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REA\Arquivos Pessoais\Portaria 455\"/>
    </mc:Choice>
  </mc:AlternateContent>
  <bookViews>
    <workbookView xWindow="0" yWindow="0" windowWidth="21600" windowHeight="9285"/>
  </bookViews>
  <sheets>
    <sheet name="Tela de entrada" sheetId="11" r:id="rId1"/>
    <sheet name="Contrato Flexível Percentual" sheetId="8" state="hidden" r:id="rId2"/>
    <sheet name="Contrato Firme" sheetId="13" state="hidden" r:id="rId3"/>
    <sheet name="Contrato Flexível Prioridade" sheetId="14" state="hidden" r:id="rId4"/>
    <sheet name="Plan5" sheetId="15" state="hidden" r:id="rId5"/>
    <sheet name="Plan1" sheetId="10" state="hidden" r:id="rId6"/>
  </sheets>
  <definedNames>
    <definedName name="_xlnm._FilterDatabase" localSheetId="2" hidden="1">'Contrato Firme'!$C$1:$H$21</definedName>
    <definedName name="_xlnm._FilterDatabase" localSheetId="1" hidden="1">'Contrato Flexível Percentual'!$C$1:$H$21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45" i="15" l="1"/>
  <c r="M745" i="15"/>
  <c r="J745" i="15"/>
  <c r="I745" i="15"/>
  <c r="E745" i="15"/>
  <c r="N744" i="15"/>
  <c r="M744" i="15"/>
  <c r="J744" i="15"/>
  <c r="I744" i="15"/>
  <c r="E744" i="15"/>
  <c r="N743" i="15"/>
  <c r="M743" i="15"/>
  <c r="J743" i="15"/>
  <c r="I743" i="15"/>
  <c r="E743" i="15"/>
  <c r="N742" i="15"/>
  <c r="M742" i="15"/>
  <c r="J742" i="15"/>
  <c r="I742" i="15"/>
  <c r="E742" i="15"/>
  <c r="N741" i="15"/>
  <c r="M741" i="15"/>
  <c r="J741" i="15"/>
  <c r="I741" i="15"/>
  <c r="E741" i="15"/>
  <c r="N740" i="15"/>
  <c r="M740" i="15"/>
  <c r="J740" i="15"/>
  <c r="I740" i="15"/>
  <c r="E740" i="15"/>
  <c r="N739" i="15"/>
  <c r="M739" i="15"/>
  <c r="J739" i="15"/>
  <c r="I739" i="15"/>
  <c r="E739" i="15"/>
  <c r="N738" i="15"/>
  <c r="M738" i="15"/>
  <c r="J738" i="15"/>
  <c r="I738" i="15"/>
  <c r="E738" i="15"/>
  <c r="N737" i="15"/>
  <c r="M737" i="15"/>
  <c r="J737" i="15"/>
  <c r="I737" i="15"/>
  <c r="E737" i="15"/>
  <c r="N736" i="15"/>
  <c r="M736" i="15"/>
  <c r="J736" i="15"/>
  <c r="I736" i="15"/>
  <c r="E736" i="15"/>
  <c r="N735" i="15"/>
  <c r="M735" i="15"/>
  <c r="J735" i="15"/>
  <c r="I735" i="15"/>
  <c r="E735" i="15"/>
  <c r="N734" i="15"/>
  <c r="M734" i="15"/>
  <c r="J734" i="15"/>
  <c r="I734" i="15"/>
  <c r="E734" i="15"/>
  <c r="N733" i="15"/>
  <c r="M733" i="15"/>
  <c r="J733" i="15"/>
  <c r="I733" i="15"/>
  <c r="E733" i="15"/>
  <c r="N732" i="15"/>
  <c r="M732" i="15"/>
  <c r="J732" i="15"/>
  <c r="I732" i="15"/>
  <c r="E732" i="15"/>
  <c r="N731" i="15"/>
  <c r="M731" i="15"/>
  <c r="J731" i="15"/>
  <c r="I731" i="15"/>
  <c r="E731" i="15"/>
  <c r="N730" i="15"/>
  <c r="M730" i="15"/>
  <c r="J730" i="15"/>
  <c r="I730" i="15"/>
  <c r="E730" i="15"/>
  <c r="N729" i="15"/>
  <c r="M729" i="15"/>
  <c r="J729" i="15"/>
  <c r="I729" i="15"/>
  <c r="E729" i="15"/>
  <c r="N728" i="15"/>
  <c r="M728" i="15"/>
  <c r="J728" i="15"/>
  <c r="I728" i="15"/>
  <c r="E728" i="15"/>
  <c r="N727" i="15"/>
  <c r="M727" i="15"/>
  <c r="J727" i="15"/>
  <c r="I727" i="15"/>
  <c r="E727" i="15"/>
  <c r="N726" i="15"/>
  <c r="M726" i="15"/>
  <c r="J726" i="15"/>
  <c r="I726" i="15"/>
  <c r="E726" i="15"/>
  <c r="N725" i="15"/>
  <c r="M725" i="15"/>
  <c r="J725" i="15"/>
  <c r="I725" i="15"/>
  <c r="E725" i="15"/>
  <c r="N724" i="15"/>
  <c r="M724" i="15"/>
  <c r="J724" i="15"/>
  <c r="I724" i="15"/>
  <c r="E724" i="15"/>
  <c r="N723" i="15"/>
  <c r="M723" i="15"/>
  <c r="J723" i="15"/>
  <c r="I723" i="15"/>
  <c r="E723" i="15"/>
  <c r="N722" i="15"/>
  <c r="M722" i="15"/>
  <c r="J722" i="15"/>
  <c r="I722" i="15"/>
  <c r="E722" i="15"/>
  <c r="N721" i="15"/>
  <c r="M721" i="15"/>
  <c r="J721" i="15"/>
  <c r="I721" i="15"/>
  <c r="E721" i="15"/>
  <c r="N720" i="15"/>
  <c r="M720" i="15"/>
  <c r="J720" i="15"/>
  <c r="I720" i="15"/>
  <c r="E720" i="15"/>
  <c r="N719" i="15"/>
  <c r="M719" i="15"/>
  <c r="J719" i="15"/>
  <c r="I719" i="15"/>
  <c r="E719" i="15"/>
  <c r="N718" i="15"/>
  <c r="M718" i="15"/>
  <c r="J718" i="15"/>
  <c r="I718" i="15"/>
  <c r="E718" i="15"/>
  <c r="N717" i="15"/>
  <c r="M717" i="15"/>
  <c r="J717" i="15"/>
  <c r="I717" i="15"/>
  <c r="E717" i="15"/>
  <c r="N716" i="15"/>
  <c r="M716" i="15"/>
  <c r="J716" i="15"/>
  <c r="I716" i="15"/>
  <c r="E716" i="15"/>
  <c r="N715" i="15"/>
  <c r="M715" i="15"/>
  <c r="J715" i="15"/>
  <c r="I715" i="15"/>
  <c r="E715" i="15"/>
  <c r="N714" i="15"/>
  <c r="M714" i="15"/>
  <c r="J714" i="15"/>
  <c r="I714" i="15"/>
  <c r="E714" i="15"/>
  <c r="N713" i="15"/>
  <c r="M713" i="15"/>
  <c r="J713" i="15"/>
  <c r="I713" i="15"/>
  <c r="E713" i="15"/>
  <c r="N712" i="15"/>
  <c r="M712" i="15"/>
  <c r="J712" i="15"/>
  <c r="I712" i="15"/>
  <c r="E712" i="15"/>
  <c r="N711" i="15"/>
  <c r="M711" i="15"/>
  <c r="J711" i="15"/>
  <c r="I711" i="15"/>
  <c r="E711" i="15"/>
  <c r="N710" i="15"/>
  <c r="M710" i="15"/>
  <c r="J710" i="15"/>
  <c r="I710" i="15"/>
  <c r="E710" i="15"/>
  <c r="N709" i="15"/>
  <c r="M709" i="15"/>
  <c r="J709" i="15"/>
  <c r="I709" i="15"/>
  <c r="E709" i="15"/>
  <c r="N708" i="15"/>
  <c r="M708" i="15"/>
  <c r="J708" i="15"/>
  <c r="I708" i="15"/>
  <c r="E708" i="15"/>
  <c r="N707" i="15"/>
  <c r="M707" i="15"/>
  <c r="J707" i="15"/>
  <c r="I707" i="15"/>
  <c r="E707" i="15"/>
  <c r="N706" i="15"/>
  <c r="M706" i="15"/>
  <c r="J706" i="15"/>
  <c r="I706" i="15"/>
  <c r="E706" i="15"/>
  <c r="N705" i="15"/>
  <c r="M705" i="15"/>
  <c r="J705" i="15"/>
  <c r="I705" i="15"/>
  <c r="E705" i="15"/>
  <c r="N704" i="15"/>
  <c r="M704" i="15"/>
  <c r="J704" i="15"/>
  <c r="I704" i="15"/>
  <c r="E704" i="15"/>
  <c r="N703" i="15"/>
  <c r="M703" i="15"/>
  <c r="J703" i="15"/>
  <c r="I703" i="15"/>
  <c r="E703" i="15"/>
  <c r="N702" i="15"/>
  <c r="M702" i="15"/>
  <c r="J702" i="15"/>
  <c r="I702" i="15"/>
  <c r="E702" i="15"/>
  <c r="N701" i="15"/>
  <c r="M701" i="15"/>
  <c r="J701" i="15"/>
  <c r="I701" i="15"/>
  <c r="E701" i="15"/>
  <c r="N700" i="15"/>
  <c r="M700" i="15"/>
  <c r="J700" i="15"/>
  <c r="I700" i="15"/>
  <c r="E700" i="15"/>
  <c r="N699" i="15"/>
  <c r="M699" i="15"/>
  <c r="J699" i="15"/>
  <c r="I699" i="15"/>
  <c r="E699" i="15"/>
  <c r="N698" i="15"/>
  <c r="M698" i="15"/>
  <c r="J698" i="15"/>
  <c r="I698" i="15"/>
  <c r="E698" i="15"/>
  <c r="N697" i="15"/>
  <c r="M697" i="15"/>
  <c r="J697" i="15"/>
  <c r="I697" i="15"/>
  <c r="E697" i="15"/>
  <c r="N696" i="15"/>
  <c r="M696" i="15"/>
  <c r="J696" i="15"/>
  <c r="I696" i="15"/>
  <c r="E696" i="15"/>
  <c r="N695" i="15"/>
  <c r="M695" i="15"/>
  <c r="J695" i="15"/>
  <c r="I695" i="15"/>
  <c r="E695" i="15"/>
  <c r="N694" i="15"/>
  <c r="M694" i="15"/>
  <c r="J694" i="15"/>
  <c r="I694" i="15"/>
  <c r="E694" i="15"/>
  <c r="N693" i="15"/>
  <c r="M693" i="15"/>
  <c r="J693" i="15"/>
  <c r="I693" i="15"/>
  <c r="E693" i="15"/>
  <c r="N692" i="15"/>
  <c r="M692" i="15"/>
  <c r="J692" i="15"/>
  <c r="I692" i="15"/>
  <c r="E692" i="15"/>
  <c r="N691" i="15"/>
  <c r="M691" i="15"/>
  <c r="J691" i="15"/>
  <c r="I691" i="15"/>
  <c r="E691" i="15"/>
  <c r="N690" i="15"/>
  <c r="M690" i="15"/>
  <c r="J690" i="15"/>
  <c r="I690" i="15"/>
  <c r="E690" i="15"/>
  <c r="N689" i="15"/>
  <c r="M689" i="15"/>
  <c r="J689" i="15"/>
  <c r="I689" i="15"/>
  <c r="E689" i="15"/>
  <c r="N688" i="15"/>
  <c r="M688" i="15"/>
  <c r="J688" i="15"/>
  <c r="I688" i="15"/>
  <c r="E688" i="15"/>
  <c r="N687" i="15"/>
  <c r="M687" i="15"/>
  <c r="J687" i="15"/>
  <c r="I687" i="15"/>
  <c r="E687" i="15"/>
  <c r="N686" i="15"/>
  <c r="M686" i="15"/>
  <c r="J686" i="15"/>
  <c r="I686" i="15"/>
  <c r="E686" i="15"/>
  <c r="N685" i="15"/>
  <c r="M685" i="15"/>
  <c r="J685" i="15"/>
  <c r="I685" i="15"/>
  <c r="E685" i="15"/>
  <c r="N684" i="15"/>
  <c r="M684" i="15"/>
  <c r="J684" i="15"/>
  <c r="I684" i="15"/>
  <c r="E684" i="15"/>
  <c r="N683" i="15"/>
  <c r="M683" i="15"/>
  <c r="J683" i="15"/>
  <c r="I683" i="15"/>
  <c r="E683" i="15"/>
  <c r="N682" i="15"/>
  <c r="M682" i="15"/>
  <c r="J682" i="15"/>
  <c r="I682" i="15"/>
  <c r="E682" i="15"/>
  <c r="N681" i="15"/>
  <c r="M681" i="15"/>
  <c r="J681" i="15"/>
  <c r="I681" i="15"/>
  <c r="E681" i="15"/>
  <c r="N680" i="15"/>
  <c r="M680" i="15"/>
  <c r="J680" i="15"/>
  <c r="I680" i="15"/>
  <c r="E680" i="15"/>
  <c r="N679" i="15"/>
  <c r="M679" i="15"/>
  <c r="J679" i="15"/>
  <c r="I679" i="15"/>
  <c r="E679" i="15"/>
  <c r="N678" i="15"/>
  <c r="M678" i="15"/>
  <c r="J678" i="15"/>
  <c r="I678" i="15"/>
  <c r="E678" i="15"/>
  <c r="N677" i="15"/>
  <c r="M677" i="15"/>
  <c r="J677" i="15"/>
  <c r="I677" i="15"/>
  <c r="E677" i="15"/>
  <c r="N676" i="15"/>
  <c r="M676" i="15"/>
  <c r="J676" i="15"/>
  <c r="I676" i="15"/>
  <c r="E676" i="15"/>
  <c r="N675" i="15"/>
  <c r="M675" i="15"/>
  <c r="J675" i="15"/>
  <c r="I675" i="15"/>
  <c r="E675" i="15"/>
  <c r="N674" i="15"/>
  <c r="M674" i="15"/>
  <c r="J674" i="15"/>
  <c r="I674" i="15"/>
  <c r="E674" i="15"/>
  <c r="N673" i="15"/>
  <c r="M673" i="15"/>
  <c r="J673" i="15"/>
  <c r="I673" i="15"/>
  <c r="E673" i="15"/>
  <c r="N672" i="15"/>
  <c r="M672" i="15"/>
  <c r="J672" i="15"/>
  <c r="I672" i="15"/>
  <c r="E672" i="15"/>
  <c r="N671" i="15"/>
  <c r="M671" i="15"/>
  <c r="J671" i="15"/>
  <c r="I671" i="15"/>
  <c r="E671" i="15"/>
  <c r="N670" i="15"/>
  <c r="M670" i="15"/>
  <c r="J670" i="15"/>
  <c r="I670" i="15"/>
  <c r="E670" i="15"/>
  <c r="N669" i="15"/>
  <c r="M669" i="15"/>
  <c r="J669" i="15"/>
  <c r="I669" i="15"/>
  <c r="E669" i="15"/>
  <c r="N668" i="15"/>
  <c r="M668" i="15"/>
  <c r="J668" i="15"/>
  <c r="I668" i="15"/>
  <c r="E668" i="15"/>
  <c r="N667" i="15"/>
  <c r="M667" i="15"/>
  <c r="J667" i="15"/>
  <c r="I667" i="15"/>
  <c r="E667" i="15"/>
  <c r="N666" i="15"/>
  <c r="M666" i="15"/>
  <c r="J666" i="15"/>
  <c r="I666" i="15"/>
  <c r="E666" i="15"/>
  <c r="N665" i="15"/>
  <c r="M665" i="15"/>
  <c r="J665" i="15"/>
  <c r="I665" i="15"/>
  <c r="E665" i="15"/>
  <c r="N664" i="15"/>
  <c r="M664" i="15"/>
  <c r="J664" i="15"/>
  <c r="I664" i="15"/>
  <c r="E664" i="15"/>
  <c r="N663" i="15"/>
  <c r="M663" i="15"/>
  <c r="J663" i="15"/>
  <c r="I663" i="15"/>
  <c r="E663" i="15"/>
  <c r="N662" i="15"/>
  <c r="M662" i="15"/>
  <c r="J662" i="15"/>
  <c r="I662" i="15"/>
  <c r="E662" i="15"/>
  <c r="N661" i="15"/>
  <c r="M661" i="15"/>
  <c r="J661" i="15"/>
  <c r="I661" i="15"/>
  <c r="E661" i="15"/>
  <c r="N660" i="15"/>
  <c r="M660" i="15"/>
  <c r="J660" i="15"/>
  <c r="I660" i="15"/>
  <c r="E660" i="15"/>
  <c r="N659" i="15"/>
  <c r="M659" i="15"/>
  <c r="J659" i="15"/>
  <c r="I659" i="15"/>
  <c r="E659" i="15"/>
  <c r="N658" i="15"/>
  <c r="M658" i="15"/>
  <c r="J658" i="15"/>
  <c r="I658" i="15"/>
  <c r="E658" i="15"/>
  <c r="N657" i="15"/>
  <c r="M657" i="15"/>
  <c r="J657" i="15"/>
  <c r="I657" i="15"/>
  <c r="E657" i="15"/>
  <c r="N656" i="15"/>
  <c r="M656" i="15"/>
  <c r="J656" i="15"/>
  <c r="I656" i="15"/>
  <c r="E656" i="15"/>
  <c r="N655" i="15"/>
  <c r="M655" i="15"/>
  <c r="J655" i="15"/>
  <c r="I655" i="15"/>
  <c r="E655" i="15"/>
  <c r="N654" i="15"/>
  <c r="M654" i="15"/>
  <c r="J654" i="15"/>
  <c r="I654" i="15"/>
  <c r="E654" i="15"/>
  <c r="N653" i="15"/>
  <c r="M653" i="15"/>
  <c r="J653" i="15"/>
  <c r="I653" i="15"/>
  <c r="E653" i="15"/>
  <c r="N652" i="15"/>
  <c r="M652" i="15"/>
  <c r="J652" i="15"/>
  <c r="I652" i="15"/>
  <c r="E652" i="15"/>
  <c r="N651" i="15"/>
  <c r="M651" i="15"/>
  <c r="J651" i="15"/>
  <c r="I651" i="15"/>
  <c r="E651" i="15"/>
  <c r="N650" i="15"/>
  <c r="M650" i="15"/>
  <c r="J650" i="15"/>
  <c r="I650" i="15"/>
  <c r="E650" i="15"/>
  <c r="N649" i="15"/>
  <c r="M649" i="15"/>
  <c r="J649" i="15"/>
  <c r="I649" i="15"/>
  <c r="E649" i="15"/>
  <c r="N648" i="15"/>
  <c r="M648" i="15"/>
  <c r="J648" i="15"/>
  <c r="I648" i="15"/>
  <c r="E648" i="15"/>
  <c r="N647" i="15"/>
  <c r="M647" i="15"/>
  <c r="J647" i="15"/>
  <c r="I647" i="15"/>
  <c r="E647" i="15"/>
  <c r="N646" i="15"/>
  <c r="M646" i="15"/>
  <c r="J646" i="15"/>
  <c r="I646" i="15"/>
  <c r="E646" i="15"/>
  <c r="N645" i="15"/>
  <c r="M645" i="15"/>
  <c r="J645" i="15"/>
  <c r="I645" i="15"/>
  <c r="E645" i="15"/>
  <c r="N644" i="15"/>
  <c r="M644" i="15"/>
  <c r="J644" i="15"/>
  <c r="I644" i="15"/>
  <c r="E644" i="15"/>
  <c r="N643" i="15"/>
  <c r="M643" i="15"/>
  <c r="J643" i="15"/>
  <c r="I643" i="15"/>
  <c r="E643" i="15"/>
  <c r="N642" i="15"/>
  <c r="M642" i="15"/>
  <c r="J642" i="15"/>
  <c r="I642" i="15"/>
  <c r="E642" i="15"/>
  <c r="N641" i="15"/>
  <c r="M641" i="15"/>
  <c r="J641" i="15"/>
  <c r="I641" i="15"/>
  <c r="E641" i="15"/>
  <c r="N640" i="15"/>
  <c r="M640" i="15"/>
  <c r="J640" i="15"/>
  <c r="I640" i="15"/>
  <c r="E640" i="15"/>
  <c r="N639" i="15"/>
  <c r="M639" i="15"/>
  <c r="J639" i="15"/>
  <c r="I639" i="15"/>
  <c r="E639" i="15"/>
  <c r="N638" i="15"/>
  <c r="M638" i="15"/>
  <c r="J638" i="15"/>
  <c r="I638" i="15"/>
  <c r="E638" i="15"/>
  <c r="N637" i="15"/>
  <c r="M637" i="15"/>
  <c r="J637" i="15"/>
  <c r="I637" i="15"/>
  <c r="E637" i="15"/>
  <c r="N636" i="15"/>
  <c r="M636" i="15"/>
  <c r="J636" i="15"/>
  <c r="I636" i="15"/>
  <c r="E636" i="15"/>
  <c r="N635" i="15"/>
  <c r="M635" i="15"/>
  <c r="J635" i="15"/>
  <c r="I635" i="15"/>
  <c r="E635" i="15"/>
  <c r="N634" i="15"/>
  <c r="M634" i="15"/>
  <c r="J634" i="15"/>
  <c r="I634" i="15"/>
  <c r="E634" i="15"/>
  <c r="N633" i="15"/>
  <c r="M633" i="15"/>
  <c r="J633" i="15"/>
  <c r="I633" i="15"/>
  <c r="E633" i="15"/>
  <c r="N632" i="15"/>
  <c r="M632" i="15"/>
  <c r="J632" i="15"/>
  <c r="I632" i="15"/>
  <c r="E632" i="15"/>
  <c r="N631" i="15"/>
  <c r="M631" i="15"/>
  <c r="J631" i="15"/>
  <c r="I631" i="15"/>
  <c r="E631" i="15"/>
  <c r="N630" i="15"/>
  <c r="M630" i="15"/>
  <c r="J630" i="15"/>
  <c r="I630" i="15"/>
  <c r="E630" i="15"/>
  <c r="N629" i="15"/>
  <c r="M629" i="15"/>
  <c r="J629" i="15"/>
  <c r="I629" i="15"/>
  <c r="E629" i="15"/>
  <c r="N628" i="15"/>
  <c r="M628" i="15"/>
  <c r="J628" i="15"/>
  <c r="I628" i="15"/>
  <c r="E628" i="15"/>
  <c r="N627" i="15"/>
  <c r="M627" i="15"/>
  <c r="J627" i="15"/>
  <c r="I627" i="15"/>
  <c r="E627" i="15"/>
  <c r="N626" i="15"/>
  <c r="M626" i="15"/>
  <c r="J626" i="15"/>
  <c r="I626" i="15"/>
  <c r="E626" i="15"/>
  <c r="N625" i="15"/>
  <c r="M625" i="15"/>
  <c r="J625" i="15"/>
  <c r="I625" i="15"/>
  <c r="E625" i="15"/>
  <c r="N624" i="15"/>
  <c r="M624" i="15"/>
  <c r="J624" i="15"/>
  <c r="I624" i="15"/>
  <c r="E624" i="15"/>
  <c r="N623" i="15"/>
  <c r="M623" i="15"/>
  <c r="J623" i="15"/>
  <c r="I623" i="15"/>
  <c r="E623" i="15"/>
  <c r="N622" i="15"/>
  <c r="M622" i="15"/>
  <c r="J622" i="15"/>
  <c r="I622" i="15"/>
  <c r="E622" i="15"/>
  <c r="N621" i="15"/>
  <c r="M621" i="15"/>
  <c r="J621" i="15"/>
  <c r="I621" i="15"/>
  <c r="E621" i="15"/>
  <c r="N620" i="15"/>
  <c r="M620" i="15"/>
  <c r="J620" i="15"/>
  <c r="I620" i="15"/>
  <c r="E620" i="15"/>
  <c r="N619" i="15"/>
  <c r="M619" i="15"/>
  <c r="J619" i="15"/>
  <c r="I619" i="15"/>
  <c r="E619" i="15"/>
  <c r="N618" i="15"/>
  <c r="M618" i="15"/>
  <c r="J618" i="15"/>
  <c r="I618" i="15"/>
  <c r="E618" i="15"/>
  <c r="N617" i="15"/>
  <c r="M617" i="15"/>
  <c r="J617" i="15"/>
  <c r="I617" i="15"/>
  <c r="E617" i="15"/>
  <c r="N616" i="15"/>
  <c r="M616" i="15"/>
  <c r="J616" i="15"/>
  <c r="I616" i="15"/>
  <c r="E616" i="15"/>
  <c r="N615" i="15"/>
  <c r="M615" i="15"/>
  <c r="J615" i="15"/>
  <c r="I615" i="15"/>
  <c r="E615" i="15"/>
  <c r="N614" i="15"/>
  <c r="M614" i="15"/>
  <c r="J614" i="15"/>
  <c r="I614" i="15"/>
  <c r="E614" i="15"/>
  <c r="N613" i="15"/>
  <c r="M613" i="15"/>
  <c r="J613" i="15"/>
  <c r="I613" i="15"/>
  <c r="E613" i="15"/>
  <c r="N612" i="15"/>
  <c r="M612" i="15"/>
  <c r="J612" i="15"/>
  <c r="I612" i="15"/>
  <c r="E612" i="15"/>
  <c r="N611" i="15"/>
  <c r="M611" i="15"/>
  <c r="J611" i="15"/>
  <c r="I611" i="15"/>
  <c r="E611" i="15"/>
  <c r="N610" i="15"/>
  <c r="M610" i="15"/>
  <c r="J610" i="15"/>
  <c r="I610" i="15"/>
  <c r="E610" i="15"/>
  <c r="N609" i="15"/>
  <c r="M609" i="15"/>
  <c r="J609" i="15"/>
  <c r="I609" i="15"/>
  <c r="E609" i="15"/>
  <c r="N608" i="15"/>
  <c r="M608" i="15"/>
  <c r="J608" i="15"/>
  <c r="I608" i="15"/>
  <c r="E608" i="15"/>
  <c r="N607" i="15"/>
  <c r="M607" i="15"/>
  <c r="J607" i="15"/>
  <c r="I607" i="15"/>
  <c r="E607" i="15"/>
  <c r="N606" i="15"/>
  <c r="M606" i="15"/>
  <c r="J606" i="15"/>
  <c r="I606" i="15"/>
  <c r="E606" i="15"/>
  <c r="N605" i="15"/>
  <c r="M605" i="15"/>
  <c r="J605" i="15"/>
  <c r="I605" i="15"/>
  <c r="E605" i="15"/>
  <c r="N604" i="15"/>
  <c r="M604" i="15"/>
  <c r="J604" i="15"/>
  <c r="I604" i="15"/>
  <c r="E604" i="15"/>
  <c r="N603" i="15"/>
  <c r="M603" i="15"/>
  <c r="J603" i="15"/>
  <c r="I603" i="15"/>
  <c r="E603" i="15"/>
  <c r="N602" i="15"/>
  <c r="M602" i="15"/>
  <c r="J602" i="15"/>
  <c r="I602" i="15"/>
  <c r="E602" i="15"/>
  <c r="N601" i="15"/>
  <c r="M601" i="15"/>
  <c r="J601" i="15"/>
  <c r="I601" i="15"/>
  <c r="E601" i="15"/>
  <c r="N600" i="15"/>
  <c r="M600" i="15"/>
  <c r="J600" i="15"/>
  <c r="I600" i="15"/>
  <c r="E600" i="15"/>
  <c r="N599" i="15"/>
  <c r="M599" i="15"/>
  <c r="J599" i="15"/>
  <c r="I599" i="15"/>
  <c r="E599" i="15"/>
  <c r="N598" i="15"/>
  <c r="M598" i="15"/>
  <c r="J598" i="15"/>
  <c r="I598" i="15"/>
  <c r="E598" i="15"/>
  <c r="N597" i="15"/>
  <c r="M597" i="15"/>
  <c r="J597" i="15"/>
  <c r="I597" i="15"/>
  <c r="E597" i="15"/>
  <c r="N596" i="15"/>
  <c r="M596" i="15"/>
  <c r="J596" i="15"/>
  <c r="I596" i="15"/>
  <c r="E596" i="15"/>
  <c r="N595" i="15"/>
  <c r="M595" i="15"/>
  <c r="J595" i="15"/>
  <c r="I595" i="15"/>
  <c r="E595" i="15"/>
  <c r="N594" i="15"/>
  <c r="M594" i="15"/>
  <c r="J594" i="15"/>
  <c r="I594" i="15"/>
  <c r="E594" i="15"/>
  <c r="N593" i="15"/>
  <c r="M593" i="15"/>
  <c r="J593" i="15"/>
  <c r="I593" i="15"/>
  <c r="E593" i="15"/>
  <c r="N592" i="15"/>
  <c r="M592" i="15"/>
  <c r="J592" i="15"/>
  <c r="I592" i="15"/>
  <c r="E592" i="15"/>
  <c r="N591" i="15"/>
  <c r="M591" i="15"/>
  <c r="J591" i="15"/>
  <c r="I591" i="15"/>
  <c r="E591" i="15"/>
  <c r="N590" i="15"/>
  <c r="M590" i="15"/>
  <c r="J590" i="15"/>
  <c r="I590" i="15"/>
  <c r="E590" i="15"/>
  <c r="N589" i="15"/>
  <c r="M589" i="15"/>
  <c r="J589" i="15"/>
  <c r="I589" i="15"/>
  <c r="E589" i="15"/>
  <c r="N588" i="15"/>
  <c r="M588" i="15"/>
  <c r="J588" i="15"/>
  <c r="I588" i="15"/>
  <c r="E588" i="15"/>
  <c r="N587" i="15"/>
  <c r="M587" i="15"/>
  <c r="J587" i="15"/>
  <c r="I587" i="15"/>
  <c r="E587" i="15"/>
  <c r="N586" i="15"/>
  <c r="M586" i="15"/>
  <c r="J586" i="15"/>
  <c r="I586" i="15"/>
  <c r="E586" i="15"/>
  <c r="N585" i="15"/>
  <c r="M585" i="15"/>
  <c r="J585" i="15"/>
  <c r="I585" i="15"/>
  <c r="E585" i="15"/>
  <c r="N584" i="15"/>
  <c r="M584" i="15"/>
  <c r="J584" i="15"/>
  <c r="I584" i="15"/>
  <c r="E584" i="15"/>
  <c r="N583" i="15"/>
  <c r="M583" i="15"/>
  <c r="J583" i="15"/>
  <c r="I583" i="15"/>
  <c r="E583" i="15"/>
  <c r="N582" i="15"/>
  <c r="M582" i="15"/>
  <c r="J582" i="15"/>
  <c r="I582" i="15"/>
  <c r="E582" i="15"/>
  <c r="N581" i="15"/>
  <c r="M581" i="15"/>
  <c r="J581" i="15"/>
  <c r="I581" i="15"/>
  <c r="E581" i="15"/>
  <c r="N580" i="15"/>
  <c r="M580" i="15"/>
  <c r="J580" i="15"/>
  <c r="I580" i="15"/>
  <c r="E580" i="15"/>
  <c r="N579" i="15"/>
  <c r="M579" i="15"/>
  <c r="J579" i="15"/>
  <c r="I579" i="15"/>
  <c r="E579" i="15"/>
  <c r="N578" i="15"/>
  <c r="M578" i="15"/>
  <c r="J578" i="15"/>
  <c r="I578" i="15"/>
  <c r="E578" i="15"/>
  <c r="N577" i="15"/>
  <c r="M577" i="15"/>
  <c r="J577" i="15"/>
  <c r="I577" i="15"/>
  <c r="E577" i="15"/>
  <c r="N576" i="15"/>
  <c r="M576" i="15"/>
  <c r="J576" i="15"/>
  <c r="I576" i="15"/>
  <c r="E576" i="15"/>
  <c r="N575" i="15"/>
  <c r="M575" i="15"/>
  <c r="J575" i="15"/>
  <c r="I575" i="15"/>
  <c r="E575" i="15"/>
  <c r="N574" i="15"/>
  <c r="M574" i="15"/>
  <c r="J574" i="15"/>
  <c r="I574" i="15"/>
  <c r="E574" i="15"/>
  <c r="N573" i="15"/>
  <c r="M573" i="15"/>
  <c r="J573" i="15"/>
  <c r="I573" i="15"/>
  <c r="E573" i="15"/>
  <c r="N572" i="15"/>
  <c r="M572" i="15"/>
  <c r="J572" i="15"/>
  <c r="I572" i="15"/>
  <c r="E572" i="15"/>
  <c r="N571" i="15"/>
  <c r="M571" i="15"/>
  <c r="J571" i="15"/>
  <c r="I571" i="15"/>
  <c r="E571" i="15"/>
  <c r="N570" i="15"/>
  <c r="M570" i="15"/>
  <c r="J570" i="15"/>
  <c r="I570" i="15"/>
  <c r="E570" i="15"/>
  <c r="N569" i="15"/>
  <c r="M569" i="15"/>
  <c r="J569" i="15"/>
  <c r="I569" i="15"/>
  <c r="E569" i="15"/>
  <c r="N568" i="15"/>
  <c r="M568" i="15"/>
  <c r="J568" i="15"/>
  <c r="I568" i="15"/>
  <c r="E568" i="15"/>
  <c r="N567" i="15"/>
  <c r="M567" i="15"/>
  <c r="J567" i="15"/>
  <c r="I567" i="15"/>
  <c r="E567" i="15"/>
  <c r="N566" i="15"/>
  <c r="M566" i="15"/>
  <c r="J566" i="15"/>
  <c r="I566" i="15"/>
  <c r="E566" i="15"/>
  <c r="N565" i="15"/>
  <c r="M565" i="15"/>
  <c r="J565" i="15"/>
  <c r="I565" i="15"/>
  <c r="E565" i="15"/>
  <c r="N564" i="15"/>
  <c r="M564" i="15"/>
  <c r="J564" i="15"/>
  <c r="I564" i="15"/>
  <c r="E564" i="15"/>
  <c r="N563" i="15"/>
  <c r="M563" i="15"/>
  <c r="J563" i="15"/>
  <c r="I563" i="15"/>
  <c r="E563" i="15"/>
  <c r="N562" i="15"/>
  <c r="M562" i="15"/>
  <c r="J562" i="15"/>
  <c r="I562" i="15"/>
  <c r="E562" i="15"/>
  <c r="N561" i="15"/>
  <c r="M561" i="15"/>
  <c r="J561" i="15"/>
  <c r="I561" i="15"/>
  <c r="E561" i="15"/>
  <c r="N560" i="15"/>
  <c r="M560" i="15"/>
  <c r="J560" i="15"/>
  <c r="I560" i="15"/>
  <c r="E560" i="15"/>
  <c r="N559" i="15"/>
  <c r="M559" i="15"/>
  <c r="J559" i="15"/>
  <c r="I559" i="15"/>
  <c r="E559" i="15"/>
  <c r="N558" i="15"/>
  <c r="M558" i="15"/>
  <c r="J558" i="15"/>
  <c r="I558" i="15"/>
  <c r="E558" i="15"/>
  <c r="N557" i="15"/>
  <c r="M557" i="15"/>
  <c r="J557" i="15"/>
  <c r="I557" i="15"/>
  <c r="E557" i="15"/>
  <c r="N556" i="15"/>
  <c r="M556" i="15"/>
  <c r="J556" i="15"/>
  <c r="I556" i="15"/>
  <c r="E556" i="15"/>
  <c r="N555" i="15"/>
  <c r="M555" i="15"/>
  <c r="J555" i="15"/>
  <c r="I555" i="15"/>
  <c r="E555" i="15"/>
  <c r="N554" i="15"/>
  <c r="M554" i="15"/>
  <c r="J554" i="15"/>
  <c r="I554" i="15"/>
  <c r="E554" i="15"/>
  <c r="N553" i="15"/>
  <c r="M553" i="15"/>
  <c r="J553" i="15"/>
  <c r="I553" i="15"/>
  <c r="E553" i="15"/>
  <c r="N552" i="15"/>
  <c r="M552" i="15"/>
  <c r="J552" i="15"/>
  <c r="I552" i="15"/>
  <c r="E552" i="15"/>
  <c r="N551" i="15"/>
  <c r="M551" i="15"/>
  <c r="J551" i="15"/>
  <c r="I551" i="15"/>
  <c r="E551" i="15"/>
  <c r="N550" i="15"/>
  <c r="M550" i="15"/>
  <c r="J550" i="15"/>
  <c r="I550" i="15"/>
  <c r="E550" i="15"/>
  <c r="N549" i="15"/>
  <c r="M549" i="15"/>
  <c r="J549" i="15"/>
  <c r="I549" i="15"/>
  <c r="E549" i="15"/>
  <c r="N548" i="15"/>
  <c r="M548" i="15"/>
  <c r="J548" i="15"/>
  <c r="I548" i="15"/>
  <c r="E548" i="15"/>
  <c r="N547" i="15"/>
  <c r="M547" i="15"/>
  <c r="J547" i="15"/>
  <c r="I547" i="15"/>
  <c r="E547" i="15"/>
  <c r="N546" i="15"/>
  <c r="M546" i="15"/>
  <c r="J546" i="15"/>
  <c r="I546" i="15"/>
  <c r="E546" i="15"/>
  <c r="N545" i="15"/>
  <c r="M545" i="15"/>
  <c r="J545" i="15"/>
  <c r="I545" i="15"/>
  <c r="E545" i="15"/>
  <c r="N544" i="15"/>
  <c r="M544" i="15"/>
  <c r="J544" i="15"/>
  <c r="I544" i="15"/>
  <c r="E544" i="15"/>
  <c r="N543" i="15"/>
  <c r="M543" i="15"/>
  <c r="J543" i="15"/>
  <c r="I543" i="15"/>
  <c r="E543" i="15"/>
  <c r="N542" i="15"/>
  <c r="M542" i="15"/>
  <c r="J542" i="15"/>
  <c r="I542" i="15"/>
  <c r="E542" i="15"/>
  <c r="N541" i="15"/>
  <c r="M541" i="15"/>
  <c r="J541" i="15"/>
  <c r="I541" i="15"/>
  <c r="E541" i="15"/>
  <c r="N540" i="15"/>
  <c r="M540" i="15"/>
  <c r="J540" i="15"/>
  <c r="I540" i="15"/>
  <c r="E540" i="15"/>
  <c r="N539" i="15"/>
  <c r="M539" i="15"/>
  <c r="J539" i="15"/>
  <c r="I539" i="15"/>
  <c r="E539" i="15"/>
  <c r="N538" i="15"/>
  <c r="M538" i="15"/>
  <c r="J538" i="15"/>
  <c r="I538" i="15"/>
  <c r="E538" i="15"/>
  <c r="N537" i="15"/>
  <c r="M537" i="15"/>
  <c r="J537" i="15"/>
  <c r="I537" i="15"/>
  <c r="E537" i="15"/>
  <c r="N536" i="15"/>
  <c r="M536" i="15"/>
  <c r="J536" i="15"/>
  <c r="I536" i="15"/>
  <c r="E536" i="15"/>
  <c r="N535" i="15"/>
  <c r="M535" i="15"/>
  <c r="J535" i="15"/>
  <c r="I535" i="15"/>
  <c r="E535" i="15"/>
  <c r="N534" i="15"/>
  <c r="M534" i="15"/>
  <c r="J534" i="15"/>
  <c r="I534" i="15"/>
  <c r="E534" i="15"/>
  <c r="N533" i="15"/>
  <c r="M533" i="15"/>
  <c r="J533" i="15"/>
  <c r="I533" i="15"/>
  <c r="E533" i="15"/>
  <c r="N532" i="15"/>
  <c r="M532" i="15"/>
  <c r="J532" i="15"/>
  <c r="I532" i="15"/>
  <c r="E532" i="15"/>
  <c r="N531" i="15"/>
  <c r="M531" i="15"/>
  <c r="J531" i="15"/>
  <c r="I531" i="15"/>
  <c r="E531" i="15"/>
  <c r="N530" i="15"/>
  <c r="M530" i="15"/>
  <c r="J530" i="15"/>
  <c r="I530" i="15"/>
  <c r="E530" i="15"/>
  <c r="N529" i="15"/>
  <c r="M529" i="15"/>
  <c r="J529" i="15"/>
  <c r="I529" i="15"/>
  <c r="E529" i="15"/>
  <c r="N528" i="15"/>
  <c r="M528" i="15"/>
  <c r="J528" i="15"/>
  <c r="I528" i="15"/>
  <c r="E528" i="15"/>
  <c r="N527" i="15"/>
  <c r="M527" i="15"/>
  <c r="J527" i="15"/>
  <c r="I527" i="15"/>
  <c r="E527" i="15"/>
  <c r="N526" i="15"/>
  <c r="M526" i="15"/>
  <c r="J526" i="15"/>
  <c r="I526" i="15"/>
  <c r="E526" i="15"/>
  <c r="N525" i="15"/>
  <c r="M525" i="15"/>
  <c r="J525" i="15"/>
  <c r="I525" i="15"/>
  <c r="E525" i="15"/>
  <c r="N524" i="15"/>
  <c r="M524" i="15"/>
  <c r="J524" i="15"/>
  <c r="I524" i="15"/>
  <c r="E524" i="15"/>
  <c r="N523" i="15"/>
  <c r="M523" i="15"/>
  <c r="J523" i="15"/>
  <c r="I523" i="15"/>
  <c r="E523" i="15"/>
  <c r="N522" i="15"/>
  <c r="M522" i="15"/>
  <c r="J522" i="15"/>
  <c r="I522" i="15"/>
  <c r="E522" i="15"/>
  <c r="N521" i="15"/>
  <c r="M521" i="15"/>
  <c r="J521" i="15"/>
  <c r="I521" i="15"/>
  <c r="E521" i="15"/>
  <c r="N520" i="15"/>
  <c r="M520" i="15"/>
  <c r="J520" i="15"/>
  <c r="I520" i="15"/>
  <c r="E520" i="15"/>
  <c r="N519" i="15"/>
  <c r="M519" i="15"/>
  <c r="J519" i="15"/>
  <c r="I519" i="15"/>
  <c r="E519" i="15"/>
  <c r="N518" i="15"/>
  <c r="M518" i="15"/>
  <c r="J518" i="15"/>
  <c r="I518" i="15"/>
  <c r="E518" i="15"/>
  <c r="N517" i="15"/>
  <c r="M517" i="15"/>
  <c r="J517" i="15"/>
  <c r="I517" i="15"/>
  <c r="E517" i="15"/>
  <c r="N516" i="15"/>
  <c r="M516" i="15"/>
  <c r="J516" i="15"/>
  <c r="I516" i="15"/>
  <c r="E516" i="15"/>
  <c r="N515" i="15"/>
  <c r="M515" i="15"/>
  <c r="J515" i="15"/>
  <c r="I515" i="15"/>
  <c r="E515" i="15"/>
  <c r="N514" i="15"/>
  <c r="M514" i="15"/>
  <c r="J514" i="15"/>
  <c r="I514" i="15"/>
  <c r="E514" i="15"/>
  <c r="N513" i="15"/>
  <c r="M513" i="15"/>
  <c r="J513" i="15"/>
  <c r="I513" i="15"/>
  <c r="E513" i="15"/>
  <c r="N512" i="15"/>
  <c r="M512" i="15"/>
  <c r="J512" i="15"/>
  <c r="I512" i="15"/>
  <c r="E512" i="15"/>
  <c r="N511" i="15"/>
  <c r="M511" i="15"/>
  <c r="J511" i="15"/>
  <c r="I511" i="15"/>
  <c r="E511" i="15"/>
  <c r="N510" i="15"/>
  <c r="M510" i="15"/>
  <c r="J510" i="15"/>
  <c r="I510" i="15"/>
  <c r="E510" i="15"/>
  <c r="N509" i="15"/>
  <c r="M509" i="15"/>
  <c r="J509" i="15"/>
  <c r="I509" i="15"/>
  <c r="E509" i="15"/>
  <c r="N508" i="15"/>
  <c r="M508" i="15"/>
  <c r="J508" i="15"/>
  <c r="I508" i="15"/>
  <c r="E508" i="15"/>
  <c r="N507" i="15"/>
  <c r="M507" i="15"/>
  <c r="J507" i="15"/>
  <c r="I507" i="15"/>
  <c r="E507" i="15"/>
  <c r="N506" i="15"/>
  <c r="M506" i="15"/>
  <c r="J506" i="15"/>
  <c r="I506" i="15"/>
  <c r="E506" i="15"/>
  <c r="N505" i="15"/>
  <c r="M505" i="15"/>
  <c r="J505" i="15"/>
  <c r="I505" i="15"/>
  <c r="E505" i="15"/>
  <c r="N504" i="15"/>
  <c r="M504" i="15"/>
  <c r="J504" i="15"/>
  <c r="I504" i="15"/>
  <c r="E504" i="15"/>
  <c r="N503" i="15"/>
  <c r="M503" i="15"/>
  <c r="J503" i="15"/>
  <c r="I503" i="15"/>
  <c r="E503" i="15"/>
  <c r="N502" i="15"/>
  <c r="M502" i="15"/>
  <c r="J502" i="15"/>
  <c r="I502" i="15"/>
  <c r="E502" i="15"/>
  <c r="N501" i="15"/>
  <c r="M501" i="15"/>
  <c r="J501" i="15"/>
  <c r="I501" i="15"/>
  <c r="E501" i="15"/>
  <c r="N500" i="15"/>
  <c r="M500" i="15"/>
  <c r="J500" i="15"/>
  <c r="I500" i="15"/>
  <c r="E500" i="15"/>
  <c r="N499" i="15"/>
  <c r="M499" i="15"/>
  <c r="J499" i="15"/>
  <c r="I499" i="15"/>
  <c r="E499" i="15"/>
  <c r="N498" i="15"/>
  <c r="M498" i="15"/>
  <c r="J498" i="15"/>
  <c r="I498" i="15"/>
  <c r="E498" i="15"/>
  <c r="N497" i="15"/>
  <c r="M497" i="15"/>
  <c r="J497" i="15"/>
  <c r="I497" i="15"/>
  <c r="E497" i="15"/>
  <c r="N496" i="15"/>
  <c r="M496" i="15"/>
  <c r="J496" i="15"/>
  <c r="I496" i="15"/>
  <c r="E496" i="15"/>
  <c r="N495" i="15"/>
  <c r="M495" i="15"/>
  <c r="J495" i="15"/>
  <c r="I495" i="15"/>
  <c r="E495" i="15"/>
  <c r="N494" i="15"/>
  <c r="M494" i="15"/>
  <c r="J494" i="15"/>
  <c r="I494" i="15"/>
  <c r="E494" i="15"/>
  <c r="N493" i="15"/>
  <c r="M493" i="15"/>
  <c r="J493" i="15"/>
  <c r="I493" i="15"/>
  <c r="E493" i="15"/>
  <c r="N492" i="15"/>
  <c r="M492" i="15"/>
  <c r="J492" i="15"/>
  <c r="I492" i="15"/>
  <c r="E492" i="15"/>
  <c r="N491" i="15"/>
  <c r="M491" i="15"/>
  <c r="J491" i="15"/>
  <c r="I491" i="15"/>
  <c r="E491" i="15"/>
  <c r="N490" i="15"/>
  <c r="M490" i="15"/>
  <c r="J490" i="15"/>
  <c r="I490" i="15"/>
  <c r="E490" i="15"/>
  <c r="N489" i="15"/>
  <c r="M489" i="15"/>
  <c r="J489" i="15"/>
  <c r="I489" i="15"/>
  <c r="E489" i="15"/>
  <c r="N488" i="15"/>
  <c r="M488" i="15"/>
  <c r="J488" i="15"/>
  <c r="I488" i="15"/>
  <c r="E488" i="15"/>
  <c r="N487" i="15"/>
  <c r="M487" i="15"/>
  <c r="J487" i="15"/>
  <c r="I487" i="15"/>
  <c r="E487" i="15"/>
  <c r="N486" i="15"/>
  <c r="M486" i="15"/>
  <c r="J486" i="15"/>
  <c r="I486" i="15"/>
  <c r="E486" i="15"/>
  <c r="N485" i="15"/>
  <c r="M485" i="15"/>
  <c r="J485" i="15"/>
  <c r="I485" i="15"/>
  <c r="E485" i="15"/>
  <c r="N484" i="15"/>
  <c r="M484" i="15"/>
  <c r="J484" i="15"/>
  <c r="I484" i="15"/>
  <c r="E484" i="15"/>
  <c r="N483" i="15"/>
  <c r="M483" i="15"/>
  <c r="J483" i="15"/>
  <c r="I483" i="15"/>
  <c r="E483" i="15"/>
  <c r="N482" i="15"/>
  <c r="M482" i="15"/>
  <c r="J482" i="15"/>
  <c r="I482" i="15"/>
  <c r="E482" i="15"/>
  <c r="N481" i="15"/>
  <c r="M481" i="15"/>
  <c r="J481" i="15"/>
  <c r="I481" i="15"/>
  <c r="E481" i="15"/>
  <c r="N480" i="15"/>
  <c r="M480" i="15"/>
  <c r="J480" i="15"/>
  <c r="I480" i="15"/>
  <c r="E480" i="15"/>
  <c r="N479" i="15"/>
  <c r="M479" i="15"/>
  <c r="J479" i="15"/>
  <c r="I479" i="15"/>
  <c r="E479" i="15"/>
  <c r="N478" i="15"/>
  <c r="M478" i="15"/>
  <c r="J478" i="15"/>
  <c r="I478" i="15"/>
  <c r="E478" i="15"/>
  <c r="N477" i="15"/>
  <c r="M477" i="15"/>
  <c r="J477" i="15"/>
  <c r="I477" i="15"/>
  <c r="E477" i="15"/>
  <c r="N476" i="15"/>
  <c r="M476" i="15"/>
  <c r="J476" i="15"/>
  <c r="I476" i="15"/>
  <c r="E476" i="15"/>
  <c r="N475" i="15"/>
  <c r="M475" i="15"/>
  <c r="J475" i="15"/>
  <c r="I475" i="15"/>
  <c r="E475" i="15"/>
  <c r="N474" i="15"/>
  <c r="M474" i="15"/>
  <c r="J474" i="15"/>
  <c r="I474" i="15"/>
  <c r="E474" i="15"/>
  <c r="N473" i="15"/>
  <c r="M473" i="15"/>
  <c r="J473" i="15"/>
  <c r="I473" i="15"/>
  <c r="E473" i="15"/>
  <c r="N472" i="15"/>
  <c r="M472" i="15"/>
  <c r="J472" i="15"/>
  <c r="I472" i="15"/>
  <c r="E472" i="15"/>
  <c r="N471" i="15"/>
  <c r="M471" i="15"/>
  <c r="J471" i="15"/>
  <c r="I471" i="15"/>
  <c r="E471" i="15"/>
  <c r="N470" i="15"/>
  <c r="M470" i="15"/>
  <c r="J470" i="15"/>
  <c r="I470" i="15"/>
  <c r="E470" i="15"/>
  <c r="N469" i="15"/>
  <c r="M469" i="15"/>
  <c r="J469" i="15"/>
  <c r="I469" i="15"/>
  <c r="E469" i="15"/>
  <c r="N468" i="15"/>
  <c r="M468" i="15"/>
  <c r="J468" i="15"/>
  <c r="I468" i="15"/>
  <c r="E468" i="15"/>
  <c r="N467" i="15"/>
  <c r="M467" i="15"/>
  <c r="J467" i="15"/>
  <c r="I467" i="15"/>
  <c r="E467" i="15"/>
  <c r="N466" i="15"/>
  <c r="M466" i="15"/>
  <c r="J466" i="15"/>
  <c r="I466" i="15"/>
  <c r="E466" i="15"/>
  <c r="N465" i="15"/>
  <c r="M465" i="15"/>
  <c r="J465" i="15"/>
  <c r="I465" i="15"/>
  <c r="E465" i="15"/>
  <c r="N464" i="15"/>
  <c r="M464" i="15"/>
  <c r="J464" i="15"/>
  <c r="I464" i="15"/>
  <c r="E464" i="15"/>
  <c r="N463" i="15"/>
  <c r="M463" i="15"/>
  <c r="J463" i="15"/>
  <c r="I463" i="15"/>
  <c r="E463" i="15"/>
  <c r="N462" i="15"/>
  <c r="M462" i="15"/>
  <c r="J462" i="15"/>
  <c r="I462" i="15"/>
  <c r="E462" i="15"/>
  <c r="N461" i="15"/>
  <c r="M461" i="15"/>
  <c r="J461" i="15"/>
  <c r="I461" i="15"/>
  <c r="E461" i="15"/>
  <c r="N460" i="15"/>
  <c r="M460" i="15"/>
  <c r="J460" i="15"/>
  <c r="I460" i="15"/>
  <c r="E460" i="15"/>
  <c r="N459" i="15"/>
  <c r="M459" i="15"/>
  <c r="J459" i="15"/>
  <c r="I459" i="15"/>
  <c r="E459" i="15"/>
  <c r="N458" i="15"/>
  <c r="M458" i="15"/>
  <c r="J458" i="15"/>
  <c r="I458" i="15"/>
  <c r="E458" i="15"/>
  <c r="N457" i="15"/>
  <c r="M457" i="15"/>
  <c r="J457" i="15"/>
  <c r="I457" i="15"/>
  <c r="E457" i="15"/>
  <c r="N456" i="15"/>
  <c r="M456" i="15"/>
  <c r="J456" i="15"/>
  <c r="I456" i="15"/>
  <c r="E456" i="15"/>
  <c r="N455" i="15"/>
  <c r="M455" i="15"/>
  <c r="J455" i="15"/>
  <c r="I455" i="15"/>
  <c r="E455" i="15"/>
  <c r="N454" i="15"/>
  <c r="M454" i="15"/>
  <c r="J454" i="15"/>
  <c r="I454" i="15"/>
  <c r="E454" i="15"/>
  <c r="N453" i="15"/>
  <c r="M453" i="15"/>
  <c r="J453" i="15"/>
  <c r="I453" i="15"/>
  <c r="E453" i="15"/>
  <c r="N452" i="15"/>
  <c r="M452" i="15"/>
  <c r="J452" i="15"/>
  <c r="I452" i="15"/>
  <c r="E452" i="15"/>
  <c r="N451" i="15"/>
  <c r="M451" i="15"/>
  <c r="J451" i="15"/>
  <c r="I451" i="15"/>
  <c r="E451" i="15"/>
  <c r="N450" i="15"/>
  <c r="M450" i="15"/>
  <c r="J450" i="15"/>
  <c r="I450" i="15"/>
  <c r="E450" i="15"/>
  <c r="N449" i="15"/>
  <c r="M449" i="15"/>
  <c r="J449" i="15"/>
  <c r="I449" i="15"/>
  <c r="E449" i="15"/>
  <c r="N448" i="15"/>
  <c r="M448" i="15"/>
  <c r="J448" i="15"/>
  <c r="I448" i="15"/>
  <c r="E448" i="15"/>
  <c r="N447" i="15"/>
  <c r="M447" i="15"/>
  <c r="J447" i="15"/>
  <c r="I447" i="15"/>
  <c r="E447" i="15"/>
  <c r="N446" i="15"/>
  <c r="M446" i="15"/>
  <c r="J446" i="15"/>
  <c r="I446" i="15"/>
  <c r="E446" i="15"/>
  <c r="N445" i="15"/>
  <c r="M445" i="15"/>
  <c r="J445" i="15"/>
  <c r="I445" i="15"/>
  <c r="E445" i="15"/>
  <c r="N444" i="15"/>
  <c r="M444" i="15"/>
  <c r="J444" i="15"/>
  <c r="I444" i="15"/>
  <c r="E444" i="15"/>
  <c r="N443" i="15"/>
  <c r="M443" i="15"/>
  <c r="J443" i="15"/>
  <c r="I443" i="15"/>
  <c r="E443" i="15"/>
  <c r="N442" i="15"/>
  <c r="M442" i="15"/>
  <c r="J442" i="15"/>
  <c r="I442" i="15"/>
  <c r="E442" i="15"/>
  <c r="N441" i="15"/>
  <c r="M441" i="15"/>
  <c r="J441" i="15"/>
  <c r="I441" i="15"/>
  <c r="E441" i="15"/>
  <c r="N440" i="15"/>
  <c r="M440" i="15"/>
  <c r="J440" i="15"/>
  <c r="I440" i="15"/>
  <c r="E440" i="15"/>
  <c r="N439" i="15"/>
  <c r="M439" i="15"/>
  <c r="J439" i="15"/>
  <c r="I439" i="15"/>
  <c r="E439" i="15"/>
  <c r="N438" i="15"/>
  <c r="M438" i="15"/>
  <c r="J438" i="15"/>
  <c r="I438" i="15"/>
  <c r="E438" i="15"/>
  <c r="N437" i="15"/>
  <c r="M437" i="15"/>
  <c r="J437" i="15"/>
  <c r="I437" i="15"/>
  <c r="E437" i="15"/>
  <c r="N436" i="15"/>
  <c r="M436" i="15"/>
  <c r="J436" i="15"/>
  <c r="I436" i="15"/>
  <c r="E436" i="15"/>
  <c r="N435" i="15"/>
  <c r="M435" i="15"/>
  <c r="J435" i="15"/>
  <c r="I435" i="15"/>
  <c r="E435" i="15"/>
  <c r="N434" i="15"/>
  <c r="M434" i="15"/>
  <c r="J434" i="15"/>
  <c r="I434" i="15"/>
  <c r="E434" i="15"/>
  <c r="N433" i="15"/>
  <c r="M433" i="15"/>
  <c r="J433" i="15"/>
  <c r="I433" i="15"/>
  <c r="E433" i="15"/>
  <c r="N432" i="15"/>
  <c r="M432" i="15"/>
  <c r="J432" i="15"/>
  <c r="I432" i="15"/>
  <c r="E432" i="15"/>
  <c r="N431" i="15"/>
  <c r="M431" i="15"/>
  <c r="J431" i="15"/>
  <c r="I431" i="15"/>
  <c r="E431" i="15"/>
  <c r="N430" i="15"/>
  <c r="M430" i="15"/>
  <c r="J430" i="15"/>
  <c r="I430" i="15"/>
  <c r="E430" i="15"/>
  <c r="N429" i="15"/>
  <c r="M429" i="15"/>
  <c r="J429" i="15"/>
  <c r="I429" i="15"/>
  <c r="E429" i="15"/>
  <c r="N428" i="15"/>
  <c r="M428" i="15"/>
  <c r="J428" i="15"/>
  <c r="I428" i="15"/>
  <c r="E428" i="15"/>
  <c r="N427" i="15"/>
  <c r="M427" i="15"/>
  <c r="J427" i="15"/>
  <c r="I427" i="15"/>
  <c r="E427" i="15"/>
  <c r="N426" i="15"/>
  <c r="M426" i="15"/>
  <c r="J426" i="15"/>
  <c r="I426" i="15"/>
  <c r="E426" i="15"/>
  <c r="N425" i="15"/>
  <c r="M425" i="15"/>
  <c r="J425" i="15"/>
  <c r="I425" i="15"/>
  <c r="E425" i="15"/>
  <c r="N424" i="15"/>
  <c r="M424" i="15"/>
  <c r="J424" i="15"/>
  <c r="I424" i="15"/>
  <c r="E424" i="15"/>
  <c r="N423" i="15"/>
  <c r="M423" i="15"/>
  <c r="J423" i="15"/>
  <c r="I423" i="15"/>
  <c r="E423" i="15"/>
  <c r="N422" i="15"/>
  <c r="M422" i="15"/>
  <c r="J422" i="15"/>
  <c r="I422" i="15"/>
  <c r="E422" i="15"/>
  <c r="N421" i="15"/>
  <c r="M421" i="15"/>
  <c r="J421" i="15"/>
  <c r="I421" i="15"/>
  <c r="E421" i="15"/>
  <c r="N420" i="15"/>
  <c r="M420" i="15"/>
  <c r="J420" i="15"/>
  <c r="I420" i="15"/>
  <c r="E420" i="15"/>
  <c r="N419" i="15"/>
  <c r="M419" i="15"/>
  <c r="J419" i="15"/>
  <c r="I419" i="15"/>
  <c r="E419" i="15"/>
  <c r="N418" i="15"/>
  <c r="M418" i="15"/>
  <c r="J418" i="15"/>
  <c r="I418" i="15"/>
  <c r="E418" i="15"/>
  <c r="N417" i="15"/>
  <c r="M417" i="15"/>
  <c r="J417" i="15"/>
  <c r="I417" i="15"/>
  <c r="E417" i="15"/>
  <c r="N416" i="15"/>
  <c r="M416" i="15"/>
  <c r="J416" i="15"/>
  <c r="I416" i="15"/>
  <c r="E416" i="15"/>
  <c r="N415" i="15"/>
  <c r="M415" i="15"/>
  <c r="J415" i="15"/>
  <c r="I415" i="15"/>
  <c r="E415" i="15"/>
  <c r="N414" i="15"/>
  <c r="M414" i="15"/>
  <c r="J414" i="15"/>
  <c r="I414" i="15"/>
  <c r="E414" i="15"/>
  <c r="N413" i="15"/>
  <c r="M413" i="15"/>
  <c r="J413" i="15"/>
  <c r="I413" i="15"/>
  <c r="E413" i="15"/>
  <c r="N412" i="15"/>
  <c r="M412" i="15"/>
  <c r="J412" i="15"/>
  <c r="I412" i="15"/>
  <c r="E412" i="15"/>
  <c r="N411" i="15"/>
  <c r="M411" i="15"/>
  <c r="J411" i="15"/>
  <c r="I411" i="15"/>
  <c r="E411" i="15"/>
  <c r="N410" i="15"/>
  <c r="M410" i="15"/>
  <c r="J410" i="15"/>
  <c r="I410" i="15"/>
  <c r="E410" i="15"/>
  <c r="N409" i="15"/>
  <c r="M409" i="15"/>
  <c r="J409" i="15"/>
  <c r="I409" i="15"/>
  <c r="E409" i="15"/>
  <c r="N408" i="15"/>
  <c r="M408" i="15"/>
  <c r="J408" i="15"/>
  <c r="I408" i="15"/>
  <c r="E408" i="15"/>
  <c r="N407" i="15"/>
  <c r="M407" i="15"/>
  <c r="J407" i="15"/>
  <c r="I407" i="15"/>
  <c r="E407" i="15"/>
  <c r="N406" i="15"/>
  <c r="M406" i="15"/>
  <c r="J406" i="15"/>
  <c r="I406" i="15"/>
  <c r="E406" i="15"/>
  <c r="N405" i="15"/>
  <c r="M405" i="15"/>
  <c r="J405" i="15"/>
  <c r="I405" i="15"/>
  <c r="E405" i="15"/>
  <c r="N404" i="15"/>
  <c r="M404" i="15"/>
  <c r="J404" i="15"/>
  <c r="I404" i="15"/>
  <c r="E404" i="15"/>
  <c r="N403" i="15"/>
  <c r="M403" i="15"/>
  <c r="J403" i="15"/>
  <c r="I403" i="15"/>
  <c r="E403" i="15"/>
  <c r="N402" i="15"/>
  <c r="M402" i="15"/>
  <c r="J402" i="15"/>
  <c r="I402" i="15"/>
  <c r="E402" i="15"/>
  <c r="N401" i="15"/>
  <c r="M401" i="15"/>
  <c r="J401" i="15"/>
  <c r="I401" i="15"/>
  <c r="E401" i="15"/>
  <c r="N400" i="15"/>
  <c r="M400" i="15"/>
  <c r="J400" i="15"/>
  <c r="I400" i="15"/>
  <c r="E400" i="15"/>
  <c r="N399" i="15"/>
  <c r="M399" i="15"/>
  <c r="J399" i="15"/>
  <c r="I399" i="15"/>
  <c r="E399" i="15"/>
  <c r="N398" i="15"/>
  <c r="M398" i="15"/>
  <c r="J398" i="15"/>
  <c r="I398" i="15"/>
  <c r="E398" i="15"/>
  <c r="N397" i="15"/>
  <c r="M397" i="15"/>
  <c r="J397" i="15"/>
  <c r="I397" i="15"/>
  <c r="E397" i="15"/>
  <c r="N396" i="15"/>
  <c r="M396" i="15"/>
  <c r="J396" i="15"/>
  <c r="I396" i="15"/>
  <c r="E396" i="15"/>
  <c r="N395" i="15"/>
  <c r="M395" i="15"/>
  <c r="J395" i="15"/>
  <c r="I395" i="15"/>
  <c r="E395" i="15"/>
  <c r="N394" i="15"/>
  <c r="M394" i="15"/>
  <c r="J394" i="15"/>
  <c r="I394" i="15"/>
  <c r="E394" i="15"/>
  <c r="N393" i="15"/>
  <c r="M393" i="15"/>
  <c r="J393" i="15"/>
  <c r="I393" i="15"/>
  <c r="E393" i="15"/>
  <c r="N392" i="15"/>
  <c r="M392" i="15"/>
  <c r="J392" i="15"/>
  <c r="I392" i="15"/>
  <c r="E392" i="15"/>
  <c r="N391" i="15"/>
  <c r="M391" i="15"/>
  <c r="J391" i="15"/>
  <c r="I391" i="15"/>
  <c r="E391" i="15"/>
  <c r="N390" i="15"/>
  <c r="M390" i="15"/>
  <c r="J390" i="15"/>
  <c r="I390" i="15"/>
  <c r="E390" i="15"/>
  <c r="N389" i="15"/>
  <c r="M389" i="15"/>
  <c r="J389" i="15"/>
  <c r="I389" i="15"/>
  <c r="E389" i="15"/>
  <c r="N388" i="15"/>
  <c r="M388" i="15"/>
  <c r="J388" i="15"/>
  <c r="I388" i="15"/>
  <c r="E388" i="15"/>
  <c r="N387" i="15"/>
  <c r="M387" i="15"/>
  <c r="J387" i="15"/>
  <c r="I387" i="15"/>
  <c r="E387" i="15"/>
  <c r="N386" i="15"/>
  <c r="M386" i="15"/>
  <c r="J386" i="15"/>
  <c r="I386" i="15"/>
  <c r="E386" i="15"/>
  <c r="N385" i="15"/>
  <c r="M385" i="15"/>
  <c r="J385" i="15"/>
  <c r="I385" i="15"/>
  <c r="E385" i="15"/>
  <c r="N384" i="15"/>
  <c r="M384" i="15"/>
  <c r="J384" i="15"/>
  <c r="I384" i="15"/>
  <c r="E384" i="15"/>
  <c r="N383" i="15"/>
  <c r="M383" i="15"/>
  <c r="J383" i="15"/>
  <c r="I383" i="15"/>
  <c r="E383" i="15"/>
  <c r="N382" i="15"/>
  <c r="M382" i="15"/>
  <c r="J382" i="15"/>
  <c r="I382" i="15"/>
  <c r="E382" i="15"/>
  <c r="N381" i="15"/>
  <c r="M381" i="15"/>
  <c r="J381" i="15"/>
  <c r="I381" i="15"/>
  <c r="E381" i="15"/>
  <c r="N380" i="15"/>
  <c r="M380" i="15"/>
  <c r="J380" i="15"/>
  <c r="I380" i="15"/>
  <c r="E380" i="15"/>
  <c r="N379" i="15"/>
  <c r="M379" i="15"/>
  <c r="J379" i="15"/>
  <c r="I379" i="15"/>
  <c r="E379" i="15"/>
  <c r="N378" i="15"/>
  <c r="M378" i="15"/>
  <c r="J378" i="15"/>
  <c r="I378" i="15"/>
  <c r="E378" i="15"/>
  <c r="N377" i="15"/>
  <c r="M377" i="15"/>
  <c r="J377" i="15"/>
  <c r="I377" i="15"/>
  <c r="E377" i="15"/>
  <c r="N376" i="15"/>
  <c r="M376" i="15"/>
  <c r="J376" i="15"/>
  <c r="I376" i="15"/>
  <c r="E376" i="15"/>
  <c r="N375" i="15"/>
  <c r="M375" i="15"/>
  <c r="J375" i="15"/>
  <c r="I375" i="15"/>
  <c r="E375" i="15"/>
  <c r="N374" i="15"/>
  <c r="M374" i="15"/>
  <c r="J374" i="15"/>
  <c r="I374" i="15"/>
  <c r="E374" i="15"/>
  <c r="N373" i="15"/>
  <c r="M373" i="15"/>
  <c r="J373" i="15"/>
  <c r="I373" i="15"/>
  <c r="E373" i="15"/>
  <c r="N372" i="15"/>
  <c r="M372" i="15"/>
  <c r="J372" i="15"/>
  <c r="I372" i="15"/>
  <c r="E372" i="15"/>
  <c r="N371" i="15"/>
  <c r="M371" i="15"/>
  <c r="J371" i="15"/>
  <c r="I371" i="15"/>
  <c r="E371" i="15"/>
  <c r="N370" i="15"/>
  <c r="M370" i="15"/>
  <c r="J370" i="15"/>
  <c r="I370" i="15"/>
  <c r="E370" i="15"/>
  <c r="N369" i="15"/>
  <c r="M369" i="15"/>
  <c r="J369" i="15"/>
  <c r="I369" i="15"/>
  <c r="E369" i="15"/>
  <c r="N368" i="15"/>
  <c r="M368" i="15"/>
  <c r="J368" i="15"/>
  <c r="I368" i="15"/>
  <c r="E368" i="15"/>
  <c r="N367" i="15"/>
  <c r="M367" i="15"/>
  <c r="J367" i="15"/>
  <c r="I367" i="15"/>
  <c r="E367" i="15"/>
  <c r="N366" i="15"/>
  <c r="M366" i="15"/>
  <c r="J366" i="15"/>
  <c r="I366" i="15"/>
  <c r="E366" i="15"/>
  <c r="N365" i="15"/>
  <c r="M365" i="15"/>
  <c r="J365" i="15"/>
  <c r="I365" i="15"/>
  <c r="E365" i="15"/>
  <c r="N364" i="15"/>
  <c r="M364" i="15"/>
  <c r="J364" i="15"/>
  <c r="I364" i="15"/>
  <c r="E364" i="15"/>
  <c r="N363" i="15"/>
  <c r="M363" i="15"/>
  <c r="J363" i="15"/>
  <c r="I363" i="15"/>
  <c r="E363" i="15"/>
  <c r="N362" i="15"/>
  <c r="M362" i="15"/>
  <c r="J362" i="15"/>
  <c r="I362" i="15"/>
  <c r="E362" i="15"/>
  <c r="N361" i="15"/>
  <c r="M361" i="15"/>
  <c r="J361" i="15"/>
  <c r="I361" i="15"/>
  <c r="E361" i="15"/>
  <c r="N360" i="15"/>
  <c r="M360" i="15"/>
  <c r="J360" i="15"/>
  <c r="I360" i="15"/>
  <c r="E360" i="15"/>
  <c r="N359" i="15"/>
  <c r="M359" i="15"/>
  <c r="J359" i="15"/>
  <c r="I359" i="15"/>
  <c r="E359" i="15"/>
  <c r="N358" i="15"/>
  <c r="M358" i="15"/>
  <c r="J358" i="15"/>
  <c r="I358" i="15"/>
  <c r="E358" i="15"/>
  <c r="N357" i="15"/>
  <c r="M357" i="15"/>
  <c r="J357" i="15"/>
  <c r="I357" i="15"/>
  <c r="E357" i="15"/>
  <c r="N356" i="15"/>
  <c r="M356" i="15"/>
  <c r="J356" i="15"/>
  <c r="I356" i="15"/>
  <c r="E356" i="15"/>
  <c r="N355" i="15"/>
  <c r="M355" i="15"/>
  <c r="J355" i="15"/>
  <c r="I355" i="15"/>
  <c r="E355" i="15"/>
  <c r="N354" i="15"/>
  <c r="M354" i="15"/>
  <c r="J354" i="15"/>
  <c r="I354" i="15"/>
  <c r="E354" i="15"/>
  <c r="N353" i="15"/>
  <c r="M353" i="15"/>
  <c r="J353" i="15"/>
  <c r="I353" i="15"/>
  <c r="E353" i="15"/>
  <c r="N352" i="15"/>
  <c r="M352" i="15"/>
  <c r="J352" i="15"/>
  <c r="I352" i="15"/>
  <c r="E352" i="15"/>
  <c r="N351" i="15"/>
  <c r="M351" i="15"/>
  <c r="J351" i="15"/>
  <c r="I351" i="15"/>
  <c r="E351" i="15"/>
  <c r="N350" i="15"/>
  <c r="M350" i="15"/>
  <c r="J350" i="15"/>
  <c r="I350" i="15"/>
  <c r="E350" i="15"/>
  <c r="N349" i="15"/>
  <c r="M349" i="15"/>
  <c r="J349" i="15"/>
  <c r="I349" i="15"/>
  <c r="E349" i="15"/>
  <c r="N348" i="15"/>
  <c r="M348" i="15"/>
  <c r="J348" i="15"/>
  <c r="I348" i="15"/>
  <c r="E348" i="15"/>
  <c r="N347" i="15"/>
  <c r="M347" i="15"/>
  <c r="J347" i="15"/>
  <c r="I347" i="15"/>
  <c r="E347" i="15"/>
  <c r="N346" i="15"/>
  <c r="M346" i="15"/>
  <c r="J346" i="15"/>
  <c r="I346" i="15"/>
  <c r="E346" i="15"/>
  <c r="N345" i="15"/>
  <c r="M345" i="15"/>
  <c r="J345" i="15"/>
  <c r="I345" i="15"/>
  <c r="E345" i="15"/>
  <c r="N344" i="15"/>
  <c r="M344" i="15"/>
  <c r="J344" i="15"/>
  <c r="I344" i="15"/>
  <c r="E344" i="15"/>
  <c r="N343" i="15"/>
  <c r="M343" i="15"/>
  <c r="J343" i="15"/>
  <c r="I343" i="15"/>
  <c r="E343" i="15"/>
  <c r="N342" i="15"/>
  <c r="M342" i="15"/>
  <c r="J342" i="15"/>
  <c r="I342" i="15"/>
  <c r="E342" i="15"/>
  <c r="N341" i="15"/>
  <c r="M341" i="15"/>
  <c r="J341" i="15"/>
  <c r="I341" i="15"/>
  <c r="E341" i="15"/>
  <c r="N340" i="15"/>
  <c r="M340" i="15"/>
  <c r="J340" i="15"/>
  <c r="I340" i="15"/>
  <c r="E340" i="15"/>
  <c r="N339" i="15"/>
  <c r="M339" i="15"/>
  <c r="J339" i="15"/>
  <c r="I339" i="15"/>
  <c r="E339" i="15"/>
  <c r="N338" i="15"/>
  <c r="M338" i="15"/>
  <c r="J338" i="15"/>
  <c r="I338" i="15"/>
  <c r="E338" i="15"/>
  <c r="N337" i="15"/>
  <c r="M337" i="15"/>
  <c r="J337" i="15"/>
  <c r="I337" i="15"/>
  <c r="E337" i="15"/>
  <c r="N336" i="15"/>
  <c r="M336" i="15"/>
  <c r="J336" i="15"/>
  <c r="I336" i="15"/>
  <c r="E336" i="15"/>
  <c r="N335" i="15"/>
  <c r="M335" i="15"/>
  <c r="J335" i="15"/>
  <c r="I335" i="15"/>
  <c r="E335" i="15"/>
  <c r="N334" i="15"/>
  <c r="M334" i="15"/>
  <c r="J334" i="15"/>
  <c r="I334" i="15"/>
  <c r="E334" i="15"/>
  <c r="N333" i="15"/>
  <c r="M333" i="15"/>
  <c r="J333" i="15"/>
  <c r="I333" i="15"/>
  <c r="E333" i="15"/>
  <c r="N332" i="15"/>
  <c r="M332" i="15"/>
  <c r="J332" i="15"/>
  <c r="I332" i="15"/>
  <c r="E332" i="15"/>
  <c r="N331" i="15"/>
  <c r="M331" i="15"/>
  <c r="J331" i="15"/>
  <c r="I331" i="15"/>
  <c r="E331" i="15"/>
  <c r="N330" i="15"/>
  <c r="M330" i="15"/>
  <c r="J330" i="15"/>
  <c r="I330" i="15"/>
  <c r="E330" i="15"/>
  <c r="N329" i="15"/>
  <c r="M329" i="15"/>
  <c r="J329" i="15"/>
  <c r="I329" i="15"/>
  <c r="E329" i="15"/>
  <c r="N328" i="15"/>
  <c r="M328" i="15"/>
  <c r="J328" i="15"/>
  <c r="I328" i="15"/>
  <c r="E328" i="15"/>
  <c r="N327" i="15"/>
  <c r="M327" i="15"/>
  <c r="J327" i="15"/>
  <c r="I327" i="15"/>
  <c r="E327" i="15"/>
  <c r="N326" i="15"/>
  <c r="M326" i="15"/>
  <c r="J326" i="15"/>
  <c r="I326" i="15"/>
  <c r="E326" i="15"/>
  <c r="N325" i="15"/>
  <c r="M325" i="15"/>
  <c r="J325" i="15"/>
  <c r="I325" i="15"/>
  <c r="E325" i="15"/>
  <c r="N324" i="15"/>
  <c r="M324" i="15"/>
  <c r="J324" i="15"/>
  <c r="I324" i="15"/>
  <c r="E324" i="15"/>
  <c r="N323" i="15"/>
  <c r="M323" i="15"/>
  <c r="J323" i="15"/>
  <c r="I323" i="15"/>
  <c r="E323" i="15"/>
  <c r="N322" i="15"/>
  <c r="M322" i="15"/>
  <c r="J322" i="15"/>
  <c r="I322" i="15"/>
  <c r="E322" i="15"/>
  <c r="N321" i="15"/>
  <c r="M321" i="15"/>
  <c r="J321" i="15"/>
  <c r="I321" i="15"/>
  <c r="E321" i="15"/>
  <c r="N320" i="15"/>
  <c r="M320" i="15"/>
  <c r="J320" i="15"/>
  <c r="I320" i="15"/>
  <c r="E320" i="15"/>
  <c r="N319" i="15"/>
  <c r="M319" i="15"/>
  <c r="J319" i="15"/>
  <c r="I319" i="15"/>
  <c r="E319" i="15"/>
  <c r="N318" i="15"/>
  <c r="M318" i="15"/>
  <c r="J318" i="15"/>
  <c r="I318" i="15"/>
  <c r="E318" i="15"/>
  <c r="N317" i="15"/>
  <c r="M317" i="15"/>
  <c r="J317" i="15"/>
  <c r="I317" i="15"/>
  <c r="E317" i="15"/>
  <c r="N316" i="15"/>
  <c r="M316" i="15"/>
  <c r="J316" i="15"/>
  <c r="I316" i="15"/>
  <c r="E316" i="15"/>
  <c r="N315" i="15"/>
  <c r="M315" i="15"/>
  <c r="J315" i="15"/>
  <c r="I315" i="15"/>
  <c r="E315" i="15"/>
  <c r="N314" i="15"/>
  <c r="M314" i="15"/>
  <c r="J314" i="15"/>
  <c r="I314" i="15"/>
  <c r="E314" i="15"/>
  <c r="N313" i="15"/>
  <c r="M313" i="15"/>
  <c r="J313" i="15"/>
  <c r="I313" i="15"/>
  <c r="E313" i="15"/>
  <c r="N312" i="15"/>
  <c r="M312" i="15"/>
  <c r="J312" i="15"/>
  <c r="I312" i="15"/>
  <c r="E312" i="15"/>
  <c r="N311" i="15"/>
  <c r="M311" i="15"/>
  <c r="J311" i="15"/>
  <c r="I311" i="15"/>
  <c r="E311" i="15"/>
  <c r="N310" i="15"/>
  <c r="M310" i="15"/>
  <c r="J310" i="15"/>
  <c r="I310" i="15"/>
  <c r="E310" i="15"/>
  <c r="N309" i="15"/>
  <c r="M309" i="15"/>
  <c r="J309" i="15"/>
  <c r="I309" i="15"/>
  <c r="E309" i="15"/>
  <c r="N308" i="15"/>
  <c r="M308" i="15"/>
  <c r="J308" i="15"/>
  <c r="I308" i="15"/>
  <c r="E308" i="15"/>
  <c r="N307" i="15"/>
  <c r="M307" i="15"/>
  <c r="J307" i="15"/>
  <c r="I307" i="15"/>
  <c r="E307" i="15"/>
  <c r="N306" i="15"/>
  <c r="M306" i="15"/>
  <c r="J306" i="15"/>
  <c r="I306" i="15"/>
  <c r="E306" i="15"/>
  <c r="N305" i="15"/>
  <c r="M305" i="15"/>
  <c r="J305" i="15"/>
  <c r="I305" i="15"/>
  <c r="E305" i="15"/>
  <c r="N304" i="15"/>
  <c r="M304" i="15"/>
  <c r="J304" i="15"/>
  <c r="I304" i="15"/>
  <c r="E304" i="15"/>
  <c r="N303" i="15"/>
  <c r="M303" i="15"/>
  <c r="J303" i="15"/>
  <c r="I303" i="15"/>
  <c r="E303" i="15"/>
  <c r="N302" i="15"/>
  <c r="M302" i="15"/>
  <c r="J302" i="15"/>
  <c r="I302" i="15"/>
  <c r="E302" i="15"/>
  <c r="N301" i="15"/>
  <c r="M301" i="15"/>
  <c r="J301" i="15"/>
  <c r="I301" i="15"/>
  <c r="E301" i="15"/>
  <c r="N300" i="15"/>
  <c r="M300" i="15"/>
  <c r="J300" i="15"/>
  <c r="I300" i="15"/>
  <c r="E300" i="15"/>
  <c r="N299" i="15"/>
  <c r="M299" i="15"/>
  <c r="J299" i="15"/>
  <c r="I299" i="15"/>
  <c r="E299" i="15"/>
  <c r="N298" i="15"/>
  <c r="M298" i="15"/>
  <c r="J298" i="15"/>
  <c r="I298" i="15"/>
  <c r="E298" i="15"/>
  <c r="N297" i="15"/>
  <c r="M297" i="15"/>
  <c r="J297" i="15"/>
  <c r="I297" i="15"/>
  <c r="E297" i="15"/>
  <c r="N296" i="15"/>
  <c r="M296" i="15"/>
  <c r="J296" i="15"/>
  <c r="I296" i="15"/>
  <c r="E296" i="15"/>
  <c r="N295" i="15"/>
  <c r="M295" i="15"/>
  <c r="J295" i="15"/>
  <c r="I295" i="15"/>
  <c r="E295" i="15"/>
  <c r="N294" i="15"/>
  <c r="M294" i="15"/>
  <c r="J294" i="15"/>
  <c r="I294" i="15"/>
  <c r="E294" i="15"/>
  <c r="N293" i="15"/>
  <c r="M293" i="15"/>
  <c r="J293" i="15"/>
  <c r="I293" i="15"/>
  <c r="E293" i="15"/>
  <c r="N292" i="15"/>
  <c r="M292" i="15"/>
  <c r="J292" i="15"/>
  <c r="I292" i="15"/>
  <c r="E292" i="15"/>
  <c r="N291" i="15"/>
  <c r="M291" i="15"/>
  <c r="J291" i="15"/>
  <c r="I291" i="15"/>
  <c r="E291" i="15"/>
  <c r="N290" i="15"/>
  <c r="M290" i="15"/>
  <c r="J290" i="15"/>
  <c r="I290" i="15"/>
  <c r="E290" i="15"/>
  <c r="N289" i="15"/>
  <c r="M289" i="15"/>
  <c r="J289" i="15"/>
  <c r="I289" i="15"/>
  <c r="E289" i="15"/>
  <c r="N288" i="15"/>
  <c r="M288" i="15"/>
  <c r="J288" i="15"/>
  <c r="I288" i="15"/>
  <c r="E288" i="15"/>
  <c r="N287" i="15"/>
  <c r="M287" i="15"/>
  <c r="J287" i="15"/>
  <c r="I287" i="15"/>
  <c r="E287" i="15"/>
  <c r="N286" i="15"/>
  <c r="M286" i="15"/>
  <c r="J286" i="15"/>
  <c r="I286" i="15"/>
  <c r="E286" i="15"/>
  <c r="N285" i="15"/>
  <c r="M285" i="15"/>
  <c r="J285" i="15"/>
  <c r="I285" i="15"/>
  <c r="E285" i="15"/>
  <c r="N284" i="15"/>
  <c r="M284" i="15"/>
  <c r="J284" i="15"/>
  <c r="I284" i="15"/>
  <c r="E284" i="15"/>
  <c r="N283" i="15"/>
  <c r="M283" i="15"/>
  <c r="J283" i="15"/>
  <c r="I283" i="15"/>
  <c r="E283" i="15"/>
  <c r="N282" i="15"/>
  <c r="M282" i="15"/>
  <c r="J282" i="15"/>
  <c r="I282" i="15"/>
  <c r="E282" i="15"/>
  <c r="N281" i="15"/>
  <c r="M281" i="15"/>
  <c r="J281" i="15"/>
  <c r="I281" i="15"/>
  <c r="E281" i="15"/>
  <c r="N280" i="15"/>
  <c r="M280" i="15"/>
  <c r="J280" i="15"/>
  <c r="I280" i="15"/>
  <c r="E280" i="15"/>
  <c r="N279" i="15"/>
  <c r="M279" i="15"/>
  <c r="J279" i="15"/>
  <c r="I279" i="15"/>
  <c r="E279" i="15"/>
  <c r="N278" i="15"/>
  <c r="M278" i="15"/>
  <c r="J278" i="15"/>
  <c r="I278" i="15"/>
  <c r="E278" i="15"/>
  <c r="N277" i="15"/>
  <c r="M277" i="15"/>
  <c r="J277" i="15"/>
  <c r="I277" i="15"/>
  <c r="E277" i="15"/>
  <c r="N276" i="15"/>
  <c r="M276" i="15"/>
  <c r="J276" i="15"/>
  <c r="I276" i="15"/>
  <c r="E276" i="15"/>
  <c r="N275" i="15"/>
  <c r="M275" i="15"/>
  <c r="J275" i="15"/>
  <c r="I275" i="15"/>
  <c r="E275" i="15"/>
  <c r="N274" i="15"/>
  <c r="M274" i="15"/>
  <c r="J274" i="15"/>
  <c r="I274" i="15"/>
  <c r="E274" i="15"/>
  <c r="N273" i="15"/>
  <c r="M273" i="15"/>
  <c r="J273" i="15"/>
  <c r="I273" i="15"/>
  <c r="E273" i="15"/>
  <c r="N272" i="15"/>
  <c r="M272" i="15"/>
  <c r="J272" i="15"/>
  <c r="I272" i="15"/>
  <c r="E272" i="15"/>
  <c r="N271" i="15"/>
  <c r="M271" i="15"/>
  <c r="J271" i="15"/>
  <c r="I271" i="15"/>
  <c r="E271" i="15"/>
  <c r="N270" i="15"/>
  <c r="M270" i="15"/>
  <c r="J270" i="15"/>
  <c r="I270" i="15"/>
  <c r="E270" i="15"/>
  <c r="N269" i="15"/>
  <c r="M269" i="15"/>
  <c r="J269" i="15"/>
  <c r="I269" i="15"/>
  <c r="E269" i="15"/>
  <c r="N268" i="15"/>
  <c r="M268" i="15"/>
  <c r="J268" i="15"/>
  <c r="I268" i="15"/>
  <c r="E268" i="15"/>
  <c r="N267" i="15"/>
  <c r="M267" i="15"/>
  <c r="J267" i="15"/>
  <c r="I267" i="15"/>
  <c r="E267" i="15"/>
  <c r="N266" i="15"/>
  <c r="M266" i="15"/>
  <c r="J266" i="15"/>
  <c r="I266" i="15"/>
  <c r="E266" i="15"/>
  <c r="N265" i="15"/>
  <c r="M265" i="15"/>
  <c r="J265" i="15"/>
  <c r="I265" i="15"/>
  <c r="E265" i="15"/>
  <c r="N264" i="15"/>
  <c r="M264" i="15"/>
  <c r="J264" i="15"/>
  <c r="I264" i="15"/>
  <c r="E264" i="15"/>
  <c r="N263" i="15"/>
  <c r="M263" i="15"/>
  <c r="J263" i="15"/>
  <c r="I263" i="15"/>
  <c r="E263" i="15"/>
  <c r="N262" i="15"/>
  <c r="M262" i="15"/>
  <c r="J262" i="15"/>
  <c r="I262" i="15"/>
  <c r="E262" i="15"/>
  <c r="N261" i="15"/>
  <c r="M261" i="15"/>
  <c r="J261" i="15"/>
  <c r="I261" i="15"/>
  <c r="E261" i="15"/>
  <c r="N260" i="15"/>
  <c r="M260" i="15"/>
  <c r="J260" i="15"/>
  <c r="I260" i="15"/>
  <c r="E260" i="15"/>
  <c r="N259" i="15"/>
  <c r="M259" i="15"/>
  <c r="J259" i="15"/>
  <c r="I259" i="15"/>
  <c r="E259" i="15"/>
  <c r="N258" i="15"/>
  <c r="M258" i="15"/>
  <c r="J258" i="15"/>
  <c r="I258" i="15"/>
  <c r="E258" i="15"/>
  <c r="N257" i="15"/>
  <c r="M257" i="15"/>
  <c r="J257" i="15"/>
  <c r="I257" i="15"/>
  <c r="E257" i="15"/>
  <c r="N256" i="15"/>
  <c r="M256" i="15"/>
  <c r="J256" i="15"/>
  <c r="I256" i="15"/>
  <c r="E256" i="15"/>
  <c r="N255" i="15"/>
  <c r="M255" i="15"/>
  <c r="J255" i="15"/>
  <c r="I255" i="15"/>
  <c r="E255" i="15"/>
  <c r="N254" i="15"/>
  <c r="M254" i="15"/>
  <c r="J254" i="15"/>
  <c r="I254" i="15"/>
  <c r="E254" i="15"/>
  <c r="N253" i="15"/>
  <c r="M253" i="15"/>
  <c r="J253" i="15"/>
  <c r="I253" i="15"/>
  <c r="E253" i="15"/>
  <c r="N252" i="15"/>
  <c r="M252" i="15"/>
  <c r="J252" i="15"/>
  <c r="I252" i="15"/>
  <c r="E252" i="15"/>
  <c r="N251" i="15"/>
  <c r="M251" i="15"/>
  <c r="J251" i="15"/>
  <c r="I251" i="15"/>
  <c r="E251" i="15"/>
  <c r="N250" i="15"/>
  <c r="M250" i="15"/>
  <c r="J250" i="15"/>
  <c r="I250" i="15"/>
  <c r="E250" i="15"/>
  <c r="N249" i="15"/>
  <c r="M249" i="15"/>
  <c r="J249" i="15"/>
  <c r="I249" i="15"/>
  <c r="E249" i="15"/>
  <c r="N248" i="15"/>
  <c r="M248" i="15"/>
  <c r="J248" i="15"/>
  <c r="I248" i="15"/>
  <c r="E248" i="15"/>
  <c r="N247" i="15"/>
  <c r="M247" i="15"/>
  <c r="J247" i="15"/>
  <c r="I247" i="15"/>
  <c r="E247" i="15"/>
  <c r="N246" i="15"/>
  <c r="M246" i="15"/>
  <c r="J246" i="15"/>
  <c r="I246" i="15"/>
  <c r="E246" i="15"/>
  <c r="N245" i="15"/>
  <c r="M245" i="15"/>
  <c r="J245" i="15"/>
  <c r="I245" i="15"/>
  <c r="E245" i="15"/>
  <c r="N244" i="15"/>
  <c r="M244" i="15"/>
  <c r="J244" i="15"/>
  <c r="I244" i="15"/>
  <c r="E244" i="15"/>
  <c r="N243" i="15"/>
  <c r="M243" i="15"/>
  <c r="J243" i="15"/>
  <c r="I243" i="15"/>
  <c r="E243" i="15"/>
  <c r="N242" i="15"/>
  <c r="M242" i="15"/>
  <c r="J242" i="15"/>
  <c r="I242" i="15"/>
  <c r="E242" i="15"/>
  <c r="N241" i="15"/>
  <c r="M241" i="15"/>
  <c r="J241" i="15"/>
  <c r="I241" i="15"/>
  <c r="E241" i="15"/>
  <c r="N240" i="15"/>
  <c r="M240" i="15"/>
  <c r="J240" i="15"/>
  <c r="I240" i="15"/>
  <c r="E240" i="15"/>
  <c r="N239" i="15"/>
  <c r="M239" i="15"/>
  <c r="J239" i="15"/>
  <c r="I239" i="15"/>
  <c r="E239" i="15"/>
  <c r="N238" i="15"/>
  <c r="M238" i="15"/>
  <c r="J238" i="15"/>
  <c r="I238" i="15"/>
  <c r="E238" i="15"/>
  <c r="N237" i="15"/>
  <c r="M237" i="15"/>
  <c r="J237" i="15"/>
  <c r="I237" i="15"/>
  <c r="E237" i="15"/>
  <c r="N236" i="15"/>
  <c r="M236" i="15"/>
  <c r="J236" i="15"/>
  <c r="I236" i="15"/>
  <c r="E236" i="15"/>
  <c r="N235" i="15"/>
  <c r="M235" i="15"/>
  <c r="J235" i="15"/>
  <c r="I235" i="15"/>
  <c r="E235" i="15"/>
  <c r="N234" i="15"/>
  <c r="M234" i="15"/>
  <c r="J234" i="15"/>
  <c r="I234" i="15"/>
  <c r="E234" i="15"/>
  <c r="N233" i="15"/>
  <c r="M233" i="15"/>
  <c r="J233" i="15"/>
  <c r="I233" i="15"/>
  <c r="E233" i="15"/>
  <c r="N232" i="15"/>
  <c r="M232" i="15"/>
  <c r="J232" i="15"/>
  <c r="I232" i="15"/>
  <c r="E232" i="15"/>
  <c r="N231" i="15"/>
  <c r="M231" i="15"/>
  <c r="J231" i="15"/>
  <c r="I231" i="15"/>
  <c r="E231" i="15"/>
  <c r="N230" i="15"/>
  <c r="M230" i="15"/>
  <c r="J230" i="15"/>
  <c r="I230" i="15"/>
  <c r="E230" i="15"/>
  <c r="N229" i="15"/>
  <c r="M229" i="15"/>
  <c r="J229" i="15"/>
  <c r="I229" i="15"/>
  <c r="E229" i="15"/>
  <c r="N228" i="15"/>
  <c r="M228" i="15"/>
  <c r="J228" i="15"/>
  <c r="I228" i="15"/>
  <c r="E228" i="15"/>
  <c r="N227" i="15"/>
  <c r="M227" i="15"/>
  <c r="J227" i="15"/>
  <c r="I227" i="15"/>
  <c r="E227" i="15"/>
  <c r="N226" i="15"/>
  <c r="M226" i="15"/>
  <c r="J226" i="15"/>
  <c r="I226" i="15"/>
  <c r="E226" i="15"/>
  <c r="N225" i="15"/>
  <c r="M225" i="15"/>
  <c r="J225" i="15"/>
  <c r="I225" i="15"/>
  <c r="E225" i="15"/>
  <c r="N224" i="15"/>
  <c r="M224" i="15"/>
  <c r="J224" i="15"/>
  <c r="I224" i="15"/>
  <c r="E224" i="15"/>
  <c r="N223" i="15"/>
  <c r="M223" i="15"/>
  <c r="J223" i="15"/>
  <c r="I223" i="15"/>
  <c r="E223" i="15"/>
  <c r="N222" i="15"/>
  <c r="M222" i="15"/>
  <c r="J222" i="15"/>
  <c r="I222" i="15"/>
  <c r="E222" i="15"/>
  <c r="N221" i="15"/>
  <c r="M221" i="15"/>
  <c r="J221" i="15"/>
  <c r="I221" i="15"/>
  <c r="E221" i="15"/>
  <c r="N220" i="15"/>
  <c r="M220" i="15"/>
  <c r="J220" i="15"/>
  <c r="I220" i="15"/>
  <c r="E220" i="15"/>
  <c r="N219" i="15"/>
  <c r="M219" i="15"/>
  <c r="J219" i="15"/>
  <c r="I219" i="15"/>
  <c r="E219" i="15"/>
  <c r="N218" i="15"/>
  <c r="M218" i="15"/>
  <c r="J218" i="15"/>
  <c r="I218" i="15"/>
  <c r="E218" i="15"/>
  <c r="N217" i="15"/>
  <c r="M217" i="15"/>
  <c r="J217" i="15"/>
  <c r="I217" i="15"/>
  <c r="E217" i="15"/>
  <c r="N216" i="15"/>
  <c r="M216" i="15"/>
  <c r="J216" i="15"/>
  <c r="I216" i="15"/>
  <c r="E216" i="15"/>
  <c r="N215" i="15"/>
  <c r="M215" i="15"/>
  <c r="J215" i="15"/>
  <c r="I215" i="15"/>
  <c r="E215" i="15"/>
  <c r="N214" i="15"/>
  <c r="M214" i="15"/>
  <c r="J214" i="15"/>
  <c r="I214" i="15"/>
  <c r="E214" i="15"/>
  <c r="N213" i="15"/>
  <c r="M213" i="15"/>
  <c r="J213" i="15"/>
  <c r="I213" i="15"/>
  <c r="E213" i="15"/>
  <c r="N212" i="15"/>
  <c r="M212" i="15"/>
  <c r="J212" i="15"/>
  <c r="I212" i="15"/>
  <c r="E212" i="15"/>
  <c r="N211" i="15"/>
  <c r="M211" i="15"/>
  <c r="J211" i="15"/>
  <c r="I211" i="15"/>
  <c r="E211" i="15"/>
  <c r="N210" i="15"/>
  <c r="M210" i="15"/>
  <c r="J210" i="15"/>
  <c r="I210" i="15"/>
  <c r="E210" i="15"/>
  <c r="N209" i="15"/>
  <c r="M209" i="15"/>
  <c r="J209" i="15"/>
  <c r="I209" i="15"/>
  <c r="E209" i="15"/>
  <c r="N208" i="15"/>
  <c r="M208" i="15"/>
  <c r="J208" i="15"/>
  <c r="I208" i="15"/>
  <c r="E208" i="15"/>
  <c r="N207" i="15"/>
  <c r="M207" i="15"/>
  <c r="J207" i="15"/>
  <c r="I207" i="15"/>
  <c r="E207" i="15"/>
  <c r="N206" i="15"/>
  <c r="M206" i="15"/>
  <c r="J206" i="15"/>
  <c r="I206" i="15"/>
  <c r="E206" i="15"/>
  <c r="N205" i="15"/>
  <c r="M205" i="15"/>
  <c r="J205" i="15"/>
  <c r="I205" i="15"/>
  <c r="E205" i="15"/>
  <c r="N204" i="15"/>
  <c r="M204" i="15"/>
  <c r="J204" i="15"/>
  <c r="I204" i="15"/>
  <c r="E204" i="15"/>
  <c r="N203" i="15"/>
  <c r="M203" i="15"/>
  <c r="J203" i="15"/>
  <c r="I203" i="15"/>
  <c r="E203" i="15"/>
  <c r="N202" i="15"/>
  <c r="M202" i="15"/>
  <c r="J202" i="15"/>
  <c r="I202" i="15"/>
  <c r="E202" i="15"/>
  <c r="N201" i="15"/>
  <c r="M201" i="15"/>
  <c r="J201" i="15"/>
  <c r="I201" i="15"/>
  <c r="E201" i="15"/>
  <c r="N200" i="15"/>
  <c r="M200" i="15"/>
  <c r="J200" i="15"/>
  <c r="I200" i="15"/>
  <c r="E200" i="15"/>
  <c r="N199" i="15"/>
  <c r="M199" i="15"/>
  <c r="J199" i="15"/>
  <c r="I199" i="15"/>
  <c r="E199" i="15"/>
  <c r="N198" i="15"/>
  <c r="M198" i="15"/>
  <c r="J198" i="15"/>
  <c r="I198" i="15"/>
  <c r="E198" i="15"/>
  <c r="N197" i="15"/>
  <c r="M197" i="15"/>
  <c r="J197" i="15"/>
  <c r="I197" i="15"/>
  <c r="E197" i="15"/>
  <c r="N196" i="15"/>
  <c r="M196" i="15"/>
  <c r="J196" i="15"/>
  <c r="I196" i="15"/>
  <c r="E196" i="15"/>
  <c r="N195" i="15"/>
  <c r="M195" i="15"/>
  <c r="J195" i="15"/>
  <c r="I195" i="15"/>
  <c r="E195" i="15"/>
  <c r="N194" i="15"/>
  <c r="M194" i="15"/>
  <c r="J194" i="15"/>
  <c r="I194" i="15"/>
  <c r="E194" i="15"/>
  <c r="N193" i="15"/>
  <c r="M193" i="15"/>
  <c r="J193" i="15"/>
  <c r="I193" i="15"/>
  <c r="E193" i="15"/>
  <c r="N192" i="15"/>
  <c r="M192" i="15"/>
  <c r="J192" i="15"/>
  <c r="I192" i="15"/>
  <c r="E192" i="15"/>
  <c r="N191" i="15"/>
  <c r="M191" i="15"/>
  <c r="J191" i="15"/>
  <c r="I191" i="15"/>
  <c r="E191" i="15"/>
  <c r="N190" i="15"/>
  <c r="M190" i="15"/>
  <c r="J190" i="15"/>
  <c r="I190" i="15"/>
  <c r="E190" i="15"/>
  <c r="N189" i="15"/>
  <c r="M189" i="15"/>
  <c r="J189" i="15"/>
  <c r="I189" i="15"/>
  <c r="E189" i="15"/>
  <c r="N188" i="15"/>
  <c r="M188" i="15"/>
  <c r="J188" i="15"/>
  <c r="I188" i="15"/>
  <c r="E188" i="15"/>
  <c r="N187" i="15"/>
  <c r="M187" i="15"/>
  <c r="J187" i="15"/>
  <c r="I187" i="15"/>
  <c r="E187" i="15"/>
  <c r="N186" i="15"/>
  <c r="M186" i="15"/>
  <c r="J186" i="15"/>
  <c r="I186" i="15"/>
  <c r="E186" i="15"/>
  <c r="N185" i="15"/>
  <c r="M185" i="15"/>
  <c r="J185" i="15"/>
  <c r="I185" i="15"/>
  <c r="E185" i="15"/>
  <c r="N184" i="15"/>
  <c r="M184" i="15"/>
  <c r="J184" i="15"/>
  <c r="I184" i="15"/>
  <c r="E184" i="15"/>
  <c r="N183" i="15"/>
  <c r="M183" i="15"/>
  <c r="J183" i="15"/>
  <c r="I183" i="15"/>
  <c r="E183" i="15"/>
  <c r="N182" i="15"/>
  <c r="M182" i="15"/>
  <c r="J182" i="15"/>
  <c r="I182" i="15"/>
  <c r="E182" i="15"/>
  <c r="N181" i="15"/>
  <c r="M181" i="15"/>
  <c r="J181" i="15"/>
  <c r="I181" i="15"/>
  <c r="E181" i="15"/>
  <c r="N180" i="15"/>
  <c r="M180" i="15"/>
  <c r="J180" i="15"/>
  <c r="I180" i="15"/>
  <c r="E180" i="15"/>
  <c r="N179" i="15"/>
  <c r="M179" i="15"/>
  <c r="J179" i="15"/>
  <c r="I179" i="15"/>
  <c r="E179" i="15"/>
  <c r="N178" i="15"/>
  <c r="M178" i="15"/>
  <c r="J178" i="15"/>
  <c r="I178" i="15"/>
  <c r="E178" i="15"/>
  <c r="N177" i="15"/>
  <c r="M177" i="15"/>
  <c r="J177" i="15"/>
  <c r="I177" i="15"/>
  <c r="E177" i="15"/>
  <c r="N176" i="15"/>
  <c r="M176" i="15"/>
  <c r="J176" i="15"/>
  <c r="I176" i="15"/>
  <c r="E176" i="15"/>
  <c r="N175" i="15"/>
  <c r="M175" i="15"/>
  <c r="J175" i="15"/>
  <c r="I175" i="15"/>
  <c r="E175" i="15"/>
  <c r="N174" i="15"/>
  <c r="M174" i="15"/>
  <c r="J174" i="15"/>
  <c r="I174" i="15"/>
  <c r="E174" i="15"/>
  <c r="N173" i="15"/>
  <c r="M173" i="15"/>
  <c r="J173" i="15"/>
  <c r="I173" i="15"/>
  <c r="E173" i="15"/>
  <c r="N172" i="15"/>
  <c r="M172" i="15"/>
  <c r="J172" i="15"/>
  <c r="I172" i="15"/>
  <c r="E172" i="15"/>
  <c r="N171" i="15"/>
  <c r="M171" i="15"/>
  <c r="J171" i="15"/>
  <c r="I171" i="15"/>
  <c r="E171" i="15"/>
  <c r="N170" i="15"/>
  <c r="M170" i="15"/>
  <c r="J170" i="15"/>
  <c r="I170" i="15"/>
  <c r="E170" i="15"/>
  <c r="N169" i="15"/>
  <c r="M169" i="15"/>
  <c r="J169" i="15"/>
  <c r="I169" i="15"/>
  <c r="E169" i="15"/>
  <c r="N168" i="15"/>
  <c r="M168" i="15"/>
  <c r="J168" i="15"/>
  <c r="I168" i="15"/>
  <c r="E168" i="15"/>
  <c r="N167" i="15"/>
  <c r="M167" i="15"/>
  <c r="J167" i="15"/>
  <c r="I167" i="15"/>
  <c r="E167" i="15"/>
  <c r="N166" i="15"/>
  <c r="M166" i="15"/>
  <c r="J166" i="15"/>
  <c r="I166" i="15"/>
  <c r="E166" i="15"/>
  <c r="N165" i="15"/>
  <c r="M165" i="15"/>
  <c r="J165" i="15"/>
  <c r="I165" i="15"/>
  <c r="E165" i="15"/>
  <c r="N164" i="15"/>
  <c r="M164" i="15"/>
  <c r="J164" i="15"/>
  <c r="I164" i="15"/>
  <c r="E164" i="15"/>
  <c r="N163" i="15"/>
  <c r="M163" i="15"/>
  <c r="J163" i="15"/>
  <c r="I163" i="15"/>
  <c r="E163" i="15"/>
  <c r="N162" i="15"/>
  <c r="M162" i="15"/>
  <c r="J162" i="15"/>
  <c r="I162" i="15"/>
  <c r="E162" i="15"/>
  <c r="N161" i="15"/>
  <c r="M161" i="15"/>
  <c r="J161" i="15"/>
  <c r="I161" i="15"/>
  <c r="E161" i="15"/>
  <c r="N160" i="15"/>
  <c r="M160" i="15"/>
  <c r="J160" i="15"/>
  <c r="I160" i="15"/>
  <c r="E160" i="15"/>
  <c r="N159" i="15"/>
  <c r="M159" i="15"/>
  <c r="J159" i="15"/>
  <c r="I159" i="15"/>
  <c r="E159" i="15"/>
  <c r="N158" i="15"/>
  <c r="M158" i="15"/>
  <c r="J158" i="15"/>
  <c r="I158" i="15"/>
  <c r="E158" i="15"/>
  <c r="N157" i="15"/>
  <c r="M157" i="15"/>
  <c r="J157" i="15"/>
  <c r="I157" i="15"/>
  <c r="E157" i="15"/>
  <c r="N156" i="15"/>
  <c r="M156" i="15"/>
  <c r="J156" i="15"/>
  <c r="I156" i="15"/>
  <c r="E156" i="15"/>
  <c r="N155" i="15"/>
  <c r="M155" i="15"/>
  <c r="J155" i="15"/>
  <c r="I155" i="15"/>
  <c r="E155" i="15"/>
  <c r="N154" i="15"/>
  <c r="M154" i="15"/>
  <c r="J154" i="15"/>
  <c r="I154" i="15"/>
  <c r="E154" i="15"/>
  <c r="N153" i="15"/>
  <c r="M153" i="15"/>
  <c r="J153" i="15"/>
  <c r="I153" i="15"/>
  <c r="E153" i="15"/>
  <c r="N152" i="15"/>
  <c r="M152" i="15"/>
  <c r="J152" i="15"/>
  <c r="I152" i="15"/>
  <c r="E152" i="15"/>
  <c r="N151" i="15"/>
  <c r="M151" i="15"/>
  <c r="J151" i="15"/>
  <c r="I151" i="15"/>
  <c r="E151" i="15"/>
  <c r="N150" i="15"/>
  <c r="M150" i="15"/>
  <c r="J150" i="15"/>
  <c r="I150" i="15"/>
  <c r="E150" i="15"/>
  <c r="N149" i="15"/>
  <c r="M149" i="15"/>
  <c r="J149" i="15"/>
  <c r="I149" i="15"/>
  <c r="E149" i="15"/>
  <c r="N148" i="15"/>
  <c r="M148" i="15"/>
  <c r="J148" i="15"/>
  <c r="I148" i="15"/>
  <c r="E148" i="15"/>
  <c r="N147" i="15"/>
  <c r="M147" i="15"/>
  <c r="J147" i="15"/>
  <c r="I147" i="15"/>
  <c r="E147" i="15"/>
  <c r="N146" i="15"/>
  <c r="M146" i="15"/>
  <c r="J146" i="15"/>
  <c r="I146" i="15"/>
  <c r="E146" i="15"/>
  <c r="N145" i="15"/>
  <c r="M145" i="15"/>
  <c r="J145" i="15"/>
  <c r="I145" i="15"/>
  <c r="E145" i="15"/>
  <c r="N144" i="15"/>
  <c r="M144" i="15"/>
  <c r="J144" i="15"/>
  <c r="I144" i="15"/>
  <c r="E144" i="15"/>
  <c r="N143" i="15"/>
  <c r="M143" i="15"/>
  <c r="J143" i="15"/>
  <c r="I143" i="15"/>
  <c r="E143" i="15"/>
  <c r="N142" i="15"/>
  <c r="M142" i="15"/>
  <c r="J142" i="15"/>
  <c r="I142" i="15"/>
  <c r="E142" i="15"/>
  <c r="N141" i="15"/>
  <c r="M141" i="15"/>
  <c r="J141" i="15"/>
  <c r="I141" i="15"/>
  <c r="E141" i="15"/>
  <c r="N140" i="15"/>
  <c r="M140" i="15"/>
  <c r="J140" i="15"/>
  <c r="I140" i="15"/>
  <c r="E140" i="15"/>
  <c r="N139" i="15"/>
  <c r="M139" i="15"/>
  <c r="J139" i="15"/>
  <c r="I139" i="15"/>
  <c r="E139" i="15"/>
  <c r="N138" i="15"/>
  <c r="M138" i="15"/>
  <c r="J138" i="15"/>
  <c r="I138" i="15"/>
  <c r="E138" i="15"/>
  <c r="N137" i="15"/>
  <c r="M137" i="15"/>
  <c r="J137" i="15"/>
  <c r="I137" i="15"/>
  <c r="E137" i="15"/>
  <c r="N136" i="15"/>
  <c r="M136" i="15"/>
  <c r="J136" i="15"/>
  <c r="I136" i="15"/>
  <c r="E136" i="15"/>
  <c r="N135" i="15"/>
  <c r="M135" i="15"/>
  <c r="J135" i="15"/>
  <c r="I135" i="15"/>
  <c r="E135" i="15"/>
  <c r="N134" i="15"/>
  <c r="M134" i="15"/>
  <c r="J134" i="15"/>
  <c r="I134" i="15"/>
  <c r="E134" i="15"/>
  <c r="N133" i="15"/>
  <c r="M133" i="15"/>
  <c r="J133" i="15"/>
  <c r="I133" i="15"/>
  <c r="E133" i="15"/>
  <c r="N132" i="15"/>
  <c r="M132" i="15"/>
  <c r="J132" i="15"/>
  <c r="I132" i="15"/>
  <c r="E132" i="15"/>
  <c r="N131" i="15"/>
  <c r="M131" i="15"/>
  <c r="J131" i="15"/>
  <c r="I131" i="15"/>
  <c r="E131" i="15"/>
  <c r="N130" i="15"/>
  <c r="M130" i="15"/>
  <c r="J130" i="15"/>
  <c r="I130" i="15"/>
  <c r="E130" i="15"/>
  <c r="N129" i="15"/>
  <c r="M129" i="15"/>
  <c r="J129" i="15"/>
  <c r="I129" i="15"/>
  <c r="E129" i="15"/>
  <c r="N128" i="15"/>
  <c r="M128" i="15"/>
  <c r="J128" i="15"/>
  <c r="I128" i="15"/>
  <c r="E128" i="15"/>
  <c r="N127" i="15"/>
  <c r="M127" i="15"/>
  <c r="J127" i="15"/>
  <c r="I127" i="15"/>
  <c r="E127" i="15"/>
  <c r="N126" i="15"/>
  <c r="M126" i="15"/>
  <c r="J126" i="15"/>
  <c r="I126" i="15"/>
  <c r="E126" i="15"/>
  <c r="N125" i="15"/>
  <c r="M125" i="15"/>
  <c r="J125" i="15"/>
  <c r="I125" i="15"/>
  <c r="E125" i="15"/>
  <c r="N124" i="15"/>
  <c r="M124" i="15"/>
  <c r="J124" i="15"/>
  <c r="I124" i="15"/>
  <c r="E124" i="15"/>
  <c r="N123" i="15"/>
  <c r="M123" i="15"/>
  <c r="J123" i="15"/>
  <c r="I123" i="15"/>
  <c r="E123" i="15"/>
  <c r="N122" i="15"/>
  <c r="M122" i="15"/>
  <c r="J122" i="15"/>
  <c r="I122" i="15"/>
  <c r="E122" i="15"/>
  <c r="N121" i="15"/>
  <c r="M121" i="15"/>
  <c r="J121" i="15"/>
  <c r="I121" i="15"/>
  <c r="E121" i="15"/>
  <c r="N120" i="15"/>
  <c r="M120" i="15"/>
  <c r="J120" i="15"/>
  <c r="I120" i="15"/>
  <c r="E120" i="15"/>
  <c r="N119" i="15"/>
  <c r="M119" i="15"/>
  <c r="J119" i="15"/>
  <c r="I119" i="15"/>
  <c r="E119" i="15"/>
  <c r="N118" i="15"/>
  <c r="M118" i="15"/>
  <c r="J118" i="15"/>
  <c r="I118" i="15"/>
  <c r="E118" i="15"/>
  <c r="N117" i="15"/>
  <c r="M117" i="15"/>
  <c r="J117" i="15"/>
  <c r="I117" i="15"/>
  <c r="E117" i="15"/>
  <c r="N116" i="15"/>
  <c r="M116" i="15"/>
  <c r="J116" i="15"/>
  <c r="I116" i="15"/>
  <c r="E116" i="15"/>
  <c r="N115" i="15"/>
  <c r="M115" i="15"/>
  <c r="J115" i="15"/>
  <c r="I115" i="15"/>
  <c r="E115" i="15"/>
  <c r="N114" i="15"/>
  <c r="M114" i="15"/>
  <c r="J114" i="15"/>
  <c r="I114" i="15"/>
  <c r="E114" i="15"/>
  <c r="N113" i="15"/>
  <c r="M113" i="15"/>
  <c r="J113" i="15"/>
  <c r="I113" i="15"/>
  <c r="E113" i="15"/>
  <c r="N112" i="15"/>
  <c r="M112" i="15"/>
  <c r="J112" i="15"/>
  <c r="I112" i="15"/>
  <c r="E112" i="15"/>
  <c r="N111" i="15"/>
  <c r="M111" i="15"/>
  <c r="J111" i="15"/>
  <c r="I111" i="15"/>
  <c r="E111" i="15"/>
  <c r="N110" i="15"/>
  <c r="M110" i="15"/>
  <c r="J110" i="15"/>
  <c r="I110" i="15"/>
  <c r="E110" i="15"/>
  <c r="N109" i="15"/>
  <c r="M109" i="15"/>
  <c r="J109" i="15"/>
  <c r="I109" i="15"/>
  <c r="E109" i="15"/>
  <c r="N108" i="15"/>
  <c r="M108" i="15"/>
  <c r="J108" i="15"/>
  <c r="I108" i="15"/>
  <c r="E108" i="15"/>
  <c r="N107" i="15"/>
  <c r="M107" i="15"/>
  <c r="J107" i="15"/>
  <c r="I107" i="15"/>
  <c r="E107" i="15"/>
  <c r="N106" i="15"/>
  <c r="M106" i="15"/>
  <c r="J106" i="15"/>
  <c r="I106" i="15"/>
  <c r="E106" i="15"/>
  <c r="N105" i="15"/>
  <c r="M105" i="15"/>
  <c r="J105" i="15"/>
  <c r="I105" i="15"/>
  <c r="E105" i="15"/>
  <c r="N104" i="15"/>
  <c r="M104" i="15"/>
  <c r="J104" i="15"/>
  <c r="I104" i="15"/>
  <c r="E104" i="15"/>
  <c r="N103" i="15"/>
  <c r="M103" i="15"/>
  <c r="J103" i="15"/>
  <c r="I103" i="15"/>
  <c r="E103" i="15"/>
  <c r="N102" i="15"/>
  <c r="M102" i="15"/>
  <c r="J102" i="15"/>
  <c r="I102" i="15"/>
  <c r="E102" i="15"/>
  <c r="N101" i="15"/>
  <c r="M101" i="15"/>
  <c r="J101" i="15"/>
  <c r="I101" i="15"/>
  <c r="E101" i="15"/>
  <c r="N100" i="15"/>
  <c r="M100" i="15"/>
  <c r="J100" i="15"/>
  <c r="I100" i="15"/>
  <c r="E100" i="15"/>
  <c r="N99" i="15"/>
  <c r="M99" i="15"/>
  <c r="J99" i="15"/>
  <c r="I99" i="15"/>
  <c r="E99" i="15"/>
  <c r="N98" i="15"/>
  <c r="M98" i="15"/>
  <c r="J98" i="15"/>
  <c r="I98" i="15"/>
  <c r="E98" i="15"/>
  <c r="N97" i="15"/>
  <c r="M97" i="15"/>
  <c r="J97" i="15"/>
  <c r="I97" i="15"/>
  <c r="E97" i="15"/>
  <c r="N96" i="15"/>
  <c r="M96" i="15"/>
  <c r="J96" i="15"/>
  <c r="I96" i="15"/>
  <c r="E96" i="15"/>
  <c r="N95" i="15"/>
  <c r="M95" i="15"/>
  <c r="J95" i="15"/>
  <c r="I95" i="15"/>
  <c r="E95" i="15"/>
  <c r="N94" i="15"/>
  <c r="M94" i="15"/>
  <c r="J94" i="15"/>
  <c r="I94" i="15"/>
  <c r="E94" i="15"/>
  <c r="N93" i="15"/>
  <c r="M93" i="15"/>
  <c r="J93" i="15"/>
  <c r="I93" i="15"/>
  <c r="E93" i="15"/>
  <c r="N92" i="15"/>
  <c r="M92" i="15"/>
  <c r="J92" i="15"/>
  <c r="I92" i="15"/>
  <c r="E92" i="15"/>
  <c r="N91" i="15"/>
  <c r="M91" i="15"/>
  <c r="J91" i="15"/>
  <c r="I91" i="15"/>
  <c r="E91" i="15"/>
  <c r="N90" i="15"/>
  <c r="M90" i="15"/>
  <c r="J90" i="15"/>
  <c r="I90" i="15"/>
  <c r="E90" i="15"/>
  <c r="N89" i="15"/>
  <c r="M89" i="15"/>
  <c r="J89" i="15"/>
  <c r="I89" i="15"/>
  <c r="E89" i="15"/>
  <c r="N88" i="15"/>
  <c r="M88" i="15"/>
  <c r="J88" i="15"/>
  <c r="I88" i="15"/>
  <c r="E88" i="15"/>
  <c r="N87" i="15"/>
  <c r="M87" i="15"/>
  <c r="J87" i="15"/>
  <c r="I87" i="15"/>
  <c r="E87" i="15"/>
  <c r="N86" i="15"/>
  <c r="M86" i="15"/>
  <c r="J86" i="15"/>
  <c r="I86" i="15"/>
  <c r="E86" i="15"/>
  <c r="N85" i="15"/>
  <c r="M85" i="15"/>
  <c r="J85" i="15"/>
  <c r="I85" i="15"/>
  <c r="E85" i="15"/>
  <c r="N84" i="15"/>
  <c r="M84" i="15"/>
  <c r="J84" i="15"/>
  <c r="I84" i="15"/>
  <c r="E84" i="15"/>
  <c r="N83" i="15"/>
  <c r="M83" i="15"/>
  <c r="J83" i="15"/>
  <c r="I83" i="15"/>
  <c r="E83" i="15"/>
  <c r="N82" i="15"/>
  <c r="M82" i="15"/>
  <c r="J82" i="15"/>
  <c r="I82" i="15"/>
  <c r="E82" i="15"/>
  <c r="N81" i="15"/>
  <c r="M81" i="15"/>
  <c r="J81" i="15"/>
  <c r="I81" i="15"/>
  <c r="E81" i="15"/>
  <c r="N80" i="15"/>
  <c r="M80" i="15"/>
  <c r="J80" i="15"/>
  <c r="I80" i="15"/>
  <c r="E80" i="15"/>
  <c r="N79" i="15"/>
  <c r="M79" i="15"/>
  <c r="J79" i="15"/>
  <c r="I79" i="15"/>
  <c r="E79" i="15"/>
  <c r="N78" i="15"/>
  <c r="M78" i="15"/>
  <c r="J78" i="15"/>
  <c r="I78" i="15"/>
  <c r="E78" i="15"/>
  <c r="N77" i="15"/>
  <c r="M77" i="15"/>
  <c r="J77" i="15"/>
  <c r="I77" i="15"/>
  <c r="E77" i="15"/>
  <c r="N76" i="15"/>
  <c r="M76" i="15"/>
  <c r="J76" i="15"/>
  <c r="I76" i="15"/>
  <c r="E76" i="15"/>
  <c r="N75" i="15"/>
  <c r="M75" i="15"/>
  <c r="J75" i="15"/>
  <c r="I75" i="15"/>
  <c r="E75" i="15"/>
  <c r="N74" i="15"/>
  <c r="M74" i="15"/>
  <c r="J74" i="15"/>
  <c r="I74" i="15"/>
  <c r="E74" i="15"/>
  <c r="N73" i="15"/>
  <c r="M73" i="15"/>
  <c r="J73" i="15"/>
  <c r="I73" i="15"/>
  <c r="E73" i="15"/>
  <c r="N72" i="15"/>
  <c r="M72" i="15"/>
  <c r="J72" i="15"/>
  <c r="I72" i="15"/>
  <c r="E72" i="15"/>
  <c r="N71" i="15"/>
  <c r="M71" i="15"/>
  <c r="J71" i="15"/>
  <c r="I71" i="15"/>
  <c r="E71" i="15"/>
  <c r="N70" i="15"/>
  <c r="M70" i="15"/>
  <c r="J70" i="15"/>
  <c r="I70" i="15"/>
  <c r="E70" i="15"/>
  <c r="N69" i="15"/>
  <c r="M69" i="15"/>
  <c r="J69" i="15"/>
  <c r="I69" i="15"/>
  <c r="E69" i="15"/>
  <c r="N68" i="15"/>
  <c r="M68" i="15"/>
  <c r="J68" i="15"/>
  <c r="I68" i="15"/>
  <c r="E68" i="15"/>
  <c r="N67" i="15"/>
  <c r="M67" i="15"/>
  <c r="J67" i="15"/>
  <c r="I67" i="15"/>
  <c r="E67" i="15"/>
  <c r="N66" i="15"/>
  <c r="M66" i="15"/>
  <c r="J66" i="15"/>
  <c r="I66" i="15"/>
  <c r="E66" i="15"/>
  <c r="N65" i="15"/>
  <c r="M65" i="15"/>
  <c r="J65" i="15"/>
  <c r="I65" i="15"/>
  <c r="E65" i="15"/>
  <c r="N64" i="15"/>
  <c r="M64" i="15"/>
  <c r="J64" i="15"/>
  <c r="I64" i="15"/>
  <c r="E64" i="15"/>
  <c r="N63" i="15"/>
  <c r="M63" i="15"/>
  <c r="J63" i="15"/>
  <c r="I63" i="15"/>
  <c r="E63" i="15"/>
  <c r="N62" i="15"/>
  <c r="M62" i="15"/>
  <c r="J62" i="15"/>
  <c r="I62" i="15"/>
  <c r="E62" i="15"/>
  <c r="N61" i="15"/>
  <c r="M61" i="15"/>
  <c r="J61" i="15"/>
  <c r="I61" i="15"/>
  <c r="E61" i="15"/>
  <c r="N60" i="15"/>
  <c r="M60" i="15"/>
  <c r="J60" i="15"/>
  <c r="I60" i="15"/>
  <c r="E60" i="15"/>
  <c r="N59" i="15"/>
  <c r="M59" i="15"/>
  <c r="J59" i="15"/>
  <c r="I59" i="15"/>
  <c r="E59" i="15"/>
  <c r="N58" i="15"/>
  <c r="M58" i="15"/>
  <c r="J58" i="15"/>
  <c r="I58" i="15"/>
  <c r="E58" i="15"/>
  <c r="N57" i="15"/>
  <c r="M57" i="15"/>
  <c r="J57" i="15"/>
  <c r="I57" i="15"/>
  <c r="E57" i="15"/>
  <c r="N56" i="15"/>
  <c r="M56" i="15"/>
  <c r="J56" i="15"/>
  <c r="I56" i="15"/>
  <c r="E56" i="15"/>
  <c r="N55" i="15"/>
  <c r="M55" i="15"/>
  <c r="J55" i="15"/>
  <c r="I55" i="15"/>
  <c r="E55" i="15"/>
  <c r="N54" i="15"/>
  <c r="M54" i="15"/>
  <c r="J54" i="15"/>
  <c r="I54" i="15"/>
  <c r="E54" i="15"/>
  <c r="N53" i="15"/>
  <c r="M53" i="15"/>
  <c r="J53" i="15"/>
  <c r="I53" i="15"/>
  <c r="E53" i="15"/>
  <c r="N52" i="15"/>
  <c r="M52" i="15"/>
  <c r="J52" i="15"/>
  <c r="I52" i="15"/>
  <c r="E52" i="15"/>
  <c r="N51" i="15"/>
  <c r="M51" i="15"/>
  <c r="J51" i="15"/>
  <c r="I51" i="15"/>
  <c r="E51" i="15"/>
  <c r="N50" i="15"/>
  <c r="M50" i="15"/>
  <c r="J50" i="15"/>
  <c r="I50" i="15"/>
  <c r="E50" i="15"/>
  <c r="N49" i="15"/>
  <c r="M49" i="15"/>
  <c r="J49" i="15"/>
  <c r="I49" i="15"/>
  <c r="E49" i="15"/>
  <c r="N48" i="15"/>
  <c r="M48" i="15"/>
  <c r="J48" i="15"/>
  <c r="I48" i="15"/>
  <c r="E48" i="15"/>
  <c r="N47" i="15"/>
  <c r="M47" i="15"/>
  <c r="J47" i="15"/>
  <c r="I47" i="15"/>
  <c r="E47" i="15"/>
  <c r="N46" i="15"/>
  <c r="M46" i="15"/>
  <c r="J46" i="15"/>
  <c r="I46" i="15"/>
  <c r="E46" i="15"/>
  <c r="N45" i="15"/>
  <c r="M45" i="15"/>
  <c r="J45" i="15"/>
  <c r="I45" i="15"/>
  <c r="E45" i="15"/>
  <c r="N44" i="15"/>
  <c r="M44" i="15"/>
  <c r="J44" i="15"/>
  <c r="I44" i="15"/>
  <c r="E44" i="15"/>
  <c r="N43" i="15"/>
  <c r="M43" i="15"/>
  <c r="J43" i="15"/>
  <c r="I43" i="15"/>
  <c r="E43" i="15"/>
  <c r="N42" i="15"/>
  <c r="M42" i="15"/>
  <c r="J42" i="15"/>
  <c r="I42" i="15"/>
  <c r="E42" i="15"/>
  <c r="N41" i="15"/>
  <c r="M41" i="15"/>
  <c r="J41" i="15"/>
  <c r="I41" i="15"/>
  <c r="E41" i="15"/>
  <c r="N40" i="15"/>
  <c r="M40" i="15"/>
  <c r="J40" i="15"/>
  <c r="I40" i="15"/>
  <c r="E40" i="15"/>
  <c r="N39" i="15"/>
  <c r="M39" i="15"/>
  <c r="J39" i="15"/>
  <c r="I39" i="15"/>
  <c r="E39" i="15"/>
  <c r="N38" i="15"/>
  <c r="M38" i="15"/>
  <c r="J38" i="15"/>
  <c r="I38" i="15"/>
  <c r="E38" i="15"/>
  <c r="N37" i="15"/>
  <c r="M37" i="15"/>
  <c r="J37" i="15"/>
  <c r="I37" i="15"/>
  <c r="E37" i="15"/>
  <c r="N36" i="15"/>
  <c r="M36" i="15"/>
  <c r="J36" i="15"/>
  <c r="I36" i="15"/>
  <c r="E36" i="15"/>
  <c r="N35" i="15"/>
  <c r="M35" i="15"/>
  <c r="J35" i="15"/>
  <c r="I35" i="15"/>
  <c r="E35" i="15"/>
  <c r="N34" i="15"/>
  <c r="M34" i="15"/>
  <c r="J34" i="15"/>
  <c r="I34" i="15"/>
  <c r="E34" i="15"/>
  <c r="N33" i="15"/>
  <c r="M33" i="15"/>
  <c r="J33" i="15"/>
  <c r="I33" i="15"/>
  <c r="E33" i="15"/>
  <c r="N32" i="15"/>
  <c r="M32" i="15"/>
  <c r="J32" i="15"/>
  <c r="I32" i="15"/>
  <c r="E32" i="15"/>
  <c r="N31" i="15"/>
  <c r="M31" i="15"/>
  <c r="J31" i="15"/>
  <c r="I31" i="15"/>
  <c r="E31" i="15"/>
  <c r="N30" i="15"/>
  <c r="M30" i="15"/>
  <c r="J30" i="15"/>
  <c r="I30" i="15"/>
  <c r="E30" i="15"/>
  <c r="N29" i="15"/>
  <c r="M29" i="15"/>
  <c r="J29" i="15"/>
  <c r="I29" i="15"/>
  <c r="E29" i="15"/>
  <c r="N28" i="15"/>
  <c r="M28" i="15"/>
  <c r="J28" i="15"/>
  <c r="I28" i="15"/>
  <c r="E28" i="15"/>
  <c r="N27" i="15"/>
  <c r="M27" i="15"/>
  <c r="J27" i="15"/>
  <c r="I27" i="15"/>
  <c r="E27" i="15"/>
  <c r="N26" i="15"/>
  <c r="M26" i="15"/>
  <c r="J26" i="15"/>
  <c r="I26" i="15"/>
  <c r="E26" i="15"/>
  <c r="N25" i="15"/>
  <c r="M25" i="15"/>
  <c r="J25" i="15"/>
  <c r="I25" i="15"/>
  <c r="E25" i="15"/>
  <c r="N24" i="15"/>
  <c r="M24" i="15"/>
  <c r="J24" i="15"/>
  <c r="I24" i="15"/>
  <c r="E24" i="15"/>
  <c r="N23" i="15"/>
  <c r="M23" i="15"/>
  <c r="J23" i="15"/>
  <c r="I23" i="15"/>
  <c r="E23" i="15"/>
  <c r="N22" i="15"/>
  <c r="M22" i="15"/>
  <c r="J22" i="15"/>
  <c r="I22" i="15"/>
  <c r="E22" i="15"/>
  <c r="N21" i="15"/>
  <c r="M21" i="15"/>
  <c r="J21" i="15"/>
  <c r="I21" i="15"/>
  <c r="E21" i="15"/>
  <c r="N20" i="15"/>
  <c r="M20" i="15"/>
  <c r="J20" i="15"/>
  <c r="I20" i="15"/>
  <c r="E20" i="15"/>
  <c r="N19" i="15"/>
  <c r="M19" i="15"/>
  <c r="J19" i="15"/>
  <c r="I19" i="15"/>
  <c r="E19" i="15"/>
  <c r="N18" i="15"/>
  <c r="M18" i="15"/>
  <c r="J18" i="15"/>
  <c r="I18" i="15"/>
  <c r="E18" i="15"/>
  <c r="N17" i="15"/>
  <c r="M17" i="15"/>
  <c r="J17" i="15"/>
  <c r="I17" i="15"/>
  <c r="E17" i="15"/>
  <c r="N16" i="15"/>
  <c r="M16" i="15"/>
  <c r="J16" i="15"/>
  <c r="I16" i="15"/>
  <c r="E16" i="15"/>
  <c r="N15" i="15"/>
  <c r="M15" i="15"/>
  <c r="J15" i="15"/>
  <c r="I15" i="15"/>
  <c r="E15" i="15"/>
  <c r="N14" i="15"/>
  <c r="M14" i="15"/>
  <c r="J14" i="15"/>
  <c r="I14" i="15"/>
  <c r="E14" i="15"/>
  <c r="N13" i="15"/>
  <c r="M13" i="15"/>
  <c r="J13" i="15"/>
  <c r="I13" i="15"/>
  <c r="E13" i="15"/>
  <c r="N12" i="15"/>
  <c r="M12" i="15"/>
  <c r="J12" i="15"/>
  <c r="I12" i="15"/>
  <c r="E12" i="15"/>
  <c r="N11" i="15"/>
  <c r="M11" i="15"/>
  <c r="J11" i="15"/>
  <c r="I11" i="15"/>
  <c r="E11" i="15"/>
  <c r="N10" i="15"/>
  <c r="M10" i="15"/>
  <c r="J10" i="15"/>
  <c r="I10" i="15"/>
  <c r="E10" i="15"/>
  <c r="N9" i="15"/>
  <c r="M9" i="15"/>
  <c r="J9" i="15"/>
  <c r="I9" i="15"/>
  <c r="E9" i="15"/>
  <c r="N8" i="15"/>
  <c r="M8" i="15"/>
  <c r="J8" i="15"/>
  <c r="I8" i="15"/>
  <c r="E8" i="15"/>
  <c r="N7" i="15"/>
  <c r="M7" i="15"/>
  <c r="J7" i="15"/>
  <c r="I7" i="15"/>
  <c r="E7" i="15"/>
  <c r="N6" i="15"/>
  <c r="M6" i="15"/>
  <c r="J6" i="15"/>
  <c r="I6" i="15"/>
  <c r="E6" i="15"/>
  <c r="N5" i="15"/>
  <c r="M5" i="15"/>
  <c r="J5" i="15"/>
  <c r="I5" i="15"/>
  <c r="E5" i="15"/>
  <c r="N4" i="15"/>
  <c r="M4" i="15"/>
  <c r="J4" i="15"/>
  <c r="I4" i="15"/>
  <c r="E4" i="15"/>
  <c r="N3" i="15"/>
  <c r="M3" i="15"/>
  <c r="J3" i="15"/>
  <c r="I3" i="15"/>
  <c r="E3" i="15"/>
  <c r="N2" i="15"/>
  <c r="M2" i="15"/>
  <c r="J2" i="15"/>
  <c r="I2" i="15"/>
  <c r="E2" i="15"/>
  <c r="D14" i="11" l="1"/>
  <c r="N766" i="14"/>
  <c r="N767" i="14"/>
  <c r="N768" i="14"/>
  <c r="N769" i="14"/>
  <c r="N770" i="14"/>
  <c r="N771" i="14"/>
  <c r="N772" i="14"/>
  <c r="N773" i="14"/>
  <c r="N774" i="14"/>
  <c r="N775" i="14"/>
  <c r="N776" i="14"/>
  <c r="N777" i="14"/>
  <c r="N778" i="14"/>
  <c r="N779" i="14"/>
  <c r="N780" i="14"/>
  <c r="N781" i="14"/>
  <c r="N782" i="14"/>
  <c r="N783" i="14"/>
  <c r="N784" i="14"/>
  <c r="N785" i="14"/>
  <c r="N786" i="14"/>
  <c r="N787" i="14"/>
  <c r="N788" i="14"/>
  <c r="N789" i="14"/>
  <c r="N790" i="14"/>
  <c r="N791" i="14"/>
  <c r="N792" i="14"/>
  <c r="N793" i="14"/>
  <c r="N794" i="14"/>
  <c r="N795" i="14"/>
  <c r="N796" i="14"/>
  <c r="N797" i="14"/>
  <c r="N798" i="14"/>
  <c r="N799" i="14"/>
  <c r="N800" i="14"/>
  <c r="N801" i="14"/>
  <c r="N802" i="14"/>
  <c r="N803" i="14"/>
  <c r="N804" i="14"/>
  <c r="N805" i="14"/>
  <c r="N806" i="14"/>
  <c r="N807" i="14"/>
  <c r="N808" i="14"/>
  <c r="N809" i="14"/>
  <c r="N810" i="14"/>
  <c r="N811" i="14"/>
  <c r="N812" i="14"/>
  <c r="N813" i="14"/>
  <c r="N814" i="14"/>
  <c r="N815" i="14"/>
  <c r="N816" i="14"/>
  <c r="N817" i="14"/>
  <c r="N818" i="14"/>
  <c r="N819" i="14"/>
  <c r="N820" i="14"/>
  <c r="N821" i="14"/>
  <c r="N822" i="14"/>
  <c r="N823" i="14"/>
  <c r="N824" i="14"/>
  <c r="N825" i="14"/>
  <c r="N826" i="14"/>
  <c r="N827" i="14"/>
  <c r="N828" i="14"/>
  <c r="N829" i="14"/>
  <c r="N830" i="14"/>
  <c r="N831" i="14"/>
  <c r="N832" i="14"/>
  <c r="N833" i="14"/>
  <c r="N834" i="14"/>
  <c r="N835" i="14"/>
  <c r="N836" i="14"/>
  <c r="N837" i="14"/>
  <c r="N838" i="14"/>
  <c r="N839" i="14"/>
  <c r="N840" i="14"/>
  <c r="N841" i="14"/>
  <c r="N842" i="14"/>
  <c r="N843" i="14"/>
  <c r="N844" i="14"/>
  <c r="N845" i="14"/>
  <c r="N846" i="14"/>
  <c r="N847" i="14"/>
  <c r="N848" i="14"/>
  <c r="N849" i="14"/>
  <c r="N850" i="14"/>
  <c r="N851" i="14"/>
  <c r="N852" i="14"/>
  <c r="N853" i="14"/>
  <c r="N854" i="14"/>
  <c r="N855" i="14"/>
  <c r="N856" i="14"/>
  <c r="N857" i="14"/>
  <c r="N858" i="14"/>
  <c r="N859" i="14"/>
  <c r="N860" i="14"/>
  <c r="N861" i="14"/>
  <c r="N862" i="14"/>
  <c r="N863" i="14"/>
  <c r="N864" i="14"/>
  <c r="N865" i="14"/>
  <c r="N866" i="14"/>
  <c r="N867" i="14"/>
  <c r="N868" i="14"/>
  <c r="N869" i="14"/>
  <c r="N870" i="14"/>
  <c r="N871" i="14"/>
  <c r="N872" i="14"/>
  <c r="N873" i="14"/>
  <c r="N874" i="14"/>
  <c r="N875" i="14"/>
  <c r="N876" i="14"/>
  <c r="N877" i="14"/>
  <c r="N878" i="14"/>
  <c r="N879" i="14"/>
  <c r="N880" i="14"/>
  <c r="N881" i="14"/>
  <c r="N882" i="14"/>
  <c r="N883" i="14"/>
  <c r="N884" i="14"/>
  <c r="N885" i="14"/>
  <c r="N886" i="14"/>
  <c r="N887" i="14"/>
  <c r="N888" i="14"/>
  <c r="N889" i="14"/>
  <c r="N890" i="14"/>
  <c r="N891" i="14"/>
  <c r="N892" i="14"/>
  <c r="N893" i="14"/>
  <c r="N894" i="14"/>
  <c r="N895" i="14"/>
  <c r="N896" i="14"/>
  <c r="N897" i="14"/>
  <c r="N898" i="14"/>
  <c r="N899" i="14"/>
  <c r="N900" i="14"/>
  <c r="N901" i="14"/>
  <c r="N902" i="14"/>
  <c r="N903" i="14"/>
  <c r="N904" i="14"/>
  <c r="N905" i="14"/>
  <c r="N906" i="14"/>
  <c r="N907" i="14"/>
  <c r="N908" i="14"/>
  <c r="N909" i="14"/>
  <c r="N910" i="14"/>
  <c r="N911" i="14"/>
  <c r="N912" i="14"/>
  <c r="N913" i="14"/>
  <c r="N914" i="14"/>
  <c r="N915" i="14"/>
  <c r="N916" i="14"/>
  <c r="N917" i="14"/>
  <c r="N918" i="14"/>
  <c r="N919" i="14"/>
  <c r="N920" i="14"/>
  <c r="N921" i="14"/>
  <c r="N922" i="14"/>
  <c r="N923" i="14"/>
  <c r="N924" i="14"/>
  <c r="N925" i="14"/>
  <c r="N926" i="14"/>
  <c r="N927" i="14"/>
  <c r="N928" i="14"/>
  <c r="N929" i="14"/>
  <c r="N930" i="14"/>
  <c r="N931" i="14"/>
  <c r="N932" i="14"/>
  <c r="N933" i="14"/>
  <c r="N934" i="14"/>
  <c r="N935" i="14"/>
  <c r="N936" i="14"/>
  <c r="N937" i="14"/>
  <c r="N938" i="14"/>
  <c r="N939" i="14"/>
  <c r="N940" i="14"/>
  <c r="N941" i="14"/>
  <c r="N942" i="14"/>
  <c r="N943" i="14"/>
  <c r="N944" i="14"/>
  <c r="N945" i="14"/>
  <c r="N946" i="14"/>
  <c r="N947" i="14"/>
  <c r="N948" i="14"/>
  <c r="N949" i="14"/>
  <c r="N950" i="14"/>
  <c r="N951" i="14"/>
  <c r="N952" i="14"/>
  <c r="N953" i="14"/>
  <c r="N954" i="14"/>
  <c r="N955" i="14"/>
  <c r="N956" i="14"/>
  <c r="N957" i="14"/>
  <c r="N958" i="14"/>
  <c r="N959" i="14"/>
  <c r="N960" i="14"/>
  <c r="N961" i="14"/>
  <c r="N962" i="14"/>
  <c r="N963" i="14"/>
  <c r="N964" i="14"/>
  <c r="N965" i="14"/>
  <c r="N966" i="14"/>
  <c r="N967" i="14"/>
  <c r="N968" i="14"/>
  <c r="N969" i="14"/>
  <c r="N970" i="14"/>
  <c r="N971" i="14"/>
  <c r="N972" i="14"/>
  <c r="N973" i="14"/>
  <c r="N974" i="14"/>
  <c r="N975" i="14"/>
  <c r="N976" i="14"/>
  <c r="N977" i="14"/>
  <c r="N978" i="14"/>
  <c r="N979" i="14"/>
  <c r="N980" i="14"/>
  <c r="N981" i="14"/>
  <c r="N982" i="14"/>
  <c r="N983" i="14"/>
  <c r="N984" i="14"/>
  <c r="N985" i="14"/>
  <c r="N986" i="14"/>
  <c r="N987" i="14"/>
  <c r="N988" i="14"/>
  <c r="N989" i="14"/>
  <c r="N990" i="14"/>
  <c r="N991" i="14"/>
  <c r="N992" i="14"/>
  <c r="N993" i="14"/>
  <c r="N994" i="14"/>
  <c r="N995" i="14"/>
  <c r="N996" i="14"/>
  <c r="N997" i="14"/>
  <c r="N998" i="14"/>
  <c r="N999" i="14"/>
  <c r="N1000" i="14"/>
  <c r="N1001" i="14"/>
  <c r="N1002" i="14"/>
  <c r="N1003" i="14"/>
  <c r="N1004" i="14"/>
  <c r="N1005" i="14"/>
  <c r="N1006" i="14"/>
  <c r="N1007" i="14"/>
  <c r="N1008" i="14"/>
  <c r="N1009" i="14"/>
  <c r="N1010" i="14"/>
  <c r="N1011" i="14"/>
  <c r="N1012" i="14"/>
  <c r="N1013" i="14"/>
  <c r="N1014" i="14"/>
  <c r="N1015" i="14"/>
  <c r="N1016" i="14"/>
  <c r="N1017" i="14"/>
  <c r="N1018" i="14"/>
  <c r="N1019" i="14"/>
  <c r="N1020" i="14"/>
  <c r="N1021" i="14"/>
  <c r="N1022" i="14"/>
  <c r="N1023" i="14"/>
  <c r="N1024" i="14"/>
  <c r="N1025" i="14"/>
  <c r="N1026" i="14"/>
  <c r="N1027" i="14"/>
  <c r="N1028" i="14"/>
  <c r="N1029" i="14"/>
  <c r="N1030" i="14"/>
  <c r="N1031" i="14"/>
  <c r="N1032" i="14"/>
  <c r="N1033" i="14"/>
  <c r="N1034" i="14"/>
  <c r="N1035" i="14"/>
  <c r="N1036" i="14"/>
  <c r="N1037" i="14"/>
  <c r="N1038" i="14"/>
  <c r="N1039" i="14"/>
  <c r="N1040" i="14"/>
  <c r="N1041" i="14"/>
  <c r="N1042" i="14"/>
  <c r="N1043" i="14"/>
  <c r="N1044" i="14"/>
  <c r="N1045" i="14"/>
  <c r="N1046" i="14"/>
  <c r="N1047" i="14"/>
  <c r="N1048" i="14"/>
  <c r="N1049" i="14"/>
  <c r="N1050" i="14"/>
  <c r="N1051" i="14"/>
  <c r="N1052" i="14"/>
  <c r="N1053" i="14"/>
  <c r="N1054" i="14"/>
  <c r="N1055" i="14"/>
  <c r="N1056" i="14"/>
  <c r="N1057" i="14"/>
  <c r="N1058" i="14"/>
  <c r="N1059" i="14"/>
  <c r="N1060" i="14"/>
  <c r="N1061" i="14"/>
  <c r="N1062" i="14"/>
  <c r="N1063" i="14"/>
  <c r="N1064" i="14"/>
  <c r="N1065" i="14"/>
  <c r="N1066" i="14"/>
  <c r="N1067" i="14"/>
  <c r="N1068" i="14"/>
  <c r="N1069" i="14"/>
  <c r="N1070" i="14"/>
  <c r="N1071" i="14"/>
  <c r="N1072" i="14"/>
  <c r="N1073" i="14"/>
  <c r="N1074" i="14"/>
  <c r="N1075" i="14"/>
  <c r="N1076" i="14"/>
  <c r="N1077" i="14"/>
  <c r="N1078" i="14"/>
  <c r="N1079" i="14"/>
  <c r="N1080" i="14"/>
  <c r="N1081" i="14"/>
  <c r="N1082" i="14"/>
  <c r="N1083" i="14"/>
  <c r="N1084" i="14"/>
  <c r="N1085" i="14"/>
  <c r="N1086" i="14"/>
  <c r="N1087" i="14"/>
  <c r="N1088" i="14"/>
  <c r="N1089" i="14"/>
  <c r="N1090" i="14"/>
  <c r="N1091" i="14"/>
  <c r="N1092" i="14"/>
  <c r="N1093" i="14"/>
  <c r="N1094" i="14"/>
  <c r="N1095" i="14"/>
  <c r="N1096" i="14"/>
  <c r="N1097" i="14"/>
  <c r="N1098" i="14"/>
  <c r="N1099" i="14"/>
  <c r="N1100" i="14"/>
  <c r="N1101" i="14"/>
  <c r="N1102" i="14"/>
  <c r="N1103" i="14"/>
  <c r="N1104" i="14"/>
  <c r="N1105" i="14"/>
  <c r="N1106" i="14"/>
  <c r="N1107" i="14"/>
  <c r="N1108" i="14"/>
  <c r="N1109" i="14"/>
  <c r="N1110" i="14"/>
  <c r="N1111" i="14"/>
  <c r="N1112" i="14"/>
  <c r="N1113" i="14"/>
  <c r="N1114" i="14"/>
  <c r="N1115" i="14"/>
  <c r="N1116" i="14"/>
  <c r="N1117" i="14"/>
  <c r="N1118" i="14"/>
  <c r="N1119" i="14"/>
  <c r="N1120" i="14"/>
  <c r="N1121" i="14"/>
  <c r="N1122" i="14"/>
  <c r="N1123" i="14"/>
  <c r="N1124" i="14"/>
  <c r="N1125" i="14"/>
  <c r="N1126" i="14"/>
  <c r="N1127" i="14"/>
  <c r="N1128" i="14"/>
  <c r="N1129" i="14"/>
  <c r="N1130" i="14"/>
  <c r="N1131" i="14"/>
  <c r="N1132" i="14"/>
  <c r="N1133" i="14"/>
  <c r="N1134" i="14"/>
  <c r="N1135" i="14"/>
  <c r="N1136" i="14"/>
  <c r="N1137" i="14"/>
  <c r="N1138" i="14"/>
  <c r="N1139" i="14"/>
  <c r="N1140" i="14"/>
  <c r="N1141" i="14"/>
  <c r="N1142" i="14"/>
  <c r="N1143" i="14"/>
  <c r="N1144" i="14"/>
  <c r="N1145" i="14"/>
  <c r="N1146" i="14"/>
  <c r="N1147" i="14"/>
  <c r="N1148" i="14"/>
  <c r="N1149" i="14"/>
  <c r="N1150" i="14"/>
  <c r="N1151" i="14"/>
  <c r="N1152" i="14"/>
  <c r="N1153" i="14"/>
  <c r="N1154" i="14"/>
  <c r="N1155" i="14"/>
  <c r="N1156" i="14"/>
  <c r="N1157" i="14"/>
  <c r="N1158" i="14"/>
  <c r="N1159" i="14"/>
  <c r="N1160" i="14"/>
  <c r="N1161" i="14"/>
  <c r="N1162" i="14"/>
  <c r="N1163" i="14"/>
  <c r="N1164" i="14"/>
  <c r="N1165" i="14"/>
  <c r="N1166" i="14"/>
  <c r="N1167" i="14"/>
  <c r="N1168" i="14"/>
  <c r="N1169" i="14"/>
  <c r="N1170" i="14"/>
  <c r="N1171" i="14"/>
  <c r="N1172" i="14"/>
  <c r="N1173" i="14"/>
  <c r="N1174" i="14"/>
  <c r="N1175" i="14"/>
  <c r="N1176" i="14"/>
  <c r="N1177" i="14"/>
  <c r="N1178" i="14"/>
  <c r="N1179" i="14"/>
  <c r="N1180" i="14"/>
  <c r="N1181" i="14"/>
  <c r="N1182" i="14"/>
  <c r="N1183" i="14"/>
  <c r="N1184" i="14"/>
  <c r="N1185" i="14"/>
  <c r="N1186" i="14"/>
  <c r="N1187" i="14"/>
  <c r="N1188" i="14"/>
  <c r="N1189" i="14"/>
  <c r="N1190" i="14"/>
  <c r="N1191" i="14"/>
  <c r="N1192" i="14"/>
  <c r="N1193" i="14"/>
  <c r="N1194" i="14"/>
  <c r="N1195" i="14"/>
  <c r="N1196" i="14"/>
  <c r="N1197" i="14"/>
  <c r="N1198" i="14"/>
  <c r="N1199" i="14"/>
  <c r="N1200" i="14"/>
  <c r="N1201" i="14"/>
  <c r="N1202" i="14"/>
  <c r="N1203" i="14"/>
  <c r="N1204" i="14"/>
  <c r="N1205" i="14"/>
  <c r="N1206" i="14"/>
  <c r="N1207" i="14"/>
  <c r="N1208" i="14"/>
  <c r="N1209" i="14"/>
  <c r="N1210" i="14"/>
  <c r="N1211" i="14"/>
  <c r="N1212" i="14"/>
  <c r="N1213" i="14"/>
  <c r="N1214" i="14"/>
  <c r="N1215" i="14"/>
  <c r="N1216" i="14"/>
  <c r="N1217" i="14"/>
  <c r="N1218" i="14"/>
  <c r="N1219" i="14"/>
  <c r="N1220" i="14"/>
  <c r="N1221" i="14"/>
  <c r="N1222" i="14"/>
  <c r="N1223" i="14"/>
  <c r="N1224" i="14"/>
  <c r="N1225" i="14"/>
  <c r="N1226" i="14"/>
  <c r="N1227" i="14"/>
  <c r="N1228" i="14"/>
  <c r="N1229" i="14"/>
  <c r="N1230" i="14"/>
  <c r="N1231" i="14"/>
  <c r="N1232" i="14"/>
  <c r="N1233" i="14"/>
  <c r="N1234" i="14"/>
  <c r="N1235" i="14"/>
  <c r="N1236" i="14"/>
  <c r="N1237" i="14"/>
  <c r="N1238" i="14"/>
  <c r="N1239" i="14"/>
  <c r="N1240" i="14"/>
  <c r="N1241" i="14"/>
  <c r="N1242" i="14"/>
  <c r="N1243" i="14"/>
  <c r="N1244" i="14"/>
  <c r="N1245" i="14"/>
  <c r="N1246" i="14"/>
  <c r="N1247" i="14"/>
  <c r="N1248" i="14"/>
  <c r="N1249" i="14"/>
  <c r="N1250" i="14"/>
  <c r="N1251" i="14"/>
  <c r="N1252" i="14"/>
  <c r="N1253" i="14"/>
  <c r="N1254" i="14"/>
  <c r="N1255" i="14"/>
  <c r="N1256" i="14"/>
  <c r="N1257" i="14"/>
  <c r="N1258" i="14"/>
  <c r="N1259" i="14"/>
  <c r="N1260" i="14"/>
  <c r="N1261" i="14"/>
  <c r="N1262" i="14"/>
  <c r="N1263" i="14"/>
  <c r="N1264" i="14"/>
  <c r="N1265" i="14"/>
  <c r="N1266" i="14"/>
  <c r="N1267" i="14"/>
  <c r="N1268" i="14"/>
  <c r="N1269" i="14"/>
  <c r="N1270" i="14"/>
  <c r="N1271" i="14"/>
  <c r="N1272" i="14"/>
  <c r="N1273" i="14"/>
  <c r="N1274" i="14"/>
  <c r="N1275" i="14"/>
  <c r="N1276" i="14"/>
  <c r="N1277" i="14"/>
  <c r="N1278" i="14"/>
  <c r="N1279" i="14"/>
  <c r="N1280" i="14"/>
  <c r="N1281" i="14"/>
  <c r="N1282" i="14"/>
  <c r="N1283" i="14"/>
  <c r="N1284" i="14"/>
  <c r="N1285" i="14"/>
  <c r="N1286" i="14"/>
  <c r="N1287" i="14"/>
  <c r="N1288" i="14"/>
  <c r="N1289" i="14"/>
  <c r="N1290" i="14"/>
  <c r="N1291" i="14"/>
  <c r="N1292" i="14"/>
  <c r="N1293" i="14"/>
  <c r="N1294" i="14"/>
  <c r="N1295" i="14"/>
  <c r="N1296" i="14"/>
  <c r="N1297" i="14"/>
  <c r="N1298" i="14"/>
  <c r="N1299" i="14"/>
  <c r="N1300" i="14"/>
  <c r="N1301" i="14"/>
  <c r="N1302" i="14"/>
  <c r="N1303" i="14"/>
  <c r="N1304" i="14"/>
  <c r="N1305" i="14"/>
  <c r="N1306" i="14"/>
  <c r="N1307" i="14"/>
  <c r="N1308" i="14"/>
  <c r="N1309" i="14"/>
  <c r="N1310" i="14"/>
  <c r="N1311" i="14"/>
  <c r="N1312" i="14"/>
  <c r="N1313" i="14"/>
  <c r="N1314" i="14"/>
  <c r="N1315" i="14"/>
  <c r="N1316" i="14"/>
  <c r="N1317" i="14"/>
  <c r="N1318" i="14"/>
  <c r="N1319" i="14"/>
  <c r="N1320" i="14"/>
  <c r="N1321" i="14"/>
  <c r="N1322" i="14"/>
  <c r="N1323" i="14"/>
  <c r="N1324" i="14"/>
  <c r="N1325" i="14"/>
  <c r="N1326" i="14"/>
  <c r="N1327" i="14"/>
  <c r="N1328" i="14"/>
  <c r="N1329" i="14"/>
  <c r="N1330" i="14"/>
  <c r="N1331" i="14"/>
  <c r="N1332" i="14"/>
  <c r="N1333" i="14"/>
  <c r="N1334" i="14"/>
  <c r="N1335" i="14"/>
  <c r="N1336" i="14"/>
  <c r="N1337" i="14"/>
  <c r="N1338" i="14"/>
  <c r="N1339" i="14"/>
  <c r="N1340" i="14"/>
  <c r="N1341" i="14"/>
  <c r="N1342" i="14"/>
  <c r="N1343" i="14"/>
  <c r="N1344" i="14"/>
  <c r="N1345" i="14"/>
  <c r="N1346" i="14"/>
  <c r="N1347" i="14"/>
  <c r="N1348" i="14"/>
  <c r="N1349" i="14"/>
  <c r="N1350" i="14"/>
  <c r="N1351" i="14"/>
  <c r="N1352" i="14"/>
  <c r="N1353" i="14"/>
  <c r="N1354" i="14"/>
  <c r="N1355" i="14"/>
  <c r="N1356" i="14"/>
  <c r="N1357" i="14"/>
  <c r="N1358" i="14"/>
  <c r="N1359" i="14"/>
  <c r="N1360" i="14"/>
  <c r="N1361" i="14"/>
  <c r="N1362" i="14"/>
  <c r="N1363" i="14"/>
  <c r="N1364" i="14"/>
  <c r="N1365" i="14"/>
  <c r="N1366" i="14"/>
  <c r="N1367" i="14"/>
  <c r="N1368" i="14"/>
  <c r="N1369" i="14"/>
  <c r="N1370" i="14"/>
  <c r="N1371" i="14"/>
  <c r="N1372" i="14"/>
  <c r="N1373" i="14"/>
  <c r="N1374" i="14"/>
  <c r="N1375" i="14"/>
  <c r="N1376" i="14"/>
  <c r="N1377" i="14"/>
  <c r="N1378" i="14"/>
  <c r="N1379" i="14"/>
  <c r="N1380" i="14"/>
  <c r="N1381" i="14"/>
  <c r="N1382" i="14"/>
  <c r="N1383" i="14"/>
  <c r="N1384" i="14"/>
  <c r="N1385" i="14"/>
  <c r="N1386" i="14"/>
  <c r="N1387" i="14"/>
  <c r="N1388" i="14"/>
  <c r="N1389" i="14"/>
  <c r="N1390" i="14"/>
  <c r="N1391" i="14"/>
  <c r="N1392" i="14"/>
  <c r="N1393" i="14"/>
  <c r="N1394" i="14"/>
  <c r="N1395" i="14"/>
  <c r="N1396" i="14"/>
  <c r="N1397" i="14"/>
  <c r="N1398" i="14"/>
  <c r="N1399" i="14"/>
  <c r="N1400" i="14"/>
  <c r="N1401" i="14"/>
  <c r="N1402" i="14"/>
  <c r="N1403" i="14"/>
  <c r="N1404" i="14"/>
  <c r="N1405" i="14"/>
  <c r="N1406" i="14"/>
  <c r="N1407" i="14"/>
  <c r="N1408" i="14"/>
  <c r="N1409" i="14"/>
  <c r="N1410" i="14"/>
  <c r="N1411" i="14"/>
  <c r="N1412" i="14"/>
  <c r="N1413" i="14"/>
  <c r="N1414" i="14"/>
  <c r="N1415" i="14"/>
  <c r="N1416" i="14"/>
  <c r="N1417" i="14"/>
  <c r="N1418" i="14"/>
  <c r="N1419" i="14"/>
  <c r="N1420" i="14"/>
  <c r="N1421" i="14"/>
  <c r="N1422" i="14"/>
  <c r="N1423" i="14"/>
  <c r="N1424" i="14"/>
  <c r="N1425" i="14"/>
  <c r="N1426" i="14"/>
  <c r="N1427" i="14"/>
  <c r="N1428" i="14"/>
  <c r="N1429" i="14"/>
  <c r="N1430" i="14"/>
  <c r="N1431" i="14"/>
  <c r="N1432" i="14"/>
  <c r="N1433" i="14"/>
  <c r="N1434" i="14"/>
  <c r="N1435" i="14"/>
  <c r="N1436" i="14"/>
  <c r="N1437" i="14"/>
  <c r="N1438" i="14"/>
  <c r="N1439" i="14"/>
  <c r="N1440" i="14"/>
  <c r="N1441" i="14"/>
  <c r="N1442" i="14"/>
  <c r="N1443" i="14"/>
  <c r="N1444" i="14"/>
  <c r="N1445" i="14"/>
  <c r="N1446" i="14"/>
  <c r="N1447" i="14"/>
  <c r="N1448" i="14"/>
  <c r="N1449" i="14"/>
  <c r="N1450" i="14"/>
  <c r="N1451" i="14"/>
  <c r="N1452" i="14"/>
  <c r="N1453" i="14"/>
  <c r="N1454" i="14"/>
  <c r="N1455" i="14"/>
  <c r="N1456" i="14"/>
  <c r="N1457" i="14"/>
  <c r="N1458" i="14"/>
  <c r="N1459" i="14"/>
  <c r="N1460" i="14"/>
  <c r="N1461" i="14"/>
  <c r="N1462" i="14"/>
  <c r="N1463" i="14"/>
  <c r="N1464" i="14"/>
  <c r="N1465" i="14"/>
  <c r="N1466" i="14"/>
  <c r="N1467" i="14"/>
  <c r="N1468" i="14"/>
  <c r="N1469" i="14"/>
  <c r="N1470" i="14"/>
  <c r="N1471" i="14"/>
  <c r="N1472" i="14"/>
  <c r="N1473" i="14"/>
  <c r="N1474" i="14"/>
  <c r="N1475" i="14"/>
  <c r="N1476" i="14"/>
  <c r="N1477" i="14"/>
  <c r="N1478" i="14"/>
  <c r="N1479" i="14"/>
  <c r="N1480" i="14"/>
  <c r="N1481" i="14"/>
  <c r="N1482" i="14"/>
  <c r="N1483" i="14"/>
  <c r="N1484" i="14"/>
  <c r="N1485" i="14"/>
  <c r="N1486" i="14"/>
  <c r="N1487" i="14"/>
  <c r="N1488" i="14"/>
  <c r="N1489" i="14"/>
  <c r="N746" i="14"/>
  <c r="N747" i="14"/>
  <c r="N748" i="14"/>
  <c r="N749" i="14"/>
  <c r="N750" i="14"/>
  <c r="N751" i="14"/>
  <c r="N752" i="14"/>
  <c r="N753" i="14"/>
  <c r="N754" i="14"/>
  <c r="N755" i="14"/>
  <c r="N756" i="14"/>
  <c r="N757" i="14"/>
  <c r="N758" i="14"/>
  <c r="N759" i="14"/>
  <c r="N760" i="14"/>
  <c r="N761" i="14"/>
  <c r="N762" i="14"/>
  <c r="N763" i="14"/>
  <c r="N764" i="14"/>
  <c r="N765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86" i="14"/>
  <c r="N87" i="14"/>
  <c r="N88" i="14"/>
  <c r="N89" i="14"/>
  <c r="N90" i="14"/>
  <c r="N91" i="14"/>
  <c r="N92" i="14"/>
  <c r="N93" i="14"/>
  <c r="N94" i="14"/>
  <c r="N95" i="14"/>
  <c r="N96" i="14"/>
  <c r="N97" i="14"/>
  <c r="N98" i="14"/>
  <c r="N99" i="14"/>
  <c r="N100" i="14"/>
  <c r="N101" i="14"/>
  <c r="N102" i="14"/>
  <c r="N103" i="14"/>
  <c r="N104" i="14"/>
  <c r="N105" i="14"/>
  <c r="N106" i="14"/>
  <c r="N107" i="14"/>
  <c r="N108" i="14"/>
  <c r="N109" i="14"/>
  <c r="N110" i="14"/>
  <c r="N111" i="14"/>
  <c r="N112" i="14"/>
  <c r="N113" i="14"/>
  <c r="N114" i="14"/>
  <c r="N115" i="14"/>
  <c r="N116" i="14"/>
  <c r="N117" i="14"/>
  <c r="N118" i="14"/>
  <c r="N119" i="14"/>
  <c r="N120" i="14"/>
  <c r="N121" i="14"/>
  <c r="N122" i="14"/>
  <c r="N123" i="14"/>
  <c r="N124" i="14"/>
  <c r="N125" i="14"/>
  <c r="N126" i="14"/>
  <c r="N127" i="14"/>
  <c r="N128" i="14"/>
  <c r="N129" i="14"/>
  <c r="N130" i="14"/>
  <c r="N131" i="14"/>
  <c r="N132" i="14"/>
  <c r="N133" i="14"/>
  <c r="N134" i="14"/>
  <c r="N135" i="14"/>
  <c r="N136" i="14"/>
  <c r="N137" i="14"/>
  <c r="N138" i="14"/>
  <c r="N139" i="14"/>
  <c r="N140" i="14"/>
  <c r="N141" i="14"/>
  <c r="N142" i="14"/>
  <c r="N143" i="14"/>
  <c r="N144" i="14"/>
  <c r="N145" i="14"/>
  <c r="N146" i="14"/>
  <c r="N147" i="14"/>
  <c r="N148" i="14"/>
  <c r="N149" i="14"/>
  <c r="N150" i="14"/>
  <c r="N151" i="14"/>
  <c r="N152" i="14"/>
  <c r="N153" i="14"/>
  <c r="N154" i="14"/>
  <c r="N155" i="14"/>
  <c r="N156" i="14"/>
  <c r="N157" i="14"/>
  <c r="N158" i="14"/>
  <c r="N159" i="14"/>
  <c r="N160" i="14"/>
  <c r="N161" i="14"/>
  <c r="N162" i="14"/>
  <c r="N163" i="14"/>
  <c r="N164" i="14"/>
  <c r="N165" i="14"/>
  <c r="N166" i="14"/>
  <c r="N167" i="14"/>
  <c r="N168" i="14"/>
  <c r="N169" i="14"/>
  <c r="N170" i="14"/>
  <c r="N171" i="14"/>
  <c r="N172" i="14"/>
  <c r="N173" i="14"/>
  <c r="N174" i="14"/>
  <c r="N175" i="14"/>
  <c r="N176" i="14"/>
  <c r="N177" i="14"/>
  <c r="N178" i="14"/>
  <c r="N179" i="14"/>
  <c r="N180" i="14"/>
  <c r="N181" i="14"/>
  <c r="N182" i="14"/>
  <c r="N183" i="14"/>
  <c r="N184" i="14"/>
  <c r="N185" i="14"/>
  <c r="N186" i="14"/>
  <c r="N187" i="14"/>
  <c r="N188" i="14"/>
  <c r="N189" i="14"/>
  <c r="N190" i="14"/>
  <c r="N191" i="14"/>
  <c r="N192" i="14"/>
  <c r="N193" i="14"/>
  <c r="N194" i="14"/>
  <c r="N195" i="14"/>
  <c r="N196" i="14"/>
  <c r="N197" i="14"/>
  <c r="N198" i="14"/>
  <c r="N199" i="14"/>
  <c r="N200" i="14"/>
  <c r="N201" i="14"/>
  <c r="N202" i="14"/>
  <c r="N203" i="14"/>
  <c r="N204" i="14"/>
  <c r="N205" i="14"/>
  <c r="N206" i="14"/>
  <c r="N207" i="14"/>
  <c r="N208" i="14"/>
  <c r="N209" i="14"/>
  <c r="N210" i="14"/>
  <c r="N211" i="14"/>
  <c r="N212" i="14"/>
  <c r="N213" i="14"/>
  <c r="N214" i="14"/>
  <c r="N215" i="14"/>
  <c r="N216" i="14"/>
  <c r="N217" i="14"/>
  <c r="N218" i="14"/>
  <c r="N219" i="14"/>
  <c r="N220" i="14"/>
  <c r="N221" i="14"/>
  <c r="N222" i="14"/>
  <c r="N223" i="14"/>
  <c r="N224" i="14"/>
  <c r="N225" i="14"/>
  <c r="N226" i="14"/>
  <c r="N227" i="14"/>
  <c r="N228" i="14"/>
  <c r="N229" i="14"/>
  <c r="N230" i="14"/>
  <c r="N231" i="14"/>
  <c r="N232" i="14"/>
  <c r="N233" i="14"/>
  <c r="N234" i="14"/>
  <c r="N235" i="14"/>
  <c r="N236" i="14"/>
  <c r="N237" i="14"/>
  <c r="N238" i="14"/>
  <c r="N239" i="14"/>
  <c r="N240" i="14"/>
  <c r="N241" i="14"/>
  <c r="N242" i="14"/>
  <c r="N243" i="14"/>
  <c r="N244" i="14"/>
  <c r="N245" i="14"/>
  <c r="N246" i="14"/>
  <c r="N247" i="14"/>
  <c r="N248" i="14"/>
  <c r="N249" i="14"/>
  <c r="N250" i="14"/>
  <c r="N251" i="14"/>
  <c r="N252" i="14"/>
  <c r="N253" i="14"/>
  <c r="N254" i="14"/>
  <c r="N255" i="14"/>
  <c r="N256" i="14"/>
  <c r="N257" i="14"/>
  <c r="N258" i="14"/>
  <c r="N259" i="14"/>
  <c r="N260" i="14"/>
  <c r="N261" i="14"/>
  <c r="N262" i="14"/>
  <c r="N263" i="14"/>
  <c r="N264" i="14"/>
  <c r="N265" i="14"/>
  <c r="N266" i="14"/>
  <c r="N267" i="14"/>
  <c r="N268" i="14"/>
  <c r="N269" i="14"/>
  <c r="N270" i="14"/>
  <c r="N271" i="14"/>
  <c r="N272" i="14"/>
  <c r="N273" i="14"/>
  <c r="N274" i="14"/>
  <c r="N275" i="14"/>
  <c r="N276" i="14"/>
  <c r="N277" i="14"/>
  <c r="N278" i="14"/>
  <c r="N279" i="14"/>
  <c r="N280" i="14"/>
  <c r="N281" i="14"/>
  <c r="N282" i="14"/>
  <c r="N283" i="14"/>
  <c r="N284" i="14"/>
  <c r="N285" i="14"/>
  <c r="N286" i="14"/>
  <c r="N287" i="14"/>
  <c r="N288" i="14"/>
  <c r="N289" i="14"/>
  <c r="N290" i="14"/>
  <c r="N291" i="14"/>
  <c r="N292" i="14"/>
  <c r="N293" i="14"/>
  <c r="N294" i="14"/>
  <c r="N295" i="14"/>
  <c r="N296" i="14"/>
  <c r="N297" i="14"/>
  <c r="N298" i="14"/>
  <c r="N299" i="14"/>
  <c r="N300" i="14"/>
  <c r="N301" i="14"/>
  <c r="N302" i="14"/>
  <c r="N303" i="14"/>
  <c r="N304" i="14"/>
  <c r="N305" i="14"/>
  <c r="N306" i="14"/>
  <c r="N307" i="14"/>
  <c r="N308" i="14"/>
  <c r="N309" i="14"/>
  <c r="N310" i="14"/>
  <c r="N311" i="14"/>
  <c r="N312" i="14"/>
  <c r="N313" i="14"/>
  <c r="N314" i="14"/>
  <c r="N315" i="14"/>
  <c r="N316" i="14"/>
  <c r="N317" i="14"/>
  <c r="N318" i="14"/>
  <c r="N319" i="14"/>
  <c r="N320" i="14"/>
  <c r="N321" i="14"/>
  <c r="N322" i="14"/>
  <c r="N323" i="14"/>
  <c r="N324" i="14"/>
  <c r="N325" i="14"/>
  <c r="N326" i="14"/>
  <c r="N327" i="14"/>
  <c r="N328" i="14"/>
  <c r="N329" i="14"/>
  <c r="N330" i="14"/>
  <c r="N331" i="14"/>
  <c r="N332" i="14"/>
  <c r="N333" i="14"/>
  <c r="N334" i="14"/>
  <c r="N335" i="14"/>
  <c r="N336" i="14"/>
  <c r="N337" i="14"/>
  <c r="N338" i="14"/>
  <c r="N339" i="14"/>
  <c r="N340" i="14"/>
  <c r="N341" i="14"/>
  <c r="N342" i="14"/>
  <c r="N343" i="14"/>
  <c r="N344" i="14"/>
  <c r="N345" i="14"/>
  <c r="N346" i="14"/>
  <c r="N347" i="14"/>
  <c r="N348" i="14"/>
  <c r="N349" i="14"/>
  <c r="N350" i="14"/>
  <c r="N351" i="14"/>
  <c r="N352" i="14"/>
  <c r="N353" i="14"/>
  <c r="N354" i="14"/>
  <c r="N355" i="14"/>
  <c r="N356" i="14"/>
  <c r="N357" i="14"/>
  <c r="N358" i="14"/>
  <c r="N359" i="14"/>
  <c r="N360" i="14"/>
  <c r="N361" i="14"/>
  <c r="N362" i="14"/>
  <c r="N363" i="14"/>
  <c r="N364" i="14"/>
  <c r="N365" i="14"/>
  <c r="N366" i="14"/>
  <c r="N367" i="14"/>
  <c r="N368" i="14"/>
  <c r="N369" i="14"/>
  <c r="N370" i="14"/>
  <c r="N371" i="14"/>
  <c r="N372" i="14"/>
  <c r="N373" i="14"/>
  <c r="N374" i="14"/>
  <c r="N375" i="14"/>
  <c r="N376" i="14"/>
  <c r="N377" i="14"/>
  <c r="N378" i="14"/>
  <c r="N379" i="14"/>
  <c r="N380" i="14"/>
  <c r="N381" i="14"/>
  <c r="N382" i="14"/>
  <c r="N383" i="14"/>
  <c r="N384" i="14"/>
  <c r="N385" i="14"/>
  <c r="N386" i="14"/>
  <c r="N387" i="14"/>
  <c r="N388" i="14"/>
  <c r="N389" i="14"/>
  <c r="N390" i="14"/>
  <c r="N391" i="14"/>
  <c r="N392" i="14"/>
  <c r="N393" i="14"/>
  <c r="N394" i="14"/>
  <c r="N395" i="14"/>
  <c r="N396" i="14"/>
  <c r="N397" i="14"/>
  <c r="N398" i="14"/>
  <c r="N399" i="14"/>
  <c r="N400" i="14"/>
  <c r="N401" i="14"/>
  <c r="N402" i="14"/>
  <c r="N403" i="14"/>
  <c r="N404" i="14"/>
  <c r="N405" i="14"/>
  <c r="N406" i="14"/>
  <c r="N407" i="14"/>
  <c r="N408" i="14"/>
  <c r="N409" i="14"/>
  <c r="N410" i="14"/>
  <c r="N411" i="14"/>
  <c r="N412" i="14"/>
  <c r="N413" i="14"/>
  <c r="N414" i="14"/>
  <c r="N415" i="14"/>
  <c r="N416" i="14"/>
  <c r="N417" i="14"/>
  <c r="N418" i="14"/>
  <c r="N419" i="14"/>
  <c r="N420" i="14"/>
  <c r="N421" i="14"/>
  <c r="N422" i="14"/>
  <c r="N423" i="14"/>
  <c r="N424" i="14"/>
  <c r="N425" i="14"/>
  <c r="N426" i="14"/>
  <c r="N427" i="14"/>
  <c r="N428" i="14"/>
  <c r="N429" i="14"/>
  <c r="N430" i="14"/>
  <c r="N431" i="14"/>
  <c r="N432" i="14"/>
  <c r="N433" i="14"/>
  <c r="N434" i="14"/>
  <c r="N435" i="14"/>
  <c r="N436" i="14"/>
  <c r="N437" i="14"/>
  <c r="N438" i="14"/>
  <c r="N439" i="14"/>
  <c r="N440" i="14"/>
  <c r="N441" i="14"/>
  <c r="N442" i="14"/>
  <c r="N443" i="14"/>
  <c r="N444" i="14"/>
  <c r="N445" i="14"/>
  <c r="N446" i="14"/>
  <c r="N447" i="14"/>
  <c r="N448" i="14"/>
  <c r="N449" i="14"/>
  <c r="N450" i="14"/>
  <c r="N451" i="14"/>
  <c r="N452" i="14"/>
  <c r="N453" i="14"/>
  <c r="N454" i="14"/>
  <c r="N455" i="14"/>
  <c r="N456" i="14"/>
  <c r="N457" i="14"/>
  <c r="N458" i="14"/>
  <c r="N459" i="14"/>
  <c r="N460" i="14"/>
  <c r="N461" i="14"/>
  <c r="N462" i="14"/>
  <c r="N463" i="14"/>
  <c r="N464" i="14"/>
  <c r="N465" i="14"/>
  <c r="N466" i="14"/>
  <c r="N467" i="14"/>
  <c r="N468" i="14"/>
  <c r="N469" i="14"/>
  <c r="N470" i="14"/>
  <c r="N471" i="14"/>
  <c r="N472" i="14"/>
  <c r="N473" i="14"/>
  <c r="N474" i="14"/>
  <c r="N475" i="14"/>
  <c r="N476" i="14"/>
  <c r="N477" i="14"/>
  <c r="N478" i="14"/>
  <c r="N479" i="14"/>
  <c r="N480" i="14"/>
  <c r="N481" i="14"/>
  <c r="N482" i="14"/>
  <c r="N483" i="14"/>
  <c r="N484" i="14"/>
  <c r="N485" i="14"/>
  <c r="N486" i="14"/>
  <c r="N487" i="14"/>
  <c r="N488" i="14"/>
  <c r="N489" i="14"/>
  <c r="N490" i="14"/>
  <c r="N491" i="14"/>
  <c r="N492" i="14"/>
  <c r="N493" i="14"/>
  <c r="N494" i="14"/>
  <c r="N495" i="14"/>
  <c r="N496" i="14"/>
  <c r="N497" i="14"/>
  <c r="N498" i="14"/>
  <c r="N499" i="14"/>
  <c r="N500" i="14"/>
  <c r="N501" i="14"/>
  <c r="N502" i="14"/>
  <c r="N503" i="14"/>
  <c r="N504" i="14"/>
  <c r="N505" i="14"/>
  <c r="N506" i="14"/>
  <c r="N507" i="14"/>
  <c r="N508" i="14"/>
  <c r="N509" i="14"/>
  <c r="N510" i="14"/>
  <c r="N511" i="14"/>
  <c r="N512" i="14"/>
  <c r="N513" i="14"/>
  <c r="N514" i="14"/>
  <c r="N515" i="14"/>
  <c r="N516" i="14"/>
  <c r="N517" i="14"/>
  <c r="N518" i="14"/>
  <c r="N519" i="14"/>
  <c r="N520" i="14"/>
  <c r="N521" i="14"/>
  <c r="N522" i="14"/>
  <c r="N523" i="14"/>
  <c r="N524" i="14"/>
  <c r="N525" i="14"/>
  <c r="N526" i="14"/>
  <c r="N527" i="14"/>
  <c r="N528" i="14"/>
  <c r="N529" i="14"/>
  <c r="N530" i="14"/>
  <c r="N531" i="14"/>
  <c r="N532" i="14"/>
  <c r="N533" i="14"/>
  <c r="N534" i="14"/>
  <c r="N535" i="14"/>
  <c r="N536" i="14"/>
  <c r="N537" i="14"/>
  <c r="N538" i="14"/>
  <c r="N539" i="14"/>
  <c r="N540" i="14"/>
  <c r="N541" i="14"/>
  <c r="N542" i="14"/>
  <c r="N543" i="14"/>
  <c r="N544" i="14"/>
  <c r="N545" i="14"/>
  <c r="N546" i="14"/>
  <c r="N547" i="14"/>
  <c r="N548" i="14"/>
  <c r="N549" i="14"/>
  <c r="N550" i="14"/>
  <c r="N551" i="14"/>
  <c r="N552" i="14"/>
  <c r="N553" i="14"/>
  <c r="N554" i="14"/>
  <c r="N555" i="14"/>
  <c r="N556" i="14"/>
  <c r="N557" i="14"/>
  <c r="N558" i="14"/>
  <c r="N559" i="14"/>
  <c r="N560" i="14"/>
  <c r="N561" i="14"/>
  <c r="N562" i="14"/>
  <c r="N563" i="14"/>
  <c r="N564" i="14"/>
  <c r="N565" i="14"/>
  <c r="N566" i="14"/>
  <c r="N567" i="14"/>
  <c r="N568" i="14"/>
  <c r="N569" i="14"/>
  <c r="N570" i="14"/>
  <c r="N571" i="14"/>
  <c r="N572" i="14"/>
  <c r="N573" i="14"/>
  <c r="N574" i="14"/>
  <c r="N575" i="14"/>
  <c r="N576" i="14"/>
  <c r="N577" i="14"/>
  <c r="N578" i="14"/>
  <c r="N579" i="14"/>
  <c r="N580" i="14"/>
  <c r="N581" i="14"/>
  <c r="N582" i="14"/>
  <c r="N583" i="14"/>
  <c r="N584" i="14"/>
  <c r="N585" i="14"/>
  <c r="N586" i="14"/>
  <c r="N587" i="14"/>
  <c r="N588" i="14"/>
  <c r="N589" i="14"/>
  <c r="N590" i="14"/>
  <c r="N591" i="14"/>
  <c r="N592" i="14"/>
  <c r="N593" i="14"/>
  <c r="N594" i="14"/>
  <c r="N595" i="14"/>
  <c r="N596" i="14"/>
  <c r="N597" i="14"/>
  <c r="N598" i="14"/>
  <c r="N599" i="14"/>
  <c r="N600" i="14"/>
  <c r="N601" i="14"/>
  <c r="N602" i="14"/>
  <c r="N603" i="14"/>
  <c r="N604" i="14"/>
  <c r="N605" i="14"/>
  <c r="N606" i="14"/>
  <c r="N607" i="14"/>
  <c r="N608" i="14"/>
  <c r="N609" i="14"/>
  <c r="N610" i="14"/>
  <c r="N611" i="14"/>
  <c r="N612" i="14"/>
  <c r="N613" i="14"/>
  <c r="N614" i="14"/>
  <c r="N615" i="14"/>
  <c r="N616" i="14"/>
  <c r="N617" i="14"/>
  <c r="N618" i="14"/>
  <c r="N619" i="14"/>
  <c r="N620" i="14"/>
  <c r="N621" i="14"/>
  <c r="N622" i="14"/>
  <c r="N623" i="14"/>
  <c r="N624" i="14"/>
  <c r="N625" i="14"/>
  <c r="N626" i="14"/>
  <c r="N627" i="14"/>
  <c r="N628" i="14"/>
  <c r="N629" i="14"/>
  <c r="N630" i="14"/>
  <c r="N631" i="14"/>
  <c r="N632" i="14"/>
  <c r="N633" i="14"/>
  <c r="N634" i="14"/>
  <c r="N635" i="14"/>
  <c r="N636" i="14"/>
  <c r="N637" i="14"/>
  <c r="N638" i="14"/>
  <c r="N639" i="14"/>
  <c r="N640" i="14"/>
  <c r="N641" i="14"/>
  <c r="N642" i="14"/>
  <c r="N643" i="14"/>
  <c r="N644" i="14"/>
  <c r="N645" i="14"/>
  <c r="N646" i="14"/>
  <c r="N647" i="14"/>
  <c r="N648" i="14"/>
  <c r="N649" i="14"/>
  <c r="N650" i="14"/>
  <c r="N651" i="14"/>
  <c r="N652" i="14"/>
  <c r="N653" i="14"/>
  <c r="N654" i="14"/>
  <c r="N655" i="14"/>
  <c r="N656" i="14"/>
  <c r="N657" i="14"/>
  <c r="N658" i="14"/>
  <c r="N659" i="14"/>
  <c r="N660" i="14"/>
  <c r="N661" i="14"/>
  <c r="N662" i="14"/>
  <c r="N663" i="14"/>
  <c r="N664" i="14"/>
  <c r="N665" i="14"/>
  <c r="N666" i="14"/>
  <c r="N667" i="14"/>
  <c r="N668" i="14"/>
  <c r="N669" i="14"/>
  <c r="N670" i="14"/>
  <c r="N671" i="14"/>
  <c r="N672" i="14"/>
  <c r="N673" i="14"/>
  <c r="N674" i="14"/>
  <c r="N675" i="14"/>
  <c r="N676" i="14"/>
  <c r="N677" i="14"/>
  <c r="N678" i="14"/>
  <c r="N679" i="14"/>
  <c r="N680" i="14"/>
  <c r="N681" i="14"/>
  <c r="N682" i="14"/>
  <c r="N683" i="14"/>
  <c r="N684" i="14"/>
  <c r="N685" i="14"/>
  <c r="N686" i="14"/>
  <c r="N687" i="14"/>
  <c r="N688" i="14"/>
  <c r="N689" i="14"/>
  <c r="N690" i="14"/>
  <c r="N691" i="14"/>
  <c r="N692" i="14"/>
  <c r="N693" i="14"/>
  <c r="N694" i="14"/>
  <c r="N695" i="14"/>
  <c r="N696" i="14"/>
  <c r="N697" i="14"/>
  <c r="N698" i="14"/>
  <c r="N699" i="14"/>
  <c r="N700" i="14"/>
  <c r="N701" i="14"/>
  <c r="N702" i="14"/>
  <c r="N703" i="14"/>
  <c r="N704" i="14"/>
  <c r="N705" i="14"/>
  <c r="N706" i="14"/>
  <c r="N707" i="14"/>
  <c r="N708" i="14"/>
  <c r="N709" i="14"/>
  <c r="N710" i="14"/>
  <c r="N711" i="14"/>
  <c r="N712" i="14"/>
  <c r="N713" i="14"/>
  <c r="N714" i="14"/>
  <c r="N715" i="14"/>
  <c r="N716" i="14"/>
  <c r="N717" i="14"/>
  <c r="N718" i="14"/>
  <c r="N719" i="14"/>
  <c r="N720" i="14"/>
  <c r="N721" i="14"/>
  <c r="N722" i="14"/>
  <c r="N723" i="14"/>
  <c r="N724" i="14"/>
  <c r="N725" i="14"/>
  <c r="N726" i="14"/>
  <c r="N727" i="14"/>
  <c r="N728" i="14"/>
  <c r="N729" i="14"/>
  <c r="N730" i="14"/>
  <c r="N731" i="14"/>
  <c r="N732" i="14"/>
  <c r="N733" i="14"/>
  <c r="N734" i="14"/>
  <c r="N735" i="14"/>
  <c r="N736" i="14"/>
  <c r="N737" i="14"/>
  <c r="N738" i="14"/>
  <c r="N739" i="14"/>
  <c r="N740" i="14"/>
  <c r="N741" i="14"/>
  <c r="N742" i="14"/>
  <c r="N743" i="14"/>
  <c r="N744" i="14"/>
  <c r="N745" i="14"/>
  <c r="N3" i="14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I746" i="14"/>
  <c r="I747" i="14"/>
  <c r="I748" i="14"/>
  <c r="I749" i="14"/>
  <c r="I750" i="14"/>
  <c r="I751" i="14"/>
  <c r="I752" i="14"/>
  <c r="I753" i="14"/>
  <c r="I754" i="14"/>
  <c r="I755" i="14"/>
  <c r="I756" i="14"/>
  <c r="I757" i="14"/>
  <c r="I758" i="14"/>
  <c r="I759" i="14"/>
  <c r="I760" i="14"/>
  <c r="I761" i="14"/>
  <c r="I762" i="14"/>
  <c r="I763" i="14"/>
  <c r="I764" i="14"/>
  <c r="I765" i="14"/>
  <c r="I766" i="14"/>
  <c r="K766" i="14" s="1"/>
  <c r="I767" i="14"/>
  <c r="K767" i="14" s="1"/>
  <c r="I768" i="14"/>
  <c r="K768" i="14" s="1"/>
  <c r="I769" i="14"/>
  <c r="K769" i="14" s="1"/>
  <c r="I770" i="14"/>
  <c r="K770" i="14" s="1"/>
  <c r="I771" i="14"/>
  <c r="K771" i="14" s="1"/>
  <c r="I772" i="14"/>
  <c r="K772" i="14" s="1"/>
  <c r="I773" i="14"/>
  <c r="K773" i="14" s="1"/>
  <c r="I774" i="14"/>
  <c r="K774" i="14" s="1"/>
  <c r="I775" i="14"/>
  <c r="K775" i="14" s="1"/>
  <c r="I776" i="14"/>
  <c r="K776" i="14" s="1"/>
  <c r="I777" i="14"/>
  <c r="K777" i="14" s="1"/>
  <c r="I778" i="14"/>
  <c r="K778" i="14" s="1"/>
  <c r="I779" i="14"/>
  <c r="K779" i="14" s="1"/>
  <c r="I780" i="14"/>
  <c r="K780" i="14" s="1"/>
  <c r="I781" i="14"/>
  <c r="K781" i="14" s="1"/>
  <c r="I782" i="14"/>
  <c r="K782" i="14" s="1"/>
  <c r="I783" i="14"/>
  <c r="K783" i="14" s="1"/>
  <c r="I784" i="14"/>
  <c r="K784" i="14" s="1"/>
  <c r="I785" i="14"/>
  <c r="K785" i="14" s="1"/>
  <c r="I786" i="14"/>
  <c r="K786" i="14" s="1"/>
  <c r="I787" i="14"/>
  <c r="K787" i="14" s="1"/>
  <c r="I788" i="14"/>
  <c r="K788" i="14" s="1"/>
  <c r="I789" i="14"/>
  <c r="K789" i="14" s="1"/>
  <c r="I790" i="14"/>
  <c r="K790" i="14" s="1"/>
  <c r="I791" i="14"/>
  <c r="K791" i="14" s="1"/>
  <c r="I792" i="14"/>
  <c r="K792" i="14" s="1"/>
  <c r="I793" i="14"/>
  <c r="K793" i="14" s="1"/>
  <c r="I794" i="14"/>
  <c r="K794" i="14" s="1"/>
  <c r="I795" i="14"/>
  <c r="K795" i="14" s="1"/>
  <c r="I796" i="14"/>
  <c r="K796" i="14" s="1"/>
  <c r="I797" i="14"/>
  <c r="K797" i="14" s="1"/>
  <c r="I798" i="14"/>
  <c r="K798" i="14" s="1"/>
  <c r="I799" i="14"/>
  <c r="K799" i="14" s="1"/>
  <c r="I800" i="14"/>
  <c r="K800" i="14" s="1"/>
  <c r="I801" i="14"/>
  <c r="K801" i="14" s="1"/>
  <c r="I802" i="14"/>
  <c r="K802" i="14" s="1"/>
  <c r="I803" i="14"/>
  <c r="K803" i="14" s="1"/>
  <c r="I804" i="14"/>
  <c r="K804" i="14" s="1"/>
  <c r="I805" i="14"/>
  <c r="K805" i="14" s="1"/>
  <c r="I806" i="14"/>
  <c r="K806" i="14" s="1"/>
  <c r="I807" i="14"/>
  <c r="K807" i="14" s="1"/>
  <c r="I808" i="14"/>
  <c r="K808" i="14" s="1"/>
  <c r="I809" i="14"/>
  <c r="K809" i="14" s="1"/>
  <c r="I810" i="14"/>
  <c r="K810" i="14" s="1"/>
  <c r="I811" i="14"/>
  <c r="K811" i="14" s="1"/>
  <c r="I812" i="14"/>
  <c r="K812" i="14" s="1"/>
  <c r="I813" i="14"/>
  <c r="K813" i="14" s="1"/>
  <c r="I814" i="14"/>
  <c r="K814" i="14" s="1"/>
  <c r="I815" i="14"/>
  <c r="K815" i="14" s="1"/>
  <c r="I816" i="14"/>
  <c r="K816" i="14" s="1"/>
  <c r="I817" i="14"/>
  <c r="K817" i="14" s="1"/>
  <c r="I818" i="14"/>
  <c r="K818" i="14" s="1"/>
  <c r="I819" i="14"/>
  <c r="K819" i="14" s="1"/>
  <c r="I820" i="14"/>
  <c r="K820" i="14" s="1"/>
  <c r="I821" i="14"/>
  <c r="K821" i="14" s="1"/>
  <c r="I822" i="14"/>
  <c r="K822" i="14" s="1"/>
  <c r="I823" i="14"/>
  <c r="K823" i="14" s="1"/>
  <c r="I824" i="14"/>
  <c r="K824" i="14" s="1"/>
  <c r="I825" i="14"/>
  <c r="K825" i="14" s="1"/>
  <c r="I826" i="14"/>
  <c r="K826" i="14" s="1"/>
  <c r="I827" i="14"/>
  <c r="K827" i="14" s="1"/>
  <c r="I828" i="14"/>
  <c r="K828" i="14" s="1"/>
  <c r="I829" i="14"/>
  <c r="K829" i="14" s="1"/>
  <c r="I830" i="14"/>
  <c r="K830" i="14" s="1"/>
  <c r="I831" i="14"/>
  <c r="K831" i="14" s="1"/>
  <c r="I832" i="14"/>
  <c r="K832" i="14" s="1"/>
  <c r="I833" i="14"/>
  <c r="K833" i="14" s="1"/>
  <c r="I834" i="14"/>
  <c r="K834" i="14" s="1"/>
  <c r="I835" i="14"/>
  <c r="K835" i="14" s="1"/>
  <c r="I836" i="14"/>
  <c r="K836" i="14" s="1"/>
  <c r="I837" i="14"/>
  <c r="K837" i="14" s="1"/>
  <c r="I838" i="14"/>
  <c r="K838" i="14" s="1"/>
  <c r="I839" i="14"/>
  <c r="K839" i="14" s="1"/>
  <c r="I840" i="14"/>
  <c r="K840" i="14" s="1"/>
  <c r="I841" i="14"/>
  <c r="K841" i="14" s="1"/>
  <c r="I842" i="14"/>
  <c r="K842" i="14" s="1"/>
  <c r="I843" i="14"/>
  <c r="K843" i="14" s="1"/>
  <c r="I844" i="14"/>
  <c r="K844" i="14" s="1"/>
  <c r="I845" i="14"/>
  <c r="K845" i="14" s="1"/>
  <c r="I846" i="14"/>
  <c r="K846" i="14" s="1"/>
  <c r="I847" i="14"/>
  <c r="K847" i="14" s="1"/>
  <c r="I848" i="14"/>
  <c r="K848" i="14" s="1"/>
  <c r="I849" i="14"/>
  <c r="K849" i="14" s="1"/>
  <c r="I850" i="14"/>
  <c r="K850" i="14" s="1"/>
  <c r="I851" i="14"/>
  <c r="K851" i="14" s="1"/>
  <c r="I852" i="14"/>
  <c r="K852" i="14" s="1"/>
  <c r="I853" i="14"/>
  <c r="K853" i="14" s="1"/>
  <c r="I854" i="14"/>
  <c r="K854" i="14" s="1"/>
  <c r="I855" i="14"/>
  <c r="K855" i="14" s="1"/>
  <c r="I856" i="14"/>
  <c r="K856" i="14" s="1"/>
  <c r="I857" i="14"/>
  <c r="K857" i="14" s="1"/>
  <c r="I858" i="14"/>
  <c r="K858" i="14" s="1"/>
  <c r="I859" i="14"/>
  <c r="K859" i="14" s="1"/>
  <c r="I860" i="14"/>
  <c r="K860" i="14" s="1"/>
  <c r="I861" i="14"/>
  <c r="K861" i="14" s="1"/>
  <c r="I862" i="14"/>
  <c r="K862" i="14" s="1"/>
  <c r="I863" i="14"/>
  <c r="K863" i="14" s="1"/>
  <c r="I864" i="14"/>
  <c r="K864" i="14" s="1"/>
  <c r="I865" i="14"/>
  <c r="K865" i="14" s="1"/>
  <c r="I866" i="14"/>
  <c r="K866" i="14" s="1"/>
  <c r="I867" i="14"/>
  <c r="K867" i="14" s="1"/>
  <c r="I868" i="14"/>
  <c r="K868" i="14" s="1"/>
  <c r="I869" i="14"/>
  <c r="K869" i="14" s="1"/>
  <c r="I870" i="14"/>
  <c r="K870" i="14" s="1"/>
  <c r="I871" i="14"/>
  <c r="K871" i="14" s="1"/>
  <c r="I872" i="14"/>
  <c r="K872" i="14" s="1"/>
  <c r="I873" i="14"/>
  <c r="K873" i="14" s="1"/>
  <c r="I874" i="14"/>
  <c r="K874" i="14" s="1"/>
  <c r="I875" i="14"/>
  <c r="K875" i="14" s="1"/>
  <c r="I876" i="14"/>
  <c r="K876" i="14" s="1"/>
  <c r="I877" i="14"/>
  <c r="K877" i="14" s="1"/>
  <c r="I878" i="14"/>
  <c r="K878" i="14" s="1"/>
  <c r="I879" i="14"/>
  <c r="K879" i="14" s="1"/>
  <c r="I880" i="14"/>
  <c r="K880" i="14" s="1"/>
  <c r="I881" i="14"/>
  <c r="K881" i="14" s="1"/>
  <c r="I882" i="14"/>
  <c r="K882" i="14" s="1"/>
  <c r="I883" i="14"/>
  <c r="K883" i="14" s="1"/>
  <c r="I884" i="14"/>
  <c r="K884" i="14" s="1"/>
  <c r="I885" i="14"/>
  <c r="K885" i="14" s="1"/>
  <c r="I886" i="14"/>
  <c r="K886" i="14" s="1"/>
  <c r="I887" i="14"/>
  <c r="K887" i="14" s="1"/>
  <c r="I888" i="14"/>
  <c r="K888" i="14" s="1"/>
  <c r="I889" i="14"/>
  <c r="K889" i="14" s="1"/>
  <c r="I890" i="14"/>
  <c r="K890" i="14" s="1"/>
  <c r="I891" i="14"/>
  <c r="K891" i="14" s="1"/>
  <c r="I892" i="14"/>
  <c r="K892" i="14" s="1"/>
  <c r="I893" i="14"/>
  <c r="K893" i="14" s="1"/>
  <c r="I894" i="14"/>
  <c r="K894" i="14" s="1"/>
  <c r="I895" i="14"/>
  <c r="K895" i="14" s="1"/>
  <c r="I896" i="14"/>
  <c r="K896" i="14" s="1"/>
  <c r="I897" i="14"/>
  <c r="K897" i="14" s="1"/>
  <c r="I898" i="14"/>
  <c r="K898" i="14" s="1"/>
  <c r="I899" i="14"/>
  <c r="K899" i="14" s="1"/>
  <c r="I900" i="14"/>
  <c r="K900" i="14" s="1"/>
  <c r="I901" i="14"/>
  <c r="K901" i="14" s="1"/>
  <c r="I902" i="14"/>
  <c r="K902" i="14" s="1"/>
  <c r="I903" i="14"/>
  <c r="K903" i="14" s="1"/>
  <c r="I904" i="14"/>
  <c r="K904" i="14" s="1"/>
  <c r="I905" i="14"/>
  <c r="K905" i="14" s="1"/>
  <c r="I906" i="14"/>
  <c r="K906" i="14" s="1"/>
  <c r="I907" i="14"/>
  <c r="K907" i="14" s="1"/>
  <c r="I908" i="14"/>
  <c r="K908" i="14" s="1"/>
  <c r="I909" i="14"/>
  <c r="K909" i="14" s="1"/>
  <c r="I910" i="14"/>
  <c r="K910" i="14" s="1"/>
  <c r="I911" i="14"/>
  <c r="K911" i="14" s="1"/>
  <c r="I912" i="14"/>
  <c r="K912" i="14" s="1"/>
  <c r="I913" i="14"/>
  <c r="K913" i="14" s="1"/>
  <c r="I914" i="14"/>
  <c r="K914" i="14" s="1"/>
  <c r="I915" i="14"/>
  <c r="K915" i="14" s="1"/>
  <c r="I916" i="14"/>
  <c r="K916" i="14" s="1"/>
  <c r="I917" i="14"/>
  <c r="K917" i="14" s="1"/>
  <c r="I918" i="14"/>
  <c r="K918" i="14" s="1"/>
  <c r="I919" i="14"/>
  <c r="K919" i="14" s="1"/>
  <c r="I920" i="14"/>
  <c r="K920" i="14" s="1"/>
  <c r="I921" i="14"/>
  <c r="K921" i="14" s="1"/>
  <c r="I922" i="14"/>
  <c r="K922" i="14" s="1"/>
  <c r="I923" i="14"/>
  <c r="K923" i="14" s="1"/>
  <c r="I924" i="14"/>
  <c r="K924" i="14" s="1"/>
  <c r="I925" i="14"/>
  <c r="K925" i="14" s="1"/>
  <c r="I926" i="14"/>
  <c r="K926" i="14" s="1"/>
  <c r="I927" i="14"/>
  <c r="K927" i="14" s="1"/>
  <c r="I928" i="14"/>
  <c r="K928" i="14" s="1"/>
  <c r="I929" i="14"/>
  <c r="K929" i="14" s="1"/>
  <c r="I930" i="14"/>
  <c r="K930" i="14" s="1"/>
  <c r="I931" i="14"/>
  <c r="K931" i="14" s="1"/>
  <c r="I932" i="14"/>
  <c r="K932" i="14" s="1"/>
  <c r="I933" i="14"/>
  <c r="K933" i="14" s="1"/>
  <c r="I934" i="14"/>
  <c r="K934" i="14" s="1"/>
  <c r="I935" i="14"/>
  <c r="K935" i="14" s="1"/>
  <c r="I936" i="14"/>
  <c r="K936" i="14" s="1"/>
  <c r="I937" i="14"/>
  <c r="K937" i="14" s="1"/>
  <c r="I938" i="14"/>
  <c r="K938" i="14" s="1"/>
  <c r="I939" i="14"/>
  <c r="K939" i="14" s="1"/>
  <c r="I940" i="14"/>
  <c r="K940" i="14" s="1"/>
  <c r="I941" i="14"/>
  <c r="K941" i="14" s="1"/>
  <c r="I942" i="14"/>
  <c r="K942" i="14" s="1"/>
  <c r="I943" i="14"/>
  <c r="K943" i="14" s="1"/>
  <c r="I944" i="14"/>
  <c r="K944" i="14" s="1"/>
  <c r="I945" i="14"/>
  <c r="K945" i="14" s="1"/>
  <c r="I946" i="14"/>
  <c r="K946" i="14" s="1"/>
  <c r="I947" i="14"/>
  <c r="K947" i="14" s="1"/>
  <c r="I948" i="14"/>
  <c r="K948" i="14" s="1"/>
  <c r="I949" i="14"/>
  <c r="K949" i="14" s="1"/>
  <c r="I950" i="14"/>
  <c r="K950" i="14" s="1"/>
  <c r="I951" i="14"/>
  <c r="K951" i="14" s="1"/>
  <c r="I952" i="14"/>
  <c r="K952" i="14" s="1"/>
  <c r="I953" i="14"/>
  <c r="K953" i="14" s="1"/>
  <c r="I954" i="14"/>
  <c r="K954" i="14" s="1"/>
  <c r="I955" i="14"/>
  <c r="K955" i="14" s="1"/>
  <c r="I956" i="14"/>
  <c r="K956" i="14" s="1"/>
  <c r="I957" i="14"/>
  <c r="K957" i="14" s="1"/>
  <c r="I958" i="14"/>
  <c r="K958" i="14" s="1"/>
  <c r="I959" i="14"/>
  <c r="K959" i="14" s="1"/>
  <c r="I960" i="14"/>
  <c r="K960" i="14" s="1"/>
  <c r="I961" i="14"/>
  <c r="K961" i="14" s="1"/>
  <c r="I962" i="14"/>
  <c r="K962" i="14" s="1"/>
  <c r="I963" i="14"/>
  <c r="K963" i="14" s="1"/>
  <c r="I964" i="14"/>
  <c r="K964" i="14" s="1"/>
  <c r="I965" i="14"/>
  <c r="K965" i="14" s="1"/>
  <c r="I966" i="14"/>
  <c r="K966" i="14" s="1"/>
  <c r="I967" i="14"/>
  <c r="K967" i="14" s="1"/>
  <c r="I968" i="14"/>
  <c r="K968" i="14" s="1"/>
  <c r="I969" i="14"/>
  <c r="K969" i="14" s="1"/>
  <c r="I970" i="14"/>
  <c r="K970" i="14" s="1"/>
  <c r="I971" i="14"/>
  <c r="K971" i="14" s="1"/>
  <c r="I972" i="14"/>
  <c r="K972" i="14" s="1"/>
  <c r="I973" i="14"/>
  <c r="K973" i="14" s="1"/>
  <c r="I974" i="14"/>
  <c r="K974" i="14" s="1"/>
  <c r="I975" i="14"/>
  <c r="K975" i="14" s="1"/>
  <c r="I976" i="14"/>
  <c r="K976" i="14" s="1"/>
  <c r="I977" i="14"/>
  <c r="K977" i="14" s="1"/>
  <c r="I978" i="14"/>
  <c r="K978" i="14" s="1"/>
  <c r="I979" i="14"/>
  <c r="K979" i="14" s="1"/>
  <c r="I980" i="14"/>
  <c r="K980" i="14" s="1"/>
  <c r="I981" i="14"/>
  <c r="K981" i="14" s="1"/>
  <c r="I982" i="14"/>
  <c r="K982" i="14" s="1"/>
  <c r="I983" i="14"/>
  <c r="K983" i="14" s="1"/>
  <c r="I984" i="14"/>
  <c r="K984" i="14" s="1"/>
  <c r="I985" i="14"/>
  <c r="K985" i="14" s="1"/>
  <c r="I986" i="14"/>
  <c r="K986" i="14" s="1"/>
  <c r="I987" i="14"/>
  <c r="K987" i="14" s="1"/>
  <c r="I988" i="14"/>
  <c r="K988" i="14" s="1"/>
  <c r="I989" i="14"/>
  <c r="K989" i="14" s="1"/>
  <c r="I990" i="14"/>
  <c r="K990" i="14" s="1"/>
  <c r="I991" i="14"/>
  <c r="K991" i="14" s="1"/>
  <c r="I992" i="14"/>
  <c r="K992" i="14" s="1"/>
  <c r="I993" i="14"/>
  <c r="K993" i="14" s="1"/>
  <c r="I994" i="14"/>
  <c r="K994" i="14" s="1"/>
  <c r="I995" i="14"/>
  <c r="K995" i="14" s="1"/>
  <c r="I996" i="14"/>
  <c r="K996" i="14" s="1"/>
  <c r="I997" i="14"/>
  <c r="K997" i="14" s="1"/>
  <c r="I998" i="14"/>
  <c r="K998" i="14" s="1"/>
  <c r="I999" i="14"/>
  <c r="K999" i="14" s="1"/>
  <c r="I1000" i="14"/>
  <c r="K1000" i="14" s="1"/>
  <c r="I1001" i="14"/>
  <c r="K1001" i="14" s="1"/>
  <c r="I1002" i="14"/>
  <c r="K1002" i="14" s="1"/>
  <c r="I1003" i="14"/>
  <c r="K1003" i="14" s="1"/>
  <c r="I1004" i="14"/>
  <c r="K1004" i="14" s="1"/>
  <c r="I1005" i="14"/>
  <c r="K1005" i="14" s="1"/>
  <c r="I1006" i="14"/>
  <c r="K1006" i="14" s="1"/>
  <c r="I1007" i="14"/>
  <c r="K1007" i="14" s="1"/>
  <c r="I1008" i="14"/>
  <c r="K1008" i="14" s="1"/>
  <c r="I1009" i="14"/>
  <c r="K1009" i="14" s="1"/>
  <c r="I1010" i="14"/>
  <c r="K1010" i="14" s="1"/>
  <c r="I1011" i="14"/>
  <c r="K1011" i="14" s="1"/>
  <c r="I1012" i="14"/>
  <c r="K1012" i="14" s="1"/>
  <c r="I1013" i="14"/>
  <c r="K1013" i="14" s="1"/>
  <c r="I1014" i="14"/>
  <c r="K1014" i="14" s="1"/>
  <c r="I1015" i="14"/>
  <c r="K1015" i="14" s="1"/>
  <c r="I1016" i="14"/>
  <c r="K1016" i="14" s="1"/>
  <c r="I1017" i="14"/>
  <c r="K1017" i="14" s="1"/>
  <c r="I1018" i="14"/>
  <c r="K1018" i="14" s="1"/>
  <c r="I1019" i="14"/>
  <c r="K1019" i="14" s="1"/>
  <c r="I1020" i="14"/>
  <c r="K1020" i="14" s="1"/>
  <c r="I1021" i="14"/>
  <c r="K1021" i="14" s="1"/>
  <c r="I1022" i="14"/>
  <c r="K1022" i="14" s="1"/>
  <c r="I1023" i="14"/>
  <c r="K1023" i="14" s="1"/>
  <c r="I1024" i="14"/>
  <c r="K1024" i="14" s="1"/>
  <c r="I1025" i="14"/>
  <c r="K1025" i="14" s="1"/>
  <c r="I1026" i="14"/>
  <c r="K1026" i="14" s="1"/>
  <c r="I1027" i="14"/>
  <c r="K1027" i="14" s="1"/>
  <c r="I1028" i="14"/>
  <c r="K1028" i="14" s="1"/>
  <c r="I1029" i="14"/>
  <c r="K1029" i="14" s="1"/>
  <c r="I1030" i="14"/>
  <c r="K1030" i="14" s="1"/>
  <c r="I1031" i="14"/>
  <c r="K1031" i="14" s="1"/>
  <c r="I1032" i="14"/>
  <c r="K1032" i="14" s="1"/>
  <c r="I1033" i="14"/>
  <c r="K1033" i="14" s="1"/>
  <c r="I1034" i="14"/>
  <c r="K1034" i="14" s="1"/>
  <c r="I1035" i="14"/>
  <c r="K1035" i="14" s="1"/>
  <c r="I1036" i="14"/>
  <c r="K1036" i="14" s="1"/>
  <c r="I1037" i="14"/>
  <c r="K1037" i="14" s="1"/>
  <c r="I1038" i="14"/>
  <c r="K1038" i="14" s="1"/>
  <c r="I1039" i="14"/>
  <c r="K1039" i="14" s="1"/>
  <c r="I1040" i="14"/>
  <c r="K1040" i="14" s="1"/>
  <c r="I1041" i="14"/>
  <c r="K1041" i="14" s="1"/>
  <c r="I1042" i="14"/>
  <c r="K1042" i="14" s="1"/>
  <c r="I1043" i="14"/>
  <c r="K1043" i="14" s="1"/>
  <c r="I1044" i="14"/>
  <c r="K1044" i="14" s="1"/>
  <c r="I1045" i="14"/>
  <c r="K1045" i="14" s="1"/>
  <c r="I1046" i="14"/>
  <c r="K1046" i="14" s="1"/>
  <c r="I1047" i="14"/>
  <c r="K1047" i="14" s="1"/>
  <c r="I1048" i="14"/>
  <c r="K1048" i="14" s="1"/>
  <c r="I1049" i="14"/>
  <c r="K1049" i="14" s="1"/>
  <c r="I1050" i="14"/>
  <c r="K1050" i="14" s="1"/>
  <c r="I1051" i="14"/>
  <c r="K1051" i="14" s="1"/>
  <c r="I1052" i="14"/>
  <c r="K1052" i="14" s="1"/>
  <c r="I1053" i="14"/>
  <c r="K1053" i="14" s="1"/>
  <c r="I1054" i="14"/>
  <c r="K1054" i="14" s="1"/>
  <c r="I1055" i="14"/>
  <c r="K1055" i="14" s="1"/>
  <c r="I1056" i="14"/>
  <c r="K1056" i="14" s="1"/>
  <c r="I1057" i="14"/>
  <c r="K1057" i="14" s="1"/>
  <c r="I1058" i="14"/>
  <c r="K1058" i="14" s="1"/>
  <c r="I1059" i="14"/>
  <c r="K1059" i="14" s="1"/>
  <c r="I1060" i="14"/>
  <c r="K1060" i="14" s="1"/>
  <c r="I1061" i="14"/>
  <c r="K1061" i="14" s="1"/>
  <c r="I1062" i="14"/>
  <c r="K1062" i="14" s="1"/>
  <c r="I1063" i="14"/>
  <c r="K1063" i="14" s="1"/>
  <c r="I1064" i="14"/>
  <c r="K1064" i="14" s="1"/>
  <c r="I1065" i="14"/>
  <c r="K1065" i="14" s="1"/>
  <c r="I1066" i="14"/>
  <c r="K1066" i="14" s="1"/>
  <c r="I1067" i="14"/>
  <c r="K1067" i="14" s="1"/>
  <c r="I1068" i="14"/>
  <c r="K1068" i="14" s="1"/>
  <c r="I1069" i="14"/>
  <c r="K1069" i="14" s="1"/>
  <c r="I1070" i="14"/>
  <c r="K1070" i="14" s="1"/>
  <c r="I1071" i="14"/>
  <c r="K1071" i="14" s="1"/>
  <c r="I1072" i="14"/>
  <c r="K1072" i="14" s="1"/>
  <c r="I1073" i="14"/>
  <c r="K1073" i="14" s="1"/>
  <c r="I1074" i="14"/>
  <c r="K1074" i="14" s="1"/>
  <c r="I1075" i="14"/>
  <c r="K1075" i="14" s="1"/>
  <c r="I1076" i="14"/>
  <c r="K1076" i="14" s="1"/>
  <c r="I1077" i="14"/>
  <c r="K1077" i="14" s="1"/>
  <c r="I1078" i="14"/>
  <c r="K1078" i="14" s="1"/>
  <c r="I1079" i="14"/>
  <c r="K1079" i="14" s="1"/>
  <c r="I1080" i="14"/>
  <c r="K1080" i="14" s="1"/>
  <c r="I1081" i="14"/>
  <c r="K1081" i="14" s="1"/>
  <c r="I1082" i="14"/>
  <c r="K1082" i="14" s="1"/>
  <c r="I1083" i="14"/>
  <c r="K1083" i="14" s="1"/>
  <c r="I1084" i="14"/>
  <c r="K1084" i="14" s="1"/>
  <c r="I1085" i="14"/>
  <c r="K1085" i="14" s="1"/>
  <c r="I1086" i="14"/>
  <c r="K1086" i="14" s="1"/>
  <c r="I1087" i="14"/>
  <c r="K1087" i="14" s="1"/>
  <c r="I1088" i="14"/>
  <c r="K1088" i="14" s="1"/>
  <c r="I1089" i="14"/>
  <c r="K1089" i="14" s="1"/>
  <c r="I1090" i="14"/>
  <c r="K1090" i="14" s="1"/>
  <c r="I1091" i="14"/>
  <c r="K1091" i="14" s="1"/>
  <c r="I1092" i="14"/>
  <c r="K1092" i="14" s="1"/>
  <c r="I1093" i="14"/>
  <c r="K1093" i="14" s="1"/>
  <c r="I1094" i="14"/>
  <c r="K1094" i="14" s="1"/>
  <c r="I1095" i="14"/>
  <c r="K1095" i="14" s="1"/>
  <c r="I1096" i="14"/>
  <c r="K1096" i="14" s="1"/>
  <c r="I1097" i="14"/>
  <c r="K1097" i="14" s="1"/>
  <c r="I1098" i="14"/>
  <c r="K1098" i="14" s="1"/>
  <c r="I1099" i="14"/>
  <c r="K1099" i="14" s="1"/>
  <c r="I1100" i="14"/>
  <c r="K1100" i="14" s="1"/>
  <c r="I1101" i="14"/>
  <c r="K1101" i="14" s="1"/>
  <c r="I1102" i="14"/>
  <c r="K1102" i="14" s="1"/>
  <c r="I1103" i="14"/>
  <c r="K1103" i="14" s="1"/>
  <c r="I1104" i="14"/>
  <c r="K1104" i="14" s="1"/>
  <c r="I1105" i="14"/>
  <c r="K1105" i="14" s="1"/>
  <c r="I1106" i="14"/>
  <c r="K1106" i="14" s="1"/>
  <c r="I1107" i="14"/>
  <c r="K1107" i="14" s="1"/>
  <c r="I1108" i="14"/>
  <c r="K1108" i="14" s="1"/>
  <c r="I1109" i="14"/>
  <c r="K1109" i="14" s="1"/>
  <c r="I1110" i="14"/>
  <c r="K1110" i="14" s="1"/>
  <c r="I1111" i="14"/>
  <c r="K1111" i="14" s="1"/>
  <c r="I1112" i="14"/>
  <c r="K1112" i="14" s="1"/>
  <c r="I1113" i="14"/>
  <c r="K1113" i="14" s="1"/>
  <c r="I1114" i="14"/>
  <c r="K1114" i="14" s="1"/>
  <c r="I1115" i="14"/>
  <c r="K1115" i="14" s="1"/>
  <c r="I1116" i="14"/>
  <c r="K1116" i="14" s="1"/>
  <c r="I1117" i="14"/>
  <c r="K1117" i="14" s="1"/>
  <c r="I1118" i="14"/>
  <c r="K1118" i="14" s="1"/>
  <c r="I1119" i="14"/>
  <c r="K1119" i="14" s="1"/>
  <c r="I1120" i="14"/>
  <c r="K1120" i="14" s="1"/>
  <c r="I1121" i="14"/>
  <c r="K1121" i="14" s="1"/>
  <c r="I1122" i="14"/>
  <c r="K1122" i="14" s="1"/>
  <c r="I1123" i="14"/>
  <c r="K1123" i="14" s="1"/>
  <c r="I1124" i="14"/>
  <c r="K1124" i="14" s="1"/>
  <c r="I1125" i="14"/>
  <c r="K1125" i="14" s="1"/>
  <c r="I1126" i="14"/>
  <c r="K1126" i="14" s="1"/>
  <c r="I1127" i="14"/>
  <c r="K1127" i="14" s="1"/>
  <c r="I1128" i="14"/>
  <c r="K1128" i="14" s="1"/>
  <c r="I1129" i="14"/>
  <c r="K1129" i="14" s="1"/>
  <c r="I1130" i="14"/>
  <c r="K1130" i="14" s="1"/>
  <c r="I1131" i="14"/>
  <c r="K1131" i="14" s="1"/>
  <c r="I1132" i="14"/>
  <c r="K1132" i="14" s="1"/>
  <c r="I1133" i="14"/>
  <c r="K1133" i="14" s="1"/>
  <c r="I1134" i="14"/>
  <c r="K1134" i="14" s="1"/>
  <c r="I1135" i="14"/>
  <c r="K1135" i="14" s="1"/>
  <c r="I1136" i="14"/>
  <c r="K1136" i="14" s="1"/>
  <c r="I1137" i="14"/>
  <c r="K1137" i="14" s="1"/>
  <c r="I1138" i="14"/>
  <c r="K1138" i="14" s="1"/>
  <c r="I1139" i="14"/>
  <c r="K1139" i="14" s="1"/>
  <c r="I1140" i="14"/>
  <c r="K1140" i="14" s="1"/>
  <c r="I1141" i="14"/>
  <c r="K1141" i="14" s="1"/>
  <c r="I1142" i="14"/>
  <c r="K1142" i="14" s="1"/>
  <c r="I1143" i="14"/>
  <c r="K1143" i="14" s="1"/>
  <c r="I1144" i="14"/>
  <c r="K1144" i="14" s="1"/>
  <c r="I1145" i="14"/>
  <c r="K1145" i="14" s="1"/>
  <c r="I1146" i="14"/>
  <c r="K1146" i="14" s="1"/>
  <c r="I1147" i="14"/>
  <c r="K1147" i="14" s="1"/>
  <c r="I1148" i="14"/>
  <c r="K1148" i="14" s="1"/>
  <c r="I1149" i="14"/>
  <c r="K1149" i="14" s="1"/>
  <c r="I1150" i="14"/>
  <c r="K1150" i="14" s="1"/>
  <c r="I1151" i="14"/>
  <c r="K1151" i="14" s="1"/>
  <c r="I1152" i="14"/>
  <c r="K1152" i="14" s="1"/>
  <c r="I1153" i="14"/>
  <c r="K1153" i="14" s="1"/>
  <c r="I1154" i="14"/>
  <c r="K1154" i="14" s="1"/>
  <c r="I1155" i="14"/>
  <c r="K1155" i="14" s="1"/>
  <c r="I1156" i="14"/>
  <c r="K1156" i="14" s="1"/>
  <c r="I1157" i="14"/>
  <c r="K1157" i="14" s="1"/>
  <c r="I1158" i="14"/>
  <c r="K1158" i="14" s="1"/>
  <c r="I1159" i="14"/>
  <c r="K1159" i="14" s="1"/>
  <c r="I1160" i="14"/>
  <c r="K1160" i="14" s="1"/>
  <c r="I1161" i="14"/>
  <c r="K1161" i="14" s="1"/>
  <c r="I1162" i="14"/>
  <c r="K1162" i="14" s="1"/>
  <c r="I1163" i="14"/>
  <c r="K1163" i="14" s="1"/>
  <c r="I1164" i="14"/>
  <c r="K1164" i="14" s="1"/>
  <c r="I1165" i="14"/>
  <c r="K1165" i="14" s="1"/>
  <c r="I1166" i="14"/>
  <c r="K1166" i="14" s="1"/>
  <c r="I1167" i="14"/>
  <c r="K1167" i="14" s="1"/>
  <c r="I1168" i="14"/>
  <c r="K1168" i="14" s="1"/>
  <c r="I1169" i="14"/>
  <c r="K1169" i="14" s="1"/>
  <c r="I1170" i="14"/>
  <c r="K1170" i="14" s="1"/>
  <c r="I1171" i="14"/>
  <c r="K1171" i="14" s="1"/>
  <c r="I1172" i="14"/>
  <c r="K1172" i="14" s="1"/>
  <c r="I1173" i="14"/>
  <c r="K1173" i="14" s="1"/>
  <c r="I1174" i="14"/>
  <c r="K1174" i="14" s="1"/>
  <c r="I1175" i="14"/>
  <c r="K1175" i="14" s="1"/>
  <c r="I1176" i="14"/>
  <c r="K1176" i="14" s="1"/>
  <c r="I1177" i="14"/>
  <c r="K1177" i="14" s="1"/>
  <c r="I1178" i="14"/>
  <c r="K1178" i="14" s="1"/>
  <c r="I1179" i="14"/>
  <c r="K1179" i="14" s="1"/>
  <c r="I1180" i="14"/>
  <c r="K1180" i="14" s="1"/>
  <c r="I1181" i="14"/>
  <c r="K1181" i="14" s="1"/>
  <c r="I1182" i="14"/>
  <c r="K1182" i="14" s="1"/>
  <c r="I1183" i="14"/>
  <c r="K1183" i="14" s="1"/>
  <c r="I1184" i="14"/>
  <c r="K1184" i="14" s="1"/>
  <c r="I1185" i="14"/>
  <c r="K1185" i="14" s="1"/>
  <c r="I1186" i="14"/>
  <c r="K1186" i="14" s="1"/>
  <c r="I1187" i="14"/>
  <c r="K1187" i="14" s="1"/>
  <c r="I1188" i="14"/>
  <c r="K1188" i="14" s="1"/>
  <c r="I1189" i="14"/>
  <c r="K1189" i="14" s="1"/>
  <c r="I1190" i="14"/>
  <c r="K1190" i="14" s="1"/>
  <c r="I1191" i="14"/>
  <c r="K1191" i="14" s="1"/>
  <c r="I1192" i="14"/>
  <c r="K1192" i="14" s="1"/>
  <c r="I1193" i="14"/>
  <c r="K1193" i="14" s="1"/>
  <c r="I1194" i="14"/>
  <c r="K1194" i="14" s="1"/>
  <c r="I1195" i="14"/>
  <c r="K1195" i="14" s="1"/>
  <c r="I1196" i="14"/>
  <c r="K1196" i="14" s="1"/>
  <c r="I1197" i="14"/>
  <c r="K1197" i="14" s="1"/>
  <c r="I1198" i="14"/>
  <c r="K1198" i="14" s="1"/>
  <c r="I1199" i="14"/>
  <c r="K1199" i="14" s="1"/>
  <c r="I1200" i="14"/>
  <c r="K1200" i="14" s="1"/>
  <c r="I1201" i="14"/>
  <c r="K1201" i="14" s="1"/>
  <c r="I1202" i="14"/>
  <c r="K1202" i="14" s="1"/>
  <c r="I1203" i="14"/>
  <c r="K1203" i="14" s="1"/>
  <c r="I1204" i="14"/>
  <c r="K1204" i="14" s="1"/>
  <c r="I1205" i="14"/>
  <c r="K1205" i="14" s="1"/>
  <c r="I1206" i="14"/>
  <c r="K1206" i="14" s="1"/>
  <c r="I1207" i="14"/>
  <c r="K1207" i="14" s="1"/>
  <c r="I1208" i="14"/>
  <c r="K1208" i="14" s="1"/>
  <c r="I1209" i="14"/>
  <c r="K1209" i="14" s="1"/>
  <c r="I1210" i="14"/>
  <c r="K1210" i="14" s="1"/>
  <c r="I1211" i="14"/>
  <c r="K1211" i="14" s="1"/>
  <c r="I1212" i="14"/>
  <c r="K1212" i="14" s="1"/>
  <c r="I1213" i="14"/>
  <c r="K1213" i="14" s="1"/>
  <c r="I1214" i="14"/>
  <c r="K1214" i="14" s="1"/>
  <c r="I1215" i="14"/>
  <c r="K1215" i="14" s="1"/>
  <c r="I1216" i="14"/>
  <c r="K1216" i="14" s="1"/>
  <c r="I1217" i="14"/>
  <c r="K1217" i="14" s="1"/>
  <c r="I1218" i="14"/>
  <c r="K1218" i="14" s="1"/>
  <c r="I1219" i="14"/>
  <c r="K1219" i="14" s="1"/>
  <c r="I1220" i="14"/>
  <c r="K1220" i="14" s="1"/>
  <c r="I1221" i="14"/>
  <c r="K1221" i="14" s="1"/>
  <c r="I1222" i="14"/>
  <c r="K1222" i="14" s="1"/>
  <c r="I1223" i="14"/>
  <c r="K1223" i="14" s="1"/>
  <c r="I1224" i="14"/>
  <c r="K1224" i="14" s="1"/>
  <c r="I1225" i="14"/>
  <c r="K1225" i="14" s="1"/>
  <c r="I1226" i="14"/>
  <c r="K1226" i="14" s="1"/>
  <c r="I1227" i="14"/>
  <c r="K1227" i="14" s="1"/>
  <c r="I1228" i="14"/>
  <c r="K1228" i="14" s="1"/>
  <c r="I1229" i="14"/>
  <c r="K1229" i="14" s="1"/>
  <c r="I1230" i="14"/>
  <c r="K1230" i="14" s="1"/>
  <c r="I1231" i="14"/>
  <c r="K1231" i="14" s="1"/>
  <c r="I1232" i="14"/>
  <c r="K1232" i="14" s="1"/>
  <c r="I1233" i="14"/>
  <c r="K1233" i="14" s="1"/>
  <c r="I1234" i="14"/>
  <c r="K1234" i="14" s="1"/>
  <c r="I1235" i="14"/>
  <c r="K1235" i="14" s="1"/>
  <c r="I1236" i="14"/>
  <c r="K1236" i="14" s="1"/>
  <c r="I1237" i="14"/>
  <c r="K1237" i="14" s="1"/>
  <c r="I1238" i="14"/>
  <c r="K1238" i="14" s="1"/>
  <c r="I1239" i="14"/>
  <c r="K1239" i="14" s="1"/>
  <c r="I1240" i="14"/>
  <c r="K1240" i="14" s="1"/>
  <c r="I1241" i="14"/>
  <c r="K1241" i="14" s="1"/>
  <c r="I1242" i="14"/>
  <c r="K1242" i="14" s="1"/>
  <c r="I1243" i="14"/>
  <c r="K1243" i="14" s="1"/>
  <c r="I1244" i="14"/>
  <c r="K1244" i="14" s="1"/>
  <c r="I1245" i="14"/>
  <c r="K1245" i="14" s="1"/>
  <c r="I1246" i="14"/>
  <c r="K1246" i="14" s="1"/>
  <c r="I1247" i="14"/>
  <c r="K1247" i="14" s="1"/>
  <c r="I1248" i="14"/>
  <c r="K1248" i="14" s="1"/>
  <c r="I1249" i="14"/>
  <c r="K1249" i="14" s="1"/>
  <c r="I1250" i="14"/>
  <c r="K1250" i="14" s="1"/>
  <c r="I1251" i="14"/>
  <c r="K1251" i="14" s="1"/>
  <c r="I1252" i="14"/>
  <c r="K1252" i="14" s="1"/>
  <c r="I1253" i="14"/>
  <c r="K1253" i="14" s="1"/>
  <c r="I1254" i="14"/>
  <c r="K1254" i="14" s="1"/>
  <c r="I1255" i="14"/>
  <c r="K1255" i="14" s="1"/>
  <c r="I1256" i="14"/>
  <c r="K1256" i="14" s="1"/>
  <c r="I1257" i="14"/>
  <c r="K1257" i="14" s="1"/>
  <c r="I1258" i="14"/>
  <c r="K1258" i="14" s="1"/>
  <c r="I1259" i="14"/>
  <c r="K1259" i="14" s="1"/>
  <c r="I1260" i="14"/>
  <c r="K1260" i="14" s="1"/>
  <c r="I1261" i="14"/>
  <c r="K1261" i="14" s="1"/>
  <c r="I1262" i="14"/>
  <c r="K1262" i="14" s="1"/>
  <c r="I1263" i="14"/>
  <c r="K1263" i="14" s="1"/>
  <c r="I1264" i="14"/>
  <c r="K1264" i="14" s="1"/>
  <c r="I1265" i="14"/>
  <c r="K1265" i="14" s="1"/>
  <c r="I1266" i="14"/>
  <c r="K1266" i="14" s="1"/>
  <c r="I1267" i="14"/>
  <c r="K1267" i="14" s="1"/>
  <c r="I1268" i="14"/>
  <c r="K1268" i="14" s="1"/>
  <c r="I1269" i="14"/>
  <c r="K1269" i="14" s="1"/>
  <c r="I1270" i="14"/>
  <c r="K1270" i="14" s="1"/>
  <c r="I1271" i="14"/>
  <c r="K1271" i="14" s="1"/>
  <c r="I1272" i="14"/>
  <c r="K1272" i="14" s="1"/>
  <c r="I1273" i="14"/>
  <c r="K1273" i="14" s="1"/>
  <c r="I1274" i="14"/>
  <c r="K1274" i="14" s="1"/>
  <c r="I1275" i="14"/>
  <c r="K1275" i="14" s="1"/>
  <c r="I1276" i="14"/>
  <c r="K1276" i="14" s="1"/>
  <c r="I1277" i="14"/>
  <c r="K1277" i="14" s="1"/>
  <c r="I1278" i="14"/>
  <c r="K1278" i="14" s="1"/>
  <c r="I1279" i="14"/>
  <c r="K1279" i="14" s="1"/>
  <c r="I1280" i="14"/>
  <c r="K1280" i="14" s="1"/>
  <c r="I1281" i="14"/>
  <c r="K1281" i="14" s="1"/>
  <c r="I1282" i="14"/>
  <c r="K1282" i="14" s="1"/>
  <c r="I1283" i="14"/>
  <c r="K1283" i="14" s="1"/>
  <c r="I1284" i="14"/>
  <c r="K1284" i="14" s="1"/>
  <c r="I1285" i="14"/>
  <c r="K1285" i="14" s="1"/>
  <c r="I1286" i="14"/>
  <c r="K1286" i="14" s="1"/>
  <c r="I1287" i="14"/>
  <c r="K1287" i="14" s="1"/>
  <c r="I1288" i="14"/>
  <c r="K1288" i="14" s="1"/>
  <c r="I1289" i="14"/>
  <c r="K1289" i="14" s="1"/>
  <c r="I1290" i="14"/>
  <c r="K1290" i="14" s="1"/>
  <c r="I1291" i="14"/>
  <c r="K1291" i="14" s="1"/>
  <c r="I1292" i="14"/>
  <c r="K1292" i="14" s="1"/>
  <c r="I1293" i="14"/>
  <c r="K1293" i="14" s="1"/>
  <c r="I1294" i="14"/>
  <c r="K1294" i="14" s="1"/>
  <c r="I1295" i="14"/>
  <c r="K1295" i="14" s="1"/>
  <c r="I1296" i="14"/>
  <c r="K1296" i="14" s="1"/>
  <c r="I1297" i="14"/>
  <c r="K1297" i="14" s="1"/>
  <c r="I1298" i="14"/>
  <c r="K1298" i="14" s="1"/>
  <c r="I1299" i="14"/>
  <c r="K1299" i="14" s="1"/>
  <c r="I1300" i="14"/>
  <c r="K1300" i="14" s="1"/>
  <c r="I1301" i="14"/>
  <c r="K1301" i="14" s="1"/>
  <c r="I1302" i="14"/>
  <c r="K1302" i="14" s="1"/>
  <c r="I1303" i="14"/>
  <c r="K1303" i="14" s="1"/>
  <c r="I1304" i="14"/>
  <c r="K1304" i="14" s="1"/>
  <c r="I1305" i="14"/>
  <c r="K1305" i="14" s="1"/>
  <c r="I1306" i="14"/>
  <c r="K1306" i="14" s="1"/>
  <c r="I1307" i="14"/>
  <c r="K1307" i="14" s="1"/>
  <c r="I1308" i="14"/>
  <c r="K1308" i="14" s="1"/>
  <c r="I1309" i="14"/>
  <c r="K1309" i="14" s="1"/>
  <c r="I1310" i="14"/>
  <c r="K1310" i="14" s="1"/>
  <c r="I1311" i="14"/>
  <c r="K1311" i="14" s="1"/>
  <c r="I1312" i="14"/>
  <c r="K1312" i="14" s="1"/>
  <c r="I1313" i="14"/>
  <c r="K1313" i="14" s="1"/>
  <c r="I1314" i="14"/>
  <c r="K1314" i="14" s="1"/>
  <c r="I1315" i="14"/>
  <c r="K1315" i="14" s="1"/>
  <c r="I1316" i="14"/>
  <c r="K1316" i="14" s="1"/>
  <c r="I1317" i="14"/>
  <c r="K1317" i="14" s="1"/>
  <c r="I1318" i="14"/>
  <c r="K1318" i="14" s="1"/>
  <c r="I1319" i="14"/>
  <c r="K1319" i="14" s="1"/>
  <c r="I1320" i="14"/>
  <c r="K1320" i="14" s="1"/>
  <c r="I1321" i="14"/>
  <c r="K1321" i="14" s="1"/>
  <c r="I1322" i="14"/>
  <c r="K1322" i="14" s="1"/>
  <c r="I1323" i="14"/>
  <c r="K1323" i="14" s="1"/>
  <c r="I1324" i="14"/>
  <c r="K1324" i="14" s="1"/>
  <c r="I1325" i="14"/>
  <c r="K1325" i="14" s="1"/>
  <c r="I1326" i="14"/>
  <c r="K1326" i="14" s="1"/>
  <c r="I1327" i="14"/>
  <c r="K1327" i="14" s="1"/>
  <c r="I1328" i="14"/>
  <c r="K1328" i="14" s="1"/>
  <c r="I1329" i="14"/>
  <c r="K1329" i="14" s="1"/>
  <c r="I1330" i="14"/>
  <c r="K1330" i="14" s="1"/>
  <c r="I1331" i="14"/>
  <c r="K1331" i="14" s="1"/>
  <c r="I1332" i="14"/>
  <c r="K1332" i="14" s="1"/>
  <c r="I1333" i="14"/>
  <c r="K1333" i="14" s="1"/>
  <c r="I1334" i="14"/>
  <c r="K1334" i="14" s="1"/>
  <c r="I1335" i="14"/>
  <c r="K1335" i="14" s="1"/>
  <c r="I1336" i="14"/>
  <c r="K1336" i="14" s="1"/>
  <c r="I1337" i="14"/>
  <c r="K1337" i="14" s="1"/>
  <c r="I1338" i="14"/>
  <c r="K1338" i="14" s="1"/>
  <c r="I1339" i="14"/>
  <c r="K1339" i="14" s="1"/>
  <c r="I1340" i="14"/>
  <c r="K1340" i="14" s="1"/>
  <c r="I1341" i="14"/>
  <c r="K1341" i="14" s="1"/>
  <c r="I1342" i="14"/>
  <c r="K1342" i="14" s="1"/>
  <c r="I1343" i="14"/>
  <c r="K1343" i="14" s="1"/>
  <c r="I1344" i="14"/>
  <c r="K1344" i="14" s="1"/>
  <c r="I1345" i="14"/>
  <c r="K1345" i="14" s="1"/>
  <c r="I1346" i="14"/>
  <c r="K1346" i="14" s="1"/>
  <c r="I1347" i="14"/>
  <c r="K1347" i="14" s="1"/>
  <c r="I1348" i="14"/>
  <c r="K1348" i="14" s="1"/>
  <c r="I1349" i="14"/>
  <c r="K1349" i="14" s="1"/>
  <c r="I1350" i="14"/>
  <c r="K1350" i="14" s="1"/>
  <c r="I1351" i="14"/>
  <c r="K1351" i="14" s="1"/>
  <c r="I1352" i="14"/>
  <c r="K1352" i="14" s="1"/>
  <c r="I1353" i="14"/>
  <c r="K1353" i="14" s="1"/>
  <c r="I1354" i="14"/>
  <c r="K1354" i="14" s="1"/>
  <c r="I1355" i="14"/>
  <c r="K1355" i="14" s="1"/>
  <c r="I1356" i="14"/>
  <c r="K1356" i="14" s="1"/>
  <c r="I1357" i="14"/>
  <c r="K1357" i="14" s="1"/>
  <c r="I1358" i="14"/>
  <c r="K1358" i="14" s="1"/>
  <c r="I1359" i="14"/>
  <c r="K1359" i="14" s="1"/>
  <c r="I1360" i="14"/>
  <c r="K1360" i="14" s="1"/>
  <c r="I1361" i="14"/>
  <c r="K1361" i="14" s="1"/>
  <c r="I1362" i="14"/>
  <c r="K1362" i="14" s="1"/>
  <c r="I1363" i="14"/>
  <c r="K1363" i="14" s="1"/>
  <c r="I1364" i="14"/>
  <c r="K1364" i="14" s="1"/>
  <c r="I1365" i="14"/>
  <c r="K1365" i="14" s="1"/>
  <c r="I1366" i="14"/>
  <c r="K1366" i="14" s="1"/>
  <c r="I1367" i="14"/>
  <c r="K1367" i="14" s="1"/>
  <c r="I1368" i="14"/>
  <c r="K1368" i="14" s="1"/>
  <c r="I1369" i="14"/>
  <c r="K1369" i="14" s="1"/>
  <c r="I1370" i="14"/>
  <c r="K1370" i="14" s="1"/>
  <c r="I1371" i="14"/>
  <c r="K1371" i="14" s="1"/>
  <c r="I1372" i="14"/>
  <c r="K1372" i="14" s="1"/>
  <c r="I1373" i="14"/>
  <c r="K1373" i="14" s="1"/>
  <c r="I1374" i="14"/>
  <c r="K1374" i="14" s="1"/>
  <c r="I1375" i="14"/>
  <c r="K1375" i="14" s="1"/>
  <c r="I1376" i="14"/>
  <c r="K1376" i="14" s="1"/>
  <c r="I1377" i="14"/>
  <c r="K1377" i="14" s="1"/>
  <c r="I1378" i="14"/>
  <c r="K1378" i="14" s="1"/>
  <c r="I1379" i="14"/>
  <c r="K1379" i="14" s="1"/>
  <c r="I1380" i="14"/>
  <c r="K1380" i="14" s="1"/>
  <c r="I1381" i="14"/>
  <c r="K1381" i="14" s="1"/>
  <c r="I1382" i="14"/>
  <c r="K1382" i="14" s="1"/>
  <c r="I1383" i="14"/>
  <c r="K1383" i="14" s="1"/>
  <c r="I1384" i="14"/>
  <c r="K1384" i="14" s="1"/>
  <c r="I1385" i="14"/>
  <c r="K1385" i="14" s="1"/>
  <c r="I1386" i="14"/>
  <c r="K1386" i="14" s="1"/>
  <c r="I1387" i="14"/>
  <c r="K1387" i="14" s="1"/>
  <c r="I1388" i="14"/>
  <c r="K1388" i="14" s="1"/>
  <c r="I1389" i="14"/>
  <c r="K1389" i="14" s="1"/>
  <c r="I1390" i="14"/>
  <c r="K1390" i="14" s="1"/>
  <c r="I1391" i="14"/>
  <c r="K1391" i="14" s="1"/>
  <c r="I1392" i="14"/>
  <c r="K1392" i="14" s="1"/>
  <c r="I1393" i="14"/>
  <c r="K1393" i="14" s="1"/>
  <c r="I1394" i="14"/>
  <c r="K1394" i="14" s="1"/>
  <c r="I1395" i="14"/>
  <c r="K1395" i="14" s="1"/>
  <c r="I1396" i="14"/>
  <c r="K1396" i="14" s="1"/>
  <c r="I1397" i="14"/>
  <c r="K1397" i="14" s="1"/>
  <c r="I1398" i="14"/>
  <c r="K1398" i="14" s="1"/>
  <c r="I1399" i="14"/>
  <c r="K1399" i="14" s="1"/>
  <c r="I1400" i="14"/>
  <c r="K1400" i="14" s="1"/>
  <c r="I1401" i="14"/>
  <c r="K1401" i="14" s="1"/>
  <c r="I1402" i="14"/>
  <c r="K1402" i="14" s="1"/>
  <c r="I1403" i="14"/>
  <c r="K1403" i="14" s="1"/>
  <c r="I1404" i="14"/>
  <c r="K1404" i="14" s="1"/>
  <c r="I1405" i="14"/>
  <c r="K1405" i="14" s="1"/>
  <c r="I1406" i="14"/>
  <c r="K1406" i="14" s="1"/>
  <c r="I1407" i="14"/>
  <c r="K1407" i="14" s="1"/>
  <c r="I1408" i="14"/>
  <c r="K1408" i="14" s="1"/>
  <c r="I1409" i="14"/>
  <c r="K1409" i="14" s="1"/>
  <c r="I1410" i="14"/>
  <c r="K1410" i="14" s="1"/>
  <c r="I1411" i="14"/>
  <c r="K1411" i="14" s="1"/>
  <c r="I1412" i="14"/>
  <c r="K1412" i="14" s="1"/>
  <c r="I1413" i="14"/>
  <c r="K1413" i="14" s="1"/>
  <c r="I1414" i="14"/>
  <c r="K1414" i="14" s="1"/>
  <c r="I1415" i="14"/>
  <c r="K1415" i="14" s="1"/>
  <c r="I1416" i="14"/>
  <c r="K1416" i="14" s="1"/>
  <c r="I1417" i="14"/>
  <c r="K1417" i="14" s="1"/>
  <c r="I1418" i="14"/>
  <c r="K1418" i="14" s="1"/>
  <c r="I1419" i="14"/>
  <c r="K1419" i="14" s="1"/>
  <c r="I1420" i="14"/>
  <c r="K1420" i="14" s="1"/>
  <c r="I1421" i="14"/>
  <c r="K1421" i="14" s="1"/>
  <c r="I1422" i="14"/>
  <c r="K1422" i="14" s="1"/>
  <c r="I1423" i="14"/>
  <c r="K1423" i="14" s="1"/>
  <c r="I1424" i="14"/>
  <c r="K1424" i="14" s="1"/>
  <c r="I1425" i="14"/>
  <c r="K1425" i="14" s="1"/>
  <c r="I1426" i="14"/>
  <c r="K1426" i="14" s="1"/>
  <c r="I1427" i="14"/>
  <c r="K1427" i="14" s="1"/>
  <c r="I1428" i="14"/>
  <c r="K1428" i="14" s="1"/>
  <c r="I1429" i="14"/>
  <c r="K1429" i="14" s="1"/>
  <c r="I1430" i="14"/>
  <c r="K1430" i="14" s="1"/>
  <c r="I1431" i="14"/>
  <c r="K1431" i="14" s="1"/>
  <c r="I1432" i="14"/>
  <c r="K1432" i="14" s="1"/>
  <c r="I1433" i="14"/>
  <c r="K1433" i="14" s="1"/>
  <c r="I1434" i="14"/>
  <c r="K1434" i="14" s="1"/>
  <c r="I1435" i="14"/>
  <c r="K1435" i="14" s="1"/>
  <c r="I1436" i="14"/>
  <c r="K1436" i="14" s="1"/>
  <c r="I1437" i="14"/>
  <c r="K1437" i="14" s="1"/>
  <c r="I1438" i="14"/>
  <c r="K1438" i="14" s="1"/>
  <c r="I1439" i="14"/>
  <c r="K1439" i="14" s="1"/>
  <c r="I1440" i="14"/>
  <c r="K1440" i="14" s="1"/>
  <c r="I1441" i="14"/>
  <c r="K1441" i="14" s="1"/>
  <c r="I1442" i="14"/>
  <c r="K1442" i="14" s="1"/>
  <c r="I1443" i="14"/>
  <c r="K1443" i="14" s="1"/>
  <c r="I1444" i="14"/>
  <c r="K1444" i="14" s="1"/>
  <c r="I1445" i="14"/>
  <c r="K1445" i="14" s="1"/>
  <c r="I1446" i="14"/>
  <c r="K1446" i="14" s="1"/>
  <c r="I1447" i="14"/>
  <c r="K1447" i="14" s="1"/>
  <c r="I1448" i="14"/>
  <c r="K1448" i="14" s="1"/>
  <c r="I1449" i="14"/>
  <c r="K1449" i="14" s="1"/>
  <c r="I1450" i="14"/>
  <c r="K1450" i="14" s="1"/>
  <c r="I1451" i="14"/>
  <c r="K1451" i="14" s="1"/>
  <c r="I1452" i="14"/>
  <c r="K1452" i="14" s="1"/>
  <c r="I1453" i="14"/>
  <c r="K1453" i="14" s="1"/>
  <c r="I1454" i="14"/>
  <c r="K1454" i="14" s="1"/>
  <c r="I1455" i="14"/>
  <c r="K1455" i="14" s="1"/>
  <c r="I1456" i="14"/>
  <c r="K1456" i="14" s="1"/>
  <c r="I1457" i="14"/>
  <c r="K1457" i="14" s="1"/>
  <c r="I1458" i="14"/>
  <c r="K1458" i="14" s="1"/>
  <c r="I1459" i="14"/>
  <c r="K1459" i="14" s="1"/>
  <c r="I1460" i="14"/>
  <c r="K1460" i="14" s="1"/>
  <c r="I1461" i="14"/>
  <c r="K1461" i="14" s="1"/>
  <c r="I1462" i="14"/>
  <c r="K1462" i="14" s="1"/>
  <c r="I1463" i="14"/>
  <c r="K1463" i="14" s="1"/>
  <c r="I1464" i="14"/>
  <c r="K1464" i="14" s="1"/>
  <c r="I1465" i="14"/>
  <c r="K1465" i="14" s="1"/>
  <c r="I1466" i="14"/>
  <c r="K1466" i="14" s="1"/>
  <c r="I1467" i="14"/>
  <c r="K1467" i="14" s="1"/>
  <c r="I1468" i="14"/>
  <c r="K1468" i="14" s="1"/>
  <c r="I1469" i="14"/>
  <c r="K1469" i="14" s="1"/>
  <c r="I1470" i="14"/>
  <c r="K1470" i="14" s="1"/>
  <c r="I1471" i="14"/>
  <c r="K1471" i="14" s="1"/>
  <c r="I1472" i="14"/>
  <c r="K1472" i="14" s="1"/>
  <c r="I1473" i="14"/>
  <c r="K1473" i="14" s="1"/>
  <c r="I1474" i="14"/>
  <c r="K1474" i="14" s="1"/>
  <c r="I1475" i="14"/>
  <c r="K1475" i="14" s="1"/>
  <c r="I1476" i="14"/>
  <c r="K1476" i="14" s="1"/>
  <c r="I1477" i="14"/>
  <c r="K1477" i="14" s="1"/>
  <c r="I1478" i="14"/>
  <c r="K1478" i="14" s="1"/>
  <c r="I1479" i="14"/>
  <c r="K1479" i="14" s="1"/>
  <c r="I1480" i="14"/>
  <c r="K1480" i="14" s="1"/>
  <c r="I1481" i="14"/>
  <c r="K1481" i="14" s="1"/>
  <c r="I1482" i="14"/>
  <c r="K1482" i="14" s="1"/>
  <c r="I1483" i="14"/>
  <c r="K1483" i="14" s="1"/>
  <c r="I1484" i="14"/>
  <c r="K1484" i="14" s="1"/>
  <c r="I1485" i="14"/>
  <c r="K1485" i="14" s="1"/>
  <c r="I1486" i="14"/>
  <c r="K1486" i="14" s="1"/>
  <c r="I1487" i="14"/>
  <c r="K1487" i="14" s="1"/>
  <c r="I1488" i="14"/>
  <c r="K1488" i="14" s="1"/>
  <c r="I1489" i="14"/>
  <c r="K1489" i="14" s="1"/>
  <c r="A766" i="14"/>
  <c r="A767" i="14"/>
  <c r="A768" i="14"/>
  <c r="A769" i="14"/>
  <c r="A770" i="14"/>
  <c r="A771" i="14"/>
  <c r="A772" i="14"/>
  <c r="A773" i="14"/>
  <c r="A774" i="14"/>
  <c r="A775" i="14"/>
  <c r="A776" i="14"/>
  <c r="A777" i="14"/>
  <c r="A778" i="14"/>
  <c r="A779" i="14"/>
  <c r="A780" i="14"/>
  <c r="A781" i="14"/>
  <c r="A782" i="14"/>
  <c r="A783" i="14"/>
  <c r="A784" i="14"/>
  <c r="A785" i="14"/>
  <c r="A786" i="14"/>
  <c r="A787" i="14"/>
  <c r="A788" i="14"/>
  <c r="A789" i="14"/>
  <c r="A790" i="14"/>
  <c r="A791" i="14"/>
  <c r="A792" i="14"/>
  <c r="A793" i="14"/>
  <c r="A794" i="14"/>
  <c r="A795" i="14"/>
  <c r="A796" i="14"/>
  <c r="A797" i="14"/>
  <c r="A798" i="14"/>
  <c r="A799" i="14"/>
  <c r="A800" i="14"/>
  <c r="A801" i="14"/>
  <c r="A802" i="14"/>
  <c r="A803" i="14"/>
  <c r="A804" i="14"/>
  <c r="A805" i="14"/>
  <c r="A806" i="14"/>
  <c r="A807" i="14"/>
  <c r="A808" i="14"/>
  <c r="A809" i="14"/>
  <c r="A810" i="14"/>
  <c r="A811" i="14"/>
  <c r="A812" i="14"/>
  <c r="A813" i="14"/>
  <c r="A814" i="14"/>
  <c r="A815" i="14"/>
  <c r="A816" i="14"/>
  <c r="A817" i="14"/>
  <c r="A818" i="14"/>
  <c r="A819" i="14"/>
  <c r="A820" i="14"/>
  <c r="A821" i="14"/>
  <c r="A822" i="14"/>
  <c r="A823" i="14"/>
  <c r="A824" i="14"/>
  <c r="A825" i="14"/>
  <c r="A826" i="14"/>
  <c r="A827" i="14"/>
  <c r="A828" i="14"/>
  <c r="A829" i="14"/>
  <c r="A830" i="14"/>
  <c r="A831" i="14"/>
  <c r="A832" i="14"/>
  <c r="A833" i="14"/>
  <c r="A834" i="14"/>
  <c r="A835" i="14"/>
  <c r="A836" i="14"/>
  <c r="A837" i="14"/>
  <c r="A838" i="14"/>
  <c r="A839" i="14"/>
  <c r="A840" i="14"/>
  <c r="A841" i="14"/>
  <c r="A842" i="14"/>
  <c r="A843" i="14"/>
  <c r="A844" i="14"/>
  <c r="A845" i="14"/>
  <c r="A846" i="14"/>
  <c r="A847" i="14"/>
  <c r="A848" i="14"/>
  <c r="A849" i="14"/>
  <c r="A850" i="14"/>
  <c r="A851" i="14"/>
  <c r="A852" i="14"/>
  <c r="A853" i="14"/>
  <c r="A854" i="14"/>
  <c r="A855" i="14"/>
  <c r="A856" i="14"/>
  <c r="A857" i="14"/>
  <c r="A858" i="14"/>
  <c r="A859" i="14"/>
  <c r="A860" i="14"/>
  <c r="A861" i="14"/>
  <c r="A862" i="14"/>
  <c r="A863" i="14"/>
  <c r="A864" i="14"/>
  <c r="A865" i="14"/>
  <c r="A866" i="14"/>
  <c r="A867" i="14"/>
  <c r="A868" i="14"/>
  <c r="A869" i="14"/>
  <c r="A870" i="14"/>
  <c r="A871" i="14"/>
  <c r="A872" i="14"/>
  <c r="A873" i="14"/>
  <c r="A874" i="14"/>
  <c r="A875" i="14"/>
  <c r="A876" i="14"/>
  <c r="A877" i="14"/>
  <c r="A878" i="14"/>
  <c r="A879" i="14"/>
  <c r="A880" i="14"/>
  <c r="A881" i="14"/>
  <c r="A882" i="14"/>
  <c r="A883" i="14"/>
  <c r="A884" i="14"/>
  <c r="A885" i="14"/>
  <c r="A886" i="14"/>
  <c r="A887" i="14"/>
  <c r="A888" i="14"/>
  <c r="A889" i="14"/>
  <c r="A890" i="14"/>
  <c r="A891" i="14"/>
  <c r="A892" i="14"/>
  <c r="A893" i="14"/>
  <c r="A894" i="14"/>
  <c r="A895" i="14"/>
  <c r="A896" i="14"/>
  <c r="A897" i="14"/>
  <c r="A898" i="14"/>
  <c r="A899" i="14"/>
  <c r="A900" i="14"/>
  <c r="A901" i="14"/>
  <c r="A902" i="14"/>
  <c r="A903" i="14"/>
  <c r="A904" i="14"/>
  <c r="A905" i="14"/>
  <c r="A906" i="14"/>
  <c r="A907" i="14"/>
  <c r="A908" i="14"/>
  <c r="A909" i="14"/>
  <c r="A910" i="14"/>
  <c r="A911" i="14"/>
  <c r="A912" i="14"/>
  <c r="A913" i="14"/>
  <c r="A914" i="14"/>
  <c r="A915" i="14"/>
  <c r="A916" i="14"/>
  <c r="A917" i="14"/>
  <c r="A918" i="14"/>
  <c r="A919" i="14"/>
  <c r="A920" i="14"/>
  <c r="A921" i="14"/>
  <c r="A922" i="14"/>
  <c r="A923" i="14"/>
  <c r="A924" i="14"/>
  <c r="A925" i="14"/>
  <c r="A926" i="14"/>
  <c r="A927" i="14"/>
  <c r="A928" i="14"/>
  <c r="A929" i="14"/>
  <c r="A930" i="14"/>
  <c r="A931" i="14"/>
  <c r="A932" i="14"/>
  <c r="A933" i="14"/>
  <c r="A934" i="14"/>
  <c r="A935" i="14"/>
  <c r="A936" i="14"/>
  <c r="A937" i="14"/>
  <c r="A938" i="14"/>
  <c r="A939" i="14"/>
  <c r="A940" i="14"/>
  <c r="A941" i="14"/>
  <c r="A942" i="14"/>
  <c r="A943" i="14"/>
  <c r="A944" i="14"/>
  <c r="A945" i="14"/>
  <c r="A946" i="14"/>
  <c r="A947" i="14"/>
  <c r="A948" i="14"/>
  <c r="A949" i="14"/>
  <c r="A950" i="14"/>
  <c r="A951" i="14"/>
  <c r="A952" i="14"/>
  <c r="A953" i="14"/>
  <c r="A954" i="14"/>
  <c r="A955" i="14"/>
  <c r="A956" i="14"/>
  <c r="A957" i="14"/>
  <c r="A958" i="14"/>
  <c r="A959" i="14"/>
  <c r="A960" i="14"/>
  <c r="A961" i="14"/>
  <c r="A962" i="14"/>
  <c r="A963" i="14"/>
  <c r="A964" i="14"/>
  <c r="A965" i="14"/>
  <c r="A966" i="14"/>
  <c r="A967" i="14"/>
  <c r="A968" i="14"/>
  <c r="A969" i="14"/>
  <c r="A970" i="14"/>
  <c r="A971" i="14"/>
  <c r="A972" i="14"/>
  <c r="A973" i="14"/>
  <c r="A974" i="14"/>
  <c r="A975" i="14"/>
  <c r="A976" i="14"/>
  <c r="A977" i="14"/>
  <c r="A978" i="14"/>
  <c r="A979" i="14"/>
  <c r="A980" i="14"/>
  <c r="A981" i="14"/>
  <c r="A982" i="14"/>
  <c r="A983" i="14"/>
  <c r="A984" i="14"/>
  <c r="A985" i="14"/>
  <c r="A986" i="14"/>
  <c r="A987" i="14"/>
  <c r="A988" i="14"/>
  <c r="A989" i="14"/>
  <c r="A990" i="14"/>
  <c r="A991" i="14"/>
  <c r="A992" i="14"/>
  <c r="A993" i="14"/>
  <c r="A994" i="14"/>
  <c r="A995" i="14"/>
  <c r="A996" i="14"/>
  <c r="A997" i="14"/>
  <c r="A998" i="14"/>
  <c r="A999" i="14"/>
  <c r="A1000" i="14"/>
  <c r="A1001" i="14"/>
  <c r="A1002" i="14"/>
  <c r="A1003" i="14"/>
  <c r="A1004" i="14"/>
  <c r="A1005" i="14"/>
  <c r="A1006" i="14"/>
  <c r="A1007" i="14"/>
  <c r="A1008" i="14"/>
  <c r="A1009" i="14"/>
  <c r="A1010" i="14"/>
  <c r="A1011" i="14"/>
  <c r="A1012" i="14"/>
  <c r="A1013" i="14"/>
  <c r="A1014" i="14"/>
  <c r="A1015" i="14"/>
  <c r="A1016" i="14"/>
  <c r="A1017" i="14"/>
  <c r="A1018" i="14"/>
  <c r="A1019" i="14"/>
  <c r="A1020" i="14"/>
  <c r="A1021" i="14"/>
  <c r="A1022" i="14"/>
  <c r="A1023" i="14"/>
  <c r="A1024" i="14"/>
  <c r="A1025" i="14"/>
  <c r="A1026" i="14"/>
  <c r="A1027" i="14"/>
  <c r="A1028" i="14"/>
  <c r="A1029" i="14"/>
  <c r="A1030" i="14"/>
  <c r="A1031" i="14"/>
  <c r="A1032" i="14"/>
  <c r="A1033" i="14"/>
  <c r="A1034" i="14"/>
  <c r="A1035" i="14"/>
  <c r="A1036" i="14"/>
  <c r="A1037" i="14"/>
  <c r="A1038" i="14"/>
  <c r="A1039" i="14"/>
  <c r="A1040" i="14"/>
  <c r="A1041" i="14"/>
  <c r="A1042" i="14"/>
  <c r="A1043" i="14"/>
  <c r="A1044" i="14"/>
  <c r="A1045" i="14"/>
  <c r="A1046" i="14"/>
  <c r="A1047" i="14"/>
  <c r="A1048" i="14"/>
  <c r="A1049" i="14"/>
  <c r="A1050" i="14"/>
  <c r="A1051" i="14"/>
  <c r="A1052" i="14"/>
  <c r="A1053" i="14"/>
  <c r="A1054" i="14"/>
  <c r="A1055" i="14"/>
  <c r="A1056" i="14"/>
  <c r="A1057" i="14"/>
  <c r="A1058" i="14"/>
  <c r="A1059" i="14"/>
  <c r="A1060" i="14"/>
  <c r="A1061" i="14"/>
  <c r="A1062" i="14"/>
  <c r="A1063" i="14"/>
  <c r="A1064" i="14"/>
  <c r="A1065" i="14"/>
  <c r="A1066" i="14"/>
  <c r="A1067" i="14"/>
  <c r="A1068" i="14"/>
  <c r="A1069" i="14"/>
  <c r="A1070" i="14"/>
  <c r="A1071" i="14"/>
  <c r="A1072" i="14"/>
  <c r="A1073" i="14"/>
  <c r="A1074" i="14"/>
  <c r="A1075" i="14"/>
  <c r="A1076" i="14"/>
  <c r="A1077" i="14"/>
  <c r="A1078" i="14"/>
  <c r="A1079" i="14"/>
  <c r="A1080" i="14"/>
  <c r="A1081" i="14"/>
  <c r="A1082" i="14"/>
  <c r="A1083" i="14"/>
  <c r="A1084" i="14"/>
  <c r="A1085" i="14"/>
  <c r="A1086" i="14"/>
  <c r="A1087" i="14"/>
  <c r="A1088" i="14"/>
  <c r="A1089" i="14"/>
  <c r="A1090" i="14"/>
  <c r="A1091" i="14"/>
  <c r="A1092" i="14"/>
  <c r="A1093" i="14"/>
  <c r="A1094" i="14"/>
  <c r="A1095" i="14"/>
  <c r="A1096" i="14"/>
  <c r="A1097" i="14"/>
  <c r="A1098" i="14"/>
  <c r="A1099" i="14"/>
  <c r="A1100" i="14"/>
  <c r="A1101" i="14"/>
  <c r="A1102" i="14"/>
  <c r="A1103" i="14"/>
  <c r="A1104" i="14"/>
  <c r="A1105" i="14"/>
  <c r="A1106" i="14"/>
  <c r="A1107" i="14"/>
  <c r="A1108" i="14"/>
  <c r="A1109" i="14"/>
  <c r="A1110" i="14"/>
  <c r="A1111" i="14"/>
  <c r="A1112" i="14"/>
  <c r="A1113" i="14"/>
  <c r="A1114" i="14"/>
  <c r="A1115" i="14"/>
  <c r="A1116" i="14"/>
  <c r="A1117" i="14"/>
  <c r="A1118" i="14"/>
  <c r="A1119" i="14"/>
  <c r="A1120" i="14"/>
  <c r="A1121" i="14"/>
  <c r="A1122" i="14"/>
  <c r="A1123" i="14"/>
  <c r="A1124" i="14"/>
  <c r="A1125" i="14"/>
  <c r="A1126" i="14"/>
  <c r="A1127" i="14"/>
  <c r="A1128" i="14"/>
  <c r="A1129" i="14"/>
  <c r="A1130" i="14"/>
  <c r="A1131" i="14"/>
  <c r="A1132" i="14"/>
  <c r="A1133" i="14"/>
  <c r="A1134" i="14"/>
  <c r="A1135" i="14"/>
  <c r="A1136" i="14"/>
  <c r="A1137" i="14"/>
  <c r="A1138" i="14"/>
  <c r="A1139" i="14"/>
  <c r="A1140" i="14"/>
  <c r="A1141" i="14"/>
  <c r="A1142" i="14"/>
  <c r="A1143" i="14"/>
  <c r="A1144" i="14"/>
  <c r="A1145" i="14"/>
  <c r="A1146" i="14"/>
  <c r="A1147" i="14"/>
  <c r="A1148" i="14"/>
  <c r="A1149" i="14"/>
  <c r="A1150" i="14"/>
  <c r="A1151" i="14"/>
  <c r="A1152" i="14"/>
  <c r="A1153" i="14"/>
  <c r="A1154" i="14"/>
  <c r="A1155" i="14"/>
  <c r="A1156" i="14"/>
  <c r="A1157" i="14"/>
  <c r="A1158" i="14"/>
  <c r="A1159" i="14"/>
  <c r="A1160" i="14"/>
  <c r="A1161" i="14"/>
  <c r="A1162" i="14"/>
  <c r="A1163" i="14"/>
  <c r="A1164" i="14"/>
  <c r="A1165" i="14"/>
  <c r="A1166" i="14"/>
  <c r="A1167" i="14"/>
  <c r="A1168" i="14"/>
  <c r="A1169" i="14"/>
  <c r="A1170" i="14"/>
  <c r="A1171" i="14"/>
  <c r="A1172" i="14"/>
  <c r="A1173" i="14"/>
  <c r="A1174" i="14"/>
  <c r="A1175" i="14"/>
  <c r="A1176" i="14"/>
  <c r="A1177" i="14"/>
  <c r="A1178" i="14"/>
  <c r="A1179" i="14"/>
  <c r="A1180" i="14"/>
  <c r="A1181" i="14"/>
  <c r="A1182" i="14"/>
  <c r="A1183" i="14"/>
  <c r="A1184" i="14"/>
  <c r="A1185" i="14"/>
  <c r="A1186" i="14"/>
  <c r="A1187" i="14"/>
  <c r="A1188" i="14"/>
  <c r="A1189" i="14"/>
  <c r="A1190" i="14"/>
  <c r="A1191" i="14"/>
  <c r="A1192" i="14"/>
  <c r="A1193" i="14"/>
  <c r="A1194" i="14"/>
  <c r="A1195" i="14"/>
  <c r="A1196" i="14"/>
  <c r="A1197" i="14"/>
  <c r="A1198" i="14"/>
  <c r="A1199" i="14"/>
  <c r="A1200" i="14"/>
  <c r="A1201" i="14"/>
  <c r="A1202" i="14"/>
  <c r="A1203" i="14"/>
  <c r="A1204" i="14"/>
  <c r="A1205" i="14"/>
  <c r="A1206" i="14"/>
  <c r="A1207" i="14"/>
  <c r="A1208" i="14"/>
  <c r="A1209" i="14"/>
  <c r="A1210" i="14"/>
  <c r="A1211" i="14"/>
  <c r="A1212" i="14"/>
  <c r="A1213" i="14"/>
  <c r="A1214" i="14"/>
  <c r="A1215" i="14"/>
  <c r="A1216" i="14"/>
  <c r="A1217" i="14"/>
  <c r="A1218" i="14"/>
  <c r="A1219" i="14"/>
  <c r="A1220" i="14"/>
  <c r="A1221" i="14"/>
  <c r="A1222" i="14"/>
  <c r="A1223" i="14"/>
  <c r="A1224" i="14"/>
  <c r="A1225" i="14"/>
  <c r="A1226" i="14"/>
  <c r="A1227" i="14"/>
  <c r="A1228" i="14"/>
  <c r="A1229" i="14"/>
  <c r="A1230" i="14"/>
  <c r="A1231" i="14"/>
  <c r="A1232" i="14"/>
  <c r="A1233" i="14"/>
  <c r="A1234" i="14"/>
  <c r="A1235" i="14"/>
  <c r="A1236" i="14"/>
  <c r="A1237" i="14"/>
  <c r="A1238" i="14"/>
  <c r="A1239" i="14"/>
  <c r="A1240" i="14"/>
  <c r="A1241" i="14"/>
  <c r="A1242" i="14"/>
  <c r="A1243" i="14"/>
  <c r="A1244" i="14"/>
  <c r="A1245" i="14"/>
  <c r="A1246" i="14"/>
  <c r="A1247" i="14"/>
  <c r="A1248" i="14"/>
  <c r="A1249" i="14"/>
  <c r="A1250" i="14"/>
  <c r="A1251" i="14"/>
  <c r="A1252" i="14"/>
  <c r="A1253" i="14"/>
  <c r="A1254" i="14"/>
  <c r="A1255" i="14"/>
  <c r="A1256" i="14"/>
  <c r="A1257" i="14"/>
  <c r="A1258" i="14"/>
  <c r="A1259" i="14"/>
  <c r="A1260" i="14"/>
  <c r="A1261" i="14"/>
  <c r="A1262" i="14"/>
  <c r="A1263" i="14"/>
  <c r="A1264" i="14"/>
  <c r="A1265" i="14"/>
  <c r="A1266" i="14"/>
  <c r="A1267" i="14"/>
  <c r="A1268" i="14"/>
  <c r="A1269" i="14"/>
  <c r="A1270" i="14"/>
  <c r="A1271" i="14"/>
  <c r="A1272" i="14"/>
  <c r="A1273" i="14"/>
  <c r="A1274" i="14"/>
  <c r="A1275" i="14"/>
  <c r="A1276" i="14"/>
  <c r="A1277" i="14"/>
  <c r="A1278" i="14"/>
  <c r="A1279" i="14"/>
  <c r="A1280" i="14"/>
  <c r="A1281" i="14"/>
  <c r="A1282" i="14"/>
  <c r="A1283" i="14"/>
  <c r="A1284" i="14"/>
  <c r="A1285" i="14"/>
  <c r="A1286" i="14"/>
  <c r="A1287" i="14"/>
  <c r="A1288" i="14"/>
  <c r="A1289" i="14"/>
  <c r="A1290" i="14"/>
  <c r="A1291" i="14"/>
  <c r="A1292" i="14"/>
  <c r="A1293" i="14"/>
  <c r="A1294" i="14"/>
  <c r="A1295" i="14"/>
  <c r="A1296" i="14"/>
  <c r="A1297" i="14"/>
  <c r="A1298" i="14"/>
  <c r="A1299" i="14"/>
  <c r="A1300" i="14"/>
  <c r="A1301" i="14"/>
  <c r="A1302" i="14"/>
  <c r="A1303" i="14"/>
  <c r="A1304" i="14"/>
  <c r="A1305" i="14"/>
  <c r="A1306" i="14"/>
  <c r="A1307" i="14"/>
  <c r="A1308" i="14"/>
  <c r="A1309" i="14"/>
  <c r="A1310" i="14"/>
  <c r="A1311" i="14"/>
  <c r="A1312" i="14"/>
  <c r="A1313" i="14"/>
  <c r="A1314" i="14"/>
  <c r="A1315" i="14"/>
  <c r="A1316" i="14"/>
  <c r="A1317" i="14"/>
  <c r="A1318" i="14"/>
  <c r="A1319" i="14"/>
  <c r="A1320" i="14"/>
  <c r="A1321" i="14"/>
  <c r="A1322" i="14"/>
  <c r="A1323" i="14"/>
  <c r="A1324" i="14"/>
  <c r="A1325" i="14"/>
  <c r="A1326" i="14"/>
  <c r="A1327" i="14"/>
  <c r="A1328" i="14"/>
  <c r="A1329" i="14"/>
  <c r="A1330" i="14"/>
  <c r="A1331" i="14"/>
  <c r="A1332" i="14"/>
  <c r="A1333" i="14"/>
  <c r="A1334" i="14"/>
  <c r="A1335" i="14"/>
  <c r="A1336" i="14"/>
  <c r="A1337" i="14"/>
  <c r="A1338" i="14"/>
  <c r="A1339" i="14"/>
  <c r="A1340" i="14"/>
  <c r="A1341" i="14"/>
  <c r="A1342" i="14"/>
  <c r="A1343" i="14"/>
  <c r="A1344" i="14"/>
  <c r="A1345" i="14"/>
  <c r="A1346" i="14"/>
  <c r="A1347" i="14"/>
  <c r="A1348" i="14"/>
  <c r="A1349" i="14"/>
  <c r="A1350" i="14"/>
  <c r="A1351" i="14"/>
  <c r="A1352" i="14"/>
  <c r="A1353" i="14"/>
  <c r="A1354" i="14"/>
  <c r="A1355" i="14"/>
  <c r="A1356" i="14"/>
  <c r="A1357" i="14"/>
  <c r="A1358" i="14"/>
  <c r="A1359" i="14"/>
  <c r="A1360" i="14"/>
  <c r="A1361" i="14"/>
  <c r="A1362" i="14"/>
  <c r="A1363" i="14"/>
  <c r="A1364" i="14"/>
  <c r="A1365" i="14"/>
  <c r="A1366" i="14"/>
  <c r="A1367" i="14"/>
  <c r="A1368" i="14"/>
  <c r="A1369" i="14"/>
  <c r="A1370" i="14"/>
  <c r="A1371" i="14"/>
  <c r="A1372" i="14"/>
  <c r="A1373" i="14"/>
  <c r="A1374" i="14"/>
  <c r="A1375" i="14"/>
  <c r="A1376" i="14"/>
  <c r="A1377" i="14"/>
  <c r="A1378" i="14"/>
  <c r="A1379" i="14"/>
  <c r="A1380" i="14"/>
  <c r="A1381" i="14"/>
  <c r="A1382" i="14"/>
  <c r="A1383" i="14"/>
  <c r="A1384" i="14"/>
  <c r="A1385" i="14"/>
  <c r="A1386" i="14"/>
  <c r="A1387" i="14"/>
  <c r="A1388" i="14"/>
  <c r="A1389" i="14"/>
  <c r="A1390" i="14"/>
  <c r="A1391" i="14"/>
  <c r="A1392" i="14"/>
  <c r="A1393" i="14"/>
  <c r="A1394" i="14"/>
  <c r="A1395" i="14"/>
  <c r="A1396" i="14"/>
  <c r="A1397" i="14"/>
  <c r="A1398" i="14"/>
  <c r="A1399" i="14"/>
  <c r="A1400" i="14"/>
  <c r="A1401" i="14"/>
  <c r="A1402" i="14"/>
  <c r="A1403" i="14"/>
  <c r="A1404" i="14"/>
  <c r="A1405" i="14"/>
  <c r="A1406" i="14"/>
  <c r="A1407" i="14"/>
  <c r="A1408" i="14"/>
  <c r="A1409" i="14"/>
  <c r="A1410" i="14"/>
  <c r="A1411" i="14"/>
  <c r="A1412" i="14"/>
  <c r="A1413" i="14"/>
  <c r="A1414" i="14"/>
  <c r="A1415" i="14"/>
  <c r="A1416" i="14"/>
  <c r="A1417" i="14"/>
  <c r="A1418" i="14"/>
  <c r="A1419" i="14"/>
  <c r="A1420" i="14"/>
  <c r="A1421" i="14"/>
  <c r="A1422" i="14"/>
  <c r="A1423" i="14"/>
  <c r="A1424" i="14"/>
  <c r="A1425" i="14"/>
  <c r="A1426" i="14"/>
  <c r="A1427" i="14"/>
  <c r="A1428" i="14"/>
  <c r="A1429" i="14"/>
  <c r="A1430" i="14"/>
  <c r="A1431" i="14"/>
  <c r="A1432" i="14"/>
  <c r="A1433" i="14"/>
  <c r="A1434" i="14"/>
  <c r="A1435" i="14"/>
  <c r="A1436" i="14"/>
  <c r="A1437" i="14"/>
  <c r="A1438" i="14"/>
  <c r="A1439" i="14"/>
  <c r="A1440" i="14"/>
  <c r="A1441" i="14"/>
  <c r="A1442" i="14"/>
  <c r="A1443" i="14"/>
  <c r="A1444" i="14"/>
  <c r="A1445" i="14"/>
  <c r="A1446" i="14"/>
  <c r="A1447" i="14"/>
  <c r="A1448" i="14"/>
  <c r="A1449" i="14"/>
  <c r="A1450" i="14"/>
  <c r="A1451" i="14"/>
  <c r="A1452" i="14"/>
  <c r="A1453" i="14"/>
  <c r="A1454" i="14"/>
  <c r="A1455" i="14"/>
  <c r="A1456" i="14"/>
  <c r="A1457" i="14"/>
  <c r="A1458" i="14"/>
  <c r="A1459" i="14"/>
  <c r="A1460" i="14"/>
  <c r="A1461" i="14"/>
  <c r="A1462" i="14"/>
  <c r="A1463" i="14"/>
  <c r="A1464" i="14"/>
  <c r="A1465" i="14"/>
  <c r="A1466" i="14"/>
  <c r="A1467" i="14"/>
  <c r="A1468" i="14"/>
  <c r="A1469" i="14"/>
  <c r="A1470" i="14"/>
  <c r="A1471" i="14"/>
  <c r="A1472" i="14"/>
  <c r="A1473" i="14"/>
  <c r="A1474" i="14"/>
  <c r="A1475" i="14"/>
  <c r="A1476" i="14"/>
  <c r="A1477" i="14"/>
  <c r="A1478" i="14"/>
  <c r="A1479" i="14"/>
  <c r="A1480" i="14"/>
  <c r="A1481" i="14"/>
  <c r="A1482" i="14"/>
  <c r="A1483" i="14"/>
  <c r="A1484" i="14"/>
  <c r="A1485" i="14"/>
  <c r="A1486" i="14"/>
  <c r="A1487" i="14"/>
  <c r="A1488" i="14"/>
  <c r="A1489" i="14"/>
  <c r="B766" i="14"/>
  <c r="B767" i="14"/>
  <c r="B768" i="14"/>
  <c r="B769" i="14"/>
  <c r="B770" i="14"/>
  <c r="B771" i="14"/>
  <c r="B772" i="14"/>
  <c r="B773" i="14"/>
  <c r="B774" i="14"/>
  <c r="B775" i="14"/>
  <c r="B776" i="14"/>
  <c r="B777" i="14"/>
  <c r="B778" i="14"/>
  <c r="B779" i="14"/>
  <c r="B780" i="14"/>
  <c r="B781" i="14"/>
  <c r="B782" i="14"/>
  <c r="B783" i="14"/>
  <c r="B784" i="14"/>
  <c r="B785" i="14"/>
  <c r="B786" i="14"/>
  <c r="B787" i="14"/>
  <c r="B788" i="14"/>
  <c r="B789" i="14"/>
  <c r="B790" i="14"/>
  <c r="B791" i="14"/>
  <c r="B792" i="14"/>
  <c r="B793" i="14"/>
  <c r="B794" i="14"/>
  <c r="B795" i="14"/>
  <c r="B796" i="14"/>
  <c r="B797" i="14"/>
  <c r="B798" i="14"/>
  <c r="B799" i="14"/>
  <c r="B800" i="14"/>
  <c r="B801" i="14"/>
  <c r="B802" i="14"/>
  <c r="B803" i="14"/>
  <c r="B804" i="14"/>
  <c r="B805" i="14"/>
  <c r="B806" i="14"/>
  <c r="B807" i="14"/>
  <c r="B808" i="14"/>
  <c r="B809" i="14"/>
  <c r="B810" i="14"/>
  <c r="B811" i="14"/>
  <c r="B812" i="14"/>
  <c r="B813" i="14"/>
  <c r="B814" i="14"/>
  <c r="B815" i="14"/>
  <c r="B816" i="14"/>
  <c r="B817" i="14"/>
  <c r="B818" i="14"/>
  <c r="B819" i="14"/>
  <c r="B820" i="14"/>
  <c r="B821" i="14"/>
  <c r="B822" i="14"/>
  <c r="B823" i="14"/>
  <c r="B824" i="14"/>
  <c r="B825" i="14"/>
  <c r="B826" i="14"/>
  <c r="B827" i="14"/>
  <c r="B828" i="14"/>
  <c r="B829" i="14"/>
  <c r="B830" i="14"/>
  <c r="B831" i="14"/>
  <c r="B832" i="14"/>
  <c r="B833" i="14"/>
  <c r="B834" i="14"/>
  <c r="B835" i="14"/>
  <c r="B836" i="14"/>
  <c r="B837" i="14"/>
  <c r="B838" i="14"/>
  <c r="B839" i="14"/>
  <c r="B840" i="14"/>
  <c r="B841" i="14"/>
  <c r="B842" i="14"/>
  <c r="B843" i="14"/>
  <c r="B844" i="14"/>
  <c r="B845" i="14"/>
  <c r="B846" i="14"/>
  <c r="B847" i="14"/>
  <c r="B848" i="14"/>
  <c r="B849" i="14"/>
  <c r="B850" i="14"/>
  <c r="B851" i="14"/>
  <c r="B852" i="14"/>
  <c r="B853" i="14"/>
  <c r="B854" i="14"/>
  <c r="B855" i="14"/>
  <c r="B856" i="14"/>
  <c r="B857" i="14"/>
  <c r="B858" i="14"/>
  <c r="B859" i="14"/>
  <c r="B860" i="14"/>
  <c r="B861" i="14"/>
  <c r="B862" i="14"/>
  <c r="B863" i="14"/>
  <c r="B864" i="14"/>
  <c r="B865" i="14"/>
  <c r="B866" i="14"/>
  <c r="B867" i="14"/>
  <c r="B868" i="14"/>
  <c r="B869" i="14"/>
  <c r="B870" i="14"/>
  <c r="B871" i="14"/>
  <c r="B872" i="14"/>
  <c r="B873" i="14"/>
  <c r="B874" i="14"/>
  <c r="B875" i="14"/>
  <c r="B876" i="14"/>
  <c r="B877" i="14"/>
  <c r="B878" i="14"/>
  <c r="B879" i="14"/>
  <c r="B880" i="14"/>
  <c r="B881" i="14"/>
  <c r="B882" i="14"/>
  <c r="B883" i="14"/>
  <c r="B884" i="14"/>
  <c r="B885" i="14"/>
  <c r="B886" i="14"/>
  <c r="B887" i="14"/>
  <c r="B888" i="14"/>
  <c r="B889" i="14"/>
  <c r="B890" i="14"/>
  <c r="B891" i="14"/>
  <c r="B892" i="14"/>
  <c r="B893" i="14"/>
  <c r="B894" i="14"/>
  <c r="B895" i="14"/>
  <c r="B896" i="14"/>
  <c r="B897" i="14"/>
  <c r="B898" i="14"/>
  <c r="B899" i="14"/>
  <c r="B900" i="14"/>
  <c r="B901" i="14"/>
  <c r="B902" i="14"/>
  <c r="B903" i="14"/>
  <c r="B904" i="14"/>
  <c r="B905" i="14"/>
  <c r="B906" i="14"/>
  <c r="B907" i="14"/>
  <c r="B908" i="14"/>
  <c r="B909" i="14"/>
  <c r="B910" i="14"/>
  <c r="B911" i="14"/>
  <c r="B912" i="14"/>
  <c r="B913" i="14"/>
  <c r="B914" i="14"/>
  <c r="B915" i="14"/>
  <c r="B916" i="14"/>
  <c r="B917" i="14"/>
  <c r="B918" i="14"/>
  <c r="B919" i="14"/>
  <c r="B920" i="14"/>
  <c r="B921" i="14"/>
  <c r="B922" i="14"/>
  <c r="B923" i="14"/>
  <c r="B924" i="14"/>
  <c r="B925" i="14"/>
  <c r="B926" i="14"/>
  <c r="B927" i="14"/>
  <c r="B928" i="14"/>
  <c r="B929" i="14"/>
  <c r="B930" i="14"/>
  <c r="B931" i="14"/>
  <c r="B932" i="14"/>
  <c r="B933" i="14"/>
  <c r="B934" i="14"/>
  <c r="B935" i="14"/>
  <c r="B936" i="14"/>
  <c r="B937" i="14"/>
  <c r="B938" i="14"/>
  <c r="B939" i="14"/>
  <c r="B940" i="14"/>
  <c r="B941" i="14"/>
  <c r="B942" i="14"/>
  <c r="B943" i="14"/>
  <c r="B944" i="14"/>
  <c r="B945" i="14"/>
  <c r="B946" i="14"/>
  <c r="B947" i="14"/>
  <c r="B948" i="14"/>
  <c r="B949" i="14"/>
  <c r="B950" i="14"/>
  <c r="B951" i="14"/>
  <c r="B952" i="14"/>
  <c r="B953" i="14"/>
  <c r="B954" i="14"/>
  <c r="B955" i="14"/>
  <c r="B956" i="14"/>
  <c r="B957" i="14"/>
  <c r="B958" i="14"/>
  <c r="B959" i="14"/>
  <c r="B960" i="14"/>
  <c r="B961" i="14"/>
  <c r="B962" i="14"/>
  <c r="B963" i="14"/>
  <c r="B964" i="14"/>
  <c r="B965" i="14"/>
  <c r="B966" i="14"/>
  <c r="B967" i="14"/>
  <c r="B968" i="14"/>
  <c r="B969" i="14"/>
  <c r="B970" i="14"/>
  <c r="B971" i="14"/>
  <c r="B972" i="14"/>
  <c r="B973" i="14"/>
  <c r="B974" i="14"/>
  <c r="B975" i="14"/>
  <c r="B976" i="14"/>
  <c r="B977" i="14"/>
  <c r="B978" i="14"/>
  <c r="B979" i="14"/>
  <c r="B980" i="14"/>
  <c r="B981" i="14"/>
  <c r="B982" i="14"/>
  <c r="B983" i="14"/>
  <c r="B984" i="14"/>
  <c r="B985" i="14"/>
  <c r="B986" i="14"/>
  <c r="B987" i="14"/>
  <c r="B988" i="14"/>
  <c r="B989" i="14"/>
  <c r="B990" i="14"/>
  <c r="B991" i="14"/>
  <c r="B992" i="14"/>
  <c r="B993" i="14"/>
  <c r="B994" i="14"/>
  <c r="B995" i="14"/>
  <c r="B996" i="14"/>
  <c r="B997" i="14"/>
  <c r="B998" i="14"/>
  <c r="B999" i="14"/>
  <c r="B1000" i="14"/>
  <c r="B1001" i="14"/>
  <c r="B1002" i="14"/>
  <c r="B1003" i="14"/>
  <c r="B1004" i="14"/>
  <c r="B1005" i="14"/>
  <c r="B1006" i="14"/>
  <c r="B1007" i="14"/>
  <c r="B1008" i="14"/>
  <c r="B1009" i="14"/>
  <c r="B1010" i="14"/>
  <c r="B1011" i="14"/>
  <c r="B1012" i="14"/>
  <c r="B1013" i="14"/>
  <c r="B1014" i="14"/>
  <c r="B1015" i="14"/>
  <c r="B1016" i="14"/>
  <c r="B1017" i="14"/>
  <c r="B1018" i="14"/>
  <c r="B1019" i="14"/>
  <c r="B1020" i="14"/>
  <c r="B1021" i="14"/>
  <c r="B1022" i="14"/>
  <c r="B1023" i="14"/>
  <c r="B1024" i="14"/>
  <c r="B1025" i="14"/>
  <c r="B1026" i="14"/>
  <c r="B1027" i="14"/>
  <c r="B1028" i="14"/>
  <c r="B1029" i="14"/>
  <c r="B1030" i="14"/>
  <c r="B1031" i="14"/>
  <c r="B1032" i="14"/>
  <c r="B1033" i="14"/>
  <c r="B1034" i="14"/>
  <c r="B1035" i="14"/>
  <c r="B1036" i="14"/>
  <c r="B1037" i="14"/>
  <c r="B1038" i="14"/>
  <c r="B1039" i="14"/>
  <c r="B1040" i="14"/>
  <c r="B1041" i="14"/>
  <c r="B1042" i="14"/>
  <c r="B1043" i="14"/>
  <c r="B1044" i="14"/>
  <c r="B1045" i="14"/>
  <c r="B1046" i="14"/>
  <c r="B1047" i="14"/>
  <c r="B1048" i="14"/>
  <c r="B1049" i="14"/>
  <c r="B1050" i="14"/>
  <c r="B1051" i="14"/>
  <c r="B1052" i="14"/>
  <c r="B1053" i="14"/>
  <c r="B1054" i="14"/>
  <c r="B1055" i="14"/>
  <c r="B1056" i="14"/>
  <c r="B1057" i="14"/>
  <c r="B1058" i="14"/>
  <c r="B1059" i="14"/>
  <c r="B1060" i="14"/>
  <c r="B1061" i="14"/>
  <c r="B1062" i="14"/>
  <c r="B1063" i="14"/>
  <c r="B1064" i="14"/>
  <c r="B1065" i="14"/>
  <c r="B1066" i="14"/>
  <c r="B1067" i="14"/>
  <c r="B1068" i="14"/>
  <c r="B1069" i="14"/>
  <c r="B1070" i="14"/>
  <c r="B1071" i="14"/>
  <c r="B1072" i="14"/>
  <c r="B1073" i="14"/>
  <c r="B1074" i="14"/>
  <c r="B1075" i="14"/>
  <c r="B1076" i="14"/>
  <c r="B1077" i="14"/>
  <c r="B1078" i="14"/>
  <c r="B1079" i="14"/>
  <c r="B1080" i="14"/>
  <c r="B1081" i="14"/>
  <c r="B1082" i="14"/>
  <c r="B1083" i="14"/>
  <c r="B1084" i="14"/>
  <c r="B1085" i="14"/>
  <c r="B1086" i="14"/>
  <c r="B1087" i="14"/>
  <c r="B1088" i="14"/>
  <c r="B1089" i="14"/>
  <c r="B1090" i="14"/>
  <c r="B1091" i="14"/>
  <c r="B1092" i="14"/>
  <c r="B1093" i="14"/>
  <c r="B1094" i="14"/>
  <c r="B1095" i="14"/>
  <c r="B1096" i="14"/>
  <c r="B1097" i="14"/>
  <c r="B1098" i="14"/>
  <c r="B1099" i="14"/>
  <c r="B1100" i="14"/>
  <c r="B1101" i="14"/>
  <c r="B1102" i="14"/>
  <c r="B1103" i="14"/>
  <c r="B1104" i="14"/>
  <c r="B1105" i="14"/>
  <c r="B1106" i="14"/>
  <c r="B1107" i="14"/>
  <c r="B1108" i="14"/>
  <c r="B1109" i="14"/>
  <c r="B1110" i="14"/>
  <c r="B1111" i="14"/>
  <c r="B1112" i="14"/>
  <c r="B1113" i="14"/>
  <c r="B1114" i="14"/>
  <c r="B1115" i="14"/>
  <c r="B1116" i="14"/>
  <c r="B1117" i="14"/>
  <c r="B1118" i="14"/>
  <c r="B1119" i="14"/>
  <c r="B1120" i="14"/>
  <c r="B1121" i="14"/>
  <c r="B1122" i="14"/>
  <c r="B1123" i="14"/>
  <c r="B1124" i="14"/>
  <c r="B1125" i="14"/>
  <c r="B1126" i="14"/>
  <c r="B1127" i="14"/>
  <c r="B1128" i="14"/>
  <c r="B1129" i="14"/>
  <c r="B1130" i="14"/>
  <c r="B1131" i="14"/>
  <c r="B1132" i="14"/>
  <c r="B1133" i="14"/>
  <c r="B1134" i="14"/>
  <c r="B1135" i="14"/>
  <c r="B1136" i="14"/>
  <c r="B1137" i="14"/>
  <c r="B1138" i="14"/>
  <c r="B1139" i="14"/>
  <c r="B1140" i="14"/>
  <c r="B1141" i="14"/>
  <c r="B1142" i="14"/>
  <c r="B1143" i="14"/>
  <c r="B1144" i="14"/>
  <c r="B1145" i="14"/>
  <c r="B1146" i="14"/>
  <c r="B1147" i="14"/>
  <c r="B1148" i="14"/>
  <c r="B1149" i="14"/>
  <c r="B1150" i="14"/>
  <c r="B1151" i="14"/>
  <c r="B1152" i="14"/>
  <c r="B1153" i="14"/>
  <c r="B1154" i="14"/>
  <c r="B1155" i="14"/>
  <c r="B1156" i="14"/>
  <c r="B1157" i="14"/>
  <c r="B1158" i="14"/>
  <c r="B1159" i="14"/>
  <c r="B1160" i="14"/>
  <c r="B1161" i="14"/>
  <c r="B1162" i="14"/>
  <c r="B1163" i="14"/>
  <c r="B1164" i="14"/>
  <c r="B1165" i="14"/>
  <c r="B1166" i="14"/>
  <c r="B1167" i="14"/>
  <c r="B1168" i="14"/>
  <c r="B1169" i="14"/>
  <c r="B1170" i="14"/>
  <c r="B1171" i="14"/>
  <c r="B1172" i="14"/>
  <c r="B1173" i="14"/>
  <c r="B1174" i="14"/>
  <c r="B1175" i="14"/>
  <c r="B1176" i="14"/>
  <c r="B1177" i="14"/>
  <c r="B1178" i="14"/>
  <c r="B1179" i="14"/>
  <c r="B1180" i="14"/>
  <c r="B1181" i="14"/>
  <c r="B1182" i="14"/>
  <c r="B1183" i="14"/>
  <c r="B1184" i="14"/>
  <c r="B1185" i="14"/>
  <c r="B1186" i="14"/>
  <c r="B1187" i="14"/>
  <c r="B1188" i="14"/>
  <c r="B1189" i="14"/>
  <c r="B1190" i="14"/>
  <c r="B1191" i="14"/>
  <c r="B1192" i="14"/>
  <c r="B1193" i="14"/>
  <c r="B1194" i="14"/>
  <c r="B1195" i="14"/>
  <c r="B1196" i="14"/>
  <c r="B1197" i="14"/>
  <c r="B1198" i="14"/>
  <c r="B1199" i="14"/>
  <c r="B1200" i="14"/>
  <c r="B1201" i="14"/>
  <c r="B1202" i="14"/>
  <c r="B1203" i="14"/>
  <c r="B1204" i="14"/>
  <c r="B1205" i="14"/>
  <c r="B1206" i="14"/>
  <c r="B1207" i="14"/>
  <c r="B1208" i="14"/>
  <c r="B1209" i="14"/>
  <c r="B1210" i="14"/>
  <c r="B1211" i="14"/>
  <c r="B1212" i="14"/>
  <c r="B1213" i="14"/>
  <c r="B1214" i="14"/>
  <c r="B1215" i="14"/>
  <c r="B1216" i="14"/>
  <c r="B1217" i="14"/>
  <c r="B1218" i="14"/>
  <c r="B1219" i="14"/>
  <c r="B1220" i="14"/>
  <c r="B1221" i="14"/>
  <c r="B1222" i="14"/>
  <c r="B1223" i="14"/>
  <c r="B1224" i="14"/>
  <c r="B1225" i="14"/>
  <c r="B1226" i="14"/>
  <c r="B1227" i="14"/>
  <c r="B1228" i="14"/>
  <c r="B1229" i="14"/>
  <c r="B1230" i="14"/>
  <c r="B1231" i="14"/>
  <c r="B1232" i="14"/>
  <c r="B1233" i="14"/>
  <c r="B1234" i="14"/>
  <c r="B1235" i="14"/>
  <c r="B1236" i="14"/>
  <c r="B1237" i="14"/>
  <c r="B1238" i="14"/>
  <c r="B1239" i="14"/>
  <c r="B1240" i="14"/>
  <c r="B1241" i="14"/>
  <c r="B1242" i="14"/>
  <c r="B1243" i="14"/>
  <c r="B1244" i="14"/>
  <c r="B1245" i="14"/>
  <c r="B1246" i="14"/>
  <c r="B1247" i="14"/>
  <c r="B1248" i="14"/>
  <c r="B1249" i="14"/>
  <c r="B1250" i="14"/>
  <c r="B1251" i="14"/>
  <c r="B1252" i="14"/>
  <c r="B1253" i="14"/>
  <c r="B1254" i="14"/>
  <c r="B1255" i="14"/>
  <c r="B1256" i="14"/>
  <c r="B1257" i="14"/>
  <c r="B1258" i="14"/>
  <c r="B1259" i="14"/>
  <c r="B1260" i="14"/>
  <c r="B1261" i="14"/>
  <c r="B1262" i="14"/>
  <c r="B1263" i="14"/>
  <c r="B1264" i="14"/>
  <c r="B1265" i="14"/>
  <c r="B1266" i="14"/>
  <c r="B1267" i="14"/>
  <c r="B1268" i="14"/>
  <c r="B1269" i="14"/>
  <c r="B1270" i="14"/>
  <c r="B1271" i="14"/>
  <c r="B1272" i="14"/>
  <c r="B1273" i="14"/>
  <c r="B1274" i="14"/>
  <c r="B1275" i="14"/>
  <c r="B1276" i="14"/>
  <c r="B1277" i="14"/>
  <c r="B1278" i="14"/>
  <c r="B1279" i="14"/>
  <c r="B1280" i="14"/>
  <c r="B1281" i="14"/>
  <c r="B1282" i="14"/>
  <c r="B1283" i="14"/>
  <c r="B1284" i="14"/>
  <c r="B1285" i="14"/>
  <c r="B1286" i="14"/>
  <c r="B1287" i="14"/>
  <c r="B1288" i="14"/>
  <c r="B1289" i="14"/>
  <c r="B1290" i="14"/>
  <c r="B1291" i="14"/>
  <c r="B1292" i="14"/>
  <c r="B1293" i="14"/>
  <c r="B1294" i="14"/>
  <c r="B1295" i="14"/>
  <c r="B1296" i="14"/>
  <c r="B1297" i="14"/>
  <c r="B1298" i="14"/>
  <c r="B1299" i="14"/>
  <c r="B1300" i="14"/>
  <c r="B1301" i="14"/>
  <c r="B1302" i="14"/>
  <c r="B1303" i="14"/>
  <c r="B1304" i="14"/>
  <c r="B1305" i="14"/>
  <c r="B1306" i="14"/>
  <c r="B1307" i="14"/>
  <c r="B1308" i="14"/>
  <c r="B1309" i="14"/>
  <c r="B1310" i="14"/>
  <c r="B1311" i="14"/>
  <c r="B1312" i="14"/>
  <c r="B1313" i="14"/>
  <c r="B1314" i="14"/>
  <c r="B1315" i="14"/>
  <c r="B1316" i="14"/>
  <c r="B1317" i="14"/>
  <c r="B1318" i="14"/>
  <c r="B1319" i="14"/>
  <c r="B1320" i="14"/>
  <c r="B1321" i="14"/>
  <c r="B1322" i="14"/>
  <c r="B1323" i="14"/>
  <c r="B1324" i="14"/>
  <c r="B1325" i="14"/>
  <c r="B1326" i="14"/>
  <c r="B1327" i="14"/>
  <c r="B1328" i="14"/>
  <c r="B1329" i="14"/>
  <c r="B1330" i="14"/>
  <c r="B1331" i="14"/>
  <c r="B1332" i="14"/>
  <c r="B1333" i="14"/>
  <c r="B1334" i="14"/>
  <c r="B1335" i="14"/>
  <c r="B1336" i="14"/>
  <c r="B1337" i="14"/>
  <c r="B1338" i="14"/>
  <c r="B1339" i="14"/>
  <c r="B1340" i="14"/>
  <c r="B1341" i="14"/>
  <c r="B1342" i="14"/>
  <c r="B1343" i="14"/>
  <c r="B1344" i="14"/>
  <c r="B1345" i="14"/>
  <c r="B1346" i="14"/>
  <c r="B1347" i="14"/>
  <c r="B1348" i="14"/>
  <c r="B1349" i="14"/>
  <c r="B1350" i="14"/>
  <c r="B1351" i="14"/>
  <c r="B1352" i="14"/>
  <c r="B1353" i="14"/>
  <c r="B1354" i="14"/>
  <c r="B1355" i="14"/>
  <c r="B1356" i="14"/>
  <c r="B1357" i="14"/>
  <c r="B1358" i="14"/>
  <c r="B1359" i="14"/>
  <c r="B1360" i="14"/>
  <c r="B1361" i="14"/>
  <c r="B1362" i="14"/>
  <c r="B1363" i="14"/>
  <c r="B1364" i="14"/>
  <c r="B1365" i="14"/>
  <c r="B1366" i="14"/>
  <c r="B1367" i="14"/>
  <c r="B1368" i="14"/>
  <c r="B1369" i="14"/>
  <c r="B1370" i="14"/>
  <c r="B1371" i="14"/>
  <c r="B1372" i="14"/>
  <c r="B1373" i="14"/>
  <c r="B1374" i="14"/>
  <c r="B1375" i="14"/>
  <c r="B1376" i="14"/>
  <c r="B1377" i="14"/>
  <c r="B1378" i="14"/>
  <c r="B1379" i="14"/>
  <c r="B1380" i="14"/>
  <c r="B1381" i="14"/>
  <c r="B1382" i="14"/>
  <c r="B1383" i="14"/>
  <c r="B1384" i="14"/>
  <c r="B1385" i="14"/>
  <c r="B1386" i="14"/>
  <c r="B1387" i="14"/>
  <c r="B1388" i="14"/>
  <c r="B1389" i="14"/>
  <c r="B1390" i="14"/>
  <c r="B1391" i="14"/>
  <c r="B1392" i="14"/>
  <c r="B1393" i="14"/>
  <c r="B1394" i="14"/>
  <c r="B1395" i="14"/>
  <c r="B1396" i="14"/>
  <c r="B1397" i="14"/>
  <c r="B1398" i="14"/>
  <c r="B1399" i="14"/>
  <c r="B1400" i="14"/>
  <c r="B1401" i="14"/>
  <c r="B1402" i="14"/>
  <c r="B1403" i="14"/>
  <c r="B1404" i="14"/>
  <c r="B1405" i="14"/>
  <c r="B1406" i="14"/>
  <c r="B1407" i="14"/>
  <c r="B1408" i="14"/>
  <c r="B1409" i="14"/>
  <c r="B1410" i="14"/>
  <c r="B1411" i="14"/>
  <c r="B1412" i="14"/>
  <c r="B1413" i="14"/>
  <c r="B1414" i="14"/>
  <c r="B1415" i="14"/>
  <c r="B1416" i="14"/>
  <c r="B1417" i="14"/>
  <c r="B1418" i="14"/>
  <c r="B1419" i="14"/>
  <c r="B1420" i="14"/>
  <c r="B1421" i="14"/>
  <c r="B1422" i="14"/>
  <c r="B1423" i="14"/>
  <c r="B1424" i="14"/>
  <c r="B1425" i="14"/>
  <c r="B1426" i="14"/>
  <c r="B1427" i="14"/>
  <c r="B1428" i="14"/>
  <c r="B1429" i="14"/>
  <c r="B1430" i="14"/>
  <c r="B1431" i="14"/>
  <c r="B1432" i="14"/>
  <c r="B1433" i="14"/>
  <c r="B1434" i="14"/>
  <c r="B1435" i="14"/>
  <c r="B1436" i="14"/>
  <c r="B1437" i="14"/>
  <c r="B1438" i="14"/>
  <c r="B1439" i="14"/>
  <c r="B1440" i="14"/>
  <c r="B1441" i="14"/>
  <c r="B1442" i="14"/>
  <c r="B1443" i="14"/>
  <c r="B1444" i="14"/>
  <c r="B1445" i="14"/>
  <c r="B1446" i="14"/>
  <c r="B1447" i="14"/>
  <c r="B1448" i="14"/>
  <c r="B1449" i="14"/>
  <c r="B1450" i="14"/>
  <c r="B1451" i="14"/>
  <c r="B1452" i="14"/>
  <c r="B1453" i="14"/>
  <c r="B1454" i="14"/>
  <c r="B1455" i="14"/>
  <c r="B1456" i="14"/>
  <c r="B1457" i="14"/>
  <c r="B1458" i="14"/>
  <c r="B1459" i="14"/>
  <c r="B1460" i="14"/>
  <c r="B1461" i="14"/>
  <c r="B1462" i="14"/>
  <c r="B1463" i="14"/>
  <c r="B1464" i="14"/>
  <c r="B1465" i="14"/>
  <c r="B1466" i="14"/>
  <c r="B1467" i="14"/>
  <c r="B1468" i="14"/>
  <c r="B1469" i="14"/>
  <c r="B1470" i="14"/>
  <c r="B1471" i="14"/>
  <c r="B1472" i="14"/>
  <c r="B1473" i="14"/>
  <c r="B1474" i="14"/>
  <c r="B1475" i="14"/>
  <c r="B1476" i="14"/>
  <c r="B1477" i="14"/>
  <c r="B1478" i="14"/>
  <c r="B1479" i="14"/>
  <c r="B1480" i="14"/>
  <c r="B1481" i="14"/>
  <c r="B1482" i="14"/>
  <c r="B1483" i="14"/>
  <c r="B1484" i="14"/>
  <c r="B1485" i="14"/>
  <c r="B1486" i="14"/>
  <c r="B1487" i="14"/>
  <c r="B1488" i="14"/>
  <c r="B1489" i="14"/>
  <c r="E766" i="14"/>
  <c r="E767" i="14"/>
  <c r="E768" i="14"/>
  <c r="E769" i="14"/>
  <c r="E770" i="14"/>
  <c r="E771" i="14"/>
  <c r="E772" i="14"/>
  <c r="E773" i="14"/>
  <c r="E774" i="14"/>
  <c r="E775" i="14"/>
  <c r="E776" i="14"/>
  <c r="E777" i="14"/>
  <c r="E778" i="14"/>
  <c r="E779" i="14"/>
  <c r="E780" i="14"/>
  <c r="E781" i="14"/>
  <c r="E782" i="14"/>
  <c r="E783" i="14"/>
  <c r="E784" i="14"/>
  <c r="E785" i="14"/>
  <c r="E786" i="14"/>
  <c r="E787" i="14"/>
  <c r="E788" i="14"/>
  <c r="E789" i="14"/>
  <c r="E790" i="14"/>
  <c r="E791" i="14"/>
  <c r="E792" i="14"/>
  <c r="E793" i="14"/>
  <c r="E794" i="14"/>
  <c r="E795" i="14"/>
  <c r="E796" i="14"/>
  <c r="E797" i="14"/>
  <c r="E798" i="14"/>
  <c r="E799" i="14"/>
  <c r="E800" i="14"/>
  <c r="E801" i="14"/>
  <c r="E802" i="14"/>
  <c r="E803" i="14"/>
  <c r="E804" i="14"/>
  <c r="E805" i="14"/>
  <c r="E806" i="14"/>
  <c r="E807" i="14"/>
  <c r="E808" i="14"/>
  <c r="E809" i="14"/>
  <c r="E810" i="14"/>
  <c r="E811" i="14"/>
  <c r="E812" i="14"/>
  <c r="E813" i="14"/>
  <c r="E814" i="14"/>
  <c r="E815" i="14"/>
  <c r="E816" i="14"/>
  <c r="E817" i="14"/>
  <c r="E818" i="14"/>
  <c r="E819" i="14"/>
  <c r="E820" i="14"/>
  <c r="E821" i="14"/>
  <c r="E822" i="14"/>
  <c r="E823" i="14"/>
  <c r="E824" i="14"/>
  <c r="E825" i="14"/>
  <c r="E826" i="14"/>
  <c r="E827" i="14"/>
  <c r="E828" i="14"/>
  <c r="E829" i="14"/>
  <c r="E830" i="14"/>
  <c r="E831" i="14"/>
  <c r="E832" i="14"/>
  <c r="E833" i="14"/>
  <c r="E834" i="14"/>
  <c r="E835" i="14"/>
  <c r="E836" i="14"/>
  <c r="E837" i="14"/>
  <c r="E838" i="14"/>
  <c r="E839" i="14"/>
  <c r="E840" i="14"/>
  <c r="E841" i="14"/>
  <c r="E842" i="14"/>
  <c r="E843" i="14"/>
  <c r="E844" i="14"/>
  <c r="E845" i="14"/>
  <c r="E846" i="14"/>
  <c r="E847" i="14"/>
  <c r="E848" i="14"/>
  <c r="E849" i="14"/>
  <c r="E850" i="14"/>
  <c r="E851" i="14"/>
  <c r="E852" i="14"/>
  <c r="E853" i="14"/>
  <c r="E854" i="14"/>
  <c r="E855" i="14"/>
  <c r="E856" i="14"/>
  <c r="E857" i="14"/>
  <c r="E858" i="14"/>
  <c r="E859" i="14"/>
  <c r="E860" i="14"/>
  <c r="E861" i="14"/>
  <c r="E862" i="14"/>
  <c r="E863" i="14"/>
  <c r="E864" i="14"/>
  <c r="E865" i="14"/>
  <c r="E866" i="14"/>
  <c r="E867" i="14"/>
  <c r="E868" i="14"/>
  <c r="E869" i="14"/>
  <c r="E870" i="14"/>
  <c r="E871" i="14"/>
  <c r="E872" i="14"/>
  <c r="E873" i="14"/>
  <c r="E874" i="14"/>
  <c r="E875" i="14"/>
  <c r="E876" i="14"/>
  <c r="E877" i="14"/>
  <c r="E878" i="14"/>
  <c r="E879" i="14"/>
  <c r="E880" i="14"/>
  <c r="E881" i="14"/>
  <c r="E882" i="14"/>
  <c r="E883" i="14"/>
  <c r="E884" i="14"/>
  <c r="E885" i="14"/>
  <c r="E886" i="14"/>
  <c r="E887" i="14"/>
  <c r="E888" i="14"/>
  <c r="E889" i="14"/>
  <c r="E890" i="14"/>
  <c r="E891" i="14"/>
  <c r="E892" i="14"/>
  <c r="E893" i="14"/>
  <c r="E894" i="14"/>
  <c r="E895" i="14"/>
  <c r="E896" i="14"/>
  <c r="E897" i="14"/>
  <c r="E898" i="14"/>
  <c r="E899" i="14"/>
  <c r="E900" i="14"/>
  <c r="E901" i="14"/>
  <c r="E902" i="14"/>
  <c r="E903" i="14"/>
  <c r="E904" i="14"/>
  <c r="E905" i="14"/>
  <c r="E906" i="14"/>
  <c r="E907" i="14"/>
  <c r="E908" i="14"/>
  <c r="E909" i="14"/>
  <c r="E910" i="14"/>
  <c r="E911" i="14"/>
  <c r="E912" i="14"/>
  <c r="E913" i="14"/>
  <c r="E914" i="14"/>
  <c r="E915" i="14"/>
  <c r="E916" i="14"/>
  <c r="E917" i="14"/>
  <c r="E918" i="14"/>
  <c r="E919" i="14"/>
  <c r="E920" i="14"/>
  <c r="E921" i="14"/>
  <c r="E922" i="14"/>
  <c r="E923" i="14"/>
  <c r="E924" i="14"/>
  <c r="E925" i="14"/>
  <c r="E926" i="14"/>
  <c r="E927" i="14"/>
  <c r="E928" i="14"/>
  <c r="E929" i="14"/>
  <c r="E930" i="14"/>
  <c r="E931" i="14"/>
  <c r="E932" i="14"/>
  <c r="E933" i="14"/>
  <c r="E934" i="14"/>
  <c r="E935" i="14"/>
  <c r="E936" i="14"/>
  <c r="E937" i="14"/>
  <c r="E938" i="14"/>
  <c r="E939" i="14"/>
  <c r="E940" i="14"/>
  <c r="E941" i="14"/>
  <c r="E942" i="14"/>
  <c r="E943" i="14"/>
  <c r="E944" i="14"/>
  <c r="E945" i="14"/>
  <c r="E946" i="14"/>
  <c r="E947" i="14"/>
  <c r="E948" i="14"/>
  <c r="E949" i="14"/>
  <c r="E950" i="14"/>
  <c r="E951" i="14"/>
  <c r="E952" i="14"/>
  <c r="E953" i="14"/>
  <c r="E954" i="14"/>
  <c r="E955" i="14"/>
  <c r="E956" i="14"/>
  <c r="E957" i="14"/>
  <c r="E958" i="14"/>
  <c r="E959" i="14"/>
  <c r="E960" i="14"/>
  <c r="E961" i="14"/>
  <c r="E962" i="14"/>
  <c r="E963" i="14"/>
  <c r="E964" i="14"/>
  <c r="E965" i="14"/>
  <c r="E966" i="14"/>
  <c r="E967" i="14"/>
  <c r="E968" i="14"/>
  <c r="E969" i="14"/>
  <c r="E970" i="14"/>
  <c r="E971" i="14"/>
  <c r="E972" i="14"/>
  <c r="E973" i="14"/>
  <c r="E974" i="14"/>
  <c r="E975" i="14"/>
  <c r="E976" i="14"/>
  <c r="E977" i="14"/>
  <c r="E978" i="14"/>
  <c r="E979" i="14"/>
  <c r="E980" i="14"/>
  <c r="E981" i="14"/>
  <c r="E982" i="14"/>
  <c r="E983" i="14"/>
  <c r="E984" i="14"/>
  <c r="E985" i="14"/>
  <c r="E986" i="14"/>
  <c r="E987" i="14"/>
  <c r="E988" i="14"/>
  <c r="E989" i="14"/>
  <c r="E990" i="14"/>
  <c r="E991" i="14"/>
  <c r="E992" i="14"/>
  <c r="E993" i="14"/>
  <c r="E994" i="14"/>
  <c r="E995" i="14"/>
  <c r="E996" i="14"/>
  <c r="E997" i="14"/>
  <c r="E998" i="14"/>
  <c r="E999" i="14"/>
  <c r="E1000" i="14"/>
  <c r="E1001" i="14"/>
  <c r="E1002" i="14"/>
  <c r="E1003" i="14"/>
  <c r="E1004" i="14"/>
  <c r="E1005" i="14"/>
  <c r="E1006" i="14"/>
  <c r="E1007" i="14"/>
  <c r="E1008" i="14"/>
  <c r="E1009" i="14"/>
  <c r="E1010" i="14"/>
  <c r="E1011" i="14"/>
  <c r="E1012" i="14"/>
  <c r="E1013" i="14"/>
  <c r="E1014" i="14"/>
  <c r="E1015" i="14"/>
  <c r="E1016" i="14"/>
  <c r="E1017" i="14"/>
  <c r="E1018" i="14"/>
  <c r="E1019" i="14"/>
  <c r="E1020" i="14"/>
  <c r="E1021" i="14"/>
  <c r="E1022" i="14"/>
  <c r="E1023" i="14"/>
  <c r="E1024" i="14"/>
  <c r="E1025" i="14"/>
  <c r="E1026" i="14"/>
  <c r="E1027" i="14"/>
  <c r="E1028" i="14"/>
  <c r="E1029" i="14"/>
  <c r="E1030" i="14"/>
  <c r="E1031" i="14"/>
  <c r="E1032" i="14"/>
  <c r="E1033" i="14"/>
  <c r="E1034" i="14"/>
  <c r="E1035" i="14"/>
  <c r="E1036" i="14"/>
  <c r="E1037" i="14"/>
  <c r="E1038" i="14"/>
  <c r="E1039" i="14"/>
  <c r="E1040" i="14"/>
  <c r="E1041" i="14"/>
  <c r="E1042" i="14"/>
  <c r="E1043" i="14"/>
  <c r="E1044" i="14"/>
  <c r="E1045" i="14"/>
  <c r="E1046" i="14"/>
  <c r="E1047" i="14"/>
  <c r="E1048" i="14"/>
  <c r="E1049" i="14"/>
  <c r="E1050" i="14"/>
  <c r="E1051" i="14"/>
  <c r="E1052" i="14"/>
  <c r="E1053" i="14"/>
  <c r="E1054" i="14"/>
  <c r="E1055" i="14"/>
  <c r="E1056" i="14"/>
  <c r="E1057" i="14"/>
  <c r="E1058" i="14"/>
  <c r="E1059" i="14"/>
  <c r="E1060" i="14"/>
  <c r="E1061" i="14"/>
  <c r="E1062" i="14"/>
  <c r="E1063" i="14"/>
  <c r="E1064" i="14"/>
  <c r="E1065" i="14"/>
  <c r="E1066" i="14"/>
  <c r="E1067" i="14"/>
  <c r="E1068" i="14"/>
  <c r="E1069" i="14"/>
  <c r="E1070" i="14"/>
  <c r="E1071" i="14"/>
  <c r="E1072" i="14"/>
  <c r="E1073" i="14"/>
  <c r="E1074" i="14"/>
  <c r="E1075" i="14"/>
  <c r="E1076" i="14"/>
  <c r="E1077" i="14"/>
  <c r="E1078" i="14"/>
  <c r="E1079" i="14"/>
  <c r="E1080" i="14"/>
  <c r="E1081" i="14"/>
  <c r="E1082" i="14"/>
  <c r="E1083" i="14"/>
  <c r="E1084" i="14"/>
  <c r="E1085" i="14"/>
  <c r="E1086" i="14"/>
  <c r="E1087" i="14"/>
  <c r="E1088" i="14"/>
  <c r="E1089" i="14"/>
  <c r="E1090" i="14"/>
  <c r="E1091" i="14"/>
  <c r="E1092" i="14"/>
  <c r="E1093" i="14"/>
  <c r="E1094" i="14"/>
  <c r="E1095" i="14"/>
  <c r="E1096" i="14"/>
  <c r="E1097" i="14"/>
  <c r="E1098" i="14"/>
  <c r="E1099" i="14"/>
  <c r="E1100" i="14"/>
  <c r="E1101" i="14"/>
  <c r="E1102" i="14"/>
  <c r="E1103" i="14"/>
  <c r="E1104" i="14"/>
  <c r="E1105" i="14"/>
  <c r="E1106" i="14"/>
  <c r="E1107" i="14"/>
  <c r="E1108" i="14"/>
  <c r="E1109" i="14"/>
  <c r="E1110" i="14"/>
  <c r="E1111" i="14"/>
  <c r="E1112" i="14"/>
  <c r="E1113" i="14"/>
  <c r="E1114" i="14"/>
  <c r="E1115" i="14"/>
  <c r="E1116" i="14"/>
  <c r="E1117" i="14"/>
  <c r="E1118" i="14"/>
  <c r="E1119" i="14"/>
  <c r="E1120" i="14"/>
  <c r="E1121" i="14"/>
  <c r="E1122" i="14"/>
  <c r="E1123" i="14"/>
  <c r="E1124" i="14"/>
  <c r="E1125" i="14"/>
  <c r="E1126" i="14"/>
  <c r="E1127" i="14"/>
  <c r="E1128" i="14"/>
  <c r="E1129" i="14"/>
  <c r="E1130" i="14"/>
  <c r="E1131" i="14"/>
  <c r="E1132" i="14"/>
  <c r="E1133" i="14"/>
  <c r="E1134" i="14"/>
  <c r="E1135" i="14"/>
  <c r="E1136" i="14"/>
  <c r="E1137" i="14"/>
  <c r="E1138" i="14"/>
  <c r="E1139" i="14"/>
  <c r="E1140" i="14"/>
  <c r="E1141" i="14"/>
  <c r="E1142" i="14"/>
  <c r="E1143" i="14"/>
  <c r="E1144" i="14"/>
  <c r="E1145" i="14"/>
  <c r="E1146" i="14"/>
  <c r="E1147" i="14"/>
  <c r="E1148" i="14"/>
  <c r="E1149" i="14"/>
  <c r="E1150" i="14"/>
  <c r="E1151" i="14"/>
  <c r="E1152" i="14"/>
  <c r="E1153" i="14"/>
  <c r="E1154" i="14"/>
  <c r="E1155" i="14"/>
  <c r="E1156" i="14"/>
  <c r="E1157" i="14"/>
  <c r="E1158" i="14"/>
  <c r="E1159" i="14"/>
  <c r="E1160" i="14"/>
  <c r="E1161" i="14"/>
  <c r="E1162" i="14"/>
  <c r="E1163" i="14"/>
  <c r="E1164" i="14"/>
  <c r="E1165" i="14"/>
  <c r="E1166" i="14"/>
  <c r="E1167" i="14"/>
  <c r="E1168" i="14"/>
  <c r="E1169" i="14"/>
  <c r="E1170" i="14"/>
  <c r="E1171" i="14"/>
  <c r="E1172" i="14"/>
  <c r="E1173" i="14"/>
  <c r="E1174" i="14"/>
  <c r="E1175" i="14"/>
  <c r="E1176" i="14"/>
  <c r="E1177" i="14"/>
  <c r="E1178" i="14"/>
  <c r="E1179" i="14"/>
  <c r="E1180" i="14"/>
  <c r="E1181" i="14"/>
  <c r="E1182" i="14"/>
  <c r="E1183" i="14"/>
  <c r="E1184" i="14"/>
  <c r="E1185" i="14"/>
  <c r="E1186" i="14"/>
  <c r="E1187" i="14"/>
  <c r="E1188" i="14"/>
  <c r="E1189" i="14"/>
  <c r="E1190" i="14"/>
  <c r="E1191" i="14"/>
  <c r="E1192" i="14"/>
  <c r="E1193" i="14"/>
  <c r="E1194" i="14"/>
  <c r="E1195" i="14"/>
  <c r="E1196" i="14"/>
  <c r="E1197" i="14"/>
  <c r="E1198" i="14"/>
  <c r="E1199" i="14"/>
  <c r="E1200" i="14"/>
  <c r="E1201" i="14"/>
  <c r="E1202" i="14"/>
  <c r="E1203" i="14"/>
  <c r="E1204" i="14"/>
  <c r="E1205" i="14"/>
  <c r="E1206" i="14"/>
  <c r="E1207" i="14"/>
  <c r="E1208" i="14"/>
  <c r="E1209" i="14"/>
  <c r="E1210" i="14"/>
  <c r="E1211" i="14"/>
  <c r="E1212" i="14"/>
  <c r="E1213" i="14"/>
  <c r="E1214" i="14"/>
  <c r="E1215" i="14"/>
  <c r="E1216" i="14"/>
  <c r="E1217" i="14"/>
  <c r="E1218" i="14"/>
  <c r="E1219" i="14"/>
  <c r="E1220" i="14"/>
  <c r="E1221" i="14"/>
  <c r="E1222" i="14"/>
  <c r="E1223" i="14"/>
  <c r="E1224" i="14"/>
  <c r="E1225" i="14"/>
  <c r="E1226" i="14"/>
  <c r="E1227" i="14"/>
  <c r="E1228" i="14"/>
  <c r="E1229" i="14"/>
  <c r="E1230" i="14"/>
  <c r="E1231" i="14"/>
  <c r="E1232" i="14"/>
  <c r="E1233" i="14"/>
  <c r="E1234" i="14"/>
  <c r="E1235" i="14"/>
  <c r="E1236" i="14"/>
  <c r="E1237" i="14"/>
  <c r="E1238" i="14"/>
  <c r="E1239" i="14"/>
  <c r="E1240" i="14"/>
  <c r="E1241" i="14"/>
  <c r="E1242" i="14"/>
  <c r="E1243" i="14"/>
  <c r="E1244" i="14"/>
  <c r="E1245" i="14"/>
  <c r="E1246" i="14"/>
  <c r="E1247" i="14"/>
  <c r="E1248" i="14"/>
  <c r="E1249" i="14"/>
  <c r="E1250" i="14"/>
  <c r="E1251" i="14"/>
  <c r="E1252" i="14"/>
  <c r="E1253" i="14"/>
  <c r="E1254" i="14"/>
  <c r="E1255" i="14"/>
  <c r="E1256" i="14"/>
  <c r="E1257" i="14"/>
  <c r="E1258" i="14"/>
  <c r="E1259" i="14"/>
  <c r="E1260" i="14"/>
  <c r="E1261" i="14"/>
  <c r="E1262" i="14"/>
  <c r="E1263" i="14"/>
  <c r="E1264" i="14"/>
  <c r="E1265" i="14"/>
  <c r="E1266" i="14"/>
  <c r="E1267" i="14"/>
  <c r="E1268" i="14"/>
  <c r="E1269" i="14"/>
  <c r="E1270" i="14"/>
  <c r="E1271" i="14"/>
  <c r="E1272" i="14"/>
  <c r="E1273" i="14"/>
  <c r="E1274" i="14"/>
  <c r="E1275" i="14"/>
  <c r="E1276" i="14"/>
  <c r="E1277" i="14"/>
  <c r="E1278" i="14"/>
  <c r="E1279" i="14"/>
  <c r="E1280" i="14"/>
  <c r="E1281" i="14"/>
  <c r="E1282" i="14"/>
  <c r="E1283" i="14"/>
  <c r="E1284" i="14"/>
  <c r="E1285" i="14"/>
  <c r="E1286" i="14"/>
  <c r="E1287" i="14"/>
  <c r="E1288" i="14"/>
  <c r="E1289" i="14"/>
  <c r="E1290" i="14"/>
  <c r="E1291" i="14"/>
  <c r="E1292" i="14"/>
  <c r="E1293" i="14"/>
  <c r="E1294" i="14"/>
  <c r="E1295" i="14"/>
  <c r="E1296" i="14"/>
  <c r="E1297" i="14"/>
  <c r="E1298" i="14"/>
  <c r="E1299" i="14"/>
  <c r="E1300" i="14"/>
  <c r="E1301" i="14"/>
  <c r="E1302" i="14"/>
  <c r="E1303" i="14"/>
  <c r="E1304" i="14"/>
  <c r="E1305" i="14"/>
  <c r="E1306" i="14"/>
  <c r="E1307" i="14"/>
  <c r="E1308" i="14"/>
  <c r="E1309" i="14"/>
  <c r="E1310" i="14"/>
  <c r="E1311" i="14"/>
  <c r="E1312" i="14"/>
  <c r="E1313" i="14"/>
  <c r="E1314" i="14"/>
  <c r="E1315" i="14"/>
  <c r="E1316" i="14"/>
  <c r="E1317" i="14"/>
  <c r="E1318" i="14"/>
  <c r="E1319" i="14"/>
  <c r="E1320" i="14"/>
  <c r="E1321" i="14"/>
  <c r="E1322" i="14"/>
  <c r="E1323" i="14"/>
  <c r="E1324" i="14"/>
  <c r="E1325" i="14"/>
  <c r="E1326" i="14"/>
  <c r="E1327" i="14"/>
  <c r="E1328" i="14"/>
  <c r="E1329" i="14"/>
  <c r="E1330" i="14"/>
  <c r="E1331" i="14"/>
  <c r="E1332" i="14"/>
  <c r="E1333" i="14"/>
  <c r="E1334" i="14"/>
  <c r="E1335" i="14"/>
  <c r="E1336" i="14"/>
  <c r="E1337" i="14"/>
  <c r="E1338" i="14"/>
  <c r="E1339" i="14"/>
  <c r="E1340" i="14"/>
  <c r="E1341" i="14"/>
  <c r="E1342" i="14"/>
  <c r="E1343" i="14"/>
  <c r="E1344" i="14"/>
  <c r="E1345" i="14"/>
  <c r="E1346" i="14"/>
  <c r="E1347" i="14"/>
  <c r="E1348" i="14"/>
  <c r="E1349" i="14"/>
  <c r="E1350" i="14"/>
  <c r="E1351" i="14"/>
  <c r="E1352" i="14"/>
  <c r="E1353" i="14"/>
  <c r="E1354" i="14"/>
  <c r="E1355" i="14"/>
  <c r="E1356" i="14"/>
  <c r="E1357" i="14"/>
  <c r="E1358" i="14"/>
  <c r="E1359" i="14"/>
  <c r="E1360" i="14"/>
  <c r="E1361" i="14"/>
  <c r="E1362" i="14"/>
  <c r="E1363" i="14"/>
  <c r="E1364" i="14"/>
  <c r="E1365" i="14"/>
  <c r="E1366" i="14"/>
  <c r="E1367" i="14"/>
  <c r="E1368" i="14"/>
  <c r="E1369" i="14"/>
  <c r="E1370" i="14"/>
  <c r="E1371" i="14"/>
  <c r="E1372" i="14"/>
  <c r="E1373" i="14"/>
  <c r="E1374" i="14"/>
  <c r="E1375" i="14"/>
  <c r="E1376" i="14"/>
  <c r="E1377" i="14"/>
  <c r="E1378" i="14"/>
  <c r="E1379" i="14"/>
  <c r="E1380" i="14"/>
  <c r="E1381" i="14"/>
  <c r="E1382" i="14"/>
  <c r="E1383" i="14"/>
  <c r="E1384" i="14"/>
  <c r="E1385" i="14"/>
  <c r="E1386" i="14"/>
  <c r="E1387" i="14"/>
  <c r="E1388" i="14"/>
  <c r="E1389" i="14"/>
  <c r="E1390" i="14"/>
  <c r="E1391" i="14"/>
  <c r="E1392" i="14"/>
  <c r="E1393" i="14"/>
  <c r="E1394" i="14"/>
  <c r="E1395" i="14"/>
  <c r="E1396" i="14"/>
  <c r="E1397" i="14"/>
  <c r="E1398" i="14"/>
  <c r="E1399" i="14"/>
  <c r="E1400" i="14"/>
  <c r="E1401" i="14"/>
  <c r="E1402" i="14"/>
  <c r="E1403" i="14"/>
  <c r="E1404" i="14"/>
  <c r="E1405" i="14"/>
  <c r="E1406" i="14"/>
  <c r="E1407" i="14"/>
  <c r="E1408" i="14"/>
  <c r="E1409" i="14"/>
  <c r="E1410" i="14"/>
  <c r="E1411" i="14"/>
  <c r="E1412" i="14"/>
  <c r="E1413" i="14"/>
  <c r="E1414" i="14"/>
  <c r="E1415" i="14"/>
  <c r="E1416" i="14"/>
  <c r="E1417" i="14"/>
  <c r="E1418" i="14"/>
  <c r="E1419" i="14"/>
  <c r="E1420" i="14"/>
  <c r="E1421" i="14"/>
  <c r="E1422" i="14"/>
  <c r="E1423" i="14"/>
  <c r="E1424" i="14"/>
  <c r="E1425" i="14"/>
  <c r="E1426" i="14"/>
  <c r="E1427" i="14"/>
  <c r="E1428" i="14"/>
  <c r="E1429" i="14"/>
  <c r="E1430" i="14"/>
  <c r="E1431" i="14"/>
  <c r="E1432" i="14"/>
  <c r="E1433" i="14"/>
  <c r="E1434" i="14"/>
  <c r="E1435" i="14"/>
  <c r="E1436" i="14"/>
  <c r="E1437" i="14"/>
  <c r="E1438" i="14"/>
  <c r="E1439" i="14"/>
  <c r="E1440" i="14"/>
  <c r="E1441" i="14"/>
  <c r="E1442" i="14"/>
  <c r="E1443" i="14"/>
  <c r="E1444" i="14"/>
  <c r="E1445" i="14"/>
  <c r="E1446" i="14"/>
  <c r="E1447" i="14"/>
  <c r="E1448" i="14"/>
  <c r="E1449" i="14"/>
  <c r="E1450" i="14"/>
  <c r="E1451" i="14"/>
  <c r="E1452" i="14"/>
  <c r="E1453" i="14"/>
  <c r="E1454" i="14"/>
  <c r="E1455" i="14"/>
  <c r="E1456" i="14"/>
  <c r="E1457" i="14"/>
  <c r="E1458" i="14"/>
  <c r="E1459" i="14"/>
  <c r="E1460" i="14"/>
  <c r="E1461" i="14"/>
  <c r="E1462" i="14"/>
  <c r="E1463" i="14"/>
  <c r="E1464" i="14"/>
  <c r="E1465" i="14"/>
  <c r="E1466" i="14"/>
  <c r="E1467" i="14"/>
  <c r="E1468" i="14"/>
  <c r="E1469" i="14"/>
  <c r="E1470" i="14"/>
  <c r="E1471" i="14"/>
  <c r="E1472" i="14"/>
  <c r="E1473" i="14"/>
  <c r="E1474" i="14"/>
  <c r="E1475" i="14"/>
  <c r="E1476" i="14"/>
  <c r="E1477" i="14"/>
  <c r="E1478" i="14"/>
  <c r="E1479" i="14"/>
  <c r="E1480" i="14"/>
  <c r="E1481" i="14"/>
  <c r="E1482" i="14"/>
  <c r="E1483" i="14"/>
  <c r="E1484" i="14"/>
  <c r="E1485" i="14"/>
  <c r="E1486" i="14"/>
  <c r="E1487" i="14"/>
  <c r="E1488" i="14"/>
  <c r="E1489" i="14"/>
  <c r="I22" i="14"/>
  <c r="K22" i="14" s="1"/>
  <c r="I23" i="14"/>
  <c r="K23" i="14" s="1"/>
  <c r="I24" i="14"/>
  <c r="K24" i="14" s="1"/>
  <c r="I25" i="14"/>
  <c r="K25" i="14" s="1"/>
  <c r="I26" i="14"/>
  <c r="K26" i="14" s="1"/>
  <c r="I27" i="14"/>
  <c r="K27" i="14" s="1"/>
  <c r="I28" i="14"/>
  <c r="K28" i="14" s="1"/>
  <c r="I29" i="14"/>
  <c r="K29" i="14" s="1"/>
  <c r="I30" i="14"/>
  <c r="K30" i="14" s="1"/>
  <c r="I31" i="14"/>
  <c r="K31" i="14" s="1"/>
  <c r="I32" i="14"/>
  <c r="K32" i="14" s="1"/>
  <c r="I33" i="14"/>
  <c r="K33" i="14" s="1"/>
  <c r="I34" i="14"/>
  <c r="K34" i="14" s="1"/>
  <c r="I35" i="14"/>
  <c r="K35" i="14" s="1"/>
  <c r="I36" i="14"/>
  <c r="K36" i="14" s="1"/>
  <c r="I37" i="14"/>
  <c r="K37" i="14" s="1"/>
  <c r="I38" i="14"/>
  <c r="K38" i="14" s="1"/>
  <c r="I39" i="14"/>
  <c r="K39" i="14" s="1"/>
  <c r="I40" i="14"/>
  <c r="K40" i="14" s="1"/>
  <c r="I41" i="14"/>
  <c r="K41" i="14" s="1"/>
  <c r="I42" i="14"/>
  <c r="K42" i="14" s="1"/>
  <c r="I43" i="14"/>
  <c r="K43" i="14" s="1"/>
  <c r="I44" i="14"/>
  <c r="K44" i="14" s="1"/>
  <c r="I45" i="14"/>
  <c r="K45" i="14" s="1"/>
  <c r="I46" i="14"/>
  <c r="K46" i="14" s="1"/>
  <c r="I47" i="14"/>
  <c r="K47" i="14" s="1"/>
  <c r="I48" i="14"/>
  <c r="K48" i="14" s="1"/>
  <c r="I49" i="14"/>
  <c r="K49" i="14" s="1"/>
  <c r="I50" i="14"/>
  <c r="K50" i="14" s="1"/>
  <c r="I51" i="14"/>
  <c r="K51" i="14" s="1"/>
  <c r="I52" i="14"/>
  <c r="K52" i="14" s="1"/>
  <c r="I53" i="14"/>
  <c r="K53" i="14" s="1"/>
  <c r="I54" i="14"/>
  <c r="K54" i="14" s="1"/>
  <c r="I55" i="14"/>
  <c r="K55" i="14" s="1"/>
  <c r="I56" i="14"/>
  <c r="K56" i="14" s="1"/>
  <c r="I57" i="14"/>
  <c r="K57" i="14" s="1"/>
  <c r="I58" i="14"/>
  <c r="K58" i="14" s="1"/>
  <c r="I59" i="14"/>
  <c r="K59" i="14" s="1"/>
  <c r="I60" i="14"/>
  <c r="K60" i="14" s="1"/>
  <c r="I61" i="14"/>
  <c r="K61" i="14" s="1"/>
  <c r="I62" i="14"/>
  <c r="K62" i="14" s="1"/>
  <c r="I63" i="14"/>
  <c r="K63" i="14" s="1"/>
  <c r="I64" i="14"/>
  <c r="K64" i="14" s="1"/>
  <c r="I65" i="14"/>
  <c r="K65" i="14" s="1"/>
  <c r="I66" i="14"/>
  <c r="K66" i="14" s="1"/>
  <c r="I67" i="14"/>
  <c r="K67" i="14" s="1"/>
  <c r="I68" i="14"/>
  <c r="K68" i="14" s="1"/>
  <c r="I69" i="14"/>
  <c r="K69" i="14" s="1"/>
  <c r="I70" i="14"/>
  <c r="K70" i="14" s="1"/>
  <c r="I71" i="14"/>
  <c r="K71" i="14" s="1"/>
  <c r="I72" i="14"/>
  <c r="K72" i="14" s="1"/>
  <c r="I73" i="14"/>
  <c r="K73" i="14" s="1"/>
  <c r="I74" i="14"/>
  <c r="K74" i="14" s="1"/>
  <c r="I75" i="14"/>
  <c r="K75" i="14" s="1"/>
  <c r="I76" i="14"/>
  <c r="K76" i="14" s="1"/>
  <c r="I77" i="14"/>
  <c r="K77" i="14" s="1"/>
  <c r="I78" i="14"/>
  <c r="K78" i="14" s="1"/>
  <c r="I79" i="14"/>
  <c r="K79" i="14" s="1"/>
  <c r="I80" i="14"/>
  <c r="K80" i="14" s="1"/>
  <c r="I81" i="14"/>
  <c r="K81" i="14" s="1"/>
  <c r="I82" i="14"/>
  <c r="K82" i="14" s="1"/>
  <c r="I83" i="14"/>
  <c r="K83" i="14" s="1"/>
  <c r="I84" i="14"/>
  <c r="K84" i="14" s="1"/>
  <c r="I85" i="14"/>
  <c r="K85" i="14" s="1"/>
  <c r="I86" i="14"/>
  <c r="K86" i="14" s="1"/>
  <c r="I87" i="14"/>
  <c r="K87" i="14" s="1"/>
  <c r="I88" i="14"/>
  <c r="K88" i="14" s="1"/>
  <c r="I89" i="14"/>
  <c r="K89" i="14" s="1"/>
  <c r="I90" i="14"/>
  <c r="K90" i="14" s="1"/>
  <c r="I91" i="14"/>
  <c r="K91" i="14" s="1"/>
  <c r="I92" i="14"/>
  <c r="K92" i="14" s="1"/>
  <c r="I93" i="14"/>
  <c r="K93" i="14" s="1"/>
  <c r="I94" i="14"/>
  <c r="K94" i="14" s="1"/>
  <c r="I95" i="14"/>
  <c r="K95" i="14" s="1"/>
  <c r="I96" i="14"/>
  <c r="K96" i="14" s="1"/>
  <c r="I97" i="14"/>
  <c r="K97" i="14" s="1"/>
  <c r="I98" i="14"/>
  <c r="K98" i="14" s="1"/>
  <c r="I99" i="14"/>
  <c r="K99" i="14" s="1"/>
  <c r="I100" i="14"/>
  <c r="K100" i="14" s="1"/>
  <c r="I101" i="14"/>
  <c r="K101" i="14" s="1"/>
  <c r="I102" i="14"/>
  <c r="K102" i="14" s="1"/>
  <c r="I103" i="14"/>
  <c r="K103" i="14" s="1"/>
  <c r="I104" i="14"/>
  <c r="K104" i="14" s="1"/>
  <c r="I105" i="14"/>
  <c r="K105" i="14" s="1"/>
  <c r="I106" i="14"/>
  <c r="K106" i="14" s="1"/>
  <c r="I107" i="14"/>
  <c r="K107" i="14" s="1"/>
  <c r="I108" i="14"/>
  <c r="K108" i="14" s="1"/>
  <c r="I109" i="14"/>
  <c r="K109" i="14" s="1"/>
  <c r="I110" i="14"/>
  <c r="K110" i="14" s="1"/>
  <c r="I111" i="14"/>
  <c r="K111" i="14" s="1"/>
  <c r="I112" i="14"/>
  <c r="K112" i="14" s="1"/>
  <c r="I113" i="14"/>
  <c r="K113" i="14" s="1"/>
  <c r="I114" i="14"/>
  <c r="K114" i="14" s="1"/>
  <c r="I115" i="14"/>
  <c r="K115" i="14" s="1"/>
  <c r="I116" i="14"/>
  <c r="K116" i="14" s="1"/>
  <c r="I117" i="14"/>
  <c r="K117" i="14" s="1"/>
  <c r="I118" i="14"/>
  <c r="K118" i="14" s="1"/>
  <c r="I119" i="14"/>
  <c r="K119" i="14" s="1"/>
  <c r="I120" i="14"/>
  <c r="K120" i="14" s="1"/>
  <c r="I121" i="14"/>
  <c r="K121" i="14" s="1"/>
  <c r="I122" i="14"/>
  <c r="K122" i="14" s="1"/>
  <c r="I123" i="14"/>
  <c r="K123" i="14" s="1"/>
  <c r="I124" i="14"/>
  <c r="K124" i="14" s="1"/>
  <c r="I125" i="14"/>
  <c r="K125" i="14" s="1"/>
  <c r="I126" i="14"/>
  <c r="K126" i="14" s="1"/>
  <c r="I127" i="14"/>
  <c r="K127" i="14" s="1"/>
  <c r="I128" i="14"/>
  <c r="K128" i="14" s="1"/>
  <c r="I129" i="14"/>
  <c r="K129" i="14" s="1"/>
  <c r="I130" i="14"/>
  <c r="K130" i="14" s="1"/>
  <c r="I131" i="14"/>
  <c r="K131" i="14" s="1"/>
  <c r="I132" i="14"/>
  <c r="K132" i="14" s="1"/>
  <c r="I133" i="14"/>
  <c r="K133" i="14" s="1"/>
  <c r="I134" i="14"/>
  <c r="K134" i="14" s="1"/>
  <c r="I135" i="14"/>
  <c r="K135" i="14" s="1"/>
  <c r="I136" i="14"/>
  <c r="K136" i="14" s="1"/>
  <c r="I137" i="14"/>
  <c r="K137" i="14" s="1"/>
  <c r="I138" i="14"/>
  <c r="K138" i="14" s="1"/>
  <c r="I139" i="14"/>
  <c r="K139" i="14" s="1"/>
  <c r="I140" i="14"/>
  <c r="K140" i="14" s="1"/>
  <c r="I141" i="14"/>
  <c r="K141" i="14" s="1"/>
  <c r="I142" i="14"/>
  <c r="K142" i="14" s="1"/>
  <c r="I143" i="14"/>
  <c r="K143" i="14" s="1"/>
  <c r="I144" i="14"/>
  <c r="K144" i="14" s="1"/>
  <c r="I145" i="14"/>
  <c r="K145" i="14" s="1"/>
  <c r="I146" i="14"/>
  <c r="K146" i="14" s="1"/>
  <c r="I147" i="14"/>
  <c r="K147" i="14" s="1"/>
  <c r="I148" i="14"/>
  <c r="K148" i="14" s="1"/>
  <c r="I149" i="14"/>
  <c r="K149" i="14" s="1"/>
  <c r="I150" i="14"/>
  <c r="K150" i="14" s="1"/>
  <c r="I151" i="14"/>
  <c r="K151" i="14" s="1"/>
  <c r="I152" i="14"/>
  <c r="K152" i="14" s="1"/>
  <c r="I153" i="14"/>
  <c r="K153" i="14" s="1"/>
  <c r="I154" i="14"/>
  <c r="K154" i="14" s="1"/>
  <c r="I155" i="14"/>
  <c r="K155" i="14" s="1"/>
  <c r="I156" i="14"/>
  <c r="K156" i="14" s="1"/>
  <c r="I157" i="14"/>
  <c r="K157" i="14" s="1"/>
  <c r="I158" i="14"/>
  <c r="K158" i="14" s="1"/>
  <c r="I159" i="14"/>
  <c r="K159" i="14" s="1"/>
  <c r="I160" i="14"/>
  <c r="K160" i="14" s="1"/>
  <c r="I161" i="14"/>
  <c r="K161" i="14" s="1"/>
  <c r="I162" i="14"/>
  <c r="K162" i="14" s="1"/>
  <c r="I163" i="14"/>
  <c r="K163" i="14" s="1"/>
  <c r="I164" i="14"/>
  <c r="K164" i="14" s="1"/>
  <c r="I165" i="14"/>
  <c r="K165" i="14" s="1"/>
  <c r="I166" i="14"/>
  <c r="K166" i="14" s="1"/>
  <c r="I167" i="14"/>
  <c r="K167" i="14" s="1"/>
  <c r="I168" i="14"/>
  <c r="K168" i="14" s="1"/>
  <c r="I169" i="14"/>
  <c r="K169" i="14" s="1"/>
  <c r="I170" i="14"/>
  <c r="K170" i="14" s="1"/>
  <c r="I171" i="14"/>
  <c r="K171" i="14" s="1"/>
  <c r="I172" i="14"/>
  <c r="K172" i="14" s="1"/>
  <c r="I173" i="14"/>
  <c r="K173" i="14" s="1"/>
  <c r="I174" i="14"/>
  <c r="K174" i="14" s="1"/>
  <c r="I175" i="14"/>
  <c r="K175" i="14" s="1"/>
  <c r="I176" i="14"/>
  <c r="K176" i="14" s="1"/>
  <c r="I177" i="14"/>
  <c r="K177" i="14" s="1"/>
  <c r="I178" i="14"/>
  <c r="K178" i="14" s="1"/>
  <c r="I179" i="14"/>
  <c r="K179" i="14" s="1"/>
  <c r="I180" i="14"/>
  <c r="K180" i="14" s="1"/>
  <c r="I181" i="14"/>
  <c r="K181" i="14" s="1"/>
  <c r="I182" i="14"/>
  <c r="K182" i="14" s="1"/>
  <c r="I183" i="14"/>
  <c r="K183" i="14" s="1"/>
  <c r="I184" i="14"/>
  <c r="K184" i="14" s="1"/>
  <c r="I185" i="14"/>
  <c r="K185" i="14" s="1"/>
  <c r="I186" i="14"/>
  <c r="K186" i="14" s="1"/>
  <c r="I187" i="14"/>
  <c r="K187" i="14" s="1"/>
  <c r="I188" i="14"/>
  <c r="K188" i="14" s="1"/>
  <c r="I189" i="14"/>
  <c r="K189" i="14" s="1"/>
  <c r="I190" i="14"/>
  <c r="K190" i="14" s="1"/>
  <c r="I191" i="14"/>
  <c r="K191" i="14" s="1"/>
  <c r="I192" i="14"/>
  <c r="K192" i="14" s="1"/>
  <c r="I193" i="14"/>
  <c r="K193" i="14" s="1"/>
  <c r="I194" i="14"/>
  <c r="K194" i="14" s="1"/>
  <c r="I195" i="14"/>
  <c r="K195" i="14" s="1"/>
  <c r="I196" i="14"/>
  <c r="K196" i="14" s="1"/>
  <c r="I197" i="14"/>
  <c r="K197" i="14" s="1"/>
  <c r="I198" i="14"/>
  <c r="K198" i="14" s="1"/>
  <c r="I199" i="14"/>
  <c r="K199" i="14" s="1"/>
  <c r="I200" i="14"/>
  <c r="K200" i="14" s="1"/>
  <c r="I201" i="14"/>
  <c r="K201" i="14" s="1"/>
  <c r="I202" i="14"/>
  <c r="K202" i="14" s="1"/>
  <c r="I203" i="14"/>
  <c r="K203" i="14" s="1"/>
  <c r="I204" i="14"/>
  <c r="K204" i="14" s="1"/>
  <c r="I205" i="14"/>
  <c r="K205" i="14" s="1"/>
  <c r="I206" i="14"/>
  <c r="K206" i="14" s="1"/>
  <c r="I207" i="14"/>
  <c r="K207" i="14" s="1"/>
  <c r="I208" i="14"/>
  <c r="K208" i="14" s="1"/>
  <c r="I209" i="14"/>
  <c r="K209" i="14" s="1"/>
  <c r="I210" i="14"/>
  <c r="K210" i="14" s="1"/>
  <c r="I211" i="14"/>
  <c r="K211" i="14" s="1"/>
  <c r="I212" i="14"/>
  <c r="K212" i="14" s="1"/>
  <c r="I213" i="14"/>
  <c r="K213" i="14" s="1"/>
  <c r="I214" i="14"/>
  <c r="K214" i="14" s="1"/>
  <c r="I215" i="14"/>
  <c r="K215" i="14" s="1"/>
  <c r="I216" i="14"/>
  <c r="K216" i="14" s="1"/>
  <c r="I217" i="14"/>
  <c r="K217" i="14" s="1"/>
  <c r="I218" i="14"/>
  <c r="K218" i="14" s="1"/>
  <c r="I219" i="14"/>
  <c r="K219" i="14" s="1"/>
  <c r="I220" i="14"/>
  <c r="K220" i="14" s="1"/>
  <c r="I221" i="14"/>
  <c r="K221" i="14" s="1"/>
  <c r="I222" i="14"/>
  <c r="K222" i="14" s="1"/>
  <c r="I223" i="14"/>
  <c r="K223" i="14" s="1"/>
  <c r="I224" i="14"/>
  <c r="K224" i="14" s="1"/>
  <c r="I225" i="14"/>
  <c r="K225" i="14" s="1"/>
  <c r="I226" i="14"/>
  <c r="K226" i="14" s="1"/>
  <c r="I227" i="14"/>
  <c r="K227" i="14" s="1"/>
  <c r="I228" i="14"/>
  <c r="K228" i="14" s="1"/>
  <c r="I229" i="14"/>
  <c r="K229" i="14" s="1"/>
  <c r="I230" i="14"/>
  <c r="K230" i="14" s="1"/>
  <c r="I231" i="14"/>
  <c r="K231" i="14" s="1"/>
  <c r="I232" i="14"/>
  <c r="K232" i="14" s="1"/>
  <c r="I233" i="14"/>
  <c r="K233" i="14" s="1"/>
  <c r="I234" i="14"/>
  <c r="K234" i="14" s="1"/>
  <c r="I235" i="14"/>
  <c r="K235" i="14" s="1"/>
  <c r="I236" i="14"/>
  <c r="K236" i="14" s="1"/>
  <c r="I237" i="14"/>
  <c r="K237" i="14" s="1"/>
  <c r="I238" i="14"/>
  <c r="K238" i="14" s="1"/>
  <c r="I239" i="14"/>
  <c r="K239" i="14" s="1"/>
  <c r="I240" i="14"/>
  <c r="K240" i="14" s="1"/>
  <c r="I241" i="14"/>
  <c r="K241" i="14" s="1"/>
  <c r="I242" i="14"/>
  <c r="K242" i="14" s="1"/>
  <c r="I243" i="14"/>
  <c r="K243" i="14" s="1"/>
  <c r="I244" i="14"/>
  <c r="K244" i="14" s="1"/>
  <c r="I245" i="14"/>
  <c r="K245" i="14" s="1"/>
  <c r="I246" i="14"/>
  <c r="K246" i="14" s="1"/>
  <c r="I247" i="14"/>
  <c r="K247" i="14" s="1"/>
  <c r="I248" i="14"/>
  <c r="K248" i="14" s="1"/>
  <c r="I249" i="14"/>
  <c r="K249" i="14" s="1"/>
  <c r="I250" i="14"/>
  <c r="K250" i="14" s="1"/>
  <c r="I251" i="14"/>
  <c r="K251" i="14" s="1"/>
  <c r="I252" i="14"/>
  <c r="K252" i="14" s="1"/>
  <c r="I253" i="14"/>
  <c r="K253" i="14" s="1"/>
  <c r="I254" i="14"/>
  <c r="K254" i="14" s="1"/>
  <c r="I255" i="14"/>
  <c r="K255" i="14" s="1"/>
  <c r="I256" i="14"/>
  <c r="K256" i="14" s="1"/>
  <c r="I257" i="14"/>
  <c r="K257" i="14" s="1"/>
  <c r="I258" i="14"/>
  <c r="K258" i="14" s="1"/>
  <c r="I259" i="14"/>
  <c r="K259" i="14" s="1"/>
  <c r="I260" i="14"/>
  <c r="K260" i="14" s="1"/>
  <c r="I261" i="14"/>
  <c r="K261" i="14" s="1"/>
  <c r="I262" i="14"/>
  <c r="K262" i="14" s="1"/>
  <c r="I263" i="14"/>
  <c r="K263" i="14" s="1"/>
  <c r="I264" i="14"/>
  <c r="K264" i="14" s="1"/>
  <c r="I265" i="14"/>
  <c r="K265" i="14" s="1"/>
  <c r="I266" i="14"/>
  <c r="K266" i="14" s="1"/>
  <c r="I267" i="14"/>
  <c r="K267" i="14" s="1"/>
  <c r="I268" i="14"/>
  <c r="K268" i="14" s="1"/>
  <c r="I269" i="14"/>
  <c r="K269" i="14" s="1"/>
  <c r="I270" i="14"/>
  <c r="K270" i="14" s="1"/>
  <c r="I271" i="14"/>
  <c r="K271" i="14" s="1"/>
  <c r="I272" i="14"/>
  <c r="K272" i="14" s="1"/>
  <c r="I273" i="14"/>
  <c r="K273" i="14" s="1"/>
  <c r="I274" i="14"/>
  <c r="K274" i="14" s="1"/>
  <c r="I275" i="14"/>
  <c r="K275" i="14" s="1"/>
  <c r="I276" i="14"/>
  <c r="K276" i="14" s="1"/>
  <c r="I277" i="14"/>
  <c r="K277" i="14" s="1"/>
  <c r="I278" i="14"/>
  <c r="K278" i="14" s="1"/>
  <c r="I279" i="14"/>
  <c r="K279" i="14" s="1"/>
  <c r="I280" i="14"/>
  <c r="K280" i="14" s="1"/>
  <c r="I281" i="14"/>
  <c r="K281" i="14" s="1"/>
  <c r="I282" i="14"/>
  <c r="K282" i="14" s="1"/>
  <c r="I283" i="14"/>
  <c r="K283" i="14" s="1"/>
  <c r="I284" i="14"/>
  <c r="K284" i="14" s="1"/>
  <c r="I285" i="14"/>
  <c r="K285" i="14" s="1"/>
  <c r="I286" i="14"/>
  <c r="K286" i="14" s="1"/>
  <c r="I287" i="14"/>
  <c r="K287" i="14" s="1"/>
  <c r="I288" i="14"/>
  <c r="K288" i="14" s="1"/>
  <c r="I289" i="14"/>
  <c r="K289" i="14" s="1"/>
  <c r="I290" i="14"/>
  <c r="K290" i="14" s="1"/>
  <c r="I291" i="14"/>
  <c r="K291" i="14" s="1"/>
  <c r="I292" i="14"/>
  <c r="K292" i="14" s="1"/>
  <c r="I293" i="14"/>
  <c r="K293" i="14" s="1"/>
  <c r="I294" i="14"/>
  <c r="K294" i="14" s="1"/>
  <c r="I295" i="14"/>
  <c r="K295" i="14" s="1"/>
  <c r="I296" i="14"/>
  <c r="K296" i="14" s="1"/>
  <c r="I297" i="14"/>
  <c r="K297" i="14" s="1"/>
  <c r="I298" i="14"/>
  <c r="K298" i="14" s="1"/>
  <c r="I299" i="14"/>
  <c r="K299" i="14" s="1"/>
  <c r="I300" i="14"/>
  <c r="K300" i="14" s="1"/>
  <c r="I301" i="14"/>
  <c r="K301" i="14" s="1"/>
  <c r="I302" i="14"/>
  <c r="K302" i="14" s="1"/>
  <c r="I303" i="14"/>
  <c r="K303" i="14" s="1"/>
  <c r="I304" i="14"/>
  <c r="K304" i="14" s="1"/>
  <c r="I305" i="14"/>
  <c r="K305" i="14" s="1"/>
  <c r="I306" i="14"/>
  <c r="K306" i="14" s="1"/>
  <c r="I307" i="14"/>
  <c r="K307" i="14" s="1"/>
  <c r="I308" i="14"/>
  <c r="K308" i="14" s="1"/>
  <c r="I309" i="14"/>
  <c r="K309" i="14" s="1"/>
  <c r="I310" i="14"/>
  <c r="K310" i="14" s="1"/>
  <c r="I311" i="14"/>
  <c r="K311" i="14" s="1"/>
  <c r="I312" i="14"/>
  <c r="K312" i="14" s="1"/>
  <c r="I313" i="14"/>
  <c r="K313" i="14" s="1"/>
  <c r="I314" i="14"/>
  <c r="K314" i="14" s="1"/>
  <c r="I315" i="14"/>
  <c r="K315" i="14" s="1"/>
  <c r="I316" i="14"/>
  <c r="K316" i="14" s="1"/>
  <c r="I317" i="14"/>
  <c r="K317" i="14" s="1"/>
  <c r="I318" i="14"/>
  <c r="K318" i="14" s="1"/>
  <c r="I319" i="14"/>
  <c r="K319" i="14" s="1"/>
  <c r="I320" i="14"/>
  <c r="K320" i="14" s="1"/>
  <c r="I321" i="14"/>
  <c r="K321" i="14" s="1"/>
  <c r="I322" i="14"/>
  <c r="K322" i="14" s="1"/>
  <c r="I323" i="14"/>
  <c r="K323" i="14" s="1"/>
  <c r="I324" i="14"/>
  <c r="K324" i="14" s="1"/>
  <c r="I325" i="14"/>
  <c r="K325" i="14" s="1"/>
  <c r="I326" i="14"/>
  <c r="K326" i="14" s="1"/>
  <c r="I327" i="14"/>
  <c r="K327" i="14" s="1"/>
  <c r="I328" i="14"/>
  <c r="K328" i="14" s="1"/>
  <c r="I329" i="14"/>
  <c r="K329" i="14" s="1"/>
  <c r="I330" i="14"/>
  <c r="K330" i="14" s="1"/>
  <c r="I331" i="14"/>
  <c r="K331" i="14" s="1"/>
  <c r="I332" i="14"/>
  <c r="K332" i="14" s="1"/>
  <c r="I333" i="14"/>
  <c r="K333" i="14" s="1"/>
  <c r="I334" i="14"/>
  <c r="K334" i="14" s="1"/>
  <c r="I335" i="14"/>
  <c r="K335" i="14" s="1"/>
  <c r="I336" i="14"/>
  <c r="K336" i="14" s="1"/>
  <c r="I337" i="14"/>
  <c r="K337" i="14" s="1"/>
  <c r="I338" i="14"/>
  <c r="K338" i="14" s="1"/>
  <c r="I339" i="14"/>
  <c r="K339" i="14" s="1"/>
  <c r="I340" i="14"/>
  <c r="K340" i="14" s="1"/>
  <c r="I341" i="14"/>
  <c r="K341" i="14" s="1"/>
  <c r="I342" i="14"/>
  <c r="K342" i="14" s="1"/>
  <c r="I343" i="14"/>
  <c r="K343" i="14" s="1"/>
  <c r="I344" i="14"/>
  <c r="K344" i="14" s="1"/>
  <c r="I345" i="14"/>
  <c r="K345" i="14" s="1"/>
  <c r="I346" i="14"/>
  <c r="K346" i="14" s="1"/>
  <c r="I347" i="14"/>
  <c r="K347" i="14" s="1"/>
  <c r="I348" i="14"/>
  <c r="K348" i="14" s="1"/>
  <c r="I349" i="14"/>
  <c r="K349" i="14" s="1"/>
  <c r="I350" i="14"/>
  <c r="K350" i="14" s="1"/>
  <c r="I351" i="14"/>
  <c r="K351" i="14" s="1"/>
  <c r="I352" i="14"/>
  <c r="K352" i="14" s="1"/>
  <c r="I353" i="14"/>
  <c r="K353" i="14" s="1"/>
  <c r="I354" i="14"/>
  <c r="K354" i="14" s="1"/>
  <c r="I355" i="14"/>
  <c r="K355" i="14" s="1"/>
  <c r="I356" i="14"/>
  <c r="K356" i="14" s="1"/>
  <c r="I357" i="14"/>
  <c r="K357" i="14" s="1"/>
  <c r="I358" i="14"/>
  <c r="K358" i="14" s="1"/>
  <c r="I359" i="14"/>
  <c r="K359" i="14" s="1"/>
  <c r="I360" i="14"/>
  <c r="K360" i="14" s="1"/>
  <c r="I361" i="14"/>
  <c r="K361" i="14" s="1"/>
  <c r="I362" i="14"/>
  <c r="K362" i="14" s="1"/>
  <c r="I363" i="14"/>
  <c r="K363" i="14" s="1"/>
  <c r="I364" i="14"/>
  <c r="K364" i="14" s="1"/>
  <c r="I365" i="14"/>
  <c r="K365" i="14" s="1"/>
  <c r="I366" i="14"/>
  <c r="K366" i="14" s="1"/>
  <c r="I367" i="14"/>
  <c r="K367" i="14" s="1"/>
  <c r="I368" i="14"/>
  <c r="K368" i="14" s="1"/>
  <c r="I369" i="14"/>
  <c r="K369" i="14" s="1"/>
  <c r="I370" i="14"/>
  <c r="K370" i="14" s="1"/>
  <c r="I371" i="14"/>
  <c r="K371" i="14" s="1"/>
  <c r="I372" i="14"/>
  <c r="K372" i="14" s="1"/>
  <c r="I373" i="14"/>
  <c r="K373" i="14" s="1"/>
  <c r="I374" i="14"/>
  <c r="K374" i="14" s="1"/>
  <c r="I375" i="14"/>
  <c r="K375" i="14" s="1"/>
  <c r="I376" i="14"/>
  <c r="K376" i="14" s="1"/>
  <c r="I377" i="14"/>
  <c r="K377" i="14" s="1"/>
  <c r="I378" i="14"/>
  <c r="K378" i="14" s="1"/>
  <c r="I379" i="14"/>
  <c r="K379" i="14" s="1"/>
  <c r="I380" i="14"/>
  <c r="K380" i="14" s="1"/>
  <c r="I381" i="14"/>
  <c r="K381" i="14" s="1"/>
  <c r="I382" i="14"/>
  <c r="K382" i="14" s="1"/>
  <c r="I383" i="14"/>
  <c r="K383" i="14" s="1"/>
  <c r="I384" i="14"/>
  <c r="K384" i="14" s="1"/>
  <c r="I385" i="14"/>
  <c r="K385" i="14" s="1"/>
  <c r="I386" i="14"/>
  <c r="K386" i="14" s="1"/>
  <c r="I387" i="14"/>
  <c r="K387" i="14" s="1"/>
  <c r="I388" i="14"/>
  <c r="K388" i="14" s="1"/>
  <c r="I389" i="14"/>
  <c r="K389" i="14" s="1"/>
  <c r="I390" i="14"/>
  <c r="K390" i="14" s="1"/>
  <c r="I391" i="14"/>
  <c r="K391" i="14" s="1"/>
  <c r="I392" i="14"/>
  <c r="K392" i="14" s="1"/>
  <c r="I393" i="14"/>
  <c r="K393" i="14" s="1"/>
  <c r="I394" i="14"/>
  <c r="K394" i="14" s="1"/>
  <c r="I395" i="14"/>
  <c r="K395" i="14" s="1"/>
  <c r="I396" i="14"/>
  <c r="K396" i="14" s="1"/>
  <c r="I397" i="14"/>
  <c r="K397" i="14" s="1"/>
  <c r="I398" i="14"/>
  <c r="K398" i="14" s="1"/>
  <c r="I399" i="14"/>
  <c r="K399" i="14" s="1"/>
  <c r="I400" i="14"/>
  <c r="K400" i="14" s="1"/>
  <c r="I401" i="14"/>
  <c r="K401" i="14" s="1"/>
  <c r="I402" i="14"/>
  <c r="K402" i="14" s="1"/>
  <c r="I403" i="14"/>
  <c r="K403" i="14" s="1"/>
  <c r="I404" i="14"/>
  <c r="K404" i="14" s="1"/>
  <c r="I405" i="14"/>
  <c r="K405" i="14" s="1"/>
  <c r="I406" i="14"/>
  <c r="K406" i="14" s="1"/>
  <c r="I407" i="14"/>
  <c r="K407" i="14" s="1"/>
  <c r="I408" i="14"/>
  <c r="K408" i="14" s="1"/>
  <c r="I409" i="14"/>
  <c r="K409" i="14" s="1"/>
  <c r="I410" i="14"/>
  <c r="K410" i="14" s="1"/>
  <c r="I411" i="14"/>
  <c r="K411" i="14" s="1"/>
  <c r="I412" i="14"/>
  <c r="K412" i="14" s="1"/>
  <c r="I413" i="14"/>
  <c r="K413" i="14" s="1"/>
  <c r="I414" i="14"/>
  <c r="K414" i="14" s="1"/>
  <c r="I415" i="14"/>
  <c r="K415" i="14" s="1"/>
  <c r="I416" i="14"/>
  <c r="K416" i="14" s="1"/>
  <c r="I417" i="14"/>
  <c r="K417" i="14" s="1"/>
  <c r="I418" i="14"/>
  <c r="K418" i="14" s="1"/>
  <c r="I419" i="14"/>
  <c r="K419" i="14" s="1"/>
  <c r="I420" i="14"/>
  <c r="K420" i="14" s="1"/>
  <c r="I421" i="14"/>
  <c r="K421" i="14" s="1"/>
  <c r="I422" i="14"/>
  <c r="K422" i="14" s="1"/>
  <c r="I423" i="14"/>
  <c r="K423" i="14" s="1"/>
  <c r="I424" i="14"/>
  <c r="K424" i="14" s="1"/>
  <c r="I425" i="14"/>
  <c r="K425" i="14" s="1"/>
  <c r="I426" i="14"/>
  <c r="K426" i="14" s="1"/>
  <c r="I427" i="14"/>
  <c r="K427" i="14" s="1"/>
  <c r="I428" i="14"/>
  <c r="K428" i="14" s="1"/>
  <c r="I429" i="14"/>
  <c r="K429" i="14" s="1"/>
  <c r="I430" i="14"/>
  <c r="K430" i="14" s="1"/>
  <c r="I431" i="14"/>
  <c r="K431" i="14" s="1"/>
  <c r="I432" i="14"/>
  <c r="K432" i="14" s="1"/>
  <c r="I433" i="14"/>
  <c r="K433" i="14" s="1"/>
  <c r="I434" i="14"/>
  <c r="K434" i="14" s="1"/>
  <c r="I435" i="14"/>
  <c r="K435" i="14" s="1"/>
  <c r="I436" i="14"/>
  <c r="K436" i="14" s="1"/>
  <c r="I437" i="14"/>
  <c r="K437" i="14" s="1"/>
  <c r="I438" i="14"/>
  <c r="K438" i="14" s="1"/>
  <c r="I439" i="14"/>
  <c r="K439" i="14" s="1"/>
  <c r="I440" i="14"/>
  <c r="K440" i="14" s="1"/>
  <c r="I441" i="14"/>
  <c r="K441" i="14" s="1"/>
  <c r="I442" i="14"/>
  <c r="K442" i="14" s="1"/>
  <c r="I443" i="14"/>
  <c r="K443" i="14" s="1"/>
  <c r="I444" i="14"/>
  <c r="K444" i="14" s="1"/>
  <c r="I445" i="14"/>
  <c r="K445" i="14" s="1"/>
  <c r="I446" i="14"/>
  <c r="K446" i="14" s="1"/>
  <c r="I447" i="14"/>
  <c r="K447" i="14" s="1"/>
  <c r="I448" i="14"/>
  <c r="K448" i="14" s="1"/>
  <c r="I449" i="14"/>
  <c r="K449" i="14" s="1"/>
  <c r="I450" i="14"/>
  <c r="K450" i="14" s="1"/>
  <c r="I451" i="14"/>
  <c r="K451" i="14" s="1"/>
  <c r="I452" i="14"/>
  <c r="K452" i="14" s="1"/>
  <c r="I453" i="14"/>
  <c r="K453" i="14" s="1"/>
  <c r="I454" i="14"/>
  <c r="K454" i="14" s="1"/>
  <c r="I455" i="14"/>
  <c r="K455" i="14" s="1"/>
  <c r="I456" i="14"/>
  <c r="K456" i="14" s="1"/>
  <c r="I457" i="14"/>
  <c r="K457" i="14" s="1"/>
  <c r="I458" i="14"/>
  <c r="K458" i="14" s="1"/>
  <c r="I459" i="14"/>
  <c r="K459" i="14" s="1"/>
  <c r="I460" i="14"/>
  <c r="K460" i="14" s="1"/>
  <c r="I461" i="14"/>
  <c r="K461" i="14" s="1"/>
  <c r="I462" i="14"/>
  <c r="K462" i="14" s="1"/>
  <c r="I463" i="14"/>
  <c r="K463" i="14" s="1"/>
  <c r="I464" i="14"/>
  <c r="K464" i="14" s="1"/>
  <c r="I465" i="14"/>
  <c r="K465" i="14" s="1"/>
  <c r="I466" i="14"/>
  <c r="K466" i="14" s="1"/>
  <c r="I467" i="14"/>
  <c r="K467" i="14" s="1"/>
  <c r="I468" i="14"/>
  <c r="K468" i="14" s="1"/>
  <c r="I469" i="14"/>
  <c r="K469" i="14" s="1"/>
  <c r="I470" i="14"/>
  <c r="K470" i="14" s="1"/>
  <c r="I471" i="14"/>
  <c r="K471" i="14" s="1"/>
  <c r="I472" i="14"/>
  <c r="K472" i="14" s="1"/>
  <c r="I473" i="14"/>
  <c r="K473" i="14" s="1"/>
  <c r="I474" i="14"/>
  <c r="K474" i="14" s="1"/>
  <c r="I475" i="14"/>
  <c r="K475" i="14" s="1"/>
  <c r="I476" i="14"/>
  <c r="K476" i="14" s="1"/>
  <c r="I477" i="14"/>
  <c r="K477" i="14" s="1"/>
  <c r="I478" i="14"/>
  <c r="K478" i="14" s="1"/>
  <c r="I479" i="14"/>
  <c r="K479" i="14" s="1"/>
  <c r="I480" i="14"/>
  <c r="K480" i="14" s="1"/>
  <c r="I481" i="14"/>
  <c r="K481" i="14" s="1"/>
  <c r="I482" i="14"/>
  <c r="K482" i="14" s="1"/>
  <c r="I483" i="14"/>
  <c r="K483" i="14" s="1"/>
  <c r="I484" i="14"/>
  <c r="K484" i="14" s="1"/>
  <c r="I485" i="14"/>
  <c r="K485" i="14" s="1"/>
  <c r="I486" i="14"/>
  <c r="K486" i="14" s="1"/>
  <c r="I487" i="14"/>
  <c r="K487" i="14" s="1"/>
  <c r="I488" i="14"/>
  <c r="K488" i="14" s="1"/>
  <c r="I489" i="14"/>
  <c r="K489" i="14" s="1"/>
  <c r="I490" i="14"/>
  <c r="K490" i="14" s="1"/>
  <c r="I491" i="14"/>
  <c r="K491" i="14" s="1"/>
  <c r="I492" i="14"/>
  <c r="K492" i="14" s="1"/>
  <c r="I493" i="14"/>
  <c r="K493" i="14" s="1"/>
  <c r="I494" i="14"/>
  <c r="K494" i="14" s="1"/>
  <c r="I495" i="14"/>
  <c r="K495" i="14" s="1"/>
  <c r="I496" i="14"/>
  <c r="K496" i="14" s="1"/>
  <c r="I497" i="14"/>
  <c r="K497" i="14" s="1"/>
  <c r="I498" i="14"/>
  <c r="K498" i="14" s="1"/>
  <c r="I499" i="14"/>
  <c r="K499" i="14" s="1"/>
  <c r="I500" i="14"/>
  <c r="K500" i="14" s="1"/>
  <c r="I501" i="14"/>
  <c r="K501" i="14" s="1"/>
  <c r="I502" i="14"/>
  <c r="K502" i="14" s="1"/>
  <c r="I503" i="14"/>
  <c r="K503" i="14" s="1"/>
  <c r="I504" i="14"/>
  <c r="K504" i="14" s="1"/>
  <c r="I505" i="14"/>
  <c r="K505" i="14" s="1"/>
  <c r="I506" i="14"/>
  <c r="K506" i="14" s="1"/>
  <c r="I507" i="14"/>
  <c r="K507" i="14" s="1"/>
  <c r="I508" i="14"/>
  <c r="K508" i="14" s="1"/>
  <c r="I509" i="14"/>
  <c r="K509" i="14" s="1"/>
  <c r="I510" i="14"/>
  <c r="K510" i="14" s="1"/>
  <c r="I511" i="14"/>
  <c r="K511" i="14" s="1"/>
  <c r="I512" i="14"/>
  <c r="K512" i="14" s="1"/>
  <c r="I513" i="14"/>
  <c r="K513" i="14" s="1"/>
  <c r="I514" i="14"/>
  <c r="K514" i="14" s="1"/>
  <c r="I515" i="14"/>
  <c r="K515" i="14" s="1"/>
  <c r="I516" i="14"/>
  <c r="K516" i="14" s="1"/>
  <c r="I517" i="14"/>
  <c r="K517" i="14" s="1"/>
  <c r="I518" i="14"/>
  <c r="K518" i="14" s="1"/>
  <c r="I519" i="14"/>
  <c r="K519" i="14" s="1"/>
  <c r="I520" i="14"/>
  <c r="K520" i="14" s="1"/>
  <c r="I521" i="14"/>
  <c r="K521" i="14" s="1"/>
  <c r="I522" i="14"/>
  <c r="K522" i="14" s="1"/>
  <c r="I523" i="14"/>
  <c r="K523" i="14" s="1"/>
  <c r="I524" i="14"/>
  <c r="K524" i="14" s="1"/>
  <c r="I525" i="14"/>
  <c r="K525" i="14" s="1"/>
  <c r="I526" i="14"/>
  <c r="K526" i="14" s="1"/>
  <c r="I527" i="14"/>
  <c r="K527" i="14" s="1"/>
  <c r="I528" i="14"/>
  <c r="K528" i="14" s="1"/>
  <c r="I529" i="14"/>
  <c r="K529" i="14" s="1"/>
  <c r="I530" i="14"/>
  <c r="K530" i="14" s="1"/>
  <c r="I531" i="14"/>
  <c r="K531" i="14" s="1"/>
  <c r="I532" i="14"/>
  <c r="K532" i="14" s="1"/>
  <c r="I533" i="14"/>
  <c r="K533" i="14" s="1"/>
  <c r="I534" i="14"/>
  <c r="K534" i="14" s="1"/>
  <c r="I535" i="14"/>
  <c r="K535" i="14" s="1"/>
  <c r="I536" i="14"/>
  <c r="K536" i="14" s="1"/>
  <c r="I537" i="14"/>
  <c r="K537" i="14" s="1"/>
  <c r="I538" i="14"/>
  <c r="K538" i="14" s="1"/>
  <c r="I539" i="14"/>
  <c r="K539" i="14" s="1"/>
  <c r="I540" i="14"/>
  <c r="K540" i="14" s="1"/>
  <c r="I541" i="14"/>
  <c r="K541" i="14" s="1"/>
  <c r="I542" i="14"/>
  <c r="K542" i="14" s="1"/>
  <c r="I543" i="14"/>
  <c r="K543" i="14" s="1"/>
  <c r="I544" i="14"/>
  <c r="K544" i="14" s="1"/>
  <c r="I545" i="14"/>
  <c r="K545" i="14" s="1"/>
  <c r="I546" i="14"/>
  <c r="K546" i="14" s="1"/>
  <c r="I547" i="14"/>
  <c r="K547" i="14" s="1"/>
  <c r="I548" i="14"/>
  <c r="K548" i="14" s="1"/>
  <c r="I549" i="14"/>
  <c r="K549" i="14" s="1"/>
  <c r="I550" i="14"/>
  <c r="K550" i="14" s="1"/>
  <c r="I551" i="14"/>
  <c r="K551" i="14" s="1"/>
  <c r="I552" i="14"/>
  <c r="K552" i="14" s="1"/>
  <c r="I553" i="14"/>
  <c r="K553" i="14" s="1"/>
  <c r="I554" i="14"/>
  <c r="K554" i="14" s="1"/>
  <c r="I555" i="14"/>
  <c r="K555" i="14" s="1"/>
  <c r="I556" i="14"/>
  <c r="K556" i="14" s="1"/>
  <c r="I557" i="14"/>
  <c r="K557" i="14" s="1"/>
  <c r="I558" i="14"/>
  <c r="K558" i="14" s="1"/>
  <c r="I559" i="14"/>
  <c r="K559" i="14" s="1"/>
  <c r="I560" i="14"/>
  <c r="K560" i="14" s="1"/>
  <c r="I561" i="14"/>
  <c r="K561" i="14" s="1"/>
  <c r="I562" i="14"/>
  <c r="K562" i="14" s="1"/>
  <c r="I563" i="14"/>
  <c r="K563" i="14" s="1"/>
  <c r="I564" i="14"/>
  <c r="K564" i="14" s="1"/>
  <c r="I565" i="14"/>
  <c r="K565" i="14" s="1"/>
  <c r="I566" i="14"/>
  <c r="K566" i="14" s="1"/>
  <c r="I567" i="14"/>
  <c r="K567" i="14" s="1"/>
  <c r="I568" i="14"/>
  <c r="K568" i="14" s="1"/>
  <c r="I569" i="14"/>
  <c r="K569" i="14" s="1"/>
  <c r="I570" i="14"/>
  <c r="K570" i="14" s="1"/>
  <c r="I571" i="14"/>
  <c r="K571" i="14" s="1"/>
  <c r="I572" i="14"/>
  <c r="K572" i="14" s="1"/>
  <c r="I573" i="14"/>
  <c r="K573" i="14" s="1"/>
  <c r="I574" i="14"/>
  <c r="K574" i="14" s="1"/>
  <c r="I575" i="14"/>
  <c r="K575" i="14" s="1"/>
  <c r="I576" i="14"/>
  <c r="K576" i="14" s="1"/>
  <c r="I577" i="14"/>
  <c r="K577" i="14" s="1"/>
  <c r="I578" i="14"/>
  <c r="K578" i="14" s="1"/>
  <c r="I579" i="14"/>
  <c r="K579" i="14" s="1"/>
  <c r="I580" i="14"/>
  <c r="K580" i="14" s="1"/>
  <c r="I581" i="14"/>
  <c r="K581" i="14" s="1"/>
  <c r="I582" i="14"/>
  <c r="K582" i="14" s="1"/>
  <c r="I583" i="14"/>
  <c r="K583" i="14" s="1"/>
  <c r="I584" i="14"/>
  <c r="K584" i="14" s="1"/>
  <c r="I585" i="14"/>
  <c r="K585" i="14" s="1"/>
  <c r="I586" i="14"/>
  <c r="K586" i="14" s="1"/>
  <c r="I587" i="14"/>
  <c r="K587" i="14" s="1"/>
  <c r="I588" i="14"/>
  <c r="K588" i="14" s="1"/>
  <c r="I589" i="14"/>
  <c r="K589" i="14" s="1"/>
  <c r="I590" i="14"/>
  <c r="K590" i="14" s="1"/>
  <c r="I591" i="14"/>
  <c r="K591" i="14" s="1"/>
  <c r="I592" i="14"/>
  <c r="K592" i="14" s="1"/>
  <c r="I593" i="14"/>
  <c r="K593" i="14" s="1"/>
  <c r="I594" i="14"/>
  <c r="K594" i="14" s="1"/>
  <c r="I595" i="14"/>
  <c r="K595" i="14" s="1"/>
  <c r="I596" i="14"/>
  <c r="K596" i="14" s="1"/>
  <c r="I597" i="14"/>
  <c r="K597" i="14" s="1"/>
  <c r="I598" i="14"/>
  <c r="K598" i="14" s="1"/>
  <c r="I599" i="14"/>
  <c r="K599" i="14" s="1"/>
  <c r="I600" i="14"/>
  <c r="K600" i="14" s="1"/>
  <c r="I601" i="14"/>
  <c r="K601" i="14" s="1"/>
  <c r="I602" i="14"/>
  <c r="K602" i="14" s="1"/>
  <c r="I603" i="14"/>
  <c r="K603" i="14" s="1"/>
  <c r="I604" i="14"/>
  <c r="K604" i="14" s="1"/>
  <c r="I605" i="14"/>
  <c r="K605" i="14" s="1"/>
  <c r="I606" i="14"/>
  <c r="K606" i="14" s="1"/>
  <c r="I607" i="14"/>
  <c r="K607" i="14" s="1"/>
  <c r="I608" i="14"/>
  <c r="K608" i="14" s="1"/>
  <c r="I609" i="14"/>
  <c r="K609" i="14" s="1"/>
  <c r="I610" i="14"/>
  <c r="K610" i="14" s="1"/>
  <c r="I611" i="14"/>
  <c r="K611" i="14" s="1"/>
  <c r="I612" i="14"/>
  <c r="K612" i="14" s="1"/>
  <c r="I613" i="14"/>
  <c r="K613" i="14" s="1"/>
  <c r="I614" i="14"/>
  <c r="K614" i="14" s="1"/>
  <c r="I615" i="14"/>
  <c r="K615" i="14" s="1"/>
  <c r="I616" i="14"/>
  <c r="K616" i="14" s="1"/>
  <c r="I617" i="14"/>
  <c r="K617" i="14" s="1"/>
  <c r="I618" i="14"/>
  <c r="K618" i="14" s="1"/>
  <c r="I619" i="14"/>
  <c r="K619" i="14" s="1"/>
  <c r="I620" i="14"/>
  <c r="K620" i="14" s="1"/>
  <c r="I621" i="14"/>
  <c r="K621" i="14" s="1"/>
  <c r="I622" i="14"/>
  <c r="K622" i="14" s="1"/>
  <c r="I623" i="14"/>
  <c r="K623" i="14" s="1"/>
  <c r="I624" i="14"/>
  <c r="K624" i="14" s="1"/>
  <c r="I625" i="14"/>
  <c r="K625" i="14" s="1"/>
  <c r="I626" i="14"/>
  <c r="K626" i="14" s="1"/>
  <c r="I627" i="14"/>
  <c r="K627" i="14" s="1"/>
  <c r="I628" i="14"/>
  <c r="K628" i="14" s="1"/>
  <c r="I629" i="14"/>
  <c r="K629" i="14" s="1"/>
  <c r="I630" i="14"/>
  <c r="K630" i="14" s="1"/>
  <c r="I631" i="14"/>
  <c r="K631" i="14" s="1"/>
  <c r="I632" i="14"/>
  <c r="K632" i="14" s="1"/>
  <c r="I633" i="14"/>
  <c r="K633" i="14" s="1"/>
  <c r="I634" i="14"/>
  <c r="K634" i="14" s="1"/>
  <c r="I635" i="14"/>
  <c r="K635" i="14" s="1"/>
  <c r="I636" i="14"/>
  <c r="K636" i="14" s="1"/>
  <c r="I637" i="14"/>
  <c r="K637" i="14" s="1"/>
  <c r="I638" i="14"/>
  <c r="K638" i="14" s="1"/>
  <c r="I639" i="14"/>
  <c r="K639" i="14" s="1"/>
  <c r="I640" i="14"/>
  <c r="K640" i="14" s="1"/>
  <c r="I641" i="14"/>
  <c r="K641" i="14" s="1"/>
  <c r="I642" i="14"/>
  <c r="K642" i="14" s="1"/>
  <c r="I643" i="14"/>
  <c r="K643" i="14" s="1"/>
  <c r="I644" i="14"/>
  <c r="K644" i="14" s="1"/>
  <c r="I645" i="14"/>
  <c r="K645" i="14" s="1"/>
  <c r="I646" i="14"/>
  <c r="K646" i="14" s="1"/>
  <c r="I647" i="14"/>
  <c r="K647" i="14" s="1"/>
  <c r="I648" i="14"/>
  <c r="K648" i="14" s="1"/>
  <c r="I649" i="14"/>
  <c r="K649" i="14" s="1"/>
  <c r="I650" i="14"/>
  <c r="K650" i="14" s="1"/>
  <c r="I651" i="14"/>
  <c r="K651" i="14" s="1"/>
  <c r="I652" i="14"/>
  <c r="K652" i="14" s="1"/>
  <c r="I653" i="14"/>
  <c r="K653" i="14" s="1"/>
  <c r="I654" i="14"/>
  <c r="K654" i="14" s="1"/>
  <c r="I655" i="14"/>
  <c r="K655" i="14" s="1"/>
  <c r="I656" i="14"/>
  <c r="K656" i="14" s="1"/>
  <c r="I657" i="14"/>
  <c r="K657" i="14" s="1"/>
  <c r="I658" i="14"/>
  <c r="K658" i="14" s="1"/>
  <c r="I659" i="14"/>
  <c r="K659" i="14" s="1"/>
  <c r="I660" i="14"/>
  <c r="K660" i="14" s="1"/>
  <c r="I661" i="14"/>
  <c r="K661" i="14" s="1"/>
  <c r="I662" i="14"/>
  <c r="K662" i="14" s="1"/>
  <c r="I663" i="14"/>
  <c r="K663" i="14" s="1"/>
  <c r="I664" i="14"/>
  <c r="K664" i="14" s="1"/>
  <c r="I665" i="14"/>
  <c r="K665" i="14" s="1"/>
  <c r="I666" i="14"/>
  <c r="K666" i="14" s="1"/>
  <c r="I667" i="14"/>
  <c r="K667" i="14" s="1"/>
  <c r="I668" i="14"/>
  <c r="K668" i="14" s="1"/>
  <c r="I669" i="14"/>
  <c r="K669" i="14" s="1"/>
  <c r="I670" i="14"/>
  <c r="K670" i="14" s="1"/>
  <c r="I671" i="14"/>
  <c r="K671" i="14" s="1"/>
  <c r="I672" i="14"/>
  <c r="K672" i="14" s="1"/>
  <c r="I673" i="14"/>
  <c r="K673" i="14" s="1"/>
  <c r="I674" i="14"/>
  <c r="K674" i="14" s="1"/>
  <c r="I675" i="14"/>
  <c r="K675" i="14" s="1"/>
  <c r="I676" i="14"/>
  <c r="K676" i="14" s="1"/>
  <c r="I677" i="14"/>
  <c r="K677" i="14" s="1"/>
  <c r="I678" i="14"/>
  <c r="K678" i="14" s="1"/>
  <c r="I679" i="14"/>
  <c r="K679" i="14" s="1"/>
  <c r="I680" i="14"/>
  <c r="K680" i="14" s="1"/>
  <c r="I681" i="14"/>
  <c r="K681" i="14" s="1"/>
  <c r="I682" i="14"/>
  <c r="K682" i="14" s="1"/>
  <c r="I683" i="14"/>
  <c r="K683" i="14" s="1"/>
  <c r="I684" i="14"/>
  <c r="K684" i="14" s="1"/>
  <c r="I685" i="14"/>
  <c r="K685" i="14" s="1"/>
  <c r="I686" i="14"/>
  <c r="K686" i="14" s="1"/>
  <c r="I687" i="14"/>
  <c r="K687" i="14" s="1"/>
  <c r="I688" i="14"/>
  <c r="K688" i="14" s="1"/>
  <c r="I689" i="14"/>
  <c r="K689" i="14" s="1"/>
  <c r="I690" i="14"/>
  <c r="K690" i="14" s="1"/>
  <c r="I691" i="14"/>
  <c r="K691" i="14" s="1"/>
  <c r="I692" i="14"/>
  <c r="K692" i="14" s="1"/>
  <c r="I693" i="14"/>
  <c r="K693" i="14" s="1"/>
  <c r="I694" i="14"/>
  <c r="K694" i="14" s="1"/>
  <c r="I695" i="14"/>
  <c r="K695" i="14" s="1"/>
  <c r="I696" i="14"/>
  <c r="K696" i="14" s="1"/>
  <c r="I697" i="14"/>
  <c r="K697" i="14" s="1"/>
  <c r="I698" i="14"/>
  <c r="K698" i="14" s="1"/>
  <c r="I699" i="14"/>
  <c r="K699" i="14" s="1"/>
  <c r="I700" i="14"/>
  <c r="K700" i="14" s="1"/>
  <c r="I701" i="14"/>
  <c r="K701" i="14" s="1"/>
  <c r="I702" i="14"/>
  <c r="K702" i="14" s="1"/>
  <c r="I703" i="14"/>
  <c r="K703" i="14" s="1"/>
  <c r="I704" i="14"/>
  <c r="K704" i="14" s="1"/>
  <c r="I705" i="14"/>
  <c r="K705" i="14" s="1"/>
  <c r="I706" i="14"/>
  <c r="K706" i="14" s="1"/>
  <c r="I707" i="14"/>
  <c r="K707" i="14" s="1"/>
  <c r="I708" i="14"/>
  <c r="K708" i="14" s="1"/>
  <c r="I709" i="14"/>
  <c r="K709" i="14" s="1"/>
  <c r="I710" i="14"/>
  <c r="K710" i="14" s="1"/>
  <c r="I711" i="14"/>
  <c r="K711" i="14" s="1"/>
  <c r="I712" i="14"/>
  <c r="K712" i="14" s="1"/>
  <c r="I713" i="14"/>
  <c r="K713" i="14" s="1"/>
  <c r="I714" i="14"/>
  <c r="K714" i="14" s="1"/>
  <c r="I715" i="14"/>
  <c r="K715" i="14" s="1"/>
  <c r="I716" i="14"/>
  <c r="K716" i="14" s="1"/>
  <c r="I717" i="14"/>
  <c r="K717" i="14" s="1"/>
  <c r="I718" i="14"/>
  <c r="K718" i="14" s="1"/>
  <c r="I719" i="14"/>
  <c r="K719" i="14" s="1"/>
  <c r="I720" i="14"/>
  <c r="K720" i="14" s="1"/>
  <c r="I721" i="14"/>
  <c r="K721" i="14" s="1"/>
  <c r="I722" i="14"/>
  <c r="K722" i="14" s="1"/>
  <c r="I723" i="14"/>
  <c r="K723" i="14" s="1"/>
  <c r="I724" i="14"/>
  <c r="K724" i="14" s="1"/>
  <c r="I725" i="14"/>
  <c r="K725" i="14" s="1"/>
  <c r="I726" i="14"/>
  <c r="K726" i="14" s="1"/>
  <c r="I727" i="14"/>
  <c r="K727" i="14" s="1"/>
  <c r="I728" i="14"/>
  <c r="K728" i="14" s="1"/>
  <c r="I729" i="14"/>
  <c r="K729" i="14" s="1"/>
  <c r="I730" i="14"/>
  <c r="K730" i="14" s="1"/>
  <c r="I731" i="14"/>
  <c r="K731" i="14" s="1"/>
  <c r="I732" i="14"/>
  <c r="K732" i="14" s="1"/>
  <c r="I733" i="14"/>
  <c r="K733" i="14" s="1"/>
  <c r="I734" i="14"/>
  <c r="K734" i="14" s="1"/>
  <c r="I735" i="14"/>
  <c r="K735" i="14" s="1"/>
  <c r="I736" i="14"/>
  <c r="K736" i="14" s="1"/>
  <c r="I737" i="14"/>
  <c r="K737" i="14" s="1"/>
  <c r="I738" i="14"/>
  <c r="K738" i="14" s="1"/>
  <c r="I739" i="14"/>
  <c r="K739" i="14" s="1"/>
  <c r="I740" i="14"/>
  <c r="K740" i="14" s="1"/>
  <c r="I741" i="14"/>
  <c r="K741" i="14" s="1"/>
  <c r="I742" i="14"/>
  <c r="K742" i="14" s="1"/>
  <c r="I743" i="14"/>
  <c r="K743" i="14" s="1"/>
  <c r="I744" i="14"/>
  <c r="K744" i="14" s="1"/>
  <c r="I745" i="14"/>
  <c r="K745" i="14" s="1"/>
  <c r="I3" i="14"/>
  <c r="K3" i="14" s="1"/>
  <c r="I4" i="14"/>
  <c r="K4" i="14" s="1"/>
  <c r="I5" i="14"/>
  <c r="K5" i="14" s="1"/>
  <c r="I6" i="14"/>
  <c r="K6" i="14" s="1"/>
  <c r="I7" i="14"/>
  <c r="K7" i="14" s="1"/>
  <c r="I8" i="14"/>
  <c r="K8" i="14" s="1"/>
  <c r="I9" i="14"/>
  <c r="K9" i="14" s="1"/>
  <c r="I10" i="14"/>
  <c r="K10" i="14" s="1"/>
  <c r="I11" i="14"/>
  <c r="K11" i="14" s="1"/>
  <c r="I12" i="14"/>
  <c r="K12" i="14" s="1"/>
  <c r="I13" i="14"/>
  <c r="K13" i="14" s="1"/>
  <c r="I14" i="14"/>
  <c r="K14" i="14" s="1"/>
  <c r="I15" i="14"/>
  <c r="K15" i="14" s="1"/>
  <c r="I16" i="14"/>
  <c r="K16" i="14" s="1"/>
  <c r="I17" i="14"/>
  <c r="K17" i="14" s="1"/>
  <c r="I18" i="14"/>
  <c r="K18" i="14" s="1"/>
  <c r="I19" i="14"/>
  <c r="K19" i="14" s="1"/>
  <c r="I20" i="14"/>
  <c r="K20" i="14" s="1"/>
  <c r="I21" i="14"/>
  <c r="K21" i="14" s="1"/>
  <c r="I2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E163" i="14"/>
  <c r="E164" i="14"/>
  <c r="E165" i="14"/>
  <c r="E166" i="14"/>
  <c r="E167" i="14"/>
  <c r="E168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96" i="14"/>
  <c r="E197" i="14"/>
  <c r="E198" i="14"/>
  <c r="E199" i="14"/>
  <c r="E200" i="14"/>
  <c r="E201" i="14"/>
  <c r="E202" i="14"/>
  <c r="E203" i="14"/>
  <c r="E204" i="14"/>
  <c r="E205" i="14"/>
  <c r="E206" i="14"/>
  <c r="E207" i="14"/>
  <c r="E208" i="14"/>
  <c r="E209" i="14"/>
  <c r="E210" i="14"/>
  <c r="E211" i="14"/>
  <c r="E212" i="14"/>
  <c r="E213" i="14"/>
  <c r="E214" i="14"/>
  <c r="E215" i="14"/>
  <c r="E216" i="14"/>
  <c r="E217" i="14"/>
  <c r="E218" i="14"/>
  <c r="E219" i="14"/>
  <c r="E220" i="14"/>
  <c r="E221" i="14"/>
  <c r="E222" i="14"/>
  <c r="E223" i="14"/>
  <c r="E224" i="14"/>
  <c r="E225" i="14"/>
  <c r="E226" i="14"/>
  <c r="E227" i="14"/>
  <c r="E228" i="14"/>
  <c r="E229" i="14"/>
  <c r="E230" i="14"/>
  <c r="E231" i="14"/>
  <c r="E232" i="14"/>
  <c r="E233" i="14"/>
  <c r="E234" i="14"/>
  <c r="E235" i="14"/>
  <c r="E236" i="14"/>
  <c r="E237" i="14"/>
  <c r="E238" i="14"/>
  <c r="E239" i="14"/>
  <c r="E240" i="14"/>
  <c r="E241" i="14"/>
  <c r="E242" i="14"/>
  <c r="E243" i="14"/>
  <c r="E244" i="14"/>
  <c r="E245" i="14"/>
  <c r="E246" i="14"/>
  <c r="E247" i="14"/>
  <c r="E248" i="14"/>
  <c r="E249" i="14"/>
  <c r="E250" i="14"/>
  <c r="E251" i="14"/>
  <c r="E252" i="14"/>
  <c r="E253" i="14"/>
  <c r="E254" i="14"/>
  <c r="E255" i="14"/>
  <c r="E256" i="14"/>
  <c r="E257" i="14"/>
  <c r="E258" i="14"/>
  <c r="E259" i="14"/>
  <c r="E260" i="14"/>
  <c r="E261" i="14"/>
  <c r="E262" i="14"/>
  <c r="E263" i="14"/>
  <c r="E264" i="14"/>
  <c r="E265" i="14"/>
  <c r="E266" i="14"/>
  <c r="E267" i="14"/>
  <c r="E268" i="14"/>
  <c r="E269" i="14"/>
  <c r="E270" i="14"/>
  <c r="E271" i="14"/>
  <c r="E272" i="14"/>
  <c r="E273" i="14"/>
  <c r="E274" i="14"/>
  <c r="E275" i="14"/>
  <c r="E276" i="14"/>
  <c r="E277" i="14"/>
  <c r="E278" i="14"/>
  <c r="E279" i="14"/>
  <c r="E280" i="14"/>
  <c r="E281" i="14"/>
  <c r="E282" i="14"/>
  <c r="E283" i="14"/>
  <c r="E284" i="14"/>
  <c r="E285" i="14"/>
  <c r="E286" i="14"/>
  <c r="E287" i="14"/>
  <c r="E288" i="14"/>
  <c r="E289" i="14"/>
  <c r="E290" i="14"/>
  <c r="E291" i="14"/>
  <c r="E292" i="14"/>
  <c r="E293" i="14"/>
  <c r="E294" i="14"/>
  <c r="E295" i="14"/>
  <c r="E296" i="14"/>
  <c r="E297" i="14"/>
  <c r="E298" i="14"/>
  <c r="E299" i="14"/>
  <c r="E300" i="14"/>
  <c r="E301" i="14"/>
  <c r="E302" i="14"/>
  <c r="E303" i="14"/>
  <c r="E304" i="14"/>
  <c r="E305" i="14"/>
  <c r="E306" i="14"/>
  <c r="E307" i="14"/>
  <c r="E308" i="14"/>
  <c r="E309" i="14"/>
  <c r="E310" i="14"/>
  <c r="E311" i="14"/>
  <c r="E312" i="14"/>
  <c r="E313" i="14"/>
  <c r="E314" i="14"/>
  <c r="E315" i="14"/>
  <c r="E316" i="14"/>
  <c r="E317" i="14"/>
  <c r="E318" i="14"/>
  <c r="E319" i="14"/>
  <c r="E320" i="14"/>
  <c r="E321" i="14"/>
  <c r="E322" i="14"/>
  <c r="E323" i="14"/>
  <c r="E324" i="14"/>
  <c r="E325" i="14"/>
  <c r="E326" i="14"/>
  <c r="E327" i="14"/>
  <c r="E328" i="14"/>
  <c r="E329" i="14"/>
  <c r="E330" i="14"/>
  <c r="E331" i="14"/>
  <c r="E332" i="14"/>
  <c r="E333" i="14"/>
  <c r="E334" i="14"/>
  <c r="E335" i="14"/>
  <c r="E336" i="14"/>
  <c r="E337" i="14"/>
  <c r="E338" i="14"/>
  <c r="E339" i="14"/>
  <c r="E340" i="14"/>
  <c r="E341" i="14"/>
  <c r="E342" i="14"/>
  <c r="E343" i="14"/>
  <c r="E344" i="14"/>
  <c r="E345" i="14"/>
  <c r="E346" i="14"/>
  <c r="E347" i="14"/>
  <c r="E348" i="14"/>
  <c r="E349" i="14"/>
  <c r="E350" i="14"/>
  <c r="E351" i="14"/>
  <c r="E352" i="14"/>
  <c r="E353" i="14"/>
  <c r="E354" i="14"/>
  <c r="E355" i="14"/>
  <c r="E356" i="14"/>
  <c r="E357" i="14"/>
  <c r="E358" i="14"/>
  <c r="E359" i="14"/>
  <c r="E360" i="14"/>
  <c r="E361" i="14"/>
  <c r="E362" i="14"/>
  <c r="E363" i="14"/>
  <c r="E364" i="14"/>
  <c r="E365" i="14"/>
  <c r="E366" i="14"/>
  <c r="E367" i="14"/>
  <c r="E368" i="14"/>
  <c r="E369" i="14"/>
  <c r="E370" i="14"/>
  <c r="E371" i="14"/>
  <c r="E372" i="14"/>
  <c r="E373" i="14"/>
  <c r="E374" i="14"/>
  <c r="E375" i="14"/>
  <c r="E376" i="14"/>
  <c r="E377" i="14"/>
  <c r="E378" i="14"/>
  <c r="E379" i="14"/>
  <c r="E380" i="14"/>
  <c r="E381" i="14"/>
  <c r="E382" i="14"/>
  <c r="E383" i="14"/>
  <c r="E384" i="14"/>
  <c r="E385" i="14"/>
  <c r="E386" i="14"/>
  <c r="E387" i="14"/>
  <c r="E388" i="14"/>
  <c r="E389" i="14"/>
  <c r="E390" i="14"/>
  <c r="E391" i="14"/>
  <c r="E392" i="14"/>
  <c r="E393" i="14"/>
  <c r="E394" i="14"/>
  <c r="E395" i="14"/>
  <c r="E396" i="14"/>
  <c r="E397" i="14"/>
  <c r="E398" i="14"/>
  <c r="E399" i="14"/>
  <c r="E400" i="14"/>
  <c r="E401" i="14"/>
  <c r="E402" i="14"/>
  <c r="E403" i="14"/>
  <c r="E404" i="14"/>
  <c r="E405" i="14"/>
  <c r="E406" i="14"/>
  <c r="E407" i="14"/>
  <c r="E408" i="14"/>
  <c r="E409" i="14"/>
  <c r="E410" i="14"/>
  <c r="E411" i="14"/>
  <c r="E412" i="14"/>
  <c r="E413" i="14"/>
  <c r="E414" i="14"/>
  <c r="E415" i="14"/>
  <c r="E416" i="14"/>
  <c r="E417" i="14"/>
  <c r="E418" i="14"/>
  <c r="E419" i="14"/>
  <c r="E420" i="14"/>
  <c r="E421" i="14"/>
  <c r="E422" i="14"/>
  <c r="E423" i="14"/>
  <c r="E424" i="14"/>
  <c r="E425" i="14"/>
  <c r="E426" i="14"/>
  <c r="E427" i="14"/>
  <c r="E428" i="14"/>
  <c r="E429" i="14"/>
  <c r="E430" i="14"/>
  <c r="E431" i="14"/>
  <c r="E432" i="14"/>
  <c r="E433" i="14"/>
  <c r="E434" i="14"/>
  <c r="E435" i="14"/>
  <c r="E436" i="14"/>
  <c r="E437" i="14"/>
  <c r="E438" i="14"/>
  <c r="E439" i="14"/>
  <c r="E440" i="14"/>
  <c r="E441" i="14"/>
  <c r="E442" i="14"/>
  <c r="E443" i="14"/>
  <c r="E444" i="14"/>
  <c r="E445" i="14"/>
  <c r="E446" i="14"/>
  <c r="E447" i="14"/>
  <c r="E448" i="14"/>
  <c r="E449" i="14"/>
  <c r="E450" i="14"/>
  <c r="E451" i="14"/>
  <c r="E452" i="14"/>
  <c r="E453" i="14"/>
  <c r="E454" i="14"/>
  <c r="E455" i="14"/>
  <c r="E456" i="14"/>
  <c r="E457" i="14"/>
  <c r="E458" i="14"/>
  <c r="E459" i="14"/>
  <c r="E460" i="14"/>
  <c r="E461" i="14"/>
  <c r="E462" i="14"/>
  <c r="E463" i="14"/>
  <c r="E464" i="14"/>
  <c r="E465" i="14"/>
  <c r="E466" i="14"/>
  <c r="E467" i="14"/>
  <c r="E468" i="14"/>
  <c r="E469" i="14"/>
  <c r="E470" i="14"/>
  <c r="E471" i="14"/>
  <c r="E472" i="14"/>
  <c r="E473" i="14"/>
  <c r="E474" i="14"/>
  <c r="E475" i="14"/>
  <c r="E476" i="14"/>
  <c r="E477" i="14"/>
  <c r="E478" i="14"/>
  <c r="E479" i="14"/>
  <c r="E480" i="14"/>
  <c r="E481" i="14"/>
  <c r="E482" i="14"/>
  <c r="E483" i="14"/>
  <c r="E484" i="14"/>
  <c r="E485" i="14"/>
  <c r="E486" i="14"/>
  <c r="E487" i="14"/>
  <c r="E488" i="14"/>
  <c r="E489" i="14"/>
  <c r="E490" i="14"/>
  <c r="E491" i="14"/>
  <c r="E492" i="14"/>
  <c r="E493" i="14"/>
  <c r="E494" i="14"/>
  <c r="E495" i="14"/>
  <c r="E496" i="14"/>
  <c r="E497" i="14"/>
  <c r="E498" i="14"/>
  <c r="E499" i="14"/>
  <c r="E500" i="14"/>
  <c r="E501" i="14"/>
  <c r="E502" i="14"/>
  <c r="E503" i="14"/>
  <c r="E504" i="14"/>
  <c r="E505" i="14"/>
  <c r="E506" i="14"/>
  <c r="E507" i="14"/>
  <c r="E508" i="14"/>
  <c r="E509" i="14"/>
  <c r="E510" i="14"/>
  <c r="E511" i="14"/>
  <c r="E512" i="14"/>
  <c r="E513" i="14"/>
  <c r="E514" i="14"/>
  <c r="E515" i="14"/>
  <c r="E516" i="14"/>
  <c r="E517" i="14"/>
  <c r="E518" i="14"/>
  <c r="E519" i="14"/>
  <c r="E520" i="14"/>
  <c r="E521" i="14"/>
  <c r="E522" i="14"/>
  <c r="E523" i="14"/>
  <c r="E524" i="14"/>
  <c r="E525" i="14"/>
  <c r="E526" i="14"/>
  <c r="E527" i="14"/>
  <c r="E528" i="14"/>
  <c r="E529" i="14"/>
  <c r="E530" i="14"/>
  <c r="E531" i="14"/>
  <c r="E532" i="14"/>
  <c r="E533" i="14"/>
  <c r="E534" i="14"/>
  <c r="E535" i="14"/>
  <c r="E536" i="14"/>
  <c r="E537" i="14"/>
  <c r="E538" i="14"/>
  <c r="E539" i="14"/>
  <c r="E540" i="14"/>
  <c r="E541" i="14"/>
  <c r="E542" i="14"/>
  <c r="E543" i="14"/>
  <c r="E544" i="14"/>
  <c r="E545" i="14"/>
  <c r="E546" i="14"/>
  <c r="E547" i="14"/>
  <c r="E548" i="14"/>
  <c r="E549" i="14"/>
  <c r="E550" i="14"/>
  <c r="E551" i="14"/>
  <c r="E552" i="14"/>
  <c r="E553" i="14"/>
  <c r="E554" i="14"/>
  <c r="E555" i="14"/>
  <c r="E556" i="14"/>
  <c r="E557" i="14"/>
  <c r="E558" i="14"/>
  <c r="E559" i="14"/>
  <c r="E560" i="14"/>
  <c r="E561" i="14"/>
  <c r="E562" i="14"/>
  <c r="E563" i="14"/>
  <c r="E564" i="14"/>
  <c r="E565" i="14"/>
  <c r="E566" i="14"/>
  <c r="E567" i="14"/>
  <c r="E568" i="14"/>
  <c r="E569" i="14"/>
  <c r="E570" i="14"/>
  <c r="E571" i="14"/>
  <c r="E572" i="14"/>
  <c r="E573" i="14"/>
  <c r="E574" i="14"/>
  <c r="E575" i="14"/>
  <c r="E576" i="14"/>
  <c r="E577" i="14"/>
  <c r="E578" i="14"/>
  <c r="E579" i="14"/>
  <c r="E580" i="14"/>
  <c r="E581" i="14"/>
  <c r="E582" i="14"/>
  <c r="E583" i="14"/>
  <c r="E584" i="14"/>
  <c r="E585" i="14"/>
  <c r="E586" i="14"/>
  <c r="E587" i="14"/>
  <c r="E588" i="14"/>
  <c r="E589" i="14"/>
  <c r="E590" i="14"/>
  <c r="E591" i="14"/>
  <c r="E592" i="14"/>
  <c r="E593" i="14"/>
  <c r="E594" i="14"/>
  <c r="E595" i="14"/>
  <c r="E596" i="14"/>
  <c r="E597" i="14"/>
  <c r="E598" i="14"/>
  <c r="E599" i="14"/>
  <c r="E600" i="14"/>
  <c r="E601" i="14"/>
  <c r="E602" i="14"/>
  <c r="E603" i="14"/>
  <c r="E604" i="14"/>
  <c r="E605" i="14"/>
  <c r="E606" i="14"/>
  <c r="E607" i="14"/>
  <c r="E608" i="14"/>
  <c r="E609" i="14"/>
  <c r="E610" i="14"/>
  <c r="E611" i="14"/>
  <c r="E612" i="14"/>
  <c r="E613" i="14"/>
  <c r="E614" i="14"/>
  <c r="E615" i="14"/>
  <c r="E616" i="14"/>
  <c r="E617" i="14"/>
  <c r="E618" i="14"/>
  <c r="E619" i="14"/>
  <c r="E620" i="14"/>
  <c r="E621" i="14"/>
  <c r="E622" i="14"/>
  <c r="E623" i="14"/>
  <c r="E624" i="14"/>
  <c r="E625" i="14"/>
  <c r="E626" i="14"/>
  <c r="E627" i="14"/>
  <c r="E628" i="14"/>
  <c r="E629" i="14"/>
  <c r="E630" i="14"/>
  <c r="E631" i="14"/>
  <c r="E632" i="14"/>
  <c r="E633" i="14"/>
  <c r="E634" i="14"/>
  <c r="E635" i="14"/>
  <c r="E636" i="14"/>
  <c r="E637" i="14"/>
  <c r="E638" i="14"/>
  <c r="E639" i="14"/>
  <c r="E640" i="14"/>
  <c r="E641" i="14"/>
  <c r="E642" i="14"/>
  <c r="E643" i="14"/>
  <c r="E644" i="14"/>
  <c r="E645" i="14"/>
  <c r="E646" i="14"/>
  <c r="E647" i="14"/>
  <c r="E648" i="14"/>
  <c r="E649" i="14"/>
  <c r="E650" i="14"/>
  <c r="E651" i="14"/>
  <c r="E652" i="14"/>
  <c r="E653" i="14"/>
  <c r="E654" i="14"/>
  <c r="E655" i="14"/>
  <c r="E656" i="14"/>
  <c r="E657" i="14"/>
  <c r="E658" i="14"/>
  <c r="E659" i="14"/>
  <c r="E660" i="14"/>
  <c r="E661" i="14"/>
  <c r="E662" i="14"/>
  <c r="E663" i="14"/>
  <c r="E664" i="14"/>
  <c r="E665" i="14"/>
  <c r="E666" i="14"/>
  <c r="E667" i="14"/>
  <c r="E668" i="14"/>
  <c r="E669" i="14"/>
  <c r="E670" i="14"/>
  <c r="E671" i="14"/>
  <c r="E672" i="14"/>
  <c r="E673" i="14"/>
  <c r="E674" i="14"/>
  <c r="E675" i="14"/>
  <c r="E676" i="14"/>
  <c r="E677" i="14"/>
  <c r="E678" i="14"/>
  <c r="E679" i="14"/>
  <c r="E680" i="14"/>
  <c r="E681" i="14"/>
  <c r="E682" i="14"/>
  <c r="E683" i="14"/>
  <c r="E684" i="14"/>
  <c r="E685" i="14"/>
  <c r="E686" i="14"/>
  <c r="E687" i="14"/>
  <c r="E688" i="14"/>
  <c r="E689" i="14"/>
  <c r="E690" i="14"/>
  <c r="E691" i="14"/>
  <c r="E692" i="14"/>
  <c r="E693" i="14"/>
  <c r="E694" i="14"/>
  <c r="E695" i="14"/>
  <c r="E696" i="14"/>
  <c r="E697" i="14"/>
  <c r="E698" i="14"/>
  <c r="E699" i="14"/>
  <c r="E700" i="14"/>
  <c r="E701" i="14"/>
  <c r="E702" i="14"/>
  <c r="E703" i="14"/>
  <c r="E704" i="14"/>
  <c r="E705" i="14"/>
  <c r="E706" i="14"/>
  <c r="E707" i="14"/>
  <c r="E708" i="14"/>
  <c r="E709" i="14"/>
  <c r="E710" i="14"/>
  <c r="E711" i="14"/>
  <c r="E712" i="14"/>
  <c r="E713" i="14"/>
  <c r="E714" i="14"/>
  <c r="E715" i="14"/>
  <c r="E716" i="14"/>
  <c r="E717" i="14"/>
  <c r="E718" i="14"/>
  <c r="E719" i="14"/>
  <c r="E720" i="14"/>
  <c r="E721" i="14"/>
  <c r="E722" i="14"/>
  <c r="E723" i="14"/>
  <c r="E724" i="14"/>
  <c r="E725" i="14"/>
  <c r="E726" i="14"/>
  <c r="E727" i="14"/>
  <c r="E728" i="14"/>
  <c r="E729" i="14"/>
  <c r="E730" i="14"/>
  <c r="E731" i="14"/>
  <c r="E732" i="14"/>
  <c r="E733" i="14"/>
  <c r="E734" i="14"/>
  <c r="E735" i="14"/>
  <c r="E736" i="14"/>
  <c r="E737" i="14"/>
  <c r="E738" i="14"/>
  <c r="E739" i="14"/>
  <c r="E740" i="14"/>
  <c r="E741" i="14"/>
  <c r="E742" i="14"/>
  <c r="E743" i="14"/>
  <c r="E744" i="14"/>
  <c r="E745" i="14"/>
  <c r="E22" i="14"/>
  <c r="E23" i="14"/>
  <c r="A22" i="14"/>
  <c r="B22" i="14"/>
  <c r="A23" i="14"/>
  <c r="B23" i="14"/>
  <c r="A24" i="14"/>
  <c r="B24" i="14"/>
  <c r="A25" i="14"/>
  <c r="B25" i="14"/>
  <c r="A26" i="14"/>
  <c r="B26" i="14"/>
  <c r="A27" i="14"/>
  <c r="B27" i="14"/>
  <c r="A28" i="14"/>
  <c r="B28" i="14"/>
  <c r="A29" i="14"/>
  <c r="B29" i="14"/>
  <c r="A30" i="14"/>
  <c r="B30" i="14"/>
  <c r="A31" i="14"/>
  <c r="B31" i="14"/>
  <c r="A32" i="14"/>
  <c r="B32" i="14"/>
  <c r="A33" i="14"/>
  <c r="B33" i="14"/>
  <c r="A34" i="14"/>
  <c r="B34" i="14"/>
  <c r="A35" i="14"/>
  <c r="B35" i="14"/>
  <c r="A36" i="14"/>
  <c r="B36" i="14"/>
  <c r="A37" i="14"/>
  <c r="B37" i="14"/>
  <c r="A38" i="14"/>
  <c r="B38" i="14"/>
  <c r="A39" i="14"/>
  <c r="B39" i="14"/>
  <c r="A40" i="14"/>
  <c r="B40" i="14"/>
  <c r="A41" i="14"/>
  <c r="B41" i="14"/>
  <c r="A42" i="14"/>
  <c r="B42" i="14"/>
  <c r="A43" i="14"/>
  <c r="B43" i="14"/>
  <c r="A44" i="14"/>
  <c r="B44" i="14"/>
  <c r="A45" i="14"/>
  <c r="B45" i="14"/>
  <c r="A46" i="14"/>
  <c r="B46" i="14"/>
  <c r="A47" i="14"/>
  <c r="B47" i="14"/>
  <c r="A48" i="14"/>
  <c r="B48" i="14"/>
  <c r="A49" i="14"/>
  <c r="B49" i="14"/>
  <c r="A50" i="14"/>
  <c r="B50" i="14"/>
  <c r="A51" i="14"/>
  <c r="B51" i="14"/>
  <c r="A52" i="14"/>
  <c r="B52" i="14"/>
  <c r="A53" i="14"/>
  <c r="B53" i="14"/>
  <c r="A54" i="14"/>
  <c r="B54" i="14"/>
  <c r="A55" i="14"/>
  <c r="B55" i="14"/>
  <c r="A56" i="14"/>
  <c r="B56" i="14"/>
  <c r="A57" i="14"/>
  <c r="B57" i="14"/>
  <c r="A58" i="14"/>
  <c r="B58" i="14"/>
  <c r="A59" i="14"/>
  <c r="B59" i="14"/>
  <c r="A60" i="14"/>
  <c r="B60" i="14"/>
  <c r="A61" i="14"/>
  <c r="B61" i="14"/>
  <c r="A62" i="14"/>
  <c r="B62" i="14"/>
  <c r="A63" i="14"/>
  <c r="B63" i="14"/>
  <c r="A64" i="14"/>
  <c r="B64" i="14"/>
  <c r="A65" i="14"/>
  <c r="B65" i="14"/>
  <c r="A66" i="14"/>
  <c r="B66" i="14"/>
  <c r="A67" i="14"/>
  <c r="B67" i="14"/>
  <c r="A68" i="14"/>
  <c r="B68" i="14"/>
  <c r="A69" i="14"/>
  <c r="B69" i="14"/>
  <c r="A70" i="14"/>
  <c r="B70" i="14"/>
  <c r="A71" i="14"/>
  <c r="B71" i="14"/>
  <c r="A72" i="14"/>
  <c r="B72" i="14"/>
  <c r="A73" i="14"/>
  <c r="B73" i="14"/>
  <c r="A74" i="14"/>
  <c r="B74" i="14"/>
  <c r="A75" i="14"/>
  <c r="B75" i="14"/>
  <c r="A76" i="14"/>
  <c r="B76" i="14"/>
  <c r="A77" i="14"/>
  <c r="B77" i="14"/>
  <c r="A78" i="14"/>
  <c r="B78" i="14"/>
  <c r="A79" i="14"/>
  <c r="B79" i="14"/>
  <c r="A80" i="14"/>
  <c r="B80" i="14"/>
  <c r="A81" i="14"/>
  <c r="B81" i="14"/>
  <c r="A82" i="14"/>
  <c r="B82" i="14"/>
  <c r="A83" i="14"/>
  <c r="B83" i="14"/>
  <c r="A84" i="14"/>
  <c r="B84" i="14"/>
  <c r="A85" i="14"/>
  <c r="B85" i="14"/>
  <c r="A86" i="14"/>
  <c r="B86" i="14"/>
  <c r="A87" i="14"/>
  <c r="B87" i="14"/>
  <c r="A88" i="14"/>
  <c r="B88" i="14"/>
  <c r="A89" i="14"/>
  <c r="B89" i="14"/>
  <c r="A90" i="14"/>
  <c r="B90" i="14"/>
  <c r="A91" i="14"/>
  <c r="B91" i="14"/>
  <c r="A92" i="14"/>
  <c r="B92" i="14"/>
  <c r="A93" i="14"/>
  <c r="B93" i="14"/>
  <c r="A94" i="14"/>
  <c r="B94" i="14"/>
  <c r="A95" i="14"/>
  <c r="B95" i="14"/>
  <c r="A96" i="14"/>
  <c r="B96" i="14"/>
  <c r="A97" i="14"/>
  <c r="B97" i="14"/>
  <c r="A98" i="14"/>
  <c r="B98" i="14"/>
  <c r="A99" i="14"/>
  <c r="B99" i="14"/>
  <c r="A100" i="14"/>
  <c r="B100" i="14"/>
  <c r="A101" i="14"/>
  <c r="B101" i="14"/>
  <c r="A102" i="14"/>
  <c r="B102" i="14"/>
  <c r="A103" i="14"/>
  <c r="B103" i="14"/>
  <c r="A104" i="14"/>
  <c r="B104" i="14"/>
  <c r="A105" i="14"/>
  <c r="B105" i="14"/>
  <c r="A106" i="14"/>
  <c r="B106" i="14"/>
  <c r="A107" i="14"/>
  <c r="B107" i="14"/>
  <c r="A108" i="14"/>
  <c r="B108" i="14"/>
  <c r="A109" i="14"/>
  <c r="B109" i="14"/>
  <c r="A110" i="14"/>
  <c r="B110" i="14"/>
  <c r="A111" i="14"/>
  <c r="B111" i="14"/>
  <c r="A112" i="14"/>
  <c r="B112" i="14"/>
  <c r="A113" i="14"/>
  <c r="B113" i="14"/>
  <c r="A114" i="14"/>
  <c r="B114" i="14"/>
  <c r="A115" i="14"/>
  <c r="B115" i="14"/>
  <c r="A116" i="14"/>
  <c r="B116" i="14"/>
  <c r="A117" i="14"/>
  <c r="B117" i="14"/>
  <c r="A118" i="14"/>
  <c r="B118" i="14"/>
  <c r="A119" i="14"/>
  <c r="B119" i="14"/>
  <c r="A120" i="14"/>
  <c r="B120" i="14"/>
  <c r="A121" i="14"/>
  <c r="B121" i="14"/>
  <c r="A122" i="14"/>
  <c r="B122" i="14"/>
  <c r="A123" i="14"/>
  <c r="B123" i="14"/>
  <c r="A124" i="14"/>
  <c r="B124" i="14"/>
  <c r="A125" i="14"/>
  <c r="B125" i="14"/>
  <c r="A126" i="14"/>
  <c r="B126" i="14"/>
  <c r="A127" i="14"/>
  <c r="B127" i="14"/>
  <c r="A128" i="14"/>
  <c r="B128" i="14"/>
  <c r="A129" i="14"/>
  <c r="B129" i="14"/>
  <c r="A130" i="14"/>
  <c r="B130" i="14"/>
  <c r="A131" i="14"/>
  <c r="B131" i="14"/>
  <c r="A132" i="14"/>
  <c r="B132" i="14"/>
  <c r="A133" i="14"/>
  <c r="B133" i="14"/>
  <c r="A134" i="14"/>
  <c r="B134" i="14"/>
  <c r="A135" i="14"/>
  <c r="B135" i="14"/>
  <c r="A136" i="14"/>
  <c r="B136" i="14"/>
  <c r="A137" i="14"/>
  <c r="B137" i="14"/>
  <c r="A138" i="14"/>
  <c r="B138" i="14"/>
  <c r="A139" i="14"/>
  <c r="B139" i="14"/>
  <c r="A140" i="14"/>
  <c r="B140" i="14"/>
  <c r="A141" i="14"/>
  <c r="B141" i="14"/>
  <c r="A142" i="14"/>
  <c r="B142" i="14"/>
  <c r="A143" i="14"/>
  <c r="B143" i="14"/>
  <c r="A144" i="14"/>
  <c r="B144" i="14"/>
  <c r="A145" i="14"/>
  <c r="B145" i="14"/>
  <c r="A146" i="14"/>
  <c r="B146" i="14"/>
  <c r="A147" i="14"/>
  <c r="B147" i="14"/>
  <c r="A148" i="14"/>
  <c r="B148" i="14"/>
  <c r="A149" i="14"/>
  <c r="B149" i="14"/>
  <c r="A150" i="14"/>
  <c r="B150" i="14"/>
  <c r="A151" i="14"/>
  <c r="B151" i="14"/>
  <c r="A152" i="14"/>
  <c r="B152" i="14"/>
  <c r="A153" i="14"/>
  <c r="B153" i="14"/>
  <c r="A154" i="14"/>
  <c r="B154" i="14"/>
  <c r="A155" i="14"/>
  <c r="B155" i="14"/>
  <c r="A156" i="14"/>
  <c r="B156" i="14"/>
  <c r="A157" i="14"/>
  <c r="B157" i="14"/>
  <c r="A158" i="14"/>
  <c r="B158" i="14"/>
  <c r="A159" i="14"/>
  <c r="B159" i="14"/>
  <c r="A160" i="14"/>
  <c r="B160" i="14"/>
  <c r="A161" i="14"/>
  <c r="B161" i="14"/>
  <c r="A162" i="14"/>
  <c r="B162" i="14"/>
  <c r="A163" i="14"/>
  <c r="B163" i="14"/>
  <c r="A164" i="14"/>
  <c r="B164" i="14"/>
  <c r="A165" i="14"/>
  <c r="B165" i="14"/>
  <c r="A166" i="14"/>
  <c r="B166" i="14"/>
  <c r="A167" i="14"/>
  <c r="B167" i="14"/>
  <c r="A168" i="14"/>
  <c r="B168" i="14"/>
  <c r="A169" i="14"/>
  <c r="B169" i="14"/>
  <c r="A170" i="14"/>
  <c r="B170" i="14"/>
  <c r="A171" i="14"/>
  <c r="B171" i="14"/>
  <c r="A172" i="14"/>
  <c r="B172" i="14"/>
  <c r="A173" i="14"/>
  <c r="B173" i="14"/>
  <c r="A174" i="14"/>
  <c r="B174" i="14"/>
  <c r="A175" i="14"/>
  <c r="B175" i="14"/>
  <c r="A176" i="14"/>
  <c r="B176" i="14"/>
  <c r="A177" i="14"/>
  <c r="B177" i="14"/>
  <c r="A178" i="14"/>
  <c r="B178" i="14"/>
  <c r="A179" i="14"/>
  <c r="B179" i="14"/>
  <c r="A180" i="14"/>
  <c r="B180" i="14"/>
  <c r="A181" i="14"/>
  <c r="B181" i="14"/>
  <c r="A182" i="14"/>
  <c r="B182" i="14"/>
  <c r="A183" i="14"/>
  <c r="B183" i="14"/>
  <c r="A184" i="14"/>
  <c r="B184" i="14"/>
  <c r="A185" i="14"/>
  <c r="B185" i="14"/>
  <c r="A186" i="14"/>
  <c r="B186" i="14"/>
  <c r="A187" i="14"/>
  <c r="B187" i="14"/>
  <c r="A188" i="14"/>
  <c r="B188" i="14"/>
  <c r="A189" i="14"/>
  <c r="B189" i="14"/>
  <c r="A190" i="14"/>
  <c r="B190" i="14"/>
  <c r="A191" i="14"/>
  <c r="B191" i="14"/>
  <c r="A192" i="14"/>
  <c r="B192" i="14"/>
  <c r="A193" i="14"/>
  <c r="B193" i="14"/>
  <c r="A194" i="14"/>
  <c r="B194" i="14"/>
  <c r="A195" i="14"/>
  <c r="B195" i="14"/>
  <c r="A196" i="14"/>
  <c r="B196" i="14"/>
  <c r="A197" i="14"/>
  <c r="B197" i="14"/>
  <c r="A198" i="14"/>
  <c r="B198" i="14"/>
  <c r="A199" i="14"/>
  <c r="B199" i="14"/>
  <c r="A200" i="14"/>
  <c r="B200" i="14"/>
  <c r="A201" i="14"/>
  <c r="B201" i="14"/>
  <c r="A202" i="14"/>
  <c r="B202" i="14"/>
  <c r="A203" i="14"/>
  <c r="B203" i="14"/>
  <c r="A204" i="14"/>
  <c r="B204" i="14"/>
  <c r="A205" i="14"/>
  <c r="B205" i="14"/>
  <c r="A206" i="14"/>
  <c r="B206" i="14"/>
  <c r="A207" i="14"/>
  <c r="B207" i="14"/>
  <c r="A208" i="14"/>
  <c r="B208" i="14"/>
  <c r="A209" i="14"/>
  <c r="B209" i="14"/>
  <c r="A210" i="14"/>
  <c r="B210" i="14"/>
  <c r="A211" i="14"/>
  <c r="B211" i="14"/>
  <c r="A212" i="14"/>
  <c r="B212" i="14"/>
  <c r="A213" i="14"/>
  <c r="B213" i="14"/>
  <c r="A214" i="14"/>
  <c r="B214" i="14"/>
  <c r="A215" i="14"/>
  <c r="B215" i="14"/>
  <c r="A216" i="14"/>
  <c r="B216" i="14"/>
  <c r="A217" i="14"/>
  <c r="B217" i="14"/>
  <c r="A218" i="14"/>
  <c r="B218" i="14"/>
  <c r="A219" i="14"/>
  <c r="B219" i="14"/>
  <c r="A220" i="14"/>
  <c r="B220" i="14"/>
  <c r="A221" i="14"/>
  <c r="B221" i="14"/>
  <c r="A222" i="14"/>
  <c r="B222" i="14"/>
  <c r="A223" i="14"/>
  <c r="B223" i="14"/>
  <c r="A224" i="14"/>
  <c r="B224" i="14"/>
  <c r="A225" i="14"/>
  <c r="B225" i="14"/>
  <c r="A226" i="14"/>
  <c r="B226" i="14"/>
  <c r="A227" i="14"/>
  <c r="B227" i="14"/>
  <c r="A228" i="14"/>
  <c r="B228" i="14"/>
  <c r="A229" i="14"/>
  <c r="B229" i="14"/>
  <c r="A230" i="14"/>
  <c r="B230" i="14"/>
  <c r="A231" i="14"/>
  <c r="B231" i="14"/>
  <c r="A232" i="14"/>
  <c r="B232" i="14"/>
  <c r="A233" i="14"/>
  <c r="B233" i="14"/>
  <c r="A234" i="14"/>
  <c r="B234" i="14"/>
  <c r="A235" i="14"/>
  <c r="B235" i="14"/>
  <c r="A236" i="14"/>
  <c r="B236" i="14"/>
  <c r="A237" i="14"/>
  <c r="B237" i="14"/>
  <c r="A238" i="14"/>
  <c r="B238" i="14"/>
  <c r="A239" i="14"/>
  <c r="B239" i="14"/>
  <c r="A240" i="14"/>
  <c r="B240" i="14"/>
  <c r="A241" i="14"/>
  <c r="B241" i="14"/>
  <c r="A242" i="14"/>
  <c r="B242" i="14"/>
  <c r="A243" i="14"/>
  <c r="B243" i="14"/>
  <c r="A244" i="14"/>
  <c r="B244" i="14"/>
  <c r="A245" i="14"/>
  <c r="B245" i="14"/>
  <c r="A246" i="14"/>
  <c r="B246" i="14"/>
  <c r="A247" i="14"/>
  <c r="B247" i="14"/>
  <c r="A248" i="14"/>
  <c r="B248" i="14"/>
  <c r="A249" i="14"/>
  <c r="B249" i="14"/>
  <c r="A250" i="14"/>
  <c r="B250" i="14"/>
  <c r="A251" i="14"/>
  <c r="B251" i="14"/>
  <c r="A252" i="14"/>
  <c r="B252" i="14"/>
  <c r="A253" i="14"/>
  <c r="B253" i="14"/>
  <c r="A254" i="14"/>
  <c r="B254" i="14"/>
  <c r="A255" i="14"/>
  <c r="B255" i="14"/>
  <c r="A256" i="14"/>
  <c r="B256" i="14"/>
  <c r="A257" i="14"/>
  <c r="B257" i="14"/>
  <c r="A258" i="14"/>
  <c r="B258" i="14"/>
  <c r="A259" i="14"/>
  <c r="B259" i="14"/>
  <c r="A260" i="14"/>
  <c r="B260" i="14"/>
  <c r="A261" i="14"/>
  <c r="B261" i="14"/>
  <c r="A262" i="14"/>
  <c r="B262" i="14"/>
  <c r="A263" i="14"/>
  <c r="B263" i="14"/>
  <c r="A264" i="14"/>
  <c r="B264" i="14"/>
  <c r="A265" i="14"/>
  <c r="B265" i="14"/>
  <c r="A266" i="14"/>
  <c r="B266" i="14"/>
  <c r="A267" i="14"/>
  <c r="B267" i="14"/>
  <c r="A268" i="14"/>
  <c r="B268" i="14"/>
  <c r="A269" i="14"/>
  <c r="B269" i="14"/>
  <c r="A270" i="14"/>
  <c r="B270" i="14"/>
  <c r="A271" i="14"/>
  <c r="B271" i="14"/>
  <c r="A272" i="14"/>
  <c r="B272" i="14"/>
  <c r="A273" i="14"/>
  <c r="B273" i="14"/>
  <c r="A274" i="14"/>
  <c r="B274" i="14"/>
  <c r="A275" i="14"/>
  <c r="B275" i="14"/>
  <c r="A276" i="14"/>
  <c r="B276" i="14"/>
  <c r="A277" i="14"/>
  <c r="B277" i="14"/>
  <c r="A278" i="14"/>
  <c r="B278" i="14"/>
  <c r="A279" i="14"/>
  <c r="B279" i="14"/>
  <c r="A280" i="14"/>
  <c r="B280" i="14"/>
  <c r="A281" i="14"/>
  <c r="B281" i="14"/>
  <c r="A282" i="14"/>
  <c r="B282" i="14"/>
  <c r="A283" i="14"/>
  <c r="B283" i="14"/>
  <c r="A284" i="14"/>
  <c r="B284" i="14"/>
  <c r="A285" i="14"/>
  <c r="B285" i="14"/>
  <c r="A286" i="14"/>
  <c r="B286" i="14"/>
  <c r="A287" i="14"/>
  <c r="B287" i="14"/>
  <c r="A288" i="14"/>
  <c r="B288" i="14"/>
  <c r="A289" i="14"/>
  <c r="B289" i="14"/>
  <c r="A290" i="14"/>
  <c r="B290" i="14"/>
  <c r="A291" i="14"/>
  <c r="B291" i="14"/>
  <c r="A292" i="14"/>
  <c r="B292" i="14"/>
  <c r="A293" i="14"/>
  <c r="B293" i="14"/>
  <c r="A294" i="14"/>
  <c r="B294" i="14"/>
  <c r="A295" i="14"/>
  <c r="B295" i="14"/>
  <c r="A296" i="14"/>
  <c r="B296" i="14"/>
  <c r="A297" i="14"/>
  <c r="B297" i="14"/>
  <c r="A298" i="14"/>
  <c r="B298" i="14"/>
  <c r="A299" i="14"/>
  <c r="B299" i="14"/>
  <c r="A300" i="14"/>
  <c r="B300" i="14"/>
  <c r="A301" i="14"/>
  <c r="B301" i="14"/>
  <c r="A302" i="14"/>
  <c r="B302" i="14"/>
  <c r="A303" i="14"/>
  <c r="B303" i="14"/>
  <c r="A304" i="14"/>
  <c r="B304" i="14"/>
  <c r="A305" i="14"/>
  <c r="B305" i="14"/>
  <c r="A306" i="14"/>
  <c r="B306" i="14"/>
  <c r="A307" i="14"/>
  <c r="B307" i="14"/>
  <c r="A308" i="14"/>
  <c r="B308" i="14"/>
  <c r="A309" i="14"/>
  <c r="B309" i="14"/>
  <c r="A310" i="14"/>
  <c r="B310" i="14"/>
  <c r="A311" i="14"/>
  <c r="B311" i="14"/>
  <c r="A312" i="14"/>
  <c r="B312" i="14"/>
  <c r="A313" i="14"/>
  <c r="B313" i="14"/>
  <c r="A314" i="14"/>
  <c r="B314" i="14"/>
  <c r="A315" i="14"/>
  <c r="B315" i="14"/>
  <c r="A316" i="14"/>
  <c r="B316" i="14"/>
  <c r="A317" i="14"/>
  <c r="B317" i="14"/>
  <c r="A318" i="14"/>
  <c r="B318" i="14"/>
  <c r="A319" i="14"/>
  <c r="B319" i="14"/>
  <c r="A320" i="14"/>
  <c r="B320" i="14"/>
  <c r="A321" i="14"/>
  <c r="B321" i="14"/>
  <c r="A322" i="14"/>
  <c r="B322" i="14"/>
  <c r="A323" i="14"/>
  <c r="B323" i="14"/>
  <c r="A324" i="14"/>
  <c r="B324" i="14"/>
  <c r="A325" i="14"/>
  <c r="B325" i="14"/>
  <c r="A326" i="14"/>
  <c r="B326" i="14"/>
  <c r="A327" i="14"/>
  <c r="B327" i="14"/>
  <c r="A328" i="14"/>
  <c r="B328" i="14"/>
  <c r="A329" i="14"/>
  <c r="B329" i="14"/>
  <c r="A330" i="14"/>
  <c r="B330" i="14"/>
  <c r="A331" i="14"/>
  <c r="B331" i="14"/>
  <c r="A332" i="14"/>
  <c r="B332" i="14"/>
  <c r="A333" i="14"/>
  <c r="B333" i="14"/>
  <c r="A334" i="14"/>
  <c r="B334" i="14"/>
  <c r="A335" i="14"/>
  <c r="B335" i="14"/>
  <c r="A336" i="14"/>
  <c r="B336" i="14"/>
  <c r="A337" i="14"/>
  <c r="B337" i="14"/>
  <c r="A338" i="14"/>
  <c r="B338" i="14"/>
  <c r="A339" i="14"/>
  <c r="B339" i="14"/>
  <c r="A340" i="14"/>
  <c r="B340" i="14"/>
  <c r="A341" i="14"/>
  <c r="B341" i="14"/>
  <c r="A342" i="14"/>
  <c r="B342" i="14"/>
  <c r="A343" i="14"/>
  <c r="B343" i="14"/>
  <c r="A344" i="14"/>
  <c r="B344" i="14"/>
  <c r="A345" i="14"/>
  <c r="B345" i="14"/>
  <c r="A346" i="14"/>
  <c r="B346" i="14"/>
  <c r="A347" i="14"/>
  <c r="B347" i="14"/>
  <c r="A348" i="14"/>
  <c r="B348" i="14"/>
  <c r="A349" i="14"/>
  <c r="B349" i="14"/>
  <c r="A350" i="14"/>
  <c r="B350" i="14"/>
  <c r="A351" i="14"/>
  <c r="B351" i="14"/>
  <c r="A352" i="14"/>
  <c r="B352" i="14"/>
  <c r="A353" i="14"/>
  <c r="B353" i="14"/>
  <c r="A354" i="14"/>
  <c r="B354" i="14"/>
  <c r="A355" i="14"/>
  <c r="B355" i="14"/>
  <c r="A356" i="14"/>
  <c r="B356" i="14"/>
  <c r="A357" i="14"/>
  <c r="B357" i="14"/>
  <c r="A358" i="14"/>
  <c r="B358" i="14"/>
  <c r="A359" i="14"/>
  <c r="B359" i="14"/>
  <c r="A360" i="14"/>
  <c r="B360" i="14"/>
  <c r="A361" i="14"/>
  <c r="B361" i="14"/>
  <c r="A362" i="14"/>
  <c r="B362" i="14"/>
  <c r="A363" i="14"/>
  <c r="B363" i="14"/>
  <c r="A364" i="14"/>
  <c r="B364" i="14"/>
  <c r="A365" i="14"/>
  <c r="B365" i="14"/>
  <c r="A366" i="14"/>
  <c r="B366" i="14"/>
  <c r="A367" i="14"/>
  <c r="B367" i="14"/>
  <c r="A368" i="14"/>
  <c r="B368" i="14"/>
  <c r="A369" i="14"/>
  <c r="B369" i="14"/>
  <c r="A370" i="14"/>
  <c r="B370" i="14"/>
  <c r="A371" i="14"/>
  <c r="B371" i="14"/>
  <c r="A372" i="14"/>
  <c r="B372" i="14"/>
  <c r="A373" i="14"/>
  <c r="B373" i="14"/>
  <c r="A374" i="14"/>
  <c r="B374" i="14"/>
  <c r="A375" i="14"/>
  <c r="B375" i="14"/>
  <c r="A376" i="14"/>
  <c r="B376" i="14"/>
  <c r="A377" i="14"/>
  <c r="B377" i="14"/>
  <c r="A378" i="14"/>
  <c r="B378" i="14"/>
  <c r="A379" i="14"/>
  <c r="B379" i="14"/>
  <c r="A380" i="14"/>
  <c r="B380" i="14"/>
  <c r="A381" i="14"/>
  <c r="B381" i="14"/>
  <c r="A382" i="14"/>
  <c r="B382" i="14"/>
  <c r="A383" i="14"/>
  <c r="B383" i="14"/>
  <c r="A384" i="14"/>
  <c r="B384" i="14"/>
  <c r="A385" i="14"/>
  <c r="B385" i="14"/>
  <c r="A386" i="14"/>
  <c r="B386" i="14"/>
  <c r="A387" i="14"/>
  <c r="B387" i="14"/>
  <c r="A388" i="14"/>
  <c r="B388" i="14"/>
  <c r="A389" i="14"/>
  <c r="B389" i="14"/>
  <c r="A390" i="14"/>
  <c r="B390" i="14"/>
  <c r="A391" i="14"/>
  <c r="B391" i="14"/>
  <c r="A392" i="14"/>
  <c r="B392" i="14"/>
  <c r="A393" i="14"/>
  <c r="B393" i="14"/>
  <c r="A394" i="14"/>
  <c r="B394" i="14"/>
  <c r="A395" i="14"/>
  <c r="B395" i="14"/>
  <c r="A396" i="14"/>
  <c r="B396" i="14"/>
  <c r="A397" i="14"/>
  <c r="B397" i="14"/>
  <c r="A398" i="14"/>
  <c r="B398" i="14"/>
  <c r="A399" i="14"/>
  <c r="B399" i="14"/>
  <c r="A400" i="14"/>
  <c r="B400" i="14"/>
  <c r="A401" i="14"/>
  <c r="B401" i="14"/>
  <c r="A402" i="14"/>
  <c r="B402" i="14"/>
  <c r="A403" i="14"/>
  <c r="B403" i="14"/>
  <c r="A404" i="14"/>
  <c r="B404" i="14"/>
  <c r="A405" i="14"/>
  <c r="B405" i="14"/>
  <c r="A406" i="14"/>
  <c r="B406" i="14"/>
  <c r="A407" i="14"/>
  <c r="B407" i="14"/>
  <c r="A408" i="14"/>
  <c r="B408" i="14"/>
  <c r="A409" i="14"/>
  <c r="B409" i="14"/>
  <c r="A410" i="14"/>
  <c r="B410" i="14"/>
  <c r="A411" i="14"/>
  <c r="B411" i="14"/>
  <c r="A412" i="14"/>
  <c r="B412" i="14"/>
  <c r="A413" i="14"/>
  <c r="B413" i="14"/>
  <c r="A414" i="14"/>
  <c r="B414" i="14"/>
  <c r="A415" i="14"/>
  <c r="B415" i="14"/>
  <c r="A416" i="14"/>
  <c r="B416" i="14"/>
  <c r="A417" i="14"/>
  <c r="B417" i="14"/>
  <c r="A418" i="14"/>
  <c r="B418" i="14"/>
  <c r="A419" i="14"/>
  <c r="B419" i="14"/>
  <c r="A420" i="14"/>
  <c r="B420" i="14"/>
  <c r="A421" i="14"/>
  <c r="B421" i="14"/>
  <c r="A422" i="14"/>
  <c r="B422" i="14"/>
  <c r="A423" i="14"/>
  <c r="B423" i="14"/>
  <c r="A424" i="14"/>
  <c r="B424" i="14"/>
  <c r="A425" i="14"/>
  <c r="B425" i="14"/>
  <c r="A426" i="14"/>
  <c r="B426" i="14"/>
  <c r="A427" i="14"/>
  <c r="B427" i="14"/>
  <c r="A428" i="14"/>
  <c r="B428" i="14"/>
  <c r="A429" i="14"/>
  <c r="B429" i="14"/>
  <c r="A430" i="14"/>
  <c r="B430" i="14"/>
  <c r="A431" i="14"/>
  <c r="B431" i="14"/>
  <c r="A432" i="14"/>
  <c r="B432" i="14"/>
  <c r="A433" i="14"/>
  <c r="B433" i="14"/>
  <c r="A434" i="14"/>
  <c r="B434" i="14"/>
  <c r="A435" i="14"/>
  <c r="B435" i="14"/>
  <c r="A436" i="14"/>
  <c r="B436" i="14"/>
  <c r="A437" i="14"/>
  <c r="B437" i="14"/>
  <c r="A438" i="14"/>
  <c r="B438" i="14"/>
  <c r="A439" i="14"/>
  <c r="B439" i="14"/>
  <c r="A440" i="14"/>
  <c r="B440" i="14"/>
  <c r="A441" i="14"/>
  <c r="B441" i="14"/>
  <c r="A442" i="14"/>
  <c r="B442" i="14"/>
  <c r="A443" i="14"/>
  <c r="B443" i="14"/>
  <c r="A444" i="14"/>
  <c r="B444" i="14"/>
  <c r="A445" i="14"/>
  <c r="B445" i="14"/>
  <c r="A446" i="14"/>
  <c r="B446" i="14"/>
  <c r="A447" i="14"/>
  <c r="B447" i="14"/>
  <c r="A448" i="14"/>
  <c r="B448" i="14"/>
  <c r="A449" i="14"/>
  <c r="B449" i="14"/>
  <c r="A450" i="14"/>
  <c r="B450" i="14"/>
  <c r="A451" i="14"/>
  <c r="B451" i="14"/>
  <c r="A452" i="14"/>
  <c r="B452" i="14"/>
  <c r="A453" i="14"/>
  <c r="B453" i="14"/>
  <c r="A454" i="14"/>
  <c r="B454" i="14"/>
  <c r="A455" i="14"/>
  <c r="B455" i="14"/>
  <c r="A456" i="14"/>
  <c r="B456" i="14"/>
  <c r="A457" i="14"/>
  <c r="B457" i="14"/>
  <c r="A458" i="14"/>
  <c r="B458" i="14"/>
  <c r="A459" i="14"/>
  <c r="B459" i="14"/>
  <c r="A460" i="14"/>
  <c r="B460" i="14"/>
  <c r="A461" i="14"/>
  <c r="B461" i="14"/>
  <c r="A462" i="14"/>
  <c r="B462" i="14"/>
  <c r="A463" i="14"/>
  <c r="B463" i="14"/>
  <c r="A464" i="14"/>
  <c r="B464" i="14"/>
  <c r="A465" i="14"/>
  <c r="B465" i="14"/>
  <c r="A466" i="14"/>
  <c r="B466" i="14"/>
  <c r="A467" i="14"/>
  <c r="B467" i="14"/>
  <c r="A468" i="14"/>
  <c r="B468" i="14"/>
  <c r="A469" i="14"/>
  <c r="B469" i="14"/>
  <c r="A470" i="14"/>
  <c r="B470" i="14"/>
  <c r="A471" i="14"/>
  <c r="B471" i="14"/>
  <c r="A472" i="14"/>
  <c r="B472" i="14"/>
  <c r="A473" i="14"/>
  <c r="B473" i="14"/>
  <c r="A474" i="14"/>
  <c r="B474" i="14"/>
  <c r="A475" i="14"/>
  <c r="B475" i="14"/>
  <c r="A476" i="14"/>
  <c r="B476" i="14"/>
  <c r="A477" i="14"/>
  <c r="B477" i="14"/>
  <c r="A478" i="14"/>
  <c r="B478" i="14"/>
  <c r="A479" i="14"/>
  <c r="B479" i="14"/>
  <c r="A480" i="14"/>
  <c r="B480" i="14"/>
  <c r="A481" i="14"/>
  <c r="B481" i="14"/>
  <c r="A482" i="14"/>
  <c r="B482" i="14"/>
  <c r="A483" i="14"/>
  <c r="B483" i="14"/>
  <c r="A484" i="14"/>
  <c r="B484" i="14"/>
  <c r="A485" i="14"/>
  <c r="B485" i="14"/>
  <c r="A486" i="14"/>
  <c r="B486" i="14"/>
  <c r="A487" i="14"/>
  <c r="B487" i="14"/>
  <c r="A488" i="14"/>
  <c r="B488" i="14"/>
  <c r="A489" i="14"/>
  <c r="B489" i="14"/>
  <c r="A490" i="14"/>
  <c r="B490" i="14"/>
  <c r="A491" i="14"/>
  <c r="B491" i="14"/>
  <c r="A492" i="14"/>
  <c r="B492" i="14"/>
  <c r="A493" i="14"/>
  <c r="B493" i="14"/>
  <c r="A494" i="14"/>
  <c r="B494" i="14"/>
  <c r="A495" i="14"/>
  <c r="B495" i="14"/>
  <c r="A496" i="14"/>
  <c r="B496" i="14"/>
  <c r="A497" i="14"/>
  <c r="B497" i="14"/>
  <c r="A498" i="14"/>
  <c r="B498" i="14"/>
  <c r="A499" i="14"/>
  <c r="B499" i="14"/>
  <c r="A500" i="14"/>
  <c r="B500" i="14"/>
  <c r="A501" i="14"/>
  <c r="B501" i="14"/>
  <c r="A502" i="14"/>
  <c r="B502" i="14"/>
  <c r="A503" i="14"/>
  <c r="B503" i="14"/>
  <c r="A504" i="14"/>
  <c r="B504" i="14"/>
  <c r="A505" i="14"/>
  <c r="B505" i="14"/>
  <c r="A506" i="14"/>
  <c r="B506" i="14"/>
  <c r="A507" i="14"/>
  <c r="B507" i="14"/>
  <c r="A508" i="14"/>
  <c r="B508" i="14"/>
  <c r="A509" i="14"/>
  <c r="B509" i="14"/>
  <c r="A510" i="14"/>
  <c r="B510" i="14"/>
  <c r="A511" i="14"/>
  <c r="B511" i="14"/>
  <c r="A512" i="14"/>
  <c r="B512" i="14"/>
  <c r="A513" i="14"/>
  <c r="B513" i="14"/>
  <c r="A514" i="14"/>
  <c r="B514" i="14"/>
  <c r="A515" i="14"/>
  <c r="B515" i="14"/>
  <c r="A516" i="14"/>
  <c r="B516" i="14"/>
  <c r="A517" i="14"/>
  <c r="B517" i="14"/>
  <c r="A518" i="14"/>
  <c r="B518" i="14"/>
  <c r="A519" i="14"/>
  <c r="B519" i="14"/>
  <c r="A520" i="14"/>
  <c r="B520" i="14"/>
  <c r="A521" i="14"/>
  <c r="B521" i="14"/>
  <c r="A522" i="14"/>
  <c r="B522" i="14"/>
  <c r="A523" i="14"/>
  <c r="B523" i="14"/>
  <c r="A524" i="14"/>
  <c r="B524" i="14"/>
  <c r="A525" i="14"/>
  <c r="B525" i="14"/>
  <c r="A526" i="14"/>
  <c r="B526" i="14"/>
  <c r="A527" i="14"/>
  <c r="B527" i="14"/>
  <c r="A528" i="14"/>
  <c r="B528" i="14"/>
  <c r="A529" i="14"/>
  <c r="B529" i="14"/>
  <c r="A530" i="14"/>
  <c r="B530" i="14"/>
  <c r="A531" i="14"/>
  <c r="B531" i="14"/>
  <c r="A532" i="14"/>
  <c r="B532" i="14"/>
  <c r="A533" i="14"/>
  <c r="B533" i="14"/>
  <c r="A534" i="14"/>
  <c r="B534" i="14"/>
  <c r="A535" i="14"/>
  <c r="B535" i="14"/>
  <c r="A536" i="14"/>
  <c r="B536" i="14"/>
  <c r="A537" i="14"/>
  <c r="B537" i="14"/>
  <c r="A538" i="14"/>
  <c r="B538" i="14"/>
  <c r="A539" i="14"/>
  <c r="B539" i="14"/>
  <c r="A540" i="14"/>
  <c r="B540" i="14"/>
  <c r="A541" i="14"/>
  <c r="B541" i="14"/>
  <c r="A542" i="14"/>
  <c r="B542" i="14"/>
  <c r="A543" i="14"/>
  <c r="B543" i="14"/>
  <c r="A544" i="14"/>
  <c r="B544" i="14"/>
  <c r="A545" i="14"/>
  <c r="B545" i="14"/>
  <c r="A546" i="14"/>
  <c r="B546" i="14"/>
  <c r="A547" i="14"/>
  <c r="B547" i="14"/>
  <c r="A548" i="14"/>
  <c r="B548" i="14"/>
  <c r="A549" i="14"/>
  <c r="B549" i="14"/>
  <c r="A550" i="14"/>
  <c r="B550" i="14"/>
  <c r="A551" i="14"/>
  <c r="B551" i="14"/>
  <c r="A552" i="14"/>
  <c r="B552" i="14"/>
  <c r="A553" i="14"/>
  <c r="B553" i="14"/>
  <c r="A554" i="14"/>
  <c r="B554" i="14"/>
  <c r="A555" i="14"/>
  <c r="B555" i="14"/>
  <c r="A556" i="14"/>
  <c r="B556" i="14"/>
  <c r="A557" i="14"/>
  <c r="B557" i="14"/>
  <c r="A558" i="14"/>
  <c r="B558" i="14"/>
  <c r="A559" i="14"/>
  <c r="B559" i="14"/>
  <c r="A560" i="14"/>
  <c r="B560" i="14"/>
  <c r="A561" i="14"/>
  <c r="B561" i="14"/>
  <c r="A562" i="14"/>
  <c r="B562" i="14"/>
  <c r="A563" i="14"/>
  <c r="B563" i="14"/>
  <c r="A564" i="14"/>
  <c r="B564" i="14"/>
  <c r="A565" i="14"/>
  <c r="B565" i="14"/>
  <c r="A566" i="14"/>
  <c r="B566" i="14"/>
  <c r="A567" i="14"/>
  <c r="B567" i="14"/>
  <c r="A568" i="14"/>
  <c r="B568" i="14"/>
  <c r="A569" i="14"/>
  <c r="B569" i="14"/>
  <c r="A570" i="14"/>
  <c r="B570" i="14"/>
  <c r="A571" i="14"/>
  <c r="B571" i="14"/>
  <c r="A572" i="14"/>
  <c r="B572" i="14"/>
  <c r="A573" i="14"/>
  <c r="B573" i="14"/>
  <c r="A574" i="14"/>
  <c r="B574" i="14"/>
  <c r="A575" i="14"/>
  <c r="B575" i="14"/>
  <c r="A576" i="14"/>
  <c r="B576" i="14"/>
  <c r="A577" i="14"/>
  <c r="B577" i="14"/>
  <c r="A578" i="14"/>
  <c r="B578" i="14"/>
  <c r="A579" i="14"/>
  <c r="B579" i="14"/>
  <c r="A580" i="14"/>
  <c r="B580" i="14"/>
  <c r="A581" i="14"/>
  <c r="B581" i="14"/>
  <c r="A582" i="14"/>
  <c r="B582" i="14"/>
  <c r="A583" i="14"/>
  <c r="B583" i="14"/>
  <c r="A584" i="14"/>
  <c r="B584" i="14"/>
  <c r="A585" i="14"/>
  <c r="B585" i="14"/>
  <c r="A586" i="14"/>
  <c r="B586" i="14"/>
  <c r="A587" i="14"/>
  <c r="B587" i="14"/>
  <c r="A588" i="14"/>
  <c r="B588" i="14"/>
  <c r="A589" i="14"/>
  <c r="B589" i="14"/>
  <c r="A590" i="14"/>
  <c r="B590" i="14"/>
  <c r="A591" i="14"/>
  <c r="B591" i="14"/>
  <c r="A592" i="14"/>
  <c r="B592" i="14"/>
  <c r="A593" i="14"/>
  <c r="B593" i="14"/>
  <c r="A594" i="14"/>
  <c r="B594" i="14"/>
  <c r="A595" i="14"/>
  <c r="B595" i="14"/>
  <c r="A596" i="14"/>
  <c r="B596" i="14"/>
  <c r="A597" i="14"/>
  <c r="B597" i="14"/>
  <c r="A598" i="14"/>
  <c r="B598" i="14"/>
  <c r="A599" i="14"/>
  <c r="B599" i="14"/>
  <c r="A600" i="14"/>
  <c r="B600" i="14"/>
  <c r="A601" i="14"/>
  <c r="B601" i="14"/>
  <c r="A602" i="14"/>
  <c r="B602" i="14"/>
  <c r="A603" i="14"/>
  <c r="B603" i="14"/>
  <c r="A604" i="14"/>
  <c r="B604" i="14"/>
  <c r="A605" i="14"/>
  <c r="B605" i="14"/>
  <c r="A606" i="14"/>
  <c r="B606" i="14"/>
  <c r="A607" i="14"/>
  <c r="B607" i="14"/>
  <c r="A608" i="14"/>
  <c r="B608" i="14"/>
  <c r="A609" i="14"/>
  <c r="B609" i="14"/>
  <c r="A610" i="14"/>
  <c r="B610" i="14"/>
  <c r="A611" i="14"/>
  <c r="B611" i="14"/>
  <c r="A612" i="14"/>
  <c r="B612" i="14"/>
  <c r="A613" i="14"/>
  <c r="B613" i="14"/>
  <c r="A614" i="14"/>
  <c r="B614" i="14"/>
  <c r="A615" i="14"/>
  <c r="B615" i="14"/>
  <c r="A616" i="14"/>
  <c r="B616" i="14"/>
  <c r="A617" i="14"/>
  <c r="B617" i="14"/>
  <c r="A618" i="14"/>
  <c r="B618" i="14"/>
  <c r="A619" i="14"/>
  <c r="B619" i="14"/>
  <c r="A620" i="14"/>
  <c r="B620" i="14"/>
  <c r="A621" i="14"/>
  <c r="B621" i="14"/>
  <c r="A622" i="14"/>
  <c r="B622" i="14"/>
  <c r="A623" i="14"/>
  <c r="B623" i="14"/>
  <c r="A624" i="14"/>
  <c r="B624" i="14"/>
  <c r="A625" i="14"/>
  <c r="B625" i="14"/>
  <c r="A626" i="14"/>
  <c r="B626" i="14"/>
  <c r="A627" i="14"/>
  <c r="B627" i="14"/>
  <c r="A628" i="14"/>
  <c r="B628" i="14"/>
  <c r="A629" i="14"/>
  <c r="B629" i="14"/>
  <c r="A630" i="14"/>
  <c r="B630" i="14"/>
  <c r="A631" i="14"/>
  <c r="B631" i="14"/>
  <c r="A632" i="14"/>
  <c r="B632" i="14"/>
  <c r="A633" i="14"/>
  <c r="B633" i="14"/>
  <c r="A634" i="14"/>
  <c r="B634" i="14"/>
  <c r="A635" i="14"/>
  <c r="B635" i="14"/>
  <c r="A636" i="14"/>
  <c r="B636" i="14"/>
  <c r="A637" i="14"/>
  <c r="B637" i="14"/>
  <c r="A638" i="14"/>
  <c r="B638" i="14"/>
  <c r="A639" i="14"/>
  <c r="B639" i="14"/>
  <c r="A640" i="14"/>
  <c r="B640" i="14"/>
  <c r="A641" i="14"/>
  <c r="B641" i="14"/>
  <c r="A642" i="14"/>
  <c r="B642" i="14"/>
  <c r="A643" i="14"/>
  <c r="B643" i="14"/>
  <c r="A644" i="14"/>
  <c r="B644" i="14"/>
  <c r="A645" i="14"/>
  <c r="B645" i="14"/>
  <c r="A646" i="14"/>
  <c r="B646" i="14"/>
  <c r="A647" i="14"/>
  <c r="B647" i="14"/>
  <c r="A648" i="14"/>
  <c r="B648" i="14"/>
  <c r="A649" i="14"/>
  <c r="B649" i="14"/>
  <c r="A650" i="14"/>
  <c r="B650" i="14"/>
  <c r="A651" i="14"/>
  <c r="B651" i="14"/>
  <c r="A652" i="14"/>
  <c r="B652" i="14"/>
  <c r="A653" i="14"/>
  <c r="B653" i="14"/>
  <c r="A654" i="14"/>
  <c r="B654" i="14"/>
  <c r="A655" i="14"/>
  <c r="B655" i="14"/>
  <c r="A656" i="14"/>
  <c r="B656" i="14"/>
  <c r="A657" i="14"/>
  <c r="B657" i="14"/>
  <c r="A658" i="14"/>
  <c r="B658" i="14"/>
  <c r="A659" i="14"/>
  <c r="B659" i="14"/>
  <c r="A660" i="14"/>
  <c r="B660" i="14"/>
  <c r="A661" i="14"/>
  <c r="B661" i="14"/>
  <c r="A662" i="14"/>
  <c r="B662" i="14"/>
  <c r="A663" i="14"/>
  <c r="B663" i="14"/>
  <c r="A664" i="14"/>
  <c r="B664" i="14"/>
  <c r="A665" i="14"/>
  <c r="B665" i="14"/>
  <c r="A666" i="14"/>
  <c r="B666" i="14"/>
  <c r="A667" i="14"/>
  <c r="B667" i="14"/>
  <c r="A668" i="14"/>
  <c r="B668" i="14"/>
  <c r="A669" i="14"/>
  <c r="B669" i="14"/>
  <c r="A670" i="14"/>
  <c r="B670" i="14"/>
  <c r="A671" i="14"/>
  <c r="B671" i="14"/>
  <c r="A672" i="14"/>
  <c r="B672" i="14"/>
  <c r="A673" i="14"/>
  <c r="B673" i="14"/>
  <c r="A674" i="14"/>
  <c r="B674" i="14"/>
  <c r="A675" i="14"/>
  <c r="B675" i="14"/>
  <c r="A676" i="14"/>
  <c r="B676" i="14"/>
  <c r="A677" i="14"/>
  <c r="B677" i="14"/>
  <c r="A678" i="14"/>
  <c r="B678" i="14"/>
  <c r="A679" i="14"/>
  <c r="B679" i="14"/>
  <c r="A680" i="14"/>
  <c r="B680" i="14"/>
  <c r="A681" i="14"/>
  <c r="B681" i="14"/>
  <c r="A682" i="14"/>
  <c r="B682" i="14"/>
  <c r="A683" i="14"/>
  <c r="B683" i="14"/>
  <c r="A684" i="14"/>
  <c r="B684" i="14"/>
  <c r="A685" i="14"/>
  <c r="B685" i="14"/>
  <c r="A686" i="14"/>
  <c r="B686" i="14"/>
  <c r="A687" i="14"/>
  <c r="B687" i="14"/>
  <c r="A688" i="14"/>
  <c r="B688" i="14"/>
  <c r="A689" i="14"/>
  <c r="B689" i="14"/>
  <c r="A690" i="14"/>
  <c r="B690" i="14"/>
  <c r="A691" i="14"/>
  <c r="B691" i="14"/>
  <c r="A692" i="14"/>
  <c r="B692" i="14"/>
  <c r="A693" i="14"/>
  <c r="B693" i="14"/>
  <c r="A694" i="14"/>
  <c r="B694" i="14"/>
  <c r="A695" i="14"/>
  <c r="B695" i="14"/>
  <c r="A696" i="14"/>
  <c r="B696" i="14"/>
  <c r="A697" i="14"/>
  <c r="B697" i="14"/>
  <c r="A698" i="14"/>
  <c r="B698" i="14"/>
  <c r="A699" i="14"/>
  <c r="B699" i="14"/>
  <c r="A700" i="14"/>
  <c r="B700" i="14"/>
  <c r="A701" i="14"/>
  <c r="B701" i="14"/>
  <c r="A702" i="14"/>
  <c r="B702" i="14"/>
  <c r="A703" i="14"/>
  <c r="B703" i="14"/>
  <c r="A704" i="14"/>
  <c r="B704" i="14"/>
  <c r="A705" i="14"/>
  <c r="B705" i="14"/>
  <c r="A706" i="14"/>
  <c r="B706" i="14"/>
  <c r="A707" i="14"/>
  <c r="B707" i="14"/>
  <c r="A708" i="14"/>
  <c r="B708" i="14"/>
  <c r="A709" i="14"/>
  <c r="B709" i="14"/>
  <c r="A710" i="14"/>
  <c r="B710" i="14"/>
  <c r="A711" i="14"/>
  <c r="B711" i="14"/>
  <c r="A712" i="14"/>
  <c r="B712" i="14"/>
  <c r="A713" i="14"/>
  <c r="B713" i="14"/>
  <c r="A714" i="14"/>
  <c r="B714" i="14"/>
  <c r="A715" i="14"/>
  <c r="B715" i="14"/>
  <c r="A716" i="14"/>
  <c r="B716" i="14"/>
  <c r="A717" i="14"/>
  <c r="B717" i="14"/>
  <c r="A718" i="14"/>
  <c r="B718" i="14"/>
  <c r="A719" i="14"/>
  <c r="B719" i="14"/>
  <c r="A720" i="14"/>
  <c r="B720" i="14"/>
  <c r="A721" i="14"/>
  <c r="B721" i="14"/>
  <c r="A722" i="14"/>
  <c r="B722" i="14"/>
  <c r="A723" i="14"/>
  <c r="B723" i="14"/>
  <c r="A724" i="14"/>
  <c r="B724" i="14"/>
  <c r="A725" i="14"/>
  <c r="B725" i="14"/>
  <c r="A726" i="14"/>
  <c r="B726" i="14"/>
  <c r="A727" i="14"/>
  <c r="B727" i="14"/>
  <c r="A728" i="14"/>
  <c r="B728" i="14"/>
  <c r="A729" i="14"/>
  <c r="B729" i="14"/>
  <c r="A730" i="14"/>
  <c r="B730" i="14"/>
  <c r="A731" i="14"/>
  <c r="B731" i="14"/>
  <c r="A732" i="14"/>
  <c r="B732" i="14"/>
  <c r="A733" i="14"/>
  <c r="B733" i="14"/>
  <c r="A734" i="14"/>
  <c r="B734" i="14"/>
  <c r="A735" i="14"/>
  <c r="B735" i="14"/>
  <c r="A736" i="14"/>
  <c r="B736" i="14"/>
  <c r="A737" i="14"/>
  <c r="B737" i="14"/>
  <c r="A738" i="14"/>
  <c r="B738" i="14"/>
  <c r="A739" i="14"/>
  <c r="B739" i="14"/>
  <c r="A740" i="14"/>
  <c r="B740" i="14"/>
  <c r="A741" i="14"/>
  <c r="B741" i="14"/>
  <c r="A742" i="14"/>
  <c r="B742" i="14"/>
  <c r="A743" i="14"/>
  <c r="B743" i="14"/>
  <c r="A744" i="14"/>
  <c r="B744" i="14"/>
  <c r="A745" i="14"/>
  <c r="B745" i="14"/>
  <c r="K2" i="8"/>
  <c r="J2" i="8"/>
  <c r="F745" i="8"/>
  <c r="H745" i="8" s="1"/>
  <c r="F22" i="8"/>
  <c r="H22" i="8" s="1"/>
  <c r="F23" i="8"/>
  <c r="H23" i="8" s="1"/>
  <c r="F24" i="8"/>
  <c r="H24" i="8" s="1"/>
  <c r="F25" i="8"/>
  <c r="H25" i="8" s="1"/>
  <c r="F26" i="8"/>
  <c r="H26" i="8" s="1"/>
  <c r="F27" i="8"/>
  <c r="H27" i="8" s="1"/>
  <c r="F28" i="8"/>
  <c r="H28" i="8" s="1"/>
  <c r="F29" i="8"/>
  <c r="H29" i="8" s="1"/>
  <c r="F30" i="8"/>
  <c r="H30" i="8" s="1"/>
  <c r="F31" i="8"/>
  <c r="H31" i="8" s="1"/>
  <c r="F32" i="8"/>
  <c r="H32" i="8" s="1"/>
  <c r="F33" i="8"/>
  <c r="H33" i="8" s="1"/>
  <c r="F34" i="8"/>
  <c r="H34" i="8" s="1"/>
  <c r="F35" i="8"/>
  <c r="H35" i="8" s="1"/>
  <c r="F36" i="8"/>
  <c r="H36" i="8" s="1"/>
  <c r="F37" i="8"/>
  <c r="H37" i="8" s="1"/>
  <c r="F38" i="8"/>
  <c r="H38" i="8" s="1"/>
  <c r="F39" i="8"/>
  <c r="H39" i="8" s="1"/>
  <c r="F40" i="8"/>
  <c r="H40" i="8" s="1"/>
  <c r="F41" i="8"/>
  <c r="H41" i="8" s="1"/>
  <c r="F42" i="8"/>
  <c r="H42" i="8" s="1"/>
  <c r="F43" i="8"/>
  <c r="H43" i="8" s="1"/>
  <c r="F44" i="8"/>
  <c r="H44" i="8" s="1"/>
  <c r="F45" i="8"/>
  <c r="H45" i="8" s="1"/>
  <c r="F46" i="8"/>
  <c r="H46" i="8" s="1"/>
  <c r="F47" i="8"/>
  <c r="H47" i="8" s="1"/>
  <c r="F48" i="8"/>
  <c r="H48" i="8" s="1"/>
  <c r="F49" i="8"/>
  <c r="H49" i="8" s="1"/>
  <c r="F50" i="8"/>
  <c r="H50" i="8" s="1"/>
  <c r="F51" i="8"/>
  <c r="H51" i="8" s="1"/>
  <c r="F52" i="8"/>
  <c r="H52" i="8" s="1"/>
  <c r="F53" i="8"/>
  <c r="H53" i="8" s="1"/>
  <c r="F54" i="8"/>
  <c r="H54" i="8" s="1"/>
  <c r="F55" i="8"/>
  <c r="H55" i="8" s="1"/>
  <c r="F56" i="8"/>
  <c r="H56" i="8" s="1"/>
  <c r="F57" i="8"/>
  <c r="H57" i="8" s="1"/>
  <c r="F58" i="8"/>
  <c r="H58" i="8" s="1"/>
  <c r="F59" i="8"/>
  <c r="H59" i="8" s="1"/>
  <c r="F60" i="8"/>
  <c r="H60" i="8" s="1"/>
  <c r="F61" i="8"/>
  <c r="H61" i="8" s="1"/>
  <c r="F62" i="8"/>
  <c r="H62" i="8" s="1"/>
  <c r="F63" i="8"/>
  <c r="H63" i="8" s="1"/>
  <c r="F64" i="8"/>
  <c r="H64" i="8" s="1"/>
  <c r="F65" i="8"/>
  <c r="H65" i="8" s="1"/>
  <c r="F66" i="8"/>
  <c r="H66" i="8" s="1"/>
  <c r="F67" i="8"/>
  <c r="H67" i="8" s="1"/>
  <c r="F68" i="8"/>
  <c r="H68" i="8" s="1"/>
  <c r="F69" i="8"/>
  <c r="H69" i="8" s="1"/>
  <c r="F70" i="8"/>
  <c r="H70" i="8" s="1"/>
  <c r="F71" i="8"/>
  <c r="H71" i="8" s="1"/>
  <c r="F72" i="8"/>
  <c r="H72" i="8" s="1"/>
  <c r="F73" i="8"/>
  <c r="H73" i="8" s="1"/>
  <c r="F74" i="8"/>
  <c r="H74" i="8" s="1"/>
  <c r="F75" i="8"/>
  <c r="H75" i="8" s="1"/>
  <c r="F76" i="8"/>
  <c r="H76" i="8" s="1"/>
  <c r="F77" i="8"/>
  <c r="H77" i="8" s="1"/>
  <c r="F78" i="8"/>
  <c r="H78" i="8" s="1"/>
  <c r="F79" i="8"/>
  <c r="H79" i="8" s="1"/>
  <c r="F80" i="8"/>
  <c r="H80" i="8" s="1"/>
  <c r="F81" i="8"/>
  <c r="H81" i="8" s="1"/>
  <c r="F82" i="8"/>
  <c r="H82" i="8" s="1"/>
  <c r="F83" i="8"/>
  <c r="H83" i="8" s="1"/>
  <c r="F84" i="8"/>
  <c r="H84" i="8" s="1"/>
  <c r="F85" i="8"/>
  <c r="H85" i="8" s="1"/>
  <c r="F86" i="8"/>
  <c r="H86" i="8" s="1"/>
  <c r="F87" i="8"/>
  <c r="H87" i="8" s="1"/>
  <c r="F88" i="8"/>
  <c r="H88" i="8" s="1"/>
  <c r="F89" i="8"/>
  <c r="H89" i="8" s="1"/>
  <c r="F90" i="8"/>
  <c r="H90" i="8" s="1"/>
  <c r="F91" i="8"/>
  <c r="H91" i="8" s="1"/>
  <c r="F92" i="8"/>
  <c r="H92" i="8" s="1"/>
  <c r="F93" i="8"/>
  <c r="H93" i="8" s="1"/>
  <c r="F94" i="8"/>
  <c r="H94" i="8" s="1"/>
  <c r="F95" i="8"/>
  <c r="H95" i="8" s="1"/>
  <c r="F96" i="8"/>
  <c r="H96" i="8" s="1"/>
  <c r="F97" i="8"/>
  <c r="H97" i="8" s="1"/>
  <c r="F98" i="8"/>
  <c r="H98" i="8" s="1"/>
  <c r="F99" i="8"/>
  <c r="H99" i="8" s="1"/>
  <c r="F100" i="8"/>
  <c r="H100" i="8" s="1"/>
  <c r="F101" i="8"/>
  <c r="H101" i="8" s="1"/>
  <c r="F102" i="8"/>
  <c r="H102" i="8" s="1"/>
  <c r="F103" i="8"/>
  <c r="H103" i="8" s="1"/>
  <c r="F104" i="8"/>
  <c r="H104" i="8" s="1"/>
  <c r="F105" i="8"/>
  <c r="H105" i="8" s="1"/>
  <c r="F106" i="8"/>
  <c r="H106" i="8" s="1"/>
  <c r="F107" i="8"/>
  <c r="H107" i="8" s="1"/>
  <c r="F108" i="8"/>
  <c r="H108" i="8" s="1"/>
  <c r="F109" i="8"/>
  <c r="H109" i="8" s="1"/>
  <c r="F110" i="8"/>
  <c r="H110" i="8" s="1"/>
  <c r="F111" i="8"/>
  <c r="H111" i="8" s="1"/>
  <c r="F112" i="8"/>
  <c r="H112" i="8" s="1"/>
  <c r="F113" i="8"/>
  <c r="H113" i="8" s="1"/>
  <c r="F114" i="8"/>
  <c r="H114" i="8" s="1"/>
  <c r="F115" i="8"/>
  <c r="H115" i="8" s="1"/>
  <c r="F116" i="8"/>
  <c r="H116" i="8" s="1"/>
  <c r="F117" i="8"/>
  <c r="H117" i="8" s="1"/>
  <c r="F118" i="8"/>
  <c r="H118" i="8" s="1"/>
  <c r="F119" i="8"/>
  <c r="H119" i="8" s="1"/>
  <c r="F120" i="8"/>
  <c r="H120" i="8" s="1"/>
  <c r="F121" i="8"/>
  <c r="H121" i="8" s="1"/>
  <c r="F122" i="8"/>
  <c r="H122" i="8" s="1"/>
  <c r="F123" i="8"/>
  <c r="H123" i="8" s="1"/>
  <c r="F124" i="8"/>
  <c r="H124" i="8" s="1"/>
  <c r="F125" i="8"/>
  <c r="H125" i="8" s="1"/>
  <c r="F126" i="8"/>
  <c r="H126" i="8" s="1"/>
  <c r="F127" i="8"/>
  <c r="H127" i="8" s="1"/>
  <c r="F128" i="8"/>
  <c r="H128" i="8" s="1"/>
  <c r="F129" i="8"/>
  <c r="H129" i="8" s="1"/>
  <c r="F130" i="8"/>
  <c r="H130" i="8" s="1"/>
  <c r="F131" i="8"/>
  <c r="H131" i="8" s="1"/>
  <c r="F132" i="8"/>
  <c r="H132" i="8" s="1"/>
  <c r="F133" i="8"/>
  <c r="H133" i="8" s="1"/>
  <c r="F134" i="8"/>
  <c r="H134" i="8" s="1"/>
  <c r="F135" i="8"/>
  <c r="H135" i="8" s="1"/>
  <c r="F136" i="8"/>
  <c r="H136" i="8" s="1"/>
  <c r="F137" i="8"/>
  <c r="H137" i="8" s="1"/>
  <c r="F138" i="8"/>
  <c r="H138" i="8" s="1"/>
  <c r="F139" i="8"/>
  <c r="H139" i="8" s="1"/>
  <c r="F140" i="8"/>
  <c r="H140" i="8" s="1"/>
  <c r="F141" i="8"/>
  <c r="H141" i="8" s="1"/>
  <c r="F142" i="8"/>
  <c r="H142" i="8" s="1"/>
  <c r="F143" i="8"/>
  <c r="H143" i="8" s="1"/>
  <c r="F144" i="8"/>
  <c r="H144" i="8" s="1"/>
  <c r="F145" i="8"/>
  <c r="H145" i="8" s="1"/>
  <c r="F146" i="8"/>
  <c r="H146" i="8" s="1"/>
  <c r="F147" i="8"/>
  <c r="H147" i="8" s="1"/>
  <c r="F148" i="8"/>
  <c r="H148" i="8" s="1"/>
  <c r="F149" i="8"/>
  <c r="H149" i="8" s="1"/>
  <c r="F150" i="8"/>
  <c r="H150" i="8" s="1"/>
  <c r="F151" i="8"/>
  <c r="H151" i="8" s="1"/>
  <c r="F152" i="8"/>
  <c r="H152" i="8" s="1"/>
  <c r="F153" i="8"/>
  <c r="H153" i="8" s="1"/>
  <c r="F154" i="8"/>
  <c r="H154" i="8" s="1"/>
  <c r="F155" i="8"/>
  <c r="H155" i="8" s="1"/>
  <c r="F156" i="8"/>
  <c r="H156" i="8" s="1"/>
  <c r="F157" i="8"/>
  <c r="H157" i="8" s="1"/>
  <c r="F158" i="8"/>
  <c r="H158" i="8" s="1"/>
  <c r="F159" i="8"/>
  <c r="H159" i="8" s="1"/>
  <c r="F160" i="8"/>
  <c r="H160" i="8" s="1"/>
  <c r="F161" i="8"/>
  <c r="H161" i="8" s="1"/>
  <c r="F162" i="8"/>
  <c r="H162" i="8" s="1"/>
  <c r="F163" i="8"/>
  <c r="H163" i="8" s="1"/>
  <c r="F164" i="8"/>
  <c r="H164" i="8" s="1"/>
  <c r="F165" i="8"/>
  <c r="H165" i="8" s="1"/>
  <c r="F166" i="8"/>
  <c r="H166" i="8" s="1"/>
  <c r="F167" i="8"/>
  <c r="H167" i="8" s="1"/>
  <c r="F168" i="8"/>
  <c r="H168" i="8" s="1"/>
  <c r="F169" i="8"/>
  <c r="H169" i="8" s="1"/>
  <c r="F170" i="8"/>
  <c r="H170" i="8" s="1"/>
  <c r="F171" i="8"/>
  <c r="H171" i="8" s="1"/>
  <c r="F172" i="8"/>
  <c r="H172" i="8" s="1"/>
  <c r="F173" i="8"/>
  <c r="H173" i="8" s="1"/>
  <c r="F174" i="8"/>
  <c r="H174" i="8" s="1"/>
  <c r="F175" i="8"/>
  <c r="H175" i="8" s="1"/>
  <c r="F176" i="8"/>
  <c r="H176" i="8" s="1"/>
  <c r="F177" i="8"/>
  <c r="H177" i="8" s="1"/>
  <c r="F178" i="8"/>
  <c r="H178" i="8" s="1"/>
  <c r="F179" i="8"/>
  <c r="H179" i="8" s="1"/>
  <c r="F180" i="8"/>
  <c r="H180" i="8" s="1"/>
  <c r="F181" i="8"/>
  <c r="H181" i="8" s="1"/>
  <c r="F182" i="8"/>
  <c r="H182" i="8" s="1"/>
  <c r="F183" i="8"/>
  <c r="H183" i="8" s="1"/>
  <c r="F184" i="8"/>
  <c r="H184" i="8" s="1"/>
  <c r="F185" i="8"/>
  <c r="H185" i="8" s="1"/>
  <c r="F186" i="8"/>
  <c r="H186" i="8" s="1"/>
  <c r="F187" i="8"/>
  <c r="H187" i="8" s="1"/>
  <c r="F188" i="8"/>
  <c r="H188" i="8" s="1"/>
  <c r="F189" i="8"/>
  <c r="H189" i="8" s="1"/>
  <c r="F190" i="8"/>
  <c r="H190" i="8" s="1"/>
  <c r="F191" i="8"/>
  <c r="H191" i="8" s="1"/>
  <c r="F192" i="8"/>
  <c r="H192" i="8" s="1"/>
  <c r="F193" i="8"/>
  <c r="H193" i="8" s="1"/>
  <c r="F194" i="8"/>
  <c r="H194" i="8" s="1"/>
  <c r="F195" i="8"/>
  <c r="H195" i="8" s="1"/>
  <c r="F196" i="8"/>
  <c r="H196" i="8" s="1"/>
  <c r="F197" i="8"/>
  <c r="H197" i="8" s="1"/>
  <c r="F198" i="8"/>
  <c r="H198" i="8" s="1"/>
  <c r="F199" i="8"/>
  <c r="H199" i="8" s="1"/>
  <c r="F200" i="8"/>
  <c r="H200" i="8" s="1"/>
  <c r="F201" i="8"/>
  <c r="H201" i="8" s="1"/>
  <c r="F202" i="8"/>
  <c r="H202" i="8" s="1"/>
  <c r="F203" i="8"/>
  <c r="H203" i="8" s="1"/>
  <c r="F204" i="8"/>
  <c r="H204" i="8" s="1"/>
  <c r="F205" i="8"/>
  <c r="H205" i="8" s="1"/>
  <c r="F206" i="8"/>
  <c r="H206" i="8" s="1"/>
  <c r="F207" i="8"/>
  <c r="H207" i="8" s="1"/>
  <c r="F208" i="8"/>
  <c r="H208" i="8" s="1"/>
  <c r="F209" i="8"/>
  <c r="H209" i="8" s="1"/>
  <c r="F210" i="8"/>
  <c r="H210" i="8" s="1"/>
  <c r="F211" i="8"/>
  <c r="H211" i="8" s="1"/>
  <c r="F212" i="8"/>
  <c r="H212" i="8" s="1"/>
  <c r="F213" i="8"/>
  <c r="H213" i="8" s="1"/>
  <c r="F214" i="8"/>
  <c r="H214" i="8" s="1"/>
  <c r="F215" i="8"/>
  <c r="H215" i="8" s="1"/>
  <c r="F216" i="8"/>
  <c r="H216" i="8" s="1"/>
  <c r="F217" i="8"/>
  <c r="H217" i="8" s="1"/>
  <c r="F218" i="8"/>
  <c r="H218" i="8" s="1"/>
  <c r="F219" i="8"/>
  <c r="H219" i="8" s="1"/>
  <c r="F220" i="8"/>
  <c r="H220" i="8" s="1"/>
  <c r="F221" i="8"/>
  <c r="H221" i="8" s="1"/>
  <c r="F222" i="8"/>
  <c r="H222" i="8" s="1"/>
  <c r="F223" i="8"/>
  <c r="H223" i="8" s="1"/>
  <c r="F224" i="8"/>
  <c r="H224" i="8" s="1"/>
  <c r="F225" i="8"/>
  <c r="H225" i="8" s="1"/>
  <c r="F226" i="8"/>
  <c r="H226" i="8" s="1"/>
  <c r="F227" i="8"/>
  <c r="H227" i="8" s="1"/>
  <c r="F228" i="8"/>
  <c r="H228" i="8" s="1"/>
  <c r="F229" i="8"/>
  <c r="H229" i="8" s="1"/>
  <c r="F230" i="8"/>
  <c r="H230" i="8" s="1"/>
  <c r="F231" i="8"/>
  <c r="H231" i="8" s="1"/>
  <c r="F232" i="8"/>
  <c r="H232" i="8" s="1"/>
  <c r="F233" i="8"/>
  <c r="H233" i="8" s="1"/>
  <c r="F234" i="8"/>
  <c r="H234" i="8" s="1"/>
  <c r="F235" i="8"/>
  <c r="H235" i="8" s="1"/>
  <c r="F236" i="8"/>
  <c r="H236" i="8" s="1"/>
  <c r="F237" i="8"/>
  <c r="H237" i="8" s="1"/>
  <c r="F238" i="8"/>
  <c r="H238" i="8" s="1"/>
  <c r="F239" i="8"/>
  <c r="H239" i="8" s="1"/>
  <c r="F240" i="8"/>
  <c r="H240" i="8" s="1"/>
  <c r="F241" i="8"/>
  <c r="H241" i="8" s="1"/>
  <c r="F242" i="8"/>
  <c r="H242" i="8" s="1"/>
  <c r="F243" i="8"/>
  <c r="H243" i="8" s="1"/>
  <c r="F244" i="8"/>
  <c r="H244" i="8" s="1"/>
  <c r="F245" i="8"/>
  <c r="H245" i="8" s="1"/>
  <c r="F246" i="8"/>
  <c r="H246" i="8" s="1"/>
  <c r="F247" i="8"/>
  <c r="H247" i="8" s="1"/>
  <c r="F248" i="8"/>
  <c r="H248" i="8" s="1"/>
  <c r="F249" i="8"/>
  <c r="H249" i="8" s="1"/>
  <c r="F250" i="8"/>
  <c r="H250" i="8" s="1"/>
  <c r="F251" i="8"/>
  <c r="H251" i="8" s="1"/>
  <c r="F252" i="8"/>
  <c r="H252" i="8" s="1"/>
  <c r="F253" i="8"/>
  <c r="H253" i="8" s="1"/>
  <c r="F254" i="8"/>
  <c r="H254" i="8" s="1"/>
  <c r="F255" i="8"/>
  <c r="H255" i="8" s="1"/>
  <c r="F256" i="8"/>
  <c r="H256" i="8" s="1"/>
  <c r="F257" i="8"/>
  <c r="H257" i="8" s="1"/>
  <c r="F258" i="8"/>
  <c r="H258" i="8" s="1"/>
  <c r="F259" i="8"/>
  <c r="H259" i="8" s="1"/>
  <c r="F260" i="8"/>
  <c r="H260" i="8" s="1"/>
  <c r="F261" i="8"/>
  <c r="H261" i="8" s="1"/>
  <c r="F262" i="8"/>
  <c r="H262" i="8" s="1"/>
  <c r="F263" i="8"/>
  <c r="H263" i="8" s="1"/>
  <c r="F264" i="8"/>
  <c r="H264" i="8" s="1"/>
  <c r="F265" i="8"/>
  <c r="H265" i="8" s="1"/>
  <c r="F266" i="8"/>
  <c r="H266" i="8" s="1"/>
  <c r="F267" i="8"/>
  <c r="H267" i="8" s="1"/>
  <c r="F268" i="8"/>
  <c r="H268" i="8" s="1"/>
  <c r="F269" i="8"/>
  <c r="H269" i="8" s="1"/>
  <c r="F270" i="8"/>
  <c r="H270" i="8" s="1"/>
  <c r="F271" i="8"/>
  <c r="H271" i="8" s="1"/>
  <c r="F272" i="8"/>
  <c r="H272" i="8" s="1"/>
  <c r="F273" i="8"/>
  <c r="H273" i="8" s="1"/>
  <c r="F274" i="8"/>
  <c r="H274" i="8" s="1"/>
  <c r="F275" i="8"/>
  <c r="H275" i="8" s="1"/>
  <c r="F276" i="8"/>
  <c r="H276" i="8" s="1"/>
  <c r="F277" i="8"/>
  <c r="H277" i="8" s="1"/>
  <c r="F278" i="8"/>
  <c r="H278" i="8" s="1"/>
  <c r="F279" i="8"/>
  <c r="H279" i="8" s="1"/>
  <c r="F280" i="8"/>
  <c r="H280" i="8" s="1"/>
  <c r="F281" i="8"/>
  <c r="H281" i="8" s="1"/>
  <c r="F282" i="8"/>
  <c r="H282" i="8" s="1"/>
  <c r="F283" i="8"/>
  <c r="H283" i="8" s="1"/>
  <c r="F284" i="8"/>
  <c r="H284" i="8" s="1"/>
  <c r="F285" i="8"/>
  <c r="H285" i="8" s="1"/>
  <c r="F286" i="8"/>
  <c r="H286" i="8" s="1"/>
  <c r="F287" i="8"/>
  <c r="H287" i="8" s="1"/>
  <c r="F288" i="8"/>
  <c r="H288" i="8" s="1"/>
  <c r="F289" i="8"/>
  <c r="H289" i="8" s="1"/>
  <c r="F290" i="8"/>
  <c r="H290" i="8" s="1"/>
  <c r="F291" i="8"/>
  <c r="H291" i="8" s="1"/>
  <c r="F292" i="8"/>
  <c r="H292" i="8" s="1"/>
  <c r="F293" i="8"/>
  <c r="H293" i="8" s="1"/>
  <c r="F294" i="8"/>
  <c r="H294" i="8" s="1"/>
  <c r="F295" i="8"/>
  <c r="H295" i="8" s="1"/>
  <c r="F296" i="8"/>
  <c r="H296" i="8" s="1"/>
  <c r="F297" i="8"/>
  <c r="H297" i="8" s="1"/>
  <c r="F298" i="8"/>
  <c r="H298" i="8" s="1"/>
  <c r="F299" i="8"/>
  <c r="H299" i="8" s="1"/>
  <c r="F300" i="8"/>
  <c r="H300" i="8" s="1"/>
  <c r="F301" i="8"/>
  <c r="H301" i="8" s="1"/>
  <c r="F302" i="8"/>
  <c r="H302" i="8" s="1"/>
  <c r="F303" i="8"/>
  <c r="H303" i="8" s="1"/>
  <c r="F304" i="8"/>
  <c r="H304" i="8" s="1"/>
  <c r="F305" i="8"/>
  <c r="H305" i="8" s="1"/>
  <c r="F306" i="8"/>
  <c r="H306" i="8" s="1"/>
  <c r="F307" i="8"/>
  <c r="H307" i="8" s="1"/>
  <c r="F308" i="8"/>
  <c r="H308" i="8" s="1"/>
  <c r="F309" i="8"/>
  <c r="H309" i="8" s="1"/>
  <c r="F310" i="8"/>
  <c r="H310" i="8" s="1"/>
  <c r="F311" i="8"/>
  <c r="H311" i="8" s="1"/>
  <c r="F312" i="8"/>
  <c r="H312" i="8" s="1"/>
  <c r="F313" i="8"/>
  <c r="H313" i="8" s="1"/>
  <c r="F314" i="8"/>
  <c r="H314" i="8" s="1"/>
  <c r="F315" i="8"/>
  <c r="H315" i="8" s="1"/>
  <c r="F316" i="8"/>
  <c r="H316" i="8" s="1"/>
  <c r="F317" i="8"/>
  <c r="H317" i="8" s="1"/>
  <c r="F318" i="8"/>
  <c r="H318" i="8" s="1"/>
  <c r="F319" i="8"/>
  <c r="H319" i="8" s="1"/>
  <c r="F320" i="8"/>
  <c r="H320" i="8" s="1"/>
  <c r="F321" i="8"/>
  <c r="H321" i="8" s="1"/>
  <c r="F322" i="8"/>
  <c r="H322" i="8" s="1"/>
  <c r="F323" i="8"/>
  <c r="H323" i="8" s="1"/>
  <c r="F324" i="8"/>
  <c r="H324" i="8" s="1"/>
  <c r="F325" i="8"/>
  <c r="H325" i="8" s="1"/>
  <c r="F326" i="8"/>
  <c r="H326" i="8" s="1"/>
  <c r="F327" i="8"/>
  <c r="H327" i="8" s="1"/>
  <c r="F328" i="8"/>
  <c r="H328" i="8" s="1"/>
  <c r="F329" i="8"/>
  <c r="H329" i="8" s="1"/>
  <c r="F330" i="8"/>
  <c r="H330" i="8" s="1"/>
  <c r="F331" i="8"/>
  <c r="H331" i="8" s="1"/>
  <c r="F332" i="8"/>
  <c r="H332" i="8" s="1"/>
  <c r="F333" i="8"/>
  <c r="H333" i="8" s="1"/>
  <c r="F334" i="8"/>
  <c r="H334" i="8" s="1"/>
  <c r="F335" i="8"/>
  <c r="H335" i="8" s="1"/>
  <c r="F336" i="8"/>
  <c r="H336" i="8" s="1"/>
  <c r="F337" i="8"/>
  <c r="H337" i="8" s="1"/>
  <c r="F338" i="8"/>
  <c r="H338" i="8" s="1"/>
  <c r="F339" i="8"/>
  <c r="H339" i="8" s="1"/>
  <c r="F340" i="8"/>
  <c r="H340" i="8" s="1"/>
  <c r="F341" i="8"/>
  <c r="H341" i="8" s="1"/>
  <c r="F342" i="8"/>
  <c r="H342" i="8" s="1"/>
  <c r="F343" i="8"/>
  <c r="H343" i="8" s="1"/>
  <c r="F344" i="8"/>
  <c r="H344" i="8" s="1"/>
  <c r="F345" i="8"/>
  <c r="H345" i="8" s="1"/>
  <c r="F346" i="8"/>
  <c r="H346" i="8" s="1"/>
  <c r="F347" i="8"/>
  <c r="H347" i="8" s="1"/>
  <c r="F348" i="8"/>
  <c r="H348" i="8" s="1"/>
  <c r="F349" i="8"/>
  <c r="H349" i="8" s="1"/>
  <c r="F350" i="8"/>
  <c r="H350" i="8" s="1"/>
  <c r="F351" i="8"/>
  <c r="H351" i="8" s="1"/>
  <c r="F352" i="8"/>
  <c r="H352" i="8" s="1"/>
  <c r="F353" i="8"/>
  <c r="H353" i="8" s="1"/>
  <c r="F354" i="8"/>
  <c r="H354" i="8" s="1"/>
  <c r="F355" i="8"/>
  <c r="H355" i="8" s="1"/>
  <c r="F356" i="8"/>
  <c r="H356" i="8" s="1"/>
  <c r="F357" i="8"/>
  <c r="H357" i="8" s="1"/>
  <c r="F358" i="8"/>
  <c r="H358" i="8" s="1"/>
  <c r="F359" i="8"/>
  <c r="H359" i="8" s="1"/>
  <c r="F360" i="8"/>
  <c r="H360" i="8" s="1"/>
  <c r="F361" i="8"/>
  <c r="H361" i="8" s="1"/>
  <c r="F362" i="8"/>
  <c r="H362" i="8" s="1"/>
  <c r="F363" i="8"/>
  <c r="H363" i="8" s="1"/>
  <c r="F364" i="8"/>
  <c r="H364" i="8" s="1"/>
  <c r="F365" i="8"/>
  <c r="H365" i="8" s="1"/>
  <c r="F366" i="8"/>
  <c r="H366" i="8" s="1"/>
  <c r="F367" i="8"/>
  <c r="H367" i="8" s="1"/>
  <c r="F368" i="8"/>
  <c r="H368" i="8" s="1"/>
  <c r="F369" i="8"/>
  <c r="H369" i="8" s="1"/>
  <c r="F370" i="8"/>
  <c r="H370" i="8" s="1"/>
  <c r="F371" i="8"/>
  <c r="H371" i="8" s="1"/>
  <c r="F372" i="8"/>
  <c r="H372" i="8" s="1"/>
  <c r="F373" i="8"/>
  <c r="H373" i="8" s="1"/>
  <c r="F374" i="8"/>
  <c r="H374" i="8" s="1"/>
  <c r="F375" i="8"/>
  <c r="H375" i="8" s="1"/>
  <c r="F376" i="8"/>
  <c r="H376" i="8" s="1"/>
  <c r="F377" i="8"/>
  <c r="H377" i="8" s="1"/>
  <c r="F378" i="8"/>
  <c r="H378" i="8" s="1"/>
  <c r="F379" i="8"/>
  <c r="H379" i="8" s="1"/>
  <c r="F380" i="8"/>
  <c r="H380" i="8" s="1"/>
  <c r="F381" i="8"/>
  <c r="H381" i="8" s="1"/>
  <c r="F382" i="8"/>
  <c r="H382" i="8" s="1"/>
  <c r="F383" i="8"/>
  <c r="H383" i="8" s="1"/>
  <c r="F384" i="8"/>
  <c r="H384" i="8" s="1"/>
  <c r="F385" i="8"/>
  <c r="H385" i="8" s="1"/>
  <c r="F386" i="8"/>
  <c r="H386" i="8" s="1"/>
  <c r="F387" i="8"/>
  <c r="H387" i="8" s="1"/>
  <c r="F388" i="8"/>
  <c r="H388" i="8" s="1"/>
  <c r="F389" i="8"/>
  <c r="H389" i="8" s="1"/>
  <c r="F390" i="8"/>
  <c r="H390" i="8" s="1"/>
  <c r="F391" i="8"/>
  <c r="H391" i="8" s="1"/>
  <c r="F392" i="8"/>
  <c r="H392" i="8" s="1"/>
  <c r="F393" i="8"/>
  <c r="H393" i="8" s="1"/>
  <c r="F394" i="8"/>
  <c r="H394" i="8" s="1"/>
  <c r="F395" i="8"/>
  <c r="H395" i="8" s="1"/>
  <c r="F396" i="8"/>
  <c r="H396" i="8" s="1"/>
  <c r="F397" i="8"/>
  <c r="H397" i="8" s="1"/>
  <c r="F398" i="8"/>
  <c r="H398" i="8" s="1"/>
  <c r="F399" i="8"/>
  <c r="H399" i="8" s="1"/>
  <c r="F400" i="8"/>
  <c r="H400" i="8" s="1"/>
  <c r="F401" i="8"/>
  <c r="H401" i="8" s="1"/>
  <c r="F402" i="8"/>
  <c r="H402" i="8" s="1"/>
  <c r="F403" i="8"/>
  <c r="H403" i="8" s="1"/>
  <c r="F404" i="8"/>
  <c r="H404" i="8" s="1"/>
  <c r="F405" i="8"/>
  <c r="H405" i="8" s="1"/>
  <c r="F406" i="8"/>
  <c r="H406" i="8" s="1"/>
  <c r="F407" i="8"/>
  <c r="H407" i="8" s="1"/>
  <c r="F408" i="8"/>
  <c r="H408" i="8" s="1"/>
  <c r="F409" i="8"/>
  <c r="H409" i="8" s="1"/>
  <c r="F410" i="8"/>
  <c r="H410" i="8" s="1"/>
  <c r="F411" i="8"/>
  <c r="H411" i="8" s="1"/>
  <c r="F412" i="8"/>
  <c r="H412" i="8" s="1"/>
  <c r="F413" i="8"/>
  <c r="H413" i="8" s="1"/>
  <c r="F414" i="8"/>
  <c r="H414" i="8" s="1"/>
  <c r="F415" i="8"/>
  <c r="H415" i="8" s="1"/>
  <c r="F416" i="8"/>
  <c r="H416" i="8" s="1"/>
  <c r="F417" i="8"/>
  <c r="H417" i="8" s="1"/>
  <c r="F418" i="8"/>
  <c r="H418" i="8" s="1"/>
  <c r="F419" i="8"/>
  <c r="H419" i="8" s="1"/>
  <c r="F420" i="8"/>
  <c r="H420" i="8" s="1"/>
  <c r="F421" i="8"/>
  <c r="H421" i="8" s="1"/>
  <c r="F422" i="8"/>
  <c r="H422" i="8" s="1"/>
  <c r="F423" i="8"/>
  <c r="H423" i="8" s="1"/>
  <c r="F424" i="8"/>
  <c r="H424" i="8" s="1"/>
  <c r="F425" i="8"/>
  <c r="H425" i="8" s="1"/>
  <c r="F426" i="8"/>
  <c r="H426" i="8" s="1"/>
  <c r="F427" i="8"/>
  <c r="H427" i="8" s="1"/>
  <c r="F428" i="8"/>
  <c r="H428" i="8" s="1"/>
  <c r="F429" i="8"/>
  <c r="H429" i="8" s="1"/>
  <c r="F430" i="8"/>
  <c r="H430" i="8" s="1"/>
  <c r="F431" i="8"/>
  <c r="H431" i="8" s="1"/>
  <c r="F432" i="8"/>
  <c r="H432" i="8" s="1"/>
  <c r="F433" i="8"/>
  <c r="H433" i="8" s="1"/>
  <c r="F434" i="8"/>
  <c r="H434" i="8" s="1"/>
  <c r="F435" i="8"/>
  <c r="H435" i="8" s="1"/>
  <c r="F436" i="8"/>
  <c r="H436" i="8" s="1"/>
  <c r="F437" i="8"/>
  <c r="H437" i="8" s="1"/>
  <c r="F438" i="8"/>
  <c r="H438" i="8" s="1"/>
  <c r="F439" i="8"/>
  <c r="H439" i="8" s="1"/>
  <c r="F440" i="8"/>
  <c r="H440" i="8" s="1"/>
  <c r="F441" i="8"/>
  <c r="H441" i="8" s="1"/>
  <c r="F442" i="8"/>
  <c r="H442" i="8" s="1"/>
  <c r="F443" i="8"/>
  <c r="H443" i="8" s="1"/>
  <c r="F444" i="8"/>
  <c r="H444" i="8" s="1"/>
  <c r="F445" i="8"/>
  <c r="H445" i="8" s="1"/>
  <c r="F446" i="8"/>
  <c r="H446" i="8" s="1"/>
  <c r="F447" i="8"/>
  <c r="H447" i="8" s="1"/>
  <c r="F448" i="8"/>
  <c r="H448" i="8" s="1"/>
  <c r="F449" i="8"/>
  <c r="H449" i="8" s="1"/>
  <c r="F450" i="8"/>
  <c r="H450" i="8" s="1"/>
  <c r="F451" i="8"/>
  <c r="H451" i="8" s="1"/>
  <c r="F452" i="8"/>
  <c r="H452" i="8" s="1"/>
  <c r="F453" i="8"/>
  <c r="H453" i="8" s="1"/>
  <c r="F454" i="8"/>
  <c r="H454" i="8" s="1"/>
  <c r="F455" i="8"/>
  <c r="H455" i="8" s="1"/>
  <c r="F456" i="8"/>
  <c r="H456" i="8" s="1"/>
  <c r="F457" i="8"/>
  <c r="H457" i="8" s="1"/>
  <c r="F458" i="8"/>
  <c r="H458" i="8" s="1"/>
  <c r="F459" i="8"/>
  <c r="H459" i="8" s="1"/>
  <c r="F460" i="8"/>
  <c r="H460" i="8" s="1"/>
  <c r="F461" i="8"/>
  <c r="H461" i="8" s="1"/>
  <c r="F462" i="8"/>
  <c r="H462" i="8" s="1"/>
  <c r="F463" i="8"/>
  <c r="H463" i="8" s="1"/>
  <c r="F464" i="8"/>
  <c r="H464" i="8" s="1"/>
  <c r="F465" i="8"/>
  <c r="H465" i="8" s="1"/>
  <c r="F466" i="8"/>
  <c r="H466" i="8" s="1"/>
  <c r="F467" i="8"/>
  <c r="H467" i="8" s="1"/>
  <c r="F468" i="8"/>
  <c r="H468" i="8" s="1"/>
  <c r="F469" i="8"/>
  <c r="H469" i="8" s="1"/>
  <c r="F470" i="8"/>
  <c r="H470" i="8" s="1"/>
  <c r="F471" i="8"/>
  <c r="H471" i="8" s="1"/>
  <c r="F472" i="8"/>
  <c r="H472" i="8" s="1"/>
  <c r="F473" i="8"/>
  <c r="H473" i="8" s="1"/>
  <c r="F474" i="8"/>
  <c r="H474" i="8" s="1"/>
  <c r="F475" i="8"/>
  <c r="H475" i="8" s="1"/>
  <c r="F476" i="8"/>
  <c r="H476" i="8" s="1"/>
  <c r="F477" i="8"/>
  <c r="H477" i="8" s="1"/>
  <c r="F478" i="8"/>
  <c r="H478" i="8" s="1"/>
  <c r="F479" i="8"/>
  <c r="H479" i="8" s="1"/>
  <c r="F480" i="8"/>
  <c r="H480" i="8" s="1"/>
  <c r="F481" i="8"/>
  <c r="H481" i="8" s="1"/>
  <c r="F482" i="8"/>
  <c r="H482" i="8" s="1"/>
  <c r="F483" i="8"/>
  <c r="H483" i="8" s="1"/>
  <c r="F484" i="8"/>
  <c r="H484" i="8" s="1"/>
  <c r="F485" i="8"/>
  <c r="H485" i="8" s="1"/>
  <c r="F486" i="8"/>
  <c r="H486" i="8" s="1"/>
  <c r="F487" i="8"/>
  <c r="H487" i="8" s="1"/>
  <c r="F488" i="8"/>
  <c r="H488" i="8" s="1"/>
  <c r="F489" i="8"/>
  <c r="H489" i="8" s="1"/>
  <c r="F490" i="8"/>
  <c r="H490" i="8" s="1"/>
  <c r="F491" i="8"/>
  <c r="H491" i="8" s="1"/>
  <c r="F492" i="8"/>
  <c r="H492" i="8" s="1"/>
  <c r="F493" i="8"/>
  <c r="H493" i="8" s="1"/>
  <c r="F494" i="8"/>
  <c r="H494" i="8" s="1"/>
  <c r="F495" i="8"/>
  <c r="H495" i="8" s="1"/>
  <c r="F496" i="8"/>
  <c r="H496" i="8" s="1"/>
  <c r="F497" i="8"/>
  <c r="H497" i="8" s="1"/>
  <c r="F498" i="8"/>
  <c r="H498" i="8" s="1"/>
  <c r="F499" i="8"/>
  <c r="H499" i="8" s="1"/>
  <c r="F500" i="8"/>
  <c r="H500" i="8" s="1"/>
  <c r="F501" i="8"/>
  <c r="H501" i="8" s="1"/>
  <c r="F502" i="8"/>
  <c r="H502" i="8" s="1"/>
  <c r="F503" i="8"/>
  <c r="H503" i="8" s="1"/>
  <c r="F504" i="8"/>
  <c r="H504" i="8" s="1"/>
  <c r="F505" i="8"/>
  <c r="H505" i="8" s="1"/>
  <c r="F506" i="8"/>
  <c r="H506" i="8" s="1"/>
  <c r="F507" i="8"/>
  <c r="H507" i="8" s="1"/>
  <c r="F508" i="8"/>
  <c r="H508" i="8" s="1"/>
  <c r="F509" i="8"/>
  <c r="H509" i="8" s="1"/>
  <c r="F510" i="8"/>
  <c r="H510" i="8" s="1"/>
  <c r="F511" i="8"/>
  <c r="H511" i="8" s="1"/>
  <c r="F512" i="8"/>
  <c r="H512" i="8" s="1"/>
  <c r="F513" i="8"/>
  <c r="H513" i="8" s="1"/>
  <c r="F514" i="8"/>
  <c r="H514" i="8" s="1"/>
  <c r="F515" i="8"/>
  <c r="H515" i="8" s="1"/>
  <c r="F516" i="8"/>
  <c r="H516" i="8" s="1"/>
  <c r="F517" i="8"/>
  <c r="H517" i="8" s="1"/>
  <c r="F518" i="8"/>
  <c r="H518" i="8" s="1"/>
  <c r="F519" i="8"/>
  <c r="H519" i="8" s="1"/>
  <c r="F520" i="8"/>
  <c r="H520" i="8" s="1"/>
  <c r="F521" i="8"/>
  <c r="H521" i="8" s="1"/>
  <c r="F522" i="8"/>
  <c r="H522" i="8" s="1"/>
  <c r="F523" i="8"/>
  <c r="H523" i="8" s="1"/>
  <c r="F524" i="8"/>
  <c r="H524" i="8" s="1"/>
  <c r="F525" i="8"/>
  <c r="H525" i="8" s="1"/>
  <c r="F526" i="8"/>
  <c r="H526" i="8" s="1"/>
  <c r="F527" i="8"/>
  <c r="H527" i="8" s="1"/>
  <c r="F528" i="8"/>
  <c r="H528" i="8" s="1"/>
  <c r="F529" i="8"/>
  <c r="H529" i="8" s="1"/>
  <c r="F530" i="8"/>
  <c r="H530" i="8" s="1"/>
  <c r="F531" i="8"/>
  <c r="H531" i="8" s="1"/>
  <c r="F532" i="8"/>
  <c r="H532" i="8" s="1"/>
  <c r="F533" i="8"/>
  <c r="H533" i="8" s="1"/>
  <c r="F534" i="8"/>
  <c r="H534" i="8" s="1"/>
  <c r="F535" i="8"/>
  <c r="H535" i="8" s="1"/>
  <c r="F536" i="8"/>
  <c r="H536" i="8" s="1"/>
  <c r="F537" i="8"/>
  <c r="H537" i="8" s="1"/>
  <c r="F538" i="8"/>
  <c r="H538" i="8" s="1"/>
  <c r="F539" i="8"/>
  <c r="H539" i="8" s="1"/>
  <c r="F540" i="8"/>
  <c r="H540" i="8" s="1"/>
  <c r="F541" i="8"/>
  <c r="H541" i="8" s="1"/>
  <c r="F542" i="8"/>
  <c r="H542" i="8" s="1"/>
  <c r="F543" i="8"/>
  <c r="H543" i="8" s="1"/>
  <c r="F544" i="8"/>
  <c r="H544" i="8" s="1"/>
  <c r="F545" i="8"/>
  <c r="H545" i="8" s="1"/>
  <c r="F546" i="8"/>
  <c r="H546" i="8" s="1"/>
  <c r="F547" i="8"/>
  <c r="H547" i="8" s="1"/>
  <c r="F548" i="8"/>
  <c r="H548" i="8" s="1"/>
  <c r="F549" i="8"/>
  <c r="H549" i="8" s="1"/>
  <c r="F550" i="8"/>
  <c r="H550" i="8" s="1"/>
  <c r="F551" i="8"/>
  <c r="H551" i="8" s="1"/>
  <c r="F552" i="8"/>
  <c r="H552" i="8" s="1"/>
  <c r="F553" i="8"/>
  <c r="H553" i="8" s="1"/>
  <c r="F554" i="8"/>
  <c r="H554" i="8" s="1"/>
  <c r="F555" i="8"/>
  <c r="H555" i="8" s="1"/>
  <c r="F556" i="8"/>
  <c r="H556" i="8" s="1"/>
  <c r="F557" i="8"/>
  <c r="H557" i="8" s="1"/>
  <c r="F558" i="8"/>
  <c r="H558" i="8" s="1"/>
  <c r="F559" i="8"/>
  <c r="H559" i="8" s="1"/>
  <c r="F560" i="8"/>
  <c r="H560" i="8" s="1"/>
  <c r="F561" i="8"/>
  <c r="H561" i="8" s="1"/>
  <c r="F562" i="8"/>
  <c r="H562" i="8" s="1"/>
  <c r="F563" i="8"/>
  <c r="H563" i="8" s="1"/>
  <c r="F564" i="8"/>
  <c r="H564" i="8" s="1"/>
  <c r="F565" i="8"/>
  <c r="H565" i="8" s="1"/>
  <c r="F566" i="8"/>
  <c r="H566" i="8" s="1"/>
  <c r="F567" i="8"/>
  <c r="H567" i="8" s="1"/>
  <c r="F568" i="8"/>
  <c r="H568" i="8" s="1"/>
  <c r="F569" i="8"/>
  <c r="H569" i="8" s="1"/>
  <c r="F570" i="8"/>
  <c r="H570" i="8" s="1"/>
  <c r="F571" i="8"/>
  <c r="H571" i="8" s="1"/>
  <c r="F572" i="8"/>
  <c r="H572" i="8" s="1"/>
  <c r="F573" i="8"/>
  <c r="H573" i="8" s="1"/>
  <c r="F574" i="8"/>
  <c r="H574" i="8" s="1"/>
  <c r="F575" i="8"/>
  <c r="H575" i="8" s="1"/>
  <c r="F576" i="8"/>
  <c r="H576" i="8" s="1"/>
  <c r="F577" i="8"/>
  <c r="H577" i="8" s="1"/>
  <c r="F578" i="8"/>
  <c r="H578" i="8" s="1"/>
  <c r="F579" i="8"/>
  <c r="H579" i="8" s="1"/>
  <c r="F580" i="8"/>
  <c r="H580" i="8" s="1"/>
  <c r="F581" i="8"/>
  <c r="H581" i="8" s="1"/>
  <c r="F582" i="8"/>
  <c r="H582" i="8" s="1"/>
  <c r="F583" i="8"/>
  <c r="H583" i="8" s="1"/>
  <c r="F584" i="8"/>
  <c r="H584" i="8" s="1"/>
  <c r="F585" i="8"/>
  <c r="H585" i="8" s="1"/>
  <c r="F586" i="8"/>
  <c r="H586" i="8" s="1"/>
  <c r="F587" i="8"/>
  <c r="H587" i="8" s="1"/>
  <c r="F588" i="8"/>
  <c r="H588" i="8" s="1"/>
  <c r="F589" i="8"/>
  <c r="H589" i="8" s="1"/>
  <c r="F590" i="8"/>
  <c r="H590" i="8" s="1"/>
  <c r="F591" i="8"/>
  <c r="H591" i="8" s="1"/>
  <c r="F592" i="8"/>
  <c r="H592" i="8" s="1"/>
  <c r="F593" i="8"/>
  <c r="H593" i="8" s="1"/>
  <c r="F594" i="8"/>
  <c r="H594" i="8" s="1"/>
  <c r="F595" i="8"/>
  <c r="H595" i="8" s="1"/>
  <c r="F596" i="8"/>
  <c r="H596" i="8" s="1"/>
  <c r="F597" i="8"/>
  <c r="H597" i="8" s="1"/>
  <c r="F598" i="8"/>
  <c r="H598" i="8" s="1"/>
  <c r="F599" i="8"/>
  <c r="H599" i="8" s="1"/>
  <c r="F600" i="8"/>
  <c r="H600" i="8" s="1"/>
  <c r="F601" i="8"/>
  <c r="H601" i="8" s="1"/>
  <c r="F602" i="8"/>
  <c r="H602" i="8" s="1"/>
  <c r="F603" i="8"/>
  <c r="H603" i="8" s="1"/>
  <c r="F604" i="8"/>
  <c r="H604" i="8" s="1"/>
  <c r="F605" i="8"/>
  <c r="H605" i="8" s="1"/>
  <c r="F606" i="8"/>
  <c r="H606" i="8" s="1"/>
  <c r="F607" i="8"/>
  <c r="H607" i="8" s="1"/>
  <c r="F608" i="8"/>
  <c r="H608" i="8" s="1"/>
  <c r="F609" i="8"/>
  <c r="H609" i="8" s="1"/>
  <c r="F610" i="8"/>
  <c r="H610" i="8" s="1"/>
  <c r="F611" i="8"/>
  <c r="H611" i="8" s="1"/>
  <c r="F612" i="8"/>
  <c r="H612" i="8" s="1"/>
  <c r="F613" i="8"/>
  <c r="H613" i="8" s="1"/>
  <c r="F614" i="8"/>
  <c r="H614" i="8" s="1"/>
  <c r="F615" i="8"/>
  <c r="H615" i="8" s="1"/>
  <c r="F616" i="8"/>
  <c r="H616" i="8" s="1"/>
  <c r="F617" i="8"/>
  <c r="H617" i="8" s="1"/>
  <c r="F618" i="8"/>
  <c r="H618" i="8" s="1"/>
  <c r="F619" i="8"/>
  <c r="H619" i="8" s="1"/>
  <c r="F620" i="8"/>
  <c r="H620" i="8" s="1"/>
  <c r="F621" i="8"/>
  <c r="H621" i="8" s="1"/>
  <c r="F622" i="8"/>
  <c r="H622" i="8" s="1"/>
  <c r="F623" i="8"/>
  <c r="H623" i="8" s="1"/>
  <c r="F624" i="8"/>
  <c r="H624" i="8" s="1"/>
  <c r="F625" i="8"/>
  <c r="H625" i="8" s="1"/>
  <c r="F626" i="8"/>
  <c r="H626" i="8" s="1"/>
  <c r="F627" i="8"/>
  <c r="H627" i="8" s="1"/>
  <c r="F628" i="8"/>
  <c r="H628" i="8" s="1"/>
  <c r="F629" i="8"/>
  <c r="H629" i="8" s="1"/>
  <c r="F630" i="8"/>
  <c r="H630" i="8" s="1"/>
  <c r="F631" i="8"/>
  <c r="H631" i="8" s="1"/>
  <c r="F632" i="8"/>
  <c r="H632" i="8" s="1"/>
  <c r="F633" i="8"/>
  <c r="H633" i="8" s="1"/>
  <c r="F634" i="8"/>
  <c r="H634" i="8" s="1"/>
  <c r="F635" i="8"/>
  <c r="H635" i="8" s="1"/>
  <c r="F636" i="8"/>
  <c r="H636" i="8" s="1"/>
  <c r="F637" i="8"/>
  <c r="H637" i="8" s="1"/>
  <c r="F638" i="8"/>
  <c r="H638" i="8" s="1"/>
  <c r="F639" i="8"/>
  <c r="H639" i="8" s="1"/>
  <c r="F640" i="8"/>
  <c r="H640" i="8" s="1"/>
  <c r="F641" i="8"/>
  <c r="H641" i="8" s="1"/>
  <c r="F642" i="8"/>
  <c r="H642" i="8" s="1"/>
  <c r="F643" i="8"/>
  <c r="H643" i="8" s="1"/>
  <c r="F644" i="8"/>
  <c r="H644" i="8" s="1"/>
  <c r="F645" i="8"/>
  <c r="H645" i="8" s="1"/>
  <c r="F646" i="8"/>
  <c r="H646" i="8" s="1"/>
  <c r="F647" i="8"/>
  <c r="H647" i="8" s="1"/>
  <c r="F648" i="8"/>
  <c r="H648" i="8" s="1"/>
  <c r="F649" i="8"/>
  <c r="H649" i="8" s="1"/>
  <c r="F650" i="8"/>
  <c r="H650" i="8" s="1"/>
  <c r="F651" i="8"/>
  <c r="H651" i="8" s="1"/>
  <c r="F652" i="8"/>
  <c r="H652" i="8" s="1"/>
  <c r="F653" i="8"/>
  <c r="H653" i="8" s="1"/>
  <c r="F654" i="8"/>
  <c r="H654" i="8" s="1"/>
  <c r="F655" i="8"/>
  <c r="H655" i="8" s="1"/>
  <c r="F656" i="8"/>
  <c r="H656" i="8" s="1"/>
  <c r="F657" i="8"/>
  <c r="H657" i="8" s="1"/>
  <c r="F658" i="8"/>
  <c r="H658" i="8" s="1"/>
  <c r="F659" i="8"/>
  <c r="H659" i="8" s="1"/>
  <c r="F660" i="8"/>
  <c r="H660" i="8" s="1"/>
  <c r="F661" i="8"/>
  <c r="H661" i="8" s="1"/>
  <c r="F662" i="8"/>
  <c r="H662" i="8" s="1"/>
  <c r="F663" i="8"/>
  <c r="H663" i="8" s="1"/>
  <c r="F664" i="8"/>
  <c r="H664" i="8" s="1"/>
  <c r="F665" i="8"/>
  <c r="H665" i="8" s="1"/>
  <c r="F666" i="8"/>
  <c r="H666" i="8" s="1"/>
  <c r="F667" i="8"/>
  <c r="H667" i="8" s="1"/>
  <c r="F668" i="8"/>
  <c r="H668" i="8" s="1"/>
  <c r="F669" i="8"/>
  <c r="H669" i="8" s="1"/>
  <c r="F670" i="8"/>
  <c r="H670" i="8" s="1"/>
  <c r="F671" i="8"/>
  <c r="H671" i="8" s="1"/>
  <c r="F672" i="8"/>
  <c r="H672" i="8" s="1"/>
  <c r="F673" i="8"/>
  <c r="H673" i="8" s="1"/>
  <c r="F674" i="8"/>
  <c r="H674" i="8" s="1"/>
  <c r="F675" i="8"/>
  <c r="H675" i="8" s="1"/>
  <c r="F676" i="8"/>
  <c r="H676" i="8" s="1"/>
  <c r="F677" i="8"/>
  <c r="H677" i="8" s="1"/>
  <c r="F678" i="8"/>
  <c r="H678" i="8" s="1"/>
  <c r="F679" i="8"/>
  <c r="H679" i="8" s="1"/>
  <c r="F680" i="8"/>
  <c r="H680" i="8" s="1"/>
  <c r="F681" i="8"/>
  <c r="H681" i="8" s="1"/>
  <c r="F682" i="8"/>
  <c r="H682" i="8" s="1"/>
  <c r="F683" i="8"/>
  <c r="H683" i="8" s="1"/>
  <c r="F684" i="8"/>
  <c r="H684" i="8" s="1"/>
  <c r="F685" i="8"/>
  <c r="H685" i="8" s="1"/>
  <c r="F686" i="8"/>
  <c r="H686" i="8" s="1"/>
  <c r="F687" i="8"/>
  <c r="H687" i="8" s="1"/>
  <c r="F688" i="8"/>
  <c r="H688" i="8" s="1"/>
  <c r="F689" i="8"/>
  <c r="H689" i="8" s="1"/>
  <c r="F690" i="8"/>
  <c r="H690" i="8" s="1"/>
  <c r="F691" i="8"/>
  <c r="H691" i="8" s="1"/>
  <c r="F692" i="8"/>
  <c r="H692" i="8" s="1"/>
  <c r="F693" i="8"/>
  <c r="H693" i="8" s="1"/>
  <c r="F694" i="8"/>
  <c r="H694" i="8" s="1"/>
  <c r="F695" i="8"/>
  <c r="H695" i="8" s="1"/>
  <c r="F696" i="8"/>
  <c r="H696" i="8" s="1"/>
  <c r="F697" i="8"/>
  <c r="H697" i="8" s="1"/>
  <c r="F698" i="8"/>
  <c r="H698" i="8" s="1"/>
  <c r="F699" i="8"/>
  <c r="H699" i="8" s="1"/>
  <c r="F700" i="8"/>
  <c r="H700" i="8" s="1"/>
  <c r="F701" i="8"/>
  <c r="H701" i="8" s="1"/>
  <c r="F702" i="8"/>
  <c r="H702" i="8" s="1"/>
  <c r="F703" i="8"/>
  <c r="H703" i="8" s="1"/>
  <c r="F704" i="8"/>
  <c r="H704" i="8" s="1"/>
  <c r="F705" i="8"/>
  <c r="H705" i="8" s="1"/>
  <c r="F706" i="8"/>
  <c r="H706" i="8" s="1"/>
  <c r="F707" i="8"/>
  <c r="H707" i="8" s="1"/>
  <c r="F708" i="8"/>
  <c r="H708" i="8" s="1"/>
  <c r="F709" i="8"/>
  <c r="H709" i="8" s="1"/>
  <c r="F710" i="8"/>
  <c r="H710" i="8" s="1"/>
  <c r="F711" i="8"/>
  <c r="H711" i="8" s="1"/>
  <c r="F712" i="8"/>
  <c r="H712" i="8" s="1"/>
  <c r="F713" i="8"/>
  <c r="H713" i="8" s="1"/>
  <c r="F714" i="8"/>
  <c r="H714" i="8" s="1"/>
  <c r="F715" i="8"/>
  <c r="H715" i="8" s="1"/>
  <c r="F716" i="8"/>
  <c r="H716" i="8" s="1"/>
  <c r="F717" i="8"/>
  <c r="H717" i="8" s="1"/>
  <c r="F718" i="8"/>
  <c r="H718" i="8" s="1"/>
  <c r="F719" i="8"/>
  <c r="H719" i="8" s="1"/>
  <c r="F720" i="8"/>
  <c r="H720" i="8" s="1"/>
  <c r="F721" i="8"/>
  <c r="H721" i="8" s="1"/>
  <c r="F722" i="8"/>
  <c r="H722" i="8" s="1"/>
  <c r="F723" i="8"/>
  <c r="H723" i="8" s="1"/>
  <c r="F724" i="8"/>
  <c r="H724" i="8" s="1"/>
  <c r="F725" i="8"/>
  <c r="H725" i="8" s="1"/>
  <c r="F726" i="8"/>
  <c r="H726" i="8" s="1"/>
  <c r="F727" i="8"/>
  <c r="H727" i="8" s="1"/>
  <c r="F728" i="8"/>
  <c r="H728" i="8" s="1"/>
  <c r="F729" i="8"/>
  <c r="H729" i="8" s="1"/>
  <c r="F730" i="8"/>
  <c r="H730" i="8" s="1"/>
  <c r="F731" i="8"/>
  <c r="H731" i="8" s="1"/>
  <c r="F732" i="8"/>
  <c r="H732" i="8" s="1"/>
  <c r="F733" i="8"/>
  <c r="H733" i="8" s="1"/>
  <c r="F734" i="8"/>
  <c r="H734" i="8" s="1"/>
  <c r="F735" i="8"/>
  <c r="H735" i="8" s="1"/>
  <c r="F736" i="8"/>
  <c r="H736" i="8" s="1"/>
  <c r="F737" i="8"/>
  <c r="H737" i="8" s="1"/>
  <c r="F738" i="8"/>
  <c r="H738" i="8" s="1"/>
  <c r="F739" i="8"/>
  <c r="H739" i="8" s="1"/>
  <c r="F740" i="8"/>
  <c r="H740" i="8" s="1"/>
  <c r="F741" i="8"/>
  <c r="H741" i="8" s="1"/>
  <c r="F742" i="8"/>
  <c r="H742" i="8" s="1"/>
  <c r="F743" i="8"/>
  <c r="H743" i="8" s="1"/>
  <c r="F744" i="8"/>
  <c r="H744" i="8" s="1"/>
  <c r="F3" i="8"/>
  <c r="H3" i="8" s="1"/>
  <c r="F4" i="8"/>
  <c r="H4" i="8" s="1"/>
  <c r="F5" i="8"/>
  <c r="H5" i="8" s="1"/>
  <c r="F6" i="8"/>
  <c r="H6" i="8" s="1"/>
  <c r="F7" i="8"/>
  <c r="H7" i="8" s="1"/>
  <c r="F8" i="8"/>
  <c r="H8" i="8" s="1"/>
  <c r="F9" i="8"/>
  <c r="H9" i="8" s="1"/>
  <c r="F10" i="8"/>
  <c r="H10" i="8" s="1"/>
  <c r="F11" i="8"/>
  <c r="H11" i="8" s="1"/>
  <c r="F12" i="8"/>
  <c r="H12" i="8" s="1"/>
  <c r="F13" i="8"/>
  <c r="H13" i="8" s="1"/>
  <c r="F14" i="8"/>
  <c r="H14" i="8" s="1"/>
  <c r="F15" i="8"/>
  <c r="H15" i="8" s="1"/>
  <c r="F16" i="8"/>
  <c r="H16" i="8" s="1"/>
  <c r="F17" i="8"/>
  <c r="H17" i="8" s="1"/>
  <c r="F18" i="8"/>
  <c r="H18" i="8" s="1"/>
  <c r="F19" i="8"/>
  <c r="H19" i="8" s="1"/>
  <c r="F20" i="8"/>
  <c r="H20" i="8" s="1"/>
  <c r="F21" i="8"/>
  <c r="H21" i="8" s="1"/>
  <c r="F2" i="8"/>
  <c r="F22" i="13"/>
  <c r="H22" i="13" s="1"/>
  <c r="F23" i="13"/>
  <c r="H23" i="13" s="1"/>
  <c r="F24" i="13"/>
  <c r="H24" i="13" s="1"/>
  <c r="F25" i="13"/>
  <c r="H25" i="13" s="1"/>
  <c r="F26" i="13"/>
  <c r="H26" i="13" s="1"/>
  <c r="F27" i="13"/>
  <c r="H27" i="13" s="1"/>
  <c r="F28" i="13"/>
  <c r="H28" i="13" s="1"/>
  <c r="F29" i="13"/>
  <c r="H29" i="13" s="1"/>
  <c r="F30" i="13"/>
  <c r="H30" i="13" s="1"/>
  <c r="F31" i="13"/>
  <c r="H31" i="13" s="1"/>
  <c r="F32" i="13"/>
  <c r="H32" i="13" s="1"/>
  <c r="F33" i="13"/>
  <c r="H33" i="13" s="1"/>
  <c r="F34" i="13"/>
  <c r="H34" i="13" s="1"/>
  <c r="F35" i="13"/>
  <c r="H35" i="13" s="1"/>
  <c r="F36" i="13"/>
  <c r="H36" i="13" s="1"/>
  <c r="F37" i="13"/>
  <c r="H37" i="13" s="1"/>
  <c r="F38" i="13"/>
  <c r="H38" i="13" s="1"/>
  <c r="F39" i="13"/>
  <c r="H39" i="13" s="1"/>
  <c r="F40" i="13"/>
  <c r="H40" i="13" s="1"/>
  <c r="F41" i="13"/>
  <c r="H41" i="13" s="1"/>
  <c r="F42" i="13"/>
  <c r="H42" i="13" s="1"/>
  <c r="F43" i="13"/>
  <c r="H43" i="13" s="1"/>
  <c r="F44" i="13"/>
  <c r="H44" i="13" s="1"/>
  <c r="F45" i="13"/>
  <c r="H45" i="13" s="1"/>
  <c r="F46" i="13"/>
  <c r="H46" i="13" s="1"/>
  <c r="F47" i="13"/>
  <c r="H47" i="13" s="1"/>
  <c r="F48" i="13"/>
  <c r="H48" i="13" s="1"/>
  <c r="F49" i="13"/>
  <c r="H49" i="13" s="1"/>
  <c r="F50" i="13"/>
  <c r="H50" i="13" s="1"/>
  <c r="F51" i="13"/>
  <c r="H51" i="13" s="1"/>
  <c r="F52" i="13"/>
  <c r="H52" i="13" s="1"/>
  <c r="F53" i="13"/>
  <c r="H53" i="13" s="1"/>
  <c r="F54" i="13"/>
  <c r="H54" i="13" s="1"/>
  <c r="F55" i="13"/>
  <c r="H55" i="13" s="1"/>
  <c r="F56" i="13"/>
  <c r="H56" i="13" s="1"/>
  <c r="F57" i="13"/>
  <c r="H57" i="13" s="1"/>
  <c r="F58" i="13"/>
  <c r="H58" i="13" s="1"/>
  <c r="F59" i="13"/>
  <c r="H59" i="13" s="1"/>
  <c r="F60" i="13"/>
  <c r="H60" i="13" s="1"/>
  <c r="F61" i="13"/>
  <c r="H61" i="13" s="1"/>
  <c r="F62" i="13"/>
  <c r="H62" i="13" s="1"/>
  <c r="F63" i="13"/>
  <c r="H63" i="13" s="1"/>
  <c r="F64" i="13"/>
  <c r="H64" i="13" s="1"/>
  <c r="F65" i="13"/>
  <c r="H65" i="13" s="1"/>
  <c r="F66" i="13"/>
  <c r="H66" i="13" s="1"/>
  <c r="F67" i="13"/>
  <c r="H67" i="13" s="1"/>
  <c r="F68" i="13"/>
  <c r="H68" i="13" s="1"/>
  <c r="F69" i="13"/>
  <c r="H69" i="13" s="1"/>
  <c r="F70" i="13"/>
  <c r="H70" i="13" s="1"/>
  <c r="F71" i="13"/>
  <c r="H71" i="13" s="1"/>
  <c r="F72" i="13"/>
  <c r="H72" i="13" s="1"/>
  <c r="F73" i="13"/>
  <c r="H73" i="13" s="1"/>
  <c r="F74" i="13"/>
  <c r="H74" i="13" s="1"/>
  <c r="F75" i="13"/>
  <c r="H75" i="13" s="1"/>
  <c r="F76" i="13"/>
  <c r="H76" i="13" s="1"/>
  <c r="F77" i="13"/>
  <c r="H77" i="13" s="1"/>
  <c r="F78" i="13"/>
  <c r="H78" i="13" s="1"/>
  <c r="F79" i="13"/>
  <c r="H79" i="13" s="1"/>
  <c r="F80" i="13"/>
  <c r="H80" i="13" s="1"/>
  <c r="F81" i="13"/>
  <c r="H81" i="13" s="1"/>
  <c r="F82" i="13"/>
  <c r="H82" i="13" s="1"/>
  <c r="F83" i="13"/>
  <c r="H83" i="13" s="1"/>
  <c r="F84" i="13"/>
  <c r="H84" i="13" s="1"/>
  <c r="F85" i="13"/>
  <c r="H85" i="13" s="1"/>
  <c r="F86" i="13"/>
  <c r="H86" i="13" s="1"/>
  <c r="F87" i="13"/>
  <c r="H87" i="13" s="1"/>
  <c r="F88" i="13"/>
  <c r="H88" i="13" s="1"/>
  <c r="F89" i="13"/>
  <c r="H89" i="13" s="1"/>
  <c r="F90" i="13"/>
  <c r="H90" i="13" s="1"/>
  <c r="F91" i="13"/>
  <c r="H91" i="13" s="1"/>
  <c r="F92" i="13"/>
  <c r="H92" i="13" s="1"/>
  <c r="F93" i="13"/>
  <c r="H93" i="13" s="1"/>
  <c r="F94" i="13"/>
  <c r="H94" i="13" s="1"/>
  <c r="F95" i="13"/>
  <c r="H95" i="13" s="1"/>
  <c r="F96" i="13"/>
  <c r="H96" i="13" s="1"/>
  <c r="F97" i="13"/>
  <c r="H97" i="13" s="1"/>
  <c r="F98" i="13"/>
  <c r="H98" i="13" s="1"/>
  <c r="F99" i="13"/>
  <c r="H99" i="13" s="1"/>
  <c r="F100" i="13"/>
  <c r="H100" i="13" s="1"/>
  <c r="F101" i="13"/>
  <c r="H101" i="13" s="1"/>
  <c r="F102" i="13"/>
  <c r="H102" i="13" s="1"/>
  <c r="F103" i="13"/>
  <c r="H103" i="13" s="1"/>
  <c r="F104" i="13"/>
  <c r="H104" i="13" s="1"/>
  <c r="F105" i="13"/>
  <c r="H105" i="13" s="1"/>
  <c r="F106" i="13"/>
  <c r="H106" i="13" s="1"/>
  <c r="F107" i="13"/>
  <c r="H107" i="13" s="1"/>
  <c r="F108" i="13"/>
  <c r="H108" i="13" s="1"/>
  <c r="F109" i="13"/>
  <c r="H109" i="13" s="1"/>
  <c r="F110" i="13"/>
  <c r="H110" i="13" s="1"/>
  <c r="F111" i="13"/>
  <c r="H111" i="13" s="1"/>
  <c r="F112" i="13"/>
  <c r="H112" i="13" s="1"/>
  <c r="F113" i="13"/>
  <c r="H113" i="13" s="1"/>
  <c r="F114" i="13"/>
  <c r="H114" i="13" s="1"/>
  <c r="F115" i="13"/>
  <c r="H115" i="13" s="1"/>
  <c r="F116" i="13"/>
  <c r="H116" i="13" s="1"/>
  <c r="F117" i="13"/>
  <c r="H117" i="13" s="1"/>
  <c r="F118" i="13"/>
  <c r="H118" i="13" s="1"/>
  <c r="F119" i="13"/>
  <c r="H119" i="13" s="1"/>
  <c r="F120" i="13"/>
  <c r="H120" i="13" s="1"/>
  <c r="F121" i="13"/>
  <c r="H121" i="13" s="1"/>
  <c r="F122" i="13"/>
  <c r="H122" i="13" s="1"/>
  <c r="F123" i="13"/>
  <c r="H123" i="13" s="1"/>
  <c r="F124" i="13"/>
  <c r="H124" i="13" s="1"/>
  <c r="F125" i="13"/>
  <c r="H125" i="13" s="1"/>
  <c r="F126" i="13"/>
  <c r="H126" i="13" s="1"/>
  <c r="F127" i="13"/>
  <c r="H127" i="13" s="1"/>
  <c r="F128" i="13"/>
  <c r="H128" i="13" s="1"/>
  <c r="F129" i="13"/>
  <c r="H129" i="13" s="1"/>
  <c r="F130" i="13"/>
  <c r="H130" i="13" s="1"/>
  <c r="F131" i="13"/>
  <c r="H131" i="13" s="1"/>
  <c r="F132" i="13"/>
  <c r="H132" i="13" s="1"/>
  <c r="F133" i="13"/>
  <c r="H133" i="13" s="1"/>
  <c r="F134" i="13"/>
  <c r="H134" i="13" s="1"/>
  <c r="F135" i="13"/>
  <c r="H135" i="13" s="1"/>
  <c r="F136" i="13"/>
  <c r="H136" i="13" s="1"/>
  <c r="F137" i="13"/>
  <c r="H137" i="13" s="1"/>
  <c r="F138" i="13"/>
  <c r="H138" i="13" s="1"/>
  <c r="F139" i="13"/>
  <c r="H139" i="13" s="1"/>
  <c r="F140" i="13"/>
  <c r="H140" i="13" s="1"/>
  <c r="F141" i="13"/>
  <c r="H141" i="13" s="1"/>
  <c r="F142" i="13"/>
  <c r="H142" i="13" s="1"/>
  <c r="F143" i="13"/>
  <c r="H143" i="13" s="1"/>
  <c r="F144" i="13"/>
  <c r="H144" i="13" s="1"/>
  <c r="F145" i="13"/>
  <c r="H145" i="13" s="1"/>
  <c r="F146" i="13"/>
  <c r="H146" i="13" s="1"/>
  <c r="F147" i="13"/>
  <c r="H147" i="13" s="1"/>
  <c r="F148" i="13"/>
  <c r="H148" i="13" s="1"/>
  <c r="F149" i="13"/>
  <c r="H149" i="13" s="1"/>
  <c r="F150" i="13"/>
  <c r="H150" i="13" s="1"/>
  <c r="F151" i="13"/>
  <c r="H151" i="13" s="1"/>
  <c r="F152" i="13"/>
  <c r="H152" i="13" s="1"/>
  <c r="F153" i="13"/>
  <c r="H153" i="13" s="1"/>
  <c r="F154" i="13"/>
  <c r="H154" i="13" s="1"/>
  <c r="F155" i="13"/>
  <c r="H155" i="13" s="1"/>
  <c r="F156" i="13"/>
  <c r="H156" i="13" s="1"/>
  <c r="F157" i="13"/>
  <c r="H157" i="13" s="1"/>
  <c r="F158" i="13"/>
  <c r="H158" i="13" s="1"/>
  <c r="F159" i="13"/>
  <c r="H159" i="13" s="1"/>
  <c r="F160" i="13"/>
  <c r="H160" i="13" s="1"/>
  <c r="F161" i="13"/>
  <c r="H161" i="13" s="1"/>
  <c r="F162" i="13"/>
  <c r="H162" i="13" s="1"/>
  <c r="F163" i="13"/>
  <c r="H163" i="13" s="1"/>
  <c r="F164" i="13"/>
  <c r="H164" i="13" s="1"/>
  <c r="F165" i="13"/>
  <c r="H165" i="13" s="1"/>
  <c r="F166" i="13"/>
  <c r="H166" i="13" s="1"/>
  <c r="F167" i="13"/>
  <c r="H167" i="13" s="1"/>
  <c r="F168" i="13"/>
  <c r="H168" i="13" s="1"/>
  <c r="F169" i="13"/>
  <c r="H169" i="13" s="1"/>
  <c r="F170" i="13"/>
  <c r="H170" i="13" s="1"/>
  <c r="F171" i="13"/>
  <c r="H171" i="13" s="1"/>
  <c r="F172" i="13"/>
  <c r="H172" i="13" s="1"/>
  <c r="F173" i="13"/>
  <c r="H173" i="13" s="1"/>
  <c r="F174" i="13"/>
  <c r="H174" i="13" s="1"/>
  <c r="F175" i="13"/>
  <c r="H175" i="13" s="1"/>
  <c r="F176" i="13"/>
  <c r="H176" i="13" s="1"/>
  <c r="F177" i="13"/>
  <c r="H177" i="13" s="1"/>
  <c r="F178" i="13"/>
  <c r="H178" i="13" s="1"/>
  <c r="F179" i="13"/>
  <c r="H179" i="13" s="1"/>
  <c r="F180" i="13"/>
  <c r="H180" i="13" s="1"/>
  <c r="F181" i="13"/>
  <c r="H181" i="13" s="1"/>
  <c r="F182" i="13"/>
  <c r="H182" i="13" s="1"/>
  <c r="F183" i="13"/>
  <c r="H183" i="13" s="1"/>
  <c r="F184" i="13"/>
  <c r="H184" i="13" s="1"/>
  <c r="F185" i="13"/>
  <c r="H185" i="13" s="1"/>
  <c r="F186" i="13"/>
  <c r="H186" i="13" s="1"/>
  <c r="F187" i="13"/>
  <c r="H187" i="13" s="1"/>
  <c r="F188" i="13"/>
  <c r="H188" i="13" s="1"/>
  <c r="F189" i="13"/>
  <c r="H189" i="13" s="1"/>
  <c r="F190" i="13"/>
  <c r="H190" i="13" s="1"/>
  <c r="F191" i="13"/>
  <c r="H191" i="13" s="1"/>
  <c r="F192" i="13"/>
  <c r="H192" i="13" s="1"/>
  <c r="F193" i="13"/>
  <c r="H193" i="13" s="1"/>
  <c r="F194" i="13"/>
  <c r="H194" i="13" s="1"/>
  <c r="F195" i="13"/>
  <c r="H195" i="13" s="1"/>
  <c r="F196" i="13"/>
  <c r="H196" i="13" s="1"/>
  <c r="F197" i="13"/>
  <c r="H197" i="13" s="1"/>
  <c r="F198" i="13"/>
  <c r="H198" i="13" s="1"/>
  <c r="F199" i="13"/>
  <c r="H199" i="13" s="1"/>
  <c r="F200" i="13"/>
  <c r="H200" i="13" s="1"/>
  <c r="F201" i="13"/>
  <c r="H201" i="13" s="1"/>
  <c r="F202" i="13"/>
  <c r="H202" i="13" s="1"/>
  <c r="F203" i="13"/>
  <c r="H203" i="13" s="1"/>
  <c r="F204" i="13"/>
  <c r="H204" i="13" s="1"/>
  <c r="F205" i="13"/>
  <c r="H205" i="13" s="1"/>
  <c r="F206" i="13"/>
  <c r="H206" i="13" s="1"/>
  <c r="F207" i="13"/>
  <c r="H207" i="13" s="1"/>
  <c r="F208" i="13"/>
  <c r="H208" i="13" s="1"/>
  <c r="F209" i="13"/>
  <c r="H209" i="13" s="1"/>
  <c r="F210" i="13"/>
  <c r="H210" i="13" s="1"/>
  <c r="F211" i="13"/>
  <c r="H211" i="13" s="1"/>
  <c r="F212" i="13"/>
  <c r="H212" i="13" s="1"/>
  <c r="F213" i="13"/>
  <c r="H213" i="13" s="1"/>
  <c r="F214" i="13"/>
  <c r="H214" i="13" s="1"/>
  <c r="F215" i="13"/>
  <c r="H215" i="13" s="1"/>
  <c r="F216" i="13"/>
  <c r="H216" i="13" s="1"/>
  <c r="F217" i="13"/>
  <c r="H217" i="13" s="1"/>
  <c r="F218" i="13"/>
  <c r="H218" i="13" s="1"/>
  <c r="F219" i="13"/>
  <c r="H219" i="13" s="1"/>
  <c r="F220" i="13"/>
  <c r="H220" i="13" s="1"/>
  <c r="F221" i="13"/>
  <c r="H221" i="13" s="1"/>
  <c r="F222" i="13"/>
  <c r="H222" i="13" s="1"/>
  <c r="F223" i="13"/>
  <c r="H223" i="13" s="1"/>
  <c r="F224" i="13"/>
  <c r="H224" i="13" s="1"/>
  <c r="F225" i="13"/>
  <c r="H225" i="13" s="1"/>
  <c r="F226" i="13"/>
  <c r="H226" i="13" s="1"/>
  <c r="F227" i="13"/>
  <c r="H227" i="13" s="1"/>
  <c r="F228" i="13"/>
  <c r="H228" i="13" s="1"/>
  <c r="F229" i="13"/>
  <c r="H229" i="13" s="1"/>
  <c r="F230" i="13"/>
  <c r="H230" i="13" s="1"/>
  <c r="F231" i="13"/>
  <c r="H231" i="13" s="1"/>
  <c r="F232" i="13"/>
  <c r="H232" i="13" s="1"/>
  <c r="F233" i="13"/>
  <c r="H233" i="13" s="1"/>
  <c r="F234" i="13"/>
  <c r="H234" i="13" s="1"/>
  <c r="F235" i="13"/>
  <c r="H235" i="13" s="1"/>
  <c r="F236" i="13"/>
  <c r="H236" i="13" s="1"/>
  <c r="F237" i="13"/>
  <c r="H237" i="13" s="1"/>
  <c r="F238" i="13"/>
  <c r="H238" i="13" s="1"/>
  <c r="F239" i="13"/>
  <c r="H239" i="13" s="1"/>
  <c r="F240" i="13"/>
  <c r="H240" i="13" s="1"/>
  <c r="F241" i="13"/>
  <c r="H241" i="13" s="1"/>
  <c r="F242" i="13"/>
  <c r="H242" i="13" s="1"/>
  <c r="F243" i="13"/>
  <c r="H243" i="13" s="1"/>
  <c r="F244" i="13"/>
  <c r="H244" i="13" s="1"/>
  <c r="F245" i="13"/>
  <c r="H245" i="13" s="1"/>
  <c r="F246" i="13"/>
  <c r="H246" i="13" s="1"/>
  <c r="F247" i="13"/>
  <c r="H247" i="13" s="1"/>
  <c r="F248" i="13"/>
  <c r="H248" i="13" s="1"/>
  <c r="F249" i="13"/>
  <c r="H249" i="13" s="1"/>
  <c r="F250" i="13"/>
  <c r="H250" i="13" s="1"/>
  <c r="F251" i="13"/>
  <c r="H251" i="13" s="1"/>
  <c r="F252" i="13"/>
  <c r="H252" i="13" s="1"/>
  <c r="F253" i="13"/>
  <c r="H253" i="13" s="1"/>
  <c r="F254" i="13"/>
  <c r="H254" i="13" s="1"/>
  <c r="F255" i="13"/>
  <c r="H255" i="13" s="1"/>
  <c r="F256" i="13"/>
  <c r="H256" i="13" s="1"/>
  <c r="F257" i="13"/>
  <c r="H257" i="13" s="1"/>
  <c r="F258" i="13"/>
  <c r="H258" i="13" s="1"/>
  <c r="F259" i="13"/>
  <c r="H259" i="13" s="1"/>
  <c r="F260" i="13"/>
  <c r="H260" i="13" s="1"/>
  <c r="F261" i="13"/>
  <c r="H261" i="13" s="1"/>
  <c r="F262" i="13"/>
  <c r="H262" i="13" s="1"/>
  <c r="F263" i="13"/>
  <c r="H263" i="13" s="1"/>
  <c r="F264" i="13"/>
  <c r="H264" i="13" s="1"/>
  <c r="F265" i="13"/>
  <c r="H265" i="13" s="1"/>
  <c r="F266" i="13"/>
  <c r="H266" i="13" s="1"/>
  <c r="F267" i="13"/>
  <c r="H267" i="13" s="1"/>
  <c r="F268" i="13"/>
  <c r="H268" i="13" s="1"/>
  <c r="F269" i="13"/>
  <c r="H269" i="13" s="1"/>
  <c r="F270" i="13"/>
  <c r="H270" i="13" s="1"/>
  <c r="F271" i="13"/>
  <c r="H271" i="13" s="1"/>
  <c r="F272" i="13"/>
  <c r="H272" i="13" s="1"/>
  <c r="F273" i="13"/>
  <c r="H273" i="13" s="1"/>
  <c r="F274" i="13"/>
  <c r="H274" i="13" s="1"/>
  <c r="F275" i="13"/>
  <c r="H275" i="13" s="1"/>
  <c r="F276" i="13"/>
  <c r="H276" i="13" s="1"/>
  <c r="F277" i="13"/>
  <c r="H277" i="13" s="1"/>
  <c r="F278" i="13"/>
  <c r="H278" i="13" s="1"/>
  <c r="F279" i="13"/>
  <c r="H279" i="13" s="1"/>
  <c r="F280" i="13"/>
  <c r="H280" i="13" s="1"/>
  <c r="F281" i="13"/>
  <c r="H281" i="13" s="1"/>
  <c r="F282" i="13"/>
  <c r="H282" i="13" s="1"/>
  <c r="F283" i="13"/>
  <c r="H283" i="13" s="1"/>
  <c r="F284" i="13"/>
  <c r="H284" i="13" s="1"/>
  <c r="F285" i="13"/>
  <c r="H285" i="13" s="1"/>
  <c r="F286" i="13"/>
  <c r="H286" i="13" s="1"/>
  <c r="F287" i="13"/>
  <c r="H287" i="13" s="1"/>
  <c r="F288" i="13"/>
  <c r="H288" i="13" s="1"/>
  <c r="F289" i="13"/>
  <c r="H289" i="13" s="1"/>
  <c r="F290" i="13"/>
  <c r="H290" i="13" s="1"/>
  <c r="F291" i="13"/>
  <c r="H291" i="13" s="1"/>
  <c r="F292" i="13"/>
  <c r="H292" i="13" s="1"/>
  <c r="F293" i="13"/>
  <c r="H293" i="13" s="1"/>
  <c r="F294" i="13"/>
  <c r="H294" i="13" s="1"/>
  <c r="F295" i="13"/>
  <c r="H295" i="13" s="1"/>
  <c r="F296" i="13"/>
  <c r="H296" i="13" s="1"/>
  <c r="F297" i="13"/>
  <c r="H297" i="13" s="1"/>
  <c r="F298" i="13"/>
  <c r="H298" i="13" s="1"/>
  <c r="F299" i="13"/>
  <c r="H299" i="13" s="1"/>
  <c r="F300" i="13"/>
  <c r="H300" i="13" s="1"/>
  <c r="F301" i="13"/>
  <c r="H301" i="13" s="1"/>
  <c r="F302" i="13"/>
  <c r="H302" i="13" s="1"/>
  <c r="F303" i="13"/>
  <c r="H303" i="13" s="1"/>
  <c r="F304" i="13"/>
  <c r="H304" i="13" s="1"/>
  <c r="F305" i="13"/>
  <c r="H305" i="13" s="1"/>
  <c r="F306" i="13"/>
  <c r="H306" i="13" s="1"/>
  <c r="F307" i="13"/>
  <c r="H307" i="13" s="1"/>
  <c r="F308" i="13"/>
  <c r="H308" i="13" s="1"/>
  <c r="F309" i="13"/>
  <c r="H309" i="13" s="1"/>
  <c r="F310" i="13"/>
  <c r="H310" i="13" s="1"/>
  <c r="F311" i="13"/>
  <c r="H311" i="13" s="1"/>
  <c r="F312" i="13"/>
  <c r="H312" i="13" s="1"/>
  <c r="F313" i="13"/>
  <c r="H313" i="13" s="1"/>
  <c r="F314" i="13"/>
  <c r="H314" i="13" s="1"/>
  <c r="F315" i="13"/>
  <c r="H315" i="13" s="1"/>
  <c r="F316" i="13"/>
  <c r="H316" i="13" s="1"/>
  <c r="F317" i="13"/>
  <c r="H317" i="13" s="1"/>
  <c r="F318" i="13"/>
  <c r="H318" i="13" s="1"/>
  <c r="F319" i="13"/>
  <c r="H319" i="13" s="1"/>
  <c r="F320" i="13"/>
  <c r="H320" i="13" s="1"/>
  <c r="F321" i="13"/>
  <c r="H321" i="13" s="1"/>
  <c r="F322" i="13"/>
  <c r="H322" i="13" s="1"/>
  <c r="F323" i="13"/>
  <c r="H323" i="13" s="1"/>
  <c r="F324" i="13"/>
  <c r="H324" i="13" s="1"/>
  <c r="F325" i="13"/>
  <c r="H325" i="13" s="1"/>
  <c r="F326" i="13"/>
  <c r="H326" i="13" s="1"/>
  <c r="F327" i="13"/>
  <c r="H327" i="13" s="1"/>
  <c r="F328" i="13"/>
  <c r="H328" i="13" s="1"/>
  <c r="F329" i="13"/>
  <c r="H329" i="13" s="1"/>
  <c r="F330" i="13"/>
  <c r="H330" i="13" s="1"/>
  <c r="F331" i="13"/>
  <c r="H331" i="13" s="1"/>
  <c r="F332" i="13"/>
  <c r="H332" i="13" s="1"/>
  <c r="F333" i="13"/>
  <c r="H333" i="13" s="1"/>
  <c r="F334" i="13"/>
  <c r="H334" i="13" s="1"/>
  <c r="F335" i="13"/>
  <c r="H335" i="13" s="1"/>
  <c r="F336" i="13"/>
  <c r="H336" i="13" s="1"/>
  <c r="F337" i="13"/>
  <c r="H337" i="13" s="1"/>
  <c r="F338" i="13"/>
  <c r="H338" i="13" s="1"/>
  <c r="F339" i="13"/>
  <c r="H339" i="13" s="1"/>
  <c r="F340" i="13"/>
  <c r="H340" i="13" s="1"/>
  <c r="F341" i="13"/>
  <c r="H341" i="13" s="1"/>
  <c r="F342" i="13"/>
  <c r="H342" i="13" s="1"/>
  <c r="F343" i="13"/>
  <c r="H343" i="13" s="1"/>
  <c r="F344" i="13"/>
  <c r="H344" i="13" s="1"/>
  <c r="F345" i="13"/>
  <c r="H345" i="13" s="1"/>
  <c r="F346" i="13"/>
  <c r="H346" i="13" s="1"/>
  <c r="F347" i="13"/>
  <c r="H347" i="13" s="1"/>
  <c r="F348" i="13"/>
  <c r="H348" i="13" s="1"/>
  <c r="F349" i="13"/>
  <c r="H349" i="13" s="1"/>
  <c r="F350" i="13"/>
  <c r="H350" i="13" s="1"/>
  <c r="F351" i="13"/>
  <c r="H351" i="13" s="1"/>
  <c r="F352" i="13"/>
  <c r="H352" i="13" s="1"/>
  <c r="F353" i="13"/>
  <c r="H353" i="13" s="1"/>
  <c r="F354" i="13"/>
  <c r="H354" i="13" s="1"/>
  <c r="F355" i="13"/>
  <c r="H355" i="13" s="1"/>
  <c r="F356" i="13"/>
  <c r="H356" i="13" s="1"/>
  <c r="F357" i="13"/>
  <c r="H357" i="13" s="1"/>
  <c r="F358" i="13"/>
  <c r="H358" i="13" s="1"/>
  <c r="F359" i="13"/>
  <c r="H359" i="13" s="1"/>
  <c r="F360" i="13"/>
  <c r="H360" i="13" s="1"/>
  <c r="F361" i="13"/>
  <c r="H361" i="13" s="1"/>
  <c r="F362" i="13"/>
  <c r="H362" i="13" s="1"/>
  <c r="F363" i="13"/>
  <c r="H363" i="13" s="1"/>
  <c r="F364" i="13"/>
  <c r="H364" i="13" s="1"/>
  <c r="F365" i="13"/>
  <c r="H365" i="13" s="1"/>
  <c r="F366" i="13"/>
  <c r="H366" i="13" s="1"/>
  <c r="F367" i="13"/>
  <c r="H367" i="13" s="1"/>
  <c r="F368" i="13"/>
  <c r="H368" i="13" s="1"/>
  <c r="F369" i="13"/>
  <c r="H369" i="13" s="1"/>
  <c r="F370" i="13"/>
  <c r="H370" i="13" s="1"/>
  <c r="F371" i="13"/>
  <c r="H371" i="13" s="1"/>
  <c r="F372" i="13"/>
  <c r="H372" i="13" s="1"/>
  <c r="F373" i="13"/>
  <c r="H373" i="13" s="1"/>
  <c r="F374" i="13"/>
  <c r="H374" i="13" s="1"/>
  <c r="F375" i="13"/>
  <c r="H375" i="13" s="1"/>
  <c r="F376" i="13"/>
  <c r="H376" i="13" s="1"/>
  <c r="F377" i="13"/>
  <c r="H377" i="13" s="1"/>
  <c r="F378" i="13"/>
  <c r="H378" i="13" s="1"/>
  <c r="F379" i="13"/>
  <c r="H379" i="13" s="1"/>
  <c r="F380" i="13"/>
  <c r="H380" i="13" s="1"/>
  <c r="F381" i="13"/>
  <c r="H381" i="13" s="1"/>
  <c r="F382" i="13"/>
  <c r="H382" i="13" s="1"/>
  <c r="F383" i="13"/>
  <c r="H383" i="13" s="1"/>
  <c r="F384" i="13"/>
  <c r="H384" i="13" s="1"/>
  <c r="F385" i="13"/>
  <c r="H385" i="13" s="1"/>
  <c r="F386" i="13"/>
  <c r="H386" i="13" s="1"/>
  <c r="F387" i="13"/>
  <c r="H387" i="13" s="1"/>
  <c r="F388" i="13"/>
  <c r="H388" i="13" s="1"/>
  <c r="F389" i="13"/>
  <c r="H389" i="13" s="1"/>
  <c r="F390" i="13"/>
  <c r="H390" i="13" s="1"/>
  <c r="F391" i="13"/>
  <c r="H391" i="13" s="1"/>
  <c r="F392" i="13"/>
  <c r="H392" i="13" s="1"/>
  <c r="F393" i="13"/>
  <c r="H393" i="13" s="1"/>
  <c r="F394" i="13"/>
  <c r="H394" i="13" s="1"/>
  <c r="F395" i="13"/>
  <c r="H395" i="13" s="1"/>
  <c r="F396" i="13"/>
  <c r="H396" i="13" s="1"/>
  <c r="F397" i="13"/>
  <c r="H397" i="13" s="1"/>
  <c r="F398" i="13"/>
  <c r="H398" i="13" s="1"/>
  <c r="F399" i="13"/>
  <c r="H399" i="13" s="1"/>
  <c r="F400" i="13"/>
  <c r="H400" i="13" s="1"/>
  <c r="F401" i="13"/>
  <c r="H401" i="13" s="1"/>
  <c r="F402" i="13"/>
  <c r="H402" i="13" s="1"/>
  <c r="F403" i="13"/>
  <c r="H403" i="13" s="1"/>
  <c r="F404" i="13"/>
  <c r="H404" i="13" s="1"/>
  <c r="F405" i="13"/>
  <c r="H405" i="13" s="1"/>
  <c r="F406" i="13"/>
  <c r="H406" i="13" s="1"/>
  <c r="F407" i="13"/>
  <c r="H407" i="13" s="1"/>
  <c r="F408" i="13"/>
  <c r="H408" i="13" s="1"/>
  <c r="F409" i="13"/>
  <c r="H409" i="13" s="1"/>
  <c r="F410" i="13"/>
  <c r="H410" i="13" s="1"/>
  <c r="F411" i="13"/>
  <c r="H411" i="13" s="1"/>
  <c r="F412" i="13"/>
  <c r="H412" i="13" s="1"/>
  <c r="F413" i="13"/>
  <c r="H413" i="13" s="1"/>
  <c r="F414" i="13"/>
  <c r="H414" i="13" s="1"/>
  <c r="F415" i="13"/>
  <c r="H415" i="13" s="1"/>
  <c r="F416" i="13"/>
  <c r="H416" i="13" s="1"/>
  <c r="F417" i="13"/>
  <c r="H417" i="13" s="1"/>
  <c r="F418" i="13"/>
  <c r="H418" i="13" s="1"/>
  <c r="F419" i="13"/>
  <c r="H419" i="13" s="1"/>
  <c r="F420" i="13"/>
  <c r="H420" i="13" s="1"/>
  <c r="F421" i="13"/>
  <c r="H421" i="13" s="1"/>
  <c r="F422" i="13"/>
  <c r="H422" i="13" s="1"/>
  <c r="F423" i="13"/>
  <c r="H423" i="13" s="1"/>
  <c r="F424" i="13"/>
  <c r="H424" i="13" s="1"/>
  <c r="F425" i="13"/>
  <c r="H425" i="13" s="1"/>
  <c r="F426" i="13"/>
  <c r="H426" i="13" s="1"/>
  <c r="F427" i="13"/>
  <c r="H427" i="13" s="1"/>
  <c r="F428" i="13"/>
  <c r="H428" i="13" s="1"/>
  <c r="F429" i="13"/>
  <c r="H429" i="13" s="1"/>
  <c r="F430" i="13"/>
  <c r="H430" i="13" s="1"/>
  <c r="F431" i="13"/>
  <c r="H431" i="13" s="1"/>
  <c r="F432" i="13"/>
  <c r="H432" i="13" s="1"/>
  <c r="F433" i="13"/>
  <c r="H433" i="13" s="1"/>
  <c r="F434" i="13"/>
  <c r="H434" i="13" s="1"/>
  <c r="F435" i="13"/>
  <c r="H435" i="13" s="1"/>
  <c r="F436" i="13"/>
  <c r="H436" i="13" s="1"/>
  <c r="F437" i="13"/>
  <c r="H437" i="13" s="1"/>
  <c r="F438" i="13"/>
  <c r="H438" i="13" s="1"/>
  <c r="F439" i="13"/>
  <c r="H439" i="13" s="1"/>
  <c r="F440" i="13"/>
  <c r="H440" i="13" s="1"/>
  <c r="F441" i="13"/>
  <c r="H441" i="13" s="1"/>
  <c r="F442" i="13"/>
  <c r="H442" i="13" s="1"/>
  <c r="F443" i="13"/>
  <c r="H443" i="13" s="1"/>
  <c r="F444" i="13"/>
  <c r="H444" i="13" s="1"/>
  <c r="F445" i="13"/>
  <c r="H445" i="13" s="1"/>
  <c r="F446" i="13"/>
  <c r="H446" i="13" s="1"/>
  <c r="F447" i="13"/>
  <c r="H447" i="13" s="1"/>
  <c r="F448" i="13"/>
  <c r="H448" i="13" s="1"/>
  <c r="F449" i="13"/>
  <c r="H449" i="13" s="1"/>
  <c r="F450" i="13"/>
  <c r="H450" i="13" s="1"/>
  <c r="F451" i="13"/>
  <c r="H451" i="13" s="1"/>
  <c r="F452" i="13"/>
  <c r="H452" i="13" s="1"/>
  <c r="F453" i="13"/>
  <c r="H453" i="13" s="1"/>
  <c r="F454" i="13"/>
  <c r="H454" i="13" s="1"/>
  <c r="F455" i="13"/>
  <c r="H455" i="13" s="1"/>
  <c r="F456" i="13"/>
  <c r="H456" i="13" s="1"/>
  <c r="F457" i="13"/>
  <c r="H457" i="13" s="1"/>
  <c r="F458" i="13"/>
  <c r="H458" i="13" s="1"/>
  <c r="F459" i="13"/>
  <c r="H459" i="13" s="1"/>
  <c r="F460" i="13"/>
  <c r="H460" i="13" s="1"/>
  <c r="F461" i="13"/>
  <c r="H461" i="13" s="1"/>
  <c r="F462" i="13"/>
  <c r="H462" i="13" s="1"/>
  <c r="F463" i="13"/>
  <c r="H463" i="13" s="1"/>
  <c r="F464" i="13"/>
  <c r="H464" i="13" s="1"/>
  <c r="F465" i="13"/>
  <c r="H465" i="13" s="1"/>
  <c r="F466" i="13"/>
  <c r="H466" i="13" s="1"/>
  <c r="F467" i="13"/>
  <c r="H467" i="13" s="1"/>
  <c r="F468" i="13"/>
  <c r="H468" i="13" s="1"/>
  <c r="F469" i="13"/>
  <c r="H469" i="13" s="1"/>
  <c r="F470" i="13"/>
  <c r="H470" i="13" s="1"/>
  <c r="F471" i="13"/>
  <c r="H471" i="13" s="1"/>
  <c r="F472" i="13"/>
  <c r="H472" i="13" s="1"/>
  <c r="F473" i="13"/>
  <c r="H473" i="13" s="1"/>
  <c r="F474" i="13"/>
  <c r="H474" i="13" s="1"/>
  <c r="F475" i="13"/>
  <c r="H475" i="13" s="1"/>
  <c r="F476" i="13"/>
  <c r="H476" i="13" s="1"/>
  <c r="F477" i="13"/>
  <c r="H477" i="13" s="1"/>
  <c r="F478" i="13"/>
  <c r="H478" i="13" s="1"/>
  <c r="F479" i="13"/>
  <c r="H479" i="13" s="1"/>
  <c r="F480" i="13"/>
  <c r="H480" i="13" s="1"/>
  <c r="F481" i="13"/>
  <c r="H481" i="13" s="1"/>
  <c r="F482" i="13"/>
  <c r="H482" i="13" s="1"/>
  <c r="F483" i="13"/>
  <c r="H483" i="13" s="1"/>
  <c r="F484" i="13"/>
  <c r="H484" i="13" s="1"/>
  <c r="F485" i="13"/>
  <c r="H485" i="13" s="1"/>
  <c r="F486" i="13"/>
  <c r="H486" i="13" s="1"/>
  <c r="F487" i="13"/>
  <c r="H487" i="13" s="1"/>
  <c r="F488" i="13"/>
  <c r="H488" i="13" s="1"/>
  <c r="F489" i="13"/>
  <c r="H489" i="13" s="1"/>
  <c r="F490" i="13"/>
  <c r="H490" i="13" s="1"/>
  <c r="F491" i="13"/>
  <c r="H491" i="13" s="1"/>
  <c r="F492" i="13"/>
  <c r="H492" i="13" s="1"/>
  <c r="F493" i="13"/>
  <c r="H493" i="13" s="1"/>
  <c r="F494" i="13"/>
  <c r="H494" i="13" s="1"/>
  <c r="F495" i="13"/>
  <c r="H495" i="13" s="1"/>
  <c r="F496" i="13"/>
  <c r="H496" i="13" s="1"/>
  <c r="F497" i="13"/>
  <c r="H497" i="13" s="1"/>
  <c r="F498" i="13"/>
  <c r="H498" i="13" s="1"/>
  <c r="F499" i="13"/>
  <c r="H499" i="13" s="1"/>
  <c r="F500" i="13"/>
  <c r="H500" i="13" s="1"/>
  <c r="F501" i="13"/>
  <c r="H501" i="13" s="1"/>
  <c r="F502" i="13"/>
  <c r="H502" i="13" s="1"/>
  <c r="F503" i="13"/>
  <c r="H503" i="13" s="1"/>
  <c r="F504" i="13"/>
  <c r="H504" i="13" s="1"/>
  <c r="F505" i="13"/>
  <c r="H505" i="13" s="1"/>
  <c r="F506" i="13"/>
  <c r="H506" i="13" s="1"/>
  <c r="F507" i="13"/>
  <c r="H507" i="13" s="1"/>
  <c r="F508" i="13"/>
  <c r="H508" i="13" s="1"/>
  <c r="F509" i="13"/>
  <c r="H509" i="13" s="1"/>
  <c r="F510" i="13"/>
  <c r="H510" i="13" s="1"/>
  <c r="F511" i="13"/>
  <c r="H511" i="13" s="1"/>
  <c r="F512" i="13"/>
  <c r="H512" i="13" s="1"/>
  <c r="F513" i="13"/>
  <c r="H513" i="13" s="1"/>
  <c r="F514" i="13"/>
  <c r="H514" i="13" s="1"/>
  <c r="F515" i="13"/>
  <c r="H515" i="13" s="1"/>
  <c r="F516" i="13"/>
  <c r="H516" i="13" s="1"/>
  <c r="F517" i="13"/>
  <c r="H517" i="13" s="1"/>
  <c r="F518" i="13"/>
  <c r="H518" i="13" s="1"/>
  <c r="F519" i="13"/>
  <c r="H519" i="13" s="1"/>
  <c r="F520" i="13"/>
  <c r="H520" i="13" s="1"/>
  <c r="F521" i="13"/>
  <c r="H521" i="13" s="1"/>
  <c r="F522" i="13"/>
  <c r="H522" i="13" s="1"/>
  <c r="F523" i="13"/>
  <c r="H523" i="13" s="1"/>
  <c r="F524" i="13"/>
  <c r="H524" i="13" s="1"/>
  <c r="F525" i="13"/>
  <c r="H525" i="13" s="1"/>
  <c r="F526" i="13"/>
  <c r="H526" i="13" s="1"/>
  <c r="F527" i="13"/>
  <c r="H527" i="13" s="1"/>
  <c r="F528" i="13"/>
  <c r="H528" i="13" s="1"/>
  <c r="F529" i="13"/>
  <c r="H529" i="13" s="1"/>
  <c r="F530" i="13"/>
  <c r="H530" i="13" s="1"/>
  <c r="F531" i="13"/>
  <c r="H531" i="13" s="1"/>
  <c r="F532" i="13"/>
  <c r="H532" i="13" s="1"/>
  <c r="F533" i="13"/>
  <c r="H533" i="13" s="1"/>
  <c r="F534" i="13"/>
  <c r="H534" i="13" s="1"/>
  <c r="F535" i="13"/>
  <c r="H535" i="13" s="1"/>
  <c r="F536" i="13"/>
  <c r="H536" i="13" s="1"/>
  <c r="F537" i="13"/>
  <c r="H537" i="13" s="1"/>
  <c r="F538" i="13"/>
  <c r="H538" i="13" s="1"/>
  <c r="F539" i="13"/>
  <c r="H539" i="13" s="1"/>
  <c r="F540" i="13"/>
  <c r="H540" i="13" s="1"/>
  <c r="F541" i="13"/>
  <c r="H541" i="13" s="1"/>
  <c r="F542" i="13"/>
  <c r="H542" i="13" s="1"/>
  <c r="F543" i="13"/>
  <c r="H543" i="13" s="1"/>
  <c r="F544" i="13"/>
  <c r="H544" i="13" s="1"/>
  <c r="F545" i="13"/>
  <c r="H545" i="13" s="1"/>
  <c r="F546" i="13"/>
  <c r="H546" i="13" s="1"/>
  <c r="F547" i="13"/>
  <c r="H547" i="13" s="1"/>
  <c r="F548" i="13"/>
  <c r="H548" i="13" s="1"/>
  <c r="F549" i="13"/>
  <c r="H549" i="13" s="1"/>
  <c r="F550" i="13"/>
  <c r="H550" i="13" s="1"/>
  <c r="F551" i="13"/>
  <c r="H551" i="13" s="1"/>
  <c r="F552" i="13"/>
  <c r="H552" i="13" s="1"/>
  <c r="F553" i="13"/>
  <c r="H553" i="13" s="1"/>
  <c r="F554" i="13"/>
  <c r="H554" i="13" s="1"/>
  <c r="F555" i="13"/>
  <c r="H555" i="13" s="1"/>
  <c r="F556" i="13"/>
  <c r="H556" i="13" s="1"/>
  <c r="F557" i="13"/>
  <c r="H557" i="13" s="1"/>
  <c r="F558" i="13"/>
  <c r="H558" i="13" s="1"/>
  <c r="F559" i="13"/>
  <c r="H559" i="13" s="1"/>
  <c r="F560" i="13"/>
  <c r="H560" i="13" s="1"/>
  <c r="F561" i="13"/>
  <c r="H561" i="13" s="1"/>
  <c r="F562" i="13"/>
  <c r="H562" i="13" s="1"/>
  <c r="F563" i="13"/>
  <c r="H563" i="13" s="1"/>
  <c r="F564" i="13"/>
  <c r="H564" i="13" s="1"/>
  <c r="F565" i="13"/>
  <c r="H565" i="13" s="1"/>
  <c r="F566" i="13"/>
  <c r="H566" i="13" s="1"/>
  <c r="F567" i="13"/>
  <c r="H567" i="13" s="1"/>
  <c r="F568" i="13"/>
  <c r="H568" i="13" s="1"/>
  <c r="F569" i="13"/>
  <c r="H569" i="13" s="1"/>
  <c r="F570" i="13"/>
  <c r="H570" i="13" s="1"/>
  <c r="F571" i="13"/>
  <c r="H571" i="13" s="1"/>
  <c r="F572" i="13"/>
  <c r="H572" i="13" s="1"/>
  <c r="F573" i="13"/>
  <c r="H573" i="13" s="1"/>
  <c r="F574" i="13"/>
  <c r="H574" i="13" s="1"/>
  <c r="F575" i="13"/>
  <c r="H575" i="13" s="1"/>
  <c r="F576" i="13"/>
  <c r="H576" i="13" s="1"/>
  <c r="F577" i="13"/>
  <c r="H577" i="13" s="1"/>
  <c r="F578" i="13"/>
  <c r="H578" i="13" s="1"/>
  <c r="F579" i="13"/>
  <c r="H579" i="13" s="1"/>
  <c r="F580" i="13"/>
  <c r="H580" i="13" s="1"/>
  <c r="F581" i="13"/>
  <c r="H581" i="13" s="1"/>
  <c r="F582" i="13"/>
  <c r="H582" i="13" s="1"/>
  <c r="F583" i="13"/>
  <c r="H583" i="13" s="1"/>
  <c r="F584" i="13"/>
  <c r="H584" i="13" s="1"/>
  <c r="F585" i="13"/>
  <c r="H585" i="13" s="1"/>
  <c r="F586" i="13"/>
  <c r="H586" i="13" s="1"/>
  <c r="F587" i="13"/>
  <c r="H587" i="13" s="1"/>
  <c r="F588" i="13"/>
  <c r="H588" i="13" s="1"/>
  <c r="F589" i="13"/>
  <c r="H589" i="13" s="1"/>
  <c r="F590" i="13"/>
  <c r="H590" i="13" s="1"/>
  <c r="F591" i="13"/>
  <c r="H591" i="13" s="1"/>
  <c r="F592" i="13"/>
  <c r="H592" i="13" s="1"/>
  <c r="F593" i="13"/>
  <c r="H593" i="13" s="1"/>
  <c r="F594" i="13"/>
  <c r="H594" i="13" s="1"/>
  <c r="F595" i="13"/>
  <c r="H595" i="13" s="1"/>
  <c r="F596" i="13"/>
  <c r="H596" i="13" s="1"/>
  <c r="F597" i="13"/>
  <c r="H597" i="13" s="1"/>
  <c r="F598" i="13"/>
  <c r="H598" i="13" s="1"/>
  <c r="F599" i="13"/>
  <c r="H599" i="13" s="1"/>
  <c r="F600" i="13"/>
  <c r="H600" i="13" s="1"/>
  <c r="F601" i="13"/>
  <c r="H601" i="13" s="1"/>
  <c r="F602" i="13"/>
  <c r="H602" i="13" s="1"/>
  <c r="F603" i="13"/>
  <c r="H603" i="13" s="1"/>
  <c r="F604" i="13"/>
  <c r="H604" i="13" s="1"/>
  <c r="F605" i="13"/>
  <c r="H605" i="13" s="1"/>
  <c r="F606" i="13"/>
  <c r="H606" i="13" s="1"/>
  <c r="F607" i="13"/>
  <c r="H607" i="13" s="1"/>
  <c r="F608" i="13"/>
  <c r="H608" i="13" s="1"/>
  <c r="F609" i="13"/>
  <c r="H609" i="13" s="1"/>
  <c r="F610" i="13"/>
  <c r="H610" i="13" s="1"/>
  <c r="F611" i="13"/>
  <c r="H611" i="13" s="1"/>
  <c r="F612" i="13"/>
  <c r="H612" i="13" s="1"/>
  <c r="F613" i="13"/>
  <c r="H613" i="13" s="1"/>
  <c r="F614" i="13"/>
  <c r="H614" i="13" s="1"/>
  <c r="F615" i="13"/>
  <c r="H615" i="13" s="1"/>
  <c r="F616" i="13"/>
  <c r="H616" i="13" s="1"/>
  <c r="F617" i="13"/>
  <c r="H617" i="13" s="1"/>
  <c r="F618" i="13"/>
  <c r="H618" i="13" s="1"/>
  <c r="F619" i="13"/>
  <c r="H619" i="13" s="1"/>
  <c r="F620" i="13"/>
  <c r="H620" i="13" s="1"/>
  <c r="F621" i="13"/>
  <c r="H621" i="13" s="1"/>
  <c r="F622" i="13"/>
  <c r="H622" i="13" s="1"/>
  <c r="F623" i="13"/>
  <c r="H623" i="13" s="1"/>
  <c r="F624" i="13"/>
  <c r="H624" i="13" s="1"/>
  <c r="F625" i="13"/>
  <c r="H625" i="13" s="1"/>
  <c r="F626" i="13"/>
  <c r="H626" i="13" s="1"/>
  <c r="F627" i="13"/>
  <c r="H627" i="13" s="1"/>
  <c r="F628" i="13"/>
  <c r="H628" i="13" s="1"/>
  <c r="F629" i="13"/>
  <c r="H629" i="13" s="1"/>
  <c r="F630" i="13"/>
  <c r="H630" i="13" s="1"/>
  <c r="F631" i="13"/>
  <c r="H631" i="13" s="1"/>
  <c r="F632" i="13"/>
  <c r="H632" i="13" s="1"/>
  <c r="F633" i="13"/>
  <c r="H633" i="13" s="1"/>
  <c r="F634" i="13"/>
  <c r="H634" i="13" s="1"/>
  <c r="F635" i="13"/>
  <c r="H635" i="13" s="1"/>
  <c r="F636" i="13"/>
  <c r="H636" i="13" s="1"/>
  <c r="F637" i="13"/>
  <c r="H637" i="13" s="1"/>
  <c r="F638" i="13"/>
  <c r="H638" i="13" s="1"/>
  <c r="F639" i="13"/>
  <c r="H639" i="13" s="1"/>
  <c r="F640" i="13"/>
  <c r="H640" i="13" s="1"/>
  <c r="F641" i="13"/>
  <c r="H641" i="13" s="1"/>
  <c r="F642" i="13"/>
  <c r="H642" i="13" s="1"/>
  <c r="F643" i="13"/>
  <c r="H643" i="13" s="1"/>
  <c r="F644" i="13"/>
  <c r="H644" i="13" s="1"/>
  <c r="F645" i="13"/>
  <c r="H645" i="13" s="1"/>
  <c r="F646" i="13"/>
  <c r="H646" i="13" s="1"/>
  <c r="F647" i="13"/>
  <c r="H647" i="13" s="1"/>
  <c r="F648" i="13"/>
  <c r="H648" i="13" s="1"/>
  <c r="F649" i="13"/>
  <c r="H649" i="13" s="1"/>
  <c r="F650" i="13"/>
  <c r="H650" i="13" s="1"/>
  <c r="F651" i="13"/>
  <c r="H651" i="13" s="1"/>
  <c r="F652" i="13"/>
  <c r="H652" i="13" s="1"/>
  <c r="F653" i="13"/>
  <c r="H653" i="13" s="1"/>
  <c r="F654" i="13"/>
  <c r="H654" i="13" s="1"/>
  <c r="F655" i="13"/>
  <c r="H655" i="13" s="1"/>
  <c r="F656" i="13"/>
  <c r="H656" i="13" s="1"/>
  <c r="F657" i="13"/>
  <c r="H657" i="13" s="1"/>
  <c r="F658" i="13"/>
  <c r="H658" i="13" s="1"/>
  <c r="F659" i="13"/>
  <c r="H659" i="13" s="1"/>
  <c r="F660" i="13"/>
  <c r="H660" i="13" s="1"/>
  <c r="F661" i="13"/>
  <c r="H661" i="13" s="1"/>
  <c r="F662" i="13"/>
  <c r="H662" i="13" s="1"/>
  <c r="F663" i="13"/>
  <c r="H663" i="13" s="1"/>
  <c r="F664" i="13"/>
  <c r="H664" i="13" s="1"/>
  <c r="F665" i="13"/>
  <c r="H665" i="13" s="1"/>
  <c r="F666" i="13"/>
  <c r="H666" i="13" s="1"/>
  <c r="F667" i="13"/>
  <c r="H667" i="13" s="1"/>
  <c r="F668" i="13"/>
  <c r="H668" i="13" s="1"/>
  <c r="F669" i="13"/>
  <c r="H669" i="13" s="1"/>
  <c r="F670" i="13"/>
  <c r="H670" i="13" s="1"/>
  <c r="F671" i="13"/>
  <c r="H671" i="13" s="1"/>
  <c r="F672" i="13"/>
  <c r="H672" i="13" s="1"/>
  <c r="F673" i="13"/>
  <c r="H673" i="13" s="1"/>
  <c r="F674" i="13"/>
  <c r="H674" i="13" s="1"/>
  <c r="F675" i="13"/>
  <c r="H675" i="13" s="1"/>
  <c r="F676" i="13"/>
  <c r="H676" i="13" s="1"/>
  <c r="F677" i="13"/>
  <c r="H677" i="13" s="1"/>
  <c r="F678" i="13"/>
  <c r="H678" i="13" s="1"/>
  <c r="F679" i="13"/>
  <c r="H679" i="13" s="1"/>
  <c r="F680" i="13"/>
  <c r="H680" i="13" s="1"/>
  <c r="F681" i="13"/>
  <c r="H681" i="13" s="1"/>
  <c r="F682" i="13"/>
  <c r="H682" i="13" s="1"/>
  <c r="F683" i="13"/>
  <c r="H683" i="13" s="1"/>
  <c r="F684" i="13"/>
  <c r="H684" i="13" s="1"/>
  <c r="F685" i="13"/>
  <c r="H685" i="13" s="1"/>
  <c r="F686" i="13"/>
  <c r="H686" i="13" s="1"/>
  <c r="F687" i="13"/>
  <c r="H687" i="13" s="1"/>
  <c r="F688" i="13"/>
  <c r="H688" i="13" s="1"/>
  <c r="F689" i="13"/>
  <c r="H689" i="13" s="1"/>
  <c r="F690" i="13"/>
  <c r="H690" i="13" s="1"/>
  <c r="F691" i="13"/>
  <c r="H691" i="13" s="1"/>
  <c r="F692" i="13"/>
  <c r="H692" i="13" s="1"/>
  <c r="F693" i="13"/>
  <c r="H693" i="13" s="1"/>
  <c r="F694" i="13"/>
  <c r="H694" i="13" s="1"/>
  <c r="F695" i="13"/>
  <c r="H695" i="13" s="1"/>
  <c r="F696" i="13"/>
  <c r="H696" i="13" s="1"/>
  <c r="F697" i="13"/>
  <c r="H697" i="13" s="1"/>
  <c r="F698" i="13"/>
  <c r="H698" i="13" s="1"/>
  <c r="F699" i="13"/>
  <c r="H699" i="13" s="1"/>
  <c r="F700" i="13"/>
  <c r="H700" i="13" s="1"/>
  <c r="F701" i="13"/>
  <c r="H701" i="13" s="1"/>
  <c r="F702" i="13"/>
  <c r="H702" i="13" s="1"/>
  <c r="F703" i="13"/>
  <c r="H703" i="13" s="1"/>
  <c r="F704" i="13"/>
  <c r="H704" i="13" s="1"/>
  <c r="F705" i="13"/>
  <c r="H705" i="13" s="1"/>
  <c r="F706" i="13"/>
  <c r="H706" i="13" s="1"/>
  <c r="F707" i="13"/>
  <c r="H707" i="13" s="1"/>
  <c r="F708" i="13"/>
  <c r="H708" i="13" s="1"/>
  <c r="F709" i="13"/>
  <c r="H709" i="13" s="1"/>
  <c r="F710" i="13"/>
  <c r="H710" i="13" s="1"/>
  <c r="F711" i="13"/>
  <c r="H711" i="13" s="1"/>
  <c r="F712" i="13"/>
  <c r="H712" i="13" s="1"/>
  <c r="F713" i="13"/>
  <c r="H713" i="13" s="1"/>
  <c r="F714" i="13"/>
  <c r="H714" i="13" s="1"/>
  <c r="F715" i="13"/>
  <c r="H715" i="13" s="1"/>
  <c r="F716" i="13"/>
  <c r="H716" i="13" s="1"/>
  <c r="F717" i="13"/>
  <c r="H717" i="13" s="1"/>
  <c r="F718" i="13"/>
  <c r="H718" i="13" s="1"/>
  <c r="F719" i="13"/>
  <c r="H719" i="13" s="1"/>
  <c r="F720" i="13"/>
  <c r="H720" i="13" s="1"/>
  <c r="F721" i="13"/>
  <c r="H721" i="13" s="1"/>
  <c r="F722" i="13"/>
  <c r="H722" i="13" s="1"/>
  <c r="F723" i="13"/>
  <c r="H723" i="13" s="1"/>
  <c r="F724" i="13"/>
  <c r="H724" i="13" s="1"/>
  <c r="F725" i="13"/>
  <c r="H725" i="13" s="1"/>
  <c r="F726" i="13"/>
  <c r="H726" i="13" s="1"/>
  <c r="F727" i="13"/>
  <c r="H727" i="13" s="1"/>
  <c r="F728" i="13"/>
  <c r="H728" i="13" s="1"/>
  <c r="F729" i="13"/>
  <c r="H729" i="13" s="1"/>
  <c r="F730" i="13"/>
  <c r="H730" i="13" s="1"/>
  <c r="F731" i="13"/>
  <c r="H731" i="13" s="1"/>
  <c r="F732" i="13"/>
  <c r="H732" i="13" s="1"/>
  <c r="F733" i="13"/>
  <c r="H733" i="13" s="1"/>
  <c r="F734" i="13"/>
  <c r="H734" i="13" s="1"/>
  <c r="F735" i="13"/>
  <c r="H735" i="13" s="1"/>
  <c r="F736" i="13"/>
  <c r="H736" i="13" s="1"/>
  <c r="F737" i="13"/>
  <c r="H737" i="13" s="1"/>
  <c r="F738" i="13"/>
  <c r="H738" i="13" s="1"/>
  <c r="F739" i="13"/>
  <c r="H739" i="13" s="1"/>
  <c r="F740" i="13"/>
  <c r="H740" i="13" s="1"/>
  <c r="F741" i="13"/>
  <c r="H741" i="13" s="1"/>
  <c r="F742" i="13"/>
  <c r="H742" i="13" s="1"/>
  <c r="F743" i="13"/>
  <c r="H743" i="13" s="1"/>
  <c r="F744" i="13"/>
  <c r="H744" i="13" s="1"/>
  <c r="F745" i="13"/>
  <c r="H745" i="13" s="1"/>
  <c r="F3" i="13"/>
  <c r="H3" i="13" s="1"/>
  <c r="F4" i="13"/>
  <c r="H4" i="13" s="1"/>
  <c r="F5" i="13"/>
  <c r="H5" i="13" s="1"/>
  <c r="F6" i="13"/>
  <c r="H6" i="13" s="1"/>
  <c r="F7" i="13"/>
  <c r="H7" i="13" s="1"/>
  <c r="F8" i="13"/>
  <c r="H8" i="13" s="1"/>
  <c r="F9" i="13"/>
  <c r="H9" i="13" s="1"/>
  <c r="F10" i="13"/>
  <c r="H10" i="13" s="1"/>
  <c r="F11" i="13"/>
  <c r="H11" i="13" s="1"/>
  <c r="F12" i="13"/>
  <c r="H12" i="13" s="1"/>
  <c r="F13" i="13"/>
  <c r="H13" i="13" s="1"/>
  <c r="F14" i="13"/>
  <c r="H14" i="13" s="1"/>
  <c r="F15" i="13"/>
  <c r="H15" i="13" s="1"/>
  <c r="F16" i="13"/>
  <c r="H16" i="13" s="1"/>
  <c r="F17" i="13"/>
  <c r="H17" i="13" s="1"/>
  <c r="F18" i="13"/>
  <c r="H18" i="13" s="1"/>
  <c r="F19" i="13"/>
  <c r="H19" i="13" s="1"/>
  <c r="F20" i="13"/>
  <c r="H20" i="13" s="1"/>
  <c r="F21" i="13"/>
  <c r="H21" i="13" s="1"/>
  <c r="F2" i="13"/>
  <c r="A3" i="14" l="1"/>
  <c r="E3" i="14" s="1"/>
  <c r="A4" i="14"/>
  <c r="E4" i="14" s="1"/>
  <c r="A5" i="14"/>
  <c r="E5" i="14" s="1"/>
  <c r="A6" i="14"/>
  <c r="E6" i="14" s="1"/>
  <c r="A7" i="14"/>
  <c r="E7" i="14" s="1"/>
  <c r="A8" i="14"/>
  <c r="E8" i="14" s="1"/>
  <c r="A9" i="14"/>
  <c r="E9" i="14" s="1"/>
  <c r="A10" i="14"/>
  <c r="E10" i="14" s="1"/>
  <c r="A11" i="14"/>
  <c r="E11" i="14" s="1"/>
  <c r="A12" i="14"/>
  <c r="E12" i="14" s="1"/>
  <c r="A13" i="14"/>
  <c r="E13" i="14" s="1"/>
  <c r="A14" i="14"/>
  <c r="E14" i="14" s="1"/>
  <c r="A15" i="14"/>
  <c r="E15" i="14" s="1"/>
  <c r="A16" i="14"/>
  <c r="E16" i="14" s="1"/>
  <c r="A17" i="14"/>
  <c r="E17" i="14" s="1"/>
  <c r="A18" i="14"/>
  <c r="E18" i="14" s="1"/>
  <c r="A19" i="14"/>
  <c r="E19" i="14" s="1"/>
  <c r="A20" i="14"/>
  <c r="E20" i="14" s="1"/>
  <c r="A21" i="14"/>
  <c r="E21" i="14" s="1"/>
  <c r="A746" i="14"/>
  <c r="E746" i="14" s="1"/>
  <c r="A747" i="14"/>
  <c r="E747" i="14" s="1"/>
  <c r="A748" i="14"/>
  <c r="E748" i="14" s="1"/>
  <c r="A749" i="14"/>
  <c r="E749" i="14" s="1"/>
  <c r="A750" i="14"/>
  <c r="E750" i="14" s="1"/>
  <c r="A751" i="14"/>
  <c r="E751" i="14" s="1"/>
  <c r="A752" i="14"/>
  <c r="E752" i="14" s="1"/>
  <c r="A753" i="14"/>
  <c r="E753" i="14" s="1"/>
  <c r="A754" i="14"/>
  <c r="E754" i="14" s="1"/>
  <c r="A755" i="14"/>
  <c r="E755" i="14" s="1"/>
  <c r="A756" i="14"/>
  <c r="E756" i="14" s="1"/>
  <c r="A757" i="14"/>
  <c r="E757" i="14" s="1"/>
  <c r="A758" i="14"/>
  <c r="E758" i="14" s="1"/>
  <c r="A759" i="14"/>
  <c r="E759" i="14" s="1"/>
  <c r="A760" i="14"/>
  <c r="E760" i="14" s="1"/>
  <c r="A761" i="14"/>
  <c r="E761" i="14" s="1"/>
  <c r="A762" i="14"/>
  <c r="E762" i="14" s="1"/>
  <c r="A763" i="14"/>
  <c r="E763" i="14" s="1"/>
  <c r="A764" i="14"/>
  <c r="E764" i="14" s="1"/>
  <c r="A765" i="14"/>
  <c r="E765" i="14" s="1"/>
  <c r="A2" i="14"/>
  <c r="E2" i="14" s="1"/>
  <c r="B3" i="14" l="1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746" i="14"/>
  <c r="B747" i="14"/>
  <c r="B748" i="14"/>
  <c r="B749" i="14"/>
  <c r="B750" i="14"/>
  <c r="B751" i="14"/>
  <c r="B752" i="14"/>
  <c r="B753" i="14"/>
  <c r="B754" i="14"/>
  <c r="B755" i="14"/>
  <c r="B756" i="14"/>
  <c r="B757" i="14"/>
  <c r="B758" i="14"/>
  <c r="B759" i="14"/>
  <c r="B760" i="14"/>
  <c r="B761" i="14"/>
  <c r="B762" i="14"/>
  <c r="B763" i="14"/>
  <c r="B764" i="14"/>
  <c r="B765" i="14"/>
  <c r="B2" i="14"/>
  <c r="N2" i="14" l="1"/>
  <c r="K746" i="14"/>
  <c r="K747" i="14"/>
  <c r="K748" i="14"/>
  <c r="K749" i="14"/>
  <c r="K750" i="14"/>
  <c r="K752" i="14"/>
  <c r="K753" i="14"/>
  <c r="K755" i="14"/>
  <c r="K756" i="14"/>
  <c r="K757" i="14"/>
  <c r="K758" i="14"/>
  <c r="K759" i="14"/>
  <c r="K760" i="14"/>
  <c r="K761" i="14"/>
  <c r="K762" i="14"/>
  <c r="K763" i="14"/>
  <c r="K764" i="14"/>
  <c r="K765" i="14"/>
  <c r="K2" i="14"/>
  <c r="AB3" i="13"/>
  <c r="AB4" i="13"/>
  <c r="AB5" i="13"/>
  <c r="AB6" i="13"/>
  <c r="AB7" i="13"/>
  <c r="AB8" i="13"/>
  <c r="AB9" i="13"/>
  <c r="AB10" i="13"/>
  <c r="AB11" i="13"/>
  <c r="AB12" i="13"/>
  <c r="AB13" i="13"/>
  <c r="AB14" i="13"/>
  <c r="AB15" i="13"/>
  <c r="AB16" i="13"/>
  <c r="AB17" i="13"/>
  <c r="AB18" i="13"/>
  <c r="AB19" i="13"/>
  <c r="AB20" i="13"/>
  <c r="AB21" i="13"/>
  <c r="AB2" i="13"/>
  <c r="AA3" i="13"/>
  <c r="AA4" i="13"/>
  <c r="AA5" i="13"/>
  <c r="AA6" i="13"/>
  <c r="AA7" i="13"/>
  <c r="AA8" i="13"/>
  <c r="AA9" i="13"/>
  <c r="AA10" i="13"/>
  <c r="AA11" i="13"/>
  <c r="AA12" i="13"/>
  <c r="AA13" i="13"/>
  <c r="AA14" i="13"/>
  <c r="AA15" i="13"/>
  <c r="AA16" i="13"/>
  <c r="AA17" i="13"/>
  <c r="AA18" i="13"/>
  <c r="AA19" i="13"/>
  <c r="AA20" i="13"/>
  <c r="AA21" i="13"/>
  <c r="AA2" i="13"/>
  <c r="AF3" i="8"/>
  <c r="AF4" i="8"/>
  <c r="AF5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" i="8"/>
  <c r="AE3" i="8"/>
  <c r="AE4" i="8"/>
  <c r="AE5" i="8"/>
  <c r="AE6" i="8"/>
  <c r="AE7" i="8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" i="8"/>
  <c r="Y23" i="13"/>
  <c r="X18" i="13"/>
  <c r="X17" i="13"/>
  <c r="X14" i="13"/>
  <c r="AK13" i="13"/>
  <c r="X13" i="13"/>
  <c r="X12" i="13"/>
  <c r="X11" i="13"/>
  <c r="X10" i="13"/>
  <c r="AK9" i="13"/>
  <c r="X9" i="13"/>
  <c r="AH7" i="13"/>
  <c r="X7" i="13"/>
  <c r="X6" i="13"/>
  <c r="X5" i="13"/>
  <c r="X4" i="13"/>
  <c r="X3" i="13"/>
  <c r="H2" i="13"/>
  <c r="I2" i="13" l="1"/>
  <c r="J2" i="13" s="1"/>
  <c r="I71" i="13"/>
  <c r="J71" i="13" s="1"/>
  <c r="K71" i="13" s="1"/>
  <c r="I84" i="13"/>
  <c r="J84" i="13" s="1"/>
  <c r="K84" i="13" s="1"/>
  <c r="I199" i="13"/>
  <c r="J199" i="13" s="1"/>
  <c r="K199" i="13" s="1"/>
  <c r="I212" i="13"/>
  <c r="J212" i="13" s="1"/>
  <c r="K212" i="13" s="1"/>
  <c r="I327" i="13"/>
  <c r="J327" i="13" s="1"/>
  <c r="K327" i="13" s="1"/>
  <c r="I340" i="13"/>
  <c r="J340" i="13" s="1"/>
  <c r="K340" i="13" s="1"/>
  <c r="I455" i="13"/>
  <c r="J455" i="13" s="1"/>
  <c r="K455" i="13" s="1"/>
  <c r="I468" i="13"/>
  <c r="J468" i="13" s="1"/>
  <c r="K468" i="13" s="1"/>
  <c r="I583" i="13"/>
  <c r="J583" i="13" s="1"/>
  <c r="K583" i="13" s="1"/>
  <c r="I596" i="13"/>
  <c r="J596" i="13" s="1"/>
  <c r="K596" i="13" s="1"/>
  <c r="I75" i="13"/>
  <c r="J75" i="13" s="1"/>
  <c r="K75" i="13" s="1"/>
  <c r="I132" i="13"/>
  <c r="J132" i="13" s="1"/>
  <c r="K132" i="13" s="1"/>
  <c r="I260" i="13"/>
  <c r="J260" i="13" s="1"/>
  <c r="K260" i="13" s="1"/>
  <c r="I316" i="13"/>
  <c r="J316" i="13" s="1"/>
  <c r="K316" i="13" s="1"/>
  <c r="I87" i="13"/>
  <c r="J87" i="13" s="1"/>
  <c r="K87" i="13" s="1"/>
  <c r="I44" i="13"/>
  <c r="J44" i="13" s="1"/>
  <c r="K44" i="13" s="1"/>
  <c r="I103" i="13"/>
  <c r="J103" i="13" s="1"/>
  <c r="K103" i="13" s="1"/>
  <c r="I116" i="13"/>
  <c r="J116" i="13" s="1"/>
  <c r="K116" i="13" s="1"/>
  <c r="I231" i="13"/>
  <c r="J231" i="13" s="1"/>
  <c r="K231" i="13" s="1"/>
  <c r="I244" i="13"/>
  <c r="J244" i="13" s="1"/>
  <c r="K244" i="13" s="1"/>
  <c r="I359" i="13"/>
  <c r="J359" i="13" s="1"/>
  <c r="K359" i="13" s="1"/>
  <c r="I372" i="13"/>
  <c r="J372" i="13" s="1"/>
  <c r="K372" i="13" s="1"/>
  <c r="I487" i="13"/>
  <c r="J487" i="13" s="1"/>
  <c r="K487" i="13" s="1"/>
  <c r="I500" i="13"/>
  <c r="J500" i="13" s="1"/>
  <c r="K500" i="13" s="1"/>
  <c r="I615" i="13"/>
  <c r="J615" i="13" s="1"/>
  <c r="K615" i="13" s="1"/>
  <c r="I628" i="13"/>
  <c r="J628" i="13" s="1"/>
  <c r="K628" i="13" s="1"/>
  <c r="I188" i="13"/>
  <c r="J188" i="13" s="1"/>
  <c r="K188" i="13" s="1"/>
  <c r="I331" i="13"/>
  <c r="J331" i="13" s="1"/>
  <c r="K331" i="13" s="1"/>
  <c r="I119" i="13"/>
  <c r="J119" i="13" s="1"/>
  <c r="K119" i="13" s="1"/>
  <c r="I203" i="13"/>
  <c r="J203" i="13" s="1"/>
  <c r="K203" i="13" s="1"/>
  <c r="I247" i="13"/>
  <c r="J247" i="13" s="1"/>
  <c r="K247" i="13" s="1"/>
  <c r="I123" i="13"/>
  <c r="J123" i="13" s="1"/>
  <c r="K123" i="13" s="1"/>
  <c r="I164" i="13"/>
  <c r="J164" i="13" s="1"/>
  <c r="K164" i="13" s="1"/>
  <c r="I196" i="13"/>
  <c r="J196" i="13" s="1"/>
  <c r="K196" i="13" s="1"/>
  <c r="I279" i="13"/>
  <c r="J279" i="13" s="1"/>
  <c r="K279" i="13" s="1"/>
  <c r="I311" i="13"/>
  <c r="J311" i="13" s="1"/>
  <c r="K311" i="13" s="1"/>
  <c r="I379" i="13"/>
  <c r="J379" i="13" s="1"/>
  <c r="K379" i="13" s="1"/>
  <c r="I436" i="13"/>
  <c r="J436" i="13" s="1"/>
  <c r="K436" i="13" s="1"/>
  <c r="I551" i="13"/>
  <c r="J551" i="13" s="1"/>
  <c r="K551" i="13" s="1"/>
  <c r="I635" i="13"/>
  <c r="J635" i="13" s="1"/>
  <c r="K635" i="13" s="1"/>
  <c r="I692" i="13"/>
  <c r="J692" i="13" s="1"/>
  <c r="K692" i="13" s="1"/>
  <c r="I52" i="13"/>
  <c r="J52" i="13" s="1"/>
  <c r="K52" i="13" s="1"/>
  <c r="I92" i="13"/>
  <c r="J92" i="13" s="1"/>
  <c r="K92" i="13" s="1"/>
  <c r="I124" i="13"/>
  <c r="J124" i="13" s="1"/>
  <c r="K124" i="13" s="1"/>
  <c r="I167" i="13"/>
  <c r="J167" i="13" s="1"/>
  <c r="K167" i="13" s="1"/>
  <c r="I380" i="13"/>
  <c r="J380" i="13" s="1"/>
  <c r="K380" i="13" s="1"/>
  <c r="I439" i="13"/>
  <c r="J439" i="13" s="1"/>
  <c r="K439" i="13" s="1"/>
  <c r="I523" i="13"/>
  <c r="J523" i="13" s="1"/>
  <c r="K523" i="13" s="1"/>
  <c r="I580" i="13"/>
  <c r="J580" i="13" s="1"/>
  <c r="K580" i="13" s="1"/>
  <c r="I636" i="13"/>
  <c r="J636" i="13" s="1"/>
  <c r="K636" i="13" s="1"/>
  <c r="I695" i="13"/>
  <c r="J695" i="13" s="1"/>
  <c r="K695" i="13" s="1"/>
  <c r="I23" i="13"/>
  <c r="J23" i="13" s="1"/>
  <c r="K23" i="13" s="1"/>
  <c r="I55" i="13"/>
  <c r="J55" i="13" s="1"/>
  <c r="K55" i="13" s="1"/>
  <c r="I388" i="13"/>
  <c r="J388" i="13" s="1"/>
  <c r="K388" i="13" s="1"/>
  <c r="I444" i="13"/>
  <c r="J444" i="13" s="1"/>
  <c r="K444" i="13" s="1"/>
  <c r="I503" i="13"/>
  <c r="J503" i="13" s="1"/>
  <c r="K503" i="13" s="1"/>
  <c r="I587" i="13"/>
  <c r="J587" i="13" s="1"/>
  <c r="K587" i="13" s="1"/>
  <c r="I644" i="13"/>
  <c r="J644" i="13" s="1"/>
  <c r="K644" i="13" s="1"/>
  <c r="I700" i="13"/>
  <c r="J700" i="13" s="1"/>
  <c r="K700" i="13" s="1"/>
  <c r="I151" i="13"/>
  <c r="J151" i="13" s="1"/>
  <c r="K151" i="13" s="1"/>
  <c r="I476" i="13"/>
  <c r="J476" i="13" s="1"/>
  <c r="K476" i="13" s="1"/>
  <c r="I516" i="13"/>
  <c r="J516" i="13" s="1"/>
  <c r="K516" i="13" s="1"/>
  <c r="I564" i="13"/>
  <c r="J564" i="13" s="1"/>
  <c r="K564" i="13" s="1"/>
  <c r="I604" i="13"/>
  <c r="J604" i="13" s="1"/>
  <c r="K604" i="13" s="1"/>
  <c r="I651" i="13"/>
  <c r="J651" i="13" s="1"/>
  <c r="K651" i="13" s="1"/>
  <c r="I108" i="13"/>
  <c r="J108" i="13" s="1"/>
  <c r="K108" i="13" s="1"/>
  <c r="I225" i="13"/>
  <c r="J225" i="13" s="1"/>
  <c r="K225" i="13" s="1"/>
  <c r="I348" i="13"/>
  <c r="J348" i="13" s="1"/>
  <c r="K348" i="13" s="1"/>
  <c r="I536" i="13"/>
  <c r="J536" i="13" s="1"/>
  <c r="K536" i="13" s="1"/>
  <c r="I624" i="13"/>
  <c r="J624" i="13" s="1"/>
  <c r="K624" i="13" s="1"/>
  <c r="I715" i="13"/>
  <c r="J715" i="13" s="1"/>
  <c r="K715" i="13" s="1"/>
  <c r="I36" i="13"/>
  <c r="J36" i="13" s="1"/>
  <c r="K36" i="13" s="1"/>
  <c r="I220" i="13"/>
  <c r="J220" i="13" s="1"/>
  <c r="K220" i="13" s="1"/>
  <c r="I267" i="13"/>
  <c r="J267" i="13" s="1"/>
  <c r="K267" i="13" s="1"/>
  <c r="I567" i="13"/>
  <c r="J567" i="13" s="1"/>
  <c r="K567" i="13" s="1"/>
  <c r="I619" i="13"/>
  <c r="J619" i="13" s="1"/>
  <c r="K619" i="13" s="1"/>
  <c r="I4" i="13"/>
  <c r="J4" i="13" s="1"/>
  <c r="K4" i="13" s="1"/>
  <c r="I39" i="13"/>
  <c r="J39" i="13" s="1"/>
  <c r="K39" i="13" s="1"/>
  <c r="I107" i="13"/>
  <c r="J107" i="13" s="1"/>
  <c r="K107" i="13" s="1"/>
  <c r="I292" i="13"/>
  <c r="J292" i="13" s="1"/>
  <c r="K292" i="13" s="1"/>
  <c r="I535" i="13"/>
  <c r="J535" i="13" s="1"/>
  <c r="K535" i="13" s="1"/>
  <c r="I572" i="13"/>
  <c r="J572" i="13" s="1"/>
  <c r="K572" i="13" s="1"/>
  <c r="I663" i="13"/>
  <c r="J663" i="13" s="1"/>
  <c r="K663" i="13" s="1"/>
  <c r="I40" i="13"/>
  <c r="J40" i="13" s="1"/>
  <c r="K40" i="13" s="1"/>
  <c r="I295" i="13"/>
  <c r="J295" i="13" s="1"/>
  <c r="K295" i="13" s="1"/>
  <c r="I395" i="13"/>
  <c r="J395" i="13" s="1"/>
  <c r="K395" i="13" s="1"/>
  <c r="I488" i="13"/>
  <c r="J488" i="13" s="1"/>
  <c r="K488" i="13" s="1"/>
  <c r="I676" i="13"/>
  <c r="J676" i="13" s="1"/>
  <c r="K676" i="13" s="1"/>
  <c r="I20" i="13"/>
  <c r="J20" i="13" s="1"/>
  <c r="K20" i="13" s="1"/>
  <c r="I65" i="13"/>
  <c r="J65" i="13" s="1"/>
  <c r="K65" i="13" s="1"/>
  <c r="I112" i="13"/>
  <c r="J112" i="13" s="1"/>
  <c r="K112" i="13" s="1"/>
  <c r="I180" i="13"/>
  <c r="J180" i="13" s="1"/>
  <c r="K180" i="13" s="1"/>
  <c r="I235" i="13"/>
  <c r="J235" i="13" s="1"/>
  <c r="K235" i="13" s="1"/>
  <c r="I363" i="13"/>
  <c r="J363" i="13" s="1"/>
  <c r="K363" i="13" s="1"/>
  <c r="I491" i="13"/>
  <c r="J491" i="13" s="1"/>
  <c r="K491" i="13" s="1"/>
  <c r="I592" i="13"/>
  <c r="J592" i="13" s="1"/>
  <c r="K592" i="13" s="1"/>
  <c r="I631" i="13"/>
  <c r="J631" i="13" s="1"/>
  <c r="K631" i="13" s="1"/>
  <c r="I679" i="13"/>
  <c r="J679" i="13" s="1"/>
  <c r="K679" i="13" s="1"/>
  <c r="I720" i="13"/>
  <c r="J720" i="13" s="1"/>
  <c r="K720" i="13" s="1"/>
  <c r="I21" i="13"/>
  <c r="J21" i="13" s="1"/>
  <c r="K21" i="13" s="1"/>
  <c r="I66" i="13"/>
  <c r="J66" i="13" s="1"/>
  <c r="K66" i="13" s="1"/>
  <c r="I183" i="13"/>
  <c r="J183" i="13" s="1"/>
  <c r="K183" i="13" s="1"/>
  <c r="I251" i="13"/>
  <c r="J251" i="13" s="1"/>
  <c r="K251" i="13" s="1"/>
  <c r="I364" i="13"/>
  <c r="J364" i="13" s="1"/>
  <c r="K364" i="13" s="1"/>
  <c r="I407" i="13"/>
  <c r="J407" i="13" s="1"/>
  <c r="K407" i="13" s="1"/>
  <c r="I452" i="13"/>
  <c r="J452" i="13" s="1"/>
  <c r="K452" i="13" s="1"/>
  <c r="I545" i="13"/>
  <c r="J545" i="13" s="1"/>
  <c r="K545" i="13" s="1"/>
  <c r="I593" i="13"/>
  <c r="J593" i="13" s="1"/>
  <c r="K593" i="13" s="1"/>
  <c r="I80" i="13"/>
  <c r="J80" i="13" s="1"/>
  <c r="K80" i="13" s="1"/>
  <c r="I324" i="13"/>
  <c r="J324" i="13" s="1"/>
  <c r="K324" i="13" s="1"/>
  <c r="I508" i="13"/>
  <c r="J508" i="13" s="1"/>
  <c r="K508" i="13" s="1"/>
  <c r="I368" i="13"/>
  <c r="J368" i="13" s="1"/>
  <c r="K368" i="13" s="1"/>
  <c r="I548" i="13"/>
  <c r="J548" i="13" s="1"/>
  <c r="K548" i="13" s="1"/>
  <c r="I736" i="13"/>
  <c r="J736" i="13" s="1"/>
  <c r="K736" i="13" s="1"/>
  <c r="I139" i="13"/>
  <c r="J139" i="13" s="1"/>
  <c r="K139" i="13" s="1"/>
  <c r="I375" i="13"/>
  <c r="J375" i="13" s="1"/>
  <c r="K375" i="13" s="1"/>
  <c r="I737" i="13"/>
  <c r="J737" i="13" s="1"/>
  <c r="K737" i="13" s="1"/>
  <c r="I308" i="13"/>
  <c r="J308" i="13" s="1"/>
  <c r="K308" i="13" s="1"/>
  <c r="I420" i="13"/>
  <c r="J420" i="13" s="1"/>
  <c r="K420" i="13" s="1"/>
  <c r="I648" i="13"/>
  <c r="J648" i="13" s="1"/>
  <c r="K648" i="13" s="1"/>
  <c r="I650" i="13"/>
  <c r="J650" i="13" s="1"/>
  <c r="K650" i="13" s="1"/>
  <c r="I68" i="13"/>
  <c r="J68" i="13" s="1"/>
  <c r="K68" i="13" s="1"/>
  <c r="I688" i="13"/>
  <c r="J688" i="13" s="1"/>
  <c r="K688" i="13" s="1"/>
  <c r="I194" i="13"/>
  <c r="J194" i="13" s="1"/>
  <c r="K194" i="13" s="1"/>
  <c r="I423" i="13"/>
  <c r="J423" i="13" s="1"/>
  <c r="K423" i="13" s="1"/>
  <c r="I602" i="13"/>
  <c r="J602" i="13" s="1"/>
  <c r="K602" i="13" s="1"/>
  <c r="I252" i="13"/>
  <c r="J252" i="13" s="1"/>
  <c r="K252" i="13" s="1"/>
  <c r="I459" i="13"/>
  <c r="J459" i="13" s="1"/>
  <c r="K459" i="13" s="1"/>
  <c r="I24" i="13"/>
  <c r="J24" i="13" s="1"/>
  <c r="K24" i="13" s="1"/>
  <c r="I264" i="13"/>
  <c r="J264" i="13" s="1"/>
  <c r="K264" i="13" s="1"/>
  <c r="I464" i="13"/>
  <c r="J464" i="13" s="1"/>
  <c r="K464" i="13" s="1"/>
  <c r="I507" i="13"/>
  <c r="J507" i="13" s="1"/>
  <c r="K507" i="13" s="1"/>
  <c r="I690" i="13"/>
  <c r="J690" i="13" s="1"/>
  <c r="K690" i="13" s="1"/>
  <c r="I100" i="13"/>
  <c r="J100" i="13" s="1"/>
  <c r="K100" i="13" s="1"/>
  <c r="I518" i="13"/>
  <c r="J518" i="13" s="1"/>
  <c r="K518" i="13" s="1"/>
  <c r="I262" i="13"/>
  <c r="J262" i="13" s="1"/>
  <c r="K262" i="13" s="1"/>
  <c r="I54" i="13"/>
  <c r="J54" i="13" s="1"/>
  <c r="K54" i="13" s="1"/>
  <c r="I645" i="13"/>
  <c r="J645" i="13" s="1"/>
  <c r="K645" i="13" s="1"/>
  <c r="I357" i="13"/>
  <c r="J357" i="13" s="1"/>
  <c r="K357" i="13" s="1"/>
  <c r="I101" i="13"/>
  <c r="J101" i="13" s="1"/>
  <c r="K101" i="13" s="1"/>
  <c r="I708" i="13"/>
  <c r="J708" i="13" s="1"/>
  <c r="K708" i="13" s="1"/>
  <c r="I3" i="13"/>
  <c r="J3" i="13" s="1"/>
  <c r="K3" i="13" s="1"/>
  <c r="I622" i="13"/>
  <c r="J622" i="13" s="1"/>
  <c r="K622" i="13" s="1"/>
  <c r="I366" i="13"/>
  <c r="J366" i="13" s="1"/>
  <c r="K366" i="13" s="1"/>
  <c r="I110" i="13"/>
  <c r="J110" i="13" s="1"/>
  <c r="K110" i="13" s="1"/>
  <c r="I481" i="13"/>
  <c r="J481" i="13" s="1"/>
  <c r="K481" i="13" s="1"/>
  <c r="I598" i="13"/>
  <c r="J598" i="13" s="1"/>
  <c r="K598" i="13" s="1"/>
  <c r="I342" i="13"/>
  <c r="J342" i="13" s="1"/>
  <c r="K342" i="13" s="1"/>
  <c r="I38" i="13"/>
  <c r="J38" i="13" s="1"/>
  <c r="K38" i="13" s="1"/>
  <c r="I402" i="13"/>
  <c r="J402" i="13" s="1"/>
  <c r="K402" i="13" s="1"/>
  <c r="I178" i="13"/>
  <c r="J178" i="13" s="1"/>
  <c r="K178" i="13" s="1"/>
  <c r="I170" i="13"/>
  <c r="J170" i="13" s="1"/>
  <c r="K170" i="13" s="1"/>
  <c r="I97" i="13"/>
  <c r="J97" i="13" s="1"/>
  <c r="K97" i="13" s="1"/>
  <c r="I189" i="13"/>
  <c r="J189" i="13" s="1"/>
  <c r="K189" i="13" s="1"/>
  <c r="I638" i="13"/>
  <c r="J638" i="13" s="1"/>
  <c r="K638" i="13" s="1"/>
  <c r="I382" i="13"/>
  <c r="J382" i="13" s="1"/>
  <c r="K382" i="13" s="1"/>
  <c r="I118" i="13"/>
  <c r="J118" i="13" s="1"/>
  <c r="K118" i="13" s="1"/>
  <c r="I546" i="13"/>
  <c r="J546" i="13" s="1"/>
  <c r="K546" i="13" s="1"/>
  <c r="I322" i="13"/>
  <c r="J322" i="13" s="1"/>
  <c r="K322" i="13" s="1"/>
  <c r="I642" i="13"/>
  <c r="J642" i="13" s="1"/>
  <c r="K642" i="13" s="1"/>
  <c r="I448" i="13"/>
  <c r="J448" i="13" s="1"/>
  <c r="K448" i="13" s="1"/>
  <c r="I152" i="13"/>
  <c r="J152" i="13" s="1"/>
  <c r="K152" i="13" s="1"/>
  <c r="I360" i="13"/>
  <c r="J360" i="13" s="1"/>
  <c r="K360" i="13" s="1"/>
  <c r="I728" i="13"/>
  <c r="J728" i="13" s="1"/>
  <c r="K728" i="13" s="1"/>
  <c r="I312" i="13"/>
  <c r="J312" i="13" s="1"/>
  <c r="K312" i="13" s="1"/>
  <c r="I28" i="13"/>
  <c r="J28" i="13" s="1"/>
  <c r="K28" i="13" s="1"/>
  <c r="I667" i="13"/>
  <c r="J667" i="13" s="1"/>
  <c r="K667" i="13" s="1"/>
  <c r="I411" i="13"/>
  <c r="J411" i="13" s="1"/>
  <c r="K411" i="13" s="1"/>
  <c r="I155" i="13"/>
  <c r="J155" i="13" s="1"/>
  <c r="K155" i="13" s="1"/>
  <c r="I727" i="13"/>
  <c r="J727" i="13" s="1"/>
  <c r="K727" i="13" s="1"/>
  <c r="I416" i="13"/>
  <c r="J416" i="13" s="1"/>
  <c r="K416" i="13" s="1"/>
  <c r="I314" i="13"/>
  <c r="J314" i="13" s="1"/>
  <c r="K314" i="13" s="1"/>
  <c r="I269" i="13"/>
  <c r="J269" i="13" s="1"/>
  <c r="K269" i="13" s="1"/>
  <c r="I745" i="13"/>
  <c r="J745" i="13" s="1"/>
  <c r="K745" i="13" s="1"/>
  <c r="I497" i="13"/>
  <c r="J497" i="13" s="1"/>
  <c r="K497" i="13" s="1"/>
  <c r="I417" i="13"/>
  <c r="J417" i="13" s="1"/>
  <c r="K417" i="13" s="1"/>
  <c r="I353" i="13"/>
  <c r="J353" i="13" s="1"/>
  <c r="K353" i="13" s="1"/>
  <c r="I265" i="13"/>
  <c r="J265" i="13" s="1"/>
  <c r="K265" i="13" s="1"/>
  <c r="I177" i="13"/>
  <c r="J177" i="13" s="1"/>
  <c r="K177" i="13" s="1"/>
  <c r="I113" i="13"/>
  <c r="J113" i="13" s="1"/>
  <c r="K113" i="13" s="1"/>
  <c r="I25" i="13"/>
  <c r="J25" i="13" s="1"/>
  <c r="K25" i="13" s="1"/>
  <c r="I412" i="13"/>
  <c r="J412" i="13" s="1"/>
  <c r="K412" i="13" s="1"/>
  <c r="I738" i="13"/>
  <c r="J738" i="13" s="1"/>
  <c r="K738" i="13" s="1"/>
  <c r="I162" i="13"/>
  <c r="J162" i="13" s="1"/>
  <c r="K162" i="13" s="1"/>
  <c r="I729" i="13"/>
  <c r="J729" i="13" s="1"/>
  <c r="K729" i="13" s="1"/>
  <c r="I656" i="13"/>
  <c r="J656" i="13" s="1"/>
  <c r="K656" i="13" s="1"/>
  <c r="I320" i="13"/>
  <c r="J320" i="13" s="1"/>
  <c r="K320" i="13" s="1"/>
  <c r="I96" i="13"/>
  <c r="J96" i="13" s="1"/>
  <c r="K96" i="13" s="1"/>
  <c r="I429" i="13"/>
  <c r="J429" i="13" s="1"/>
  <c r="K429" i="13" s="1"/>
  <c r="I346" i="13"/>
  <c r="J346" i="13" s="1"/>
  <c r="K346" i="13" s="1"/>
  <c r="I653" i="13"/>
  <c r="J653" i="13" s="1"/>
  <c r="K653" i="13" s="1"/>
  <c r="I617" i="13"/>
  <c r="J617" i="13" s="1"/>
  <c r="K617" i="13" s="1"/>
  <c r="I232" i="13"/>
  <c r="J232" i="13" s="1"/>
  <c r="K232" i="13" s="1"/>
  <c r="I471" i="13"/>
  <c r="J471" i="13" s="1"/>
  <c r="K471" i="13" s="1"/>
  <c r="I719" i="13"/>
  <c r="J719" i="13" s="1"/>
  <c r="K719" i="13" s="1"/>
  <c r="I237" i="13"/>
  <c r="J237" i="13" s="1"/>
  <c r="K237" i="13" s="1"/>
  <c r="I573" i="13"/>
  <c r="J573" i="13" s="1"/>
  <c r="K573" i="13" s="1"/>
  <c r="I284" i="13"/>
  <c r="J284" i="13" s="1"/>
  <c r="K284" i="13" s="1"/>
  <c r="I349" i="13"/>
  <c r="J349" i="13" s="1"/>
  <c r="K349" i="13" s="1"/>
  <c r="I655" i="13"/>
  <c r="J655" i="13" s="1"/>
  <c r="K655" i="13" s="1"/>
  <c r="I527" i="13"/>
  <c r="J527" i="13" s="1"/>
  <c r="K527" i="13" s="1"/>
  <c r="I399" i="13"/>
  <c r="J399" i="13" s="1"/>
  <c r="K399" i="13" s="1"/>
  <c r="I271" i="13"/>
  <c r="J271" i="13" s="1"/>
  <c r="K271" i="13" s="1"/>
  <c r="I143" i="13"/>
  <c r="J143" i="13" s="1"/>
  <c r="K143" i="13" s="1"/>
  <c r="I37" i="13"/>
  <c r="J37" i="13" s="1"/>
  <c r="K37" i="13" s="1"/>
  <c r="I12" i="13"/>
  <c r="J12" i="13" s="1"/>
  <c r="K12" i="13" s="1"/>
  <c r="I627" i="13"/>
  <c r="J627" i="13" s="1"/>
  <c r="K627" i="13" s="1"/>
  <c r="I499" i="13"/>
  <c r="J499" i="13" s="1"/>
  <c r="K499" i="13" s="1"/>
  <c r="I371" i="13"/>
  <c r="J371" i="13" s="1"/>
  <c r="K371" i="13" s="1"/>
  <c r="I243" i="13"/>
  <c r="J243" i="13" s="1"/>
  <c r="K243" i="13" s="1"/>
  <c r="I115" i="13"/>
  <c r="J115" i="13" s="1"/>
  <c r="K115" i="13" s="1"/>
  <c r="I278" i="13"/>
  <c r="J278" i="13" s="1"/>
  <c r="K278" i="13" s="1"/>
  <c r="I26" i="13"/>
  <c r="J26" i="13" s="1"/>
  <c r="K26" i="13" s="1"/>
  <c r="I286" i="13"/>
  <c r="J286" i="13" s="1"/>
  <c r="K286" i="13" s="1"/>
  <c r="I482" i="13"/>
  <c r="J482" i="13" s="1"/>
  <c r="K482" i="13" s="1"/>
  <c r="I392" i="13"/>
  <c r="J392" i="13" s="1"/>
  <c r="K392" i="13" s="1"/>
  <c r="I600" i="13"/>
  <c r="J600" i="13" s="1"/>
  <c r="K600" i="13" s="1"/>
  <c r="I299" i="13"/>
  <c r="J299" i="13" s="1"/>
  <c r="K299" i="13" s="1"/>
  <c r="I637" i="13"/>
  <c r="J637" i="13" s="1"/>
  <c r="K637" i="13" s="1"/>
  <c r="I674" i="13"/>
  <c r="J674" i="13" s="1"/>
  <c r="K674" i="13" s="1"/>
  <c r="I393" i="13"/>
  <c r="J393" i="13" s="1"/>
  <c r="K393" i="13" s="1"/>
  <c r="I153" i="13"/>
  <c r="J153" i="13" s="1"/>
  <c r="K153" i="13" s="1"/>
  <c r="I528" i="13"/>
  <c r="J528" i="13" s="1"/>
  <c r="K528" i="13" s="1"/>
  <c r="I413" i="13"/>
  <c r="J413" i="13" s="1"/>
  <c r="K413" i="13" s="1"/>
  <c r="I263" i="13"/>
  <c r="J263" i="13" s="1"/>
  <c r="K263" i="13" s="1"/>
  <c r="I77" i="13"/>
  <c r="J77" i="13" s="1"/>
  <c r="K77" i="13" s="1"/>
  <c r="I351" i="13"/>
  <c r="J351" i="13" s="1"/>
  <c r="K351" i="13" s="1"/>
  <c r="I579" i="13"/>
  <c r="J579" i="13" s="1"/>
  <c r="K579" i="13" s="1"/>
  <c r="I323" i="13"/>
  <c r="J323" i="13" s="1"/>
  <c r="K323" i="13" s="1"/>
  <c r="I102" i="13"/>
  <c r="J102" i="13" s="1"/>
  <c r="K102" i="13" s="1"/>
  <c r="I197" i="13"/>
  <c r="J197" i="13" s="1"/>
  <c r="K197" i="13" s="1"/>
  <c r="I512" i="13"/>
  <c r="J512" i="13" s="1"/>
  <c r="K512" i="13" s="1"/>
  <c r="I206" i="13"/>
  <c r="J206" i="13" s="1"/>
  <c r="K206" i="13" s="1"/>
  <c r="I726" i="13"/>
  <c r="J726" i="13" s="1"/>
  <c r="K726" i="13" s="1"/>
  <c r="I498" i="13"/>
  <c r="J498" i="13" s="1"/>
  <c r="K498" i="13" s="1"/>
  <c r="I449" i="13"/>
  <c r="J449" i="13" s="1"/>
  <c r="K449" i="13" s="1"/>
  <c r="I478" i="13"/>
  <c r="J478" i="13" s="1"/>
  <c r="K478" i="13" s="1"/>
  <c r="I394" i="13"/>
  <c r="J394" i="13" s="1"/>
  <c r="K394" i="13" s="1"/>
  <c r="I336" i="13"/>
  <c r="J336" i="13" s="1"/>
  <c r="K336" i="13" s="1"/>
  <c r="I562" i="13"/>
  <c r="J562" i="13" s="1"/>
  <c r="K562" i="13" s="1"/>
  <c r="I742" i="13"/>
  <c r="J742" i="13" s="1"/>
  <c r="K742" i="13" s="1"/>
  <c r="I486" i="13"/>
  <c r="J486" i="13" s="1"/>
  <c r="K486" i="13" s="1"/>
  <c r="I230" i="13"/>
  <c r="J230" i="13" s="1"/>
  <c r="K230" i="13" s="1"/>
  <c r="I30" i="13"/>
  <c r="J30" i="13" s="1"/>
  <c r="K30" i="13" s="1"/>
  <c r="I613" i="13"/>
  <c r="J613" i="13" s="1"/>
  <c r="K613" i="13" s="1"/>
  <c r="I325" i="13"/>
  <c r="J325" i="13" s="1"/>
  <c r="K325" i="13" s="1"/>
  <c r="I490" i="13"/>
  <c r="J490" i="13" s="1"/>
  <c r="K490" i="13" s="1"/>
  <c r="I716" i="13"/>
  <c r="J716" i="13" s="1"/>
  <c r="K716" i="13" s="1"/>
  <c r="I356" i="13"/>
  <c r="J356" i="13" s="1"/>
  <c r="K356" i="13" s="1"/>
  <c r="I590" i="13"/>
  <c r="J590" i="13" s="1"/>
  <c r="K590" i="13" s="1"/>
  <c r="I334" i="13"/>
  <c r="J334" i="13" s="1"/>
  <c r="K334" i="13" s="1"/>
  <c r="I86" i="13"/>
  <c r="J86" i="13" s="1"/>
  <c r="K86" i="13" s="1"/>
  <c r="I256" i="13"/>
  <c r="J256" i="13" s="1"/>
  <c r="K256" i="13" s="1"/>
  <c r="I566" i="13"/>
  <c r="J566" i="13" s="1"/>
  <c r="K566" i="13" s="1"/>
  <c r="I310" i="13"/>
  <c r="J310" i="13" s="1"/>
  <c r="K310" i="13" s="1"/>
  <c r="I722" i="13"/>
  <c r="J722" i="13" s="1"/>
  <c r="K722" i="13" s="1"/>
  <c r="I378" i="13"/>
  <c r="J378" i="13" s="1"/>
  <c r="K378" i="13" s="1"/>
  <c r="I122" i="13"/>
  <c r="J122" i="13" s="1"/>
  <c r="K122" i="13" s="1"/>
  <c r="I721" i="13"/>
  <c r="J721" i="13" s="1"/>
  <c r="K721" i="13" s="1"/>
  <c r="I81" i="13"/>
  <c r="J81" i="13" s="1"/>
  <c r="K81" i="13" s="1"/>
  <c r="I168" i="13"/>
  <c r="J168" i="13" s="1"/>
  <c r="K168" i="13" s="1"/>
  <c r="I606" i="13"/>
  <c r="J606" i="13" s="1"/>
  <c r="K606" i="13" s="1"/>
  <c r="I350" i="13"/>
  <c r="J350" i="13" s="1"/>
  <c r="K350" i="13" s="1"/>
  <c r="I46" i="13"/>
  <c r="J46" i="13" s="1"/>
  <c r="K46" i="13" s="1"/>
  <c r="I530" i="13"/>
  <c r="J530" i="13" s="1"/>
  <c r="K530" i="13" s="1"/>
  <c r="I290" i="13"/>
  <c r="J290" i="13" s="1"/>
  <c r="K290" i="13" s="1"/>
  <c r="I426" i="13"/>
  <c r="J426" i="13" s="1"/>
  <c r="K426" i="13" s="1"/>
  <c r="I432" i="13"/>
  <c r="J432" i="13" s="1"/>
  <c r="K432" i="13" s="1"/>
  <c r="I136" i="13"/>
  <c r="J136" i="13" s="1"/>
  <c r="K136" i="13" s="1"/>
  <c r="I104" i="13"/>
  <c r="J104" i="13" s="1"/>
  <c r="K104" i="13" s="1"/>
  <c r="I713" i="13"/>
  <c r="J713" i="13" s="1"/>
  <c r="K713" i="13" s="1"/>
  <c r="I276" i="13"/>
  <c r="J276" i="13" s="1"/>
  <c r="K276" i="13" s="1"/>
  <c r="I603" i="13"/>
  <c r="J603" i="13" s="1"/>
  <c r="K603" i="13" s="1"/>
  <c r="I347" i="13"/>
  <c r="J347" i="13" s="1"/>
  <c r="K347" i="13" s="1"/>
  <c r="I91" i="13"/>
  <c r="J91" i="13" s="1"/>
  <c r="K91" i="13" s="1"/>
  <c r="I712" i="13"/>
  <c r="J712" i="13" s="1"/>
  <c r="K712" i="13" s="1"/>
  <c r="I396" i="13"/>
  <c r="J396" i="13" s="1"/>
  <c r="K396" i="13" s="1"/>
  <c r="I11" i="13"/>
  <c r="J11" i="13" s="1"/>
  <c r="K11" i="13" s="1"/>
  <c r="I218" i="13"/>
  <c r="J218" i="13" s="1"/>
  <c r="K218" i="13" s="1"/>
  <c r="I157" i="13"/>
  <c r="J157" i="13" s="1"/>
  <c r="K157" i="13" s="1"/>
  <c r="I697" i="13"/>
  <c r="J697" i="13" s="1"/>
  <c r="K697" i="13" s="1"/>
  <c r="I489" i="13"/>
  <c r="J489" i="13" s="1"/>
  <c r="K489" i="13" s="1"/>
  <c r="I409" i="13"/>
  <c r="J409" i="13" s="1"/>
  <c r="K409" i="13" s="1"/>
  <c r="I345" i="13"/>
  <c r="J345" i="13" s="1"/>
  <c r="K345" i="13" s="1"/>
  <c r="I249" i="13"/>
  <c r="J249" i="13" s="1"/>
  <c r="K249" i="13" s="1"/>
  <c r="I169" i="13"/>
  <c r="J169" i="13" s="1"/>
  <c r="K169" i="13" s="1"/>
  <c r="I105" i="13"/>
  <c r="J105" i="13" s="1"/>
  <c r="K105" i="13" s="1"/>
  <c r="I13" i="13"/>
  <c r="J13" i="13" s="1"/>
  <c r="K13" i="13" s="1"/>
  <c r="I221" i="13"/>
  <c r="J221" i="13" s="1"/>
  <c r="K221" i="13" s="1"/>
  <c r="I666" i="13"/>
  <c r="J666" i="13" s="1"/>
  <c r="K666" i="13" s="1"/>
  <c r="I114" i="13"/>
  <c r="J114" i="13" s="1"/>
  <c r="K114" i="13" s="1"/>
  <c r="I681" i="13"/>
  <c r="J681" i="13" s="1"/>
  <c r="K681" i="13" s="1"/>
  <c r="I608" i="13"/>
  <c r="J608" i="13" s="1"/>
  <c r="K608" i="13" s="1"/>
  <c r="I304" i="13"/>
  <c r="J304" i="13" s="1"/>
  <c r="K304" i="13" s="1"/>
  <c r="I56" i="13"/>
  <c r="J56" i="13" s="1"/>
  <c r="K56" i="13" s="1"/>
  <c r="I173" i="13"/>
  <c r="J173" i="13" s="1"/>
  <c r="K173" i="13" s="1"/>
  <c r="I298" i="13"/>
  <c r="J298" i="13" s="1"/>
  <c r="K298" i="13" s="1"/>
  <c r="I616" i="13"/>
  <c r="J616" i="13" s="1"/>
  <c r="K616" i="13" s="1"/>
  <c r="I569" i="13"/>
  <c r="J569" i="13" s="1"/>
  <c r="K569" i="13" s="1"/>
  <c r="I216" i="13"/>
  <c r="J216" i="13" s="1"/>
  <c r="K216" i="13" s="1"/>
  <c r="I391" i="13"/>
  <c r="J391" i="13" s="1"/>
  <c r="K391" i="13" s="1"/>
  <c r="I701" i="13"/>
  <c r="J701" i="13" s="1"/>
  <c r="K701" i="13" s="1"/>
  <c r="I172" i="13"/>
  <c r="J172" i="13" s="1"/>
  <c r="K172" i="13" s="1"/>
  <c r="I556" i="13"/>
  <c r="J556" i="13" s="1"/>
  <c r="K556" i="13" s="1"/>
  <c r="I181" i="13"/>
  <c r="J181" i="13" s="1"/>
  <c r="K181" i="13" s="1"/>
  <c r="I332" i="13"/>
  <c r="J332" i="13" s="1"/>
  <c r="K332" i="13" s="1"/>
  <c r="I639" i="13"/>
  <c r="J639" i="13" s="1"/>
  <c r="K639" i="13" s="1"/>
  <c r="I511" i="13"/>
  <c r="J511" i="13" s="1"/>
  <c r="K511" i="13" s="1"/>
  <c r="I383" i="13"/>
  <c r="J383" i="13" s="1"/>
  <c r="K383" i="13" s="1"/>
  <c r="I255" i="13"/>
  <c r="J255" i="13" s="1"/>
  <c r="K255" i="13" s="1"/>
  <c r="I127" i="13"/>
  <c r="J127" i="13" s="1"/>
  <c r="K127" i="13" s="1"/>
  <c r="I29" i="13"/>
  <c r="J29" i="13" s="1"/>
  <c r="K29" i="13" s="1"/>
  <c r="I739" i="13"/>
  <c r="J739" i="13" s="1"/>
  <c r="K739" i="13" s="1"/>
  <c r="I611" i="13"/>
  <c r="J611" i="13" s="1"/>
  <c r="K611" i="13" s="1"/>
  <c r="I483" i="13"/>
  <c r="J483" i="13" s="1"/>
  <c r="K483" i="13" s="1"/>
  <c r="I355" i="13"/>
  <c r="J355" i="13" s="1"/>
  <c r="K355" i="13" s="1"/>
  <c r="I227" i="13"/>
  <c r="J227" i="13" s="1"/>
  <c r="K227" i="13" s="1"/>
  <c r="I99" i="13"/>
  <c r="J99" i="13" s="1"/>
  <c r="K99" i="13" s="1"/>
  <c r="I138" i="13"/>
  <c r="J138" i="13" s="1"/>
  <c r="K138" i="13" s="1"/>
  <c r="I710" i="13"/>
  <c r="J710" i="13" s="1"/>
  <c r="K710" i="13" s="1"/>
  <c r="I454" i="13"/>
  <c r="J454" i="13" s="1"/>
  <c r="K454" i="13" s="1"/>
  <c r="I198" i="13"/>
  <c r="J198" i="13" s="1"/>
  <c r="K198" i="13" s="1"/>
  <c r="I680" i="13"/>
  <c r="J680" i="13" s="1"/>
  <c r="K680" i="13" s="1"/>
  <c r="I549" i="13"/>
  <c r="J549" i="13" s="1"/>
  <c r="K549" i="13" s="1"/>
  <c r="I293" i="13"/>
  <c r="J293" i="13" s="1"/>
  <c r="K293" i="13" s="1"/>
  <c r="I466" i="13"/>
  <c r="J466" i="13" s="1"/>
  <c r="K466" i="13" s="1"/>
  <c r="I696" i="13"/>
  <c r="J696" i="13" s="1"/>
  <c r="K696" i="13" s="1"/>
  <c r="I558" i="13"/>
  <c r="J558" i="13" s="1"/>
  <c r="K558" i="13" s="1"/>
  <c r="I302" i="13"/>
  <c r="J302" i="13" s="1"/>
  <c r="K302" i="13" s="1"/>
  <c r="I70" i="13"/>
  <c r="J70" i="13" s="1"/>
  <c r="K70" i="13" s="1"/>
  <c r="I661" i="13"/>
  <c r="J661" i="13" s="1"/>
  <c r="K661" i="13" s="1"/>
  <c r="I534" i="13"/>
  <c r="J534" i="13" s="1"/>
  <c r="K534" i="13" s="1"/>
  <c r="I246" i="13"/>
  <c r="J246" i="13" s="1"/>
  <c r="K246" i="13" s="1"/>
  <c r="I610" i="13"/>
  <c r="J610" i="13" s="1"/>
  <c r="K610" i="13" s="1"/>
  <c r="I354" i="13"/>
  <c r="J354" i="13" s="1"/>
  <c r="K354" i="13" s="1"/>
  <c r="I74" i="13"/>
  <c r="J74" i="13" s="1"/>
  <c r="K74" i="13" s="1"/>
  <c r="I609" i="13"/>
  <c r="J609" i="13" s="1"/>
  <c r="K609" i="13" s="1"/>
  <c r="I730" i="13"/>
  <c r="J730" i="13" s="1"/>
  <c r="K730" i="13" s="1"/>
  <c r="I682" i="13"/>
  <c r="J682" i="13" s="1"/>
  <c r="K682" i="13" s="1"/>
  <c r="I574" i="13"/>
  <c r="J574" i="13" s="1"/>
  <c r="K574" i="13" s="1"/>
  <c r="I318" i="13"/>
  <c r="J318" i="13" s="1"/>
  <c r="K318" i="13" s="1"/>
  <c r="I19" i="13"/>
  <c r="J19" i="13" s="1"/>
  <c r="K19" i="13" s="1"/>
  <c r="I506" i="13"/>
  <c r="J506" i="13" s="1"/>
  <c r="K506" i="13" s="1"/>
  <c r="I266" i="13"/>
  <c r="J266" i="13" s="1"/>
  <c r="K266" i="13" s="1"/>
  <c r="I744" i="13"/>
  <c r="J744" i="13" s="1"/>
  <c r="K744" i="13" s="1"/>
  <c r="I408" i="13"/>
  <c r="J408" i="13" s="1"/>
  <c r="K408" i="13" s="1"/>
  <c r="I88" i="13"/>
  <c r="J88" i="13" s="1"/>
  <c r="K88" i="13" s="1"/>
  <c r="I640" i="13"/>
  <c r="J640" i="13" s="1"/>
  <c r="K640" i="13" s="1"/>
  <c r="I253" i="13"/>
  <c r="J253" i="13" s="1"/>
  <c r="K253" i="13" s="1"/>
  <c r="I571" i="13"/>
  <c r="J571" i="13" s="1"/>
  <c r="K571" i="13" s="1"/>
  <c r="I315" i="13"/>
  <c r="J315" i="13" s="1"/>
  <c r="K315" i="13" s="1"/>
  <c r="I67" i="13"/>
  <c r="J67" i="13" s="1"/>
  <c r="K67" i="13" s="1"/>
  <c r="I673" i="13"/>
  <c r="J673" i="13" s="1"/>
  <c r="K673" i="13" s="1"/>
  <c r="I373" i="13"/>
  <c r="J373" i="13" s="1"/>
  <c r="K373" i="13" s="1"/>
  <c r="I698" i="13"/>
  <c r="J698" i="13" s="1"/>
  <c r="K698" i="13" s="1"/>
  <c r="I146" i="13"/>
  <c r="J146" i="13" s="1"/>
  <c r="K146" i="13" s="1"/>
  <c r="I72" i="13"/>
  <c r="J72" i="13" s="1"/>
  <c r="K72" i="13" s="1"/>
  <c r="I649" i="13"/>
  <c r="J649" i="13" s="1"/>
  <c r="K649" i="13" s="1"/>
  <c r="I473" i="13"/>
  <c r="J473" i="13" s="1"/>
  <c r="K473" i="13" s="1"/>
  <c r="I401" i="13"/>
  <c r="J401" i="13" s="1"/>
  <c r="K401" i="13" s="1"/>
  <c r="I329" i="13"/>
  <c r="J329" i="13" s="1"/>
  <c r="K329" i="13" s="1"/>
  <c r="I241" i="13"/>
  <c r="J241" i="13" s="1"/>
  <c r="K241" i="13" s="1"/>
  <c r="I161" i="13"/>
  <c r="J161" i="13" s="1"/>
  <c r="K161" i="13" s="1"/>
  <c r="I89" i="13"/>
  <c r="J89" i="13" s="1"/>
  <c r="K89" i="13" s="1"/>
  <c r="I740" i="13"/>
  <c r="J740" i="13" s="1"/>
  <c r="K740" i="13" s="1"/>
  <c r="I156" i="13"/>
  <c r="J156" i="13" s="1"/>
  <c r="K156" i="13" s="1"/>
  <c r="I570" i="13"/>
  <c r="J570" i="13" s="1"/>
  <c r="K570" i="13" s="1"/>
  <c r="I90" i="13"/>
  <c r="J90" i="13" s="1"/>
  <c r="K90" i="13" s="1"/>
  <c r="I657" i="13"/>
  <c r="J657" i="13" s="1"/>
  <c r="K657" i="13" s="1"/>
  <c r="I560" i="13"/>
  <c r="J560" i="13" s="1"/>
  <c r="K560" i="13" s="1"/>
  <c r="I272" i="13"/>
  <c r="J272" i="13" s="1"/>
  <c r="K272" i="13" s="1"/>
  <c r="I8" i="13"/>
  <c r="J8" i="13" s="1"/>
  <c r="K8" i="13" s="1"/>
  <c r="I250" i="13"/>
  <c r="J250" i="13" s="1"/>
  <c r="K250" i="13" s="1"/>
  <c r="I544" i="13"/>
  <c r="J544" i="13" s="1"/>
  <c r="K544" i="13" s="1"/>
  <c r="I521" i="13"/>
  <c r="J521" i="13" s="1"/>
  <c r="K521" i="13" s="1"/>
  <c r="I200" i="13"/>
  <c r="J200" i="13" s="1"/>
  <c r="K200" i="13" s="1"/>
  <c r="I343" i="13"/>
  <c r="J343" i="13" s="1"/>
  <c r="K343" i="13" s="1"/>
  <c r="I684" i="13"/>
  <c r="J684" i="13" s="1"/>
  <c r="K684" i="13" s="1"/>
  <c r="I125" i="13"/>
  <c r="J125" i="13" s="1"/>
  <c r="K125" i="13" s="1"/>
  <c r="I405" i="13"/>
  <c r="J405" i="13" s="1"/>
  <c r="K405" i="13" s="1"/>
  <c r="I540" i="13"/>
  <c r="J540" i="13" s="1"/>
  <c r="K540" i="13" s="1"/>
  <c r="I148" i="13"/>
  <c r="J148" i="13" s="1"/>
  <c r="K148" i="13" s="1"/>
  <c r="I228" i="13"/>
  <c r="J228" i="13" s="1"/>
  <c r="K228" i="13" s="1"/>
  <c r="I623" i="13"/>
  <c r="J623" i="13" s="1"/>
  <c r="K623" i="13" s="1"/>
  <c r="I367" i="13"/>
  <c r="J367" i="13" s="1"/>
  <c r="K367" i="13" s="1"/>
  <c r="I239" i="13"/>
  <c r="J239" i="13" s="1"/>
  <c r="K239" i="13" s="1"/>
  <c r="I111" i="13"/>
  <c r="J111" i="13" s="1"/>
  <c r="K111" i="13" s="1"/>
  <c r="I723" i="13"/>
  <c r="J723" i="13" s="1"/>
  <c r="K723" i="13" s="1"/>
  <c r="I595" i="13"/>
  <c r="J595" i="13" s="1"/>
  <c r="K595" i="13" s="1"/>
  <c r="I467" i="13"/>
  <c r="J467" i="13" s="1"/>
  <c r="K467" i="13" s="1"/>
  <c r="I339" i="13"/>
  <c r="J339" i="13" s="1"/>
  <c r="K339" i="13" s="1"/>
  <c r="I211" i="13"/>
  <c r="J211" i="13" s="1"/>
  <c r="K211" i="13" s="1"/>
  <c r="I83" i="13"/>
  <c r="J83" i="13" s="1"/>
  <c r="K83" i="13" s="1"/>
  <c r="I678" i="13"/>
  <c r="J678" i="13" s="1"/>
  <c r="K678" i="13" s="1"/>
  <c r="I166" i="13"/>
  <c r="J166" i="13" s="1"/>
  <c r="K166" i="13" s="1"/>
  <c r="I14" i="13"/>
  <c r="J14" i="13" s="1"/>
  <c r="K14" i="13" s="1"/>
  <c r="I517" i="13"/>
  <c r="J517" i="13" s="1"/>
  <c r="K517" i="13" s="1"/>
  <c r="I261" i="13"/>
  <c r="J261" i="13" s="1"/>
  <c r="K261" i="13" s="1"/>
  <c r="I376" i="13"/>
  <c r="J376" i="13" s="1"/>
  <c r="K376" i="13" s="1"/>
  <c r="I621" i="13"/>
  <c r="J621" i="13" s="1"/>
  <c r="K621" i="13" s="1"/>
  <c r="I15" i="13"/>
  <c r="J15" i="13" s="1"/>
  <c r="K15" i="13" s="1"/>
  <c r="I526" i="13"/>
  <c r="J526" i="13" s="1"/>
  <c r="K526" i="13" s="1"/>
  <c r="I270" i="13"/>
  <c r="J270" i="13" s="1"/>
  <c r="K270" i="13" s="1"/>
  <c r="I22" i="13"/>
  <c r="J22" i="13" s="1"/>
  <c r="K22" i="13" s="1"/>
  <c r="I296" i="13"/>
  <c r="J296" i="13" s="1"/>
  <c r="K296" i="13" s="1"/>
  <c r="I502" i="13"/>
  <c r="J502" i="13" s="1"/>
  <c r="K502" i="13" s="1"/>
  <c r="I214" i="13"/>
  <c r="J214" i="13" s="1"/>
  <c r="K214" i="13" s="1"/>
  <c r="I538" i="13"/>
  <c r="J538" i="13" s="1"/>
  <c r="K538" i="13" s="1"/>
  <c r="I330" i="13"/>
  <c r="J330" i="13" s="1"/>
  <c r="K330" i="13" s="1"/>
  <c r="I586" i="13"/>
  <c r="J586" i="13" s="1"/>
  <c r="K586" i="13" s="1"/>
  <c r="I706" i="13"/>
  <c r="J706" i="13" s="1"/>
  <c r="K706" i="13" s="1"/>
  <c r="I704" i="13"/>
  <c r="J704" i="13" s="1"/>
  <c r="K704" i="13" s="1"/>
  <c r="I59" i="13"/>
  <c r="J59" i="13" s="1"/>
  <c r="K59" i="13" s="1"/>
  <c r="I465" i="13"/>
  <c r="J465" i="13" s="1"/>
  <c r="K465" i="13" s="1"/>
  <c r="I233" i="13"/>
  <c r="J233" i="13" s="1"/>
  <c r="K233" i="13" s="1"/>
  <c r="I73" i="13"/>
  <c r="J73" i="13" s="1"/>
  <c r="K73" i="13" s="1"/>
  <c r="I522" i="13"/>
  <c r="J522" i="13" s="1"/>
  <c r="K522" i="13" s="1"/>
  <c r="I633" i="13"/>
  <c r="J633" i="13" s="1"/>
  <c r="K633" i="13" s="1"/>
  <c r="I240" i="13"/>
  <c r="J240" i="13" s="1"/>
  <c r="K240" i="13" s="1"/>
  <c r="I735" i="13"/>
  <c r="J735" i="13" s="1"/>
  <c r="K735" i="13" s="1"/>
  <c r="I629" i="13"/>
  <c r="J629" i="13" s="1"/>
  <c r="K629" i="13" s="1"/>
  <c r="I301" i="13"/>
  <c r="J301" i="13" s="1"/>
  <c r="K301" i="13" s="1"/>
  <c r="I437" i="13"/>
  <c r="J437" i="13" s="1"/>
  <c r="K437" i="13" s="1"/>
  <c r="I213" i="13"/>
  <c r="J213" i="13" s="1"/>
  <c r="K213" i="13" s="1"/>
  <c r="I479" i="13"/>
  <c r="J479" i="13" s="1"/>
  <c r="K479" i="13" s="1"/>
  <c r="I95" i="13"/>
  <c r="J95" i="13" s="1"/>
  <c r="K95" i="13" s="1"/>
  <c r="I451" i="13"/>
  <c r="J451" i="13" s="1"/>
  <c r="K451" i="13" s="1"/>
  <c r="I717" i="13"/>
  <c r="J717" i="13" s="1"/>
  <c r="K717" i="13" s="1"/>
  <c r="I718" i="13"/>
  <c r="J718" i="13" s="1"/>
  <c r="K718" i="13" s="1"/>
  <c r="I714" i="13"/>
  <c r="J714" i="13" s="1"/>
  <c r="K714" i="13" s="1"/>
  <c r="I150" i="13"/>
  <c r="J150" i="13" s="1"/>
  <c r="K150" i="13" s="1"/>
  <c r="I274" i="13"/>
  <c r="J274" i="13" s="1"/>
  <c r="K274" i="13" s="1"/>
  <c r="I445" i="13"/>
  <c r="J445" i="13" s="1"/>
  <c r="K445" i="13" s="1"/>
  <c r="I222" i="13"/>
  <c r="J222" i="13" s="1"/>
  <c r="K222" i="13" s="1"/>
  <c r="I154" i="13"/>
  <c r="J154" i="13" s="1"/>
  <c r="K154" i="13" s="1"/>
  <c r="I705" i="13"/>
  <c r="J705" i="13" s="1"/>
  <c r="K705" i="13" s="1"/>
  <c r="I461" i="13"/>
  <c r="J461" i="13" s="1"/>
  <c r="K461" i="13" s="1"/>
  <c r="I731" i="13"/>
  <c r="J731" i="13" s="1"/>
  <c r="K731" i="13" s="1"/>
  <c r="I475" i="13"/>
  <c r="J475" i="13" s="1"/>
  <c r="K475" i="13" s="1"/>
  <c r="I43" i="13"/>
  <c r="J43" i="13" s="1"/>
  <c r="K43" i="13" s="1"/>
  <c r="I140" i="13"/>
  <c r="J140" i="13" s="1"/>
  <c r="K140" i="13" s="1"/>
  <c r="I554" i="13"/>
  <c r="J554" i="13" s="1"/>
  <c r="K554" i="13" s="1"/>
  <c r="I553" i="13"/>
  <c r="J553" i="13" s="1"/>
  <c r="K553" i="13" s="1"/>
  <c r="I441" i="13"/>
  <c r="J441" i="13" s="1"/>
  <c r="K441" i="13" s="1"/>
  <c r="I297" i="13"/>
  <c r="J297" i="13" s="1"/>
  <c r="K297" i="13" s="1"/>
  <c r="I137" i="13"/>
  <c r="J137" i="13" s="1"/>
  <c r="K137" i="13" s="1"/>
  <c r="I612" i="13"/>
  <c r="J612" i="13" s="1"/>
  <c r="K612" i="13" s="1"/>
  <c r="I282" i="13"/>
  <c r="J282" i="13" s="1"/>
  <c r="K282" i="13" s="1"/>
  <c r="I400" i="13"/>
  <c r="J400" i="13" s="1"/>
  <c r="K400" i="13" s="1"/>
  <c r="I668" i="13"/>
  <c r="J668" i="13" s="1"/>
  <c r="K668" i="13" s="1"/>
  <c r="I442" i="13"/>
  <c r="J442" i="13" s="1"/>
  <c r="K442" i="13" s="1"/>
  <c r="I58" i="13"/>
  <c r="J58" i="13" s="1"/>
  <c r="K58" i="13" s="1"/>
  <c r="I456" i="13"/>
  <c r="J456" i="13" s="1"/>
  <c r="K456" i="13" s="1"/>
  <c r="I135" i="13"/>
  <c r="J135" i="13" s="1"/>
  <c r="K135" i="13" s="1"/>
  <c r="I268" i="13"/>
  <c r="J268" i="13" s="1"/>
  <c r="K268" i="13" s="1"/>
  <c r="I693" i="13"/>
  <c r="J693" i="13" s="1"/>
  <c r="K693" i="13" s="1"/>
  <c r="I93" i="13"/>
  <c r="J93" i="13" s="1"/>
  <c r="K93" i="13" s="1"/>
  <c r="I575" i="13"/>
  <c r="J575" i="13" s="1"/>
  <c r="K575" i="13" s="1"/>
  <c r="I319" i="13"/>
  <c r="J319" i="13" s="1"/>
  <c r="K319" i="13" s="1"/>
  <c r="I675" i="13"/>
  <c r="J675" i="13" s="1"/>
  <c r="K675" i="13" s="1"/>
  <c r="I419" i="13"/>
  <c r="J419" i="13" s="1"/>
  <c r="K419" i="13" s="1"/>
  <c r="I163" i="13"/>
  <c r="J163" i="13" s="1"/>
  <c r="K163" i="13" s="1"/>
  <c r="I662" i="13"/>
  <c r="J662" i="13" s="1"/>
  <c r="K662" i="13" s="1"/>
  <c r="I326" i="13"/>
  <c r="J326" i="13" s="1"/>
  <c r="K326" i="13" s="1"/>
  <c r="I709" i="13"/>
  <c r="J709" i="13" s="1"/>
  <c r="K709" i="13" s="1"/>
  <c r="I165" i="13"/>
  <c r="J165" i="13" s="1"/>
  <c r="K165" i="13" s="1"/>
  <c r="I257" i="13"/>
  <c r="J257" i="13" s="1"/>
  <c r="K257" i="13" s="1"/>
  <c r="I430" i="13"/>
  <c r="J430" i="13" s="1"/>
  <c r="K430" i="13" s="1"/>
  <c r="I174" i="13"/>
  <c r="J174" i="13" s="1"/>
  <c r="K174" i="13" s="1"/>
  <c r="I694" i="13"/>
  <c r="J694" i="13" s="1"/>
  <c r="K694" i="13" s="1"/>
  <c r="I126" i="13"/>
  <c r="J126" i="13" s="1"/>
  <c r="K126" i="13" s="1"/>
  <c r="I258" i="13"/>
  <c r="J258" i="13" s="1"/>
  <c r="K258" i="13" s="1"/>
  <c r="I337" i="13"/>
  <c r="J337" i="13" s="1"/>
  <c r="K337" i="13" s="1"/>
  <c r="I702" i="13"/>
  <c r="J702" i="13" s="1"/>
  <c r="K702" i="13" s="1"/>
  <c r="I190" i="13"/>
  <c r="J190" i="13" s="1"/>
  <c r="K190" i="13" s="1"/>
  <c r="I362" i="13"/>
  <c r="J362" i="13" s="1"/>
  <c r="K362" i="13" s="1"/>
  <c r="I576" i="13"/>
  <c r="J576" i="13" s="1"/>
  <c r="K576" i="13" s="1"/>
  <c r="I605" i="13"/>
  <c r="J605" i="13" s="1"/>
  <c r="K605" i="13" s="1"/>
  <c r="I17" i="13"/>
  <c r="J17" i="13" s="1"/>
  <c r="K17" i="13" s="1"/>
  <c r="I98" i="13"/>
  <c r="J98" i="13" s="1"/>
  <c r="K98" i="13" s="1"/>
  <c r="I443" i="13"/>
  <c r="J443" i="13" s="1"/>
  <c r="K443" i="13" s="1"/>
  <c r="I27" i="13"/>
  <c r="J27" i="13" s="1"/>
  <c r="K27" i="13" s="1"/>
  <c r="I117" i="13"/>
  <c r="J117" i="13" s="1"/>
  <c r="K117" i="13" s="1"/>
  <c r="I410" i="13"/>
  <c r="J410" i="13" s="1"/>
  <c r="K410" i="13" s="1"/>
  <c r="I529" i="13"/>
  <c r="J529" i="13" s="1"/>
  <c r="K529" i="13" s="1"/>
  <c r="I433" i="13"/>
  <c r="J433" i="13" s="1"/>
  <c r="K433" i="13" s="1"/>
  <c r="I281" i="13"/>
  <c r="J281" i="13" s="1"/>
  <c r="K281" i="13" s="1"/>
  <c r="I129" i="13"/>
  <c r="J129" i="13" s="1"/>
  <c r="K129" i="13" s="1"/>
  <c r="I541" i="13"/>
  <c r="J541" i="13" s="1"/>
  <c r="K541" i="13" s="1"/>
  <c r="I234" i="13"/>
  <c r="J234" i="13" s="1"/>
  <c r="K234" i="13" s="1"/>
  <c r="I18" i="13"/>
  <c r="J18" i="13" s="1"/>
  <c r="K18" i="13" s="1"/>
  <c r="I384" i="13"/>
  <c r="J384" i="13" s="1"/>
  <c r="K384" i="13" s="1"/>
  <c r="I557" i="13"/>
  <c r="J557" i="13" s="1"/>
  <c r="K557" i="13" s="1"/>
  <c r="I418" i="13"/>
  <c r="J418" i="13" s="1"/>
  <c r="K418" i="13" s="1"/>
  <c r="I34" i="13"/>
  <c r="J34" i="13" s="1"/>
  <c r="K34" i="13" s="1"/>
  <c r="I280" i="13"/>
  <c r="J280" i="13" s="1"/>
  <c r="K280" i="13" s="1"/>
  <c r="I31" i="13"/>
  <c r="J31" i="13" s="1"/>
  <c r="K31" i="13" s="1"/>
  <c r="I317" i="13"/>
  <c r="J317" i="13" s="1"/>
  <c r="K317" i="13" s="1"/>
  <c r="I469" i="13"/>
  <c r="J469" i="13" s="1"/>
  <c r="K469" i="13" s="1"/>
  <c r="I76" i="13"/>
  <c r="J76" i="13" s="1"/>
  <c r="K76" i="13" s="1"/>
  <c r="I559" i="13"/>
  <c r="J559" i="13" s="1"/>
  <c r="K559" i="13" s="1"/>
  <c r="I303" i="13"/>
  <c r="J303" i="13" s="1"/>
  <c r="K303" i="13" s="1"/>
  <c r="I53" i="13"/>
  <c r="J53" i="13" s="1"/>
  <c r="K53" i="13" s="1"/>
  <c r="I659" i="13"/>
  <c r="J659" i="13" s="1"/>
  <c r="K659" i="13" s="1"/>
  <c r="I403" i="13"/>
  <c r="J403" i="13" s="1"/>
  <c r="K403" i="13" s="1"/>
  <c r="I147" i="13"/>
  <c r="J147" i="13" s="1"/>
  <c r="K147" i="13" s="1"/>
  <c r="I495" i="13"/>
  <c r="J495" i="13" s="1"/>
  <c r="K495" i="13" s="1"/>
  <c r="I422" i="13"/>
  <c r="J422" i="13" s="1"/>
  <c r="K422" i="13" s="1"/>
  <c r="I577" i="13"/>
  <c r="J577" i="13" s="1"/>
  <c r="K577" i="13" s="1"/>
  <c r="I542" i="13"/>
  <c r="J542" i="13" s="1"/>
  <c r="K542" i="13" s="1"/>
  <c r="I242" i="13"/>
  <c r="J242" i="13" s="1"/>
  <c r="K242" i="13" s="1"/>
  <c r="I64" i="13"/>
  <c r="J64" i="13" s="1"/>
  <c r="K64" i="13" s="1"/>
  <c r="I205" i="13"/>
  <c r="J205" i="13" s="1"/>
  <c r="K205" i="13" s="1"/>
  <c r="I555" i="13"/>
  <c r="J555" i="13" s="1"/>
  <c r="K555" i="13" s="1"/>
  <c r="I204" i="13"/>
  <c r="J204" i="13" s="1"/>
  <c r="K204" i="13" s="1"/>
  <c r="I724" i="13"/>
  <c r="J724" i="13" s="1"/>
  <c r="K724" i="13" s="1"/>
  <c r="I625" i="13"/>
  <c r="J625" i="13" s="1"/>
  <c r="K625" i="13" s="1"/>
  <c r="I313" i="13"/>
  <c r="J313" i="13" s="1"/>
  <c r="K313" i="13" s="1"/>
  <c r="I669" i="13"/>
  <c r="J669" i="13" s="1"/>
  <c r="K669" i="13" s="1"/>
  <c r="I703" i="13"/>
  <c r="J703" i="13" s="1"/>
  <c r="K703" i="13" s="1"/>
  <c r="I130" i="13"/>
  <c r="J130" i="13" s="1"/>
  <c r="K130" i="13" s="1"/>
  <c r="I504" i="13"/>
  <c r="J504" i="13" s="1"/>
  <c r="K504" i="13" s="1"/>
  <c r="I85" i="13"/>
  <c r="J85" i="13" s="1"/>
  <c r="K85" i="13" s="1"/>
  <c r="I607" i="13"/>
  <c r="J607" i="13" s="1"/>
  <c r="K607" i="13" s="1"/>
  <c r="I223" i="13"/>
  <c r="J223" i="13" s="1"/>
  <c r="K223" i="13" s="1"/>
  <c r="I707" i="13"/>
  <c r="J707" i="13" s="1"/>
  <c r="K707" i="13" s="1"/>
  <c r="I195" i="13"/>
  <c r="J195" i="13" s="1"/>
  <c r="K195" i="13" s="1"/>
  <c r="I453" i="13"/>
  <c r="J453" i="13" s="1"/>
  <c r="K453" i="13" s="1"/>
  <c r="I210" i="13"/>
  <c r="J210" i="13" s="1"/>
  <c r="K210" i="13" s="1"/>
  <c r="I462" i="13"/>
  <c r="J462" i="13" s="1"/>
  <c r="K462" i="13" s="1"/>
  <c r="I438" i="13"/>
  <c r="J438" i="13" s="1"/>
  <c r="K438" i="13" s="1"/>
  <c r="I588" i="13"/>
  <c r="J588" i="13" s="1"/>
  <c r="K588" i="13" s="1"/>
  <c r="I734" i="13"/>
  <c r="J734" i="13" s="1"/>
  <c r="K734" i="13" s="1"/>
  <c r="I634" i="13"/>
  <c r="J634" i="13" s="1"/>
  <c r="K634" i="13" s="1"/>
  <c r="I632" i="13"/>
  <c r="J632" i="13" s="1"/>
  <c r="K632" i="13" s="1"/>
  <c r="I5" i="13"/>
  <c r="J5" i="13" s="1"/>
  <c r="K5" i="13" s="1"/>
  <c r="I141" i="13"/>
  <c r="J141" i="13" s="1"/>
  <c r="K141" i="13" s="1"/>
  <c r="I219" i="13"/>
  <c r="J219" i="13" s="1"/>
  <c r="K219" i="13" s="1"/>
  <c r="I525" i="13"/>
  <c r="J525" i="13" s="1"/>
  <c r="K525" i="13" s="1"/>
  <c r="I597" i="13"/>
  <c r="J597" i="13" s="1"/>
  <c r="K597" i="13" s="1"/>
  <c r="I377" i="13"/>
  <c r="J377" i="13" s="1"/>
  <c r="K377" i="13" s="1"/>
  <c r="I209" i="13"/>
  <c r="J209" i="13" s="1"/>
  <c r="K209" i="13" s="1"/>
  <c r="I49" i="13"/>
  <c r="J49" i="13" s="1"/>
  <c r="K49" i="13" s="1"/>
  <c r="I561" i="13"/>
  <c r="J561" i="13" s="1"/>
  <c r="K561" i="13" s="1"/>
  <c r="I176" i="13"/>
  <c r="J176" i="13" s="1"/>
  <c r="K176" i="13" s="1"/>
  <c r="I289" i="13"/>
  <c r="J289" i="13" s="1"/>
  <c r="K289" i="13" s="1"/>
  <c r="I689" i="13"/>
  <c r="J689" i="13" s="1"/>
  <c r="K689" i="13" s="1"/>
  <c r="I647" i="13"/>
  <c r="J647" i="13" s="1"/>
  <c r="K647" i="13" s="1"/>
  <c r="I428" i="13"/>
  <c r="J428" i="13" s="1"/>
  <c r="K428" i="13" s="1"/>
  <c r="I333" i="13"/>
  <c r="J333" i="13" s="1"/>
  <c r="K333" i="13" s="1"/>
  <c r="I484" i="13"/>
  <c r="J484" i="13" s="1"/>
  <c r="K484" i="13" s="1"/>
  <c r="I447" i="13"/>
  <c r="J447" i="13" s="1"/>
  <c r="K447" i="13" s="1"/>
  <c r="I191" i="13"/>
  <c r="J191" i="13" s="1"/>
  <c r="K191" i="13" s="1"/>
  <c r="I61" i="13"/>
  <c r="J61" i="13" s="1"/>
  <c r="K61" i="13" s="1"/>
  <c r="I547" i="13"/>
  <c r="J547" i="13" s="1"/>
  <c r="K547" i="13" s="1"/>
  <c r="I291" i="13"/>
  <c r="J291" i="13" s="1"/>
  <c r="K291" i="13" s="1"/>
  <c r="I582" i="13"/>
  <c r="J582" i="13" s="1"/>
  <c r="K582" i="13" s="1"/>
  <c r="I78" i="13"/>
  <c r="J78" i="13" s="1"/>
  <c r="K78" i="13" s="1"/>
  <c r="I421" i="13"/>
  <c r="J421" i="13" s="1"/>
  <c r="K421" i="13" s="1"/>
  <c r="I120" i="13"/>
  <c r="J120" i="13" s="1"/>
  <c r="K120" i="13" s="1"/>
  <c r="I686" i="13"/>
  <c r="J686" i="13" s="1"/>
  <c r="K686" i="13" s="1"/>
  <c r="I620" i="13"/>
  <c r="J620" i="13" s="1"/>
  <c r="K620" i="13" s="1"/>
  <c r="I406" i="13"/>
  <c r="J406" i="13" s="1"/>
  <c r="K406" i="13" s="1"/>
  <c r="I458" i="13"/>
  <c r="J458" i="13" s="1"/>
  <c r="K458" i="13" s="1"/>
  <c r="I480" i="13"/>
  <c r="J480" i="13" s="1"/>
  <c r="K480" i="13" s="1"/>
  <c r="I424" i="13"/>
  <c r="J424" i="13" s="1"/>
  <c r="K424" i="13" s="1"/>
  <c r="I446" i="13"/>
  <c r="J446" i="13" s="1"/>
  <c r="K446" i="13" s="1"/>
  <c r="I618" i="13"/>
  <c r="J618" i="13" s="1"/>
  <c r="K618" i="13" s="1"/>
  <c r="I106" i="13"/>
  <c r="J106" i="13" s="1"/>
  <c r="K106" i="13" s="1"/>
  <c r="I288" i="13"/>
  <c r="J288" i="13" s="1"/>
  <c r="K288" i="13" s="1"/>
  <c r="I440" i="13"/>
  <c r="J440" i="13" s="1"/>
  <c r="K440" i="13" s="1"/>
  <c r="I699" i="13"/>
  <c r="J699" i="13" s="1"/>
  <c r="K699" i="13" s="1"/>
  <c r="I187" i="13"/>
  <c r="J187" i="13" s="1"/>
  <c r="K187" i="13" s="1"/>
  <c r="I501" i="13"/>
  <c r="J501" i="13" s="1"/>
  <c r="K501" i="13" s="1"/>
  <c r="I524" i="13"/>
  <c r="J524" i="13" s="1"/>
  <c r="K524" i="13" s="1"/>
  <c r="I369" i="13"/>
  <c r="J369" i="13" s="1"/>
  <c r="K369" i="13" s="1"/>
  <c r="I201" i="13"/>
  <c r="J201" i="13" s="1"/>
  <c r="K201" i="13" s="1"/>
  <c r="I41" i="13"/>
  <c r="J41" i="13" s="1"/>
  <c r="K41" i="13" s="1"/>
  <c r="I537" i="13"/>
  <c r="J537" i="13" s="1"/>
  <c r="K537" i="13" s="1"/>
  <c r="I144" i="13"/>
  <c r="J144" i="13" s="1"/>
  <c r="K144" i="13" s="1"/>
  <c r="I245" i="13"/>
  <c r="J245" i="13" s="1"/>
  <c r="K245" i="13" s="1"/>
  <c r="I665" i="13"/>
  <c r="J665" i="13" s="1"/>
  <c r="K665" i="13" s="1"/>
  <c r="I599" i="13"/>
  <c r="J599" i="13" s="1"/>
  <c r="K599" i="13" s="1"/>
  <c r="I381" i="13"/>
  <c r="J381" i="13" s="1"/>
  <c r="K381" i="13" s="1"/>
  <c r="I149" i="13"/>
  <c r="J149" i="13" s="1"/>
  <c r="K149" i="13" s="1"/>
  <c r="I660" i="13"/>
  <c r="J660" i="13" s="1"/>
  <c r="K660" i="13" s="1"/>
  <c r="I687" i="13"/>
  <c r="J687" i="13" s="1"/>
  <c r="K687" i="13" s="1"/>
  <c r="I431" i="13"/>
  <c r="J431" i="13" s="1"/>
  <c r="K431" i="13" s="1"/>
  <c r="I175" i="13"/>
  <c r="J175" i="13" s="1"/>
  <c r="K175" i="13" s="1"/>
  <c r="I531" i="13"/>
  <c r="J531" i="13" s="1"/>
  <c r="K531" i="13" s="1"/>
  <c r="I275" i="13"/>
  <c r="J275" i="13" s="1"/>
  <c r="K275" i="13" s="1"/>
  <c r="I594" i="13"/>
  <c r="J594" i="13" s="1"/>
  <c r="K594" i="13" s="1"/>
  <c r="I646" i="13"/>
  <c r="J646" i="13" s="1"/>
  <c r="K646" i="13" s="1"/>
  <c r="I390" i="13"/>
  <c r="J390" i="13" s="1"/>
  <c r="K390" i="13" s="1"/>
  <c r="I134" i="13"/>
  <c r="J134" i="13" s="1"/>
  <c r="K134" i="13" s="1"/>
  <c r="I725" i="13"/>
  <c r="J725" i="13" s="1"/>
  <c r="K725" i="13" s="1"/>
  <c r="I485" i="13"/>
  <c r="J485" i="13" s="1"/>
  <c r="K485" i="13" s="1"/>
  <c r="I229" i="13"/>
  <c r="J229" i="13" s="1"/>
  <c r="K229" i="13" s="1"/>
  <c r="I236" i="13"/>
  <c r="J236" i="13" s="1"/>
  <c r="K236" i="13" s="1"/>
  <c r="I568" i="13"/>
  <c r="J568" i="13" s="1"/>
  <c r="K568" i="13" s="1"/>
  <c r="I7" i="13"/>
  <c r="J7" i="13" s="1"/>
  <c r="K7" i="13" s="1"/>
  <c r="I494" i="13"/>
  <c r="J494" i="13" s="1"/>
  <c r="K494" i="13" s="1"/>
  <c r="I238" i="13"/>
  <c r="J238" i="13" s="1"/>
  <c r="K238" i="13" s="1"/>
  <c r="I581" i="13"/>
  <c r="J581" i="13" s="1"/>
  <c r="K581" i="13" s="1"/>
  <c r="I470" i="13"/>
  <c r="J470" i="13" s="1"/>
  <c r="K470" i="13" s="1"/>
  <c r="I182" i="13"/>
  <c r="J182" i="13" s="1"/>
  <c r="K182" i="13" s="1"/>
  <c r="I514" i="13"/>
  <c r="J514" i="13" s="1"/>
  <c r="K514" i="13" s="1"/>
  <c r="I306" i="13"/>
  <c r="J306" i="13" s="1"/>
  <c r="K306" i="13" s="1"/>
  <c r="I732" i="13"/>
  <c r="J732" i="13" s="1"/>
  <c r="K732" i="13" s="1"/>
  <c r="I513" i="13"/>
  <c r="J513" i="13" s="1"/>
  <c r="K513" i="13" s="1"/>
  <c r="I533" i="13"/>
  <c r="J533" i="13" s="1"/>
  <c r="K533" i="13" s="1"/>
  <c r="I510" i="13"/>
  <c r="J510" i="13" s="1"/>
  <c r="K510" i="13" s="1"/>
  <c r="I254" i="13"/>
  <c r="J254" i="13" s="1"/>
  <c r="K254" i="13" s="1"/>
  <c r="I658" i="13"/>
  <c r="J658" i="13" s="1"/>
  <c r="K658" i="13" s="1"/>
  <c r="I434" i="13"/>
  <c r="J434" i="13" s="1"/>
  <c r="K434" i="13" s="1"/>
  <c r="I202" i="13"/>
  <c r="J202" i="13" s="1"/>
  <c r="K202" i="13" s="1"/>
  <c r="I664" i="13"/>
  <c r="J664" i="13" s="1"/>
  <c r="K664" i="13" s="1"/>
  <c r="I344" i="13"/>
  <c r="J344" i="13" s="1"/>
  <c r="K344" i="13" s="1"/>
  <c r="I6" i="13"/>
  <c r="J6" i="13" s="1"/>
  <c r="K6" i="13" s="1"/>
  <c r="I584" i="13"/>
  <c r="J584" i="13" s="1"/>
  <c r="K584" i="13" s="1"/>
  <c r="I184" i="13"/>
  <c r="J184" i="13" s="1"/>
  <c r="K184" i="13" s="1"/>
  <c r="I539" i="13"/>
  <c r="J539" i="13" s="1"/>
  <c r="K539" i="13" s="1"/>
  <c r="I283" i="13"/>
  <c r="J283" i="13" s="1"/>
  <c r="K283" i="13" s="1"/>
  <c r="I51" i="13"/>
  <c r="J51" i="13" s="1"/>
  <c r="K51" i="13" s="1"/>
  <c r="I565" i="13"/>
  <c r="J565" i="13" s="1"/>
  <c r="K565" i="13" s="1"/>
  <c r="I160" i="13"/>
  <c r="J160" i="13" s="1"/>
  <c r="K160" i="13" s="1"/>
  <c r="I626" i="13"/>
  <c r="J626" i="13" s="1"/>
  <c r="K626" i="13" s="1"/>
  <c r="I672" i="13"/>
  <c r="J672" i="13" s="1"/>
  <c r="K672" i="13" s="1"/>
  <c r="I601" i="13"/>
  <c r="J601" i="13" s="1"/>
  <c r="K601" i="13" s="1"/>
  <c r="I457" i="13"/>
  <c r="J457" i="13" s="1"/>
  <c r="K457" i="13" s="1"/>
  <c r="I385" i="13"/>
  <c r="J385" i="13" s="1"/>
  <c r="K385" i="13" s="1"/>
  <c r="I305" i="13"/>
  <c r="J305" i="13" s="1"/>
  <c r="K305" i="13" s="1"/>
  <c r="I217" i="13"/>
  <c r="J217" i="13" s="1"/>
  <c r="K217" i="13" s="1"/>
  <c r="I145" i="13"/>
  <c r="J145" i="13" s="1"/>
  <c r="K145" i="13" s="1"/>
  <c r="I57" i="13"/>
  <c r="J57" i="13" s="1"/>
  <c r="K57" i="13" s="1"/>
  <c r="I652" i="13"/>
  <c r="J652" i="13" s="1"/>
  <c r="K652" i="13" s="1"/>
  <c r="I474" i="13"/>
  <c r="J474" i="13" s="1"/>
  <c r="K474" i="13" s="1"/>
  <c r="I585" i="13"/>
  <c r="J585" i="13" s="1"/>
  <c r="K585" i="13" s="1"/>
  <c r="I496" i="13"/>
  <c r="J496" i="13" s="1"/>
  <c r="K496" i="13" s="1"/>
  <c r="I208" i="13"/>
  <c r="J208" i="13" s="1"/>
  <c r="K208" i="13" s="1"/>
  <c r="I685" i="13"/>
  <c r="J685" i="13" s="1"/>
  <c r="K685" i="13" s="1"/>
  <c r="I82" i="13"/>
  <c r="J82" i="13" s="1"/>
  <c r="K82" i="13" s="1"/>
  <c r="I328" i="13"/>
  <c r="J328" i="13" s="1"/>
  <c r="K328" i="13" s="1"/>
  <c r="I472" i="13"/>
  <c r="J472" i="13" s="1"/>
  <c r="K472" i="13" s="1"/>
  <c r="I711" i="13"/>
  <c r="J711" i="13" s="1"/>
  <c r="K711" i="13" s="1"/>
  <c r="I215" i="13"/>
  <c r="J215" i="13" s="1"/>
  <c r="K215" i="13" s="1"/>
  <c r="I492" i="13"/>
  <c r="J492" i="13" s="1"/>
  <c r="K492" i="13" s="1"/>
  <c r="I63" i="13"/>
  <c r="J63" i="13" s="1"/>
  <c r="K63" i="13" s="1"/>
  <c r="I285" i="13"/>
  <c r="J285" i="13" s="1"/>
  <c r="K285" i="13" s="1"/>
  <c r="I404" i="13"/>
  <c r="J404" i="13" s="1"/>
  <c r="K404" i="13" s="1"/>
  <c r="I35" i="13"/>
  <c r="J35" i="13" s="1"/>
  <c r="K35" i="13" s="1"/>
  <c r="I109" i="13"/>
  <c r="J109" i="13" s="1"/>
  <c r="K109" i="13" s="1"/>
  <c r="I591" i="13"/>
  <c r="J591" i="13" s="1"/>
  <c r="K591" i="13" s="1"/>
  <c r="I463" i="13"/>
  <c r="J463" i="13" s="1"/>
  <c r="K463" i="13" s="1"/>
  <c r="I335" i="13"/>
  <c r="J335" i="13" s="1"/>
  <c r="K335" i="13" s="1"/>
  <c r="I207" i="13"/>
  <c r="J207" i="13" s="1"/>
  <c r="K207" i="13" s="1"/>
  <c r="I79" i="13"/>
  <c r="J79" i="13" s="1"/>
  <c r="K79" i="13" s="1"/>
  <c r="I69" i="13"/>
  <c r="J69" i="13" s="1"/>
  <c r="K69" i="13" s="1"/>
  <c r="I691" i="13"/>
  <c r="J691" i="13" s="1"/>
  <c r="K691" i="13" s="1"/>
  <c r="I563" i="13"/>
  <c r="J563" i="13" s="1"/>
  <c r="K563" i="13" s="1"/>
  <c r="I435" i="13"/>
  <c r="J435" i="13" s="1"/>
  <c r="K435" i="13" s="1"/>
  <c r="I307" i="13"/>
  <c r="J307" i="13" s="1"/>
  <c r="K307" i="13" s="1"/>
  <c r="I179" i="13"/>
  <c r="J179" i="13" s="1"/>
  <c r="K179" i="13" s="1"/>
  <c r="I193" i="13"/>
  <c r="J193" i="13" s="1"/>
  <c r="K193" i="13" s="1"/>
  <c r="I614" i="13"/>
  <c r="J614" i="13" s="1"/>
  <c r="K614" i="13" s="1"/>
  <c r="I552" i="13"/>
  <c r="J552" i="13" s="1"/>
  <c r="K552" i="13" s="1"/>
  <c r="I94" i="13"/>
  <c r="J94" i="13" s="1"/>
  <c r="K94" i="13" s="1"/>
  <c r="I158" i="13"/>
  <c r="J158" i="13" s="1"/>
  <c r="K158" i="13" s="1"/>
  <c r="I427" i="13"/>
  <c r="J427" i="13" s="1"/>
  <c r="K427" i="13" s="1"/>
  <c r="I33" i="13"/>
  <c r="J33" i="13" s="1"/>
  <c r="K33" i="13" s="1"/>
  <c r="I128" i="13"/>
  <c r="J128" i="13" s="1"/>
  <c r="K128" i="13" s="1"/>
  <c r="I248" i="13"/>
  <c r="J248" i="13" s="1"/>
  <c r="K248" i="13" s="1"/>
  <c r="I671" i="13"/>
  <c r="J671" i="13" s="1"/>
  <c r="K671" i="13" s="1"/>
  <c r="I259" i="13"/>
  <c r="J259" i="13" s="1"/>
  <c r="K259" i="13" s="1"/>
  <c r="I133" i="13"/>
  <c r="J133" i="13" s="1"/>
  <c r="K133" i="13" s="1"/>
  <c r="I550" i="13"/>
  <c r="J550" i="13" s="1"/>
  <c r="K550" i="13" s="1"/>
  <c r="I32" i="13"/>
  <c r="J32" i="13" s="1"/>
  <c r="K32" i="13" s="1"/>
  <c r="I450" i="13"/>
  <c r="J450" i="13" s="1"/>
  <c r="K450" i="13" s="1"/>
  <c r="I578" i="13"/>
  <c r="J578" i="13" s="1"/>
  <c r="K578" i="13" s="1"/>
  <c r="I171" i="13"/>
  <c r="J171" i="13" s="1"/>
  <c r="K171" i="13" s="1"/>
  <c r="I477" i="13"/>
  <c r="J477" i="13" s="1"/>
  <c r="K477" i="13" s="1"/>
  <c r="I493" i="13"/>
  <c r="J493" i="13" s="1"/>
  <c r="K493" i="13" s="1"/>
  <c r="I519" i="13"/>
  <c r="J519" i="13" s="1"/>
  <c r="K519" i="13" s="1"/>
  <c r="I60" i="13"/>
  <c r="J60" i="13" s="1"/>
  <c r="K60" i="13" s="1"/>
  <c r="I543" i="13"/>
  <c r="J543" i="13" s="1"/>
  <c r="K543" i="13" s="1"/>
  <c r="I131" i="13"/>
  <c r="J131" i="13" s="1"/>
  <c r="K131" i="13" s="1"/>
  <c r="I374" i="13"/>
  <c r="J374" i="13" s="1"/>
  <c r="K374" i="13" s="1"/>
  <c r="I358" i="13"/>
  <c r="J358" i="13" s="1"/>
  <c r="K358" i="13" s="1"/>
  <c r="I654" i="13"/>
  <c r="J654" i="13" s="1"/>
  <c r="K654" i="13" s="1"/>
  <c r="I226" i="13"/>
  <c r="J226" i="13" s="1"/>
  <c r="K226" i="13" s="1"/>
  <c r="I338" i="13"/>
  <c r="J338" i="13" s="1"/>
  <c r="K338" i="13" s="1"/>
  <c r="I743" i="13"/>
  <c r="J743" i="13" s="1"/>
  <c r="K743" i="13" s="1"/>
  <c r="I16" i="13"/>
  <c r="J16" i="13" s="1"/>
  <c r="K16" i="13" s="1"/>
  <c r="I505" i="13"/>
  <c r="J505" i="13" s="1"/>
  <c r="K505" i="13" s="1"/>
  <c r="I733" i="13"/>
  <c r="J733" i="13" s="1"/>
  <c r="K733" i="13" s="1"/>
  <c r="I415" i="13"/>
  <c r="J415" i="13" s="1"/>
  <c r="K415" i="13" s="1"/>
  <c r="I294" i="13"/>
  <c r="J294" i="13" s="1"/>
  <c r="K294" i="13" s="1"/>
  <c r="I398" i="13"/>
  <c r="J398" i="13" s="1"/>
  <c r="K398" i="13" s="1"/>
  <c r="I224" i="13"/>
  <c r="J224" i="13" s="1"/>
  <c r="K224" i="13" s="1"/>
  <c r="I42" i="13"/>
  <c r="J42" i="13" s="1"/>
  <c r="K42" i="13" s="1"/>
  <c r="I397" i="13"/>
  <c r="J397" i="13" s="1"/>
  <c r="K397" i="13" s="1"/>
  <c r="I460" i="13"/>
  <c r="J460" i="13" s="1"/>
  <c r="K460" i="13" s="1"/>
  <c r="I425" i="13"/>
  <c r="J425" i="13" s="1"/>
  <c r="K425" i="13" s="1"/>
  <c r="I186" i="13"/>
  <c r="J186" i="13" s="1"/>
  <c r="K186" i="13" s="1"/>
  <c r="I370" i="13"/>
  <c r="J370" i="13" s="1"/>
  <c r="K370" i="13" s="1"/>
  <c r="I341" i="13"/>
  <c r="J341" i="13" s="1"/>
  <c r="K341" i="13" s="1"/>
  <c r="I589" i="13"/>
  <c r="J589" i="13" s="1"/>
  <c r="K589" i="13" s="1"/>
  <c r="I287" i="13"/>
  <c r="J287" i="13" s="1"/>
  <c r="K287" i="13" s="1"/>
  <c r="I45" i="13"/>
  <c r="J45" i="13" s="1"/>
  <c r="K45" i="13" s="1"/>
  <c r="I62" i="13"/>
  <c r="J62" i="13" s="1"/>
  <c r="K62" i="13" s="1"/>
  <c r="I142" i="13"/>
  <c r="J142" i="13" s="1"/>
  <c r="K142" i="13" s="1"/>
  <c r="I321" i="13"/>
  <c r="J321" i="13" s="1"/>
  <c r="K321" i="13" s="1"/>
  <c r="I520" i="13"/>
  <c r="J520" i="13" s="1"/>
  <c r="K520" i="13" s="1"/>
  <c r="I50" i="13"/>
  <c r="J50" i="13" s="1"/>
  <c r="K50" i="13" s="1"/>
  <c r="I48" i="13"/>
  <c r="J48" i="13" s="1"/>
  <c r="K48" i="13" s="1"/>
  <c r="I361" i="13"/>
  <c r="J361" i="13" s="1"/>
  <c r="K361" i="13" s="1"/>
  <c r="I741" i="13"/>
  <c r="J741" i="13" s="1"/>
  <c r="K741" i="13" s="1"/>
  <c r="I300" i="13"/>
  <c r="J300" i="13" s="1"/>
  <c r="K300" i="13" s="1"/>
  <c r="I159" i="13"/>
  <c r="J159" i="13" s="1"/>
  <c r="K159" i="13" s="1"/>
  <c r="I677" i="13"/>
  <c r="J677" i="13" s="1"/>
  <c r="K677" i="13" s="1"/>
  <c r="I509" i="13"/>
  <c r="J509" i="13" s="1"/>
  <c r="K509" i="13" s="1"/>
  <c r="I277" i="13"/>
  <c r="J277" i="13" s="1"/>
  <c r="K277" i="13" s="1"/>
  <c r="I192" i="13"/>
  <c r="J192" i="13" s="1"/>
  <c r="K192" i="13" s="1"/>
  <c r="I273" i="13"/>
  <c r="J273" i="13" s="1"/>
  <c r="K273" i="13" s="1"/>
  <c r="I10" i="13"/>
  <c r="J10" i="13" s="1"/>
  <c r="K10" i="13" s="1"/>
  <c r="I47" i="13"/>
  <c r="J47" i="13" s="1"/>
  <c r="K47" i="13" s="1"/>
  <c r="I643" i="13"/>
  <c r="J643" i="13" s="1"/>
  <c r="K643" i="13" s="1"/>
  <c r="I389" i="13"/>
  <c r="J389" i="13" s="1"/>
  <c r="K389" i="13" s="1"/>
  <c r="I630" i="13"/>
  <c r="J630" i="13" s="1"/>
  <c r="K630" i="13" s="1"/>
  <c r="I670" i="13"/>
  <c r="J670" i="13" s="1"/>
  <c r="K670" i="13" s="1"/>
  <c r="I532" i="13"/>
  <c r="J532" i="13" s="1"/>
  <c r="K532" i="13" s="1"/>
  <c r="I386" i="13"/>
  <c r="J386" i="13" s="1"/>
  <c r="K386" i="13" s="1"/>
  <c r="I185" i="13"/>
  <c r="J185" i="13" s="1"/>
  <c r="K185" i="13" s="1"/>
  <c r="I9" i="13"/>
  <c r="J9" i="13" s="1"/>
  <c r="K9" i="13" s="1"/>
  <c r="I365" i="13"/>
  <c r="J365" i="13" s="1"/>
  <c r="K365" i="13" s="1"/>
  <c r="I515" i="13"/>
  <c r="J515" i="13" s="1"/>
  <c r="K515" i="13" s="1"/>
  <c r="I414" i="13"/>
  <c r="J414" i="13" s="1"/>
  <c r="K414" i="13" s="1"/>
  <c r="I683" i="13"/>
  <c r="J683" i="13" s="1"/>
  <c r="K683" i="13" s="1"/>
  <c r="I309" i="13"/>
  <c r="J309" i="13" s="1"/>
  <c r="K309" i="13" s="1"/>
  <c r="I121" i="13"/>
  <c r="J121" i="13" s="1"/>
  <c r="K121" i="13" s="1"/>
  <c r="I352" i="13"/>
  <c r="J352" i="13" s="1"/>
  <c r="K352" i="13" s="1"/>
  <c r="I641" i="13"/>
  <c r="J641" i="13" s="1"/>
  <c r="K641" i="13" s="1"/>
  <c r="I387" i="13"/>
  <c r="J387" i="13" s="1"/>
  <c r="K387" i="13" s="1"/>
  <c r="K2" i="13"/>
  <c r="K754" i="14"/>
  <c r="K751" i="14"/>
  <c r="X16" i="13"/>
  <c r="X21" i="13"/>
  <c r="X19" i="13"/>
  <c r="X15" i="13"/>
  <c r="X20" i="13"/>
  <c r="X8" i="13"/>
  <c r="X2" i="13"/>
  <c r="AC23" i="8"/>
  <c r="AO9" i="8"/>
  <c r="AO13" i="8" s="1"/>
  <c r="AL7" i="8"/>
  <c r="K23" i="8"/>
  <c r="J23" i="8"/>
  <c r="H2" i="8"/>
  <c r="M2" i="8" l="1"/>
  <c r="I2" i="8"/>
  <c r="L2" i="8" s="1"/>
  <c r="M98" i="8"/>
  <c r="M232" i="8"/>
  <c r="M328" i="8"/>
  <c r="M708" i="8"/>
  <c r="M160" i="8"/>
  <c r="M308" i="8"/>
  <c r="M564" i="8"/>
  <c r="M96" i="8"/>
  <c r="M138" i="8"/>
  <c r="M216" i="8"/>
  <c r="M300" i="8"/>
  <c r="M334" i="8"/>
  <c r="M475" i="8"/>
  <c r="M692" i="8"/>
  <c r="M112" i="8"/>
  <c r="M194" i="8"/>
  <c r="M415" i="8"/>
  <c r="M524" i="8"/>
  <c r="M595" i="8"/>
  <c r="M703" i="8"/>
  <c r="M142" i="8"/>
  <c r="M266" i="8"/>
  <c r="M446" i="8"/>
  <c r="M18" i="8"/>
  <c r="M103" i="8"/>
  <c r="M192" i="8"/>
  <c r="M303" i="8"/>
  <c r="M342" i="8"/>
  <c r="M376" i="8"/>
  <c r="M523" i="8"/>
  <c r="M628" i="8"/>
  <c r="M736" i="8"/>
  <c r="M19" i="8"/>
  <c r="M151" i="8"/>
  <c r="M347" i="8"/>
  <c r="M70" i="8"/>
  <c r="M231" i="8"/>
  <c r="M488" i="8"/>
  <c r="M632" i="8"/>
  <c r="M739" i="8"/>
  <c r="M38" i="8"/>
  <c r="M152" i="8"/>
  <c r="M278" i="8"/>
  <c r="M424" i="8"/>
  <c r="M459" i="8"/>
  <c r="M566" i="8"/>
  <c r="M670" i="8"/>
  <c r="M704" i="8"/>
  <c r="M744" i="8"/>
  <c r="M87" i="8"/>
  <c r="M206" i="8"/>
  <c r="M319" i="8"/>
  <c r="M403" i="8"/>
  <c r="M606" i="8"/>
  <c r="M683" i="8"/>
  <c r="M214" i="8"/>
  <c r="M323" i="8"/>
  <c r="M427" i="8"/>
  <c r="M502" i="8"/>
  <c r="M611" i="8"/>
  <c r="M712" i="8"/>
  <c r="M128" i="8"/>
  <c r="M244" i="8"/>
  <c r="M327" i="8"/>
  <c r="M535" i="8"/>
  <c r="M612" i="8"/>
  <c r="M47" i="8"/>
  <c r="M166" i="8"/>
  <c r="M360" i="8"/>
  <c r="M543" i="8"/>
  <c r="M647" i="8"/>
  <c r="M23" i="8"/>
  <c r="M130" i="8"/>
  <c r="M356" i="8"/>
  <c r="M723" i="8"/>
  <c r="M79" i="8"/>
  <c r="M167" i="8"/>
  <c r="M364" i="8"/>
  <c r="M568" i="8"/>
  <c r="M26" i="8"/>
  <c r="M202" i="8"/>
  <c r="M580" i="8"/>
  <c r="M291" i="8"/>
  <c r="M176" i="8"/>
  <c r="M10" i="8"/>
  <c r="M391" i="8"/>
  <c r="M471" i="8"/>
  <c r="M39" i="8"/>
  <c r="M250" i="8"/>
  <c r="M435" i="8"/>
  <c r="M639" i="8"/>
  <c r="M50" i="8"/>
  <c r="M279" i="8"/>
  <c r="M469" i="8"/>
  <c r="M648" i="8"/>
  <c r="M677" i="8"/>
  <c r="M86" i="8"/>
  <c r="M292" i="8"/>
  <c r="M500" i="8"/>
  <c r="M680" i="8"/>
  <c r="M572" i="8"/>
  <c r="M355" i="8"/>
  <c r="M591" i="8"/>
  <c r="M510" i="8"/>
  <c r="M222" i="8"/>
  <c r="M15" i="8"/>
  <c r="M693" i="8"/>
  <c r="M621" i="8"/>
  <c r="M557" i="8"/>
  <c r="M493" i="8"/>
  <c r="M421" i="8"/>
  <c r="M349" i="8"/>
  <c r="M285" i="8"/>
  <c r="M603" i="8"/>
  <c r="M447" i="8"/>
  <c r="M460" i="8"/>
  <c r="M436" i="8"/>
  <c r="M367" i="8"/>
  <c r="M6" i="8"/>
  <c r="M340" i="8"/>
  <c r="M416" i="8"/>
  <c r="M189" i="8"/>
  <c r="M125" i="8"/>
  <c r="M61" i="8"/>
  <c r="M514" i="8"/>
  <c r="M315" i="8"/>
  <c r="M388" i="8"/>
  <c r="M634" i="8"/>
  <c r="M667" i="8"/>
  <c r="M539" i="8"/>
  <c r="M219" i="8"/>
  <c r="M584" i="8"/>
  <c r="M330" i="8"/>
  <c r="M59" i="8"/>
  <c r="M567" i="8"/>
  <c r="M617" i="8"/>
  <c r="M433" i="8"/>
  <c r="M57" i="8"/>
  <c r="M324" i="8"/>
  <c r="M600" i="8"/>
  <c r="M320" i="8"/>
  <c r="M681" i="8"/>
  <c r="M32" i="8"/>
  <c r="M695" i="8"/>
  <c r="M527" i="8"/>
  <c r="M423" i="8"/>
  <c r="M287" i="8"/>
  <c r="M207" i="8"/>
  <c r="M127" i="8"/>
  <c r="M697" i="8"/>
  <c r="M521" i="8"/>
  <c r="M234" i="8"/>
  <c r="M734" i="8"/>
  <c r="M486" i="8"/>
  <c r="M310" i="8"/>
  <c r="M198" i="8"/>
  <c r="M102" i="8"/>
  <c r="M737" i="8"/>
  <c r="M401" i="8"/>
  <c r="M65" i="8"/>
  <c r="M491" i="8"/>
  <c r="M251" i="8"/>
  <c r="M147" i="8"/>
  <c r="M27" i="8"/>
  <c r="M505" i="8"/>
  <c r="M316" i="8"/>
  <c r="M36" i="8"/>
  <c r="M346" i="8"/>
  <c r="M609" i="8"/>
  <c r="M378" i="8"/>
  <c r="M132" i="8"/>
  <c r="M212" i="8"/>
  <c r="M145" i="8"/>
  <c r="M473" i="8"/>
  <c r="M233" i="8"/>
  <c r="M722" i="8"/>
  <c r="M656" i="8"/>
  <c r="M626" i="8"/>
  <c r="M484" i="8"/>
  <c r="M374" i="8"/>
  <c r="M661" i="8"/>
  <c r="M461" i="8"/>
  <c r="M261" i="8"/>
  <c r="M220" i="8"/>
  <c r="M227" i="8"/>
  <c r="M740" i="8"/>
  <c r="M268" i="8"/>
  <c r="M84" i="8"/>
  <c r="M337" i="8"/>
  <c r="M29" i="8"/>
  <c r="M44" i="8"/>
  <c r="M272" i="8"/>
  <c r="M363" i="8"/>
  <c r="M161" i="8"/>
  <c r="M721" i="8"/>
  <c r="M682" i="8"/>
  <c r="M217" i="8"/>
  <c r="M452" i="8"/>
  <c r="M671" i="8"/>
  <c r="M255" i="8"/>
  <c r="M624" i="8"/>
  <c r="M638" i="8"/>
  <c r="M430" i="8"/>
  <c r="M62" i="8"/>
  <c r="M659" i="8"/>
  <c r="M211" i="8"/>
  <c r="M457" i="8"/>
  <c r="M114" i="8"/>
  <c r="M76" i="8"/>
  <c r="M506" i="8"/>
  <c r="M169" i="8"/>
  <c r="M386" i="8"/>
  <c r="M414" i="8"/>
  <c r="M558" i="8"/>
  <c r="M331" i="8"/>
  <c r="M335" i="8"/>
  <c r="M718" i="8"/>
  <c r="M406" i="8"/>
  <c r="M158" i="8"/>
  <c r="M7" i="8"/>
  <c r="M685" i="8"/>
  <c r="M613" i="8"/>
  <c r="M549" i="8"/>
  <c r="M485" i="8"/>
  <c r="M413" i="8"/>
  <c r="M341" i="8"/>
  <c r="M277" i="8"/>
  <c r="M494" i="8"/>
  <c r="M412" i="8"/>
  <c r="M396" i="8"/>
  <c r="M55" i="8"/>
  <c r="M724" i="8"/>
  <c r="M228" i="8"/>
  <c r="M399" i="8"/>
  <c r="M181" i="8"/>
  <c r="M117" i="8"/>
  <c r="M53" i="8"/>
  <c r="M372" i="8"/>
  <c r="M714" i="8"/>
  <c r="M146" i="8"/>
  <c r="M438" i="8"/>
  <c r="M650" i="8"/>
  <c r="M531" i="8"/>
  <c r="M203" i="8"/>
  <c r="M552" i="8"/>
  <c r="M288" i="8"/>
  <c r="M706" i="8"/>
  <c r="M390" i="8"/>
  <c r="M585" i="8"/>
  <c r="M417" i="8"/>
  <c r="M13" i="8"/>
  <c r="M304" i="8"/>
  <c r="M576" i="8"/>
  <c r="M280" i="8"/>
  <c r="M542" i="8"/>
  <c r="M42" i="8"/>
  <c r="M687" i="8"/>
  <c r="M519" i="8"/>
  <c r="M407" i="8"/>
  <c r="M271" i="8"/>
  <c r="M199" i="8"/>
  <c r="M119" i="8"/>
  <c r="M676" i="8"/>
  <c r="M468" i="8"/>
  <c r="M210" i="8"/>
  <c r="M710" i="8"/>
  <c r="M470" i="8"/>
  <c r="M302" i="8"/>
  <c r="M190" i="8"/>
  <c r="M94" i="8"/>
  <c r="M633" i="8"/>
  <c r="M385" i="8"/>
  <c r="M715" i="8"/>
  <c r="M443" i="8"/>
  <c r="M243" i="8"/>
  <c r="M139" i="8"/>
  <c r="M4" i="8"/>
  <c r="M489" i="8"/>
  <c r="M281" i="8"/>
  <c r="M745" i="8"/>
  <c r="M322" i="8"/>
  <c r="M593" i="8"/>
  <c r="M338" i="8"/>
  <c r="M108" i="8"/>
  <c r="M642" i="8"/>
  <c r="M104" i="8"/>
  <c r="M409" i="8"/>
  <c r="M225" i="8"/>
  <c r="M690" i="8"/>
  <c r="M592" i="8"/>
  <c r="M522" i="8"/>
  <c r="M727" i="8"/>
  <c r="M544" i="8"/>
  <c r="M499" i="8"/>
  <c r="M312" i="8"/>
  <c r="M556" i="8"/>
  <c r="M694" i="8"/>
  <c r="M398" i="8"/>
  <c r="M134" i="8"/>
  <c r="M741" i="8"/>
  <c r="M669" i="8"/>
  <c r="M605" i="8"/>
  <c r="M541" i="8"/>
  <c r="M477" i="8"/>
  <c r="M405" i="8"/>
  <c r="M333" i="8"/>
  <c r="M269" i="8"/>
  <c r="M404" i="8"/>
  <c r="M348" i="8"/>
  <c r="M332" i="8"/>
  <c r="M290" i="8"/>
  <c r="M726" i="8"/>
  <c r="M684" i="8"/>
  <c r="M180" i="8"/>
  <c r="M384" i="8"/>
  <c r="M173" i="8"/>
  <c r="M109" i="8"/>
  <c r="M45" i="8"/>
  <c r="M696" i="8"/>
  <c r="M88" i="8"/>
  <c r="M162" i="8"/>
  <c r="M314" i="8"/>
  <c r="M379" i="8"/>
  <c r="M83" i="8"/>
  <c r="M529" i="8"/>
  <c r="M184" i="8"/>
  <c r="M643" i="8"/>
  <c r="M218" i="8"/>
  <c r="M11" i="8"/>
  <c r="M569" i="8"/>
  <c r="M377" i="8"/>
  <c r="M738" i="8"/>
  <c r="M241" i="8"/>
  <c r="M496" i="8"/>
  <c r="M264" i="8"/>
  <c r="M472" i="8"/>
  <c r="M686" i="8"/>
  <c r="M679" i="8"/>
  <c r="M503" i="8"/>
  <c r="M375" i="8"/>
  <c r="M263" i="8"/>
  <c r="M191" i="8"/>
  <c r="M111" i="8"/>
  <c r="M640" i="8"/>
  <c r="M451" i="8"/>
  <c r="M171" i="8"/>
  <c r="M702" i="8"/>
  <c r="M454" i="8"/>
  <c r="M294" i="8"/>
  <c r="M182" i="8"/>
  <c r="M618" i="8"/>
  <c r="M352" i="8"/>
  <c r="M699" i="8"/>
  <c r="M419" i="8"/>
  <c r="M235" i="8"/>
  <c r="M131" i="8"/>
  <c r="M688" i="8"/>
  <c r="M474" i="8"/>
  <c r="M226" i="8"/>
  <c r="M674" i="8"/>
  <c r="M298" i="8"/>
  <c r="M578" i="8"/>
  <c r="M276" i="8"/>
  <c r="M92" i="8"/>
  <c r="M89" i="8"/>
  <c r="M361" i="8"/>
  <c r="M201" i="8"/>
  <c r="M586" i="8"/>
  <c r="M528" i="8"/>
  <c r="M735" i="8"/>
  <c r="M512" i="8"/>
  <c r="M483" i="8"/>
  <c r="M678" i="8"/>
  <c r="M256" i="8"/>
  <c r="M733" i="8"/>
  <c r="M533" i="8"/>
  <c r="M325" i="8"/>
  <c r="M599" i="8"/>
  <c r="M14" i="8"/>
  <c r="M462" i="8"/>
  <c r="M636" i="8"/>
  <c r="M165" i="8"/>
  <c r="M497" i="8"/>
  <c r="M58" i="8"/>
  <c r="M321" i="8"/>
  <c r="M208" i="8"/>
  <c r="M630" i="8"/>
  <c r="M17" i="8"/>
  <c r="M359" i="8"/>
  <c r="M95" i="8"/>
  <c r="M107" i="8"/>
  <c r="M270" i="8"/>
  <c r="M602" i="8"/>
  <c r="M387" i="8"/>
  <c r="M672" i="8"/>
  <c r="M610" i="8"/>
  <c r="M258" i="8"/>
  <c r="M329" i="8"/>
  <c r="M554" i="8"/>
  <c r="M67" i="8"/>
  <c r="M646" i="8"/>
  <c r="M645" i="8"/>
  <c r="M517" i="8"/>
  <c r="M373" i="8"/>
  <c r="M229" i="8"/>
  <c r="M700" i="8"/>
  <c r="M20" i="8"/>
  <c r="M516" i="8"/>
  <c r="M487" i="8"/>
  <c r="M149" i="8"/>
  <c r="M3" i="8"/>
  <c r="M713" i="8"/>
  <c r="M731" i="8"/>
  <c r="M707" i="8"/>
  <c r="M120" i="8"/>
  <c r="M196" i="8"/>
  <c r="M689" i="8"/>
  <c r="M209" i="8"/>
  <c r="M33" i="8"/>
  <c r="M56" i="8"/>
  <c r="M551" i="8"/>
  <c r="M607" i="8"/>
  <c r="M343" i="8"/>
  <c r="M159" i="8"/>
  <c r="M577" i="8"/>
  <c r="M72" i="8"/>
  <c r="M590" i="8"/>
  <c r="M246" i="8"/>
  <c r="M46" i="8"/>
  <c r="M156" i="8"/>
  <c r="M339" i="8"/>
  <c r="M75" i="8"/>
  <c r="M425" i="8"/>
  <c r="M482" i="8"/>
  <c r="M456" i="8"/>
  <c r="M284" i="8"/>
  <c r="M665" i="8"/>
  <c r="M105" i="8"/>
  <c r="M200" i="8"/>
  <c r="M395" i="8"/>
  <c r="M286" i="8"/>
  <c r="M637" i="8"/>
  <c r="M509" i="8"/>
  <c r="M365" i="8"/>
  <c r="M205" i="8"/>
  <c r="M668" i="8"/>
  <c r="M428" i="8"/>
  <c r="M467" i="8"/>
  <c r="M141" i="8"/>
  <c r="M604" i="8"/>
  <c r="M620" i="8"/>
  <c r="M579" i="8"/>
  <c r="M666" i="8"/>
  <c r="M99" i="8"/>
  <c r="M465" i="8"/>
  <c r="M507" i="8"/>
  <c r="M368" i="8"/>
  <c r="M193" i="8"/>
  <c r="M575" i="8"/>
  <c r="M311" i="8"/>
  <c r="M143" i="8"/>
  <c r="M560" i="8"/>
  <c r="M49" i="8"/>
  <c r="M574" i="8"/>
  <c r="M238" i="8"/>
  <c r="M30" i="8"/>
  <c r="M121" i="8"/>
  <c r="M299" i="8"/>
  <c r="M78" i="8"/>
  <c r="M538" i="8"/>
  <c r="M490" i="8"/>
  <c r="M129" i="8"/>
  <c r="M597" i="8"/>
  <c r="M397" i="8"/>
  <c r="M140" i="8"/>
  <c r="M101" i="8"/>
  <c r="M675" i="8"/>
  <c r="M64" i="8"/>
  <c r="M35" i="8"/>
  <c r="M582" i="8"/>
  <c r="M553" i="8"/>
  <c r="M440" i="8"/>
  <c r="M495" i="8"/>
  <c r="M183" i="8"/>
  <c r="M420" i="8"/>
  <c r="M174" i="8"/>
  <c r="M289" i="8"/>
  <c r="M123" i="8"/>
  <c r="M204" i="8"/>
  <c r="M561" i="8"/>
  <c r="M48" i="8"/>
  <c r="M464" i="8"/>
  <c r="M224" i="8"/>
  <c r="M318" i="8"/>
  <c r="M717" i="8"/>
  <c r="M581" i="8"/>
  <c r="M445" i="8"/>
  <c r="M309" i="8"/>
  <c r="M5" i="8"/>
  <c r="M124" i="8"/>
  <c r="M583" i="8"/>
  <c r="M652" i="8"/>
  <c r="M74" i="8"/>
  <c r="M221" i="8"/>
  <c r="M85" i="8"/>
  <c r="M635" i="8"/>
  <c r="M185" i="8"/>
  <c r="M275" i="8"/>
  <c r="M458" i="8"/>
  <c r="M481" i="8"/>
  <c r="M545" i="8"/>
  <c r="M392" i="8"/>
  <c r="M345" i="8"/>
  <c r="M743" i="8"/>
  <c r="M463" i="8"/>
  <c r="M239" i="8"/>
  <c r="M63" i="8"/>
  <c r="M296" i="8"/>
  <c r="M366" i="8"/>
  <c r="M126" i="8"/>
  <c r="M508" i="8"/>
  <c r="M619" i="8"/>
  <c r="M187" i="8"/>
  <c r="M594" i="8"/>
  <c r="M170" i="8"/>
  <c r="M66" i="8"/>
  <c r="M186" i="8"/>
  <c r="M354" i="8"/>
  <c r="M273" i="8"/>
  <c r="M306" i="8"/>
  <c r="M82" i="8"/>
  <c r="M729" i="8"/>
  <c r="M25" i="8"/>
  <c r="M550" i="8"/>
  <c r="M709" i="8"/>
  <c r="M573" i="8"/>
  <c r="M437" i="8"/>
  <c r="M301" i="8"/>
  <c r="M587" i="8"/>
  <c r="M60" i="8"/>
  <c r="M498" i="8"/>
  <c r="M548" i="8"/>
  <c r="M655" i="8"/>
  <c r="M213" i="8"/>
  <c r="M77" i="8"/>
  <c r="M691" i="8"/>
  <c r="M267" i="8"/>
  <c r="M444" i="8"/>
  <c r="M664" i="8"/>
  <c r="M673" i="8"/>
  <c r="M153" i="8"/>
  <c r="M728" i="8"/>
  <c r="M40" i="8"/>
  <c r="M353" i="8"/>
  <c r="M719" i="8"/>
  <c r="M455" i="8"/>
  <c r="M223" i="8"/>
  <c r="M31" i="8"/>
  <c r="M274" i="8"/>
  <c r="M358" i="8"/>
  <c r="M118" i="8"/>
  <c r="M448" i="8"/>
  <c r="M563" i="8"/>
  <c r="M179" i="8"/>
  <c r="M571" i="8"/>
  <c r="M536" i="8"/>
  <c r="M480" i="8"/>
  <c r="M466" i="8"/>
  <c r="M106" i="8"/>
  <c r="M411" i="8"/>
  <c r="M662" i="8"/>
  <c r="M350" i="8"/>
  <c r="M240" i="8"/>
  <c r="M725" i="8"/>
  <c r="M653" i="8"/>
  <c r="M589" i="8"/>
  <c r="M525" i="8"/>
  <c r="M453" i="8"/>
  <c r="M381" i="8"/>
  <c r="M317" i="8"/>
  <c r="M253" i="8"/>
  <c r="M511" i="8"/>
  <c r="M732" i="8"/>
  <c r="M172" i="8"/>
  <c r="M178" i="8"/>
  <c r="M716" i="8"/>
  <c r="M68" i="8"/>
  <c r="M245" i="8"/>
  <c r="M122" i="8"/>
  <c r="M596" i="8"/>
  <c r="M28" i="8"/>
  <c r="M237" i="8"/>
  <c r="M157" i="8"/>
  <c r="M93" i="8"/>
  <c r="M21" i="8"/>
  <c r="M654" i="8"/>
  <c r="M24" i="8"/>
  <c r="M37" i="8"/>
  <c r="M248" i="8"/>
  <c r="M307" i="8"/>
  <c r="M742" i="8"/>
  <c r="M478" i="8"/>
  <c r="M144" i="8"/>
  <c r="M476" i="8"/>
  <c r="M705" i="8"/>
  <c r="M513" i="8"/>
  <c r="M305" i="8"/>
  <c r="M660" i="8"/>
  <c r="M136" i="8"/>
  <c r="M408" i="8"/>
  <c r="M168" i="8"/>
  <c r="M422" i="8"/>
  <c r="M598" i="8"/>
  <c r="M9" i="8"/>
  <c r="M663" i="8"/>
  <c r="M479" i="8"/>
  <c r="M351" i="8"/>
  <c r="M247" i="8"/>
  <c r="M175" i="8"/>
  <c r="M71" i="8"/>
  <c r="M608" i="8"/>
  <c r="M344" i="8"/>
  <c r="M91" i="8"/>
  <c r="M622" i="8"/>
  <c r="M382" i="8"/>
  <c r="M254" i="8"/>
  <c r="M150" i="8"/>
  <c r="M54" i="8"/>
  <c r="M570" i="8"/>
  <c r="M177" i="8"/>
  <c r="M627" i="8"/>
  <c r="M371" i="8"/>
  <c r="M195" i="8"/>
  <c r="M115" i="8"/>
  <c r="M657" i="8"/>
  <c r="M442" i="8"/>
  <c r="M188" i="8"/>
  <c r="M546" i="8"/>
  <c r="M90" i="8"/>
  <c r="M504" i="8"/>
  <c r="M242" i="8"/>
  <c r="M52" i="8"/>
  <c r="M402" i="8"/>
  <c r="M34" i="8"/>
  <c r="M297" i="8"/>
  <c r="M137" i="8"/>
  <c r="M450" i="8"/>
  <c r="M400" i="8"/>
  <c r="M362" i="8"/>
  <c r="M389" i="8"/>
  <c r="M383" i="8"/>
  <c r="M501" i="8"/>
  <c r="M532" i="8"/>
  <c r="M530" i="8"/>
  <c r="M426" i="8"/>
  <c r="M616" i="8"/>
  <c r="M8" i="8"/>
  <c r="M22" i="8"/>
  <c r="M562" i="8"/>
  <c r="M641" i="8"/>
  <c r="M313" i="8"/>
  <c r="M154" i="8"/>
  <c r="M69" i="8"/>
  <c r="M369" i="8"/>
  <c r="M110" i="8"/>
  <c r="M236" i="8"/>
  <c r="M631" i="8"/>
  <c r="M429" i="8"/>
  <c r="M116" i="8"/>
  <c r="M81" i="8"/>
  <c r="M336" i="8"/>
  <c r="M540" i="8"/>
  <c r="M432" i="8"/>
  <c r="M520" i="8"/>
  <c r="M625" i="8"/>
  <c r="M257" i="8"/>
  <c r="M720" i="8"/>
  <c r="M12" i="8"/>
  <c r="M135" i="8"/>
  <c r="M370" i="8"/>
  <c r="M357" i="8"/>
  <c r="M431" i="8"/>
  <c r="M615" i="8"/>
  <c r="M526" i="8"/>
  <c r="M614" i="8"/>
  <c r="M698" i="8"/>
  <c r="M711" i="8"/>
  <c r="M252" i="8"/>
  <c r="M100" i="8"/>
  <c r="M410" i="8"/>
  <c r="M441" i="8"/>
  <c r="M601" i="8"/>
  <c r="M730" i="8"/>
  <c r="M293" i="8"/>
  <c r="M155" i="8"/>
  <c r="M559" i="8"/>
  <c r="M16" i="8"/>
  <c r="M555" i="8"/>
  <c r="M394" i="8"/>
  <c r="M393" i="8"/>
  <c r="M537" i="8"/>
  <c r="M658" i="8"/>
  <c r="M623" i="8"/>
  <c r="M492" i="8"/>
  <c r="M434" i="8"/>
  <c r="M649" i="8"/>
  <c r="M282" i="8"/>
  <c r="M439" i="8"/>
  <c r="M534" i="8"/>
  <c r="M283" i="8"/>
  <c r="M113" i="8"/>
  <c r="M164" i="8"/>
  <c r="M265" i="8"/>
  <c r="M518" i="8"/>
  <c r="M701" i="8"/>
  <c r="M515" i="8"/>
  <c r="M197" i="8"/>
  <c r="M651" i="8"/>
  <c r="M547" i="8"/>
  <c r="M449" i="8"/>
  <c r="M295" i="8"/>
  <c r="M326" i="8"/>
  <c r="M163" i="8"/>
  <c r="M80" i="8"/>
  <c r="M148" i="8"/>
  <c r="M249" i="8"/>
  <c r="M262" i="8"/>
  <c r="M629" i="8"/>
  <c r="M380" i="8"/>
  <c r="M133" i="8"/>
  <c r="M259" i="8"/>
  <c r="M97" i="8"/>
  <c r="M215" i="8"/>
  <c r="M230" i="8"/>
  <c r="M51" i="8"/>
  <c r="M418" i="8"/>
  <c r="M260" i="8"/>
  <c r="M73" i="8"/>
  <c r="M588" i="8"/>
  <c r="M565" i="8"/>
  <c r="M644" i="8"/>
  <c r="M43" i="8"/>
  <c r="M41" i="8"/>
  <c r="M26" i="13"/>
  <c r="M34" i="13"/>
  <c r="M42" i="13"/>
  <c r="M50" i="13"/>
  <c r="M58" i="13"/>
  <c r="M66" i="13"/>
  <c r="M74" i="13"/>
  <c r="M82" i="13"/>
  <c r="M90" i="13"/>
  <c r="M98" i="13"/>
  <c r="M106" i="13"/>
  <c r="M114" i="13"/>
  <c r="M122" i="13"/>
  <c r="M130" i="13"/>
  <c r="M138" i="13"/>
  <c r="M146" i="13"/>
  <c r="M154" i="13"/>
  <c r="M162" i="13"/>
  <c r="M170" i="13"/>
  <c r="M178" i="13"/>
  <c r="M186" i="13"/>
  <c r="M194" i="13"/>
  <c r="M27" i="13"/>
  <c r="M35" i="13"/>
  <c r="M43" i="13"/>
  <c r="M51" i="13"/>
  <c r="M59" i="13"/>
  <c r="M67" i="13"/>
  <c r="M75" i="13"/>
  <c r="M83" i="13"/>
  <c r="M91" i="13"/>
  <c r="M99" i="13"/>
  <c r="M107" i="13"/>
  <c r="M115" i="13"/>
  <c r="M123" i="13"/>
  <c r="M131" i="13"/>
  <c r="M139" i="13"/>
  <c r="M147" i="13"/>
  <c r="M155" i="13"/>
  <c r="M163" i="13"/>
  <c r="M171" i="13"/>
  <c r="M179" i="13"/>
  <c r="M187" i="13"/>
  <c r="M195" i="13"/>
  <c r="M29" i="13"/>
  <c r="M37" i="13"/>
  <c r="M45" i="13"/>
  <c r="M53" i="13"/>
  <c r="M61" i="13"/>
  <c r="M69" i="13"/>
  <c r="M77" i="13"/>
  <c r="M85" i="13"/>
  <c r="M93" i="13"/>
  <c r="M101" i="13"/>
  <c r="M109" i="13"/>
  <c r="M117" i="13"/>
  <c r="M125" i="13"/>
  <c r="M133" i="13"/>
  <c r="M141" i="13"/>
  <c r="M149" i="13"/>
  <c r="M157" i="13"/>
  <c r="M165" i="13"/>
  <c r="M173" i="13"/>
  <c r="M181" i="13"/>
  <c r="M189" i="13"/>
  <c r="M197" i="13"/>
  <c r="M23" i="13"/>
  <c r="M36" i="13"/>
  <c r="M48" i="13"/>
  <c r="M62" i="13"/>
  <c r="M73" i="13"/>
  <c r="M87" i="13"/>
  <c r="M100" i="13"/>
  <c r="M112" i="13"/>
  <c r="M126" i="13"/>
  <c r="M137" i="13"/>
  <c r="M151" i="13"/>
  <c r="M164" i="13"/>
  <c r="M176" i="13"/>
  <c r="M190" i="13"/>
  <c r="M201" i="13"/>
  <c r="M209" i="13"/>
  <c r="M217" i="13"/>
  <c r="M225" i="13"/>
  <c r="M233" i="13"/>
  <c r="M241" i="13"/>
  <c r="M249" i="13"/>
  <c r="M257" i="13"/>
  <c r="M265" i="13"/>
  <c r="M273" i="13"/>
  <c r="M281" i="13"/>
  <c r="M289" i="13"/>
  <c r="M297" i="13"/>
  <c r="M305" i="13"/>
  <c r="M313" i="13"/>
  <c r="M321" i="13"/>
  <c r="M329" i="13"/>
  <c r="M337" i="13"/>
  <c r="M345" i="13"/>
  <c r="M353" i="13"/>
  <c r="M361" i="13"/>
  <c r="M369" i="13"/>
  <c r="M377" i="13"/>
  <c r="M385" i="13"/>
  <c r="M393" i="13"/>
  <c r="M401" i="13"/>
  <c r="M409" i="13"/>
  <c r="M417" i="13"/>
  <c r="M425" i="13"/>
  <c r="M433" i="13"/>
  <c r="M441" i="13"/>
  <c r="M449" i="13"/>
  <c r="M24" i="13"/>
  <c r="M38" i="13"/>
  <c r="M49" i="13"/>
  <c r="M63" i="13"/>
  <c r="M76" i="13"/>
  <c r="M88" i="13"/>
  <c r="M102" i="13"/>
  <c r="M113" i="13"/>
  <c r="M127" i="13"/>
  <c r="M140" i="13"/>
  <c r="M152" i="13"/>
  <c r="M166" i="13"/>
  <c r="M177" i="13"/>
  <c r="M191" i="13"/>
  <c r="M202" i="13"/>
  <c r="M210" i="13"/>
  <c r="M218" i="13"/>
  <c r="M226" i="13"/>
  <c r="M234" i="13"/>
  <c r="M242" i="13"/>
  <c r="M250" i="13"/>
  <c r="M258" i="13"/>
  <c r="M266" i="13"/>
  <c r="M274" i="13"/>
  <c r="M282" i="13"/>
  <c r="M290" i="13"/>
  <c r="M298" i="13"/>
  <c r="M306" i="13"/>
  <c r="M314" i="13"/>
  <c r="M322" i="13"/>
  <c r="M330" i="13"/>
  <c r="M338" i="13"/>
  <c r="M346" i="13"/>
  <c r="M354" i="13"/>
  <c r="M362" i="13"/>
  <c r="M370" i="13"/>
  <c r="M378" i="13"/>
  <c r="M386" i="13"/>
  <c r="M394" i="13"/>
  <c r="M402" i="13"/>
  <c r="M410" i="13"/>
  <c r="M418" i="13"/>
  <c r="M426" i="13"/>
  <c r="M434" i="13"/>
  <c r="M442" i="13"/>
  <c r="M450" i="13"/>
  <c r="M30" i="13"/>
  <c r="M41" i="13"/>
  <c r="M55" i="13"/>
  <c r="M68" i="13"/>
  <c r="M80" i="13"/>
  <c r="M94" i="13"/>
  <c r="M105" i="13"/>
  <c r="M119" i="13"/>
  <c r="M132" i="13"/>
  <c r="M144" i="13"/>
  <c r="M158" i="13"/>
  <c r="M169" i="13"/>
  <c r="M183" i="13"/>
  <c r="M196" i="13"/>
  <c r="M205" i="13"/>
  <c r="M213" i="13"/>
  <c r="M221" i="13"/>
  <c r="M229" i="13"/>
  <c r="M237" i="13"/>
  <c r="M245" i="13"/>
  <c r="M253" i="13"/>
  <c r="M261" i="13"/>
  <c r="M269" i="13"/>
  <c r="M277" i="13"/>
  <c r="M285" i="13"/>
  <c r="M293" i="13"/>
  <c r="M301" i="13"/>
  <c r="M309" i="13"/>
  <c r="M317" i="13"/>
  <c r="M325" i="13"/>
  <c r="M333" i="13"/>
  <c r="M341" i="13"/>
  <c r="M349" i="13"/>
  <c r="M357" i="13"/>
  <c r="M365" i="13"/>
  <c r="M373" i="13"/>
  <c r="M381" i="13"/>
  <c r="M389" i="13"/>
  <c r="M397" i="13"/>
  <c r="M405" i="13"/>
  <c r="M413" i="13"/>
  <c r="M421" i="13"/>
  <c r="M429" i="13"/>
  <c r="M437" i="13"/>
  <c r="M445" i="13"/>
  <c r="M453" i="13"/>
  <c r="M39" i="13"/>
  <c r="M57" i="13"/>
  <c r="M79" i="13"/>
  <c r="M97" i="13"/>
  <c r="M120" i="13"/>
  <c r="M142" i="13"/>
  <c r="M160" i="13"/>
  <c r="M182" i="13"/>
  <c r="M200" i="13"/>
  <c r="M214" i="13"/>
  <c r="M227" i="13"/>
  <c r="M239" i="13"/>
  <c r="M252" i="13"/>
  <c r="M264" i="13"/>
  <c r="M278" i="13"/>
  <c r="M291" i="13"/>
  <c r="M303" i="13"/>
  <c r="M316" i="13"/>
  <c r="M328" i="13"/>
  <c r="M342" i="13"/>
  <c r="M355" i="13"/>
  <c r="M367" i="13"/>
  <c r="M380" i="13"/>
  <c r="M392" i="13"/>
  <c r="M406" i="13"/>
  <c r="M419" i="13"/>
  <c r="M431" i="13"/>
  <c r="M444" i="13"/>
  <c r="M456" i="13"/>
  <c r="M464" i="13"/>
  <c r="M472" i="13"/>
  <c r="M480" i="13"/>
  <c r="M40" i="13"/>
  <c r="M60" i="13"/>
  <c r="M81" i="13"/>
  <c r="M103" i="13"/>
  <c r="M121" i="13"/>
  <c r="M143" i="13"/>
  <c r="M161" i="13"/>
  <c r="M184" i="13"/>
  <c r="M203" i="13"/>
  <c r="M215" i="13"/>
  <c r="M228" i="13"/>
  <c r="M240" i="13"/>
  <c r="M254" i="13"/>
  <c r="M267" i="13"/>
  <c r="M279" i="13"/>
  <c r="M292" i="13"/>
  <c r="M304" i="13"/>
  <c r="M318" i="13"/>
  <c r="M331" i="13"/>
  <c r="M343" i="13"/>
  <c r="M356" i="13"/>
  <c r="M368" i="13"/>
  <c r="M382" i="13"/>
  <c r="M395" i="13"/>
  <c r="M407" i="13"/>
  <c r="M420" i="13"/>
  <c r="M432" i="13"/>
  <c r="M446" i="13"/>
  <c r="M457" i="13"/>
  <c r="M465" i="13"/>
  <c r="M473" i="13"/>
  <c r="M481" i="13"/>
  <c r="M489" i="13"/>
  <c r="M497" i="13"/>
  <c r="M505" i="13"/>
  <c r="M513" i="13"/>
  <c r="M521" i="13"/>
  <c r="M529" i="13"/>
  <c r="M537" i="13"/>
  <c r="M545" i="13"/>
  <c r="M553" i="13"/>
  <c r="M561" i="13"/>
  <c r="M569" i="13"/>
  <c r="M577" i="13"/>
  <c r="M585" i="13"/>
  <c r="M593" i="13"/>
  <c r="M601" i="13"/>
  <c r="M609" i="13"/>
  <c r="M617" i="13"/>
  <c r="M625" i="13"/>
  <c r="M633" i="13"/>
  <c r="M641" i="13"/>
  <c r="M649" i="13"/>
  <c r="M657" i="13"/>
  <c r="M665" i="13"/>
  <c r="M673" i="13"/>
  <c r="M681" i="13"/>
  <c r="M689" i="13"/>
  <c r="M697" i="13"/>
  <c r="M705" i="13"/>
  <c r="M713" i="13"/>
  <c r="M721" i="13"/>
  <c r="M729" i="13"/>
  <c r="M737" i="13"/>
  <c r="M745" i="13"/>
  <c r="M10" i="13"/>
  <c r="M22" i="13"/>
  <c r="M44" i="13"/>
  <c r="M64" i="13"/>
  <c r="M84" i="13"/>
  <c r="M104" i="13"/>
  <c r="M124" i="13"/>
  <c r="M145" i="13"/>
  <c r="M167" i="13"/>
  <c r="M185" i="13"/>
  <c r="M204" i="13"/>
  <c r="M216" i="13"/>
  <c r="M230" i="13"/>
  <c r="M243" i="13"/>
  <c r="M255" i="13"/>
  <c r="M268" i="13"/>
  <c r="M280" i="13"/>
  <c r="M294" i="13"/>
  <c r="M307" i="13"/>
  <c r="M319" i="13"/>
  <c r="M332" i="13"/>
  <c r="M344" i="13"/>
  <c r="M358" i="13"/>
  <c r="M371" i="13"/>
  <c r="M383" i="13"/>
  <c r="M396" i="13"/>
  <c r="M408" i="13"/>
  <c r="M422" i="13"/>
  <c r="M435" i="13"/>
  <c r="M447" i="13"/>
  <c r="M458" i="13"/>
  <c r="M466" i="13"/>
  <c r="M474" i="13"/>
  <c r="M482" i="13"/>
  <c r="M490" i="13"/>
  <c r="M498" i="13"/>
  <c r="M506" i="13"/>
  <c r="M514" i="13"/>
  <c r="M522" i="13"/>
  <c r="M530" i="13"/>
  <c r="M538" i="13"/>
  <c r="M546" i="13"/>
  <c r="M554" i="13"/>
  <c r="M562" i="13"/>
  <c r="M570" i="13"/>
  <c r="M578" i="13"/>
  <c r="M586" i="13"/>
  <c r="M594" i="13"/>
  <c r="M602" i="13"/>
  <c r="M610" i="13"/>
  <c r="M618" i="13"/>
  <c r="M626" i="13"/>
  <c r="M634" i="13"/>
  <c r="M642" i="13"/>
  <c r="M650" i="13"/>
  <c r="M658" i="13"/>
  <c r="M666" i="13"/>
  <c r="M674" i="13"/>
  <c r="M682" i="13"/>
  <c r="M690" i="13"/>
  <c r="M698" i="13"/>
  <c r="M706" i="13"/>
  <c r="M28" i="13"/>
  <c r="M47" i="13"/>
  <c r="M70" i="13"/>
  <c r="M89" i="13"/>
  <c r="M110" i="13"/>
  <c r="M129" i="13"/>
  <c r="M150" i="13"/>
  <c r="M172" i="13"/>
  <c r="M192" i="13"/>
  <c r="M207" i="13"/>
  <c r="M220" i="13"/>
  <c r="M232" i="13"/>
  <c r="M246" i="13"/>
  <c r="M259" i="13"/>
  <c r="M271" i="13"/>
  <c r="M284" i="13"/>
  <c r="M296" i="13"/>
  <c r="M310" i="13"/>
  <c r="M323" i="13"/>
  <c r="M335" i="13"/>
  <c r="M348" i="13"/>
  <c r="M360" i="13"/>
  <c r="M374" i="13"/>
  <c r="M387" i="13"/>
  <c r="M399" i="13"/>
  <c r="M412" i="13"/>
  <c r="M424" i="13"/>
  <c r="M438" i="13"/>
  <c r="M451" i="13"/>
  <c r="M460" i="13"/>
  <c r="M468" i="13"/>
  <c r="M476" i="13"/>
  <c r="M484" i="13"/>
  <c r="M492" i="13"/>
  <c r="M500" i="13"/>
  <c r="M508" i="13"/>
  <c r="M516" i="13"/>
  <c r="M524" i="13"/>
  <c r="M532" i="13"/>
  <c r="M540" i="13"/>
  <c r="M548" i="13"/>
  <c r="M556" i="13"/>
  <c r="M564" i="13"/>
  <c r="M572" i="13"/>
  <c r="M580" i="13"/>
  <c r="M588" i="13"/>
  <c r="M596" i="13"/>
  <c r="M604" i="13"/>
  <c r="M612" i="13"/>
  <c r="M620" i="13"/>
  <c r="M628" i="13"/>
  <c r="M636" i="13"/>
  <c r="M644" i="13"/>
  <c r="M652" i="13"/>
  <c r="M660" i="13"/>
  <c r="M25" i="13"/>
  <c r="M65" i="13"/>
  <c r="M108" i="13"/>
  <c r="M148" i="13"/>
  <c r="M188" i="13"/>
  <c r="M219" i="13"/>
  <c r="M244" i="13"/>
  <c r="M270" i="13"/>
  <c r="M295" i="13"/>
  <c r="M320" i="13"/>
  <c r="M347" i="13"/>
  <c r="M372" i="13"/>
  <c r="M398" i="13"/>
  <c r="M423" i="13"/>
  <c r="M448" i="13"/>
  <c r="M467" i="13"/>
  <c r="M483" i="13"/>
  <c r="M495" i="13"/>
  <c r="M509" i="13"/>
  <c r="M520" i="13"/>
  <c r="M534" i="13"/>
  <c r="M547" i="13"/>
  <c r="M559" i="13"/>
  <c r="M573" i="13"/>
  <c r="M584" i="13"/>
  <c r="M598" i="13"/>
  <c r="M611" i="13"/>
  <c r="M623" i="13"/>
  <c r="M637" i="13"/>
  <c r="M648" i="13"/>
  <c r="M662" i="13"/>
  <c r="M672" i="13"/>
  <c r="M684" i="13"/>
  <c r="M694" i="13"/>
  <c r="M704" i="13"/>
  <c r="M715" i="13"/>
  <c r="M724" i="13"/>
  <c r="M733" i="13"/>
  <c r="M742" i="13"/>
  <c r="M8" i="13"/>
  <c r="M17" i="13"/>
  <c r="L24" i="13"/>
  <c r="L32" i="13"/>
  <c r="L40" i="13"/>
  <c r="L48" i="13"/>
  <c r="N48" i="13" s="1"/>
  <c r="L56" i="13"/>
  <c r="L64" i="13"/>
  <c r="N64" i="13" s="1"/>
  <c r="L72" i="13"/>
  <c r="L80" i="13"/>
  <c r="N80" i="13" s="1"/>
  <c r="L88" i="13"/>
  <c r="L96" i="13"/>
  <c r="L104" i="13"/>
  <c r="L112" i="13"/>
  <c r="L120" i="13"/>
  <c r="L128" i="13"/>
  <c r="L136" i="13"/>
  <c r="L144" i="13"/>
  <c r="L152" i="13"/>
  <c r="L160" i="13"/>
  <c r="L168" i="13"/>
  <c r="L176" i="13"/>
  <c r="N176" i="13" s="1"/>
  <c r="L184" i="13"/>
  <c r="L192" i="13"/>
  <c r="L200" i="13"/>
  <c r="L208" i="13"/>
  <c r="L216" i="13"/>
  <c r="L224" i="13"/>
  <c r="L232" i="13"/>
  <c r="L240" i="13"/>
  <c r="L248" i="13"/>
  <c r="L256" i="13"/>
  <c r="L264" i="13"/>
  <c r="N264" i="13" s="1"/>
  <c r="L272" i="13"/>
  <c r="M31" i="13"/>
  <c r="M71" i="13"/>
  <c r="M111" i="13"/>
  <c r="M153" i="13"/>
  <c r="M193" i="13"/>
  <c r="M222" i="13"/>
  <c r="M247" i="13"/>
  <c r="M272" i="13"/>
  <c r="M299" i="13"/>
  <c r="M324" i="13"/>
  <c r="M350" i="13"/>
  <c r="M375" i="13"/>
  <c r="M400" i="13"/>
  <c r="M427" i="13"/>
  <c r="M452" i="13"/>
  <c r="M469" i="13"/>
  <c r="M485" i="13"/>
  <c r="M496" i="13"/>
  <c r="M510" i="13"/>
  <c r="M523" i="13"/>
  <c r="M535" i="13"/>
  <c r="M549" i="13"/>
  <c r="M560" i="13"/>
  <c r="M574" i="13"/>
  <c r="M587" i="13"/>
  <c r="M599" i="13"/>
  <c r="M613" i="13"/>
  <c r="M624" i="13"/>
  <c r="M638" i="13"/>
  <c r="M651" i="13"/>
  <c r="M663" i="13"/>
  <c r="M675" i="13"/>
  <c r="M685" i="13"/>
  <c r="M695" i="13"/>
  <c r="M707" i="13"/>
  <c r="M716" i="13"/>
  <c r="M725" i="13"/>
  <c r="M734" i="13"/>
  <c r="M743" i="13"/>
  <c r="M9" i="13"/>
  <c r="M18" i="13"/>
  <c r="L25" i="13"/>
  <c r="L33" i="13"/>
  <c r="L41" i="13"/>
  <c r="L49" i="13"/>
  <c r="L57" i="13"/>
  <c r="L65" i="13"/>
  <c r="L73" i="13"/>
  <c r="L81" i="13"/>
  <c r="L89" i="13"/>
  <c r="L97" i="13"/>
  <c r="L105" i="13"/>
  <c r="L113" i="13"/>
  <c r="N113" i="13" s="1"/>
  <c r="L121" i="13"/>
  <c r="L129" i="13"/>
  <c r="L137" i="13"/>
  <c r="L145" i="13"/>
  <c r="L153" i="13"/>
  <c r="L161" i="13"/>
  <c r="L169" i="13"/>
  <c r="L177" i="13"/>
  <c r="L185" i="13"/>
  <c r="L193" i="13"/>
  <c r="L201" i="13"/>
  <c r="L209" i="13"/>
  <c r="L217" i="13"/>
  <c r="L225" i="13"/>
  <c r="L233" i="13"/>
  <c r="N233" i="13" s="1"/>
  <c r="L241" i="13"/>
  <c r="L249" i="13"/>
  <c r="L257" i="13"/>
  <c r="L265" i="13"/>
  <c r="L273" i="13"/>
  <c r="L281" i="13"/>
  <c r="L289" i="13"/>
  <c r="L297" i="13"/>
  <c r="N297" i="13" s="1"/>
  <c r="L305" i="13"/>
  <c r="L313" i="13"/>
  <c r="L321" i="13"/>
  <c r="L329" i="13"/>
  <c r="L337" i="13"/>
  <c r="L345" i="13"/>
  <c r="L353" i="13"/>
  <c r="L361" i="13"/>
  <c r="N361" i="13" s="1"/>
  <c r="L369" i="13"/>
  <c r="L377" i="13"/>
  <c r="L385" i="13"/>
  <c r="L393" i="13"/>
  <c r="L401" i="13"/>
  <c r="L409" i="13"/>
  <c r="L417" i="13"/>
  <c r="L425" i="13"/>
  <c r="N425" i="13" s="1"/>
  <c r="L433" i="13"/>
  <c r="L441" i="13"/>
  <c r="L449" i="13"/>
  <c r="L457" i="13"/>
  <c r="L465" i="13"/>
  <c r="L473" i="13"/>
  <c r="L481" i="13"/>
  <c r="L489" i="13"/>
  <c r="N489" i="13" s="1"/>
  <c r="L497" i="13"/>
  <c r="L505" i="13"/>
  <c r="L513" i="13"/>
  <c r="L521" i="13"/>
  <c r="L529" i="13"/>
  <c r="L537" i="13"/>
  <c r="L545" i="13"/>
  <c r="L553" i="13"/>
  <c r="N553" i="13" s="1"/>
  <c r="L561" i="13"/>
  <c r="L569" i="13"/>
  <c r="L577" i="13"/>
  <c r="L585" i="13"/>
  <c r="L593" i="13"/>
  <c r="L601" i="13"/>
  <c r="L609" i="13"/>
  <c r="L617" i="13"/>
  <c r="N617" i="13" s="1"/>
  <c r="L625" i="13"/>
  <c r="L633" i="13"/>
  <c r="L641" i="13"/>
  <c r="L649" i="13"/>
  <c r="L657" i="13"/>
  <c r="L665" i="13"/>
  <c r="L673" i="13"/>
  <c r="L681" i="13"/>
  <c r="N681" i="13" s="1"/>
  <c r="L689" i="13"/>
  <c r="L697" i="13"/>
  <c r="L705" i="13"/>
  <c r="L713" i="13"/>
  <c r="L721" i="13"/>
  <c r="L729" i="13"/>
  <c r="L737" i="13"/>
  <c r="L745" i="13"/>
  <c r="L10" i="13"/>
  <c r="L18" i="13"/>
  <c r="M32" i="13"/>
  <c r="M72" i="13"/>
  <c r="M116" i="13"/>
  <c r="M156" i="13"/>
  <c r="M198" i="13"/>
  <c r="M223" i="13"/>
  <c r="M248" i="13"/>
  <c r="M275" i="13"/>
  <c r="M300" i="13"/>
  <c r="M326" i="13"/>
  <c r="M351" i="13"/>
  <c r="M376" i="13"/>
  <c r="M403" i="13"/>
  <c r="M428" i="13"/>
  <c r="M454" i="13"/>
  <c r="M470" i="13"/>
  <c r="M486" i="13"/>
  <c r="M499" i="13"/>
  <c r="M33" i="13"/>
  <c r="M78" i="13"/>
  <c r="M118" i="13"/>
  <c r="M159" i="13"/>
  <c r="M199" i="13"/>
  <c r="M224" i="13"/>
  <c r="M251" i="13"/>
  <c r="M276" i="13"/>
  <c r="M302" i="13"/>
  <c r="M327" i="13"/>
  <c r="M352" i="13"/>
  <c r="M379" i="13"/>
  <c r="M404" i="13"/>
  <c r="M430" i="13"/>
  <c r="M455" i="13"/>
  <c r="M471" i="13"/>
  <c r="M487" i="13"/>
  <c r="M501" i="13"/>
  <c r="M512" i="13"/>
  <c r="M526" i="13"/>
  <c r="M539" i="13"/>
  <c r="M551" i="13"/>
  <c r="M565" i="13"/>
  <c r="M576" i="13"/>
  <c r="M590" i="13"/>
  <c r="M603" i="13"/>
  <c r="M615" i="13"/>
  <c r="M629" i="13"/>
  <c r="M640" i="13"/>
  <c r="M654" i="13"/>
  <c r="M667" i="13"/>
  <c r="M677" i="13"/>
  <c r="M687" i="13"/>
  <c r="M699" i="13"/>
  <c r="M709" i="13"/>
  <c r="M718" i="13"/>
  <c r="M727" i="13"/>
  <c r="M736" i="13"/>
  <c r="M3" i="13"/>
  <c r="M12" i="13"/>
  <c r="M20" i="13"/>
  <c r="L27" i="13"/>
  <c r="L35" i="13"/>
  <c r="L43" i="13"/>
  <c r="L51" i="13"/>
  <c r="L59" i="13"/>
  <c r="L67" i="13"/>
  <c r="L75" i="13"/>
  <c r="L83" i="13"/>
  <c r="L91" i="13"/>
  <c r="L99" i="13"/>
  <c r="L107" i="13"/>
  <c r="L115" i="13"/>
  <c r="L123" i="13"/>
  <c r="L131" i="13"/>
  <c r="L139" i="13"/>
  <c r="M46" i="13"/>
  <c r="M128" i="13"/>
  <c r="M206" i="13"/>
  <c r="M256" i="13"/>
  <c r="M308" i="13"/>
  <c r="M359" i="13"/>
  <c r="M411" i="13"/>
  <c r="M459" i="13"/>
  <c r="M488" i="13"/>
  <c r="M511" i="13"/>
  <c r="M531" i="13"/>
  <c r="M552" i="13"/>
  <c r="M571" i="13"/>
  <c r="M592" i="13"/>
  <c r="M614" i="13"/>
  <c r="M632" i="13"/>
  <c r="M655" i="13"/>
  <c r="M671" i="13"/>
  <c r="M691" i="13"/>
  <c r="M708" i="13"/>
  <c r="M722" i="13"/>
  <c r="M738" i="13"/>
  <c r="M7" i="13"/>
  <c r="M2" i="13"/>
  <c r="L34" i="13"/>
  <c r="L46" i="13"/>
  <c r="L60" i="13"/>
  <c r="N60" i="13" s="1"/>
  <c r="L71" i="13"/>
  <c r="N71" i="13" s="1"/>
  <c r="L85" i="13"/>
  <c r="L98" i="13"/>
  <c r="L110" i="13"/>
  <c r="L124" i="13"/>
  <c r="L135" i="13"/>
  <c r="L148" i="13"/>
  <c r="L158" i="13"/>
  <c r="L170" i="13"/>
  <c r="L180" i="13"/>
  <c r="L190" i="13"/>
  <c r="L202" i="13"/>
  <c r="L212" i="13"/>
  <c r="L222" i="13"/>
  <c r="L234" i="13"/>
  <c r="L244" i="13"/>
  <c r="L254" i="13"/>
  <c r="L266" i="13"/>
  <c r="L276" i="13"/>
  <c r="L285" i="13"/>
  <c r="L294" i="13"/>
  <c r="L303" i="13"/>
  <c r="L312" i="13"/>
  <c r="L322" i="13"/>
  <c r="N322" i="13" s="1"/>
  <c r="L331" i="13"/>
  <c r="N331" i="13" s="1"/>
  <c r="L340" i="13"/>
  <c r="L349" i="13"/>
  <c r="L358" i="13"/>
  <c r="L367" i="13"/>
  <c r="L376" i="13"/>
  <c r="L386" i="13"/>
  <c r="L395" i="13"/>
  <c r="L404" i="13"/>
  <c r="L413" i="13"/>
  <c r="L422" i="13"/>
  <c r="N422" i="13" s="1"/>
  <c r="L431" i="13"/>
  <c r="L440" i="13"/>
  <c r="L450" i="13"/>
  <c r="L459" i="13"/>
  <c r="L468" i="13"/>
  <c r="L477" i="13"/>
  <c r="L486" i="13"/>
  <c r="L495" i="13"/>
  <c r="L504" i="13"/>
  <c r="L514" i="13"/>
  <c r="N514" i="13" s="1"/>
  <c r="L523" i="13"/>
  <c r="L532" i="13"/>
  <c r="L541" i="13"/>
  <c r="L550" i="13"/>
  <c r="L559" i="13"/>
  <c r="L568" i="13"/>
  <c r="L578" i="13"/>
  <c r="L587" i="13"/>
  <c r="L596" i="13"/>
  <c r="L605" i="13"/>
  <c r="L614" i="13"/>
  <c r="L623" i="13"/>
  <c r="N623" i="13" s="1"/>
  <c r="L632" i="13"/>
  <c r="L642" i="13"/>
  <c r="L651" i="13"/>
  <c r="L660" i="13"/>
  <c r="L669" i="13"/>
  <c r="L678" i="13"/>
  <c r="L687" i="13"/>
  <c r="L696" i="13"/>
  <c r="L706" i="13"/>
  <c r="L715" i="13"/>
  <c r="L724" i="13"/>
  <c r="L733" i="13"/>
  <c r="L742" i="13"/>
  <c r="L8" i="13"/>
  <c r="L17" i="13"/>
  <c r="M52" i="13"/>
  <c r="M134" i="13"/>
  <c r="M208" i="13"/>
  <c r="M260" i="13"/>
  <c r="M311" i="13"/>
  <c r="M363" i="13"/>
  <c r="M414" i="13"/>
  <c r="M461" i="13"/>
  <c r="M491" i="13"/>
  <c r="M515" i="13"/>
  <c r="M533" i="13"/>
  <c r="M555" i="13"/>
  <c r="M575" i="13"/>
  <c r="M595" i="13"/>
  <c r="M616" i="13"/>
  <c r="M635" i="13"/>
  <c r="M656" i="13"/>
  <c r="M676" i="13"/>
  <c r="M692" i="13"/>
  <c r="M710" i="13"/>
  <c r="M723" i="13"/>
  <c r="M739" i="13"/>
  <c r="M11" i="13"/>
  <c r="L22" i="13"/>
  <c r="L36" i="13"/>
  <c r="N36" i="13" s="1"/>
  <c r="L47" i="13"/>
  <c r="L61" i="13"/>
  <c r="N61" i="13" s="1"/>
  <c r="L74" i="13"/>
  <c r="L86" i="13"/>
  <c r="L100" i="13"/>
  <c r="L111" i="13"/>
  <c r="L125" i="13"/>
  <c r="L138" i="13"/>
  <c r="N138" i="13" s="1"/>
  <c r="L149" i="13"/>
  <c r="L159" i="13"/>
  <c r="L171" i="13"/>
  <c r="L181" i="13"/>
  <c r="L191" i="13"/>
  <c r="L203" i="13"/>
  <c r="L213" i="13"/>
  <c r="N213" i="13" s="1"/>
  <c r="L223" i="13"/>
  <c r="N223" i="13" s="1"/>
  <c r="L235" i="13"/>
  <c r="L245" i="13"/>
  <c r="L255" i="13"/>
  <c r="L267" i="13"/>
  <c r="L277" i="13"/>
  <c r="L286" i="13"/>
  <c r="L295" i="13"/>
  <c r="L304" i="13"/>
  <c r="L314" i="13"/>
  <c r="L323" i="13"/>
  <c r="L332" i="13"/>
  <c r="N332" i="13" s="1"/>
  <c r="L341" i="13"/>
  <c r="L350" i="13"/>
  <c r="L359" i="13"/>
  <c r="L368" i="13"/>
  <c r="L378" i="13"/>
  <c r="N378" i="13" s="1"/>
  <c r="L387" i="13"/>
  <c r="L396" i="13"/>
  <c r="L405" i="13"/>
  <c r="L414" i="13"/>
  <c r="L423" i="13"/>
  <c r="L432" i="13"/>
  <c r="L442" i="13"/>
  <c r="L451" i="13"/>
  <c r="L460" i="13"/>
  <c r="L469" i="13"/>
  <c r="L478" i="13"/>
  <c r="L487" i="13"/>
  <c r="L496" i="13"/>
  <c r="L506" i="13"/>
  <c r="L515" i="13"/>
  <c r="L524" i="13"/>
  <c r="L533" i="13"/>
  <c r="L542" i="13"/>
  <c r="L551" i="13"/>
  <c r="L560" i="13"/>
  <c r="L570" i="13"/>
  <c r="L579" i="13"/>
  <c r="L588" i="13"/>
  <c r="L597" i="13"/>
  <c r="L606" i="13"/>
  <c r="L615" i="13"/>
  <c r="L624" i="13"/>
  <c r="L634" i="13"/>
  <c r="L643" i="13"/>
  <c r="L652" i="13"/>
  <c r="L661" i="13"/>
  <c r="L670" i="13"/>
  <c r="L679" i="13"/>
  <c r="L688" i="13"/>
  <c r="L698" i="13"/>
  <c r="N698" i="13" s="1"/>
  <c r="L707" i="13"/>
  <c r="L716" i="13"/>
  <c r="L725" i="13"/>
  <c r="L734" i="13"/>
  <c r="L743" i="13"/>
  <c r="L9" i="13"/>
  <c r="L19" i="13"/>
  <c r="M54" i="13"/>
  <c r="M135" i="13"/>
  <c r="M211" i="13"/>
  <c r="M262" i="13"/>
  <c r="M312" i="13"/>
  <c r="M364" i="13"/>
  <c r="M415" i="13"/>
  <c r="M462" i="13"/>
  <c r="M493" i="13"/>
  <c r="M517" i="13"/>
  <c r="M536" i="13"/>
  <c r="M557" i="13"/>
  <c r="M579" i="13"/>
  <c r="M597" i="13"/>
  <c r="M619" i="13"/>
  <c r="M86" i="13"/>
  <c r="M168" i="13"/>
  <c r="M231" i="13"/>
  <c r="M283" i="13"/>
  <c r="M334" i="13"/>
  <c r="M384" i="13"/>
  <c r="M436" i="13"/>
  <c r="M475" i="13"/>
  <c r="M502" i="13"/>
  <c r="M519" i="13"/>
  <c r="M56" i="13"/>
  <c r="M212" i="13"/>
  <c r="M315" i="13"/>
  <c r="M416" i="13"/>
  <c r="M494" i="13"/>
  <c r="M541" i="13"/>
  <c r="M567" i="13"/>
  <c r="M605" i="13"/>
  <c r="M631" i="13"/>
  <c r="M661" i="13"/>
  <c r="M683" i="13"/>
  <c r="M703" i="13"/>
  <c r="M728" i="13"/>
  <c r="M4" i="13"/>
  <c r="M21" i="13"/>
  <c r="L38" i="13"/>
  <c r="N38" i="13" s="1"/>
  <c r="L54" i="13"/>
  <c r="L70" i="13"/>
  <c r="L90" i="13"/>
  <c r="L106" i="13"/>
  <c r="L122" i="13"/>
  <c r="N122" i="13" s="1"/>
  <c r="L141" i="13"/>
  <c r="L155" i="13"/>
  <c r="L167" i="13"/>
  <c r="L183" i="13"/>
  <c r="N183" i="13" s="1"/>
  <c r="L197" i="13"/>
  <c r="L211" i="13"/>
  <c r="L227" i="13"/>
  <c r="L239" i="13"/>
  <c r="L253" i="13"/>
  <c r="L269" i="13"/>
  <c r="L282" i="13"/>
  <c r="L293" i="13"/>
  <c r="L307" i="13"/>
  <c r="L318" i="13"/>
  <c r="L330" i="13"/>
  <c r="L343" i="13"/>
  <c r="L355" i="13"/>
  <c r="L366" i="13"/>
  <c r="L380" i="13"/>
  <c r="L391" i="13"/>
  <c r="L403" i="13"/>
  <c r="L416" i="13"/>
  <c r="L428" i="13"/>
  <c r="L439" i="13"/>
  <c r="N439" i="13" s="1"/>
  <c r="L453" i="13"/>
  <c r="L464" i="13"/>
  <c r="L476" i="13"/>
  <c r="L490" i="13"/>
  <c r="L501" i="13"/>
  <c r="L512" i="13"/>
  <c r="L526" i="13"/>
  <c r="L538" i="13"/>
  <c r="N538" i="13" s="1"/>
  <c r="L549" i="13"/>
  <c r="L563" i="13"/>
  <c r="L574" i="13"/>
  <c r="L586" i="13"/>
  <c r="L599" i="13"/>
  <c r="L611" i="13"/>
  <c r="N611" i="13" s="1"/>
  <c r="L622" i="13"/>
  <c r="L636" i="13"/>
  <c r="N636" i="13" s="1"/>
  <c r="L647" i="13"/>
  <c r="L659" i="13"/>
  <c r="L672" i="13"/>
  <c r="L684" i="13"/>
  <c r="N684" i="13" s="1"/>
  <c r="L695" i="13"/>
  <c r="L709" i="13"/>
  <c r="L720" i="13"/>
  <c r="L732" i="13"/>
  <c r="N732" i="13" s="1"/>
  <c r="L3" i="13"/>
  <c r="L14" i="13"/>
  <c r="M92" i="13"/>
  <c r="M235" i="13"/>
  <c r="M336" i="13"/>
  <c r="M439" i="13"/>
  <c r="M503" i="13"/>
  <c r="M542" i="13"/>
  <c r="M568" i="13"/>
  <c r="M606" i="13"/>
  <c r="M639" i="13"/>
  <c r="M664" i="13"/>
  <c r="M686" i="13"/>
  <c r="M711" i="13"/>
  <c r="M730" i="13"/>
  <c r="M5" i="13"/>
  <c r="L23" i="13"/>
  <c r="L39" i="13"/>
  <c r="L55" i="13"/>
  <c r="N55" i="13" s="1"/>
  <c r="L76" i="13"/>
  <c r="L92" i="13"/>
  <c r="L108" i="13"/>
  <c r="N108" i="13" s="1"/>
  <c r="L126" i="13"/>
  <c r="L142" i="13"/>
  <c r="L156" i="13"/>
  <c r="L172" i="13"/>
  <c r="L186" i="13"/>
  <c r="L198" i="13"/>
  <c r="L214" i="13"/>
  <c r="L228" i="13"/>
  <c r="L242" i="13"/>
  <c r="L258" i="13"/>
  <c r="N258" i="13" s="1"/>
  <c r="L270" i="13"/>
  <c r="L283" i="13"/>
  <c r="L296" i="13"/>
  <c r="L308" i="13"/>
  <c r="L319" i="13"/>
  <c r="L333" i="13"/>
  <c r="N333" i="13" s="1"/>
  <c r="L344" i="13"/>
  <c r="L356" i="13"/>
  <c r="L370" i="13"/>
  <c r="L381" i="13"/>
  <c r="L392" i="13"/>
  <c r="L406" i="13"/>
  <c r="L418" i="13"/>
  <c r="L429" i="13"/>
  <c r="L443" i="13"/>
  <c r="L454" i="13"/>
  <c r="L466" i="13"/>
  <c r="L479" i="13"/>
  <c r="L491" i="13"/>
  <c r="L502" i="13"/>
  <c r="L516" i="13"/>
  <c r="L527" i="13"/>
  <c r="L539" i="13"/>
  <c r="L552" i="13"/>
  <c r="N552" i="13" s="1"/>
  <c r="L564" i="13"/>
  <c r="L575" i="13"/>
  <c r="L589" i="13"/>
  <c r="L600" i="13"/>
  <c r="L612" i="13"/>
  <c r="N612" i="13" s="1"/>
  <c r="L626" i="13"/>
  <c r="L637" i="13"/>
  <c r="L648" i="13"/>
  <c r="L662" i="13"/>
  <c r="L674" i="13"/>
  <c r="L685" i="13"/>
  <c r="L699" i="13"/>
  <c r="L710" i="13"/>
  <c r="L722" i="13"/>
  <c r="L735" i="13"/>
  <c r="L4" i="13"/>
  <c r="L15" i="13"/>
  <c r="M263" i="13"/>
  <c r="M463" i="13"/>
  <c r="M583" i="13"/>
  <c r="M670" i="13"/>
  <c r="M735" i="13"/>
  <c r="M95" i="13"/>
  <c r="M236" i="13"/>
  <c r="M339" i="13"/>
  <c r="M440" i="13"/>
  <c r="M504" i="13"/>
  <c r="M543" i="13"/>
  <c r="M581" i="13"/>
  <c r="M607" i="13"/>
  <c r="M643" i="13"/>
  <c r="M668" i="13"/>
  <c r="M688" i="13"/>
  <c r="M712" i="13"/>
  <c r="M731" i="13"/>
  <c r="M6" i="13"/>
  <c r="L26" i="13"/>
  <c r="L42" i="13"/>
  <c r="L58" i="13"/>
  <c r="L77" i="13"/>
  <c r="L93" i="13"/>
  <c r="L109" i="13"/>
  <c r="L127" i="13"/>
  <c r="N127" i="13" s="1"/>
  <c r="L143" i="13"/>
  <c r="L157" i="13"/>
  <c r="L173" i="13"/>
  <c r="L187" i="13"/>
  <c r="L199" i="13"/>
  <c r="L215" i="13"/>
  <c r="L229" i="13"/>
  <c r="L243" i="13"/>
  <c r="L259" i="13"/>
  <c r="L271" i="13"/>
  <c r="L284" i="13"/>
  <c r="L298" i="13"/>
  <c r="L309" i="13"/>
  <c r="L320" i="13"/>
  <c r="L334" i="13"/>
  <c r="L346" i="13"/>
  <c r="N346" i="13" s="1"/>
  <c r="L357" i="13"/>
  <c r="L371" i="13"/>
  <c r="L382" i="13"/>
  <c r="L394" i="13"/>
  <c r="L407" i="13"/>
  <c r="N407" i="13" s="1"/>
  <c r="L419" i="13"/>
  <c r="L430" i="13"/>
  <c r="N430" i="13" s="1"/>
  <c r="L444" i="13"/>
  <c r="L455" i="13"/>
  <c r="L467" i="13"/>
  <c r="L480" i="13"/>
  <c r="L492" i="13"/>
  <c r="L503" i="13"/>
  <c r="N503" i="13" s="1"/>
  <c r="L517" i="13"/>
  <c r="L528" i="13"/>
  <c r="L540" i="13"/>
  <c r="L554" i="13"/>
  <c r="L565" i="13"/>
  <c r="L576" i="13"/>
  <c r="L590" i="13"/>
  <c r="L602" i="13"/>
  <c r="N602" i="13" s="1"/>
  <c r="L613" i="13"/>
  <c r="L627" i="13"/>
  <c r="L638" i="13"/>
  <c r="L650" i="13"/>
  <c r="L663" i="13"/>
  <c r="L675" i="13"/>
  <c r="L686" i="13"/>
  <c r="L700" i="13"/>
  <c r="L711" i="13"/>
  <c r="L723" i="13"/>
  <c r="L736" i="13"/>
  <c r="L5" i="13"/>
  <c r="L16" i="13"/>
  <c r="M136" i="13"/>
  <c r="M518" i="13"/>
  <c r="M621" i="13"/>
  <c r="M696" i="13"/>
  <c r="M14" i="13"/>
  <c r="M96" i="13"/>
  <c r="M238" i="13"/>
  <c r="M340" i="13"/>
  <c r="M443" i="13"/>
  <c r="M507" i="13"/>
  <c r="M544" i="13"/>
  <c r="M582" i="13"/>
  <c r="M608" i="13"/>
  <c r="M645" i="13"/>
  <c r="M669" i="13"/>
  <c r="M693" i="13"/>
  <c r="M714" i="13"/>
  <c r="M732" i="13"/>
  <c r="M13" i="13"/>
  <c r="L28" i="13"/>
  <c r="L44" i="13"/>
  <c r="L62" i="13"/>
  <c r="L78" i="13"/>
  <c r="L94" i="13"/>
  <c r="N94" i="13" s="1"/>
  <c r="L114" i="13"/>
  <c r="L130" i="13"/>
  <c r="N130" i="13" s="1"/>
  <c r="L146" i="13"/>
  <c r="L162" i="13"/>
  <c r="L174" i="13"/>
  <c r="L188" i="13"/>
  <c r="L204" i="13"/>
  <c r="L218" i="13"/>
  <c r="L230" i="13"/>
  <c r="L246" i="13"/>
  <c r="L260" i="13"/>
  <c r="L274" i="13"/>
  <c r="N274" i="13" s="1"/>
  <c r="L287" i="13"/>
  <c r="L299" i="13"/>
  <c r="L310" i="13"/>
  <c r="L324" i="13"/>
  <c r="L335" i="13"/>
  <c r="L347" i="13"/>
  <c r="L360" i="13"/>
  <c r="L372" i="13"/>
  <c r="L383" i="13"/>
  <c r="L397" i="13"/>
  <c r="L408" i="13"/>
  <c r="L420" i="13"/>
  <c r="L434" i="13"/>
  <c r="L445" i="13"/>
  <c r="L456" i="13"/>
  <c r="L470" i="13"/>
  <c r="L482" i="13"/>
  <c r="L493" i="13"/>
  <c r="N493" i="13" s="1"/>
  <c r="L507" i="13"/>
  <c r="L518" i="13"/>
  <c r="L530" i="13"/>
  <c r="N530" i="13" s="1"/>
  <c r="L543" i="13"/>
  <c r="L555" i="13"/>
  <c r="L566" i="13"/>
  <c r="L580" i="13"/>
  <c r="L591" i="13"/>
  <c r="L603" i="13"/>
  <c r="L616" i="13"/>
  <c r="L628" i="13"/>
  <c r="L639" i="13"/>
  <c r="L653" i="13"/>
  <c r="N653" i="13" s="1"/>
  <c r="L664" i="13"/>
  <c r="L676" i="13"/>
  <c r="L690" i="13"/>
  <c r="L701" i="13"/>
  <c r="L712" i="13"/>
  <c r="L726" i="13"/>
  <c r="L738" i="13"/>
  <c r="L6" i="13"/>
  <c r="L20" i="13"/>
  <c r="M366" i="13"/>
  <c r="M550" i="13"/>
  <c r="M646" i="13"/>
  <c r="M717" i="13"/>
  <c r="L29" i="13"/>
  <c r="N29" i="13" s="1"/>
  <c r="L45" i="13"/>
  <c r="L63" i="13"/>
  <c r="N63" i="13" s="1"/>
  <c r="L79" i="13"/>
  <c r="L95" i="13"/>
  <c r="L116" i="13"/>
  <c r="L132" i="13"/>
  <c r="L147" i="13"/>
  <c r="L163" i="13"/>
  <c r="L175" i="13"/>
  <c r="L189" i="13"/>
  <c r="L205" i="13"/>
  <c r="L219" i="13"/>
  <c r="L231" i="13"/>
  <c r="L247" i="13"/>
  <c r="L261" i="13"/>
  <c r="N261" i="13" s="1"/>
  <c r="L275" i="13"/>
  <c r="L288" i="13"/>
  <c r="L300" i="13"/>
  <c r="L311" i="13"/>
  <c r="L325" i="13"/>
  <c r="L336" i="13"/>
  <c r="L348" i="13"/>
  <c r="L362" i="13"/>
  <c r="M390" i="13"/>
  <c r="M558" i="13"/>
  <c r="M630" i="13"/>
  <c r="M701" i="13"/>
  <c r="M15" i="13"/>
  <c r="L53" i="13"/>
  <c r="L102" i="13"/>
  <c r="L150" i="13"/>
  <c r="L182" i="13"/>
  <c r="L221" i="13"/>
  <c r="L262" i="13"/>
  <c r="N262" i="13" s="1"/>
  <c r="L292" i="13"/>
  <c r="L327" i="13"/>
  <c r="L363" i="13"/>
  <c r="L388" i="13"/>
  <c r="L411" i="13"/>
  <c r="L436" i="13"/>
  <c r="L461" i="13"/>
  <c r="N461" i="13" s="1"/>
  <c r="L484" i="13"/>
  <c r="N484" i="13" s="1"/>
  <c r="L509" i="13"/>
  <c r="L534" i="13"/>
  <c r="L557" i="13"/>
  <c r="L582" i="13"/>
  <c r="L607" i="13"/>
  <c r="L630" i="13"/>
  <c r="L655" i="13"/>
  <c r="L680" i="13"/>
  <c r="L703" i="13"/>
  <c r="L728" i="13"/>
  <c r="L11" i="13"/>
  <c r="L66" i="13"/>
  <c r="L704" i="13"/>
  <c r="M180" i="13"/>
  <c r="M659" i="13"/>
  <c r="M287" i="13"/>
  <c r="L37" i="13"/>
  <c r="L166" i="13"/>
  <c r="L250" i="13"/>
  <c r="L316" i="13"/>
  <c r="L375" i="13"/>
  <c r="L426" i="13"/>
  <c r="L474" i="13"/>
  <c r="N474" i="13" s="1"/>
  <c r="L572" i="13"/>
  <c r="N572" i="13" s="1"/>
  <c r="L620" i="13"/>
  <c r="L693" i="13"/>
  <c r="L741" i="13"/>
  <c r="M622" i="13"/>
  <c r="M741" i="13"/>
  <c r="M174" i="13"/>
  <c r="M391" i="13"/>
  <c r="M563" i="13"/>
  <c r="M647" i="13"/>
  <c r="M702" i="13"/>
  <c r="M16" i="13"/>
  <c r="L103" i="13"/>
  <c r="L151" i="13"/>
  <c r="L194" i="13"/>
  <c r="L226" i="13"/>
  <c r="L263" i="13"/>
  <c r="L301" i="13"/>
  <c r="L328" i="13"/>
  <c r="L364" i="13"/>
  <c r="L389" i="13"/>
  <c r="L412" i="13"/>
  <c r="L437" i="13"/>
  <c r="L462" i="13"/>
  <c r="L485" i="13"/>
  <c r="L510" i="13"/>
  <c r="L535" i="13"/>
  <c r="L558" i="13"/>
  <c r="L583" i="13"/>
  <c r="N583" i="13" s="1"/>
  <c r="L608" i="13"/>
  <c r="L631" i="13"/>
  <c r="L656" i="13"/>
  <c r="L682" i="13"/>
  <c r="L730" i="13"/>
  <c r="L12" i="13"/>
  <c r="M589" i="13"/>
  <c r="L30" i="13"/>
  <c r="L69" i="13"/>
  <c r="L118" i="13"/>
  <c r="L164" i="13"/>
  <c r="N164" i="13" s="1"/>
  <c r="L196" i="13"/>
  <c r="N196" i="13" s="1"/>
  <c r="L237" i="13"/>
  <c r="L278" i="13"/>
  <c r="L306" i="13"/>
  <c r="L339" i="13"/>
  <c r="L373" i="13"/>
  <c r="L398" i="13"/>
  <c r="L421" i="13"/>
  <c r="L446" i="13"/>
  <c r="L471" i="13"/>
  <c r="L494" i="13"/>
  <c r="L519" i="13"/>
  <c r="N519" i="13" s="1"/>
  <c r="L544" i="13"/>
  <c r="L567" i="13"/>
  <c r="L592" i="13"/>
  <c r="L618" i="13"/>
  <c r="L640" i="13"/>
  <c r="L666" i="13"/>
  <c r="L691" i="13"/>
  <c r="L714" i="13"/>
  <c r="L739" i="13"/>
  <c r="L21" i="13"/>
  <c r="M525" i="13"/>
  <c r="M740" i="13"/>
  <c r="M680" i="13"/>
  <c r="L548" i="13"/>
  <c r="L694" i="13"/>
  <c r="M175" i="13"/>
  <c r="M477" i="13"/>
  <c r="M566" i="13"/>
  <c r="M653" i="13"/>
  <c r="M719" i="13"/>
  <c r="M19" i="13"/>
  <c r="L68" i="13"/>
  <c r="L117" i="13"/>
  <c r="L154" i="13"/>
  <c r="N154" i="13" s="1"/>
  <c r="L195" i="13"/>
  <c r="L236" i="13"/>
  <c r="L268" i="13"/>
  <c r="L302" i="13"/>
  <c r="L338" i="13"/>
  <c r="L365" i="13"/>
  <c r="L390" i="13"/>
  <c r="L415" i="13"/>
  <c r="L438" i="13"/>
  <c r="L463" i="13"/>
  <c r="L488" i="13"/>
  <c r="L511" i="13"/>
  <c r="L536" i="13"/>
  <c r="L562" i="13"/>
  <c r="L584" i="13"/>
  <c r="L610" i="13"/>
  <c r="L635" i="13"/>
  <c r="L658" i="13"/>
  <c r="L683" i="13"/>
  <c r="N683" i="13" s="1"/>
  <c r="L708" i="13"/>
  <c r="L731" i="13"/>
  <c r="L13" i="13"/>
  <c r="M478" i="13"/>
  <c r="M720" i="13"/>
  <c r="M679" i="13"/>
  <c r="L522" i="13"/>
  <c r="N522" i="13" s="1"/>
  <c r="L668" i="13"/>
  <c r="M527" i="13"/>
  <c r="L50" i="13"/>
  <c r="N50" i="13" s="1"/>
  <c r="L134" i="13"/>
  <c r="N134" i="13" s="1"/>
  <c r="L210" i="13"/>
  <c r="L290" i="13"/>
  <c r="N290" i="13" s="1"/>
  <c r="L352" i="13"/>
  <c r="L402" i="13"/>
  <c r="L452" i="13"/>
  <c r="L500" i="13"/>
  <c r="N500" i="13" s="1"/>
  <c r="L573" i="13"/>
  <c r="L621" i="13"/>
  <c r="L671" i="13"/>
  <c r="M286" i="13"/>
  <c r="M479" i="13"/>
  <c r="M591" i="13"/>
  <c r="M678" i="13"/>
  <c r="M726" i="13"/>
  <c r="L31" i="13"/>
  <c r="N31" i="13" s="1"/>
  <c r="L82" i="13"/>
  <c r="L119" i="13"/>
  <c r="L165" i="13"/>
  <c r="L206" i="13"/>
  <c r="L238" i="13"/>
  <c r="L279" i="13"/>
  <c r="L315" i="13"/>
  <c r="L342" i="13"/>
  <c r="L374" i="13"/>
  <c r="L399" i="13"/>
  <c r="L424" i="13"/>
  <c r="L447" i="13"/>
  <c r="N447" i="13" s="1"/>
  <c r="L472" i="13"/>
  <c r="L498" i="13"/>
  <c r="L520" i="13"/>
  <c r="N520" i="13" s="1"/>
  <c r="L546" i="13"/>
  <c r="N546" i="13" s="1"/>
  <c r="L571" i="13"/>
  <c r="N571" i="13" s="1"/>
  <c r="L594" i="13"/>
  <c r="L619" i="13"/>
  <c r="L644" i="13"/>
  <c r="L667" i="13"/>
  <c r="L692" i="13"/>
  <c r="L717" i="13"/>
  <c r="L740" i="13"/>
  <c r="N740" i="13" s="1"/>
  <c r="L2" i="13"/>
  <c r="M600" i="13"/>
  <c r="L84" i="13"/>
  <c r="N84" i="13" s="1"/>
  <c r="L133" i="13"/>
  <c r="L207" i="13"/>
  <c r="L280" i="13"/>
  <c r="L351" i="13"/>
  <c r="L400" i="13"/>
  <c r="L448" i="13"/>
  <c r="L499" i="13"/>
  <c r="L547" i="13"/>
  <c r="L595" i="13"/>
  <c r="L645" i="13"/>
  <c r="L718" i="13"/>
  <c r="M288" i="13"/>
  <c r="L87" i="13"/>
  <c r="L178" i="13"/>
  <c r="L251" i="13"/>
  <c r="L317" i="13"/>
  <c r="L379" i="13"/>
  <c r="L427" i="13"/>
  <c r="L475" i="13"/>
  <c r="L525" i="13"/>
  <c r="L598" i="13"/>
  <c r="N598" i="13" s="1"/>
  <c r="L646" i="13"/>
  <c r="L140" i="13"/>
  <c r="L410" i="13"/>
  <c r="N410" i="13" s="1"/>
  <c r="L604" i="13"/>
  <c r="N604" i="13" s="1"/>
  <c r="L7" i="13"/>
  <c r="L179" i="13"/>
  <c r="M627" i="13"/>
  <c r="M388" i="13"/>
  <c r="L435" i="13"/>
  <c r="L629" i="13"/>
  <c r="L677" i="13"/>
  <c r="M528" i="13"/>
  <c r="L220" i="13"/>
  <c r="L458" i="13"/>
  <c r="L654" i="13"/>
  <c r="L483" i="13"/>
  <c r="M700" i="13"/>
  <c r="L291" i="13"/>
  <c r="L508" i="13"/>
  <c r="L702" i="13"/>
  <c r="M744" i="13"/>
  <c r="L326" i="13"/>
  <c r="L531" i="13"/>
  <c r="N531" i="13" s="1"/>
  <c r="L719" i="13"/>
  <c r="N719" i="13" s="1"/>
  <c r="L52" i="13"/>
  <c r="L354" i="13"/>
  <c r="L556" i="13"/>
  <c r="L727" i="13"/>
  <c r="L101" i="13"/>
  <c r="L384" i="13"/>
  <c r="L581" i="13"/>
  <c r="L744" i="13"/>
  <c r="L252" i="13"/>
  <c r="AB14" i="8"/>
  <c r="AB4" i="8"/>
  <c r="AB5" i="8"/>
  <c r="AB13" i="8"/>
  <c r="AB21" i="8"/>
  <c r="AB12" i="8"/>
  <c r="AB6" i="8"/>
  <c r="AB7" i="8"/>
  <c r="AB15" i="8"/>
  <c r="AB20" i="8"/>
  <c r="AB8" i="8"/>
  <c r="AB16" i="8"/>
  <c r="AB9" i="8"/>
  <c r="AB17" i="8"/>
  <c r="AB2" i="8"/>
  <c r="AB10" i="8"/>
  <c r="AB18" i="8"/>
  <c r="AB3" i="8"/>
  <c r="AB11" i="8"/>
  <c r="AB19" i="8"/>
  <c r="N121" i="13" l="1"/>
  <c r="N690" i="13"/>
  <c r="H708" i="11" s="1"/>
  <c r="N133" i="13"/>
  <c r="H151" i="11" s="1"/>
  <c r="N713" i="13"/>
  <c r="H731" i="11" s="1"/>
  <c r="N649" i="13"/>
  <c r="H667" i="11" s="1"/>
  <c r="N585" i="13"/>
  <c r="H603" i="11" s="1"/>
  <c r="N521" i="13"/>
  <c r="H539" i="11" s="1"/>
  <c r="N457" i="13"/>
  <c r="H475" i="11" s="1"/>
  <c r="N393" i="13"/>
  <c r="H411" i="11" s="1"/>
  <c r="N329" i="13"/>
  <c r="H347" i="11" s="1"/>
  <c r="N265" i="13"/>
  <c r="H283" i="11" s="1"/>
  <c r="N201" i="13"/>
  <c r="H219" i="11" s="1"/>
  <c r="N672" i="13"/>
  <c r="H690" i="11" s="1"/>
  <c r="N142" i="13"/>
  <c r="H160" i="11" s="1"/>
  <c r="N309" i="13"/>
  <c r="H327" i="11" s="1"/>
  <c r="N169" i="13"/>
  <c r="H187" i="11" s="1"/>
  <c r="N112" i="13"/>
  <c r="H130" i="11" s="1"/>
  <c r="N573" i="13"/>
  <c r="H591" i="11" s="1"/>
  <c r="N525" i="13"/>
  <c r="H543" i="11" s="1"/>
  <c r="N315" i="13"/>
  <c r="H333" i="11" s="1"/>
  <c r="N511" i="13"/>
  <c r="H529" i="11" s="1"/>
  <c r="N347" i="13"/>
  <c r="H365" i="11" s="1"/>
  <c r="N492" i="13"/>
  <c r="H510" i="11" s="1"/>
  <c r="N58" i="13"/>
  <c r="H76" i="11" s="1"/>
  <c r="N442" i="13"/>
  <c r="H460" i="11" s="1"/>
  <c r="N744" i="13"/>
  <c r="H762" i="11" s="1"/>
  <c r="N536" i="13"/>
  <c r="H554" i="11" s="1"/>
  <c r="N743" i="13"/>
  <c r="H761" i="11" s="1"/>
  <c r="N351" i="13"/>
  <c r="H369" i="11" s="1"/>
  <c r="N302" i="13"/>
  <c r="H320" i="11" s="1"/>
  <c r="N226" i="13"/>
  <c r="H244" i="11" s="1"/>
  <c r="N655" i="13"/>
  <c r="H673" i="11" s="1"/>
  <c r="N590" i="13"/>
  <c r="H608" i="11" s="1"/>
  <c r="N242" i="13"/>
  <c r="H260" i="11" s="1"/>
  <c r="N368" i="13"/>
  <c r="H386" i="11" s="1"/>
  <c r="N395" i="13"/>
  <c r="H413" i="11" s="1"/>
  <c r="N417" i="13"/>
  <c r="H435" i="11" s="1"/>
  <c r="N353" i="13"/>
  <c r="H371" i="11" s="1"/>
  <c r="N289" i="13"/>
  <c r="H307" i="11" s="1"/>
  <c r="N225" i="13"/>
  <c r="H243" i="11" s="1"/>
  <c r="N670" i="13"/>
  <c r="H688" i="11" s="1"/>
  <c r="N468" i="13"/>
  <c r="H486" i="11" s="1"/>
  <c r="N179" i="13"/>
  <c r="H197" i="11" s="1"/>
  <c r="N452" i="13"/>
  <c r="H470" i="11" s="1"/>
  <c r="N437" i="13"/>
  <c r="H455" i="11" s="1"/>
  <c r="N230" i="13"/>
  <c r="H248" i="11" s="1"/>
  <c r="N506" i="13"/>
  <c r="H524" i="11" s="1"/>
  <c r="N8" i="13"/>
  <c r="H26" i="11" s="1"/>
  <c r="N532" i="13"/>
  <c r="H550" i="11" s="1"/>
  <c r="N562" i="13"/>
  <c r="H580" i="11" s="1"/>
  <c r="N237" i="13"/>
  <c r="H255" i="11" s="1"/>
  <c r="N301" i="13"/>
  <c r="H319" i="11" s="1"/>
  <c r="N559" i="13"/>
  <c r="H577" i="11" s="1"/>
  <c r="N555" i="13"/>
  <c r="H573" i="11" s="1"/>
  <c r="N260" i="13"/>
  <c r="H278" i="11" s="1"/>
  <c r="N356" i="13"/>
  <c r="H374" i="11" s="1"/>
  <c r="N550" i="13"/>
  <c r="H568" i="11" s="1"/>
  <c r="N254" i="13"/>
  <c r="H272" i="11" s="1"/>
  <c r="N170" i="13"/>
  <c r="H188" i="11" s="1"/>
  <c r="N43" i="13"/>
  <c r="H61" i="11" s="1"/>
  <c r="N581" i="13"/>
  <c r="H599" i="11" s="1"/>
  <c r="N654" i="13"/>
  <c r="H672" i="11" s="1"/>
  <c r="N717" i="13"/>
  <c r="H735" i="11" s="1"/>
  <c r="N462" i="13"/>
  <c r="H480" i="11" s="1"/>
  <c r="N175" i="13"/>
  <c r="H193" i="11" s="1"/>
  <c r="N738" i="13"/>
  <c r="H756" i="11" s="1"/>
  <c r="N639" i="13"/>
  <c r="H657" i="11" s="1"/>
  <c r="N543" i="13"/>
  <c r="H561" i="11" s="1"/>
  <c r="N445" i="13"/>
  <c r="H463" i="11" s="1"/>
  <c r="N686" i="13"/>
  <c r="H704" i="11" s="1"/>
  <c r="N298" i="13"/>
  <c r="H316" i="11" s="1"/>
  <c r="N187" i="13"/>
  <c r="H205" i="11" s="1"/>
  <c r="N344" i="13"/>
  <c r="H362" i="11" s="1"/>
  <c r="N126" i="13"/>
  <c r="H144" i="11" s="1"/>
  <c r="N622" i="13"/>
  <c r="H640" i="11" s="1"/>
  <c r="N106" i="13"/>
  <c r="H124" i="11" s="1"/>
  <c r="N734" i="13"/>
  <c r="H752" i="11" s="1"/>
  <c r="N661" i="13"/>
  <c r="H679" i="11" s="1"/>
  <c r="N588" i="13"/>
  <c r="H606" i="11" s="1"/>
  <c r="N295" i="13"/>
  <c r="H313" i="11" s="1"/>
  <c r="N125" i="13"/>
  <c r="H143" i="11" s="1"/>
  <c r="N17" i="13"/>
  <c r="H35" i="11" s="1"/>
  <c r="N687" i="13"/>
  <c r="H705" i="11" s="1"/>
  <c r="N244" i="13"/>
  <c r="H262" i="11" s="1"/>
  <c r="N158" i="13"/>
  <c r="H176" i="11" s="1"/>
  <c r="N737" i="13"/>
  <c r="H755" i="11" s="1"/>
  <c r="N673" i="13"/>
  <c r="H691" i="11" s="1"/>
  <c r="N609" i="13"/>
  <c r="H627" i="11" s="1"/>
  <c r="N545" i="13"/>
  <c r="H563" i="11" s="1"/>
  <c r="N481" i="13"/>
  <c r="H499" i="11" s="1"/>
  <c r="N161" i="13"/>
  <c r="H179" i="11" s="1"/>
  <c r="N470" i="13"/>
  <c r="H488" i="11" s="1"/>
  <c r="N549" i="13"/>
  <c r="H567" i="11" s="1"/>
  <c r="N120" i="13"/>
  <c r="H138" i="11" s="1"/>
  <c r="N483" i="13"/>
  <c r="H501" i="11" s="1"/>
  <c r="N263" i="13"/>
  <c r="H281" i="11" s="1"/>
  <c r="N189" i="13"/>
  <c r="H207" i="11" s="1"/>
  <c r="N360" i="13"/>
  <c r="H378" i="11" s="1"/>
  <c r="N77" i="13"/>
  <c r="H95" i="11" s="1"/>
  <c r="N524" i="13"/>
  <c r="H542" i="11" s="1"/>
  <c r="N477" i="13"/>
  <c r="H495" i="11" s="1"/>
  <c r="N107" i="13"/>
  <c r="H125" i="11" s="1"/>
  <c r="N326" i="13"/>
  <c r="H344" i="11" s="1"/>
  <c r="N692" i="13"/>
  <c r="H710" i="11" s="1"/>
  <c r="N498" i="13"/>
  <c r="H516" i="11" s="1"/>
  <c r="N279" i="13"/>
  <c r="H297" i="11" s="1"/>
  <c r="N592" i="13"/>
  <c r="H610" i="11" s="1"/>
  <c r="N426" i="13"/>
  <c r="H444" i="11" s="1"/>
  <c r="N275" i="13"/>
  <c r="H293" i="11" s="1"/>
  <c r="N42" i="13"/>
  <c r="H60" i="11" s="1"/>
  <c r="N626" i="13"/>
  <c r="H644" i="11" s="1"/>
  <c r="N429" i="13"/>
  <c r="H447" i="11" s="1"/>
  <c r="N90" i="13"/>
  <c r="H108" i="11" s="1"/>
  <c r="N652" i="13"/>
  <c r="H670" i="11" s="1"/>
  <c r="N359" i="13"/>
  <c r="H377" i="11" s="1"/>
  <c r="N252" i="13"/>
  <c r="H270" i="11" s="1"/>
  <c r="N448" i="13"/>
  <c r="H466" i="11" s="1"/>
  <c r="N365" i="13"/>
  <c r="H383" i="11" s="1"/>
  <c r="N662" i="13"/>
  <c r="H680" i="11" s="1"/>
  <c r="N355" i="13"/>
  <c r="H373" i="11" s="1"/>
  <c r="N460" i="13"/>
  <c r="H478" i="11" s="1"/>
  <c r="N731" i="13"/>
  <c r="H749" i="11" s="1"/>
  <c r="N300" i="13"/>
  <c r="H318" i="11" s="1"/>
  <c r="N6" i="13"/>
  <c r="H24" i="11" s="1"/>
  <c r="N456" i="13"/>
  <c r="H474" i="11" s="1"/>
  <c r="N427" i="13"/>
  <c r="H445" i="11" s="1"/>
  <c r="N218" i="13"/>
  <c r="H236" i="11" s="1"/>
  <c r="N26" i="13"/>
  <c r="H44" i="11" s="1"/>
  <c r="N319" i="13"/>
  <c r="H337" i="11" s="1"/>
  <c r="N100" i="13"/>
  <c r="H118" i="11" s="1"/>
  <c r="N216" i="13"/>
  <c r="H234" i="11" s="1"/>
  <c r="N24" i="13"/>
  <c r="H42" i="11" s="1"/>
  <c r="N282" i="13"/>
  <c r="H300" i="11" s="1"/>
  <c r="N171" i="13"/>
  <c r="H189" i="11" s="1"/>
  <c r="N129" i="13"/>
  <c r="H147" i="11" s="1"/>
  <c r="N745" i="13"/>
  <c r="H763" i="11" s="1"/>
  <c r="N485" i="13"/>
  <c r="H503" i="11" s="1"/>
  <c r="N178" i="13"/>
  <c r="H196" i="11" s="1"/>
  <c r="N304" i="13"/>
  <c r="H322" i="11" s="1"/>
  <c r="N33" i="13"/>
  <c r="H51" i="11" s="1"/>
  <c r="N104" i="13"/>
  <c r="H122" i="11" s="1"/>
  <c r="N40" i="13"/>
  <c r="H58" i="11" s="1"/>
  <c r="N105" i="13"/>
  <c r="H123" i="11" s="1"/>
  <c r="N373" i="13"/>
  <c r="H391" i="11" s="1"/>
  <c r="N69" i="13"/>
  <c r="H87" i="11" s="1"/>
  <c r="N150" i="13"/>
  <c r="H168" i="11" s="1"/>
  <c r="N418" i="13"/>
  <c r="H436" i="11" s="1"/>
  <c r="N197" i="13"/>
  <c r="H215" i="11" s="1"/>
  <c r="N143" i="13"/>
  <c r="H161" i="11" s="1"/>
  <c r="N140" i="13"/>
  <c r="H158" i="11" s="1"/>
  <c r="N464" i="13"/>
  <c r="H482" i="11" s="1"/>
  <c r="N354" i="13"/>
  <c r="H372" i="11" s="1"/>
  <c r="N251" i="13"/>
  <c r="H269" i="11" s="1"/>
  <c r="N435" i="13"/>
  <c r="H453" i="11" s="1"/>
  <c r="N374" i="13"/>
  <c r="H392" i="11" s="1"/>
  <c r="N68" i="13"/>
  <c r="H86" i="11" s="1"/>
  <c r="N162" i="13"/>
  <c r="H180" i="11" s="1"/>
  <c r="N270" i="13"/>
  <c r="H288" i="11" s="1"/>
  <c r="N3" i="13"/>
  <c r="H21" i="11" s="1"/>
  <c r="N533" i="13"/>
  <c r="H551" i="11" s="1"/>
  <c r="N486" i="13"/>
  <c r="H504" i="11" s="1"/>
  <c r="N115" i="13"/>
  <c r="H133" i="11" s="1"/>
  <c r="N51" i="13"/>
  <c r="H69" i="11" s="1"/>
  <c r="N149" i="13"/>
  <c r="H167" i="11" s="1"/>
  <c r="N85" i="13"/>
  <c r="H103" i="11" s="1"/>
  <c r="N37" i="8"/>
  <c r="O37" i="8" s="1"/>
  <c r="N35" i="8"/>
  <c r="O35" i="8" s="1"/>
  <c r="N65" i="8"/>
  <c r="O65" i="8" s="1"/>
  <c r="N98" i="8"/>
  <c r="O98" i="8" s="1"/>
  <c r="N125" i="8"/>
  <c r="O125" i="8" s="1"/>
  <c r="N154" i="8"/>
  <c r="O154" i="8" s="1"/>
  <c r="N181" i="8"/>
  <c r="O181" i="8" s="1"/>
  <c r="N211" i="8"/>
  <c r="O211" i="8" s="1"/>
  <c r="N244" i="8"/>
  <c r="O244" i="8" s="1"/>
  <c r="N272" i="8"/>
  <c r="O272" i="8" s="1"/>
  <c r="N300" i="8"/>
  <c r="O300" i="8" s="1"/>
  <c r="N328" i="8"/>
  <c r="O328" i="8" s="1"/>
  <c r="N357" i="8"/>
  <c r="O357" i="8" s="1"/>
  <c r="N388" i="8"/>
  <c r="O388" i="8" s="1"/>
  <c r="N412" i="8"/>
  <c r="O412" i="8" s="1"/>
  <c r="N437" i="8"/>
  <c r="O437" i="8" s="1"/>
  <c r="N461" i="8"/>
  <c r="O461" i="8" s="1"/>
  <c r="N487" i="8"/>
  <c r="O487" i="8" s="1"/>
  <c r="N516" i="8"/>
  <c r="O516" i="8" s="1"/>
  <c r="N540" i="8"/>
  <c r="O540" i="8" s="1"/>
  <c r="N565" i="8"/>
  <c r="O565" i="8" s="1"/>
  <c r="N43" i="8"/>
  <c r="O43" i="8" s="1"/>
  <c r="N70" i="8"/>
  <c r="O70" i="8" s="1"/>
  <c r="N99" i="8"/>
  <c r="O99" i="8" s="1"/>
  <c r="N126" i="8"/>
  <c r="O126" i="8" s="1"/>
  <c r="N156" i="8"/>
  <c r="O156" i="8" s="1"/>
  <c r="N189" i="8"/>
  <c r="O189" i="8" s="1"/>
  <c r="N217" i="8"/>
  <c r="O217" i="8" s="1"/>
  <c r="N245" i="8"/>
  <c r="O245" i="8" s="1"/>
  <c r="N273" i="8"/>
  <c r="O273" i="8" s="1"/>
  <c r="N302" i="8"/>
  <c r="O302" i="8" s="1"/>
  <c r="N336" i="8"/>
  <c r="O336" i="8" s="1"/>
  <c r="N363" i="8"/>
  <c r="O363" i="8" s="1"/>
  <c r="N389" i="8"/>
  <c r="O389" i="8" s="1"/>
  <c r="N413" i="8"/>
  <c r="O413" i="8" s="1"/>
  <c r="N439" i="8"/>
  <c r="O439" i="8" s="1"/>
  <c r="N468" i="8"/>
  <c r="O468" i="8" s="1"/>
  <c r="N492" i="8"/>
  <c r="O492" i="8" s="1"/>
  <c r="N517" i="8"/>
  <c r="O517" i="8" s="1"/>
  <c r="N541" i="8"/>
  <c r="O541" i="8" s="1"/>
  <c r="N34" i="8"/>
  <c r="O34" i="8" s="1"/>
  <c r="N80" i="8"/>
  <c r="O80" i="8" s="1"/>
  <c r="N116" i="8"/>
  <c r="O116" i="8" s="1"/>
  <c r="N153" i="8"/>
  <c r="O153" i="8" s="1"/>
  <c r="N193" i="8"/>
  <c r="O193" i="8" s="1"/>
  <c r="N229" i="8"/>
  <c r="O229" i="8" s="1"/>
  <c r="N266" i="8"/>
  <c r="O266" i="8" s="1"/>
  <c r="N309" i="8"/>
  <c r="O309" i="8" s="1"/>
  <c r="N346" i="8"/>
  <c r="O346" i="8" s="1"/>
  <c r="N381" i="8"/>
  <c r="O381" i="8" s="1"/>
  <c r="N421" i="8"/>
  <c r="O421" i="8" s="1"/>
  <c r="N453" i="8"/>
  <c r="O453" i="8" s="1"/>
  <c r="N485" i="8"/>
  <c r="O485" i="8" s="1"/>
  <c r="N524" i="8"/>
  <c r="O524" i="8" s="1"/>
  <c r="N556" i="8"/>
  <c r="O556" i="8" s="1"/>
  <c r="N583" i="8"/>
  <c r="O583" i="8" s="1"/>
  <c r="N612" i="8"/>
  <c r="O612" i="8" s="1"/>
  <c r="N636" i="8"/>
  <c r="O636" i="8" s="1"/>
  <c r="N661" i="8"/>
  <c r="O661" i="8" s="1"/>
  <c r="N685" i="8"/>
  <c r="O685" i="8" s="1"/>
  <c r="N711" i="8"/>
  <c r="O711" i="8" s="1"/>
  <c r="N740" i="8"/>
  <c r="O740" i="8" s="1"/>
  <c r="N21" i="8"/>
  <c r="O21" i="8" s="1"/>
  <c r="N52" i="8"/>
  <c r="O52" i="8" s="1"/>
  <c r="N90" i="8"/>
  <c r="O90" i="8" s="1"/>
  <c r="N138" i="8"/>
  <c r="O138" i="8" s="1"/>
  <c r="N180" i="8"/>
  <c r="O180" i="8" s="1"/>
  <c r="N227" i="8"/>
  <c r="O227" i="8" s="1"/>
  <c r="N281" i="8"/>
  <c r="O281" i="8" s="1"/>
  <c r="N318" i="8"/>
  <c r="O318" i="8" s="1"/>
  <c r="N364" i="8"/>
  <c r="O364" i="8" s="1"/>
  <c r="N404" i="8"/>
  <c r="O404" i="8" s="1"/>
  <c r="N444" i="8"/>
  <c r="O444" i="8" s="1"/>
  <c r="N477" i="8"/>
  <c r="O477" i="8" s="1"/>
  <c r="N519" i="8"/>
  <c r="O519" i="8" s="1"/>
  <c r="N557" i="8"/>
  <c r="O557" i="8" s="1"/>
  <c r="N589" i="8"/>
  <c r="O589" i="8" s="1"/>
  <c r="N620" i="8"/>
  <c r="O620" i="8" s="1"/>
  <c r="N647" i="8"/>
  <c r="O647" i="8" s="1"/>
  <c r="N677" i="8"/>
  <c r="O677" i="8" s="1"/>
  <c r="N708" i="8"/>
  <c r="O708" i="8" s="1"/>
  <c r="N733" i="8"/>
  <c r="O733" i="8" s="1"/>
  <c r="N2" i="8"/>
  <c r="N53" i="8"/>
  <c r="O53" i="8" s="1"/>
  <c r="N101" i="8"/>
  <c r="O101" i="8" s="1"/>
  <c r="N144" i="8"/>
  <c r="O144" i="8" s="1"/>
  <c r="N190" i="8"/>
  <c r="O190" i="8" s="1"/>
  <c r="N235" i="8"/>
  <c r="O235" i="8" s="1"/>
  <c r="N282" i="8"/>
  <c r="O282" i="8" s="1"/>
  <c r="N321" i="8"/>
  <c r="O321" i="8" s="1"/>
  <c r="N372" i="8"/>
  <c r="O372" i="8" s="1"/>
  <c r="N405" i="8"/>
  <c r="O405" i="8" s="1"/>
  <c r="N445" i="8"/>
  <c r="O445" i="8" s="1"/>
  <c r="N484" i="8"/>
  <c r="O484" i="8" s="1"/>
  <c r="N525" i="8"/>
  <c r="O525" i="8" s="1"/>
  <c r="N564" i="8"/>
  <c r="O564" i="8" s="1"/>
  <c r="N596" i="8"/>
  <c r="O596" i="8" s="1"/>
  <c r="N621" i="8"/>
  <c r="O621" i="8" s="1"/>
  <c r="N652" i="8"/>
  <c r="O652" i="8" s="1"/>
  <c r="N679" i="8"/>
  <c r="O679" i="8" s="1"/>
  <c r="N709" i="8"/>
  <c r="O709" i="8" s="1"/>
  <c r="N741" i="8"/>
  <c r="O741" i="8" s="1"/>
  <c r="N25" i="8"/>
  <c r="O25" i="8" s="1"/>
  <c r="N81" i="8"/>
  <c r="O81" i="8" s="1"/>
  <c r="N136" i="8"/>
  <c r="O136" i="8" s="1"/>
  <c r="N200" i="8"/>
  <c r="O200" i="8" s="1"/>
  <c r="N254" i="8"/>
  <c r="O254" i="8" s="1"/>
  <c r="N317" i="8"/>
  <c r="O317" i="8" s="1"/>
  <c r="N375" i="8"/>
  <c r="O375" i="8" s="1"/>
  <c r="N428" i="8"/>
  <c r="O428" i="8" s="1"/>
  <c r="N476" i="8"/>
  <c r="O476" i="8" s="1"/>
  <c r="N533" i="8"/>
  <c r="O533" i="8" s="1"/>
  <c r="N580" i="8"/>
  <c r="O580" i="8" s="1"/>
  <c r="N615" i="8"/>
  <c r="O615" i="8" s="1"/>
  <c r="N660" i="8"/>
  <c r="O660" i="8" s="1"/>
  <c r="N695" i="8"/>
  <c r="O695" i="8" s="1"/>
  <c r="N732" i="8"/>
  <c r="O732" i="8" s="1"/>
  <c r="N26" i="8"/>
  <c r="O26" i="8" s="1"/>
  <c r="N83" i="8"/>
  <c r="O83" i="8" s="1"/>
  <c r="N145" i="8"/>
  <c r="O145" i="8" s="1"/>
  <c r="N208" i="8"/>
  <c r="O208" i="8" s="1"/>
  <c r="N262" i="8"/>
  <c r="O262" i="8" s="1"/>
  <c r="N326" i="8"/>
  <c r="O326" i="8" s="1"/>
  <c r="N380" i="8"/>
  <c r="O380" i="8" s="1"/>
  <c r="N429" i="8"/>
  <c r="O429" i="8" s="1"/>
  <c r="N493" i="8"/>
  <c r="O493" i="8" s="1"/>
  <c r="N535" i="8"/>
  <c r="O535" i="8" s="1"/>
  <c r="N581" i="8"/>
  <c r="O581" i="8" s="1"/>
  <c r="N628" i="8"/>
  <c r="O628" i="8" s="1"/>
  <c r="N663" i="8"/>
  <c r="O663" i="8" s="1"/>
  <c r="N700" i="8"/>
  <c r="O700" i="8" s="1"/>
  <c r="N743" i="8"/>
  <c r="O743" i="8" s="1"/>
  <c r="N62" i="8"/>
  <c r="O62" i="8" s="1"/>
  <c r="N162" i="8"/>
  <c r="O162" i="8" s="1"/>
  <c r="N226" i="8"/>
  <c r="O226" i="8" s="1"/>
  <c r="N299" i="8"/>
  <c r="O299" i="8" s="1"/>
  <c r="N391" i="8"/>
  <c r="O391" i="8" s="1"/>
  <c r="N455" i="8"/>
  <c r="O455" i="8" s="1"/>
  <c r="N509" i="8"/>
  <c r="O509" i="8" s="1"/>
  <c r="N588" i="8"/>
  <c r="O588" i="8" s="1"/>
  <c r="N637" i="8"/>
  <c r="O637" i="8" s="1"/>
  <c r="N692" i="8"/>
  <c r="O692" i="8" s="1"/>
  <c r="N5" i="8"/>
  <c r="O5" i="8" s="1"/>
  <c r="N89" i="8"/>
  <c r="O89" i="8" s="1"/>
  <c r="N172" i="8"/>
  <c r="O172" i="8" s="1"/>
  <c r="N264" i="8"/>
  <c r="O264" i="8" s="1"/>
  <c r="N354" i="8"/>
  <c r="O354" i="8" s="1"/>
  <c r="N436" i="8"/>
  <c r="O436" i="8" s="1"/>
  <c r="N508" i="8"/>
  <c r="O508" i="8" s="1"/>
  <c r="N597" i="8"/>
  <c r="O597" i="8" s="1"/>
  <c r="N645" i="8"/>
  <c r="O645" i="8" s="1"/>
  <c r="N716" i="8"/>
  <c r="O716" i="8" s="1"/>
  <c r="N16" i="8"/>
  <c r="O16" i="8" s="1"/>
  <c r="N107" i="8"/>
  <c r="O107" i="8" s="1"/>
  <c r="N174" i="8"/>
  <c r="O174" i="8" s="1"/>
  <c r="N284" i="8"/>
  <c r="O284" i="8" s="1"/>
  <c r="N355" i="8"/>
  <c r="O355" i="8" s="1"/>
  <c r="N452" i="8"/>
  <c r="O452" i="8" s="1"/>
  <c r="N532" i="8"/>
  <c r="O532" i="8" s="1"/>
  <c r="N599" i="8"/>
  <c r="O599" i="8" s="1"/>
  <c r="N653" i="8"/>
  <c r="O653" i="8" s="1"/>
  <c r="N717" i="8"/>
  <c r="O717" i="8" s="1"/>
  <c r="N44" i="8"/>
  <c r="O44" i="8" s="1"/>
  <c r="N120" i="8"/>
  <c r="O120" i="8" s="1"/>
  <c r="N218" i="8"/>
  <c r="O218" i="8" s="1"/>
  <c r="N308" i="8"/>
  <c r="O308" i="8" s="1"/>
  <c r="N397" i="8"/>
  <c r="O397" i="8" s="1"/>
  <c r="N471" i="8"/>
  <c r="O471" i="8" s="1"/>
  <c r="N551" i="8"/>
  <c r="O551" i="8" s="1"/>
  <c r="N613" i="8"/>
  <c r="O613" i="8" s="1"/>
  <c r="N676" i="8"/>
  <c r="O676" i="8" s="1"/>
  <c r="N727" i="8"/>
  <c r="O727" i="8" s="1"/>
  <c r="N46" i="8"/>
  <c r="O46" i="8" s="1"/>
  <c r="N198" i="8"/>
  <c r="O198" i="8" s="1"/>
  <c r="N339" i="8"/>
  <c r="O339" i="8" s="1"/>
  <c r="N469" i="8"/>
  <c r="O469" i="8" s="1"/>
  <c r="N573" i="8"/>
  <c r="O573" i="8" s="1"/>
  <c r="N684" i="8"/>
  <c r="O684" i="8" s="1"/>
  <c r="N61" i="8"/>
  <c r="O61" i="8" s="1"/>
  <c r="N209" i="8"/>
  <c r="O209" i="8" s="1"/>
  <c r="N345" i="8"/>
  <c r="O345" i="8" s="1"/>
  <c r="N500" i="8"/>
  <c r="O500" i="8" s="1"/>
  <c r="N604" i="8"/>
  <c r="O604" i="8" s="1"/>
  <c r="N693" i="8"/>
  <c r="O693" i="8" s="1"/>
  <c r="N117" i="8"/>
  <c r="O117" i="8" s="1"/>
  <c r="N253" i="8"/>
  <c r="O253" i="8" s="1"/>
  <c r="N407" i="8"/>
  <c r="O407" i="8" s="1"/>
  <c r="N548" i="8"/>
  <c r="O548" i="8" s="1"/>
  <c r="N631" i="8"/>
  <c r="O631" i="8" s="1"/>
  <c r="N725" i="8"/>
  <c r="O725" i="8" s="1"/>
  <c r="N134" i="8"/>
  <c r="O134" i="8" s="1"/>
  <c r="N373" i="8"/>
  <c r="O373" i="8" s="1"/>
  <c r="N567" i="8"/>
  <c r="O567" i="8" s="1"/>
  <c r="N724" i="8"/>
  <c r="O724" i="8" s="1"/>
  <c r="N423" i="8"/>
  <c r="O423" i="8" s="1"/>
  <c r="N14" i="8"/>
  <c r="O14" i="8" s="1"/>
  <c r="N163" i="8"/>
  <c r="O163" i="8" s="1"/>
  <c r="N396" i="8"/>
  <c r="O396" i="8" s="1"/>
  <c r="N572" i="8"/>
  <c r="O572" i="8" s="1"/>
  <c r="N6" i="8"/>
  <c r="O6" i="8" s="1"/>
  <c r="N171" i="8"/>
  <c r="O171" i="8" s="1"/>
  <c r="N420" i="8"/>
  <c r="O420" i="8" s="1"/>
  <c r="N605" i="8"/>
  <c r="O605" i="8" s="1"/>
  <c r="N13" i="8"/>
  <c r="O13" i="8" s="1"/>
  <c r="N629" i="8"/>
  <c r="O629" i="8" s="1"/>
  <c r="N236" i="8"/>
  <c r="O236" i="8" s="1"/>
  <c r="N248" i="8"/>
  <c r="O248" i="8" s="1"/>
  <c r="N460" i="8"/>
  <c r="O460" i="8" s="1"/>
  <c r="N644" i="8"/>
  <c r="O644" i="8" s="1"/>
  <c r="N72" i="8"/>
  <c r="O72" i="8" s="1"/>
  <c r="N668" i="8"/>
  <c r="O668" i="8" s="1"/>
  <c r="N108" i="8"/>
  <c r="O108" i="8" s="1"/>
  <c r="N669" i="8"/>
  <c r="O669" i="8" s="1"/>
  <c r="N290" i="8"/>
  <c r="O290" i="8" s="1"/>
  <c r="N701" i="8"/>
  <c r="O701" i="8" s="1"/>
  <c r="N337" i="8"/>
  <c r="O337" i="8" s="1"/>
  <c r="N291" i="8"/>
  <c r="O291" i="8" s="1"/>
  <c r="N549" i="8"/>
  <c r="O549" i="8" s="1"/>
  <c r="N501" i="8"/>
  <c r="O501" i="8" s="1"/>
  <c r="N503" i="8"/>
  <c r="O503" i="8" s="1"/>
  <c r="N28" i="8"/>
  <c r="O28" i="8" s="1"/>
  <c r="N726" i="8"/>
  <c r="O726" i="8" s="1"/>
  <c r="N598" i="8"/>
  <c r="O598" i="8" s="1"/>
  <c r="N470" i="8"/>
  <c r="O470" i="8" s="1"/>
  <c r="N338" i="8"/>
  <c r="O338" i="8" s="1"/>
  <c r="N192" i="8"/>
  <c r="O192" i="8" s="1"/>
  <c r="N45" i="8"/>
  <c r="O45" i="8" s="1"/>
  <c r="N655" i="8"/>
  <c r="O655" i="8" s="1"/>
  <c r="N527" i="8"/>
  <c r="O527" i="8" s="1"/>
  <c r="N399" i="8"/>
  <c r="O399" i="8" s="1"/>
  <c r="N257" i="8"/>
  <c r="O257" i="8" s="1"/>
  <c r="N110" i="8"/>
  <c r="O110" i="8" s="1"/>
  <c r="N55" i="8"/>
  <c r="O55" i="8" s="1"/>
  <c r="N119" i="8"/>
  <c r="O119" i="8" s="1"/>
  <c r="N183" i="8"/>
  <c r="O183" i="8" s="1"/>
  <c r="N247" i="8"/>
  <c r="O247" i="8" s="1"/>
  <c r="N311" i="8"/>
  <c r="O311" i="8" s="1"/>
  <c r="N29" i="8"/>
  <c r="O29" i="8" s="1"/>
  <c r="N102" i="8"/>
  <c r="O102" i="8" s="1"/>
  <c r="N176" i="8"/>
  <c r="O176" i="8" s="1"/>
  <c r="N249" i="8"/>
  <c r="O249" i="8" s="1"/>
  <c r="N322" i="8"/>
  <c r="O322" i="8" s="1"/>
  <c r="N392" i="8"/>
  <c r="O392" i="8" s="1"/>
  <c r="N456" i="8"/>
  <c r="O456" i="8" s="1"/>
  <c r="N520" i="8"/>
  <c r="O520" i="8" s="1"/>
  <c r="N584" i="8"/>
  <c r="O584" i="8" s="1"/>
  <c r="N648" i="8"/>
  <c r="O648" i="8" s="1"/>
  <c r="N712" i="8"/>
  <c r="O712" i="8" s="1"/>
  <c r="N69" i="8"/>
  <c r="O69" i="8" s="1"/>
  <c r="N289" i="8"/>
  <c r="O289" i="8" s="1"/>
  <c r="N483" i="8"/>
  <c r="O483" i="8" s="1"/>
  <c r="N667" i="8"/>
  <c r="O667" i="8" s="1"/>
  <c r="N58" i="8"/>
  <c r="O58" i="8" s="1"/>
  <c r="N131" i="8"/>
  <c r="O131" i="8" s="1"/>
  <c r="N204" i="8"/>
  <c r="O204" i="8" s="1"/>
  <c r="N277" i="8"/>
  <c r="O277" i="8" s="1"/>
  <c r="N350" i="8"/>
  <c r="O350" i="8" s="1"/>
  <c r="N417" i="8"/>
  <c r="O417" i="8" s="1"/>
  <c r="N481" i="8"/>
  <c r="O481" i="8" s="1"/>
  <c r="N545" i="8"/>
  <c r="O545" i="8" s="1"/>
  <c r="N609" i="8"/>
  <c r="O609" i="8" s="1"/>
  <c r="N673" i="8"/>
  <c r="O673" i="8" s="1"/>
  <c r="N737" i="8"/>
  <c r="O737" i="8" s="1"/>
  <c r="N142" i="8"/>
  <c r="O142" i="8" s="1"/>
  <c r="N362" i="8"/>
  <c r="O362" i="8" s="1"/>
  <c r="N563" i="8"/>
  <c r="O563" i="8" s="1"/>
  <c r="N4" i="8"/>
  <c r="O4" i="8" s="1"/>
  <c r="N86" i="8"/>
  <c r="O86" i="8" s="1"/>
  <c r="N160" i="8"/>
  <c r="O160" i="8" s="1"/>
  <c r="N233" i="8"/>
  <c r="O233" i="8" s="1"/>
  <c r="N306" i="8"/>
  <c r="O306" i="8" s="1"/>
  <c r="N378" i="8"/>
  <c r="O378" i="8" s="1"/>
  <c r="N442" i="8"/>
  <c r="O442" i="8" s="1"/>
  <c r="N506" i="8"/>
  <c r="O506" i="8" s="1"/>
  <c r="N570" i="8"/>
  <c r="O570" i="8" s="1"/>
  <c r="N634" i="8"/>
  <c r="O634" i="8" s="1"/>
  <c r="N698" i="8"/>
  <c r="O698" i="8" s="1"/>
  <c r="N19" i="8"/>
  <c r="O19" i="8" s="1"/>
  <c r="N216" i="8"/>
  <c r="O216" i="8" s="1"/>
  <c r="N427" i="8"/>
  <c r="O427" i="8" s="1"/>
  <c r="N635" i="8"/>
  <c r="O635" i="8" s="1"/>
  <c r="N718" i="8"/>
  <c r="O718" i="8" s="1"/>
  <c r="N590" i="8"/>
  <c r="O590" i="8" s="1"/>
  <c r="N462" i="8"/>
  <c r="O462" i="8" s="1"/>
  <c r="N329" i="8"/>
  <c r="O329" i="8" s="1"/>
  <c r="N182" i="8"/>
  <c r="O182" i="8" s="1"/>
  <c r="N36" i="8"/>
  <c r="O36" i="8" s="1"/>
  <c r="N550" i="8"/>
  <c r="O550" i="8" s="1"/>
  <c r="N137" i="8"/>
  <c r="O137" i="8" s="1"/>
  <c r="N348" i="8"/>
  <c r="O348" i="8" s="1"/>
  <c r="N79" i="8"/>
  <c r="O79" i="8" s="1"/>
  <c r="N271" i="8"/>
  <c r="O271" i="8" s="1"/>
  <c r="N57" i="8"/>
  <c r="O57" i="8" s="1"/>
  <c r="N276" i="8"/>
  <c r="O276" i="8" s="1"/>
  <c r="N416" i="8"/>
  <c r="O416" i="8" s="1"/>
  <c r="N544" i="8"/>
  <c r="O544" i="8" s="1"/>
  <c r="N736" i="8"/>
  <c r="O736" i="8" s="1"/>
  <c r="N555" i="8"/>
  <c r="O555" i="8" s="1"/>
  <c r="N158" i="8"/>
  <c r="O158" i="8" s="1"/>
  <c r="N377" i="8"/>
  <c r="O377" i="8" s="1"/>
  <c r="N505" i="8"/>
  <c r="O505" i="8" s="1"/>
  <c r="N697" i="8"/>
  <c r="O697" i="8" s="1"/>
  <c r="N225" i="8"/>
  <c r="O225" i="8" s="1"/>
  <c r="N41" i="8"/>
  <c r="O41" i="8" s="1"/>
  <c r="N260" i="8"/>
  <c r="O260" i="8" s="1"/>
  <c r="N466" i="8"/>
  <c r="O466" i="8" s="1"/>
  <c r="N658" i="8"/>
  <c r="O658" i="8" s="1"/>
  <c r="N298" i="8"/>
  <c r="O298" i="8" s="1"/>
  <c r="N670" i="8"/>
  <c r="O670" i="8" s="1"/>
  <c r="N274" i="8"/>
  <c r="O274" i="8" s="1"/>
  <c r="N710" i="8"/>
  <c r="O710" i="8" s="1"/>
  <c r="N582" i="8"/>
  <c r="O582" i="8" s="1"/>
  <c r="N454" i="8"/>
  <c r="O454" i="8" s="1"/>
  <c r="N320" i="8"/>
  <c r="O320" i="8" s="1"/>
  <c r="N173" i="8"/>
  <c r="O173" i="8" s="1"/>
  <c r="N27" i="8"/>
  <c r="O27" i="8" s="1"/>
  <c r="N639" i="8"/>
  <c r="O639" i="8" s="1"/>
  <c r="N511" i="8"/>
  <c r="O511" i="8" s="1"/>
  <c r="N383" i="8"/>
  <c r="O383" i="8" s="1"/>
  <c r="N238" i="8"/>
  <c r="O238" i="8" s="1"/>
  <c r="N92" i="8"/>
  <c r="O92" i="8" s="1"/>
  <c r="N63" i="8"/>
  <c r="O63" i="8" s="1"/>
  <c r="N127" i="8"/>
  <c r="O127" i="8" s="1"/>
  <c r="N191" i="8"/>
  <c r="O191" i="8" s="1"/>
  <c r="N255" i="8"/>
  <c r="O255" i="8" s="1"/>
  <c r="N319" i="8"/>
  <c r="O319" i="8" s="1"/>
  <c r="N38" i="8"/>
  <c r="O38" i="8" s="1"/>
  <c r="N112" i="8"/>
  <c r="O112" i="8" s="1"/>
  <c r="N185" i="8"/>
  <c r="O185" i="8" s="1"/>
  <c r="N258" i="8"/>
  <c r="O258" i="8" s="1"/>
  <c r="N331" i="8"/>
  <c r="O331" i="8" s="1"/>
  <c r="N400" i="8"/>
  <c r="O400" i="8" s="1"/>
  <c r="N464" i="8"/>
  <c r="O464" i="8" s="1"/>
  <c r="N528" i="8"/>
  <c r="O528" i="8" s="1"/>
  <c r="N592" i="8"/>
  <c r="O592" i="8" s="1"/>
  <c r="N656" i="8"/>
  <c r="O656" i="8" s="1"/>
  <c r="N720" i="8"/>
  <c r="O720" i="8" s="1"/>
  <c r="N88" i="8"/>
  <c r="O88" i="8" s="1"/>
  <c r="N325" i="8"/>
  <c r="O325" i="8" s="1"/>
  <c r="N507" i="8"/>
  <c r="O507" i="8" s="1"/>
  <c r="N691" i="8"/>
  <c r="O691" i="8" s="1"/>
  <c r="N67" i="8"/>
  <c r="O67" i="8" s="1"/>
  <c r="N140" i="8"/>
  <c r="O140" i="8" s="1"/>
  <c r="N213" i="8"/>
  <c r="O213" i="8" s="1"/>
  <c r="N286" i="8"/>
  <c r="O286" i="8" s="1"/>
  <c r="N360" i="8"/>
  <c r="O360" i="8" s="1"/>
  <c r="N425" i="8"/>
  <c r="O425" i="8" s="1"/>
  <c r="N489" i="8"/>
  <c r="O489" i="8" s="1"/>
  <c r="N553" i="8"/>
  <c r="O553" i="8" s="1"/>
  <c r="N617" i="8"/>
  <c r="O617" i="8" s="1"/>
  <c r="N681" i="8"/>
  <c r="O681" i="8" s="1"/>
  <c r="N745" i="8"/>
  <c r="O745" i="8" s="1"/>
  <c r="N170" i="8"/>
  <c r="O170" i="8" s="1"/>
  <c r="N387" i="8"/>
  <c r="O387" i="8" s="1"/>
  <c r="N587" i="8"/>
  <c r="O587" i="8" s="1"/>
  <c r="N22" i="8"/>
  <c r="O22" i="8" s="1"/>
  <c r="N96" i="8"/>
  <c r="O96" i="8" s="1"/>
  <c r="N169" i="8"/>
  <c r="O169" i="8" s="1"/>
  <c r="N242" i="8"/>
  <c r="O242" i="8" s="1"/>
  <c r="N315" i="8"/>
  <c r="O315" i="8" s="1"/>
  <c r="N386" i="8"/>
  <c r="O386" i="8" s="1"/>
  <c r="N450" i="8"/>
  <c r="O450" i="8" s="1"/>
  <c r="N514" i="8"/>
  <c r="O514" i="8" s="1"/>
  <c r="N578" i="8"/>
  <c r="O578" i="8" s="1"/>
  <c r="N642" i="8"/>
  <c r="O642" i="8" s="1"/>
  <c r="N706" i="8"/>
  <c r="O706" i="8" s="1"/>
  <c r="N24" i="8"/>
  <c r="O24" i="8" s="1"/>
  <c r="N243" i="8"/>
  <c r="O243" i="8" s="1"/>
  <c r="N451" i="8"/>
  <c r="O451" i="8" s="1"/>
  <c r="N659" i="8"/>
  <c r="O659" i="8" s="1"/>
  <c r="N702" i="8"/>
  <c r="O702" i="8" s="1"/>
  <c r="N574" i="8"/>
  <c r="O574" i="8" s="1"/>
  <c r="N446" i="8"/>
  <c r="O446" i="8" s="1"/>
  <c r="N310" i="8"/>
  <c r="O310" i="8" s="1"/>
  <c r="N164" i="8"/>
  <c r="O164" i="8" s="1"/>
  <c r="N694" i="8"/>
  <c r="O694" i="8" s="1"/>
  <c r="N438" i="8"/>
  <c r="O438" i="8" s="1"/>
  <c r="N301" i="8"/>
  <c r="O301" i="8" s="1"/>
  <c r="N155" i="8"/>
  <c r="O155" i="8" s="1"/>
  <c r="N8" i="8"/>
  <c r="O8" i="8" s="1"/>
  <c r="N623" i="8"/>
  <c r="O623" i="8" s="1"/>
  <c r="N366" i="8"/>
  <c r="O366" i="8" s="1"/>
  <c r="N220" i="8"/>
  <c r="O220" i="8" s="1"/>
  <c r="N74" i="8"/>
  <c r="O74" i="8" s="1"/>
  <c r="N135" i="8"/>
  <c r="O135" i="8" s="1"/>
  <c r="N199" i="8"/>
  <c r="O199" i="8" s="1"/>
  <c r="N263" i="8"/>
  <c r="O263" i="8" s="1"/>
  <c r="N48" i="8"/>
  <c r="O48" i="8" s="1"/>
  <c r="N194" i="8"/>
  <c r="O194" i="8" s="1"/>
  <c r="N267" i="8"/>
  <c r="O267" i="8" s="1"/>
  <c r="N408" i="8"/>
  <c r="O408" i="8" s="1"/>
  <c r="N536" i="8"/>
  <c r="O536" i="8" s="1"/>
  <c r="N664" i="8"/>
  <c r="O664" i="8" s="1"/>
  <c r="N115" i="8"/>
  <c r="O115" i="8" s="1"/>
  <c r="N353" i="8"/>
  <c r="O353" i="8" s="1"/>
  <c r="N707" i="8"/>
  <c r="O707" i="8" s="1"/>
  <c r="N149" i="8"/>
  <c r="O149" i="8" s="1"/>
  <c r="N222" i="8"/>
  <c r="O222" i="8" s="1"/>
  <c r="N369" i="8"/>
  <c r="O369" i="8" s="1"/>
  <c r="N497" i="8"/>
  <c r="O497" i="8" s="1"/>
  <c r="N625" i="8"/>
  <c r="O625" i="8" s="1"/>
  <c r="N10" i="8"/>
  <c r="O10" i="8" s="1"/>
  <c r="N197" i="8"/>
  <c r="O197" i="8" s="1"/>
  <c r="N611" i="8"/>
  <c r="O611" i="8" s="1"/>
  <c r="N105" i="8"/>
  <c r="O105" i="8" s="1"/>
  <c r="N251" i="8"/>
  <c r="O251" i="8" s="1"/>
  <c r="N394" i="8"/>
  <c r="O394" i="8" s="1"/>
  <c r="N458" i="8"/>
  <c r="O458" i="8" s="1"/>
  <c r="N586" i="8"/>
  <c r="O586" i="8" s="1"/>
  <c r="N714" i="8"/>
  <c r="O714" i="8" s="1"/>
  <c r="N51" i="8"/>
  <c r="O51" i="8" s="1"/>
  <c r="N475" i="8"/>
  <c r="O475" i="8" s="1"/>
  <c r="N686" i="8"/>
  <c r="O686" i="8" s="1"/>
  <c r="N558" i="8"/>
  <c r="O558" i="8" s="1"/>
  <c r="N292" i="8"/>
  <c r="O292" i="8" s="1"/>
  <c r="N678" i="8"/>
  <c r="O678" i="8" s="1"/>
  <c r="N283" i="8"/>
  <c r="O283" i="8" s="1"/>
  <c r="N607" i="8"/>
  <c r="O607" i="8" s="1"/>
  <c r="N202" i="8"/>
  <c r="O202" i="8" s="1"/>
  <c r="N143" i="8"/>
  <c r="O143" i="8" s="1"/>
  <c r="N335" i="8"/>
  <c r="O335" i="8" s="1"/>
  <c r="N203" i="8"/>
  <c r="O203" i="8" s="1"/>
  <c r="N349" i="8"/>
  <c r="O349" i="8" s="1"/>
  <c r="N608" i="8"/>
  <c r="O608" i="8" s="1"/>
  <c r="N152" i="8"/>
  <c r="O152" i="8" s="1"/>
  <c r="N731" i="8"/>
  <c r="O731" i="8" s="1"/>
  <c r="N232" i="8"/>
  <c r="O232" i="8" s="1"/>
  <c r="N441" i="8"/>
  <c r="O441" i="8" s="1"/>
  <c r="N633" i="8"/>
  <c r="O633" i="8" s="1"/>
  <c r="N443" i="8"/>
  <c r="O443" i="8" s="1"/>
  <c r="N114" i="8"/>
  <c r="O114" i="8" s="1"/>
  <c r="N333" i="8"/>
  <c r="O333" i="8" s="1"/>
  <c r="N530" i="8"/>
  <c r="O530" i="8" s="1"/>
  <c r="N722" i="8"/>
  <c r="O722" i="8" s="1"/>
  <c r="N499" i="8"/>
  <c r="O499" i="8" s="1"/>
  <c r="N542" i="8"/>
  <c r="O542" i="8" s="1"/>
  <c r="N128" i="8"/>
  <c r="O128" i="8" s="1"/>
  <c r="N646" i="8"/>
  <c r="O646" i="8" s="1"/>
  <c r="N390" i="8"/>
  <c r="O390" i="8" s="1"/>
  <c r="N100" i="8"/>
  <c r="O100" i="8" s="1"/>
  <c r="N447" i="8"/>
  <c r="O447" i="8" s="1"/>
  <c r="N165" i="8"/>
  <c r="O165" i="8" s="1"/>
  <c r="N95" i="8"/>
  <c r="O95" i="8" s="1"/>
  <c r="N223" i="8"/>
  <c r="O223" i="8" s="1"/>
  <c r="N351" i="8"/>
  <c r="O351" i="8" s="1"/>
  <c r="N148" i="8"/>
  <c r="O148" i="8" s="1"/>
  <c r="N294" i="8"/>
  <c r="O294" i="8" s="1"/>
  <c r="N432" i="8"/>
  <c r="O432" i="8" s="1"/>
  <c r="N560" i="8"/>
  <c r="O560" i="8" s="1"/>
  <c r="N688" i="8"/>
  <c r="O688" i="8" s="1"/>
  <c r="N9" i="8"/>
  <c r="O9" i="8" s="1"/>
  <c r="N411" i="8"/>
  <c r="O411" i="8" s="1"/>
  <c r="N30" i="8"/>
  <c r="O30" i="8" s="1"/>
  <c r="N177" i="8"/>
  <c r="O177" i="8" s="1"/>
  <c r="N323" i="8"/>
  <c r="O323" i="8" s="1"/>
  <c r="N457" i="8"/>
  <c r="O457" i="8" s="1"/>
  <c r="N585" i="8"/>
  <c r="O585" i="8" s="1"/>
  <c r="N713" i="8"/>
  <c r="O713" i="8" s="1"/>
  <c r="N280" i="8"/>
  <c r="O280" i="8" s="1"/>
  <c r="N675" i="8"/>
  <c r="O675" i="8" s="1"/>
  <c r="N132" i="8"/>
  <c r="O132" i="8" s="1"/>
  <c r="N278" i="8"/>
  <c r="O278" i="8" s="1"/>
  <c r="N418" i="8"/>
  <c r="O418" i="8" s="1"/>
  <c r="N546" i="8"/>
  <c r="O546" i="8" s="1"/>
  <c r="N674" i="8"/>
  <c r="O674" i="8" s="1"/>
  <c r="N133" i="8"/>
  <c r="O133" i="8" s="1"/>
  <c r="N547" i="8"/>
  <c r="O547" i="8" s="1"/>
  <c r="N638" i="8"/>
  <c r="O638" i="8" s="1"/>
  <c r="N382" i="8"/>
  <c r="O382" i="8" s="1"/>
  <c r="N91" i="8"/>
  <c r="O91" i="8" s="1"/>
  <c r="N566" i="8"/>
  <c r="O566" i="8" s="1"/>
  <c r="N495" i="8"/>
  <c r="O495" i="8" s="1"/>
  <c r="N71" i="8"/>
  <c r="O71" i="8" s="1"/>
  <c r="N327" i="8"/>
  <c r="O327" i="8" s="1"/>
  <c r="N121" i="8"/>
  <c r="O121" i="8" s="1"/>
  <c r="N340" i="8"/>
  <c r="O340" i="8" s="1"/>
  <c r="N472" i="8"/>
  <c r="O472" i="8" s="1"/>
  <c r="N600" i="8"/>
  <c r="O600" i="8" s="1"/>
  <c r="N728" i="8"/>
  <c r="O728" i="8" s="1"/>
  <c r="N531" i="8"/>
  <c r="O531" i="8" s="1"/>
  <c r="N76" i="8"/>
  <c r="O76" i="8" s="1"/>
  <c r="N296" i="8"/>
  <c r="O296" i="8" s="1"/>
  <c r="N433" i="8"/>
  <c r="O433" i="8" s="1"/>
  <c r="N561" i="8"/>
  <c r="O561" i="8" s="1"/>
  <c r="N689" i="8"/>
  <c r="O689" i="8" s="1"/>
  <c r="N419" i="8"/>
  <c r="O419" i="8" s="1"/>
  <c r="N32" i="8"/>
  <c r="O32" i="8" s="1"/>
  <c r="N178" i="8"/>
  <c r="O178" i="8" s="1"/>
  <c r="N324" i="8"/>
  <c r="O324" i="8" s="1"/>
  <c r="N522" i="8"/>
  <c r="O522" i="8" s="1"/>
  <c r="N650" i="8"/>
  <c r="O650" i="8" s="1"/>
  <c r="N270" i="8"/>
  <c r="O270" i="8" s="1"/>
  <c r="N683" i="8"/>
  <c r="O683" i="8" s="1"/>
  <c r="N430" i="8"/>
  <c r="O430" i="8" s="1"/>
  <c r="N146" i="8"/>
  <c r="O146" i="8" s="1"/>
  <c r="N422" i="8"/>
  <c r="O422" i="8" s="1"/>
  <c r="N735" i="8"/>
  <c r="O735" i="8" s="1"/>
  <c r="N479" i="8"/>
  <c r="O479" i="8" s="1"/>
  <c r="N56" i="8"/>
  <c r="O56" i="8" s="1"/>
  <c r="N207" i="8"/>
  <c r="O207" i="8" s="1"/>
  <c r="N130" i="8"/>
  <c r="O130" i="8" s="1"/>
  <c r="N480" i="8"/>
  <c r="O480" i="8" s="1"/>
  <c r="N672" i="8"/>
  <c r="O672" i="8" s="1"/>
  <c r="N371" i="8"/>
  <c r="O371" i="8" s="1"/>
  <c r="N85" i="8"/>
  <c r="O85" i="8" s="1"/>
  <c r="N305" i="8"/>
  <c r="O305" i="8" s="1"/>
  <c r="N569" i="8"/>
  <c r="O569" i="8" s="1"/>
  <c r="N18" i="8"/>
  <c r="O18" i="8" s="1"/>
  <c r="N627" i="8"/>
  <c r="O627" i="8" s="1"/>
  <c r="N187" i="8"/>
  <c r="O187" i="8" s="1"/>
  <c r="N402" i="8"/>
  <c r="O402" i="8" s="1"/>
  <c r="N594" i="8"/>
  <c r="O594" i="8" s="1"/>
  <c r="N78" i="8"/>
  <c r="O78" i="8" s="1"/>
  <c r="N715" i="8"/>
  <c r="O715" i="8" s="1"/>
  <c r="N414" i="8"/>
  <c r="O414" i="8" s="1"/>
  <c r="N518" i="8"/>
  <c r="O518" i="8" s="1"/>
  <c r="N246" i="8"/>
  <c r="O246" i="8" s="1"/>
  <c r="N703" i="8"/>
  <c r="O703" i="8" s="1"/>
  <c r="N575" i="8"/>
  <c r="O575" i="8" s="1"/>
  <c r="N312" i="8"/>
  <c r="O312" i="8" s="1"/>
  <c r="N31" i="8"/>
  <c r="O31" i="8" s="1"/>
  <c r="N159" i="8"/>
  <c r="O159" i="8" s="1"/>
  <c r="N287" i="8"/>
  <c r="O287" i="8" s="1"/>
  <c r="N75" i="8"/>
  <c r="O75" i="8" s="1"/>
  <c r="N221" i="8"/>
  <c r="O221" i="8" s="1"/>
  <c r="N368" i="8"/>
  <c r="O368" i="8" s="1"/>
  <c r="N496" i="8"/>
  <c r="O496" i="8" s="1"/>
  <c r="N624" i="8"/>
  <c r="O624" i="8" s="1"/>
  <c r="N206" i="8"/>
  <c r="O206" i="8" s="1"/>
  <c r="N595" i="8"/>
  <c r="O595" i="8" s="1"/>
  <c r="N104" i="8"/>
  <c r="O104" i="8" s="1"/>
  <c r="N250" i="8"/>
  <c r="O250" i="8" s="1"/>
  <c r="N393" i="8"/>
  <c r="O393" i="8" s="1"/>
  <c r="N521" i="8"/>
  <c r="O521" i="8" s="1"/>
  <c r="N649" i="8"/>
  <c r="O649" i="8" s="1"/>
  <c r="N60" i="8"/>
  <c r="O60" i="8" s="1"/>
  <c r="N491" i="8"/>
  <c r="O491" i="8" s="1"/>
  <c r="N59" i="8"/>
  <c r="O59" i="8" s="1"/>
  <c r="N205" i="8"/>
  <c r="O205" i="8" s="1"/>
  <c r="N352" i="8"/>
  <c r="O352" i="8" s="1"/>
  <c r="N482" i="8"/>
  <c r="O482" i="8" s="1"/>
  <c r="N610" i="8"/>
  <c r="O610" i="8" s="1"/>
  <c r="N738" i="8"/>
  <c r="O738" i="8" s="1"/>
  <c r="N344" i="8"/>
  <c r="O344" i="8" s="1"/>
  <c r="N20" i="8"/>
  <c r="O20" i="8" s="1"/>
  <c r="N510" i="8"/>
  <c r="O510" i="8" s="1"/>
  <c r="N237" i="8"/>
  <c r="O237" i="8" s="1"/>
  <c r="N662" i="8"/>
  <c r="O662" i="8" s="1"/>
  <c r="N534" i="8"/>
  <c r="O534" i="8" s="1"/>
  <c r="N406" i="8"/>
  <c r="O406" i="8" s="1"/>
  <c r="N265" i="8"/>
  <c r="O265" i="8" s="1"/>
  <c r="N118" i="8"/>
  <c r="O118" i="8" s="1"/>
  <c r="N719" i="8"/>
  <c r="O719" i="8" s="1"/>
  <c r="N591" i="8"/>
  <c r="O591" i="8" s="1"/>
  <c r="N463" i="8"/>
  <c r="O463" i="8" s="1"/>
  <c r="N330" i="8"/>
  <c r="O330" i="8" s="1"/>
  <c r="N184" i="8"/>
  <c r="O184" i="8" s="1"/>
  <c r="N23" i="8"/>
  <c r="O23" i="8" s="1"/>
  <c r="N87" i="8"/>
  <c r="O87" i="8" s="1"/>
  <c r="N151" i="8"/>
  <c r="O151" i="8" s="1"/>
  <c r="N215" i="8"/>
  <c r="O215" i="8" s="1"/>
  <c r="N279" i="8"/>
  <c r="O279" i="8" s="1"/>
  <c r="N343" i="8"/>
  <c r="O343" i="8" s="1"/>
  <c r="N66" i="8"/>
  <c r="O66" i="8" s="1"/>
  <c r="N139" i="8"/>
  <c r="O139" i="8" s="1"/>
  <c r="N212" i="8"/>
  <c r="O212" i="8" s="1"/>
  <c r="N285" i="8"/>
  <c r="O285" i="8" s="1"/>
  <c r="N358" i="8"/>
  <c r="O358" i="8" s="1"/>
  <c r="N424" i="8"/>
  <c r="O424" i="8" s="1"/>
  <c r="N488" i="8"/>
  <c r="O488" i="8" s="1"/>
  <c r="N552" i="8"/>
  <c r="O552" i="8" s="1"/>
  <c r="N616" i="8"/>
  <c r="O616" i="8" s="1"/>
  <c r="N680" i="8"/>
  <c r="O680" i="8" s="1"/>
  <c r="N744" i="8"/>
  <c r="O744" i="8" s="1"/>
  <c r="N179" i="8"/>
  <c r="O179" i="8" s="1"/>
  <c r="N395" i="8"/>
  <c r="O395" i="8" s="1"/>
  <c r="N579" i="8"/>
  <c r="O579" i="8" s="1"/>
  <c r="N12" i="8"/>
  <c r="O12" i="8" s="1"/>
  <c r="N94" i="8"/>
  <c r="O94" i="8" s="1"/>
  <c r="N168" i="8"/>
  <c r="O168" i="8" s="1"/>
  <c r="N241" i="8"/>
  <c r="O241" i="8" s="1"/>
  <c r="N314" i="8"/>
  <c r="O314" i="8" s="1"/>
  <c r="N385" i="8"/>
  <c r="O385" i="8" s="1"/>
  <c r="N449" i="8"/>
  <c r="O449" i="8" s="1"/>
  <c r="N513" i="8"/>
  <c r="O513" i="8" s="1"/>
  <c r="N577" i="8"/>
  <c r="O577" i="8" s="1"/>
  <c r="N641" i="8"/>
  <c r="O641" i="8" s="1"/>
  <c r="N705" i="8"/>
  <c r="O705" i="8" s="1"/>
  <c r="N33" i="8"/>
  <c r="O33" i="8" s="1"/>
  <c r="N252" i="8"/>
  <c r="O252" i="8" s="1"/>
  <c r="N467" i="8"/>
  <c r="O467" i="8" s="1"/>
  <c r="N651" i="8"/>
  <c r="O651" i="8" s="1"/>
  <c r="N50" i="8"/>
  <c r="O50" i="8" s="1"/>
  <c r="N123" i="8"/>
  <c r="O123" i="8" s="1"/>
  <c r="N196" i="8"/>
  <c r="O196" i="8" s="1"/>
  <c r="N269" i="8"/>
  <c r="O269" i="8" s="1"/>
  <c r="N342" i="8"/>
  <c r="O342" i="8" s="1"/>
  <c r="N410" i="8"/>
  <c r="O410" i="8" s="1"/>
  <c r="N474" i="8"/>
  <c r="O474" i="8" s="1"/>
  <c r="N538" i="8"/>
  <c r="O538" i="8" s="1"/>
  <c r="N602" i="8"/>
  <c r="O602" i="8" s="1"/>
  <c r="N666" i="8"/>
  <c r="O666" i="8" s="1"/>
  <c r="N730" i="8"/>
  <c r="O730" i="8" s="1"/>
  <c r="N106" i="8"/>
  <c r="O106" i="8" s="1"/>
  <c r="N316" i="8"/>
  <c r="O316" i="8" s="1"/>
  <c r="N523" i="8"/>
  <c r="O523" i="8" s="1"/>
  <c r="N739" i="8"/>
  <c r="O739" i="8" s="1"/>
  <c r="N654" i="8"/>
  <c r="O654" i="8" s="1"/>
  <c r="N526" i="8"/>
  <c r="O526" i="8" s="1"/>
  <c r="N398" i="8"/>
  <c r="O398" i="8" s="1"/>
  <c r="N256" i="8"/>
  <c r="O256" i="8" s="1"/>
  <c r="N109" i="8"/>
  <c r="O109" i="8" s="1"/>
  <c r="N502" i="8"/>
  <c r="O502" i="8" s="1"/>
  <c r="N687" i="8"/>
  <c r="O687" i="8" s="1"/>
  <c r="N147" i="8"/>
  <c r="O147" i="8" s="1"/>
  <c r="N231" i="8"/>
  <c r="O231" i="8" s="1"/>
  <c r="N157" i="8"/>
  <c r="O157" i="8" s="1"/>
  <c r="N440" i="8"/>
  <c r="O440" i="8" s="1"/>
  <c r="N696" i="8"/>
  <c r="O696" i="8" s="1"/>
  <c r="N619" i="8"/>
  <c r="O619" i="8" s="1"/>
  <c r="N259" i="8"/>
  <c r="O259" i="8" s="1"/>
  <c r="N529" i="8"/>
  <c r="O529" i="8" s="1"/>
  <c r="N97" i="8"/>
  <c r="O97" i="8" s="1"/>
  <c r="N68" i="8"/>
  <c r="O68" i="8" s="1"/>
  <c r="N361" i="8"/>
  <c r="O361" i="8" s="1"/>
  <c r="N618" i="8"/>
  <c r="O618" i="8" s="1"/>
  <c r="N379" i="8"/>
  <c r="O379" i="8" s="1"/>
  <c r="N494" i="8"/>
  <c r="O494" i="8" s="1"/>
  <c r="N671" i="8"/>
  <c r="O671" i="8" s="1"/>
  <c r="N129" i="8"/>
  <c r="O129" i="8" s="1"/>
  <c r="N166" i="8"/>
  <c r="O166" i="8" s="1"/>
  <c r="N448" i="8"/>
  <c r="O448" i="8" s="1"/>
  <c r="N643" i="8"/>
  <c r="O643" i="8" s="1"/>
  <c r="N268" i="8"/>
  <c r="O268" i="8" s="1"/>
  <c r="N124" i="8"/>
  <c r="O124" i="8" s="1"/>
  <c r="N77" i="8"/>
  <c r="O77" i="8" s="1"/>
  <c r="N626" i="8"/>
  <c r="O626" i="8" s="1"/>
  <c r="N403" i="8"/>
  <c r="O403" i="8" s="1"/>
  <c r="N275" i="8"/>
  <c r="O275" i="8" s="1"/>
  <c r="N384" i="8"/>
  <c r="O384" i="8" s="1"/>
  <c r="N195" i="8"/>
  <c r="O195" i="8" s="1"/>
  <c r="N562" i="8"/>
  <c r="O562" i="8" s="1"/>
  <c r="N486" i="8"/>
  <c r="O486" i="8" s="1"/>
  <c r="N239" i="8"/>
  <c r="O239" i="8" s="1"/>
  <c r="N704" i="8"/>
  <c r="O704" i="8" s="1"/>
  <c r="N537" i="8"/>
  <c r="O537" i="8" s="1"/>
  <c r="N370" i="8"/>
  <c r="O370" i="8" s="1"/>
  <c r="N478" i="8"/>
  <c r="O478" i="8" s="1"/>
  <c r="N614" i="8"/>
  <c r="O614" i="8" s="1"/>
  <c r="N175" i="8"/>
  <c r="O175" i="8" s="1"/>
  <c r="N640" i="8"/>
  <c r="O640" i="8" s="1"/>
  <c r="N473" i="8"/>
  <c r="O473" i="8" s="1"/>
  <c r="N723" i="8"/>
  <c r="O723" i="8" s="1"/>
  <c r="N188" i="8"/>
  <c r="O188" i="8" s="1"/>
  <c r="N54" i="8"/>
  <c r="O54" i="8" s="1"/>
  <c r="N374" i="8"/>
  <c r="O374" i="8" s="1"/>
  <c r="N559" i="8"/>
  <c r="O559" i="8" s="1"/>
  <c r="N39" i="8"/>
  <c r="O39" i="8" s="1"/>
  <c r="N295" i="8"/>
  <c r="O295" i="8" s="1"/>
  <c r="N230" i="8"/>
  <c r="O230" i="8" s="1"/>
  <c r="N504" i="8"/>
  <c r="O504" i="8" s="1"/>
  <c r="N17" i="8"/>
  <c r="O17" i="8" s="1"/>
  <c r="N40" i="8"/>
  <c r="O40" i="8" s="1"/>
  <c r="N332" i="8"/>
  <c r="O332" i="8" s="1"/>
  <c r="N593" i="8"/>
  <c r="O593" i="8" s="1"/>
  <c r="N307" i="8"/>
  <c r="O307" i="8" s="1"/>
  <c r="N141" i="8"/>
  <c r="O141" i="8" s="1"/>
  <c r="N426" i="8"/>
  <c r="O426" i="8" s="1"/>
  <c r="N682" i="8"/>
  <c r="O682" i="8" s="1"/>
  <c r="N571" i="8"/>
  <c r="O571" i="8" s="1"/>
  <c r="N365" i="8"/>
  <c r="O365" i="8" s="1"/>
  <c r="N356" i="8"/>
  <c r="O356" i="8" s="1"/>
  <c r="N543" i="8"/>
  <c r="O543" i="8" s="1"/>
  <c r="N47" i="8"/>
  <c r="O47" i="8" s="1"/>
  <c r="N303" i="8"/>
  <c r="O303" i="8" s="1"/>
  <c r="N240" i="8"/>
  <c r="O240" i="8" s="1"/>
  <c r="N512" i="8"/>
  <c r="O512" i="8" s="1"/>
  <c r="N42" i="8"/>
  <c r="O42" i="8" s="1"/>
  <c r="N49" i="8"/>
  <c r="O49" i="8" s="1"/>
  <c r="N341" i="8"/>
  <c r="O341" i="8" s="1"/>
  <c r="N601" i="8"/>
  <c r="O601" i="8" s="1"/>
  <c r="N334" i="8"/>
  <c r="O334" i="8" s="1"/>
  <c r="N150" i="8"/>
  <c r="O150" i="8" s="1"/>
  <c r="N434" i="8"/>
  <c r="O434" i="8" s="1"/>
  <c r="N690" i="8"/>
  <c r="O690" i="8" s="1"/>
  <c r="N603" i="8"/>
  <c r="O603" i="8" s="1"/>
  <c r="N347" i="8"/>
  <c r="O347" i="8" s="1"/>
  <c r="N15" i="8"/>
  <c r="O15" i="8" s="1"/>
  <c r="N228" i="8"/>
  <c r="O228" i="8" s="1"/>
  <c r="N431" i="8"/>
  <c r="O431" i="8" s="1"/>
  <c r="N103" i="8"/>
  <c r="O103" i="8" s="1"/>
  <c r="N359" i="8"/>
  <c r="O359" i="8" s="1"/>
  <c r="N304" i="8"/>
  <c r="O304" i="8" s="1"/>
  <c r="N568" i="8"/>
  <c r="O568" i="8" s="1"/>
  <c r="N234" i="8"/>
  <c r="O234" i="8" s="1"/>
  <c r="N113" i="8"/>
  <c r="O113" i="8" s="1"/>
  <c r="N401" i="8"/>
  <c r="O401" i="8" s="1"/>
  <c r="N657" i="8"/>
  <c r="O657" i="8" s="1"/>
  <c r="N515" i="8"/>
  <c r="O515" i="8" s="1"/>
  <c r="N214" i="8"/>
  <c r="O214" i="8" s="1"/>
  <c r="N490" i="8"/>
  <c r="O490" i="8" s="1"/>
  <c r="N3" i="8"/>
  <c r="O3" i="8" s="1"/>
  <c r="N7" i="8"/>
  <c r="O7" i="8" s="1"/>
  <c r="N219" i="8"/>
  <c r="O219" i="8" s="1"/>
  <c r="N742" i="8"/>
  <c r="O742" i="8" s="1"/>
  <c r="N210" i="8"/>
  <c r="O210" i="8" s="1"/>
  <c r="N415" i="8"/>
  <c r="O415" i="8" s="1"/>
  <c r="N111" i="8"/>
  <c r="O111" i="8" s="1"/>
  <c r="N367" i="8"/>
  <c r="O367" i="8" s="1"/>
  <c r="N313" i="8"/>
  <c r="O313" i="8" s="1"/>
  <c r="N576" i="8"/>
  <c r="O576" i="8" s="1"/>
  <c r="N261" i="8"/>
  <c r="O261" i="8" s="1"/>
  <c r="N122" i="8"/>
  <c r="O122" i="8" s="1"/>
  <c r="N409" i="8"/>
  <c r="O409" i="8" s="1"/>
  <c r="N665" i="8"/>
  <c r="O665" i="8" s="1"/>
  <c r="N539" i="8"/>
  <c r="O539" i="8" s="1"/>
  <c r="N224" i="8"/>
  <c r="O224" i="8" s="1"/>
  <c r="N498" i="8"/>
  <c r="O498" i="8" s="1"/>
  <c r="N11" i="8"/>
  <c r="O11" i="8" s="1"/>
  <c r="N734" i="8"/>
  <c r="O734" i="8" s="1"/>
  <c r="N201" i="8"/>
  <c r="O201" i="8" s="1"/>
  <c r="N630" i="8"/>
  <c r="O630" i="8" s="1"/>
  <c r="N82" i="8"/>
  <c r="O82" i="8" s="1"/>
  <c r="N293" i="8"/>
  <c r="O293" i="8" s="1"/>
  <c r="N167" i="8"/>
  <c r="O167" i="8" s="1"/>
  <c r="N84" i="8"/>
  <c r="O84" i="8" s="1"/>
  <c r="N376" i="8"/>
  <c r="O376" i="8" s="1"/>
  <c r="N632" i="8"/>
  <c r="O632" i="8" s="1"/>
  <c r="N435" i="8"/>
  <c r="O435" i="8" s="1"/>
  <c r="N186" i="8"/>
  <c r="O186" i="8" s="1"/>
  <c r="N465" i="8"/>
  <c r="O465" i="8" s="1"/>
  <c r="N721" i="8"/>
  <c r="O721" i="8" s="1"/>
  <c r="N699" i="8"/>
  <c r="O699" i="8" s="1"/>
  <c r="N288" i="8"/>
  <c r="O288" i="8" s="1"/>
  <c r="N554" i="8"/>
  <c r="O554" i="8" s="1"/>
  <c r="N161" i="8"/>
  <c r="O161" i="8" s="1"/>
  <c r="N622" i="8"/>
  <c r="O622" i="8" s="1"/>
  <c r="N73" i="8"/>
  <c r="O73" i="8" s="1"/>
  <c r="N64" i="8"/>
  <c r="O64" i="8" s="1"/>
  <c r="N93" i="8"/>
  <c r="O93" i="8" s="1"/>
  <c r="N459" i="8"/>
  <c r="O459" i="8" s="1"/>
  <c r="N729" i="8"/>
  <c r="O729" i="8" s="1"/>
  <c r="N297" i="8"/>
  <c r="O297" i="8" s="1"/>
  <c r="N606" i="8"/>
  <c r="O606" i="8" s="1"/>
  <c r="N2" i="13"/>
  <c r="H20" i="11" s="1"/>
  <c r="N548" i="13"/>
  <c r="H566" i="11" s="1"/>
  <c r="N292" i="13"/>
  <c r="H310" i="11" s="1"/>
  <c r="N370" i="13"/>
  <c r="H388" i="11" s="1"/>
  <c r="N23" i="13"/>
  <c r="H41" i="11" s="1"/>
  <c r="N453" i="13"/>
  <c r="H471" i="11" s="1"/>
  <c r="N253" i="13"/>
  <c r="H271" i="11" s="1"/>
  <c r="N141" i="13"/>
  <c r="H159" i="11" s="1"/>
  <c r="N742" i="13"/>
  <c r="H760" i="11" s="1"/>
  <c r="N222" i="13"/>
  <c r="H240" i="11" s="1"/>
  <c r="N567" i="13"/>
  <c r="H585" i="11" s="1"/>
  <c r="N259" i="13"/>
  <c r="H277" i="11" s="1"/>
  <c r="N502" i="13"/>
  <c r="H520" i="11" s="1"/>
  <c r="N139" i="13"/>
  <c r="H157" i="11" s="1"/>
  <c r="N75" i="13"/>
  <c r="H93" i="11" s="1"/>
  <c r="N21" i="13"/>
  <c r="H39" i="11" s="1"/>
  <c r="N736" i="13"/>
  <c r="H754" i="11" s="1"/>
  <c r="N186" i="13"/>
  <c r="H204" i="11" s="1"/>
  <c r="N551" i="13"/>
  <c r="H569" i="11" s="1"/>
  <c r="N651" i="13"/>
  <c r="H669" i="11" s="1"/>
  <c r="H589" i="11"/>
  <c r="H292" i="11"/>
  <c r="H152" i="11"/>
  <c r="H49" i="11"/>
  <c r="H620" i="11"/>
  <c r="H156" i="11"/>
  <c r="H89" i="11"/>
  <c r="H635" i="11"/>
  <c r="H251" i="11"/>
  <c r="H492" i="11"/>
  <c r="H616" i="11"/>
  <c r="H590" i="11"/>
  <c r="H81" i="11"/>
  <c r="H425" i="11"/>
  <c r="H750" i="11"/>
  <c r="H54" i="11"/>
  <c r="H507" i="11"/>
  <c r="H340" i="11"/>
  <c r="H126" i="11"/>
  <c r="H540" i="11"/>
  <c r="H131" i="11"/>
  <c r="H737" i="11"/>
  <c r="H671" i="11"/>
  <c r="H556" i="11"/>
  <c r="H140" i="11"/>
  <c r="H699" i="11"/>
  <c r="H379" i="11"/>
  <c r="H549" i="11"/>
  <c r="H518" i="11"/>
  <c r="H182" i="11"/>
  <c r="H479" i="11"/>
  <c r="H148" i="11"/>
  <c r="H231" i="11"/>
  <c r="H47" i="11"/>
  <c r="H548" i="11"/>
  <c r="H279" i="11"/>
  <c r="H622" i="11"/>
  <c r="H465" i="11"/>
  <c r="H601" i="11"/>
  <c r="H702" i="11"/>
  <c r="H201" i="11"/>
  <c r="H532" i="11"/>
  <c r="H98" i="11"/>
  <c r="H758" i="11"/>
  <c r="H68" i="11"/>
  <c r="H214" i="11"/>
  <c r="H502" i="11"/>
  <c r="H457" i="11"/>
  <c r="H241" i="11"/>
  <c r="H571" i="11"/>
  <c r="H315" i="11"/>
  <c r="H66" i="11"/>
  <c r="H538" i="11"/>
  <c r="H351" i="11"/>
  <c r="H428" i="11"/>
  <c r="H102" i="11"/>
  <c r="H308" i="11"/>
  <c r="H172" i="11"/>
  <c r="H537" i="11"/>
  <c r="H511" i="11"/>
  <c r="H364" i="11"/>
  <c r="H145" i="11"/>
  <c r="H73" i="11"/>
  <c r="H56" i="11"/>
  <c r="H716" i="11"/>
  <c r="H350" i="11"/>
  <c r="H282" i="11"/>
  <c r="H564" i="11"/>
  <c r="H280" i="11"/>
  <c r="H521" i="11"/>
  <c r="H570" i="11"/>
  <c r="H276" i="11"/>
  <c r="H654" i="11"/>
  <c r="H396" i="11"/>
  <c r="H641" i="11"/>
  <c r="H349" i="11"/>
  <c r="H443" i="11"/>
  <c r="H194" i="11"/>
  <c r="H78" i="11"/>
  <c r="H701" i="11"/>
  <c r="H629" i="11"/>
  <c r="H112" i="11"/>
  <c r="H630" i="11"/>
  <c r="H448" i="11"/>
  <c r="H79" i="11"/>
  <c r="H440" i="11"/>
  <c r="H139" i="11"/>
  <c r="H82" i="11"/>
  <c r="N631" i="13"/>
  <c r="N576" i="13"/>
  <c r="N382" i="13"/>
  <c r="N459" i="13"/>
  <c r="N234" i="13"/>
  <c r="N729" i="13"/>
  <c r="N665" i="13"/>
  <c r="N601" i="13"/>
  <c r="N537" i="13"/>
  <c r="N473" i="13"/>
  <c r="N409" i="13"/>
  <c r="N345" i="13"/>
  <c r="N281" i="13"/>
  <c r="N217" i="13"/>
  <c r="N25" i="13"/>
  <c r="N160" i="13"/>
  <c r="N675" i="13"/>
  <c r="N284" i="13"/>
  <c r="N472" i="13"/>
  <c r="N238" i="13"/>
  <c r="N362" i="13"/>
  <c r="N152" i="13"/>
  <c r="N243" i="13"/>
  <c r="N380" i="13"/>
  <c r="N317" i="13"/>
  <c r="N584" i="13"/>
  <c r="N278" i="13"/>
  <c r="N381" i="13"/>
  <c r="N123" i="13"/>
  <c r="N59" i="13"/>
  <c r="N614" i="13"/>
  <c r="N203" i="13"/>
  <c r="N667" i="13"/>
  <c r="N463" i="13"/>
  <c r="N608" i="13"/>
  <c r="N411" i="13"/>
  <c r="N712" i="13"/>
  <c r="N663" i="13"/>
  <c r="N565" i="13"/>
  <c r="N467" i="13"/>
  <c r="N271" i="13"/>
  <c r="N710" i="13"/>
  <c r="N570" i="13"/>
  <c r="N669" i="13"/>
  <c r="N596" i="13"/>
  <c r="N135" i="13"/>
  <c r="N34" i="13"/>
  <c r="N721" i="13"/>
  <c r="N657" i="13"/>
  <c r="N593" i="13"/>
  <c r="N529" i="13"/>
  <c r="N465" i="13"/>
  <c r="N401" i="13"/>
  <c r="N337" i="13"/>
  <c r="N273" i="13"/>
  <c r="N209" i="13"/>
  <c r="N7" i="13"/>
  <c r="N645" i="13"/>
  <c r="N702" i="13"/>
  <c r="N247" i="13"/>
  <c r="N455" i="13"/>
  <c r="N634" i="13"/>
  <c r="N560" i="13"/>
  <c r="N267" i="13"/>
  <c r="N660" i="13"/>
  <c r="N367" i="13"/>
  <c r="N245" i="13"/>
  <c r="N98" i="13"/>
  <c r="N458" i="13"/>
  <c r="N488" i="13"/>
  <c r="N194" i="13"/>
  <c r="N182" i="13"/>
  <c r="N434" i="13"/>
  <c r="N114" i="13"/>
  <c r="N480" i="13"/>
  <c r="N211" i="13"/>
  <c r="N286" i="13"/>
  <c r="N605" i="13"/>
  <c r="N46" i="13"/>
  <c r="N224" i="13"/>
  <c r="N96" i="13"/>
  <c r="N32" i="13"/>
  <c r="N195" i="13"/>
  <c r="N389" i="13"/>
  <c r="N650" i="13"/>
  <c r="N306" i="13"/>
  <c r="N392" i="13"/>
  <c r="N291" i="13"/>
  <c r="N399" i="13"/>
  <c r="N166" i="13"/>
  <c r="N325" i="13"/>
  <c r="N87" i="13"/>
  <c r="N342" i="13"/>
  <c r="N682" i="13"/>
  <c r="N648" i="13"/>
  <c r="N343" i="13"/>
  <c r="N696" i="13"/>
  <c r="N404" i="13"/>
  <c r="N618" i="13"/>
  <c r="N421" i="13"/>
  <c r="N246" i="13"/>
  <c r="N735" i="13"/>
  <c r="N539" i="13"/>
  <c r="N443" i="13"/>
  <c r="N720" i="13"/>
  <c r="N515" i="13"/>
  <c r="N541" i="13"/>
  <c r="N97" i="13"/>
  <c r="N168" i="13"/>
  <c r="N146" i="13"/>
  <c r="N700" i="13"/>
  <c r="N451" i="13"/>
  <c r="N41" i="13"/>
  <c r="N475" i="13"/>
  <c r="N402" i="13"/>
  <c r="N16" i="13"/>
  <c r="N307" i="13"/>
  <c r="N423" i="13"/>
  <c r="N338" i="13"/>
  <c r="N446" i="13"/>
  <c r="N239" i="13"/>
  <c r="N240" i="13"/>
  <c r="N268" i="13"/>
  <c r="N516" i="13"/>
  <c r="N92" i="13"/>
  <c r="N727" i="13"/>
  <c r="N644" i="13"/>
  <c r="N339" i="13"/>
  <c r="N103" i="13"/>
  <c r="N582" i="13"/>
  <c r="N348" i="13"/>
  <c r="N701" i="13"/>
  <c r="N408" i="13"/>
  <c r="N204" i="13"/>
  <c r="N554" i="13"/>
  <c r="N357" i="13"/>
  <c r="N600" i="13"/>
  <c r="N308" i="13"/>
  <c r="N586" i="13"/>
  <c r="N490" i="13"/>
  <c r="N293" i="13"/>
  <c r="N54" i="13"/>
  <c r="N181" i="13"/>
  <c r="N86" i="13"/>
  <c r="N733" i="13"/>
  <c r="N587" i="13"/>
  <c r="N440" i="13"/>
  <c r="N124" i="13"/>
  <c r="N137" i="13"/>
  <c r="N208" i="13"/>
  <c r="N144" i="13"/>
  <c r="N110" i="13"/>
  <c r="N131" i="13"/>
  <c r="N67" i="13"/>
  <c r="N705" i="13"/>
  <c r="N641" i="13"/>
  <c r="N577" i="13"/>
  <c r="N513" i="13"/>
  <c r="N449" i="13"/>
  <c r="N385" i="13"/>
  <c r="N321" i="13"/>
  <c r="N257" i="13"/>
  <c r="N193" i="13"/>
  <c r="N400" i="13"/>
  <c r="N640" i="13"/>
  <c r="N199" i="13"/>
  <c r="N4" i="13"/>
  <c r="N454" i="13"/>
  <c r="N722" i="13"/>
  <c r="N725" i="13"/>
  <c r="N547" i="13"/>
  <c r="N619" i="13"/>
  <c r="N415" i="13"/>
  <c r="N53" i="13"/>
  <c r="N638" i="13"/>
  <c r="N444" i="13"/>
  <c r="N210" i="13"/>
  <c r="N117" i="13"/>
  <c r="N535" i="13"/>
  <c r="N219" i="13"/>
  <c r="N676" i="13"/>
  <c r="N580" i="13"/>
  <c r="N44" i="13"/>
  <c r="N229" i="13"/>
  <c r="N190" i="13"/>
  <c r="N227" i="13"/>
  <c r="N148" i="13"/>
  <c r="N153" i="13"/>
  <c r="N658" i="13"/>
  <c r="N157" i="13"/>
  <c r="N599" i="13"/>
  <c r="N496" i="13"/>
  <c r="N376" i="13"/>
  <c r="N145" i="13"/>
  <c r="N81" i="13"/>
  <c r="N88" i="13"/>
  <c r="N45" i="13"/>
  <c r="N394" i="13"/>
  <c r="N416" i="13"/>
  <c r="N111" i="13"/>
  <c r="N89" i="13"/>
  <c r="N236" i="13"/>
  <c r="N412" i="13"/>
  <c r="N420" i="13"/>
  <c r="N214" i="13"/>
  <c r="N277" i="13"/>
  <c r="N595" i="13"/>
  <c r="N352" i="13"/>
  <c r="N739" i="13"/>
  <c r="N102" i="13"/>
  <c r="N507" i="13"/>
  <c r="N707" i="13"/>
  <c r="N341" i="13"/>
  <c r="N294" i="13"/>
  <c r="N73" i="13"/>
  <c r="N272" i="13"/>
  <c r="N680" i="13"/>
  <c r="N428" i="13"/>
  <c r="N99" i="13"/>
  <c r="N384" i="13"/>
  <c r="N668" i="13"/>
  <c r="N118" i="13"/>
  <c r="N436" i="13"/>
  <c r="N173" i="13"/>
  <c r="N709" i="13"/>
  <c r="N318" i="13"/>
  <c r="N432" i="13"/>
  <c r="N386" i="13"/>
  <c r="N91" i="13"/>
  <c r="N220" i="13"/>
  <c r="N207" i="13"/>
  <c r="N151" i="13"/>
  <c r="N704" i="13"/>
  <c r="N616" i="13"/>
  <c r="N371" i="13"/>
  <c r="N501" i="13"/>
  <c r="N70" i="13"/>
  <c r="N191" i="13"/>
  <c r="N523" i="13"/>
  <c r="N379" i="13"/>
  <c r="N66" i="13"/>
  <c r="N78" i="13"/>
  <c r="N198" i="13"/>
  <c r="N391" i="13"/>
  <c r="N556" i="13"/>
  <c r="N508" i="13"/>
  <c r="N677" i="13"/>
  <c r="N424" i="13"/>
  <c r="N165" i="13"/>
  <c r="N610" i="13"/>
  <c r="N714" i="13"/>
  <c r="N558" i="13"/>
  <c r="N364" i="13"/>
  <c r="N741" i="13"/>
  <c r="N250" i="13"/>
  <c r="N11" i="13"/>
  <c r="N557" i="13"/>
  <c r="N363" i="13"/>
  <c r="N336" i="13"/>
  <c r="N231" i="13"/>
  <c r="N116" i="13"/>
  <c r="N591" i="13"/>
  <c r="N397" i="13"/>
  <c r="N299" i="13"/>
  <c r="N188" i="13"/>
  <c r="N62" i="13"/>
  <c r="N540" i="13"/>
  <c r="N685" i="13"/>
  <c r="N589" i="13"/>
  <c r="N491" i="13"/>
  <c r="N296" i="13"/>
  <c r="N574" i="13"/>
  <c r="N476" i="13"/>
  <c r="N167" i="13"/>
  <c r="N624" i="13"/>
  <c r="N478" i="13"/>
  <c r="N405" i="13"/>
  <c r="N255" i="13"/>
  <c r="N74" i="13"/>
  <c r="N724" i="13"/>
  <c r="N578" i="13"/>
  <c r="N504" i="13"/>
  <c r="N431" i="13"/>
  <c r="N358" i="13"/>
  <c r="N285" i="13"/>
  <c r="N202" i="13"/>
  <c r="N65" i="13"/>
  <c r="N200" i="13"/>
  <c r="N136" i="13"/>
  <c r="N72" i="13"/>
  <c r="N597" i="13"/>
  <c r="N288" i="13"/>
  <c r="N526" i="13"/>
  <c r="N280" i="13"/>
  <c r="N398" i="13"/>
  <c r="N630" i="13"/>
  <c r="N163" i="13"/>
  <c r="N628" i="13"/>
  <c r="N512" i="13"/>
  <c r="N607" i="13"/>
  <c r="N147" i="13"/>
  <c r="N518" i="13"/>
  <c r="N403" i="13"/>
  <c r="N716" i="13"/>
  <c r="N450" i="13"/>
  <c r="N83" i="13"/>
  <c r="N206" i="13"/>
  <c r="N635" i="13"/>
  <c r="N30" i="13"/>
  <c r="N310" i="13"/>
  <c r="N406" i="13"/>
  <c r="N76" i="13"/>
  <c r="N487" i="13"/>
  <c r="N499" i="13"/>
  <c r="N594" i="13"/>
  <c r="N119" i="13"/>
  <c r="N671" i="13"/>
  <c r="N390" i="13"/>
  <c r="N694" i="13"/>
  <c r="N691" i="13"/>
  <c r="N494" i="13"/>
  <c r="N12" i="13"/>
  <c r="N328" i="13"/>
  <c r="N693" i="13"/>
  <c r="N728" i="13"/>
  <c r="N534" i="13"/>
  <c r="N327" i="13"/>
  <c r="N95" i="13"/>
  <c r="N482" i="13"/>
  <c r="N383" i="13"/>
  <c r="N287" i="13"/>
  <c r="N174" i="13"/>
  <c r="N723" i="13"/>
  <c r="N627" i="13"/>
  <c r="N528" i="13"/>
  <c r="N334" i="13"/>
  <c r="N109" i="13"/>
  <c r="N674" i="13"/>
  <c r="N575" i="13"/>
  <c r="N479" i="13"/>
  <c r="N283" i="13"/>
  <c r="N172" i="13"/>
  <c r="N39" i="13"/>
  <c r="N14" i="13"/>
  <c r="N659" i="13"/>
  <c r="N563" i="13"/>
  <c r="N366" i="13"/>
  <c r="N269" i="13"/>
  <c r="N155" i="13"/>
  <c r="N19" i="13"/>
  <c r="N688" i="13"/>
  <c r="N615" i="13"/>
  <c r="N542" i="13"/>
  <c r="N469" i="13"/>
  <c r="N396" i="13"/>
  <c r="N323" i="13"/>
  <c r="N159" i="13"/>
  <c r="N715" i="13"/>
  <c r="N642" i="13"/>
  <c r="N568" i="13"/>
  <c r="N495" i="13"/>
  <c r="N349" i="13"/>
  <c r="N276" i="13"/>
  <c r="N18" i="13"/>
  <c r="N697" i="13"/>
  <c r="N633" i="13"/>
  <c r="N569" i="13"/>
  <c r="N505" i="13"/>
  <c r="N441" i="13"/>
  <c r="N377" i="13"/>
  <c r="N313" i="13"/>
  <c r="N249" i="13"/>
  <c r="N185" i="13"/>
  <c r="N57" i="13"/>
  <c r="N256" i="13"/>
  <c r="N192" i="13"/>
  <c r="N128" i="13"/>
  <c r="N708" i="13"/>
  <c r="N656" i="13"/>
  <c r="N221" i="13"/>
  <c r="N637" i="13"/>
  <c r="N330" i="13"/>
  <c r="N22" i="13"/>
  <c r="N35" i="13"/>
  <c r="N232" i="13"/>
  <c r="N718" i="13"/>
  <c r="N726" i="13"/>
  <c r="N335" i="13"/>
  <c r="N527" i="13"/>
  <c r="N228" i="13"/>
  <c r="N579" i="13"/>
  <c r="N678" i="13"/>
  <c r="N312" i="13"/>
  <c r="N27" i="13"/>
  <c r="N101" i="13"/>
  <c r="N375" i="13"/>
  <c r="N324" i="13"/>
  <c r="N695" i="13"/>
  <c r="N643" i="13"/>
  <c r="N350" i="13"/>
  <c r="N303" i="13"/>
  <c r="N438" i="13"/>
  <c r="N544" i="13"/>
  <c r="N316" i="13"/>
  <c r="N388" i="13"/>
  <c r="N132" i="13"/>
  <c r="N603" i="13"/>
  <c r="N5" i="13"/>
  <c r="N699" i="13"/>
  <c r="N414" i="13"/>
  <c r="N212" i="13"/>
  <c r="N629" i="13"/>
  <c r="N52" i="13"/>
  <c r="N646" i="13"/>
  <c r="N82" i="13"/>
  <c r="N621" i="13"/>
  <c r="N13" i="13"/>
  <c r="N666" i="13"/>
  <c r="N471" i="13"/>
  <c r="N730" i="13"/>
  <c r="N510" i="13"/>
  <c r="N620" i="13"/>
  <c r="N37" i="13"/>
  <c r="N703" i="13"/>
  <c r="N509" i="13"/>
  <c r="N311" i="13"/>
  <c r="N205" i="13"/>
  <c r="N79" i="13"/>
  <c r="N20" i="13"/>
  <c r="N664" i="13"/>
  <c r="N566" i="13"/>
  <c r="N372" i="13"/>
  <c r="N28" i="13"/>
  <c r="N711" i="13"/>
  <c r="N613" i="13"/>
  <c r="N517" i="13"/>
  <c r="N419" i="13"/>
  <c r="N320" i="13"/>
  <c r="N215" i="13"/>
  <c r="N93" i="13"/>
  <c r="N15" i="13"/>
  <c r="N564" i="13"/>
  <c r="N466" i="13"/>
  <c r="N156" i="13"/>
  <c r="N647" i="13"/>
  <c r="N9" i="13"/>
  <c r="N679" i="13"/>
  <c r="N606" i="13"/>
  <c r="N387" i="13"/>
  <c r="N314" i="13"/>
  <c r="N235" i="13"/>
  <c r="N47" i="13"/>
  <c r="N706" i="13"/>
  <c r="N632" i="13"/>
  <c r="N413" i="13"/>
  <c r="N340" i="13"/>
  <c r="N266" i="13"/>
  <c r="N180" i="13"/>
  <c r="N10" i="13"/>
  <c r="N689" i="13"/>
  <c r="N625" i="13"/>
  <c r="N561" i="13"/>
  <c r="N497" i="13"/>
  <c r="N433" i="13"/>
  <c r="N369" i="13"/>
  <c r="N305" i="13"/>
  <c r="N241" i="13"/>
  <c r="N177" i="13"/>
  <c r="N49" i="13"/>
  <c r="N248" i="13"/>
  <c r="N184" i="13"/>
  <c r="N56" i="13"/>
  <c r="Z7" i="13"/>
  <c r="Z4" i="13"/>
  <c r="Z12" i="13"/>
  <c r="Z13" i="13"/>
  <c r="Z2" i="13"/>
  <c r="Z16" i="13"/>
  <c r="Z6" i="13"/>
  <c r="Z18" i="13"/>
  <c r="Z20" i="13"/>
  <c r="Z8" i="13"/>
  <c r="Z15" i="13"/>
  <c r="Z11" i="13"/>
  <c r="Z17" i="13"/>
  <c r="Z19" i="13"/>
  <c r="Z9" i="13"/>
  <c r="Z21" i="13"/>
  <c r="Z5" i="13"/>
  <c r="Z14" i="13"/>
  <c r="Z3" i="13"/>
  <c r="Z10" i="13"/>
  <c r="K524" i="15" l="1"/>
  <c r="L524" i="15"/>
  <c r="O524" i="15"/>
  <c r="K106" i="15"/>
  <c r="O106" i="15"/>
  <c r="L106" i="15"/>
  <c r="K452" i="15"/>
  <c r="O452" i="15"/>
  <c r="L452" i="15"/>
  <c r="L216" i="15"/>
  <c r="K216" i="15"/>
  <c r="O216" i="15"/>
  <c r="L639" i="15"/>
  <c r="K639" i="15"/>
  <c r="O639" i="15"/>
  <c r="K252" i="15"/>
  <c r="O252" i="15"/>
  <c r="L252" i="15"/>
  <c r="L543" i="15"/>
  <c r="K543" i="15"/>
  <c r="O543" i="15"/>
  <c r="O395" i="15"/>
  <c r="K395" i="15"/>
  <c r="L395" i="15"/>
  <c r="O359" i="15"/>
  <c r="K359" i="15"/>
  <c r="L359" i="15"/>
  <c r="L622" i="15"/>
  <c r="K622" i="15"/>
  <c r="O622" i="15"/>
  <c r="K590" i="15"/>
  <c r="O590" i="15"/>
  <c r="L590" i="15"/>
  <c r="O24" i="15"/>
  <c r="L24" i="15"/>
  <c r="K24" i="15"/>
  <c r="O6" i="15"/>
  <c r="K6" i="15"/>
  <c r="L6" i="15"/>
  <c r="O470" i="15"/>
  <c r="L470" i="15"/>
  <c r="K470" i="15"/>
  <c r="K743" i="15"/>
  <c r="O743" i="15"/>
  <c r="L743" i="15"/>
  <c r="K77" i="15"/>
  <c r="L77" i="15"/>
  <c r="O77" i="15"/>
  <c r="O670" i="15"/>
  <c r="L670" i="15"/>
  <c r="K670" i="15"/>
  <c r="L426" i="15"/>
  <c r="K426" i="15"/>
  <c r="O426" i="15"/>
  <c r="L43" i="15"/>
  <c r="O43" i="15"/>
  <c r="K43" i="15"/>
  <c r="L592" i="15"/>
  <c r="K592" i="15"/>
  <c r="O592" i="15"/>
  <c r="O161" i="15"/>
  <c r="K161" i="15"/>
  <c r="L161" i="15"/>
  <c r="K301" i="15"/>
  <c r="L301" i="15"/>
  <c r="O301" i="15"/>
  <c r="O300" i="15"/>
  <c r="L300" i="15"/>
  <c r="K300" i="15"/>
  <c r="K687" i="15"/>
  <c r="L687" i="15"/>
  <c r="O687" i="15"/>
  <c r="K170" i="15"/>
  <c r="L170" i="15"/>
  <c r="O170" i="15"/>
  <c r="K179" i="15"/>
  <c r="L179" i="15"/>
  <c r="O179" i="15"/>
  <c r="L368" i="15"/>
  <c r="K368" i="15"/>
  <c r="O368" i="15"/>
  <c r="K360" i="15"/>
  <c r="L360" i="15"/>
  <c r="O360" i="15"/>
  <c r="O555" i="15"/>
  <c r="K555" i="15"/>
  <c r="L555" i="15"/>
  <c r="O681" i="15"/>
  <c r="K681" i="15"/>
  <c r="L681" i="15"/>
  <c r="K26" i="15"/>
  <c r="O26" i="15"/>
  <c r="L26" i="15"/>
  <c r="L253" i="15"/>
  <c r="K253" i="15"/>
  <c r="O253" i="15"/>
  <c r="L197" i="15"/>
  <c r="K197" i="15"/>
  <c r="O197" i="15"/>
  <c r="O737" i="15"/>
  <c r="K737" i="15"/>
  <c r="L737" i="15"/>
  <c r="L626" i="15"/>
  <c r="K626" i="15"/>
  <c r="O626" i="15"/>
  <c r="O604" i="15"/>
  <c r="K604" i="15"/>
  <c r="L604" i="15"/>
  <c r="L17" i="15"/>
  <c r="K17" i="15"/>
  <c r="O17" i="15"/>
  <c r="K164" i="15"/>
  <c r="O164" i="15"/>
  <c r="L164" i="15"/>
  <c r="L237" i="15"/>
  <c r="K237" i="15"/>
  <c r="O237" i="15"/>
  <c r="K139" i="15"/>
  <c r="L139" i="15"/>
  <c r="O139" i="15"/>
  <c r="O374" i="15"/>
  <c r="K374" i="15"/>
  <c r="L374" i="15"/>
  <c r="L654" i="15"/>
  <c r="K654" i="15"/>
  <c r="O654" i="15"/>
  <c r="L698" i="15"/>
  <c r="K698" i="15"/>
  <c r="O698" i="15"/>
  <c r="K468" i="15"/>
  <c r="L468" i="15"/>
  <c r="O468" i="15"/>
  <c r="K196" i="15"/>
  <c r="O196" i="15"/>
  <c r="L196" i="15"/>
  <c r="L530" i="15"/>
  <c r="O530" i="15"/>
  <c r="K530" i="15"/>
  <c r="K652" i="15"/>
  <c r="L652" i="15"/>
  <c r="O652" i="15"/>
  <c r="O651" i="15"/>
  <c r="K651" i="15"/>
  <c r="L651" i="15"/>
  <c r="K69" i="15"/>
  <c r="L69" i="15"/>
  <c r="O69" i="15"/>
  <c r="K460" i="15"/>
  <c r="L460" i="15"/>
  <c r="O460" i="15"/>
  <c r="O545" i="15"/>
  <c r="K545" i="15"/>
  <c r="L545" i="15"/>
  <c r="O550" i="15"/>
  <c r="L550" i="15"/>
  <c r="K550" i="15"/>
  <c r="O121" i="15"/>
  <c r="L121" i="15"/>
  <c r="K121" i="15"/>
  <c r="K42" i="15"/>
  <c r="O42" i="15"/>
  <c r="L42" i="15"/>
  <c r="L176" i="15"/>
  <c r="K176" i="15"/>
  <c r="O176" i="15"/>
  <c r="K258" i="15"/>
  <c r="O258" i="15"/>
  <c r="L258" i="15"/>
  <c r="L546" i="15"/>
  <c r="K546" i="15"/>
  <c r="O546" i="15"/>
  <c r="O38" i="15"/>
  <c r="L38" i="15"/>
  <c r="K38" i="15"/>
  <c r="K154" i="15"/>
  <c r="L154" i="15"/>
  <c r="O154" i="15"/>
  <c r="K242" i="15"/>
  <c r="O242" i="15"/>
  <c r="L242" i="15"/>
  <c r="L107" i="15"/>
  <c r="K107" i="15"/>
  <c r="O107" i="15"/>
  <c r="K50" i="15"/>
  <c r="O50" i="15"/>
  <c r="L50" i="15"/>
  <c r="K329" i="15"/>
  <c r="L329" i="15"/>
  <c r="O329" i="15"/>
  <c r="O183" i="15"/>
  <c r="L183" i="15"/>
  <c r="K183" i="15"/>
  <c r="L29" i="15"/>
  <c r="O29" i="15"/>
  <c r="K29" i="15"/>
  <c r="O351" i="15"/>
  <c r="K351" i="15"/>
  <c r="L351" i="15"/>
  <c r="L538" i="15"/>
  <c r="O538" i="15"/>
  <c r="K538" i="15"/>
  <c r="L562" i="15"/>
  <c r="K562" i="15"/>
  <c r="O562" i="15"/>
  <c r="K322" i="15"/>
  <c r="O322" i="15"/>
  <c r="L322" i="15"/>
  <c r="K407" i="15"/>
  <c r="O407" i="15"/>
  <c r="L407" i="15"/>
  <c r="L230" i="15"/>
  <c r="O230" i="15"/>
  <c r="K230" i="15"/>
  <c r="L347" i="15"/>
  <c r="K347" i="15"/>
  <c r="O347" i="15"/>
  <c r="L602" i="15"/>
  <c r="K602" i="15"/>
  <c r="O602" i="15"/>
  <c r="L551" i="15"/>
  <c r="K551" i="15"/>
  <c r="O551" i="15"/>
  <c r="L567" i="15"/>
  <c r="K567" i="15"/>
  <c r="O567" i="15"/>
  <c r="O292" i="15"/>
  <c r="L292" i="15"/>
  <c r="K292" i="15"/>
  <c r="L533" i="15"/>
  <c r="O533" i="15"/>
  <c r="K533" i="15"/>
  <c r="O354" i="15"/>
  <c r="L354" i="15"/>
  <c r="K354" i="15"/>
  <c r="L373" i="15"/>
  <c r="K373" i="15"/>
  <c r="O373" i="15"/>
  <c r="O745" i="15"/>
  <c r="K745" i="15"/>
  <c r="L745" i="15"/>
  <c r="L355" i="15"/>
  <c r="K355" i="15"/>
  <c r="O355" i="15"/>
  <c r="L429" i="15"/>
  <c r="O429" i="15"/>
  <c r="K429" i="15"/>
  <c r="L692" i="15"/>
  <c r="K692" i="15"/>
  <c r="O692" i="15"/>
  <c r="L609" i="15"/>
  <c r="O609" i="15"/>
  <c r="K609" i="15"/>
  <c r="O295" i="15"/>
  <c r="L295" i="15"/>
  <c r="K295" i="15"/>
  <c r="K187" i="15"/>
  <c r="O187" i="15"/>
  <c r="L187" i="15"/>
  <c r="O462" i="15"/>
  <c r="L462" i="15"/>
  <c r="K462" i="15"/>
  <c r="L356" i="15"/>
  <c r="O356" i="15"/>
  <c r="K356" i="15"/>
  <c r="O8" i="15"/>
  <c r="L8" i="15"/>
  <c r="K8" i="15"/>
  <c r="K481" i="15"/>
  <c r="O481" i="15"/>
  <c r="L481" i="15"/>
  <c r="O346" i="15"/>
  <c r="K346" i="15"/>
  <c r="L346" i="15"/>
  <c r="O585" i="15"/>
  <c r="L585" i="15"/>
  <c r="K585" i="15"/>
  <c r="O536" i="15"/>
  <c r="L536" i="15"/>
  <c r="K536" i="15"/>
  <c r="O673" i="15"/>
  <c r="K673" i="15"/>
  <c r="L673" i="15"/>
  <c r="L33" i="15"/>
  <c r="K33" i="15"/>
  <c r="O33" i="15"/>
  <c r="L623" i="15"/>
  <c r="K623" i="15"/>
  <c r="O623" i="15"/>
  <c r="K171" i="15"/>
  <c r="L171" i="15"/>
  <c r="O171" i="15"/>
  <c r="L649" i="15"/>
  <c r="K649" i="15"/>
  <c r="O649" i="15"/>
  <c r="L254" i="15"/>
  <c r="O254" i="15"/>
  <c r="K254" i="15"/>
  <c r="L453" i="15"/>
  <c r="O453" i="15"/>
  <c r="K453" i="15"/>
  <c r="K304" i="15"/>
  <c r="O304" i="15"/>
  <c r="L304" i="15"/>
  <c r="L64" i="15"/>
  <c r="O64" i="15"/>
  <c r="K64" i="15"/>
  <c r="K636" i="15"/>
  <c r="L636" i="15"/>
  <c r="O636" i="15"/>
  <c r="K519" i="15"/>
  <c r="L519" i="15"/>
  <c r="O519" i="15"/>
  <c r="L514" i="15"/>
  <c r="O514" i="15"/>
  <c r="K514" i="15"/>
  <c r="K500" i="15"/>
  <c r="L500" i="15"/>
  <c r="O500" i="15"/>
  <c r="L732" i="15"/>
  <c r="K732" i="15"/>
  <c r="O732" i="15"/>
  <c r="L492" i="15"/>
  <c r="O492" i="15"/>
  <c r="K492" i="15"/>
  <c r="K370" i="15"/>
  <c r="O370" i="15"/>
  <c r="L370" i="15"/>
  <c r="K251" i="15"/>
  <c r="O251" i="15"/>
  <c r="L251" i="15"/>
  <c r="O319" i="15"/>
  <c r="L319" i="15"/>
  <c r="K319" i="15"/>
  <c r="L498" i="15"/>
  <c r="O498" i="15"/>
  <c r="K498" i="15"/>
  <c r="K344" i="15"/>
  <c r="L344" i="15"/>
  <c r="O344" i="15"/>
  <c r="K532" i="15"/>
  <c r="O532" i="15"/>
  <c r="L532" i="15"/>
  <c r="O422" i="15"/>
  <c r="K422" i="15"/>
  <c r="L422" i="15"/>
  <c r="O683" i="15"/>
  <c r="L683" i="15"/>
  <c r="K683" i="15"/>
  <c r="L442" i="15"/>
  <c r="K442" i="15"/>
  <c r="O442" i="15"/>
  <c r="O169" i="15"/>
  <c r="K169" i="15"/>
  <c r="L169" i="15"/>
  <c r="L552" i="15"/>
  <c r="O552" i="15"/>
  <c r="K552" i="15"/>
  <c r="L744" i="15"/>
  <c r="K744" i="15"/>
  <c r="O744" i="15"/>
  <c r="L672" i="15"/>
  <c r="K672" i="15"/>
  <c r="O672" i="15"/>
  <c r="K290" i="15"/>
  <c r="O290" i="15"/>
  <c r="L290" i="15"/>
  <c r="K58" i="15"/>
  <c r="L58" i="15"/>
  <c r="O58" i="15"/>
  <c r="L740" i="15"/>
  <c r="O740" i="15"/>
  <c r="K740" i="15"/>
  <c r="K393" i="15"/>
  <c r="L393" i="15"/>
  <c r="O393" i="15"/>
  <c r="L684" i="15"/>
  <c r="K684" i="15"/>
  <c r="O684" i="15"/>
  <c r="K130" i="15"/>
  <c r="L130" i="15"/>
  <c r="O130" i="15"/>
  <c r="O531" i="15"/>
  <c r="L531" i="15"/>
  <c r="K531" i="15"/>
  <c r="L142" i="15"/>
  <c r="O142" i="15"/>
  <c r="K142" i="15"/>
  <c r="L63" i="15"/>
  <c r="K63" i="15"/>
  <c r="O63" i="15"/>
  <c r="L474" i="15"/>
  <c r="K474" i="15"/>
  <c r="O474" i="15"/>
  <c r="L456" i="15"/>
  <c r="O456" i="15"/>
  <c r="K456" i="15"/>
  <c r="K186" i="15"/>
  <c r="L186" i="15"/>
  <c r="O186" i="15"/>
  <c r="L222" i="15"/>
  <c r="O222" i="15"/>
  <c r="K222" i="15"/>
  <c r="K548" i="15"/>
  <c r="L548" i="15"/>
  <c r="O548" i="15"/>
  <c r="L3" i="15"/>
  <c r="K3" i="15"/>
  <c r="O3" i="15"/>
  <c r="L464" i="15"/>
  <c r="O464" i="15"/>
  <c r="K464" i="15"/>
  <c r="O105" i="15"/>
  <c r="L105" i="15"/>
  <c r="K105" i="15"/>
  <c r="O129" i="15"/>
  <c r="K129" i="15"/>
  <c r="L129" i="15"/>
  <c r="K218" i="15"/>
  <c r="L218" i="15"/>
  <c r="O218" i="15"/>
  <c r="O662" i="15"/>
  <c r="L662" i="15"/>
  <c r="K662" i="15"/>
  <c r="L326" i="15"/>
  <c r="O326" i="15"/>
  <c r="K326" i="15"/>
  <c r="K298" i="15"/>
  <c r="L298" i="15"/>
  <c r="O298" i="15"/>
  <c r="K260" i="15"/>
  <c r="O260" i="15"/>
  <c r="L260" i="15"/>
  <c r="L506" i="15"/>
  <c r="O506" i="15"/>
  <c r="K506" i="15"/>
  <c r="L612" i="15"/>
  <c r="O612" i="15"/>
  <c r="K612" i="15"/>
  <c r="L331" i="15"/>
  <c r="K331" i="15"/>
  <c r="O331" i="15"/>
  <c r="L525" i="15"/>
  <c r="O525" i="15"/>
  <c r="K525" i="15"/>
  <c r="L133" i="15"/>
  <c r="K133" i="15"/>
  <c r="O133" i="15"/>
  <c r="K226" i="15"/>
  <c r="O226" i="15"/>
  <c r="L226" i="15"/>
  <c r="K489" i="15"/>
  <c r="L489" i="15"/>
  <c r="O489" i="15"/>
  <c r="L75" i="15"/>
  <c r="K75" i="15"/>
  <c r="O75" i="15"/>
  <c r="O68" i="15"/>
  <c r="L68" i="15"/>
  <c r="K68" i="15"/>
  <c r="K511" i="15"/>
  <c r="O511" i="15"/>
  <c r="L511" i="15"/>
  <c r="L493" i="15"/>
  <c r="K493" i="15"/>
  <c r="O493" i="15"/>
  <c r="L48" i="15"/>
  <c r="O48" i="15"/>
  <c r="K48" i="15"/>
  <c r="L80" i="15"/>
  <c r="K80" i="15"/>
  <c r="O80" i="15"/>
  <c r="K719" i="15"/>
  <c r="O719" i="15"/>
  <c r="L719" i="15"/>
  <c r="O661" i="15"/>
  <c r="L661" i="15"/>
  <c r="K661" i="15"/>
  <c r="L71" i="15"/>
  <c r="K71" i="15"/>
  <c r="O71" i="15"/>
  <c r="L418" i="15"/>
  <c r="K418" i="15"/>
  <c r="O418" i="15"/>
  <c r="K611" i="15"/>
  <c r="L611" i="15"/>
  <c r="O611" i="15"/>
  <c r="O731" i="15"/>
  <c r="K731" i="15"/>
  <c r="L731" i="15"/>
  <c r="O553" i="15"/>
  <c r="K553" i="15"/>
  <c r="L553" i="15"/>
  <c r="O265" i="15"/>
  <c r="K265" i="15"/>
  <c r="L265" i="15"/>
  <c r="O588" i="15"/>
  <c r="K588" i="15"/>
  <c r="L588" i="15"/>
  <c r="K122" i="15"/>
  <c r="L122" i="15"/>
  <c r="O122" i="15"/>
  <c r="K417" i="15"/>
  <c r="O417" i="15"/>
  <c r="L417" i="15"/>
  <c r="K259" i="15"/>
  <c r="O259" i="15"/>
  <c r="L259" i="15"/>
  <c r="O486" i="15"/>
  <c r="L486" i="15"/>
  <c r="K486" i="15"/>
  <c r="L485" i="15"/>
  <c r="K485" i="15"/>
  <c r="O485" i="15"/>
  <c r="K90" i="15"/>
  <c r="O90" i="15"/>
  <c r="L90" i="15"/>
  <c r="L189" i="15"/>
  <c r="K189" i="15"/>
  <c r="O189" i="15"/>
  <c r="L125" i="15"/>
  <c r="K125" i="15"/>
  <c r="O125" i="15"/>
  <c r="O175" i="15"/>
  <c r="L175" i="15"/>
  <c r="K175" i="15"/>
  <c r="K61" i="15"/>
  <c r="L61" i="15"/>
  <c r="O61" i="15"/>
  <c r="O279" i="15"/>
  <c r="L279" i="15"/>
  <c r="K279" i="15"/>
  <c r="O686" i="15"/>
  <c r="L686" i="15"/>
  <c r="K686" i="15"/>
  <c r="K425" i="15"/>
  <c r="L425" i="15"/>
  <c r="O425" i="15"/>
  <c r="L55" i="15"/>
  <c r="K55" i="15"/>
  <c r="O55" i="15"/>
  <c r="O84" i="15"/>
  <c r="L84" i="15"/>
  <c r="K84" i="15"/>
  <c r="O223" i="15"/>
  <c r="K223" i="15"/>
  <c r="L223" i="15"/>
  <c r="O483" i="15"/>
  <c r="L483" i="15"/>
  <c r="K483" i="15"/>
  <c r="K457" i="15"/>
  <c r="L457" i="15"/>
  <c r="O457" i="15"/>
  <c r="L583" i="15"/>
  <c r="K583" i="15"/>
  <c r="O583" i="15"/>
  <c r="L112" i="15"/>
  <c r="O112" i="15"/>
  <c r="K112" i="15"/>
  <c r="K309" i="15"/>
  <c r="L309" i="15"/>
  <c r="O309" i="15"/>
  <c r="O572" i="15"/>
  <c r="K572" i="15"/>
  <c r="L572" i="15"/>
  <c r="L315" i="15"/>
  <c r="K315" i="15"/>
  <c r="O315" i="15"/>
  <c r="L736" i="15"/>
  <c r="K736" i="15"/>
  <c r="O736" i="15"/>
  <c r="O742" i="15"/>
  <c r="L742" i="15"/>
  <c r="K742" i="15"/>
  <c r="K2" i="15"/>
  <c r="O2" i="15"/>
  <c r="L2" i="15"/>
  <c r="L270" i="15"/>
  <c r="O270" i="15"/>
  <c r="K270" i="15"/>
  <c r="K140" i="15"/>
  <c r="O140" i="15"/>
  <c r="L140" i="15"/>
  <c r="K40" i="15"/>
  <c r="O40" i="15"/>
  <c r="L40" i="15"/>
  <c r="L655" i="15"/>
  <c r="K655" i="15"/>
  <c r="O655" i="15"/>
  <c r="O333" i="15"/>
  <c r="K333" i="15"/>
  <c r="L333" i="15"/>
  <c r="K244" i="15"/>
  <c r="O244" i="15"/>
  <c r="L244" i="15"/>
  <c r="L617" i="15"/>
  <c r="O617" i="15"/>
  <c r="K617" i="15"/>
  <c r="O430" i="15"/>
  <c r="L430" i="15"/>
  <c r="K430" i="15"/>
  <c r="O225" i="15"/>
  <c r="K225" i="15"/>
  <c r="L225" i="15"/>
  <c r="K503" i="15"/>
  <c r="O503" i="15"/>
  <c r="L503" i="15"/>
  <c r="O127" i="15"/>
  <c r="L127" i="15"/>
  <c r="K127" i="15"/>
  <c r="L410" i="15"/>
  <c r="K410" i="15"/>
  <c r="O410" i="15"/>
  <c r="O520" i="15"/>
  <c r="L520" i="15"/>
  <c r="K520" i="15"/>
  <c r="K439" i="15"/>
  <c r="O439" i="15"/>
  <c r="L439" i="15"/>
  <c r="L120" i="15"/>
  <c r="O120" i="15"/>
  <c r="K120" i="15"/>
  <c r="L521" i="15"/>
  <c r="K521" i="15"/>
  <c r="O521" i="15"/>
  <c r="K447" i="15"/>
  <c r="L447" i="15"/>
  <c r="O447" i="15"/>
  <c r="K353" i="15"/>
  <c r="O353" i="15"/>
  <c r="L353" i="15"/>
  <c r="L461" i="15"/>
  <c r="O461" i="15"/>
  <c r="K461" i="15"/>
  <c r="K361" i="15"/>
  <c r="O361" i="15"/>
  <c r="L361" i="15"/>
  <c r="O653" i="15"/>
  <c r="L653" i="15"/>
  <c r="K653" i="15"/>
  <c r="K100" i="15"/>
  <c r="O100" i="15"/>
  <c r="L100" i="15"/>
  <c r="L738" i="15"/>
  <c r="K738" i="15"/>
  <c r="O738" i="15"/>
  <c r="K573" i="15"/>
  <c r="O573" i="15"/>
  <c r="L573" i="15"/>
  <c r="O233" i="15"/>
  <c r="K233" i="15"/>
  <c r="L233" i="15"/>
  <c r="L31" i="15"/>
  <c r="O31" i="15"/>
  <c r="K31" i="15"/>
  <c r="L21" i="15"/>
  <c r="O21" i="15"/>
  <c r="K21" i="15"/>
  <c r="L141" i="15"/>
  <c r="K141" i="15"/>
  <c r="O141" i="15"/>
  <c r="L85" i="15"/>
  <c r="K85" i="15"/>
  <c r="O85" i="15"/>
  <c r="K162" i="15"/>
  <c r="L162" i="15"/>
  <c r="O162" i="15"/>
  <c r="O143" i="15"/>
  <c r="L143" i="15"/>
  <c r="K143" i="15"/>
  <c r="L104" i="15"/>
  <c r="O104" i="15"/>
  <c r="K104" i="15"/>
  <c r="K282" i="15"/>
  <c r="L282" i="15"/>
  <c r="O282" i="15"/>
  <c r="O448" i="15"/>
  <c r="L448" i="15"/>
  <c r="K448" i="15"/>
  <c r="L275" i="15"/>
  <c r="K275" i="15"/>
  <c r="O275" i="15"/>
  <c r="L477" i="15"/>
  <c r="O477" i="15"/>
  <c r="K477" i="15"/>
  <c r="K549" i="15"/>
  <c r="O549" i="15"/>
  <c r="L549" i="15"/>
  <c r="L158" i="15"/>
  <c r="O158" i="15"/>
  <c r="K158" i="15"/>
  <c r="O734" i="15"/>
  <c r="L734" i="15"/>
  <c r="K734" i="15"/>
  <c r="L445" i="15"/>
  <c r="O445" i="15"/>
  <c r="K445" i="15"/>
  <c r="K581" i="15"/>
  <c r="L581" i="15"/>
  <c r="O581" i="15"/>
  <c r="L559" i="15"/>
  <c r="K559" i="15"/>
  <c r="O559" i="15"/>
  <c r="L437" i="15"/>
  <c r="O437" i="15"/>
  <c r="K437" i="15"/>
  <c r="L264" i="15"/>
  <c r="K264" i="15"/>
  <c r="O264" i="15"/>
  <c r="L365" i="15"/>
  <c r="K365" i="15"/>
  <c r="O365" i="15"/>
  <c r="K598" i="15"/>
  <c r="L598" i="15"/>
  <c r="O598" i="15"/>
  <c r="L134" i="15"/>
  <c r="O134" i="15"/>
  <c r="K134" i="15"/>
  <c r="L149" i="15"/>
  <c r="K149" i="15"/>
  <c r="O149" i="15"/>
  <c r="O94" i="15"/>
  <c r="L94" i="15"/>
  <c r="K94" i="15"/>
  <c r="L484" i="15"/>
  <c r="K484" i="15"/>
  <c r="O484" i="15"/>
  <c r="L522" i="15"/>
  <c r="O522" i="15"/>
  <c r="K522" i="15"/>
  <c r="K36" i="15"/>
  <c r="O36" i="15"/>
  <c r="L36" i="15"/>
  <c r="K274" i="15"/>
  <c r="L274" i="15"/>
  <c r="O274" i="15"/>
  <c r="L51" i="15"/>
  <c r="K51" i="15"/>
  <c r="O51" i="15"/>
  <c r="O427" i="15"/>
  <c r="K427" i="15"/>
  <c r="L427" i="15"/>
  <c r="O60" i="15"/>
  <c r="L60" i="15"/>
  <c r="K60" i="15"/>
  <c r="L717" i="15"/>
  <c r="K717" i="15"/>
  <c r="O717" i="15"/>
  <c r="L378" i="15"/>
  <c r="K378" i="15"/>
  <c r="O378" i="15"/>
  <c r="L262" i="15"/>
  <c r="O262" i="15"/>
  <c r="K262" i="15"/>
  <c r="L332" i="15"/>
  <c r="O332" i="15"/>
  <c r="K332" i="15"/>
  <c r="L690" i="15"/>
  <c r="K690" i="15"/>
  <c r="O690" i="15"/>
  <c r="L289" i="15"/>
  <c r="O289" i="15"/>
  <c r="K289" i="15"/>
  <c r="L297" i="15"/>
  <c r="O297" i="15"/>
  <c r="K297" i="15"/>
  <c r="O263" i="15"/>
  <c r="K263" i="15"/>
  <c r="L263" i="15"/>
  <c r="O201" i="15"/>
  <c r="K201" i="15"/>
  <c r="L201" i="15"/>
  <c r="O713" i="15"/>
  <c r="K713" i="15"/>
  <c r="L713" i="15"/>
  <c r="L261" i="15"/>
  <c r="K261" i="15"/>
  <c r="O261" i="15"/>
  <c r="L213" i="15"/>
  <c r="K213" i="15"/>
  <c r="O213" i="15"/>
  <c r="L302" i="15"/>
  <c r="O302" i="15"/>
  <c r="K302" i="15"/>
  <c r="O113" i="15"/>
  <c r="L113" i="15"/>
  <c r="K113" i="15"/>
  <c r="L108" i="15"/>
  <c r="O108" i="15"/>
  <c r="K108" i="15"/>
  <c r="O126" i="15"/>
  <c r="L126" i="15"/>
  <c r="K126" i="15"/>
  <c r="K138" i="15"/>
  <c r="L138" i="15"/>
  <c r="O138" i="15"/>
  <c r="L571" i="15"/>
  <c r="O571" i="15"/>
  <c r="K571" i="15"/>
  <c r="L502" i="15"/>
  <c r="O502" i="15"/>
  <c r="K502" i="15"/>
  <c r="L23" i="15"/>
  <c r="O23" i="15"/>
  <c r="K23" i="15"/>
  <c r="L115" i="15"/>
  <c r="K115" i="15"/>
  <c r="O115" i="15"/>
  <c r="O435" i="15"/>
  <c r="L435" i="15"/>
  <c r="K435" i="15"/>
  <c r="L150" i="15"/>
  <c r="O150" i="15"/>
  <c r="K150" i="15"/>
  <c r="K178" i="15"/>
  <c r="L178" i="15"/>
  <c r="O178" i="15"/>
  <c r="H579" i="11"/>
  <c r="H682" i="11"/>
  <c r="H713" i="11"/>
  <c r="H651" i="11"/>
  <c r="H645" i="11"/>
  <c r="H408" i="11"/>
  <c r="H220" i="11"/>
  <c r="H759" i="11"/>
  <c r="H136" i="11"/>
  <c r="H175" i="11"/>
  <c r="H72" i="11"/>
  <c r="H266" i="11"/>
  <c r="H338" i="11"/>
  <c r="H150" i="11"/>
  <c r="H75" i="11"/>
  <c r="H190" i="11"/>
  <c r="H536" i="11"/>
  <c r="H509" i="11"/>
  <c r="H209" i="11"/>
  <c r="H295" i="11"/>
  <c r="H71" i="11"/>
  <c r="H531" i="11"/>
  <c r="H745" i="11"/>
  <c r="H164" i="11"/>
  <c r="H700" i="11"/>
  <c r="H623" i="11"/>
  <c r="H652" i="11"/>
  <c r="H153" i="11"/>
  <c r="H624" i="11"/>
  <c r="H721" i="11"/>
  <c r="H696" i="11"/>
  <c r="H523" i="11"/>
  <c r="H352" i="11"/>
  <c r="H709" i="11"/>
  <c r="H648" i="11"/>
  <c r="H592" i="11"/>
  <c r="H29" i="11"/>
  <c r="H169" i="11"/>
  <c r="H370" i="11"/>
  <c r="H247" i="11"/>
  <c r="H403" i="11"/>
  <c r="H375" i="11"/>
  <c r="H464" i="11"/>
  <c r="H361" i="11"/>
  <c r="H200" i="11"/>
  <c r="H227" i="11"/>
  <c r="H485" i="11"/>
  <c r="H221" i="11"/>
  <c r="H398" i="11"/>
  <c r="H178" i="11"/>
  <c r="H619" i="11"/>
  <c r="H697" i="11"/>
  <c r="H100" i="11"/>
  <c r="H40" i="11"/>
  <c r="H660" i="11"/>
  <c r="H345" i="11"/>
  <c r="H416" i="11"/>
  <c r="H415" i="11"/>
  <c r="H541" i="11"/>
  <c r="H91" i="11"/>
  <c r="H434" i="11"/>
  <c r="H62" i="11"/>
  <c r="H22" i="11"/>
  <c r="H162" i="11"/>
  <c r="H572" i="11"/>
  <c r="H356" i="11"/>
  <c r="H557" i="11"/>
  <c r="H410" i="11"/>
  <c r="H212" i="11"/>
  <c r="H291" i="11"/>
  <c r="H52" i="11"/>
  <c r="H583" i="11"/>
  <c r="H632" i="11"/>
  <c r="H261" i="11"/>
  <c r="H43" i="11"/>
  <c r="H683" i="11"/>
  <c r="H27" i="11"/>
  <c r="H664" i="11"/>
  <c r="H348" i="11"/>
  <c r="H37" i="11"/>
  <c r="H328" i="11"/>
  <c r="H273" i="11"/>
  <c r="H526" i="11"/>
  <c r="H312" i="11"/>
  <c r="H598" i="11"/>
  <c r="H226" i="11"/>
  <c r="H195" i="11"/>
  <c r="H97" i="11"/>
  <c r="H353" i="11"/>
  <c r="H341" i="11"/>
  <c r="H711" i="11"/>
  <c r="H653" i="11"/>
  <c r="H306" i="11"/>
  <c r="H496" i="11"/>
  <c r="H249" i="11"/>
  <c r="H409" i="11"/>
  <c r="H404" i="11"/>
  <c r="H725" i="11"/>
  <c r="H106" i="11"/>
  <c r="H237" i="11"/>
  <c r="H637" i="11"/>
  <c r="H659" i="11"/>
  <c r="H142" i="11"/>
  <c r="H508" i="11"/>
  <c r="H719" i="11"/>
  <c r="H534" i="11"/>
  <c r="H34" i="11"/>
  <c r="H115" i="11"/>
  <c r="H439" i="11"/>
  <c r="H105" i="11"/>
  <c r="H407" i="11"/>
  <c r="H229" i="11"/>
  <c r="H116" i="11"/>
  <c r="H265" i="11"/>
  <c r="H483" i="11"/>
  <c r="H687" i="11"/>
  <c r="H429" i="11"/>
  <c r="H399" i="11"/>
  <c r="H256" i="11"/>
  <c r="H363" i="11"/>
  <c r="H477" i="11"/>
  <c r="H451" i="11"/>
  <c r="H390" i="11"/>
  <c r="H368" i="11"/>
  <c r="H633" i="11"/>
  <c r="H535" i="11"/>
  <c r="H393" i="11"/>
  <c r="H36" i="11"/>
  <c r="H497" i="11"/>
  <c r="H137" i="11"/>
  <c r="H625" i="11"/>
  <c r="H376" i="11"/>
  <c r="H703" i="11"/>
  <c r="H576" i="11"/>
  <c r="H519" i="11"/>
  <c r="H402" i="11"/>
  <c r="H438" i="11"/>
  <c r="H171" i="11"/>
  <c r="H418" i="11"/>
  <c r="H253" i="11"/>
  <c r="H223" i="11"/>
  <c r="H562" i="11"/>
  <c r="H674" i="11"/>
  <c r="H294" i="11"/>
  <c r="H593" i="11"/>
  <c r="H346" i="11"/>
  <c r="H612" i="11"/>
  <c r="H224" i="11"/>
  <c r="H530" i="11"/>
  <c r="H615" i="11"/>
  <c r="H449" i="11"/>
  <c r="H642" i="11"/>
  <c r="H558" i="11"/>
  <c r="H354" i="11"/>
  <c r="H732" i="11"/>
  <c r="H216" i="11"/>
  <c r="H389" i="11"/>
  <c r="H450" i="11"/>
  <c r="H117" i="11"/>
  <c r="H525" i="11"/>
  <c r="H430" i="11"/>
  <c r="H99" i="11"/>
  <c r="H166" i="11"/>
  <c r="H553" i="11"/>
  <c r="H565" i="11"/>
  <c r="H211" i="11"/>
  <c r="H723" i="11"/>
  <c r="H458" i="11"/>
  <c r="H604" i="11"/>
  <c r="H366" i="11"/>
  <c r="H286" i="11"/>
  <c r="H420" i="11"/>
  <c r="H559" i="11"/>
  <c r="H636" i="11"/>
  <c r="H343" i="11"/>
  <c r="H213" i="11"/>
  <c r="H498" i="11"/>
  <c r="H263" i="11"/>
  <c r="H720" i="11"/>
  <c r="H547" i="11"/>
  <c r="H588" i="11"/>
  <c r="H626" i="11"/>
  <c r="H296" i="11"/>
  <c r="H490" i="11"/>
  <c r="H427" i="11"/>
  <c r="H400" i="11"/>
  <c r="H515" i="11"/>
  <c r="H584" i="11"/>
  <c r="H661" i="11"/>
  <c r="H274" i="11"/>
  <c r="H57" i="11"/>
  <c r="H424" i="11"/>
  <c r="H92" i="11"/>
  <c r="H695" i="11"/>
  <c r="H454" i="11"/>
  <c r="H613" i="11"/>
  <c r="H617" i="11"/>
  <c r="H656" i="11"/>
  <c r="H467" i="11"/>
  <c r="H199" i="11"/>
  <c r="H662" i="11"/>
  <c r="H718" i="11"/>
  <c r="H666" i="11"/>
  <c r="H64" i="11"/>
  <c r="H578" i="11"/>
  <c r="H650" i="11"/>
  <c r="H638" i="11"/>
  <c r="H246" i="11"/>
  <c r="H733" i="11"/>
  <c r="H552" i="11"/>
  <c r="H298" i="11"/>
  <c r="H609" i="11"/>
  <c r="H238" i="11"/>
  <c r="H412" i="11"/>
  <c r="H217" i="11"/>
  <c r="H222" i="11"/>
  <c r="H441" i="11"/>
  <c r="H753" i="11"/>
  <c r="H324" i="11"/>
  <c r="H506" i="11"/>
  <c r="H355" i="11"/>
  <c r="H681" i="11"/>
  <c r="H77" i="11"/>
  <c r="H170" i="11"/>
  <c r="H235" i="11"/>
  <c r="H747" i="11"/>
  <c r="H67" i="11"/>
  <c r="H665" i="11"/>
  <c r="H528" i="11"/>
  <c r="H342" i="11"/>
  <c r="H203" i="11"/>
  <c r="H173" i="11"/>
  <c r="H746" i="11"/>
  <c r="H165" i="11"/>
  <c r="H65" i="11"/>
  <c r="H647" i="11"/>
  <c r="H267" i="11"/>
  <c r="H192" i="11"/>
  <c r="H323" i="11"/>
  <c r="H582" i="11"/>
  <c r="H329" i="11"/>
  <c r="H456" i="11"/>
  <c r="H726" i="11"/>
  <c r="H487" i="11"/>
  <c r="H401" i="11"/>
  <c r="H101" i="11"/>
  <c r="H90" i="11"/>
  <c r="H80" i="11"/>
  <c r="H96" i="11"/>
  <c r="H446" i="11"/>
  <c r="H163" i="11"/>
  <c r="H743" i="11"/>
  <c r="H605" i="11"/>
  <c r="H600" i="11"/>
  <c r="H533" i="11"/>
  <c r="H50" i="11"/>
  <c r="H663" i="11"/>
  <c r="H728" i="11"/>
  <c r="H602" i="11"/>
  <c r="H302" i="11"/>
  <c r="H491" i="11"/>
  <c r="H594" i="11"/>
  <c r="H74" i="11"/>
  <c r="H358" i="11"/>
  <c r="H111" i="11"/>
  <c r="H639" i="11"/>
  <c r="H23" i="11"/>
  <c r="H53" i="11"/>
  <c r="H210" i="11"/>
  <c r="H586" i="11"/>
  <c r="H32" i="11"/>
  <c r="H113" i="11"/>
  <c r="H94" i="11"/>
  <c r="H734" i="11"/>
  <c r="H218" i="11"/>
  <c r="H742" i="11"/>
  <c r="H317" i="11"/>
  <c r="H442" i="11"/>
  <c r="H397" i="11"/>
  <c r="H191" i="11"/>
  <c r="H290" i="11"/>
  <c r="H129" i="11"/>
  <c r="H514" i="11"/>
  <c r="H462" i="11"/>
  <c r="H472" i="11"/>
  <c r="H128" i="11"/>
  <c r="H104" i="11"/>
  <c r="H357" i="11"/>
  <c r="H469" i="11"/>
  <c r="H461" i="11"/>
  <c r="H309" i="11"/>
  <c r="H242" i="11"/>
  <c r="H285" i="11"/>
  <c r="H739" i="11"/>
  <c r="H202" i="11"/>
  <c r="H431" i="11"/>
  <c r="H233" i="11"/>
  <c r="H55" i="11"/>
  <c r="H621" i="11"/>
  <c r="H597" i="11"/>
  <c r="H587" i="11"/>
  <c r="H706" i="11"/>
  <c r="H546" i="11"/>
  <c r="H712" i="11"/>
  <c r="H421" i="11"/>
  <c r="H83" i="11"/>
  <c r="H314" i="11"/>
  <c r="H268" i="11"/>
  <c r="H225" i="11"/>
  <c r="H643" i="11"/>
  <c r="H724" i="11"/>
  <c r="H437" i="11"/>
  <c r="H38" i="11"/>
  <c r="H70" i="11"/>
  <c r="H406" i="11"/>
  <c r="H545" i="11"/>
  <c r="H655" i="11"/>
  <c r="H715" i="11"/>
  <c r="H177" i="11"/>
  <c r="H301" i="11"/>
  <c r="H741" i="11"/>
  <c r="H689" i="11"/>
  <c r="H48" i="11"/>
  <c r="H544" i="11"/>
  <c r="H303" i="11"/>
  <c r="H423" i="11"/>
  <c r="H607" i="11"/>
  <c r="H134" i="11"/>
  <c r="H382" i="11"/>
  <c r="H574" i="11"/>
  <c r="H88" i="11"/>
  <c r="H109" i="11"/>
  <c r="H686" i="11"/>
  <c r="H359" i="11"/>
  <c r="H232" i="11"/>
  <c r="H63" i="11"/>
  <c r="H676" i="11"/>
  <c r="H694" i="11"/>
  <c r="H433" i="11"/>
  <c r="H658" i="11"/>
  <c r="H595" i="11"/>
  <c r="H155" i="11"/>
  <c r="H311" i="11"/>
  <c r="H426" i="11"/>
  <c r="H110" i="11"/>
  <c r="H325" i="11"/>
  <c r="H186" i="11"/>
  <c r="H264" i="11"/>
  <c r="H360" i="11"/>
  <c r="H668" i="11"/>
  <c r="H304" i="11"/>
  <c r="H476" i="11"/>
  <c r="H473" i="11"/>
  <c r="H419" i="11"/>
  <c r="H614" i="11"/>
  <c r="H730" i="11"/>
  <c r="H141" i="11"/>
  <c r="H380" i="11"/>
  <c r="H299" i="11"/>
  <c r="H252" i="11"/>
  <c r="H707" i="11"/>
  <c r="H174" i="11"/>
  <c r="H748" i="11"/>
  <c r="H334" i="11"/>
  <c r="H239" i="11"/>
  <c r="H287" i="11"/>
  <c r="H259" i="11"/>
  <c r="H28" i="11"/>
  <c r="H484" i="11"/>
  <c r="H631" i="11"/>
  <c r="H489" i="11"/>
  <c r="H230" i="11"/>
  <c r="H119" i="11"/>
  <c r="H744" i="11"/>
  <c r="H331" i="11"/>
  <c r="H414" i="11"/>
  <c r="H384" i="11"/>
  <c r="H305" i="11"/>
  <c r="H198" i="11"/>
  <c r="H332" i="11"/>
  <c r="H729" i="11"/>
  <c r="H684" i="11"/>
  <c r="H432" i="11"/>
  <c r="H45" i="11"/>
  <c r="H736" i="11"/>
  <c r="H395" i="11"/>
  <c r="H367" i="11"/>
  <c r="H581" i="11"/>
  <c r="H692" i="11"/>
  <c r="H30" i="11"/>
  <c r="H517" i="11"/>
  <c r="H646" i="11"/>
  <c r="H522" i="11"/>
  <c r="H185" i="11"/>
  <c r="H381" i="11"/>
  <c r="H628" i="11"/>
  <c r="H634" i="11"/>
  <c r="H336" i="11"/>
  <c r="H120" i="11"/>
  <c r="H254" i="11"/>
  <c r="H245" i="11"/>
  <c r="H135" i="11"/>
  <c r="H275" i="11"/>
  <c r="H85" i="11"/>
  <c r="H326" i="11"/>
  <c r="H258" i="11"/>
  <c r="H493" i="11"/>
  <c r="H422" i="11"/>
  <c r="H184" i="11"/>
  <c r="H132" i="11"/>
  <c r="H385" i="11"/>
  <c r="H611" i="11"/>
  <c r="H481" i="11"/>
  <c r="H387" i="11"/>
  <c r="H284" i="11"/>
  <c r="H405" i="11"/>
  <c r="H33" i="11"/>
  <c r="H46" i="11"/>
  <c r="H527" i="11"/>
  <c r="H31" i="11"/>
  <c r="H717" i="11"/>
  <c r="H321" i="11"/>
  <c r="H330" i="11"/>
  <c r="H250" i="11"/>
  <c r="H146" i="11"/>
  <c r="H459" i="11"/>
  <c r="H513" i="11"/>
  <c r="H560" i="11"/>
  <c r="H677" i="11"/>
  <c r="H127" i="11"/>
  <c r="H500" i="11"/>
  <c r="H512" i="11"/>
  <c r="H505" i="11"/>
  <c r="H468" i="11"/>
  <c r="H181" i="11"/>
  <c r="H154" i="11"/>
  <c r="H596" i="11"/>
  <c r="H494" i="11"/>
  <c r="H206" i="11"/>
  <c r="H575" i="11"/>
  <c r="H183" i="11"/>
  <c r="H84" i="11"/>
  <c r="H722" i="11"/>
  <c r="H727" i="11"/>
  <c r="H698" i="11"/>
  <c r="H757" i="11"/>
  <c r="H107" i="11"/>
  <c r="H394" i="11"/>
  <c r="H208" i="11"/>
  <c r="H228" i="11"/>
  <c r="H740" i="11"/>
  <c r="H339" i="11"/>
  <c r="H149" i="11"/>
  <c r="H751" i="11"/>
  <c r="H618" i="11"/>
  <c r="H121" i="11"/>
  <c r="H257" i="11"/>
  <c r="H59" i="11"/>
  <c r="H738" i="11"/>
  <c r="H714" i="11"/>
  <c r="H417" i="11"/>
  <c r="H114" i="11"/>
  <c r="H452" i="11"/>
  <c r="H678" i="11"/>
  <c r="H25" i="11"/>
  <c r="H675" i="11"/>
  <c r="H289" i="11"/>
  <c r="H685" i="11"/>
  <c r="H335" i="11"/>
  <c r="H693" i="11"/>
  <c r="H555" i="11"/>
  <c r="H649" i="11"/>
  <c r="O2" i="8"/>
  <c r="AD16" i="8"/>
  <c r="AD20" i="8"/>
  <c r="AD6" i="8"/>
  <c r="AD18" i="8"/>
  <c r="AD14" i="8"/>
  <c r="AD7" i="8"/>
  <c r="AD5" i="8"/>
  <c r="AD15" i="8"/>
  <c r="AD10" i="8"/>
  <c r="AD13" i="8"/>
  <c r="AD2" i="8"/>
  <c r="AD9" i="8"/>
  <c r="AD21" i="8"/>
  <c r="AD3" i="8"/>
  <c r="AD17" i="8"/>
  <c r="AD4" i="8"/>
  <c r="AD11" i="8"/>
  <c r="AD8" i="8"/>
  <c r="AD12" i="8"/>
  <c r="AD19" i="8"/>
  <c r="K542" i="15" l="1"/>
  <c r="L542" i="15"/>
  <c r="O542" i="15"/>
  <c r="L13" i="15"/>
  <c r="O13" i="15"/>
  <c r="K13" i="15"/>
  <c r="O610" i="15"/>
  <c r="K610" i="15"/>
  <c r="L610" i="15"/>
  <c r="L712" i="15"/>
  <c r="O712" i="15"/>
  <c r="K712" i="15"/>
  <c r="K526" i="15"/>
  <c r="L526" i="15"/>
  <c r="O526" i="15"/>
  <c r="L579" i="15"/>
  <c r="O579" i="15"/>
  <c r="K579" i="15"/>
  <c r="L724" i="15"/>
  <c r="O724" i="15"/>
  <c r="K724" i="15"/>
  <c r="L35" i="15"/>
  <c r="K35" i="15"/>
  <c r="O35" i="15"/>
  <c r="L469" i="15"/>
  <c r="O469" i="15"/>
  <c r="K469" i="15"/>
  <c r="L647" i="15"/>
  <c r="K647" i="15"/>
  <c r="O647" i="15"/>
  <c r="L595" i="15"/>
  <c r="O595" i="15"/>
  <c r="K595" i="15"/>
  <c r="L535" i="15"/>
  <c r="K535" i="15"/>
  <c r="O535" i="15"/>
  <c r="L206" i="15"/>
  <c r="O206" i="15"/>
  <c r="K206" i="15"/>
  <c r="L358" i="15"/>
  <c r="O358" i="15"/>
  <c r="K358" i="15"/>
  <c r="O635" i="15"/>
  <c r="L635" i="15"/>
  <c r="K635" i="15"/>
  <c r="O665" i="15"/>
  <c r="K665" i="15"/>
  <c r="L665" i="15"/>
  <c r="O73" i="15"/>
  <c r="L73" i="15"/>
  <c r="K73" i="15"/>
  <c r="K574" i="15"/>
  <c r="O574" i="15"/>
  <c r="L574" i="15"/>
  <c r="K277" i="15"/>
  <c r="L277" i="15"/>
  <c r="O277" i="15"/>
  <c r="O271" i="15"/>
  <c r="L271" i="15"/>
  <c r="K271" i="15"/>
  <c r="L704" i="15"/>
  <c r="O704" i="15"/>
  <c r="K704" i="15"/>
  <c r="L509" i="15"/>
  <c r="K509" i="15"/>
  <c r="O509" i="15"/>
  <c r="K363" i="15"/>
  <c r="O363" i="15"/>
  <c r="L363" i="15"/>
  <c r="L730" i="15"/>
  <c r="K730" i="15"/>
  <c r="O730" i="15"/>
  <c r="K415" i="15"/>
  <c r="L415" i="15"/>
  <c r="O415" i="15"/>
  <c r="K388" i="15"/>
  <c r="L388" i="15"/>
  <c r="O388" i="15"/>
  <c r="L496" i="15"/>
  <c r="O496" i="15"/>
  <c r="K496" i="15"/>
  <c r="L584" i="15"/>
  <c r="K584" i="15"/>
  <c r="O584" i="15"/>
  <c r="O145" i="15"/>
  <c r="K145" i="15"/>
  <c r="L145" i="15"/>
  <c r="K306" i="15"/>
  <c r="O306" i="15"/>
  <c r="L306" i="15"/>
  <c r="O648" i="15"/>
  <c r="L648" i="15"/>
  <c r="K648" i="15"/>
  <c r="L497" i="15"/>
  <c r="O497" i="15"/>
  <c r="K497" i="15"/>
  <c r="O268" i="15"/>
  <c r="L268" i="15"/>
  <c r="K268" i="15"/>
  <c r="K148" i="15"/>
  <c r="O148" i="15"/>
  <c r="L148" i="15"/>
  <c r="L594" i="15"/>
  <c r="O594" i="15"/>
  <c r="K594" i="15"/>
  <c r="O607" i="15"/>
  <c r="L607" i="15"/>
  <c r="K607" i="15"/>
  <c r="K465" i="15"/>
  <c r="L465" i="15"/>
  <c r="O465" i="15"/>
  <c r="O16" i="15"/>
  <c r="L16" i="15"/>
  <c r="K16" i="15"/>
  <c r="L88" i="15"/>
  <c r="O88" i="15"/>
  <c r="K88" i="15"/>
  <c r="L508" i="15"/>
  <c r="O508" i="15"/>
  <c r="K508" i="15"/>
  <c r="L25" i="15"/>
  <c r="K25" i="15"/>
  <c r="O25" i="15"/>
  <c r="O523" i="15"/>
  <c r="K523" i="15"/>
  <c r="L523" i="15"/>
  <c r="O446" i="15"/>
  <c r="L446" i="15"/>
  <c r="K446" i="15"/>
  <c r="L634" i="15"/>
  <c r="O634" i="15"/>
  <c r="K634" i="15"/>
  <c r="O191" i="15"/>
  <c r="K191" i="15"/>
  <c r="L191" i="15"/>
  <c r="K54" i="15"/>
  <c r="L54" i="15"/>
  <c r="O54" i="15"/>
  <c r="L657" i="15"/>
  <c r="K657" i="15"/>
  <c r="O657" i="15"/>
  <c r="K41" i="15"/>
  <c r="L41" i="15"/>
  <c r="O41" i="15"/>
  <c r="K210" i="15"/>
  <c r="L210" i="15"/>
  <c r="O210" i="15"/>
  <c r="K66" i="15"/>
  <c r="O66" i="15"/>
  <c r="L66" i="15"/>
  <c r="L450" i="15"/>
  <c r="K450" i="15"/>
  <c r="O450" i="15"/>
  <c r="K441" i="15"/>
  <c r="L441" i="15"/>
  <c r="O441" i="15"/>
  <c r="K28" i="15"/>
  <c r="O28" i="15"/>
  <c r="L28" i="15"/>
  <c r="K114" i="15"/>
  <c r="O114" i="15"/>
  <c r="L114" i="15"/>
  <c r="L117" i="15"/>
  <c r="K117" i="15"/>
  <c r="O117" i="15"/>
  <c r="O167" i="15"/>
  <c r="L167" i="15"/>
  <c r="K167" i="15"/>
  <c r="K377" i="15"/>
  <c r="L377" i="15"/>
  <c r="O377" i="15"/>
  <c r="O287" i="15"/>
  <c r="L287" i="15"/>
  <c r="K287" i="15"/>
  <c r="L613" i="15"/>
  <c r="K613" i="15"/>
  <c r="O613" i="15"/>
  <c r="K156" i="15"/>
  <c r="O156" i="15"/>
  <c r="L156" i="15"/>
  <c r="K401" i="15"/>
  <c r="O401" i="15"/>
  <c r="L401" i="15"/>
  <c r="L307" i="15"/>
  <c r="K307" i="15"/>
  <c r="O307" i="15"/>
  <c r="L676" i="15"/>
  <c r="O676" i="15"/>
  <c r="K676" i="15"/>
  <c r="K556" i="15"/>
  <c r="L556" i="15"/>
  <c r="O556" i="15"/>
  <c r="K671" i="15"/>
  <c r="L671" i="15"/>
  <c r="O671" i="15"/>
  <c r="O52" i="15"/>
  <c r="L52" i="15"/>
  <c r="K52" i="15"/>
  <c r="O65" i="15"/>
  <c r="L65" i="15"/>
  <c r="K65" i="15"/>
  <c r="L37" i="15"/>
  <c r="O37" i="15"/>
  <c r="K37" i="15"/>
  <c r="O443" i="15"/>
  <c r="L443" i="15"/>
  <c r="K443" i="15"/>
  <c r="O111" i="15"/>
  <c r="L111" i="15"/>
  <c r="K111" i="15"/>
  <c r="L716" i="15"/>
  <c r="K716" i="15"/>
  <c r="O716" i="15"/>
  <c r="O621" i="15"/>
  <c r="K621" i="15"/>
  <c r="L621" i="15"/>
  <c r="O710" i="15"/>
  <c r="L710" i="15"/>
  <c r="K710" i="15"/>
  <c r="K428" i="15"/>
  <c r="O428" i="15"/>
  <c r="L428" i="15"/>
  <c r="O438" i="15"/>
  <c r="L438" i="15"/>
  <c r="K438" i="15"/>
  <c r="K147" i="15"/>
  <c r="L147" i="15"/>
  <c r="O147" i="15"/>
  <c r="O729" i="15"/>
  <c r="K729" i="15"/>
  <c r="L729" i="15"/>
  <c r="K735" i="15"/>
  <c r="O735" i="15"/>
  <c r="L735" i="15"/>
  <c r="K534" i="15"/>
  <c r="O534" i="15"/>
  <c r="L534" i="15"/>
  <c r="L700" i="15"/>
  <c r="K700" i="15"/>
  <c r="O700" i="15"/>
  <c r="L677" i="15"/>
  <c r="K677" i="15"/>
  <c r="O677" i="15"/>
  <c r="O382" i="15"/>
  <c r="L382" i="15"/>
  <c r="K382" i="15"/>
  <c r="L245" i="15"/>
  <c r="K245" i="15"/>
  <c r="O245" i="15"/>
  <c r="L348" i="15"/>
  <c r="O348" i="15"/>
  <c r="K348" i="15"/>
  <c r="O81" i="15"/>
  <c r="L81" i="15"/>
  <c r="K81" i="15"/>
  <c r="K336" i="15"/>
  <c r="L336" i="15"/>
  <c r="O336" i="15"/>
  <c r="K328" i="15"/>
  <c r="L328" i="15"/>
  <c r="O328" i="15"/>
  <c r="O153" i="15"/>
  <c r="K153" i="15"/>
  <c r="L153" i="15"/>
  <c r="O119" i="15"/>
  <c r="K119" i="15"/>
  <c r="L119" i="15"/>
  <c r="K433" i="15"/>
  <c r="O433" i="15"/>
  <c r="L433" i="15"/>
  <c r="O247" i="15"/>
  <c r="L247" i="15"/>
  <c r="K247" i="15"/>
  <c r="O516" i="15"/>
  <c r="L516" i="15"/>
  <c r="K516" i="15"/>
  <c r="O707" i="15"/>
  <c r="L707" i="15"/>
  <c r="K707" i="15"/>
  <c r="L323" i="15"/>
  <c r="K323" i="15"/>
  <c r="O323" i="15"/>
  <c r="O255" i="15"/>
  <c r="K255" i="15"/>
  <c r="L255" i="15"/>
  <c r="K243" i="15"/>
  <c r="L243" i="15"/>
  <c r="O243" i="15"/>
  <c r="O338" i="15"/>
  <c r="K338" i="15"/>
  <c r="L338" i="15"/>
  <c r="L397" i="15"/>
  <c r="O397" i="15"/>
  <c r="K397" i="15"/>
  <c r="L160" i="15"/>
  <c r="K160" i="15"/>
  <c r="O160" i="15"/>
  <c r="O357" i="15"/>
  <c r="K357" i="15"/>
  <c r="L357" i="15"/>
  <c r="O691" i="15"/>
  <c r="L691" i="15"/>
  <c r="K691" i="15"/>
  <c r="L696" i="15"/>
  <c r="O696" i="15"/>
  <c r="K696" i="15"/>
  <c r="O593" i="15"/>
  <c r="L593" i="15"/>
  <c r="K593" i="15"/>
  <c r="L67" i="15"/>
  <c r="K67" i="15"/>
  <c r="O67" i="15"/>
  <c r="K314" i="15"/>
  <c r="L314" i="15"/>
  <c r="O314" i="15"/>
  <c r="O316" i="15"/>
  <c r="L316" i="15"/>
  <c r="K316" i="15"/>
  <c r="O640" i="15"/>
  <c r="K640" i="15"/>
  <c r="L640" i="15"/>
  <c r="L527" i="15"/>
  <c r="K527" i="15"/>
  <c r="O527" i="15"/>
  <c r="L224" i="15"/>
  <c r="K224" i="15"/>
  <c r="O224" i="15"/>
  <c r="K444" i="15"/>
  <c r="O444" i="15"/>
  <c r="L444" i="15"/>
  <c r="O284" i="15"/>
  <c r="L284" i="15"/>
  <c r="K284" i="15"/>
  <c r="O629" i="15"/>
  <c r="L629" i="15"/>
  <c r="K629" i="15"/>
  <c r="L488" i="15"/>
  <c r="K488" i="15"/>
  <c r="O488" i="15"/>
  <c r="K46" i="15"/>
  <c r="O46" i="15"/>
  <c r="L46" i="15"/>
  <c r="O566" i="15"/>
  <c r="L566" i="15"/>
  <c r="K566" i="15"/>
  <c r="L402" i="15"/>
  <c r="K402" i="15"/>
  <c r="O402" i="15"/>
  <c r="K235" i="15"/>
  <c r="O235" i="15"/>
  <c r="L235" i="15"/>
  <c r="L669" i="15"/>
  <c r="K669" i="15"/>
  <c r="O669" i="15"/>
  <c r="O97" i="15"/>
  <c r="K97" i="15"/>
  <c r="L97" i="15"/>
  <c r="L294" i="15"/>
  <c r="O294" i="15"/>
  <c r="K294" i="15"/>
  <c r="K679" i="15"/>
  <c r="L679" i="15"/>
  <c r="O679" i="15"/>
  <c r="O343" i="15"/>
  <c r="K343" i="15"/>
  <c r="L343" i="15"/>
  <c r="O135" i="15"/>
  <c r="L135" i="15"/>
  <c r="K135" i="15"/>
  <c r="L248" i="15"/>
  <c r="K248" i="15"/>
  <c r="O248" i="15"/>
  <c r="L722" i="15"/>
  <c r="K722" i="15"/>
  <c r="O722" i="15"/>
  <c r="K163" i="15"/>
  <c r="L163" i="15"/>
  <c r="O163" i="15"/>
  <c r="K367" i="15"/>
  <c r="L367" i="15"/>
  <c r="O367" i="15"/>
  <c r="O349" i="15"/>
  <c r="K349" i="15"/>
  <c r="L349" i="15"/>
  <c r="K180" i="15"/>
  <c r="O180" i="15"/>
  <c r="L180" i="15"/>
  <c r="O596" i="15"/>
  <c r="K596" i="15"/>
  <c r="L596" i="15"/>
  <c r="L168" i="15"/>
  <c r="K168" i="15"/>
  <c r="O168" i="15"/>
  <c r="K70" i="15"/>
  <c r="O70" i="15"/>
  <c r="L70" i="15"/>
  <c r="O30" i="15"/>
  <c r="K30" i="15"/>
  <c r="L30" i="15"/>
  <c r="K296" i="15"/>
  <c r="O296" i="15"/>
  <c r="L296" i="15"/>
  <c r="L291" i="15"/>
  <c r="K291" i="15"/>
  <c r="O291" i="15"/>
  <c r="L200" i="15"/>
  <c r="K200" i="15"/>
  <c r="O200" i="15"/>
  <c r="L5" i="15"/>
  <c r="O5" i="15"/>
  <c r="K5" i="15"/>
  <c r="L708" i="15"/>
  <c r="O708" i="15"/>
  <c r="K708" i="15"/>
  <c r="L47" i="15"/>
  <c r="K47" i="15"/>
  <c r="O47" i="15"/>
  <c r="O49" i="15"/>
  <c r="L49" i="15"/>
  <c r="K49" i="15"/>
  <c r="K280" i="15"/>
  <c r="L280" i="15"/>
  <c r="O280" i="15"/>
  <c r="K436" i="15"/>
  <c r="L436" i="15"/>
  <c r="O436" i="15"/>
  <c r="O702" i="15"/>
  <c r="L702" i="15"/>
  <c r="K702" i="15"/>
  <c r="L714" i="15"/>
  <c r="K714" i="15"/>
  <c r="O714" i="15"/>
  <c r="O400" i="15"/>
  <c r="K400" i="15"/>
  <c r="L400" i="15"/>
  <c r="K372" i="15"/>
  <c r="O372" i="15"/>
  <c r="L372" i="15"/>
  <c r="L693" i="15"/>
  <c r="K693" i="15"/>
  <c r="O693" i="15"/>
  <c r="O539" i="15"/>
  <c r="L539" i="15"/>
  <c r="K539" i="15"/>
  <c r="O601" i="15"/>
  <c r="L601" i="15"/>
  <c r="K601" i="15"/>
  <c r="L630" i="15"/>
  <c r="K630" i="15"/>
  <c r="O630" i="15"/>
  <c r="K695" i="15"/>
  <c r="O695" i="15"/>
  <c r="L695" i="15"/>
  <c r="L7" i="15"/>
  <c r="O7" i="15"/>
  <c r="K7" i="15"/>
  <c r="O239" i="15"/>
  <c r="K239" i="15"/>
  <c r="L239" i="15"/>
  <c r="L190" i="15"/>
  <c r="O190" i="15"/>
  <c r="K190" i="15"/>
  <c r="L165" i="15"/>
  <c r="K165" i="15"/>
  <c r="O165" i="15"/>
  <c r="K487" i="15"/>
  <c r="O487" i="15"/>
  <c r="L487" i="15"/>
  <c r="L128" i="15"/>
  <c r="K128" i="15"/>
  <c r="O128" i="15"/>
  <c r="L15" i="15"/>
  <c r="O15" i="15"/>
  <c r="K15" i="15"/>
  <c r="L166" i="15"/>
  <c r="O166" i="15"/>
  <c r="K166" i="15"/>
  <c r="K227" i="15"/>
  <c r="L227" i="15"/>
  <c r="O227" i="15"/>
  <c r="L504" i="15"/>
  <c r="K504" i="15"/>
  <c r="O504" i="15"/>
  <c r="O718" i="15"/>
  <c r="L718" i="15"/>
  <c r="K718" i="15"/>
  <c r="O366" i="15"/>
  <c r="L366" i="15"/>
  <c r="K366" i="15"/>
  <c r="L466" i="15"/>
  <c r="K466" i="15"/>
  <c r="O466" i="15"/>
  <c r="O689" i="15"/>
  <c r="K689" i="15"/>
  <c r="L689" i="15"/>
  <c r="K455" i="15"/>
  <c r="O455" i="15"/>
  <c r="L455" i="15"/>
  <c r="K92" i="15"/>
  <c r="O92" i="15"/>
  <c r="L92" i="15"/>
  <c r="L658" i="15"/>
  <c r="K658" i="15"/>
  <c r="O658" i="15"/>
  <c r="L364" i="15"/>
  <c r="O364" i="15"/>
  <c r="K364" i="15"/>
  <c r="O723" i="15"/>
  <c r="K723" i="15"/>
  <c r="L723" i="15"/>
  <c r="K20" i="15"/>
  <c r="O20" i="15"/>
  <c r="L20" i="15"/>
  <c r="O403" i="15"/>
  <c r="L403" i="15"/>
  <c r="K403" i="15"/>
  <c r="O215" i="15"/>
  <c r="L215" i="15"/>
  <c r="K215" i="15"/>
  <c r="O451" i="15"/>
  <c r="L451" i="15"/>
  <c r="K451" i="15"/>
  <c r="K272" i="15"/>
  <c r="O272" i="15"/>
  <c r="L272" i="15"/>
  <c r="O76" i="15"/>
  <c r="L76" i="15"/>
  <c r="K76" i="15"/>
  <c r="L93" i="15"/>
  <c r="K93" i="15"/>
  <c r="O93" i="15"/>
  <c r="O645" i="15"/>
  <c r="K645" i="15"/>
  <c r="L645" i="15"/>
  <c r="K78" i="15"/>
  <c r="L78" i="15"/>
  <c r="O78" i="15"/>
  <c r="O311" i="15"/>
  <c r="L311" i="15"/>
  <c r="K311" i="15"/>
  <c r="L728" i="15"/>
  <c r="K728" i="15"/>
  <c r="O728" i="15"/>
  <c r="O217" i="15"/>
  <c r="K217" i="15"/>
  <c r="L217" i="15"/>
  <c r="L423" i="15"/>
  <c r="K423" i="15"/>
  <c r="O423" i="15"/>
  <c r="O715" i="15"/>
  <c r="L715" i="15"/>
  <c r="K715" i="15"/>
  <c r="K644" i="15"/>
  <c r="L644" i="15"/>
  <c r="O644" i="15"/>
  <c r="K74" i="15"/>
  <c r="O74" i="15"/>
  <c r="L74" i="15"/>
  <c r="K409" i="15"/>
  <c r="L409" i="15"/>
  <c r="O409" i="15"/>
  <c r="L480" i="15"/>
  <c r="O480" i="15"/>
  <c r="K480" i="15"/>
  <c r="L586" i="15"/>
  <c r="K586" i="15"/>
  <c r="O586" i="15"/>
  <c r="K412" i="15"/>
  <c r="O412" i="15"/>
  <c r="L412" i="15"/>
  <c r="K540" i="15"/>
  <c r="L540" i="15"/>
  <c r="O540" i="15"/>
  <c r="L575" i="15"/>
  <c r="K575" i="15"/>
  <c r="O575" i="15"/>
  <c r="K420" i="15"/>
  <c r="L420" i="15"/>
  <c r="O420" i="15"/>
  <c r="K479" i="15"/>
  <c r="O479" i="15"/>
  <c r="L479" i="15"/>
  <c r="O459" i="15"/>
  <c r="L459" i="15"/>
  <c r="K459" i="15"/>
  <c r="K98" i="15"/>
  <c r="O98" i="15"/>
  <c r="L98" i="15"/>
  <c r="L701" i="15"/>
  <c r="K701" i="15"/>
  <c r="O701" i="15"/>
  <c r="L386" i="15"/>
  <c r="K386" i="15"/>
  <c r="O386" i="15"/>
  <c r="O335" i="15"/>
  <c r="K335" i="15"/>
  <c r="L335" i="15"/>
  <c r="L310" i="15"/>
  <c r="O310" i="15"/>
  <c r="K310" i="15"/>
  <c r="L614" i="15"/>
  <c r="K614" i="15"/>
  <c r="O614" i="15"/>
  <c r="L554" i="15"/>
  <c r="O554" i="15"/>
  <c r="K554" i="15"/>
  <c r="O398" i="15"/>
  <c r="L398" i="15"/>
  <c r="K398" i="15"/>
  <c r="K380" i="15"/>
  <c r="O380" i="15"/>
  <c r="L380" i="15"/>
  <c r="K385" i="15"/>
  <c r="O385" i="15"/>
  <c r="L385" i="15"/>
  <c r="L334" i="15"/>
  <c r="O334" i="15"/>
  <c r="K334" i="15"/>
  <c r="L682" i="15"/>
  <c r="K682" i="15"/>
  <c r="O682" i="15"/>
  <c r="O518" i="15"/>
  <c r="K518" i="15"/>
  <c r="L518" i="15"/>
  <c r="L709" i="15"/>
  <c r="K709" i="15"/>
  <c r="O709" i="15"/>
  <c r="O563" i="15"/>
  <c r="K563" i="15"/>
  <c r="L563" i="15"/>
  <c r="K212" i="15"/>
  <c r="O212" i="15"/>
  <c r="L212" i="15"/>
  <c r="L246" i="15"/>
  <c r="O246" i="15"/>
  <c r="K246" i="15"/>
  <c r="L91" i="15"/>
  <c r="K91" i="15"/>
  <c r="O91" i="15"/>
  <c r="K250" i="15"/>
  <c r="O250" i="15"/>
  <c r="L250" i="15"/>
  <c r="L725" i="15"/>
  <c r="K725" i="15"/>
  <c r="O725" i="15"/>
  <c r="L591" i="15"/>
  <c r="K591" i="15"/>
  <c r="O591" i="15"/>
  <c r="K529" i="15"/>
  <c r="L529" i="15"/>
  <c r="O529" i="15"/>
  <c r="L198" i="15"/>
  <c r="O198" i="15"/>
  <c r="K198" i="15"/>
  <c r="L350" i="15"/>
  <c r="K350" i="15"/>
  <c r="O350" i="15"/>
  <c r="K219" i="15"/>
  <c r="O219" i="15"/>
  <c r="L219" i="15"/>
  <c r="O392" i="15"/>
  <c r="L392" i="15"/>
  <c r="K392" i="15"/>
  <c r="L633" i="15"/>
  <c r="K633" i="15"/>
  <c r="O633" i="15"/>
  <c r="L720" i="15"/>
  <c r="O720" i="15"/>
  <c r="K720" i="15"/>
  <c r="K495" i="15"/>
  <c r="O495" i="15"/>
  <c r="L495" i="15"/>
  <c r="O257" i="15"/>
  <c r="K257" i="15"/>
  <c r="L257" i="15"/>
  <c r="K471" i="15"/>
  <c r="L471" i="15"/>
  <c r="O471" i="15"/>
  <c r="L603" i="15"/>
  <c r="O603" i="15"/>
  <c r="K603" i="15"/>
  <c r="L631" i="15"/>
  <c r="K631" i="15"/>
  <c r="O631" i="15"/>
  <c r="K660" i="15"/>
  <c r="L660" i="15"/>
  <c r="O660" i="15"/>
  <c r="K103" i="15"/>
  <c r="O103" i="15"/>
  <c r="L103" i="15"/>
  <c r="O376" i="15"/>
  <c r="L376" i="15"/>
  <c r="K376" i="15"/>
  <c r="K557" i="15"/>
  <c r="L557" i="15"/>
  <c r="O557" i="15"/>
  <c r="K494" i="15"/>
  <c r="L494" i="15"/>
  <c r="O494" i="15"/>
  <c r="L232" i="15"/>
  <c r="K232" i="15"/>
  <c r="O232" i="15"/>
  <c r="O387" i="15"/>
  <c r="L387" i="15"/>
  <c r="K387" i="15"/>
  <c r="K404" i="15"/>
  <c r="L404" i="15"/>
  <c r="O404" i="15"/>
  <c r="K236" i="15"/>
  <c r="O236" i="15"/>
  <c r="L236" i="15"/>
  <c r="K628" i="15"/>
  <c r="L628" i="15"/>
  <c r="O628" i="15"/>
  <c r="L27" i="15"/>
  <c r="K27" i="15"/>
  <c r="O27" i="15"/>
  <c r="K396" i="15"/>
  <c r="O396" i="15"/>
  <c r="L396" i="15"/>
  <c r="K10" i="15"/>
  <c r="O10" i="15"/>
  <c r="L10" i="15"/>
  <c r="K234" i="15"/>
  <c r="O234" i="15"/>
  <c r="L234" i="15"/>
  <c r="L458" i="15"/>
  <c r="K458" i="15"/>
  <c r="O458" i="15"/>
  <c r="O408" i="15"/>
  <c r="L408" i="15"/>
  <c r="K408" i="15"/>
  <c r="K45" i="15"/>
  <c r="O45" i="15"/>
  <c r="L45" i="15"/>
  <c r="K116" i="15"/>
  <c r="O116" i="15"/>
  <c r="L116" i="15"/>
  <c r="L283" i="15"/>
  <c r="K283" i="15"/>
  <c r="O283" i="15"/>
  <c r="O419" i="15"/>
  <c r="L419" i="15"/>
  <c r="K419" i="15"/>
  <c r="O694" i="15"/>
  <c r="L694" i="15"/>
  <c r="K694" i="15"/>
  <c r="L413" i="15"/>
  <c r="O413" i="15"/>
  <c r="K413" i="15"/>
  <c r="L339" i="15"/>
  <c r="K339" i="15"/>
  <c r="O339" i="15"/>
  <c r="L173" i="15"/>
  <c r="K173" i="15"/>
  <c r="O173" i="15"/>
  <c r="L95" i="15"/>
  <c r="O95" i="15"/>
  <c r="K95" i="15"/>
  <c r="L340" i="15"/>
  <c r="O340" i="15"/>
  <c r="K340" i="15"/>
  <c r="O32" i="15"/>
  <c r="K32" i="15"/>
  <c r="L32" i="15"/>
  <c r="K62" i="15"/>
  <c r="O62" i="15"/>
  <c r="L62" i="15"/>
  <c r="K564" i="15"/>
  <c r="L564" i="15"/>
  <c r="O564" i="15"/>
  <c r="K155" i="15"/>
  <c r="O155" i="15"/>
  <c r="L155" i="15"/>
  <c r="L152" i="15"/>
  <c r="K152" i="15"/>
  <c r="O152" i="15"/>
  <c r="K204" i="15"/>
  <c r="O204" i="15"/>
  <c r="L204" i="15"/>
  <c r="K228" i="15"/>
  <c r="O228" i="15"/>
  <c r="L228" i="15"/>
  <c r="L181" i="15"/>
  <c r="K181" i="15"/>
  <c r="O181" i="15"/>
  <c r="O406" i="15"/>
  <c r="L406" i="15"/>
  <c r="K406" i="15"/>
  <c r="L472" i="15"/>
  <c r="O472" i="15"/>
  <c r="K472" i="15"/>
  <c r="K195" i="15"/>
  <c r="L195" i="15"/>
  <c r="O195" i="15"/>
  <c r="O440" i="15"/>
  <c r="L440" i="15"/>
  <c r="K440" i="15"/>
  <c r="O507" i="15"/>
  <c r="L507" i="15"/>
  <c r="K507" i="15"/>
  <c r="O624" i="15"/>
  <c r="L624" i="15"/>
  <c r="K624" i="15"/>
  <c r="O276" i="15"/>
  <c r="L276" i="15"/>
  <c r="K276" i="15"/>
  <c r="O384" i="15"/>
  <c r="L384" i="15"/>
  <c r="K384" i="15"/>
  <c r="K18" i="15"/>
  <c r="O18" i="15"/>
  <c r="L18" i="15"/>
  <c r="K345" i="15"/>
  <c r="L345" i="15"/>
  <c r="O345" i="15"/>
  <c r="K211" i="15"/>
  <c r="L211" i="15"/>
  <c r="O211" i="15"/>
  <c r="L490" i="15"/>
  <c r="K490" i="15"/>
  <c r="O490" i="15"/>
  <c r="K391" i="15"/>
  <c r="O391" i="15"/>
  <c r="L391" i="15"/>
  <c r="L79" i="15"/>
  <c r="K79" i="15"/>
  <c r="O79" i="15"/>
  <c r="K19" i="15"/>
  <c r="L19" i="15"/>
  <c r="O19" i="15"/>
  <c r="K565" i="15"/>
  <c r="L565" i="15"/>
  <c r="O565" i="15"/>
  <c r="L144" i="15"/>
  <c r="K144" i="15"/>
  <c r="O144" i="15"/>
  <c r="O327" i="15"/>
  <c r="K327" i="15"/>
  <c r="L327" i="15"/>
  <c r="K203" i="15"/>
  <c r="L203" i="15"/>
  <c r="O203" i="15"/>
  <c r="L229" i="15"/>
  <c r="K229" i="15"/>
  <c r="O229" i="15"/>
  <c r="L505" i="15"/>
  <c r="O505" i="15"/>
  <c r="K505" i="15"/>
  <c r="K146" i="15"/>
  <c r="L146" i="15"/>
  <c r="O146" i="15"/>
  <c r="K172" i="15"/>
  <c r="O172" i="15"/>
  <c r="L172" i="15"/>
  <c r="L741" i="15"/>
  <c r="K741" i="15"/>
  <c r="O741" i="15"/>
  <c r="O667" i="15"/>
  <c r="K667" i="15"/>
  <c r="L667" i="15"/>
  <c r="L136" i="15"/>
  <c r="K136" i="15"/>
  <c r="O136" i="15"/>
  <c r="L434" i="15"/>
  <c r="K434" i="15"/>
  <c r="O434" i="15"/>
  <c r="O89" i="15"/>
  <c r="K89" i="15"/>
  <c r="L89" i="15"/>
  <c r="K188" i="15"/>
  <c r="O188" i="15"/>
  <c r="L188" i="15"/>
  <c r="O475" i="15"/>
  <c r="L475" i="15"/>
  <c r="K475" i="15"/>
  <c r="O414" i="15"/>
  <c r="L414" i="15"/>
  <c r="K414" i="15"/>
  <c r="L281" i="15"/>
  <c r="O281" i="15"/>
  <c r="K281" i="15"/>
  <c r="K589" i="15"/>
  <c r="O589" i="15"/>
  <c r="L589" i="15"/>
  <c r="O528" i="15"/>
  <c r="L528" i="15"/>
  <c r="K528" i="15"/>
  <c r="O515" i="15"/>
  <c r="K515" i="15"/>
  <c r="L515" i="15"/>
  <c r="K620" i="15"/>
  <c r="L620" i="15"/>
  <c r="O620" i="15"/>
  <c r="L278" i="15"/>
  <c r="O278" i="15"/>
  <c r="K278" i="15"/>
  <c r="O325" i="15"/>
  <c r="K325" i="15"/>
  <c r="L325" i="15"/>
  <c r="L99" i="15"/>
  <c r="O99" i="15"/>
  <c r="K99" i="15"/>
  <c r="L501" i="15"/>
  <c r="K501" i="15"/>
  <c r="O501" i="15"/>
  <c r="L238" i="15"/>
  <c r="O238" i="15"/>
  <c r="K238" i="15"/>
  <c r="O231" i="15"/>
  <c r="K231" i="15"/>
  <c r="L231" i="15"/>
  <c r="L642" i="15"/>
  <c r="O642" i="15"/>
  <c r="K642" i="15"/>
  <c r="K727" i="15"/>
  <c r="O727" i="15"/>
  <c r="L727" i="15"/>
  <c r="O57" i="15"/>
  <c r="L57" i="15"/>
  <c r="K57" i="15"/>
  <c r="O675" i="15"/>
  <c r="K675" i="15"/>
  <c r="L675" i="15"/>
  <c r="L96" i="15"/>
  <c r="O96" i="15"/>
  <c r="K96" i="15"/>
  <c r="K476" i="15"/>
  <c r="L476" i="15"/>
  <c r="O476" i="15"/>
  <c r="L369" i="15"/>
  <c r="K369" i="15"/>
  <c r="O369" i="15"/>
  <c r="L666" i="15"/>
  <c r="K666" i="15"/>
  <c r="O666" i="15"/>
  <c r="K362" i="15"/>
  <c r="O362" i="15"/>
  <c r="L362" i="15"/>
  <c r="O341" i="15"/>
  <c r="K341" i="15"/>
  <c r="L341" i="15"/>
  <c r="O697" i="15"/>
  <c r="K697" i="15"/>
  <c r="L697" i="15"/>
  <c r="L625" i="15"/>
  <c r="K625" i="15"/>
  <c r="O625" i="15"/>
  <c r="L688" i="15"/>
  <c r="K688" i="15"/>
  <c r="O688" i="15"/>
  <c r="O721" i="15"/>
  <c r="K721" i="15"/>
  <c r="L721" i="15"/>
  <c r="O110" i="15"/>
  <c r="L110" i="15"/>
  <c r="K110" i="15"/>
  <c r="O424" i="15"/>
  <c r="L424" i="15"/>
  <c r="K424" i="15"/>
  <c r="L568" i="15"/>
  <c r="K568" i="15"/>
  <c r="O568" i="15"/>
  <c r="L576" i="15"/>
  <c r="K576" i="15"/>
  <c r="O576" i="15"/>
  <c r="K582" i="15"/>
  <c r="L582" i="15"/>
  <c r="O582" i="15"/>
  <c r="L83" i="15"/>
  <c r="K83" i="15"/>
  <c r="O83" i="15"/>
  <c r="L174" i="15"/>
  <c r="O174" i="15"/>
  <c r="K174" i="15"/>
  <c r="O324" i="15"/>
  <c r="L324" i="15"/>
  <c r="K324" i="15"/>
  <c r="K663" i="15"/>
  <c r="L663" i="15"/>
  <c r="O663" i="15"/>
  <c r="L394" i="15"/>
  <c r="K394" i="15"/>
  <c r="O394" i="15"/>
  <c r="O632" i="15"/>
  <c r="L632" i="15"/>
  <c r="K632" i="15"/>
  <c r="L638" i="15"/>
  <c r="K638" i="15"/>
  <c r="O638" i="15"/>
  <c r="L256" i="15"/>
  <c r="K256" i="15"/>
  <c r="O256" i="15"/>
  <c r="L608" i="15"/>
  <c r="K608" i="15"/>
  <c r="O608" i="15"/>
  <c r="L618" i="15"/>
  <c r="K618" i="15"/>
  <c r="O618" i="15"/>
  <c r="O193" i="15"/>
  <c r="K193" i="15"/>
  <c r="L193" i="15"/>
  <c r="O432" i="15"/>
  <c r="L432" i="15"/>
  <c r="K432" i="15"/>
  <c r="K597" i="15"/>
  <c r="L597" i="15"/>
  <c r="O597" i="15"/>
  <c r="O544" i="15"/>
  <c r="L544" i="15"/>
  <c r="K544" i="15"/>
  <c r="O558" i="15"/>
  <c r="K558" i="15"/>
  <c r="L558" i="15"/>
  <c r="L517" i="15"/>
  <c r="K517" i="15"/>
  <c r="O517" i="15"/>
  <c r="L381" i="15"/>
  <c r="O381" i="15"/>
  <c r="K381" i="15"/>
  <c r="K87" i="15"/>
  <c r="O87" i="15"/>
  <c r="L87" i="15"/>
  <c r="L641" i="15"/>
  <c r="K641" i="15"/>
  <c r="O641" i="15"/>
  <c r="O478" i="15"/>
  <c r="L478" i="15"/>
  <c r="K478" i="15"/>
  <c r="L208" i="15"/>
  <c r="K208" i="15"/>
  <c r="O208" i="15"/>
  <c r="L646" i="15"/>
  <c r="K646" i="15"/>
  <c r="O646" i="15"/>
  <c r="L273" i="15"/>
  <c r="O273" i="15"/>
  <c r="K273" i="15"/>
  <c r="L44" i="15"/>
  <c r="O44" i="15"/>
  <c r="K44" i="15"/>
  <c r="O22" i="15"/>
  <c r="L22" i="15"/>
  <c r="K22" i="15"/>
  <c r="O209" i="15"/>
  <c r="K209" i="15"/>
  <c r="L209" i="15"/>
  <c r="O151" i="15"/>
  <c r="L151" i="15"/>
  <c r="K151" i="15"/>
  <c r="K703" i="15"/>
  <c r="L703" i="15"/>
  <c r="O703" i="15"/>
  <c r="L321" i="15"/>
  <c r="O321" i="15"/>
  <c r="K321" i="15"/>
  <c r="K537" i="15"/>
  <c r="O537" i="15"/>
  <c r="L537" i="15"/>
  <c r="L600" i="15"/>
  <c r="K600" i="15"/>
  <c r="O600" i="15"/>
  <c r="L482" i="15"/>
  <c r="K482" i="15"/>
  <c r="O482" i="15"/>
  <c r="K312" i="15"/>
  <c r="O312" i="15"/>
  <c r="L312" i="15"/>
  <c r="K266" i="15"/>
  <c r="O266" i="15"/>
  <c r="L266" i="15"/>
  <c r="O102" i="15"/>
  <c r="L102" i="15"/>
  <c r="K102" i="15"/>
  <c r="O499" i="15"/>
  <c r="L499" i="15"/>
  <c r="K499" i="15"/>
  <c r="L313" i="15"/>
  <c r="O313" i="15"/>
  <c r="K313" i="15"/>
  <c r="O241" i="15"/>
  <c r="K241" i="15"/>
  <c r="L241" i="15"/>
  <c r="L286" i="15"/>
  <c r="O286" i="15"/>
  <c r="K286" i="15"/>
  <c r="K293" i="15"/>
  <c r="O293" i="15"/>
  <c r="L293" i="15"/>
  <c r="L214" i="15"/>
  <c r="O214" i="15"/>
  <c r="K214" i="15"/>
  <c r="O159" i="15"/>
  <c r="L159" i="15"/>
  <c r="K159" i="15"/>
  <c r="L706" i="15"/>
  <c r="K706" i="15"/>
  <c r="O706" i="15"/>
  <c r="L184" i="15"/>
  <c r="K184" i="15"/>
  <c r="O184" i="15"/>
  <c r="O86" i="15"/>
  <c r="L86" i="15"/>
  <c r="K86" i="15"/>
  <c r="O379" i="15"/>
  <c r="L379" i="15"/>
  <c r="K379" i="15"/>
  <c r="O14" i="15"/>
  <c r="K14" i="15"/>
  <c r="L14" i="15"/>
  <c r="L56" i="15"/>
  <c r="K56" i="15"/>
  <c r="O56" i="15"/>
  <c r="L72" i="15"/>
  <c r="O72" i="15"/>
  <c r="K72" i="15"/>
  <c r="L305" i="15"/>
  <c r="O305" i="15"/>
  <c r="K305" i="15"/>
  <c r="O185" i="15"/>
  <c r="K185" i="15"/>
  <c r="L185" i="15"/>
  <c r="L59" i="15"/>
  <c r="K59" i="15"/>
  <c r="O59" i="15"/>
  <c r="O199" i="15"/>
  <c r="L199" i="15"/>
  <c r="K199" i="15"/>
  <c r="K449" i="15"/>
  <c r="O449" i="15"/>
  <c r="L449" i="15"/>
  <c r="L39" i="15"/>
  <c r="O39" i="15"/>
  <c r="K39" i="15"/>
  <c r="O705" i="15"/>
  <c r="K705" i="15"/>
  <c r="L705" i="15"/>
  <c r="K431" i="15"/>
  <c r="L431" i="15"/>
  <c r="O431" i="15"/>
  <c r="O656" i="15"/>
  <c r="L656" i="15"/>
  <c r="K656" i="15"/>
  <c r="K375" i="15"/>
  <c r="O375" i="15"/>
  <c r="L375" i="15"/>
  <c r="L389" i="15"/>
  <c r="O389" i="15"/>
  <c r="K389" i="15"/>
  <c r="O124" i="15"/>
  <c r="L124" i="15"/>
  <c r="K124" i="15"/>
  <c r="O177" i="15"/>
  <c r="K177" i="15"/>
  <c r="L177" i="15"/>
  <c r="O330" i="15"/>
  <c r="K330" i="15"/>
  <c r="L330" i="15"/>
  <c r="K34" i="15"/>
  <c r="O34" i="15"/>
  <c r="L34" i="15"/>
  <c r="K4" i="15"/>
  <c r="O4" i="15"/>
  <c r="L4" i="15"/>
  <c r="O467" i="15"/>
  <c r="L467" i="15"/>
  <c r="K467" i="15"/>
  <c r="K352" i="15"/>
  <c r="L352" i="15"/>
  <c r="O352" i="15"/>
  <c r="O678" i="15"/>
  <c r="L678" i="15"/>
  <c r="K678" i="15"/>
  <c r="K202" i="15"/>
  <c r="L202" i="15"/>
  <c r="O202" i="15"/>
  <c r="L733" i="15"/>
  <c r="K733" i="15"/>
  <c r="O733" i="15"/>
  <c r="O739" i="15"/>
  <c r="K739" i="15"/>
  <c r="L739" i="15"/>
  <c r="L109" i="15"/>
  <c r="K109" i="15"/>
  <c r="O109" i="15"/>
  <c r="O303" i="15"/>
  <c r="L303" i="15"/>
  <c r="K303" i="15"/>
  <c r="L240" i="15"/>
  <c r="K240" i="15"/>
  <c r="O240" i="15"/>
  <c r="L318" i="15"/>
  <c r="O318" i="15"/>
  <c r="K318" i="15"/>
  <c r="K12" i="15"/>
  <c r="O12" i="15"/>
  <c r="L12" i="15"/>
  <c r="O726" i="15"/>
  <c r="L726" i="15"/>
  <c r="K726" i="15"/>
  <c r="K269" i="15"/>
  <c r="O269" i="15"/>
  <c r="L269" i="15"/>
  <c r="L650" i="15"/>
  <c r="O650" i="15"/>
  <c r="K650" i="15"/>
  <c r="O137" i="15"/>
  <c r="K137" i="15"/>
  <c r="L137" i="15"/>
  <c r="L405" i="15"/>
  <c r="O405" i="15"/>
  <c r="K405" i="15"/>
  <c r="K317" i="15"/>
  <c r="L317" i="15"/>
  <c r="O317" i="15"/>
  <c r="K399" i="15"/>
  <c r="L399" i="15"/>
  <c r="O399" i="15"/>
  <c r="K131" i="15"/>
  <c r="O131" i="15"/>
  <c r="L131" i="15"/>
  <c r="L680" i="15"/>
  <c r="K680" i="15"/>
  <c r="O680" i="15"/>
  <c r="L578" i="15"/>
  <c r="O578" i="15"/>
  <c r="K578" i="15"/>
  <c r="O659" i="15"/>
  <c r="K659" i="15"/>
  <c r="L659" i="15"/>
  <c r="O699" i="15"/>
  <c r="K699" i="15"/>
  <c r="L699" i="15"/>
  <c r="K463" i="15"/>
  <c r="L463" i="15"/>
  <c r="O463" i="15"/>
  <c r="O308" i="15"/>
  <c r="L308" i="15"/>
  <c r="K308" i="15"/>
  <c r="L616" i="15"/>
  <c r="K616" i="15"/>
  <c r="O616" i="15"/>
  <c r="L674" i="15"/>
  <c r="K674" i="15"/>
  <c r="O674" i="15"/>
  <c r="K711" i="15"/>
  <c r="O711" i="15"/>
  <c r="L711" i="15"/>
  <c r="L101" i="15"/>
  <c r="K101" i="15"/>
  <c r="O101" i="15"/>
  <c r="L221" i="15"/>
  <c r="K221" i="15"/>
  <c r="O221" i="15"/>
  <c r="L123" i="15"/>
  <c r="O123" i="15"/>
  <c r="K123" i="15"/>
  <c r="L342" i="15"/>
  <c r="K342" i="15"/>
  <c r="O342" i="15"/>
  <c r="O577" i="15"/>
  <c r="L577" i="15"/>
  <c r="K577" i="15"/>
  <c r="L668" i="15"/>
  <c r="O668" i="15"/>
  <c r="K668" i="15"/>
  <c r="K285" i="15"/>
  <c r="L285" i="15"/>
  <c r="O285" i="15"/>
  <c r="O637" i="15"/>
  <c r="L637" i="15"/>
  <c r="K637" i="15"/>
  <c r="O207" i="15"/>
  <c r="L207" i="15"/>
  <c r="K207" i="15"/>
  <c r="O569" i="15"/>
  <c r="L569" i="15"/>
  <c r="K569" i="15"/>
  <c r="L267" i="15"/>
  <c r="K267" i="15"/>
  <c r="O267" i="15"/>
  <c r="O454" i="15"/>
  <c r="L454" i="15"/>
  <c r="K454" i="15"/>
  <c r="L299" i="15"/>
  <c r="K299" i="15"/>
  <c r="O299" i="15"/>
  <c r="L192" i="15"/>
  <c r="K192" i="15"/>
  <c r="O192" i="15"/>
  <c r="K473" i="15"/>
  <c r="L473" i="15"/>
  <c r="O473" i="15"/>
  <c r="L587" i="15"/>
  <c r="O587" i="15"/>
  <c r="K587" i="15"/>
  <c r="K383" i="15"/>
  <c r="L383" i="15"/>
  <c r="O383" i="15"/>
  <c r="O249" i="15"/>
  <c r="K249" i="15"/>
  <c r="L249" i="15"/>
  <c r="K510" i="15"/>
  <c r="O510" i="15"/>
  <c r="L510" i="15"/>
  <c r="K337" i="15"/>
  <c r="O337" i="15"/>
  <c r="L337" i="15"/>
  <c r="K220" i="15"/>
  <c r="O220" i="15"/>
  <c r="L220" i="15"/>
  <c r="L560" i="15"/>
  <c r="O560" i="15"/>
  <c r="K560" i="15"/>
  <c r="L599" i="15"/>
  <c r="K599" i="15"/>
  <c r="O599" i="15"/>
  <c r="O643" i="15"/>
  <c r="L643" i="15"/>
  <c r="K643" i="15"/>
  <c r="L570" i="15"/>
  <c r="K570" i="15"/>
  <c r="O570" i="15"/>
  <c r="L541" i="15"/>
  <c r="O541" i="15"/>
  <c r="K541" i="15"/>
  <c r="O547" i="15"/>
  <c r="K547" i="15"/>
  <c r="L547" i="15"/>
  <c r="K371" i="15"/>
  <c r="O371" i="15"/>
  <c r="L371" i="15"/>
  <c r="L512" i="15"/>
  <c r="O512" i="15"/>
  <c r="K512" i="15"/>
  <c r="L205" i="15"/>
  <c r="K205" i="15"/>
  <c r="O205" i="15"/>
  <c r="L685" i="15"/>
  <c r="K685" i="15"/>
  <c r="O685" i="15"/>
  <c r="O615" i="15"/>
  <c r="L615" i="15"/>
  <c r="K615" i="15"/>
  <c r="O411" i="15"/>
  <c r="L411" i="15"/>
  <c r="K411" i="15"/>
  <c r="L421" i="15"/>
  <c r="O421" i="15"/>
  <c r="K421" i="15"/>
  <c r="O619" i="15"/>
  <c r="K619" i="15"/>
  <c r="L619" i="15"/>
  <c r="K288" i="15"/>
  <c r="L288" i="15"/>
  <c r="O288" i="15"/>
  <c r="O580" i="15"/>
  <c r="K580" i="15"/>
  <c r="L580" i="15"/>
  <c r="L9" i="15"/>
  <c r="K9" i="15"/>
  <c r="O9" i="15"/>
  <c r="K194" i="15"/>
  <c r="L194" i="15"/>
  <c r="O194" i="15"/>
  <c r="O416" i="15"/>
  <c r="L416" i="15"/>
  <c r="K416" i="15"/>
  <c r="K82" i="15"/>
  <c r="L82" i="15"/>
  <c r="O82" i="15"/>
  <c r="L182" i="15"/>
  <c r="O182" i="15"/>
  <c r="K182" i="15"/>
  <c r="L11" i="15"/>
  <c r="K11" i="15"/>
  <c r="O11" i="15"/>
  <c r="L606" i="15"/>
  <c r="K606" i="15"/>
  <c r="O606" i="15"/>
  <c r="K53" i="15"/>
  <c r="L53" i="15"/>
  <c r="O53" i="15"/>
  <c r="K320" i="15"/>
  <c r="L320" i="15"/>
  <c r="O320" i="15"/>
  <c r="O627" i="15"/>
  <c r="L627" i="15"/>
  <c r="K627" i="15"/>
  <c r="L513" i="15"/>
  <c r="O513" i="15"/>
  <c r="K513" i="15"/>
  <c r="K132" i="15"/>
  <c r="O132" i="15"/>
  <c r="L132" i="15"/>
  <c r="O390" i="15"/>
  <c r="K390" i="15"/>
  <c r="L390" i="15"/>
  <c r="K605" i="15"/>
  <c r="L605" i="15"/>
  <c r="O605" i="15"/>
  <c r="O491" i="15"/>
  <c r="L491" i="15"/>
  <c r="K491" i="15"/>
  <c r="L157" i="15"/>
  <c r="K157" i="15"/>
  <c r="O157" i="15"/>
  <c r="L664" i="15"/>
  <c r="O664" i="15"/>
  <c r="K664" i="15"/>
  <c r="O118" i="15"/>
  <c r="L118" i="15"/>
  <c r="K118" i="15"/>
  <c r="O561" i="15"/>
  <c r="K561" i="15"/>
  <c r="L561" i="15"/>
  <c r="P29" i="8"/>
  <c r="P37" i="8"/>
  <c r="P45" i="8"/>
  <c r="P53" i="8"/>
  <c r="P61" i="8"/>
  <c r="P69" i="8"/>
  <c r="P77" i="8"/>
  <c r="P85" i="8"/>
  <c r="P93" i="8"/>
  <c r="P22" i="8"/>
  <c r="P31" i="8"/>
  <c r="P40" i="8"/>
  <c r="P49" i="8"/>
  <c r="P58" i="8"/>
  <c r="P67" i="8"/>
  <c r="P76" i="8"/>
  <c r="P86" i="8"/>
  <c r="P95" i="8"/>
  <c r="P103" i="8"/>
  <c r="P111" i="8"/>
  <c r="P119" i="8"/>
  <c r="P127" i="8"/>
  <c r="P135" i="8"/>
  <c r="P143" i="8"/>
  <c r="P151" i="8"/>
  <c r="P159" i="8"/>
  <c r="P167" i="8"/>
  <c r="P175" i="8"/>
  <c r="P183" i="8"/>
  <c r="P191" i="8"/>
  <c r="P199" i="8"/>
  <c r="P207" i="8"/>
  <c r="P215" i="8"/>
  <c r="P223" i="8"/>
  <c r="P231" i="8"/>
  <c r="P239" i="8"/>
  <c r="P247" i="8"/>
  <c r="P255" i="8"/>
  <c r="P263" i="8"/>
  <c r="P271" i="8"/>
  <c r="P279" i="8"/>
  <c r="P287" i="8"/>
  <c r="P295" i="8"/>
  <c r="P303" i="8"/>
  <c r="P311" i="8"/>
  <c r="P319" i="8"/>
  <c r="P327" i="8"/>
  <c r="P335" i="8"/>
  <c r="P343" i="8"/>
  <c r="P351" i="8"/>
  <c r="P359" i="8"/>
  <c r="P367" i="8"/>
  <c r="P375" i="8"/>
  <c r="P383" i="8"/>
  <c r="P391" i="8"/>
  <c r="P399" i="8"/>
  <c r="P407" i="8"/>
  <c r="P415" i="8"/>
  <c r="P423" i="8"/>
  <c r="P431" i="8"/>
  <c r="P439" i="8"/>
  <c r="P447" i="8"/>
  <c r="P455" i="8"/>
  <c r="P463" i="8"/>
  <c r="P471" i="8"/>
  <c r="P479" i="8"/>
  <c r="P23" i="8"/>
  <c r="P32" i="8"/>
  <c r="P41" i="8"/>
  <c r="P50" i="8"/>
  <c r="P59" i="8"/>
  <c r="P68" i="8"/>
  <c r="P78" i="8"/>
  <c r="P87" i="8"/>
  <c r="P96" i="8"/>
  <c r="P104" i="8"/>
  <c r="P112" i="8"/>
  <c r="P120" i="8"/>
  <c r="P128" i="8"/>
  <c r="P136" i="8"/>
  <c r="P144" i="8"/>
  <c r="P152" i="8"/>
  <c r="P160" i="8"/>
  <c r="P168" i="8"/>
  <c r="P176" i="8"/>
  <c r="P184" i="8"/>
  <c r="P192" i="8"/>
  <c r="P200" i="8"/>
  <c r="P208" i="8"/>
  <c r="P216" i="8"/>
  <c r="P224" i="8"/>
  <c r="P232" i="8"/>
  <c r="P240" i="8"/>
  <c r="P248" i="8"/>
  <c r="P256" i="8"/>
  <c r="P264" i="8"/>
  <c r="P272" i="8"/>
  <c r="P280" i="8"/>
  <c r="P288" i="8"/>
  <c r="P296" i="8"/>
  <c r="P304" i="8"/>
  <c r="P312" i="8"/>
  <c r="P320" i="8"/>
  <c r="P328" i="8"/>
  <c r="P336" i="8"/>
  <c r="P344" i="8"/>
  <c r="P352" i="8"/>
  <c r="P360" i="8"/>
  <c r="P368" i="8"/>
  <c r="P376" i="8"/>
  <c r="P384" i="8"/>
  <c r="P392" i="8"/>
  <c r="P400" i="8"/>
  <c r="P408" i="8"/>
  <c r="P416" i="8"/>
  <c r="P424" i="8"/>
  <c r="P432" i="8"/>
  <c r="P440" i="8"/>
  <c r="P24" i="8"/>
  <c r="P33" i="8"/>
  <c r="P42" i="8"/>
  <c r="P51" i="8"/>
  <c r="P60" i="8"/>
  <c r="P70" i="8"/>
  <c r="P79" i="8"/>
  <c r="P88" i="8"/>
  <c r="P97" i="8"/>
  <c r="P105" i="8"/>
  <c r="P113" i="8"/>
  <c r="P121" i="8"/>
  <c r="P129" i="8"/>
  <c r="P137" i="8"/>
  <c r="P145" i="8"/>
  <c r="P153" i="8"/>
  <c r="P161" i="8"/>
  <c r="P169" i="8"/>
  <c r="P177" i="8"/>
  <c r="P185" i="8"/>
  <c r="P193" i="8"/>
  <c r="P201" i="8"/>
  <c r="P209" i="8"/>
  <c r="P217" i="8"/>
  <c r="P225" i="8"/>
  <c r="P233" i="8"/>
  <c r="P241" i="8"/>
  <c r="P249" i="8"/>
  <c r="P257" i="8"/>
  <c r="P265" i="8"/>
  <c r="P273" i="8"/>
  <c r="P281" i="8"/>
  <c r="P289" i="8"/>
  <c r="P297" i="8"/>
  <c r="P305" i="8"/>
  <c r="P313" i="8"/>
  <c r="P321" i="8"/>
  <c r="P329" i="8"/>
  <c r="P337" i="8"/>
  <c r="P345" i="8"/>
  <c r="P353" i="8"/>
  <c r="P361" i="8"/>
  <c r="P369" i="8"/>
  <c r="P377" i="8"/>
  <c r="P385" i="8"/>
  <c r="P393" i="8"/>
  <c r="P401" i="8"/>
  <c r="P409" i="8"/>
  <c r="P417" i="8"/>
  <c r="P425" i="8"/>
  <c r="P433" i="8"/>
  <c r="P441" i="8"/>
  <c r="P449" i="8"/>
  <c r="P457" i="8"/>
  <c r="P465" i="8"/>
  <c r="P473" i="8"/>
  <c r="P481" i="8"/>
  <c r="P489" i="8"/>
  <c r="P497" i="8"/>
  <c r="P505" i="8"/>
  <c r="P513" i="8"/>
  <c r="P521" i="8"/>
  <c r="P529" i="8"/>
  <c r="P537" i="8"/>
  <c r="P545" i="8"/>
  <c r="P553" i="8"/>
  <c r="P561" i="8"/>
  <c r="P569" i="8"/>
  <c r="P577" i="8"/>
  <c r="P585" i="8"/>
  <c r="P593" i="8"/>
  <c r="P601" i="8"/>
  <c r="P609" i="8"/>
  <c r="P617" i="8"/>
  <c r="P625" i="8"/>
  <c r="P633" i="8"/>
  <c r="P641" i="8"/>
  <c r="P649" i="8"/>
  <c r="P657" i="8"/>
  <c r="P665" i="8"/>
  <c r="P673" i="8"/>
  <c r="P681" i="8"/>
  <c r="P689" i="8"/>
  <c r="P697" i="8"/>
  <c r="P705" i="8"/>
  <c r="P713" i="8"/>
  <c r="P721" i="8"/>
  <c r="P729" i="8"/>
  <c r="P737" i="8"/>
  <c r="P745" i="8"/>
  <c r="P10" i="8"/>
  <c r="P18" i="8"/>
  <c r="P28" i="8"/>
  <c r="P44" i="8"/>
  <c r="P57" i="8"/>
  <c r="P73" i="8"/>
  <c r="P89" i="8"/>
  <c r="P101" i="8"/>
  <c r="P115" i="8"/>
  <c r="P126" i="8"/>
  <c r="P140" i="8"/>
  <c r="P154" i="8"/>
  <c r="P165" i="8"/>
  <c r="P179" i="8"/>
  <c r="P190" i="8"/>
  <c r="P204" i="8"/>
  <c r="P218" i="8"/>
  <c r="P229" i="8"/>
  <c r="P243" i="8"/>
  <c r="P254" i="8"/>
  <c r="P268" i="8"/>
  <c r="P282" i="8"/>
  <c r="P293" i="8"/>
  <c r="P307" i="8"/>
  <c r="P318" i="8"/>
  <c r="P332" i="8"/>
  <c r="P346" i="8"/>
  <c r="P357" i="8"/>
  <c r="P371" i="8"/>
  <c r="P382" i="8"/>
  <c r="P396" i="8"/>
  <c r="P410" i="8"/>
  <c r="P421" i="8"/>
  <c r="P435" i="8"/>
  <c r="P446" i="8"/>
  <c r="P458" i="8"/>
  <c r="P468" i="8"/>
  <c r="P478" i="8"/>
  <c r="P488" i="8"/>
  <c r="P498" i="8"/>
  <c r="P507" i="8"/>
  <c r="P516" i="8"/>
  <c r="P525" i="8"/>
  <c r="P534" i="8"/>
  <c r="P543" i="8"/>
  <c r="P552" i="8"/>
  <c r="P562" i="8"/>
  <c r="P571" i="8"/>
  <c r="P580" i="8"/>
  <c r="P589" i="8"/>
  <c r="P598" i="8"/>
  <c r="P607" i="8"/>
  <c r="P616" i="8"/>
  <c r="P626" i="8"/>
  <c r="P635" i="8"/>
  <c r="P644" i="8"/>
  <c r="P653" i="8"/>
  <c r="P662" i="8"/>
  <c r="P671" i="8"/>
  <c r="P680" i="8"/>
  <c r="P690" i="8"/>
  <c r="P699" i="8"/>
  <c r="P708" i="8"/>
  <c r="P717" i="8"/>
  <c r="P726" i="8"/>
  <c r="P735" i="8"/>
  <c r="P744" i="8"/>
  <c r="P11" i="8"/>
  <c r="P20" i="8"/>
  <c r="P30" i="8"/>
  <c r="P46" i="8"/>
  <c r="P62" i="8"/>
  <c r="P74" i="8"/>
  <c r="P90" i="8"/>
  <c r="P102" i="8"/>
  <c r="P116" i="8"/>
  <c r="P130" i="8"/>
  <c r="P141" i="8"/>
  <c r="P155" i="8"/>
  <c r="P166" i="8"/>
  <c r="P180" i="8"/>
  <c r="P194" i="8"/>
  <c r="P205" i="8"/>
  <c r="P219" i="8"/>
  <c r="P230" i="8"/>
  <c r="P244" i="8"/>
  <c r="P258" i="8"/>
  <c r="P269" i="8"/>
  <c r="P283" i="8"/>
  <c r="P294" i="8"/>
  <c r="P308" i="8"/>
  <c r="P322" i="8"/>
  <c r="P333" i="8"/>
  <c r="P347" i="8"/>
  <c r="P358" i="8"/>
  <c r="P372" i="8"/>
  <c r="P386" i="8"/>
  <c r="P397" i="8"/>
  <c r="P411" i="8"/>
  <c r="P422" i="8"/>
  <c r="P436" i="8"/>
  <c r="P448" i="8"/>
  <c r="P459" i="8"/>
  <c r="P469" i="8"/>
  <c r="P480" i="8"/>
  <c r="P490" i="8"/>
  <c r="P499" i="8"/>
  <c r="P508" i="8"/>
  <c r="P517" i="8"/>
  <c r="P526" i="8"/>
  <c r="P535" i="8"/>
  <c r="P544" i="8"/>
  <c r="P554" i="8"/>
  <c r="P563" i="8"/>
  <c r="P572" i="8"/>
  <c r="P581" i="8"/>
  <c r="P590" i="8"/>
  <c r="P599" i="8"/>
  <c r="P608" i="8"/>
  <c r="P618" i="8"/>
  <c r="P627" i="8"/>
  <c r="P636" i="8"/>
  <c r="P645" i="8"/>
  <c r="P654" i="8"/>
  <c r="P663" i="8"/>
  <c r="P672" i="8"/>
  <c r="P682" i="8"/>
  <c r="P691" i="8"/>
  <c r="P700" i="8"/>
  <c r="P709" i="8"/>
  <c r="P718" i="8"/>
  <c r="P727" i="8"/>
  <c r="P736" i="8"/>
  <c r="P3" i="8"/>
  <c r="P12" i="8"/>
  <c r="P21" i="8"/>
  <c r="P34" i="8"/>
  <c r="P47" i="8"/>
  <c r="P63" i="8"/>
  <c r="P75" i="8"/>
  <c r="P91" i="8"/>
  <c r="P106" i="8"/>
  <c r="P117" i="8"/>
  <c r="P131" i="8"/>
  <c r="P142" i="8"/>
  <c r="P156" i="8"/>
  <c r="P170" i="8"/>
  <c r="P181" i="8"/>
  <c r="P195" i="8"/>
  <c r="P206" i="8"/>
  <c r="P220" i="8"/>
  <c r="P234" i="8"/>
  <c r="P245" i="8"/>
  <c r="P259" i="8"/>
  <c r="P270" i="8"/>
  <c r="P284" i="8"/>
  <c r="P298" i="8"/>
  <c r="P309" i="8"/>
  <c r="P323" i="8"/>
  <c r="P334" i="8"/>
  <c r="P348" i="8"/>
  <c r="P362" i="8"/>
  <c r="P373" i="8"/>
  <c r="P387" i="8"/>
  <c r="P398" i="8"/>
  <c r="P412" i="8"/>
  <c r="P426" i="8"/>
  <c r="P437" i="8"/>
  <c r="P450" i="8"/>
  <c r="P460" i="8"/>
  <c r="P470" i="8"/>
  <c r="P482" i="8"/>
  <c r="P491" i="8"/>
  <c r="P500" i="8"/>
  <c r="P509" i="8"/>
  <c r="P518" i="8"/>
  <c r="P527" i="8"/>
  <c r="P536" i="8"/>
  <c r="P546" i="8"/>
  <c r="P555" i="8"/>
  <c r="P564" i="8"/>
  <c r="P573" i="8"/>
  <c r="P582" i="8"/>
  <c r="P591" i="8"/>
  <c r="P600" i="8"/>
  <c r="P610" i="8"/>
  <c r="P619" i="8"/>
  <c r="P628" i="8"/>
  <c r="P637" i="8"/>
  <c r="P646" i="8"/>
  <c r="P655" i="8"/>
  <c r="P664" i="8"/>
  <c r="P674" i="8"/>
  <c r="P683" i="8"/>
  <c r="P692" i="8"/>
  <c r="P701" i="8"/>
  <c r="P710" i="8"/>
  <c r="P719" i="8"/>
  <c r="P728" i="8"/>
  <c r="P738" i="8"/>
  <c r="P4" i="8"/>
  <c r="P13" i="8"/>
  <c r="P2" i="8"/>
  <c r="P25" i="8"/>
  <c r="P48" i="8"/>
  <c r="P71" i="8"/>
  <c r="P94" i="8"/>
  <c r="P114" i="8"/>
  <c r="P134" i="8"/>
  <c r="P157" i="8"/>
  <c r="P174" i="8"/>
  <c r="P197" i="8"/>
  <c r="P214" i="8"/>
  <c r="P237" i="8"/>
  <c r="P260" i="8"/>
  <c r="P277" i="8"/>
  <c r="P300" i="8"/>
  <c r="P317" i="8"/>
  <c r="P340" i="8"/>
  <c r="P363" i="8"/>
  <c r="P380" i="8"/>
  <c r="P403" i="8"/>
  <c r="P420" i="8"/>
  <c r="P443" i="8"/>
  <c r="P461" i="8"/>
  <c r="P476" i="8"/>
  <c r="P493" i="8"/>
  <c r="P506" i="8"/>
  <c r="P522" i="8"/>
  <c r="P538" i="8"/>
  <c r="P550" i="8"/>
  <c r="P566" i="8"/>
  <c r="P579" i="8"/>
  <c r="P595" i="8"/>
  <c r="P611" i="8"/>
  <c r="P623" i="8"/>
  <c r="P639" i="8"/>
  <c r="P652" i="8"/>
  <c r="P668" i="8"/>
  <c r="P684" i="8"/>
  <c r="P696" i="8"/>
  <c r="P712" i="8"/>
  <c r="P725" i="8"/>
  <c r="P741" i="8"/>
  <c r="P14" i="8"/>
  <c r="P35" i="8"/>
  <c r="P81" i="8"/>
  <c r="P123" i="8"/>
  <c r="P163" i="8"/>
  <c r="P203" i="8"/>
  <c r="P266" i="8"/>
  <c r="P306" i="8"/>
  <c r="P366" i="8"/>
  <c r="P429" i="8"/>
  <c r="P484" i="8"/>
  <c r="P512" i="8"/>
  <c r="P557" i="8"/>
  <c r="P602" i="8"/>
  <c r="P630" i="8"/>
  <c r="P675" i="8"/>
  <c r="P716" i="8"/>
  <c r="P17" i="8"/>
  <c r="P26" i="8"/>
  <c r="P52" i="8"/>
  <c r="P72" i="8"/>
  <c r="P98" i="8"/>
  <c r="P118" i="8"/>
  <c r="P138" i="8"/>
  <c r="P158" i="8"/>
  <c r="P178" i="8"/>
  <c r="P198" i="8"/>
  <c r="P221" i="8"/>
  <c r="P238" i="8"/>
  <c r="P261" i="8"/>
  <c r="P278" i="8"/>
  <c r="P301" i="8"/>
  <c r="P324" i="8"/>
  <c r="P341" i="8"/>
  <c r="P364" i="8"/>
  <c r="P381" i="8"/>
  <c r="P404" i="8"/>
  <c r="P427" i="8"/>
  <c r="P444" i="8"/>
  <c r="P462" i="8"/>
  <c r="P477" i="8"/>
  <c r="P494" i="8"/>
  <c r="P510" i="8"/>
  <c r="P523" i="8"/>
  <c r="P539" i="8"/>
  <c r="P551" i="8"/>
  <c r="P567" i="8"/>
  <c r="P583" i="8"/>
  <c r="P596" i="8"/>
  <c r="P612" i="8"/>
  <c r="P624" i="8"/>
  <c r="P640" i="8"/>
  <c r="P656" i="8"/>
  <c r="P669" i="8"/>
  <c r="P685" i="8"/>
  <c r="P698" i="8"/>
  <c r="P714" i="8"/>
  <c r="P730" i="8"/>
  <c r="P742" i="8"/>
  <c r="P15" i="8"/>
  <c r="P246" i="8"/>
  <c r="P349" i="8"/>
  <c r="P406" i="8"/>
  <c r="P466" i="8"/>
  <c r="P528" i="8"/>
  <c r="P570" i="8"/>
  <c r="P614" i="8"/>
  <c r="P659" i="8"/>
  <c r="P687" i="8"/>
  <c r="P732" i="8"/>
  <c r="P27" i="8"/>
  <c r="P54" i="8"/>
  <c r="P80" i="8"/>
  <c r="P99" i="8"/>
  <c r="P122" i="8"/>
  <c r="P139" i="8"/>
  <c r="P162" i="8"/>
  <c r="P182" i="8"/>
  <c r="P202" i="8"/>
  <c r="P222" i="8"/>
  <c r="P242" i="8"/>
  <c r="P262" i="8"/>
  <c r="P285" i="8"/>
  <c r="P302" i="8"/>
  <c r="P325" i="8"/>
  <c r="P342" i="8"/>
  <c r="P365" i="8"/>
  <c r="P388" i="8"/>
  <c r="P405" i="8"/>
  <c r="P428" i="8"/>
  <c r="P445" i="8"/>
  <c r="P464" i="8"/>
  <c r="P483" i="8"/>
  <c r="P495" i="8"/>
  <c r="P511" i="8"/>
  <c r="P524" i="8"/>
  <c r="P540" i="8"/>
  <c r="P556" i="8"/>
  <c r="P568" i="8"/>
  <c r="P584" i="8"/>
  <c r="P597" i="8"/>
  <c r="P613" i="8"/>
  <c r="P629" i="8"/>
  <c r="P642" i="8"/>
  <c r="P658" i="8"/>
  <c r="P670" i="8"/>
  <c r="P686" i="8"/>
  <c r="P702" i="8"/>
  <c r="P715" i="8"/>
  <c r="P731" i="8"/>
  <c r="P743" i="8"/>
  <c r="P16" i="8"/>
  <c r="P55" i="8"/>
  <c r="P100" i="8"/>
  <c r="P146" i="8"/>
  <c r="P186" i="8"/>
  <c r="P226" i="8"/>
  <c r="P286" i="8"/>
  <c r="P326" i="8"/>
  <c r="P389" i="8"/>
  <c r="P451" i="8"/>
  <c r="P496" i="8"/>
  <c r="P541" i="8"/>
  <c r="P586" i="8"/>
  <c r="P643" i="8"/>
  <c r="P703" i="8"/>
  <c r="P5" i="8"/>
  <c r="P65" i="8"/>
  <c r="P109" i="8"/>
  <c r="P149" i="8"/>
  <c r="P189" i="8"/>
  <c r="P235" i="8"/>
  <c r="P275" i="8"/>
  <c r="P315" i="8"/>
  <c r="P355" i="8"/>
  <c r="P395" i="8"/>
  <c r="P438" i="8"/>
  <c r="P474" i="8"/>
  <c r="P503" i="8"/>
  <c r="P532" i="8"/>
  <c r="P560" i="8"/>
  <c r="P592" i="8"/>
  <c r="P621" i="8"/>
  <c r="P650" i="8"/>
  <c r="P678" i="8"/>
  <c r="P707" i="8"/>
  <c r="P739" i="8"/>
  <c r="P82" i="8"/>
  <c r="P164" i="8"/>
  <c r="P250" i="8"/>
  <c r="P330" i="8"/>
  <c r="P413" i="8"/>
  <c r="P485" i="8"/>
  <c r="P542" i="8"/>
  <c r="P603" i="8"/>
  <c r="P660" i="8"/>
  <c r="P720" i="8"/>
  <c r="P66" i="8"/>
  <c r="P110" i="8"/>
  <c r="P150" i="8"/>
  <c r="P196" i="8"/>
  <c r="P236" i="8"/>
  <c r="P276" i="8"/>
  <c r="P316" i="8"/>
  <c r="P356" i="8"/>
  <c r="P402" i="8"/>
  <c r="P442" i="8"/>
  <c r="P475" i="8"/>
  <c r="P504" i="8"/>
  <c r="P533" i="8"/>
  <c r="P565" i="8"/>
  <c r="P594" i="8"/>
  <c r="P622" i="8"/>
  <c r="P651" i="8"/>
  <c r="P679" i="8"/>
  <c r="P711" i="8"/>
  <c r="P740" i="8"/>
  <c r="P36" i="8"/>
  <c r="P124" i="8"/>
  <c r="P210" i="8"/>
  <c r="P290" i="8"/>
  <c r="P370" i="8"/>
  <c r="P452" i="8"/>
  <c r="P514" i="8"/>
  <c r="P574" i="8"/>
  <c r="P631" i="8"/>
  <c r="P688" i="8"/>
  <c r="P6" i="8"/>
  <c r="P39" i="8"/>
  <c r="P84" i="8"/>
  <c r="P132" i="8"/>
  <c r="P172" i="8"/>
  <c r="P212" i="8"/>
  <c r="P252" i="8"/>
  <c r="P292" i="8"/>
  <c r="P338" i="8"/>
  <c r="P378" i="8"/>
  <c r="P418" i="8"/>
  <c r="P454" i="8"/>
  <c r="P487" i="8"/>
  <c r="P519" i="8"/>
  <c r="P548" i="8"/>
  <c r="P576" i="8"/>
  <c r="P605" i="8"/>
  <c r="P634" i="8"/>
  <c r="P666" i="8"/>
  <c r="P694" i="8"/>
  <c r="P723" i="8"/>
  <c r="P8" i="8"/>
  <c r="P43" i="8"/>
  <c r="P92" i="8"/>
  <c r="P133" i="8"/>
  <c r="P173" i="8"/>
  <c r="P213" i="8"/>
  <c r="P253" i="8"/>
  <c r="P299" i="8"/>
  <c r="P339" i="8"/>
  <c r="P379" i="8"/>
  <c r="P419" i="8"/>
  <c r="P456" i="8"/>
  <c r="P492" i="8"/>
  <c r="P520" i="8"/>
  <c r="P549" i="8"/>
  <c r="P578" i="8"/>
  <c r="P606" i="8"/>
  <c r="P638" i="8"/>
  <c r="P667" i="8"/>
  <c r="P695" i="8"/>
  <c r="P724" i="8"/>
  <c r="P9" i="8"/>
  <c r="P107" i="8"/>
  <c r="P211" i="8"/>
  <c r="P314" i="8"/>
  <c r="P430" i="8"/>
  <c r="P515" i="8"/>
  <c r="P588" i="8"/>
  <c r="P676" i="8"/>
  <c r="P7" i="8"/>
  <c r="P125" i="8"/>
  <c r="P228" i="8"/>
  <c r="P350" i="8"/>
  <c r="P453" i="8"/>
  <c r="P531" i="8"/>
  <c r="P615" i="8"/>
  <c r="P693" i="8"/>
  <c r="P251" i="8"/>
  <c r="P467" i="8"/>
  <c r="P620" i="8"/>
  <c r="P83" i="8"/>
  <c r="P188" i="8"/>
  <c r="P414" i="8"/>
  <c r="P587" i="8"/>
  <c r="P734" i="8"/>
  <c r="P108" i="8"/>
  <c r="P227" i="8"/>
  <c r="P331" i="8"/>
  <c r="P434" i="8"/>
  <c r="P530" i="8"/>
  <c r="P604" i="8"/>
  <c r="P677" i="8"/>
  <c r="P19" i="8"/>
  <c r="P147" i="8"/>
  <c r="P354" i="8"/>
  <c r="P547" i="8"/>
  <c r="P704" i="8"/>
  <c r="P310" i="8"/>
  <c r="P502" i="8"/>
  <c r="P661" i="8"/>
  <c r="P38" i="8"/>
  <c r="P148" i="8"/>
  <c r="P267" i="8"/>
  <c r="P374" i="8"/>
  <c r="P472" i="8"/>
  <c r="P558" i="8"/>
  <c r="P632" i="8"/>
  <c r="P706" i="8"/>
  <c r="P56" i="8"/>
  <c r="P171" i="8"/>
  <c r="P274" i="8"/>
  <c r="P390" i="8"/>
  <c r="P486" i="8"/>
  <c r="P559" i="8"/>
  <c r="P647" i="8"/>
  <c r="P722" i="8"/>
  <c r="P64" i="8"/>
  <c r="P187" i="8"/>
  <c r="P291" i="8"/>
  <c r="P394" i="8"/>
  <c r="P501" i="8"/>
  <c r="P575" i="8"/>
  <c r="P648" i="8"/>
  <c r="P733" i="8"/>
  <c r="Q106" i="8"/>
  <c r="Q556" i="8"/>
  <c r="Q612" i="8"/>
  <c r="Q38" i="8"/>
  <c r="Q57" i="8"/>
  <c r="Q277" i="8"/>
  <c r="Q477" i="8"/>
  <c r="Q299" i="8"/>
  <c r="Q138" i="8"/>
  <c r="Q228" i="8"/>
  <c r="Q451" i="8"/>
  <c r="Q643" i="8"/>
  <c r="Q180" i="8"/>
  <c r="Q229" i="8"/>
  <c r="Q545" i="8"/>
  <c r="Q604" i="8"/>
  <c r="Q257" i="8"/>
  <c r="Q316" i="8"/>
  <c r="Q2" i="8"/>
  <c r="Q656" i="8"/>
  <c r="Q721" i="8"/>
  <c r="Q74" i="8"/>
  <c r="Q355" i="8"/>
  <c r="Q559" i="8"/>
  <c r="Q535" i="8"/>
  <c r="Q681" i="8"/>
  <c r="Q459" i="8"/>
  <c r="Q30" i="8"/>
  <c r="Q187" i="8"/>
  <c r="Q621" i="8"/>
  <c r="Q491" i="8"/>
  <c r="Q383" i="8"/>
  <c r="Q447" i="8"/>
  <c r="Q715" i="8"/>
  <c r="Q246" i="8"/>
  <c r="Q678" i="8"/>
  <c r="Q654" i="8"/>
  <c r="Q21" i="8"/>
  <c r="Q235" i="8"/>
  <c r="Q634" i="8"/>
  <c r="Q298" i="8"/>
  <c r="Q687" i="8"/>
  <c r="Q518" i="8"/>
  <c r="Q731" i="8"/>
  <c r="Q610" i="8"/>
  <c r="Q114" i="8"/>
  <c r="Q347" i="8"/>
  <c r="Q331" i="8"/>
  <c r="Q582" i="8"/>
  <c r="Q271" i="8"/>
  <c r="Q215" i="8"/>
  <c r="Q603" i="8"/>
  <c r="Q608" i="8"/>
  <c r="Q605" i="8"/>
  <c r="Q443" i="8"/>
  <c r="Q481" i="8"/>
  <c r="Q630" i="8"/>
  <c r="Q541" i="8"/>
  <c r="Q635" i="8"/>
  <c r="Q14" i="8"/>
  <c r="Q599" i="8"/>
  <c r="Q441" i="8"/>
  <c r="Q745" i="8"/>
  <c r="Q53" i="8"/>
  <c r="Q533" i="8"/>
  <c r="Q708" i="8"/>
  <c r="Q401" i="8"/>
  <c r="Q223" i="8"/>
  <c r="Q25" i="8"/>
  <c r="Q122" i="8"/>
  <c r="Q69" i="8"/>
  <c r="Q297" i="8"/>
  <c r="Q104" i="8"/>
  <c r="Q380" i="8"/>
  <c r="Q267" i="8"/>
  <c r="Q239" i="8"/>
  <c r="Q199" i="8"/>
  <c r="Q237" i="8"/>
  <c r="Q615" i="8"/>
  <c r="Q411" i="8"/>
  <c r="Q167" i="8"/>
  <c r="Q407" i="8"/>
  <c r="Q413" i="8"/>
  <c r="Q483" i="8"/>
  <c r="Q539" i="8"/>
  <c r="Q173" i="8"/>
  <c r="Q718" i="8"/>
  <c r="Q8" i="8"/>
  <c r="Q431" i="8"/>
  <c r="Q11" i="8"/>
  <c r="Q176" i="8"/>
  <c r="Q416" i="8"/>
  <c r="Q423" i="8"/>
  <c r="Q492" i="8"/>
  <c r="Q548" i="8"/>
  <c r="Q219" i="8"/>
  <c r="Q734" i="8"/>
  <c r="Q727" i="8"/>
  <c r="Q487" i="8"/>
  <c r="Q595" i="8"/>
  <c r="Q222" i="8"/>
  <c r="Q435" i="8"/>
  <c r="Q445" i="8"/>
  <c r="Q520" i="8"/>
  <c r="Q576" i="8"/>
  <c r="Q264" i="8"/>
  <c r="Q19" i="8"/>
  <c r="Q72" i="8"/>
  <c r="Q578" i="8"/>
  <c r="Q663" i="8"/>
  <c r="Q132" i="8"/>
  <c r="Q597" i="8"/>
  <c r="Q628" i="8"/>
  <c r="Q694" i="8"/>
  <c r="Q7" i="8"/>
  <c r="Q586" i="8"/>
  <c r="Q579" i="8"/>
  <c r="Q588" i="8"/>
  <c r="Q280" i="8"/>
  <c r="Q450" i="8"/>
  <c r="Q202" i="8"/>
  <c r="Q293" i="8"/>
  <c r="Q649" i="8"/>
  <c r="Q519" i="8"/>
  <c r="Q314" i="8"/>
  <c r="Q335" i="8"/>
  <c r="Q623" i="8"/>
  <c r="Q725" i="8"/>
  <c r="Q689" i="8"/>
  <c r="Q158" i="8"/>
  <c r="Q310" i="8"/>
  <c r="Q263" i="8"/>
  <c r="Q627" i="8"/>
  <c r="Q248" i="8"/>
  <c r="Q269" i="8"/>
  <c r="Q133" i="8"/>
  <c r="Q523" i="8"/>
  <c r="Q581" i="8"/>
  <c r="Q484" i="8"/>
  <c r="Q65" i="8"/>
  <c r="Q665" i="8"/>
  <c r="Q659" i="8"/>
  <c r="Q505" i="8"/>
  <c r="Q637" i="8"/>
  <c r="Q119" i="8"/>
  <c r="Q706" i="8"/>
  <c r="Q242" i="8"/>
  <c r="Q24" i="8"/>
  <c r="Q44" i="8"/>
  <c r="Q321" i="8"/>
  <c r="Q211" i="8"/>
  <c r="Q370" i="8"/>
  <c r="Q736" i="8"/>
  <c r="Q688" i="8"/>
  <c r="Q97" i="8"/>
  <c r="Q254" i="8"/>
  <c r="Q131" i="8"/>
  <c r="Q279" i="8"/>
  <c r="Q213" i="8"/>
  <c r="Q657" i="8"/>
  <c r="Q265" i="8"/>
  <c r="Q244" i="8"/>
  <c r="Q10" i="8"/>
  <c r="Q63" i="8"/>
  <c r="Q292" i="8"/>
  <c r="Q313" i="8"/>
  <c r="Q285" i="8"/>
  <c r="Q247" i="8"/>
  <c r="Q360" i="8"/>
  <c r="Q644" i="8"/>
  <c r="Q388" i="8"/>
  <c r="Q414" i="8"/>
  <c r="Q240" i="8"/>
  <c r="Q252" i="8"/>
  <c r="Q549" i="8"/>
  <c r="Q554" i="8"/>
  <c r="Q136" i="8"/>
  <c r="Q461" i="8"/>
  <c r="Q329" i="8"/>
  <c r="Q429" i="8"/>
  <c r="Q286" i="8"/>
  <c r="Q730" i="8"/>
  <c r="Q377" i="8"/>
  <c r="Q364" i="8"/>
  <c r="Q531" i="8"/>
  <c r="Q194" i="8"/>
  <c r="Q454" i="8"/>
  <c r="Q417" i="8"/>
  <c r="Q395" i="8"/>
  <c r="Q668" i="8"/>
  <c r="Q464" i="8"/>
  <c r="Q291" i="8"/>
  <c r="Q12" i="8"/>
  <c r="Q496" i="8"/>
  <c r="Q283" i="8"/>
  <c r="Q349" i="8"/>
  <c r="Q724" i="8"/>
  <c r="Q699" i="8"/>
  <c r="Q18" i="8"/>
  <c r="Q408" i="8"/>
  <c r="Q660" i="8"/>
  <c r="Q308" i="8"/>
  <c r="Q48" i="8"/>
  <c r="Q307" i="8"/>
  <c r="Q54" i="8"/>
  <c r="Q325" i="8"/>
  <c r="Q728" i="8"/>
  <c r="Q76" i="8"/>
  <c r="Q466" i="8"/>
  <c r="Q735" i="8"/>
  <c r="Q350" i="8"/>
  <c r="Q632" i="8"/>
  <c r="Q22" i="8"/>
  <c r="Q667" i="8"/>
  <c r="Q397" i="8"/>
  <c r="Q146" i="8"/>
  <c r="Q707" i="8"/>
  <c r="Q250" i="8"/>
  <c r="Q594" i="8"/>
  <c r="Q504" i="8"/>
  <c r="Q534" i="8"/>
  <c r="Q567" i="8"/>
  <c r="Q434" i="8"/>
  <c r="Q204" i="8"/>
  <c r="Q135" i="8"/>
  <c r="Q366" i="8"/>
  <c r="Q290" i="8"/>
  <c r="Q738" i="8"/>
  <c r="Q287" i="8"/>
  <c r="Q712" i="8"/>
  <c r="Q662" i="8"/>
  <c r="Q78" i="8"/>
  <c r="Q522" i="8"/>
  <c r="Q698" i="8"/>
  <c r="Q127" i="8"/>
  <c r="Q465" i="8"/>
  <c r="Q389" i="8"/>
  <c r="Q515" i="8"/>
  <c r="Q469" i="8"/>
  <c r="Q419" i="8"/>
  <c r="Q468" i="8"/>
  <c r="Q620" i="8"/>
  <c r="Q371" i="8"/>
  <c r="Q568" i="8"/>
  <c r="Q39" i="8"/>
  <c r="Q296" i="8"/>
  <c r="Q89" i="8"/>
  <c r="Q195" i="8"/>
  <c r="Q142" i="8"/>
  <c r="Q361" i="8"/>
  <c r="Q178" i="8"/>
  <c r="Q453" i="8"/>
  <c r="Q372" i="8"/>
  <c r="Q351" i="8"/>
  <c r="Q317" i="8"/>
  <c r="Q400" i="8"/>
  <c r="Q732" i="8"/>
  <c r="Q606" i="8"/>
  <c r="Q295" i="8"/>
  <c r="Q485" i="8"/>
  <c r="Q500" i="8"/>
  <c r="Q566" i="8"/>
  <c r="Q622" i="8"/>
  <c r="Q387" i="8"/>
  <c r="Q216" i="8"/>
  <c r="Q262" i="8"/>
  <c r="Q45" i="8"/>
  <c r="Q710" i="8"/>
  <c r="Q304" i="8"/>
  <c r="Q493" i="8"/>
  <c r="Q510" i="8"/>
  <c r="Q575" i="8"/>
  <c r="Q640" i="8"/>
  <c r="Q402" i="8"/>
  <c r="Q253" i="8"/>
  <c r="Q302" i="8"/>
  <c r="Q118" i="8"/>
  <c r="Q690" i="8"/>
  <c r="Q323" i="8"/>
  <c r="Q509" i="8"/>
  <c r="Q537" i="8"/>
  <c r="Q602" i="8"/>
  <c r="Q658" i="8"/>
  <c r="Q438" i="8"/>
  <c r="Q326" i="8"/>
  <c r="Q365" i="8"/>
  <c r="Q275" i="8"/>
  <c r="Q121" i="8"/>
  <c r="Q260" i="8"/>
  <c r="Q669" i="8"/>
  <c r="Q711" i="8"/>
  <c r="Q37" i="8"/>
  <c r="Q191" i="8"/>
  <c r="Q716" i="8"/>
  <c r="Q117" i="8"/>
  <c r="Q84" i="8"/>
  <c r="Q691" i="8"/>
  <c r="Q378" i="8"/>
  <c r="Q26" i="8"/>
  <c r="Q616" i="8"/>
  <c r="Q475" i="8"/>
  <c r="Q339" i="8"/>
  <c r="Q85" i="8"/>
  <c r="Q305" i="8"/>
  <c r="Q638" i="8"/>
  <c r="Q139" i="8"/>
  <c r="Q379" i="8"/>
  <c r="Q403" i="8"/>
  <c r="Q482" i="8"/>
  <c r="Q274" i="8"/>
  <c r="Q278" i="8"/>
  <c r="Q538" i="8"/>
  <c r="Q720" i="8"/>
  <c r="Q186" i="8"/>
  <c r="Q341" i="8"/>
  <c r="Q324" i="8"/>
  <c r="Q511" i="8"/>
  <c r="Q336" i="8"/>
  <c r="Q629" i="8"/>
  <c r="Q100" i="8"/>
  <c r="Q680" i="8"/>
  <c r="Q205" i="8"/>
  <c r="Q5" i="8"/>
  <c r="Q723" i="8"/>
  <c r="Q113" i="8"/>
  <c r="Q702" i="8"/>
  <c r="Q700" i="8"/>
  <c r="Q646" i="8"/>
  <c r="Q108" i="8"/>
  <c r="Q540" i="8"/>
  <c r="Q320" i="8"/>
  <c r="Q726" i="8"/>
  <c r="Q653" i="8"/>
  <c r="Q590" i="8"/>
  <c r="Q382" i="8"/>
  <c r="Q332" i="8"/>
  <c r="Q105" i="8"/>
  <c r="Q674" i="8"/>
  <c r="Q587" i="8"/>
  <c r="Q154" i="8"/>
  <c r="Q71" i="8"/>
  <c r="Q124" i="8"/>
  <c r="Q480" i="8"/>
  <c r="Q696" i="8"/>
  <c r="Q198" i="8"/>
  <c r="Q184" i="8"/>
  <c r="Q362" i="8"/>
  <c r="Q75" i="8"/>
  <c r="Q130" i="8"/>
  <c r="Q29" i="8"/>
  <c r="Q625" i="8"/>
  <c r="Q312" i="8"/>
  <c r="Q639" i="8"/>
  <c r="Q363" i="8"/>
  <c r="Q342" i="8"/>
  <c r="Q489" i="8"/>
  <c r="Q120" i="8"/>
  <c r="Q77" i="8"/>
  <c r="Q169" i="8"/>
  <c r="Q4" i="8"/>
  <c r="Q705" i="8"/>
  <c r="Q284" i="8"/>
  <c r="Q359" i="8"/>
  <c r="Q243" i="8"/>
  <c r="Q614" i="8"/>
  <c r="Q203" i="8"/>
  <c r="Q328" i="8"/>
  <c r="Q442" i="8"/>
  <c r="Q444" i="8"/>
  <c r="Q585" i="8"/>
  <c r="Q624" i="8"/>
  <c r="Q144" i="8"/>
  <c r="Q719" i="8"/>
  <c r="Q412" i="8"/>
  <c r="Q376" i="8"/>
  <c r="Q398" i="8"/>
  <c r="Q230" i="8"/>
  <c r="Q137" i="8"/>
  <c r="Q141" i="8"/>
  <c r="Q129" i="8"/>
  <c r="Q46" i="8"/>
  <c r="Q31" i="8"/>
  <c r="Q82" i="8"/>
  <c r="Q58" i="8"/>
  <c r="Q457" i="8"/>
  <c r="Q636" i="8"/>
  <c r="Q327" i="8"/>
  <c r="Q600" i="8"/>
  <c r="Q94" i="8"/>
  <c r="Q494" i="8"/>
  <c r="Q99" i="8"/>
  <c r="Q546" i="8"/>
  <c r="Q358" i="8"/>
  <c r="Q596" i="8"/>
  <c r="Q214" i="8"/>
  <c r="Q543" i="8"/>
  <c r="Q249" i="8"/>
  <c r="Q703" i="8"/>
  <c r="Q134" i="8"/>
  <c r="Q3" i="8"/>
  <c r="Q384" i="8"/>
  <c r="Q210" i="8"/>
  <c r="Q393" i="8"/>
  <c r="Q591" i="8"/>
  <c r="Q462" i="8"/>
  <c r="Q695" i="8"/>
  <c r="Q574" i="8"/>
  <c r="Q59" i="8"/>
  <c r="Q552" i="8"/>
  <c r="Q109" i="8"/>
  <c r="Q527" i="8"/>
  <c r="Q33" i="8"/>
  <c r="Q478" i="8"/>
  <c r="Q294" i="8"/>
  <c r="Q569" i="8"/>
  <c r="Q255" i="8"/>
  <c r="Q197" i="8"/>
  <c r="Q107" i="8"/>
  <c r="Q168" i="8"/>
  <c r="Q427" i="8"/>
  <c r="Q617" i="8"/>
  <c r="Q101" i="8"/>
  <c r="Q227" i="8"/>
  <c r="Q188" i="8"/>
  <c r="Q236" i="8"/>
  <c r="Q112" i="8"/>
  <c r="Q60" i="8"/>
  <c r="Q153" i="8"/>
  <c r="Q268" i="8"/>
  <c r="Q88" i="8"/>
  <c r="Q425" i="8"/>
  <c r="Q251" i="8"/>
  <c r="Q517" i="8"/>
  <c r="Q455" i="8"/>
  <c r="Q436" i="8"/>
  <c r="Q405" i="8"/>
  <c r="Q524" i="8"/>
  <c r="Q148" i="8"/>
  <c r="Q399" i="8"/>
  <c r="Q68" i="8"/>
  <c r="Q557" i="8"/>
  <c r="Q583" i="8"/>
  <c r="Q648" i="8"/>
  <c r="Q713" i="8"/>
  <c r="Q526" i="8"/>
  <c r="Q488" i="8"/>
  <c r="Q490" i="8"/>
  <c r="Q682" i="8"/>
  <c r="Q664" i="8"/>
  <c r="Q95" i="8"/>
  <c r="Q565" i="8"/>
  <c r="Q592" i="8"/>
  <c r="Q666" i="8"/>
  <c r="Q722" i="8"/>
  <c r="Q542" i="8"/>
  <c r="Q507" i="8"/>
  <c r="Q516" i="8"/>
  <c r="Q61" i="8"/>
  <c r="Q428" i="8"/>
  <c r="Q123" i="8"/>
  <c r="Q589" i="8"/>
  <c r="Q619" i="8"/>
  <c r="Q684" i="8"/>
  <c r="Q740" i="8"/>
  <c r="Q570" i="8"/>
  <c r="Q560" i="8"/>
  <c r="Q562" i="8"/>
  <c r="Q207" i="8"/>
  <c r="Q225" i="8"/>
  <c r="Q51" i="8"/>
  <c r="Q741" i="8"/>
  <c r="Q80" i="8"/>
  <c r="Q171" i="8"/>
  <c r="Q386" i="8"/>
  <c r="Q174" i="8"/>
  <c r="Q609" i="8"/>
  <c r="Q544" i="8"/>
  <c r="Q460" i="8"/>
  <c r="Q418" i="8"/>
  <c r="Q164" i="8"/>
  <c r="Q318" i="8"/>
  <c r="Q272" i="8"/>
  <c r="Q79" i="8"/>
  <c r="Q506" i="8"/>
  <c r="Q486" i="8"/>
  <c r="Q193" i="8"/>
  <c r="Q530" i="8"/>
  <c r="Q346" i="8"/>
  <c r="Q62" i="8"/>
  <c r="Q729" i="8"/>
  <c r="Q49" i="8"/>
  <c r="Q553" i="8"/>
  <c r="Q81" i="8"/>
  <c r="Q217" i="8"/>
  <c r="Q67" i="8"/>
  <c r="Q528" i="8"/>
  <c r="Q642" i="8"/>
  <c r="Q196" i="8"/>
  <c r="Q739" i="8"/>
  <c r="Q697" i="8"/>
  <c r="Q73" i="8"/>
  <c r="Q683" i="8"/>
  <c r="Q672" i="8"/>
  <c r="Q551" i="8"/>
  <c r="Q661" i="8"/>
  <c r="Q172" i="8"/>
  <c r="Q9" i="8"/>
  <c r="Q179" i="8"/>
  <c r="Q301" i="8"/>
  <c r="Q221" i="8"/>
  <c r="Q258" i="8"/>
  <c r="Q15" i="8"/>
  <c r="Q149" i="8"/>
  <c r="Q676" i="8"/>
  <c r="Q209" i="8"/>
  <c r="Q159" i="8"/>
  <c r="Q709" i="8"/>
  <c r="Q192" i="8"/>
  <c r="Q47" i="8"/>
  <c r="Q266" i="8"/>
  <c r="Q289" i="8"/>
  <c r="Q256" i="8"/>
  <c r="Q91" i="8"/>
  <c r="Q92" i="8"/>
  <c r="Q356" i="8"/>
  <c r="Q103" i="8"/>
  <c r="Q503" i="8"/>
  <c r="Q175" i="8"/>
  <c r="Q607" i="8"/>
  <c r="Q373" i="8"/>
  <c r="Q626" i="8"/>
  <c r="Q513" i="8"/>
  <c r="Q449" i="8"/>
  <c r="Q406" i="8"/>
  <c r="Q547" i="8"/>
  <c r="Q512" i="8"/>
  <c r="Q273" i="8"/>
  <c r="Q232" i="8"/>
  <c r="Q35" i="8"/>
  <c r="Q368" i="8"/>
  <c r="Q181" i="8"/>
  <c r="Q439" i="8"/>
  <c r="Q385" i="8"/>
  <c r="Q374" i="8"/>
  <c r="Q577" i="8"/>
  <c r="Q226" i="8"/>
  <c r="Q498" i="8"/>
  <c r="Q231" i="8"/>
  <c r="Q529" i="8"/>
  <c r="Q116" i="8"/>
  <c r="Q742" i="8"/>
  <c r="Q151" i="8"/>
  <c r="Q241" i="8"/>
  <c r="Q32" i="8"/>
  <c r="Q474" i="8"/>
  <c r="Q473" i="8"/>
  <c r="Q685" i="8"/>
  <c r="Q70" i="8"/>
  <c r="Q677" i="8"/>
  <c r="Q150" i="8"/>
  <c r="Q233" i="8"/>
  <c r="Q125" i="8"/>
  <c r="Q143" i="8"/>
  <c r="Q394" i="8"/>
  <c r="Q561" i="8"/>
  <c r="Q334" i="8"/>
  <c r="Q744" i="8"/>
  <c r="Q618" i="8"/>
  <c r="Q424" i="8"/>
  <c r="Q633" i="8"/>
  <c r="Q525" i="8"/>
  <c r="Q452" i="8"/>
  <c r="Q737" i="8"/>
  <c r="Q692" i="8"/>
  <c r="Q28" i="8"/>
  <c r="Q20" i="8"/>
  <c r="Q6" i="8"/>
  <c r="Q448" i="8"/>
  <c r="Q102" i="8"/>
  <c r="Q675" i="8"/>
  <c r="Q573" i="8"/>
  <c r="Q550" i="8"/>
  <c r="Q479" i="8"/>
  <c r="Q421" i="8"/>
  <c r="Q354" i="8"/>
  <c r="Q165" i="8"/>
  <c r="Q369" i="8"/>
  <c r="Q189" i="8"/>
  <c r="Q613" i="8"/>
  <c r="Q16" i="8"/>
  <c r="Q357" i="8"/>
  <c r="Q499" i="8"/>
  <c r="Q440" i="8"/>
  <c r="Q686" i="8"/>
  <c r="Q564" i="8"/>
  <c r="Q50" i="8"/>
  <c r="Q432" i="8"/>
  <c r="Q348" i="8"/>
  <c r="Q93" i="8"/>
  <c r="Q157" i="8"/>
  <c r="Q218" i="8"/>
  <c r="Q555" i="8"/>
  <c r="Q40" i="8"/>
  <c r="Q90" i="8"/>
  <c r="Q145" i="8"/>
  <c r="Q259" i="8"/>
  <c r="Q206" i="8"/>
  <c r="Q281" i="8"/>
  <c r="Q86" i="8"/>
  <c r="Q41" i="8"/>
  <c r="Q140" i="8"/>
  <c r="Q87" i="8"/>
  <c r="Q645" i="8"/>
  <c r="Q601" i="8"/>
  <c r="Q584" i="8"/>
  <c r="Q558" i="8"/>
  <c r="Q17" i="8"/>
  <c r="Q470" i="8"/>
  <c r="Q177" i="8"/>
  <c r="Q315" i="8"/>
  <c r="Q701" i="8"/>
  <c r="Q13" i="8"/>
  <c r="Q110" i="8"/>
  <c r="Q309" i="8"/>
  <c r="Q56" i="8"/>
  <c r="Q422" i="8"/>
  <c r="Q344" i="8"/>
  <c r="Q208" i="8"/>
  <c r="Q185" i="8"/>
  <c r="Q23" i="8"/>
  <c r="Q717" i="8"/>
  <c r="Q36" i="8"/>
  <c r="Q126" i="8"/>
  <c r="Q333" i="8"/>
  <c r="Q83" i="8"/>
  <c r="Q472" i="8"/>
  <c r="Q396" i="8"/>
  <c r="Q282" i="8"/>
  <c r="Q201" i="8"/>
  <c r="Q42" i="8"/>
  <c r="Q733" i="8"/>
  <c r="Q64" i="8"/>
  <c r="Q155" i="8"/>
  <c r="Q367" i="8"/>
  <c r="Q128" i="8"/>
  <c r="Q563" i="8"/>
  <c r="Q495" i="8"/>
  <c r="Q410" i="8"/>
  <c r="Q433" i="8"/>
  <c r="Q270" i="8"/>
  <c r="Q238" i="8"/>
  <c r="Q340" i="8"/>
  <c r="Q415" i="8"/>
  <c r="Q671" i="8"/>
  <c r="Q514" i="8"/>
  <c r="Q463" i="8"/>
  <c r="Q714" i="8"/>
  <c r="Q163" i="8"/>
  <c r="Q381" i="8"/>
  <c r="Q338" i="8"/>
  <c r="Q420" i="8"/>
  <c r="Q593" i="8"/>
  <c r="Q501" i="8"/>
  <c r="Q212" i="8"/>
  <c r="Q156" i="8"/>
  <c r="Q288" i="8"/>
  <c r="Q536" i="8"/>
  <c r="Q245" i="8"/>
  <c r="Q502" i="8"/>
  <c r="Q426" i="8"/>
  <c r="Q303" i="8"/>
  <c r="Q34" i="8"/>
  <c r="Q98" i="8"/>
  <c r="Q693" i="8"/>
  <c r="Q161" i="8"/>
  <c r="Q651" i="8"/>
  <c r="Q96" i="8"/>
  <c r="Q183" i="8"/>
  <c r="Q532" i="8"/>
  <c r="Q322" i="8"/>
  <c r="Q673" i="8"/>
  <c r="Q521" i="8"/>
  <c r="Q392" i="8"/>
  <c r="Q437" i="8"/>
  <c r="Q679" i="8"/>
  <c r="Q458" i="8"/>
  <c r="Q345" i="8"/>
  <c r="Q160" i="8"/>
  <c r="Q631" i="8"/>
  <c r="Q115" i="8"/>
  <c r="Q467" i="8"/>
  <c r="Q650" i="8"/>
  <c r="Q166" i="8"/>
  <c r="Q111" i="8"/>
  <c r="Q170" i="8"/>
  <c r="Q508" i="8"/>
  <c r="Q375" i="8"/>
  <c r="Q446" i="8"/>
  <c r="Q652" i="8"/>
  <c r="Q476" i="8"/>
  <c r="Q343" i="8"/>
  <c r="Q43" i="8"/>
  <c r="Q471" i="8"/>
  <c r="Q220" i="8"/>
  <c r="Q430" i="8"/>
  <c r="Q353" i="8"/>
  <c r="Q190" i="8"/>
  <c r="Q572" i="8"/>
  <c r="Q409" i="8"/>
  <c r="Q234" i="8"/>
  <c r="Q704" i="8"/>
  <c r="Q224" i="8"/>
  <c r="Q598" i="8"/>
  <c r="Q641" i="8"/>
  <c r="Q300" i="8"/>
  <c r="Q390" i="8"/>
  <c r="Q261" i="8"/>
  <c r="Q655" i="8"/>
  <c r="Q319" i="8"/>
  <c r="Q27" i="8"/>
  <c r="Q456" i="8"/>
  <c r="Q182" i="8"/>
  <c r="Q200" i="8"/>
  <c r="Q52" i="8"/>
  <c r="Q147" i="8"/>
  <c r="Q670" i="8"/>
  <c r="Q66" i="8"/>
  <c r="Q647" i="8"/>
  <c r="Q330" i="8"/>
  <c r="Q337" i="8"/>
  <c r="Q306" i="8"/>
  <c r="Q152" i="8"/>
  <c r="Q497" i="8"/>
  <c r="Q311" i="8"/>
  <c r="Q571" i="8"/>
  <c r="Q162" i="8"/>
  <c r="Q404" i="8"/>
  <c r="Q580" i="8"/>
  <c r="Q352" i="8"/>
  <c r="Q55" i="8"/>
  <c r="Q276" i="8"/>
  <c r="Q611" i="8"/>
  <c r="Q391" i="8"/>
  <c r="Q743" i="8"/>
  <c r="AC11" i="13"/>
  <c r="AD11" i="13" s="1"/>
  <c r="AC20" i="13"/>
  <c r="AD20" i="13" s="1"/>
  <c r="AC5" i="13"/>
  <c r="AD5" i="13" s="1"/>
  <c r="AC4" i="13"/>
  <c r="AD4" i="13" s="1"/>
  <c r="AC13" i="13"/>
  <c r="AD13" i="13" s="1"/>
  <c r="AC10" i="13"/>
  <c r="AD10" i="13" s="1"/>
  <c r="R453" i="8" l="1"/>
  <c r="K471" i="11" s="1"/>
  <c r="R496" i="8"/>
  <c r="K514" i="11" s="1"/>
  <c r="R556" i="8"/>
  <c r="K574" i="11" s="1"/>
  <c r="R262" i="8"/>
  <c r="K280" i="11" s="1"/>
  <c r="R244" i="8"/>
  <c r="K262" i="11" s="1"/>
  <c r="R310" i="8"/>
  <c r="K328" i="11" s="1"/>
  <c r="R379" i="8"/>
  <c r="K397" i="11" s="1"/>
  <c r="R474" i="8"/>
  <c r="K492" i="11" s="1"/>
  <c r="R428" i="8"/>
  <c r="K446" i="11" s="1"/>
  <c r="R178" i="8"/>
  <c r="K196" i="11" s="1"/>
  <c r="R141" i="8"/>
  <c r="K159" i="11" s="1"/>
  <c r="R612" i="8"/>
  <c r="K630" i="11" s="1"/>
  <c r="R341" i="8"/>
  <c r="K359" i="11" s="1"/>
  <c r="R35" i="8"/>
  <c r="K53" i="11" s="1"/>
  <c r="R638" i="8"/>
  <c r="K656" i="11" s="1"/>
  <c r="R533" i="8"/>
  <c r="K551" i="11" s="1"/>
  <c r="R707" i="8"/>
  <c r="K725" i="11" s="1"/>
  <c r="R429" i="8"/>
  <c r="K447" i="11" s="1"/>
  <c r="R652" i="8"/>
  <c r="K670" i="11" s="1"/>
  <c r="R403" i="8"/>
  <c r="K421" i="11" s="1"/>
  <c r="R71" i="8"/>
  <c r="K89" i="11" s="1"/>
  <c r="R719" i="8"/>
  <c r="K737" i="11" s="1"/>
  <c r="R573" i="8"/>
  <c r="K591" i="11" s="1"/>
  <c r="R500" i="8"/>
  <c r="K518" i="11" s="1"/>
  <c r="R106" i="8"/>
  <c r="K124" i="11" s="1"/>
  <c r="R599" i="8"/>
  <c r="K617" i="11" s="1"/>
  <c r="R526" i="8"/>
  <c r="K544" i="11" s="1"/>
  <c r="R448" i="8"/>
  <c r="K466" i="11" s="1"/>
  <c r="R30" i="8"/>
  <c r="K48" i="11" s="1"/>
  <c r="R626" i="8"/>
  <c r="K644" i="11" s="1"/>
  <c r="R478" i="8"/>
  <c r="K496" i="11" s="1"/>
  <c r="R73" i="8"/>
  <c r="K91" i="11" s="1"/>
  <c r="R729" i="8"/>
  <c r="K747" i="11" s="1"/>
  <c r="R665" i="8"/>
  <c r="K683" i="11" s="1"/>
  <c r="R409" i="8"/>
  <c r="K427" i="11" s="1"/>
  <c r="R184" i="8"/>
  <c r="K202" i="11" s="1"/>
  <c r="R120" i="8"/>
  <c r="K138" i="11" s="1"/>
  <c r="R447" i="8"/>
  <c r="K465" i="11" s="1"/>
  <c r="R191" i="8"/>
  <c r="K209" i="11" s="1"/>
  <c r="R127" i="8"/>
  <c r="K145" i="11" s="1"/>
  <c r="R733" i="8"/>
  <c r="K751" i="11" s="1"/>
  <c r="R722" i="8"/>
  <c r="K740" i="11" s="1"/>
  <c r="R706" i="8"/>
  <c r="K724" i="11" s="1"/>
  <c r="R661" i="8"/>
  <c r="K679" i="11" s="1"/>
  <c r="R677" i="8"/>
  <c r="K695" i="11" s="1"/>
  <c r="R587" i="8"/>
  <c r="K605" i="11" s="1"/>
  <c r="R615" i="8"/>
  <c r="K633" i="11" s="1"/>
  <c r="R588" i="8"/>
  <c r="K606" i="11" s="1"/>
  <c r="R695" i="8"/>
  <c r="K713" i="11" s="1"/>
  <c r="R456" i="8"/>
  <c r="K474" i="11" s="1"/>
  <c r="R605" i="8"/>
  <c r="K623" i="11" s="1"/>
  <c r="R338" i="8"/>
  <c r="K356" i="11" s="1"/>
  <c r="R6" i="8"/>
  <c r="K24" i="11" s="1"/>
  <c r="R210" i="8"/>
  <c r="K228" i="11" s="1"/>
  <c r="R594" i="8"/>
  <c r="K612" i="11" s="1"/>
  <c r="R316" i="8"/>
  <c r="K334" i="11" s="1"/>
  <c r="R660" i="8"/>
  <c r="K678" i="11" s="1"/>
  <c r="R82" i="8"/>
  <c r="K100" i="11" s="1"/>
  <c r="R532" i="8"/>
  <c r="K550" i="11" s="1"/>
  <c r="R235" i="8"/>
  <c r="K253" i="11" s="1"/>
  <c r="R586" i="8"/>
  <c r="K604" i="11" s="1"/>
  <c r="R186" i="8"/>
  <c r="K204" i="11" s="1"/>
  <c r="R702" i="8"/>
  <c r="K720" i="11" s="1"/>
  <c r="R584" i="8"/>
  <c r="K602" i="11" s="1"/>
  <c r="R464" i="8"/>
  <c r="K482" i="11" s="1"/>
  <c r="R302" i="8"/>
  <c r="K320" i="11" s="1"/>
  <c r="R659" i="8"/>
  <c r="K677" i="11" s="1"/>
  <c r="R640" i="8"/>
  <c r="K658" i="11" s="1"/>
  <c r="R523" i="8"/>
  <c r="K541" i="11" s="1"/>
  <c r="R381" i="8"/>
  <c r="K399" i="11" s="1"/>
  <c r="R221" i="8"/>
  <c r="K239" i="11" s="1"/>
  <c r="R52" i="8"/>
  <c r="K70" i="11" s="1"/>
  <c r="R123" i="8"/>
  <c r="K141" i="11" s="1"/>
  <c r="R684" i="8"/>
  <c r="K702" i="11" s="1"/>
  <c r="R566" i="8"/>
  <c r="K584" i="11" s="1"/>
  <c r="R443" i="8"/>
  <c r="K461" i="11" s="1"/>
  <c r="R277" i="8"/>
  <c r="K295" i="11" s="1"/>
  <c r="R114" i="8"/>
  <c r="K132" i="11" s="1"/>
  <c r="R738" i="8"/>
  <c r="K756" i="11" s="1"/>
  <c r="R664" i="8"/>
  <c r="K682" i="11" s="1"/>
  <c r="R591" i="8"/>
  <c r="K609" i="11" s="1"/>
  <c r="R518" i="8"/>
  <c r="K536" i="11" s="1"/>
  <c r="R437" i="8"/>
  <c r="K455" i="11" s="1"/>
  <c r="R334" i="8"/>
  <c r="K352" i="11" s="1"/>
  <c r="R234" i="8"/>
  <c r="K252" i="11" s="1"/>
  <c r="R131" i="8"/>
  <c r="K149" i="11" s="1"/>
  <c r="R21" i="8"/>
  <c r="K39" i="11" s="1"/>
  <c r="R691" i="8"/>
  <c r="K709" i="11" s="1"/>
  <c r="R544" i="8"/>
  <c r="K562" i="11" s="1"/>
  <c r="R469" i="8"/>
  <c r="K487" i="11" s="1"/>
  <c r="R372" i="8"/>
  <c r="K390" i="11" s="1"/>
  <c r="R269" i="8"/>
  <c r="K287" i="11" s="1"/>
  <c r="R166" i="8"/>
  <c r="K184" i="11" s="1"/>
  <c r="R62" i="8"/>
  <c r="K80" i="11" s="1"/>
  <c r="R717" i="8"/>
  <c r="K735" i="11" s="1"/>
  <c r="R644" i="8"/>
  <c r="K662" i="11" s="1"/>
  <c r="R571" i="8"/>
  <c r="K589" i="11" s="1"/>
  <c r="R498" i="8"/>
  <c r="K516" i="11" s="1"/>
  <c r="R307" i="8"/>
  <c r="K325" i="11" s="1"/>
  <c r="R101" i="8"/>
  <c r="K119" i="11" s="1"/>
  <c r="R745" i="8"/>
  <c r="L745" i="14" s="1"/>
  <c r="M745" i="14" s="1"/>
  <c r="O745" i="14" s="1"/>
  <c r="P745" i="14" s="1"/>
  <c r="Q745" i="14" s="1"/>
  <c r="O763" i="11" s="1"/>
  <c r="R681" i="8"/>
  <c r="K699" i="11" s="1"/>
  <c r="R617" i="8"/>
  <c r="K635" i="11" s="1"/>
  <c r="R553" i="8"/>
  <c r="K571" i="11" s="1"/>
  <c r="R489" i="8"/>
  <c r="K507" i="11" s="1"/>
  <c r="R425" i="8"/>
  <c r="K443" i="11" s="1"/>
  <c r="R361" i="8"/>
  <c r="K379" i="11" s="1"/>
  <c r="R233" i="8"/>
  <c r="K251" i="11" s="1"/>
  <c r="R169" i="8"/>
  <c r="K187" i="11" s="1"/>
  <c r="R105" i="8"/>
  <c r="K123" i="11" s="1"/>
  <c r="R33" i="8"/>
  <c r="K51" i="11" s="1"/>
  <c r="R392" i="8"/>
  <c r="K410" i="11" s="1"/>
  <c r="R328" i="8"/>
  <c r="K346" i="11" s="1"/>
  <c r="R264" i="8"/>
  <c r="K282" i="11" s="1"/>
  <c r="R200" i="8"/>
  <c r="K218" i="11" s="1"/>
  <c r="R136" i="8"/>
  <c r="K154" i="11" s="1"/>
  <c r="R399" i="8"/>
  <c r="K417" i="11" s="1"/>
  <c r="R335" i="8"/>
  <c r="K353" i="11" s="1"/>
  <c r="R271" i="8"/>
  <c r="K289" i="11" s="1"/>
  <c r="R207" i="8"/>
  <c r="K225" i="11" s="1"/>
  <c r="R143" i="8"/>
  <c r="K161" i="11" s="1"/>
  <c r="R85" i="8"/>
  <c r="K103" i="11" s="1"/>
  <c r="R648" i="8"/>
  <c r="K666" i="11" s="1"/>
  <c r="R632" i="8"/>
  <c r="K650" i="11" s="1"/>
  <c r="R502" i="8"/>
  <c r="K520" i="11" s="1"/>
  <c r="R414" i="8"/>
  <c r="K432" i="11" s="1"/>
  <c r="R531" i="8"/>
  <c r="K549" i="11" s="1"/>
  <c r="R515" i="8"/>
  <c r="K533" i="11" s="1"/>
  <c r="R667" i="8"/>
  <c r="K685" i="11" s="1"/>
  <c r="R92" i="8"/>
  <c r="K110" i="11" s="1"/>
  <c r="R576" i="8"/>
  <c r="K594" i="11" s="1"/>
  <c r="R292" i="8"/>
  <c r="K310" i="11" s="1"/>
  <c r="R688" i="8"/>
  <c r="K706" i="11" s="1"/>
  <c r="R124" i="8"/>
  <c r="K142" i="11" s="1"/>
  <c r="R565" i="8"/>
  <c r="K583" i="11" s="1"/>
  <c r="R276" i="8"/>
  <c r="K294" i="11" s="1"/>
  <c r="R603" i="8"/>
  <c r="K621" i="11" s="1"/>
  <c r="R739" i="8"/>
  <c r="K757" i="11" s="1"/>
  <c r="R189" i="8"/>
  <c r="K207" i="11" s="1"/>
  <c r="R541" i="8"/>
  <c r="K559" i="11" s="1"/>
  <c r="R686" i="8"/>
  <c r="K704" i="11" s="1"/>
  <c r="R568" i="8"/>
  <c r="K586" i="11" s="1"/>
  <c r="R122" i="8"/>
  <c r="K140" i="11" s="1"/>
  <c r="R614" i="8"/>
  <c r="K632" i="11" s="1"/>
  <c r="R624" i="8"/>
  <c r="K642" i="11" s="1"/>
  <c r="R198" i="8"/>
  <c r="K216" i="11" s="1"/>
  <c r="R26" i="8"/>
  <c r="K44" i="11" s="1"/>
  <c r="R484" i="8"/>
  <c r="K502" i="11" s="1"/>
  <c r="R81" i="8"/>
  <c r="K99" i="11" s="1"/>
  <c r="R668" i="8"/>
  <c r="K686" i="11" s="1"/>
  <c r="R550" i="8"/>
  <c r="K568" i="11" s="1"/>
  <c r="R420" i="8"/>
  <c r="K438" i="11" s="1"/>
  <c r="R260" i="8"/>
  <c r="K278" i="11" s="1"/>
  <c r="R94" i="8"/>
  <c r="K112" i="11" s="1"/>
  <c r="R655" i="8"/>
  <c r="K673" i="11" s="1"/>
  <c r="R582" i="8"/>
  <c r="K600" i="11" s="1"/>
  <c r="R426" i="8"/>
  <c r="K444" i="11" s="1"/>
  <c r="R12" i="8"/>
  <c r="K30" i="11" s="1"/>
  <c r="R608" i="8"/>
  <c r="K626" i="11" s="1"/>
  <c r="R535" i="8"/>
  <c r="K553" i="11" s="1"/>
  <c r="R459" i="8"/>
  <c r="K477" i="11" s="1"/>
  <c r="R358" i="8"/>
  <c r="K376" i="11" s="1"/>
  <c r="R155" i="8"/>
  <c r="K173" i="11" s="1"/>
  <c r="R46" i="8"/>
  <c r="K64" i="11" s="1"/>
  <c r="R708" i="8"/>
  <c r="K726" i="11" s="1"/>
  <c r="R635" i="8"/>
  <c r="K653" i="11" s="1"/>
  <c r="R562" i="8"/>
  <c r="K580" i="11" s="1"/>
  <c r="R488" i="8"/>
  <c r="K506" i="11" s="1"/>
  <c r="R396" i="8"/>
  <c r="K414" i="11" s="1"/>
  <c r="R293" i="8"/>
  <c r="K311" i="11" s="1"/>
  <c r="R190" i="8"/>
  <c r="K208" i="11" s="1"/>
  <c r="R737" i="8"/>
  <c r="K755" i="11" s="1"/>
  <c r="R609" i="8"/>
  <c r="K627" i="11" s="1"/>
  <c r="R417" i="8"/>
  <c r="K435" i="11" s="1"/>
  <c r="R353" i="8"/>
  <c r="K371" i="11" s="1"/>
  <c r="R225" i="8"/>
  <c r="K243" i="11" s="1"/>
  <c r="R161" i="8"/>
  <c r="K179" i="11" s="1"/>
  <c r="R97" i="8"/>
  <c r="K115" i="11" s="1"/>
  <c r="R24" i="8"/>
  <c r="K42" i="11" s="1"/>
  <c r="R320" i="8"/>
  <c r="K338" i="11" s="1"/>
  <c r="R256" i="8"/>
  <c r="K274" i="11" s="1"/>
  <c r="R128" i="8"/>
  <c r="K146" i="11" s="1"/>
  <c r="R455" i="8"/>
  <c r="K473" i="11" s="1"/>
  <c r="R327" i="8"/>
  <c r="K345" i="11" s="1"/>
  <c r="R263" i="8"/>
  <c r="K281" i="11" s="1"/>
  <c r="R199" i="8"/>
  <c r="K217" i="11" s="1"/>
  <c r="R135" i="8"/>
  <c r="K153" i="11" s="1"/>
  <c r="R179" i="8"/>
  <c r="K197" i="11" s="1"/>
  <c r="R473" i="8"/>
  <c r="K491" i="11" s="1"/>
  <c r="R153" i="8"/>
  <c r="K171" i="11" s="1"/>
  <c r="R139" i="8"/>
  <c r="K157" i="11" s="1"/>
  <c r="R384" i="8"/>
  <c r="K402" i="11" s="1"/>
  <c r="R192" i="8"/>
  <c r="K210" i="11" s="1"/>
  <c r="R77" i="8"/>
  <c r="K95" i="11" s="1"/>
  <c r="R289" i="8"/>
  <c r="K307" i="11" s="1"/>
  <c r="R570" i="8"/>
  <c r="K588" i="11" s="1"/>
  <c r="R537" i="8"/>
  <c r="R440" i="8"/>
  <c r="R50" i="8"/>
  <c r="K68" i="11" s="1"/>
  <c r="R472" i="8"/>
  <c r="K490" i="11" s="1"/>
  <c r="R83" i="8"/>
  <c r="K101" i="11" s="1"/>
  <c r="R350" i="8"/>
  <c r="K368" i="11" s="1"/>
  <c r="R606" i="8"/>
  <c r="K624" i="11" s="1"/>
  <c r="R519" i="8"/>
  <c r="K537" i="11" s="1"/>
  <c r="R504" i="8"/>
  <c r="R196" i="8"/>
  <c r="R485" i="8"/>
  <c r="K503" i="11" s="1"/>
  <c r="R678" i="8"/>
  <c r="L1422" i="14" s="1"/>
  <c r="M1422" i="14" s="1"/>
  <c r="O1422" i="14" s="1"/>
  <c r="P1422" i="14" s="1"/>
  <c r="Q1422" i="14" s="1"/>
  <c r="S696" i="11" s="1"/>
  <c r="R438" i="8"/>
  <c r="K456" i="11" s="1"/>
  <c r="R109" i="8"/>
  <c r="K127" i="11" s="1"/>
  <c r="R451" i="8"/>
  <c r="K469" i="11" s="1"/>
  <c r="R55" i="8"/>
  <c r="K73" i="11" s="1"/>
  <c r="R658" i="8"/>
  <c r="K676" i="11" s="1"/>
  <c r="R540" i="8"/>
  <c r="R405" i="8"/>
  <c r="K423" i="11" s="1"/>
  <c r="R242" i="8"/>
  <c r="R714" i="8"/>
  <c r="K732" i="11" s="1"/>
  <c r="R596" i="8"/>
  <c r="K614" i="11" s="1"/>
  <c r="R324" i="8"/>
  <c r="K342" i="11" s="1"/>
  <c r="R158" i="8"/>
  <c r="K176" i="11" s="1"/>
  <c r="R366" i="8"/>
  <c r="K384" i="11" s="1"/>
  <c r="R14" i="8"/>
  <c r="R639" i="8"/>
  <c r="R522" i="8"/>
  <c r="K540" i="11" s="1"/>
  <c r="R380" i="8"/>
  <c r="K398" i="11" s="1"/>
  <c r="R214" i="8"/>
  <c r="K232" i="11" s="1"/>
  <c r="R48" i="8"/>
  <c r="K66" i="11" s="1"/>
  <c r="R710" i="8"/>
  <c r="K728" i="11" s="1"/>
  <c r="R298" i="8"/>
  <c r="K316" i="11" s="1"/>
  <c r="R736" i="8"/>
  <c r="R517" i="8"/>
  <c r="K535" i="11" s="1"/>
  <c r="R333" i="8"/>
  <c r="K351" i="11" s="1"/>
  <c r="R230" i="8"/>
  <c r="K248" i="11" s="1"/>
  <c r="R616" i="8"/>
  <c r="R543" i="8"/>
  <c r="K561" i="11" s="1"/>
  <c r="R468" i="8"/>
  <c r="K486" i="11" s="1"/>
  <c r="R165" i="8"/>
  <c r="K183" i="11" s="1"/>
  <c r="R465" i="8"/>
  <c r="R119" i="8"/>
  <c r="K137" i="11" s="1"/>
  <c r="R430" i="8"/>
  <c r="L1174" i="14" s="1"/>
  <c r="M1174" i="14" s="1"/>
  <c r="O1174" i="14" s="1"/>
  <c r="P1174" i="14" s="1"/>
  <c r="Q1174" i="14" s="1"/>
  <c r="S448" i="11" s="1"/>
  <c r="R631" i="8"/>
  <c r="K649" i="11" s="1"/>
  <c r="R149" i="8"/>
  <c r="K167" i="11" s="1"/>
  <c r="R236" i="8"/>
  <c r="K254" i="11" s="1"/>
  <c r="R17" i="8"/>
  <c r="K35" i="11" s="1"/>
  <c r="R107" i="8"/>
  <c r="R694" i="8"/>
  <c r="L1438" i="14" s="1"/>
  <c r="M1438" i="14" s="1"/>
  <c r="O1438" i="14" s="1"/>
  <c r="P1438" i="14" s="1"/>
  <c r="Q1438" i="14" s="1"/>
  <c r="S712" i="11" s="1"/>
  <c r="R202" i="8"/>
  <c r="R673" i="8"/>
  <c r="K691" i="11" s="1"/>
  <c r="R552" i="8"/>
  <c r="K570" i="11" s="1"/>
  <c r="R647" i="8"/>
  <c r="K665" i="11" s="1"/>
  <c r="R146" i="8"/>
  <c r="K164" i="11" s="1"/>
  <c r="R742" i="8"/>
  <c r="R728" i="8"/>
  <c r="K746" i="11" s="1"/>
  <c r="R220" i="8"/>
  <c r="K238" i="11" s="1"/>
  <c r="R382" i="8"/>
  <c r="K400" i="11" s="1"/>
  <c r="R58" i="8"/>
  <c r="K76" i="11" s="1"/>
  <c r="R704" i="8"/>
  <c r="K722" i="11" s="1"/>
  <c r="R8" i="8"/>
  <c r="K26" i="11" s="1"/>
  <c r="R477" i="8"/>
  <c r="K495" i="11" s="1"/>
  <c r="R716" i="8"/>
  <c r="K734" i="11" s="1"/>
  <c r="R637" i="8"/>
  <c r="K655" i="11" s="1"/>
  <c r="R398" i="8"/>
  <c r="K416" i="11" s="1"/>
  <c r="R195" i="8"/>
  <c r="K213" i="11" s="1"/>
  <c r="R663" i="8"/>
  <c r="K681" i="11" s="1"/>
  <c r="R590" i="8"/>
  <c r="K608" i="11" s="1"/>
  <c r="R436" i="8"/>
  <c r="K454" i="11" s="1"/>
  <c r="R130" i="8"/>
  <c r="K148" i="11" s="1"/>
  <c r="R20" i="8"/>
  <c r="K38" i="11" s="1"/>
  <c r="R690" i="8"/>
  <c r="K708" i="11" s="1"/>
  <c r="R371" i="8"/>
  <c r="K389" i="11" s="1"/>
  <c r="R268" i="8"/>
  <c r="K286" i="11" s="1"/>
  <c r="R57" i="8"/>
  <c r="K75" i="11" s="1"/>
  <c r="R721" i="8"/>
  <c r="K739" i="11" s="1"/>
  <c r="R657" i="8"/>
  <c r="K675" i="11" s="1"/>
  <c r="R593" i="8"/>
  <c r="K611" i="11" s="1"/>
  <c r="R529" i="8"/>
  <c r="K547" i="11" s="1"/>
  <c r="R401" i="8"/>
  <c r="K419" i="11" s="1"/>
  <c r="R337" i="8"/>
  <c r="K355" i="11" s="1"/>
  <c r="R273" i="8"/>
  <c r="K291" i="11" s="1"/>
  <c r="R209" i="8"/>
  <c r="K227" i="11" s="1"/>
  <c r="R145" i="8"/>
  <c r="K163" i="11" s="1"/>
  <c r="R79" i="8"/>
  <c r="K97" i="11" s="1"/>
  <c r="R432" i="8"/>
  <c r="K450" i="11" s="1"/>
  <c r="R368" i="8"/>
  <c r="K386" i="11" s="1"/>
  <c r="R304" i="8"/>
  <c r="K322" i="11" s="1"/>
  <c r="R240" i="8"/>
  <c r="K258" i="11" s="1"/>
  <c r="R176" i="8"/>
  <c r="K194" i="11" s="1"/>
  <c r="R112" i="8"/>
  <c r="K130" i="11" s="1"/>
  <c r="R41" i="8"/>
  <c r="K59" i="11" s="1"/>
  <c r="R439" i="8"/>
  <c r="K457" i="11" s="1"/>
  <c r="R375" i="8"/>
  <c r="K393" i="11" s="1"/>
  <c r="R311" i="8"/>
  <c r="K329" i="11" s="1"/>
  <c r="R247" i="8"/>
  <c r="K265" i="11" s="1"/>
  <c r="R183" i="8"/>
  <c r="K201" i="11" s="1"/>
  <c r="R49" i="8"/>
  <c r="K67" i="11" s="1"/>
  <c r="R61" i="8"/>
  <c r="K79" i="11" s="1"/>
  <c r="R133" i="8"/>
  <c r="K151" i="11" s="1"/>
  <c r="R618" i="8"/>
  <c r="K636" i="11" s="1"/>
  <c r="R204" i="8"/>
  <c r="K222" i="11" s="1"/>
  <c r="R604" i="8"/>
  <c r="K622" i="11" s="1"/>
  <c r="R445" i="8"/>
  <c r="K463" i="11" s="1"/>
  <c r="R258" i="8"/>
  <c r="K276" i="11" s="1"/>
  <c r="R558" i="8"/>
  <c r="K576" i="11" s="1"/>
  <c r="R548" i="8"/>
  <c r="K566" i="11" s="1"/>
  <c r="R36" i="8"/>
  <c r="K54" i="11" s="1"/>
  <c r="R670" i="8"/>
  <c r="K688" i="11" s="1"/>
  <c r="R99" i="8"/>
  <c r="K117" i="11" s="1"/>
  <c r="R237" i="8"/>
  <c r="K255" i="11" s="1"/>
  <c r="R206" i="8"/>
  <c r="K224" i="11" s="1"/>
  <c r="R601" i="8"/>
  <c r="K619" i="11" s="1"/>
  <c r="R281" i="8"/>
  <c r="K299" i="11" s="1"/>
  <c r="R88" i="8"/>
  <c r="K106" i="11" s="1"/>
  <c r="R383" i="8"/>
  <c r="K401" i="11" s="1"/>
  <c r="R486" i="8"/>
  <c r="K504" i="11" s="1"/>
  <c r="R339" i="8"/>
  <c r="K357" i="11" s="1"/>
  <c r="R740" i="8"/>
  <c r="K758" i="11" s="1"/>
  <c r="R80" i="8"/>
  <c r="K98" i="11" s="1"/>
  <c r="R528" i="8"/>
  <c r="K546" i="11" s="1"/>
  <c r="R564" i="8"/>
  <c r="K582" i="11" s="1"/>
  <c r="R491" i="8"/>
  <c r="K509" i="11" s="1"/>
  <c r="R91" i="8"/>
  <c r="K109" i="11" s="1"/>
  <c r="R394" i="8"/>
  <c r="K412" i="11" s="1"/>
  <c r="R390" i="8"/>
  <c r="K408" i="11" s="1"/>
  <c r="R374" i="8"/>
  <c r="K392" i="11" s="1"/>
  <c r="R547" i="8"/>
  <c r="K565" i="11" s="1"/>
  <c r="R331" i="8"/>
  <c r="K349" i="11" s="1"/>
  <c r="R620" i="8"/>
  <c r="K638" i="11" s="1"/>
  <c r="R228" i="8"/>
  <c r="K246" i="11" s="1"/>
  <c r="R211" i="8"/>
  <c r="K229" i="11" s="1"/>
  <c r="R578" i="8"/>
  <c r="K596" i="11" s="1"/>
  <c r="R299" i="8"/>
  <c r="K317" i="11" s="1"/>
  <c r="R723" i="8"/>
  <c r="K741" i="11" s="1"/>
  <c r="R487" i="8"/>
  <c r="K505" i="11" s="1"/>
  <c r="R172" i="8"/>
  <c r="K190" i="11" s="1"/>
  <c r="R514" i="8"/>
  <c r="K532" i="11" s="1"/>
  <c r="R711" i="8"/>
  <c r="K729" i="11" s="1"/>
  <c r="R475" i="8"/>
  <c r="K493" i="11" s="1"/>
  <c r="R150" i="8"/>
  <c r="K168" i="11" s="1"/>
  <c r="R413" i="8"/>
  <c r="K431" i="11" s="1"/>
  <c r="R650" i="8"/>
  <c r="K668" i="11" s="1"/>
  <c r="R395" i="8"/>
  <c r="K413" i="11" s="1"/>
  <c r="R65" i="8"/>
  <c r="K83" i="11" s="1"/>
  <c r="R389" i="8"/>
  <c r="K407" i="11" s="1"/>
  <c r="R16" i="8"/>
  <c r="K34" i="11" s="1"/>
  <c r="R642" i="8"/>
  <c r="K660" i="11" s="1"/>
  <c r="R524" i="8"/>
  <c r="K542" i="11" s="1"/>
  <c r="R388" i="8"/>
  <c r="K406" i="11" s="1"/>
  <c r="R222" i="8"/>
  <c r="K240" i="11" s="1"/>
  <c r="R54" i="8"/>
  <c r="K72" i="11" s="1"/>
  <c r="R466" i="8"/>
  <c r="K484" i="11" s="1"/>
  <c r="R698" i="8"/>
  <c r="K716" i="11" s="1"/>
  <c r="R583" i="8"/>
  <c r="K601" i="11" s="1"/>
  <c r="R462" i="8"/>
  <c r="K480" i="11" s="1"/>
  <c r="R301" i="8"/>
  <c r="K319" i="11" s="1"/>
  <c r="R138" i="8"/>
  <c r="K156" i="11" s="1"/>
  <c r="R675" i="8"/>
  <c r="K693" i="11" s="1"/>
  <c r="R306" i="8"/>
  <c r="K324" i="11" s="1"/>
  <c r="R741" i="8"/>
  <c r="R623" i="8"/>
  <c r="K641" i="11" s="1"/>
  <c r="R506" i="8"/>
  <c r="K524" i="11" s="1"/>
  <c r="R363" i="8"/>
  <c r="K381" i="11" s="1"/>
  <c r="R197" i="8"/>
  <c r="K215" i="11" s="1"/>
  <c r="R25" i="8"/>
  <c r="K43" i="11" s="1"/>
  <c r="R701" i="8"/>
  <c r="K719" i="11" s="1"/>
  <c r="R628" i="8"/>
  <c r="K646" i="11" s="1"/>
  <c r="R555" i="8"/>
  <c r="K573" i="11" s="1"/>
  <c r="R482" i="8"/>
  <c r="K500" i="11" s="1"/>
  <c r="R387" i="8"/>
  <c r="K405" i="11" s="1"/>
  <c r="R284" i="8"/>
  <c r="K302" i="11" s="1"/>
  <c r="R181" i="8"/>
  <c r="K199" i="11" s="1"/>
  <c r="R75" i="8"/>
  <c r="K93" i="11" s="1"/>
  <c r="R727" i="8"/>
  <c r="K745" i="11" s="1"/>
  <c r="R654" i="8"/>
  <c r="K672" i="11" s="1"/>
  <c r="R581" i="8"/>
  <c r="K599" i="11" s="1"/>
  <c r="R508" i="8"/>
  <c r="K526" i="11" s="1"/>
  <c r="R422" i="8"/>
  <c r="K440" i="11" s="1"/>
  <c r="R322" i="8"/>
  <c r="K340" i="11" s="1"/>
  <c r="R219" i="8"/>
  <c r="K237" i="11" s="1"/>
  <c r="R116" i="8"/>
  <c r="K134" i="11" s="1"/>
  <c r="R11" i="8"/>
  <c r="K29" i="11" s="1"/>
  <c r="R680" i="8"/>
  <c r="K698" i="11" s="1"/>
  <c r="R607" i="8"/>
  <c r="K625" i="11" s="1"/>
  <c r="R534" i="8"/>
  <c r="K552" i="11" s="1"/>
  <c r="R458" i="8"/>
  <c r="K476" i="11" s="1"/>
  <c r="R357" i="8"/>
  <c r="K375" i="11" s="1"/>
  <c r="R254" i="8"/>
  <c r="K272" i="11" s="1"/>
  <c r="R154" i="8"/>
  <c r="K172" i="11" s="1"/>
  <c r="R44" i="8"/>
  <c r="K62" i="11" s="1"/>
  <c r="R713" i="8"/>
  <c r="K731" i="11" s="1"/>
  <c r="R649" i="8"/>
  <c r="K667" i="11" s="1"/>
  <c r="R585" i="8"/>
  <c r="K603" i="11" s="1"/>
  <c r="R521" i="8"/>
  <c r="K539" i="11" s="1"/>
  <c r="R457" i="8"/>
  <c r="K475" i="11" s="1"/>
  <c r="R393" i="8"/>
  <c r="K411" i="11" s="1"/>
  <c r="R329" i="8"/>
  <c r="K347" i="11" s="1"/>
  <c r="R265" i="8"/>
  <c r="K283" i="11" s="1"/>
  <c r="R201" i="8"/>
  <c r="K219" i="11" s="1"/>
  <c r="R137" i="8"/>
  <c r="K155" i="11" s="1"/>
  <c r="R70" i="8"/>
  <c r="K88" i="11" s="1"/>
  <c r="R424" i="8"/>
  <c r="K442" i="11" s="1"/>
  <c r="R360" i="8"/>
  <c r="K378" i="11" s="1"/>
  <c r="R296" i="8"/>
  <c r="K314" i="11" s="1"/>
  <c r="R232" i="8"/>
  <c r="K250" i="11" s="1"/>
  <c r="R168" i="8"/>
  <c r="K186" i="11" s="1"/>
  <c r="R104" i="8"/>
  <c r="K122" i="11" s="1"/>
  <c r="R32" i="8"/>
  <c r="K50" i="11" s="1"/>
  <c r="R431" i="8"/>
  <c r="K449" i="11" s="1"/>
  <c r="R367" i="8"/>
  <c r="K385" i="11" s="1"/>
  <c r="R303" i="8"/>
  <c r="K321" i="11" s="1"/>
  <c r="R239" i="8"/>
  <c r="K257" i="11" s="1"/>
  <c r="R175" i="8"/>
  <c r="K193" i="11" s="1"/>
  <c r="R111" i="8"/>
  <c r="K129" i="11" s="1"/>
  <c r="R40" i="8"/>
  <c r="K58" i="11" s="1"/>
  <c r="R53" i="8"/>
  <c r="K71" i="11" s="1"/>
  <c r="R297" i="8"/>
  <c r="K315" i="11" s="1"/>
  <c r="R419" i="8"/>
  <c r="K437" i="11" s="1"/>
  <c r="R117" i="8"/>
  <c r="K135" i="11" s="1"/>
  <c r="L1300" i="14"/>
  <c r="M1300" i="14" s="1"/>
  <c r="O1300" i="14" s="1"/>
  <c r="P1300" i="14" s="1"/>
  <c r="Q1300" i="14" s="1"/>
  <c r="S574" i="11" s="1"/>
  <c r="L556" i="14"/>
  <c r="M556" i="14" s="1"/>
  <c r="O556" i="14" s="1"/>
  <c r="P556" i="14" s="1"/>
  <c r="Q556" i="14" s="1"/>
  <c r="O574" i="11" s="1"/>
  <c r="R730" i="8"/>
  <c r="K748" i="11" s="1"/>
  <c r="R3" i="8"/>
  <c r="K21" i="11" s="1"/>
  <c r="R376" i="8"/>
  <c r="K394" i="11" s="1"/>
  <c r="R319" i="8"/>
  <c r="K337" i="11" s="1"/>
  <c r="R212" i="8"/>
  <c r="K230" i="11" s="1"/>
  <c r="R291" i="8"/>
  <c r="K309" i="11" s="1"/>
  <c r="R274" i="8"/>
  <c r="K292" i="11" s="1"/>
  <c r="R267" i="8"/>
  <c r="K285" i="11" s="1"/>
  <c r="R354" i="8"/>
  <c r="K372" i="11" s="1"/>
  <c r="R227" i="8"/>
  <c r="K245" i="11" s="1"/>
  <c r="R467" i="8"/>
  <c r="K485" i="11" s="1"/>
  <c r="R125" i="8"/>
  <c r="K143" i="11" s="1"/>
  <c r="R549" i="8"/>
  <c r="K567" i="11" s="1"/>
  <c r="R253" i="8"/>
  <c r="K271" i="11" s="1"/>
  <c r="R454" i="8"/>
  <c r="K472" i="11" s="1"/>
  <c r="R132" i="8"/>
  <c r="K150" i="11" s="1"/>
  <c r="R452" i="8"/>
  <c r="K470" i="11" s="1"/>
  <c r="R679" i="8"/>
  <c r="K697" i="11" s="1"/>
  <c r="R442" i="8"/>
  <c r="K460" i="11" s="1"/>
  <c r="R110" i="8"/>
  <c r="K128" i="11" s="1"/>
  <c r="R330" i="8"/>
  <c r="K348" i="11" s="1"/>
  <c r="R621" i="8"/>
  <c r="K639" i="11" s="1"/>
  <c r="R355" i="8"/>
  <c r="K373" i="11" s="1"/>
  <c r="R5" i="8"/>
  <c r="K23" i="11" s="1"/>
  <c r="R326" i="8"/>
  <c r="K344" i="11" s="1"/>
  <c r="R743" i="8"/>
  <c r="R629" i="8"/>
  <c r="K647" i="11" s="1"/>
  <c r="R511" i="8"/>
  <c r="K529" i="11" s="1"/>
  <c r="R365" i="8"/>
  <c r="K383" i="11" s="1"/>
  <c r="R27" i="8"/>
  <c r="K45" i="11" s="1"/>
  <c r="R406" i="8"/>
  <c r="K424" i="11" s="1"/>
  <c r="R685" i="8"/>
  <c r="K703" i="11" s="1"/>
  <c r="R567" i="8"/>
  <c r="K585" i="11" s="1"/>
  <c r="R444" i="8"/>
  <c r="K462" i="11" s="1"/>
  <c r="R278" i="8"/>
  <c r="K296" i="11" s="1"/>
  <c r="R118" i="8"/>
  <c r="K136" i="11" s="1"/>
  <c r="R630" i="8"/>
  <c r="K648" i="11" s="1"/>
  <c r="R266" i="8"/>
  <c r="K284" i="11" s="1"/>
  <c r="R725" i="8"/>
  <c r="K743" i="11" s="1"/>
  <c r="R611" i="8"/>
  <c r="K629" i="11" s="1"/>
  <c r="R493" i="8"/>
  <c r="K511" i="11" s="1"/>
  <c r="R340" i="8"/>
  <c r="K358" i="11" s="1"/>
  <c r="R174" i="8"/>
  <c r="K192" i="11" s="1"/>
  <c r="R692" i="8"/>
  <c r="K710" i="11" s="1"/>
  <c r="R619" i="8"/>
  <c r="K637" i="11" s="1"/>
  <c r="R546" i="8"/>
  <c r="K564" i="11" s="1"/>
  <c r="R470" i="8"/>
  <c r="K488" i="11" s="1"/>
  <c r="R373" i="8"/>
  <c r="K391" i="11" s="1"/>
  <c r="R270" i="8"/>
  <c r="K288" i="11" s="1"/>
  <c r="R170" i="8"/>
  <c r="K188" i="11" s="1"/>
  <c r="R63" i="8"/>
  <c r="K81" i="11" s="1"/>
  <c r="R718" i="8"/>
  <c r="K736" i="11" s="1"/>
  <c r="R645" i="8"/>
  <c r="K663" i="11" s="1"/>
  <c r="R572" i="8"/>
  <c r="K590" i="11" s="1"/>
  <c r="R499" i="8"/>
  <c r="K517" i="11" s="1"/>
  <c r="R411" i="8"/>
  <c r="K429" i="11" s="1"/>
  <c r="R308" i="8"/>
  <c r="K326" i="11" s="1"/>
  <c r="R205" i="8"/>
  <c r="K223" i="11" s="1"/>
  <c r="R102" i="8"/>
  <c r="K120" i="11" s="1"/>
  <c r="R744" i="8"/>
  <c r="R671" i="8"/>
  <c r="K689" i="11" s="1"/>
  <c r="R598" i="8"/>
  <c r="K616" i="11" s="1"/>
  <c r="R525" i="8"/>
  <c r="K543" i="11" s="1"/>
  <c r="R446" i="8"/>
  <c r="K464" i="11" s="1"/>
  <c r="R346" i="8"/>
  <c r="K364" i="11" s="1"/>
  <c r="R243" i="8"/>
  <c r="K261" i="11" s="1"/>
  <c r="R140" i="8"/>
  <c r="K158" i="11" s="1"/>
  <c r="R28" i="8"/>
  <c r="K46" i="11" s="1"/>
  <c r="R705" i="8"/>
  <c r="K723" i="11" s="1"/>
  <c r="R641" i="8"/>
  <c r="K659" i="11" s="1"/>
  <c r="R577" i="8"/>
  <c r="K595" i="11" s="1"/>
  <c r="R513" i="8"/>
  <c r="K531" i="11" s="1"/>
  <c r="R449" i="8"/>
  <c r="K467" i="11" s="1"/>
  <c r="R385" i="8"/>
  <c r="K403" i="11" s="1"/>
  <c r="R321" i="8"/>
  <c r="K339" i="11" s="1"/>
  <c r="R257" i="8"/>
  <c r="K275" i="11" s="1"/>
  <c r="R193" i="8"/>
  <c r="K211" i="11" s="1"/>
  <c r="R129" i="8"/>
  <c r="K147" i="11" s="1"/>
  <c r="R60" i="8"/>
  <c r="K78" i="11" s="1"/>
  <c r="R416" i="8"/>
  <c r="K434" i="11" s="1"/>
  <c r="R352" i="8"/>
  <c r="K370" i="11" s="1"/>
  <c r="R288" i="8"/>
  <c r="K306" i="11" s="1"/>
  <c r="R224" i="8"/>
  <c r="K242" i="11" s="1"/>
  <c r="R160" i="8"/>
  <c r="K178" i="11" s="1"/>
  <c r="R96" i="8"/>
  <c r="K114" i="11" s="1"/>
  <c r="R23" i="8"/>
  <c r="K41" i="11" s="1"/>
  <c r="R423" i="8"/>
  <c r="K441" i="11" s="1"/>
  <c r="R359" i="8"/>
  <c r="K377" i="11" s="1"/>
  <c r="R295" i="8"/>
  <c r="K313" i="11" s="1"/>
  <c r="R231" i="8"/>
  <c r="K249" i="11" s="1"/>
  <c r="R167" i="8"/>
  <c r="K185" i="11" s="1"/>
  <c r="R103" i="8"/>
  <c r="K121" i="11" s="1"/>
  <c r="R31" i="8"/>
  <c r="K49" i="11" s="1"/>
  <c r="R45" i="8"/>
  <c r="K63" i="11" s="1"/>
  <c r="R512" i="8"/>
  <c r="K530" i="11" s="1"/>
  <c r="R463" i="8"/>
  <c r="K481" i="11" s="1"/>
  <c r="R503" i="8"/>
  <c r="K521" i="11" s="1"/>
  <c r="R364" i="8"/>
  <c r="K382" i="11" s="1"/>
  <c r="R545" i="8"/>
  <c r="K563" i="11" s="1"/>
  <c r="R391" i="8"/>
  <c r="K409" i="11" s="1"/>
  <c r="R67" i="8"/>
  <c r="K85" i="11" s="1"/>
  <c r="R575" i="8"/>
  <c r="K593" i="11" s="1"/>
  <c r="R530" i="8"/>
  <c r="K548" i="11" s="1"/>
  <c r="R252" i="8"/>
  <c r="K270" i="11" s="1"/>
  <c r="R542" i="8"/>
  <c r="K560" i="11" s="1"/>
  <c r="L1240" i="14"/>
  <c r="M1240" i="14" s="1"/>
  <c r="O1240" i="14" s="1"/>
  <c r="P1240" i="14" s="1"/>
  <c r="Q1240" i="14" s="1"/>
  <c r="S514" i="11" s="1"/>
  <c r="L496" i="14"/>
  <c r="M496" i="14" s="1"/>
  <c r="O496" i="14" s="1"/>
  <c r="P496" i="14" s="1"/>
  <c r="Q496" i="14" s="1"/>
  <c r="O514" i="11" s="1"/>
  <c r="R538" i="8"/>
  <c r="K556" i="11" s="1"/>
  <c r="R412" i="8"/>
  <c r="K430" i="11" s="1"/>
  <c r="R672" i="8"/>
  <c r="K690" i="11" s="1"/>
  <c r="R699" i="8"/>
  <c r="K717" i="11" s="1"/>
  <c r="R217" i="8"/>
  <c r="K235" i="11" s="1"/>
  <c r="R312" i="8"/>
  <c r="K330" i="11" s="1"/>
  <c r="R255" i="8"/>
  <c r="K273" i="11" s="1"/>
  <c r="R69" i="8"/>
  <c r="K87" i="11" s="1"/>
  <c r="R314" i="8"/>
  <c r="K332" i="11" s="1"/>
  <c r="R187" i="8"/>
  <c r="K205" i="11" s="1"/>
  <c r="R171" i="8"/>
  <c r="K189" i="11" s="1"/>
  <c r="R148" i="8"/>
  <c r="K166" i="11" s="1"/>
  <c r="R147" i="8"/>
  <c r="K165" i="11" s="1"/>
  <c r="R108" i="8"/>
  <c r="K126" i="11" s="1"/>
  <c r="R251" i="8"/>
  <c r="K269" i="11" s="1"/>
  <c r="R7" i="8"/>
  <c r="K25" i="11" s="1"/>
  <c r="R9" i="8"/>
  <c r="K27" i="11" s="1"/>
  <c r="R520" i="8"/>
  <c r="K538" i="11" s="1"/>
  <c r="R213" i="8"/>
  <c r="K231" i="11" s="1"/>
  <c r="R666" i="8"/>
  <c r="K684" i="11" s="1"/>
  <c r="R418" i="8"/>
  <c r="K436" i="11" s="1"/>
  <c r="R84" i="8"/>
  <c r="K102" i="11" s="1"/>
  <c r="R370" i="8"/>
  <c r="K388" i="11" s="1"/>
  <c r="R651" i="8"/>
  <c r="K669" i="11" s="1"/>
  <c r="R402" i="8"/>
  <c r="K420" i="11" s="1"/>
  <c r="R66" i="8"/>
  <c r="K84" i="11" s="1"/>
  <c r="R250" i="8"/>
  <c r="K268" i="11" s="1"/>
  <c r="R592" i="8"/>
  <c r="K610" i="11" s="1"/>
  <c r="R315" i="8"/>
  <c r="K333" i="11" s="1"/>
  <c r="R703" i="8"/>
  <c r="K721" i="11" s="1"/>
  <c r="R286" i="8"/>
  <c r="K304" i="11" s="1"/>
  <c r="R731" i="8"/>
  <c r="K749" i="11" s="1"/>
  <c r="R613" i="8"/>
  <c r="K631" i="11" s="1"/>
  <c r="R495" i="8"/>
  <c r="K513" i="11" s="1"/>
  <c r="R342" i="8"/>
  <c r="K360" i="11" s="1"/>
  <c r="R182" i="8"/>
  <c r="K200" i="11" s="1"/>
  <c r="R732" i="8"/>
  <c r="K750" i="11" s="1"/>
  <c r="R349" i="8"/>
  <c r="K367" i="11" s="1"/>
  <c r="R669" i="8"/>
  <c r="K687" i="11" s="1"/>
  <c r="R551" i="8"/>
  <c r="K569" i="11" s="1"/>
  <c r="R427" i="8"/>
  <c r="K445" i="11" s="1"/>
  <c r="R261" i="8"/>
  <c r="K279" i="11" s="1"/>
  <c r="R98" i="8"/>
  <c r="K116" i="11" s="1"/>
  <c r="R602" i="8"/>
  <c r="K620" i="11" s="1"/>
  <c r="R203" i="8"/>
  <c r="K221" i="11" s="1"/>
  <c r="R712" i="8"/>
  <c r="K730" i="11" s="1"/>
  <c r="R595" i="8"/>
  <c r="K613" i="11" s="1"/>
  <c r="R476" i="8"/>
  <c r="K494" i="11" s="1"/>
  <c r="R317" i="8"/>
  <c r="K335" i="11" s="1"/>
  <c r="R157" i="8"/>
  <c r="K175" i="11" s="1"/>
  <c r="R13" i="8"/>
  <c r="K31" i="11" s="1"/>
  <c r="R683" i="8"/>
  <c r="K701" i="11" s="1"/>
  <c r="R610" i="8"/>
  <c r="K628" i="11" s="1"/>
  <c r="R536" i="8"/>
  <c r="K554" i="11" s="1"/>
  <c r="R460" i="8"/>
  <c r="K478" i="11" s="1"/>
  <c r="R362" i="8"/>
  <c r="K380" i="11" s="1"/>
  <c r="R259" i="8"/>
  <c r="K277" i="11" s="1"/>
  <c r="R156" i="8"/>
  <c r="K174" i="11" s="1"/>
  <c r="R47" i="8"/>
  <c r="K65" i="11" s="1"/>
  <c r="R709" i="8"/>
  <c r="K727" i="11" s="1"/>
  <c r="R636" i="8"/>
  <c r="K654" i="11" s="1"/>
  <c r="R563" i="8"/>
  <c r="K581" i="11" s="1"/>
  <c r="R490" i="8"/>
  <c r="K508" i="11" s="1"/>
  <c r="R397" i="8"/>
  <c r="K415" i="11" s="1"/>
  <c r="R294" i="8"/>
  <c r="K312" i="11" s="1"/>
  <c r="R194" i="8"/>
  <c r="K212" i="11" s="1"/>
  <c r="R90" i="8"/>
  <c r="K108" i="11" s="1"/>
  <c r="R735" i="8"/>
  <c r="K753" i="11" s="1"/>
  <c r="R662" i="8"/>
  <c r="K680" i="11" s="1"/>
  <c r="R589" i="8"/>
  <c r="K607" i="11" s="1"/>
  <c r="R516" i="8"/>
  <c r="K534" i="11" s="1"/>
  <c r="R435" i="8"/>
  <c r="K453" i="11" s="1"/>
  <c r="R332" i="8"/>
  <c r="K350" i="11" s="1"/>
  <c r="R229" i="8"/>
  <c r="K247" i="11" s="1"/>
  <c r="R126" i="8"/>
  <c r="K144" i="11" s="1"/>
  <c r="R18" i="8"/>
  <c r="K36" i="11" s="1"/>
  <c r="R697" i="8"/>
  <c r="K715" i="11" s="1"/>
  <c r="R633" i="8"/>
  <c r="K651" i="11" s="1"/>
  <c r="R569" i="8"/>
  <c r="K587" i="11" s="1"/>
  <c r="R505" i="8"/>
  <c r="K523" i="11" s="1"/>
  <c r="R441" i="8"/>
  <c r="K459" i="11" s="1"/>
  <c r="R377" i="8"/>
  <c r="K395" i="11" s="1"/>
  <c r="R313" i="8"/>
  <c r="K331" i="11" s="1"/>
  <c r="R249" i="8"/>
  <c r="K267" i="11" s="1"/>
  <c r="R185" i="8"/>
  <c r="K203" i="11" s="1"/>
  <c r="R121" i="8"/>
  <c r="K139" i="11" s="1"/>
  <c r="R51" i="8"/>
  <c r="K69" i="11" s="1"/>
  <c r="R408" i="8"/>
  <c r="K426" i="11" s="1"/>
  <c r="R344" i="8"/>
  <c r="K362" i="11" s="1"/>
  <c r="R280" i="8"/>
  <c r="K298" i="11" s="1"/>
  <c r="R216" i="8"/>
  <c r="K234" i="11" s="1"/>
  <c r="R152" i="8"/>
  <c r="K170" i="11" s="1"/>
  <c r="R87" i="8"/>
  <c r="K105" i="11" s="1"/>
  <c r="R479" i="8"/>
  <c r="K497" i="11" s="1"/>
  <c r="R415" i="8"/>
  <c r="K433" i="11" s="1"/>
  <c r="R351" i="8"/>
  <c r="K369" i="11" s="1"/>
  <c r="R287" i="8"/>
  <c r="K305" i="11" s="1"/>
  <c r="R223" i="8"/>
  <c r="K241" i="11" s="1"/>
  <c r="R159" i="8"/>
  <c r="K177" i="11" s="1"/>
  <c r="R95" i="8"/>
  <c r="K113" i="11" s="1"/>
  <c r="R22" i="8"/>
  <c r="K40" i="11" s="1"/>
  <c r="R37" i="8"/>
  <c r="K55" i="11" s="1"/>
  <c r="R15" i="8"/>
  <c r="K33" i="11" s="1"/>
  <c r="R410" i="8"/>
  <c r="K428" i="11" s="1"/>
  <c r="R68" i="8"/>
  <c r="K86" i="11" s="1"/>
  <c r="R76" i="8"/>
  <c r="K94" i="11" s="1"/>
  <c r="R285" i="8"/>
  <c r="K303" i="11" s="1"/>
  <c r="R510" i="8"/>
  <c r="K528" i="11" s="1"/>
  <c r="R509" i="8"/>
  <c r="K527" i="11" s="1"/>
  <c r="R323" i="8"/>
  <c r="K341" i="11" s="1"/>
  <c r="R682" i="8"/>
  <c r="K700" i="11" s="1"/>
  <c r="R89" i="8"/>
  <c r="K107" i="11" s="1"/>
  <c r="R481" i="8"/>
  <c r="K499" i="11" s="1"/>
  <c r="R59" i="8"/>
  <c r="K77" i="11" s="1"/>
  <c r="R559" i="8"/>
  <c r="K577" i="11" s="1"/>
  <c r="R188" i="8"/>
  <c r="K206" i="11" s="1"/>
  <c r="R43" i="8"/>
  <c r="K61" i="11" s="1"/>
  <c r="R100" i="8"/>
  <c r="K118" i="11" s="1"/>
  <c r="R494" i="8"/>
  <c r="K512" i="11" s="1"/>
  <c r="R646" i="8"/>
  <c r="K664" i="11" s="1"/>
  <c r="R309" i="8"/>
  <c r="K327" i="11" s="1"/>
  <c r="R347" i="8"/>
  <c r="K365" i="11" s="1"/>
  <c r="R282" i="8"/>
  <c r="K300" i="11" s="1"/>
  <c r="R345" i="8"/>
  <c r="K363" i="11" s="1"/>
  <c r="R248" i="8"/>
  <c r="K266" i="11" s="1"/>
  <c r="R501" i="8"/>
  <c r="K519" i="11" s="1"/>
  <c r="R434" i="8"/>
  <c r="K452" i="11" s="1"/>
  <c r="R574" i="8"/>
  <c r="K592" i="11" s="1"/>
  <c r="R64" i="8"/>
  <c r="K82" i="11" s="1"/>
  <c r="R56" i="8"/>
  <c r="K74" i="11" s="1"/>
  <c r="R38" i="8"/>
  <c r="K56" i="11" s="1"/>
  <c r="R19" i="8"/>
  <c r="K37" i="11" s="1"/>
  <c r="R734" i="8"/>
  <c r="K752" i="11" s="1"/>
  <c r="R693" i="8"/>
  <c r="K711" i="11" s="1"/>
  <c r="R676" i="8"/>
  <c r="K694" i="11" s="1"/>
  <c r="R724" i="8"/>
  <c r="K742" i="11" s="1"/>
  <c r="R492" i="8"/>
  <c r="K510" i="11" s="1"/>
  <c r="R173" i="8"/>
  <c r="K191" i="11" s="1"/>
  <c r="R634" i="8"/>
  <c r="K652" i="11" s="1"/>
  <c r="R378" i="8"/>
  <c r="K396" i="11" s="1"/>
  <c r="R39" i="8"/>
  <c r="K57" i="11" s="1"/>
  <c r="R290" i="8"/>
  <c r="K308" i="11" s="1"/>
  <c r="R622" i="8"/>
  <c r="K640" i="11" s="1"/>
  <c r="R356" i="8"/>
  <c r="K374" i="11" s="1"/>
  <c r="R720" i="8"/>
  <c r="K738" i="11" s="1"/>
  <c r="R164" i="8"/>
  <c r="K182" i="11" s="1"/>
  <c r="R560" i="8"/>
  <c r="K578" i="11" s="1"/>
  <c r="R275" i="8"/>
  <c r="K293" i="11" s="1"/>
  <c r="R643" i="8"/>
  <c r="K661" i="11" s="1"/>
  <c r="R226" i="8"/>
  <c r="K244" i="11" s="1"/>
  <c r="R715" i="8"/>
  <c r="K733" i="11" s="1"/>
  <c r="R597" i="8"/>
  <c r="K615" i="11" s="1"/>
  <c r="R483" i="8"/>
  <c r="K501" i="11" s="1"/>
  <c r="R325" i="8"/>
  <c r="K343" i="11" s="1"/>
  <c r="R162" i="8"/>
  <c r="K180" i="11" s="1"/>
  <c r="R687" i="8"/>
  <c r="K705" i="11" s="1"/>
  <c r="R246" i="8"/>
  <c r="K264" i="11" s="1"/>
  <c r="R656" i="8"/>
  <c r="K674" i="11" s="1"/>
  <c r="R539" i="8"/>
  <c r="K557" i="11" s="1"/>
  <c r="R404" i="8"/>
  <c r="K422" i="11" s="1"/>
  <c r="R238" i="8"/>
  <c r="K256" i="11" s="1"/>
  <c r="R72" i="8"/>
  <c r="K90" i="11" s="1"/>
  <c r="R557" i="8"/>
  <c r="K575" i="11" s="1"/>
  <c r="R163" i="8"/>
  <c r="K181" i="11" s="1"/>
  <c r="R696" i="8"/>
  <c r="K714" i="11" s="1"/>
  <c r="R579" i="8"/>
  <c r="K597" i="11" s="1"/>
  <c r="R461" i="8"/>
  <c r="K479" i="11" s="1"/>
  <c r="R300" i="8"/>
  <c r="K318" i="11" s="1"/>
  <c r="R134" i="8"/>
  <c r="K152" i="11" s="1"/>
  <c r="R4" i="8"/>
  <c r="K22" i="11" s="1"/>
  <c r="R674" i="8"/>
  <c r="K692" i="11" s="1"/>
  <c r="R600" i="8"/>
  <c r="K618" i="11" s="1"/>
  <c r="R527" i="8"/>
  <c r="K545" i="11" s="1"/>
  <c r="R450" i="8"/>
  <c r="K468" i="11" s="1"/>
  <c r="R348" i="8"/>
  <c r="K366" i="11" s="1"/>
  <c r="R245" i="8"/>
  <c r="K263" i="11" s="1"/>
  <c r="R142" i="8"/>
  <c r="K160" i="11" s="1"/>
  <c r="R34" i="8"/>
  <c r="K52" i="11" s="1"/>
  <c r="R700" i="8"/>
  <c r="K718" i="11" s="1"/>
  <c r="R627" i="8"/>
  <c r="K645" i="11" s="1"/>
  <c r="R554" i="8"/>
  <c r="K572" i="11" s="1"/>
  <c r="R480" i="8"/>
  <c r="K498" i="11" s="1"/>
  <c r="R386" i="8"/>
  <c r="K404" i="11" s="1"/>
  <c r="R283" i="8"/>
  <c r="K301" i="11" s="1"/>
  <c r="R180" i="8"/>
  <c r="K198" i="11" s="1"/>
  <c r="R74" i="8"/>
  <c r="K92" i="11" s="1"/>
  <c r="R726" i="8"/>
  <c r="K744" i="11" s="1"/>
  <c r="R653" i="8"/>
  <c r="K671" i="11" s="1"/>
  <c r="R580" i="8"/>
  <c r="K598" i="11" s="1"/>
  <c r="R507" i="8"/>
  <c r="K525" i="11" s="1"/>
  <c r="R421" i="8"/>
  <c r="K439" i="11" s="1"/>
  <c r="R318" i="8"/>
  <c r="K336" i="11" s="1"/>
  <c r="R218" i="8"/>
  <c r="K236" i="11" s="1"/>
  <c r="R115" i="8"/>
  <c r="K133" i="11" s="1"/>
  <c r="R10" i="8"/>
  <c r="K28" i="11" s="1"/>
  <c r="R689" i="8"/>
  <c r="K707" i="11" s="1"/>
  <c r="R625" i="8"/>
  <c r="K643" i="11" s="1"/>
  <c r="R561" i="8"/>
  <c r="K579" i="11" s="1"/>
  <c r="R497" i="8"/>
  <c r="K515" i="11" s="1"/>
  <c r="R433" i="8"/>
  <c r="K451" i="11" s="1"/>
  <c r="R369" i="8"/>
  <c r="K387" i="11" s="1"/>
  <c r="R305" i="8"/>
  <c r="K323" i="11" s="1"/>
  <c r="R241" i="8"/>
  <c r="K259" i="11" s="1"/>
  <c r="R177" i="8"/>
  <c r="K195" i="11" s="1"/>
  <c r="R113" i="8"/>
  <c r="K131" i="11" s="1"/>
  <c r="R42" i="8"/>
  <c r="K60" i="11" s="1"/>
  <c r="R400" i="8"/>
  <c r="K418" i="11" s="1"/>
  <c r="R336" i="8"/>
  <c r="K354" i="11" s="1"/>
  <c r="R272" i="8"/>
  <c r="K290" i="11" s="1"/>
  <c r="R208" i="8"/>
  <c r="K226" i="11" s="1"/>
  <c r="R144" i="8"/>
  <c r="K162" i="11" s="1"/>
  <c r="R78" i="8"/>
  <c r="K96" i="11" s="1"/>
  <c r="R471" i="8"/>
  <c r="K489" i="11" s="1"/>
  <c r="R407" i="8"/>
  <c r="K425" i="11" s="1"/>
  <c r="R343" i="8"/>
  <c r="K361" i="11" s="1"/>
  <c r="R279" i="8"/>
  <c r="K297" i="11" s="1"/>
  <c r="R215" i="8"/>
  <c r="K233" i="11" s="1"/>
  <c r="R151" i="8"/>
  <c r="K169" i="11" s="1"/>
  <c r="R86" i="8"/>
  <c r="K104" i="11" s="1"/>
  <c r="R93" i="8"/>
  <c r="K111" i="11" s="1"/>
  <c r="R29" i="8"/>
  <c r="K47" i="11" s="1"/>
  <c r="AC12" i="13"/>
  <c r="AD12" i="13" s="1"/>
  <c r="AC16" i="13"/>
  <c r="AD16" i="13" s="1"/>
  <c r="AC6" i="13"/>
  <c r="AD6" i="13" s="1"/>
  <c r="AC3" i="13"/>
  <c r="AD3" i="13" s="1"/>
  <c r="AC7" i="13"/>
  <c r="AD7" i="13" s="1"/>
  <c r="AC19" i="13"/>
  <c r="AD19" i="13" s="1"/>
  <c r="AC17" i="13"/>
  <c r="AD17" i="13" s="1"/>
  <c r="AC9" i="13"/>
  <c r="AD9" i="13" s="1"/>
  <c r="AC21" i="13"/>
  <c r="AD21" i="13" s="1"/>
  <c r="AC14" i="13"/>
  <c r="AD14" i="13" s="1"/>
  <c r="AC18" i="13"/>
  <c r="AD18" i="13" s="1"/>
  <c r="AC2" i="13"/>
  <c r="AD2" i="13" s="1"/>
  <c r="AC8" i="13"/>
  <c r="AD8" i="13" s="1"/>
  <c r="AC15" i="13"/>
  <c r="AD15" i="13" s="1"/>
  <c r="R2" i="8"/>
  <c r="K20" i="11" s="1"/>
  <c r="L443" i="14" l="1"/>
  <c r="M443" i="14" s="1"/>
  <c r="O443" i="14" s="1"/>
  <c r="P443" i="14" s="1"/>
  <c r="Q443" i="14" s="1"/>
  <c r="O461" i="11" s="1"/>
  <c r="L1006" i="14"/>
  <c r="M1006" i="14" s="1"/>
  <c r="O1006" i="14" s="1"/>
  <c r="P1006" i="14" s="1"/>
  <c r="Q1006" i="14" s="1"/>
  <c r="S280" i="11" s="1"/>
  <c r="L1370" i="14"/>
  <c r="M1370" i="14" s="1"/>
  <c r="O1370" i="14" s="1"/>
  <c r="P1370" i="14" s="1"/>
  <c r="Q1370" i="14" s="1"/>
  <c r="S644" i="11" s="1"/>
  <c r="L1451" i="14"/>
  <c r="M1451" i="14" s="1"/>
  <c r="O1451" i="14" s="1"/>
  <c r="P1451" i="14" s="1"/>
  <c r="Q1451" i="14" s="1"/>
  <c r="S725" i="11" s="1"/>
  <c r="L707" i="14"/>
  <c r="M707" i="14" s="1"/>
  <c r="O707" i="14" s="1"/>
  <c r="P707" i="14" s="1"/>
  <c r="Q707" i="14" s="1"/>
  <c r="O725" i="11" s="1"/>
  <c r="L1197" i="14"/>
  <c r="M1197" i="14" s="1"/>
  <c r="O1197" i="14" s="1"/>
  <c r="P1197" i="14" s="1"/>
  <c r="Q1197" i="14" s="1"/>
  <c r="S471" i="11" s="1"/>
  <c r="W574" i="11"/>
  <c r="W514" i="11"/>
  <c r="F431" i="15"/>
  <c r="F70" i="15"/>
  <c r="F534" i="15"/>
  <c r="F508" i="15"/>
  <c r="F482" i="15"/>
  <c r="F389" i="15"/>
  <c r="F620" i="15"/>
  <c r="F564" i="15"/>
  <c r="F281" i="15"/>
  <c r="F663" i="15"/>
  <c r="F327" i="15"/>
  <c r="F614" i="15"/>
  <c r="F207" i="15"/>
  <c r="F691" i="15"/>
  <c r="F52" i="15"/>
  <c r="F364" i="15"/>
  <c r="F231" i="15"/>
  <c r="F288" i="15"/>
  <c r="F385" i="15"/>
  <c r="F243" i="15"/>
  <c r="F205" i="15"/>
  <c r="F340" i="15"/>
  <c r="F444" i="15"/>
  <c r="F679" i="15"/>
  <c r="F227" i="15"/>
  <c r="F53" i="15"/>
  <c r="F32" i="15"/>
  <c r="F137" i="15"/>
  <c r="F607" i="15"/>
  <c r="F466" i="15"/>
  <c r="F65" i="15"/>
  <c r="F172" i="15"/>
  <c r="F528" i="15"/>
  <c r="F601" i="15"/>
  <c r="F558" i="15"/>
  <c r="F49" i="15"/>
  <c r="F273" i="15"/>
  <c r="F268" i="15"/>
  <c r="F195" i="15"/>
  <c r="F382" i="15"/>
  <c r="F119" i="15"/>
  <c r="F517" i="15"/>
  <c r="F405" i="15"/>
  <c r="F455" i="15"/>
  <c r="F608" i="15"/>
  <c r="F565" i="15"/>
  <c r="F271" i="15"/>
  <c r="F221" i="15"/>
  <c r="F702" i="15"/>
  <c r="F594" i="15"/>
  <c r="F615" i="15"/>
  <c r="F191" i="15"/>
  <c r="F478" i="15"/>
  <c r="F638" i="15"/>
  <c r="F379" i="15"/>
  <c r="F488" i="15"/>
  <c r="F515" i="15"/>
  <c r="F644" i="15"/>
  <c r="F726" i="15"/>
  <c r="F557" i="15"/>
  <c r="F560" i="15"/>
  <c r="F682" i="15"/>
  <c r="F569" i="15"/>
  <c r="F286" i="15"/>
  <c r="F255" i="15"/>
  <c r="F208" i="15"/>
  <c r="F34" i="15"/>
  <c r="F4" i="15"/>
  <c r="F72" i="15"/>
  <c r="F56" i="15"/>
  <c r="F323" i="15"/>
  <c r="F563" i="15"/>
  <c r="F349" i="15"/>
  <c r="F680" i="15"/>
  <c r="F487" i="15"/>
  <c r="F547" i="15"/>
  <c r="F206" i="15"/>
  <c r="F240" i="15"/>
  <c r="F337" i="15"/>
  <c r="F371" i="15"/>
  <c r="F398" i="15"/>
  <c r="F220" i="15"/>
  <c r="F153" i="15"/>
  <c r="F128" i="15"/>
  <c r="F635" i="15"/>
  <c r="F12" i="15"/>
  <c r="F668" i="15"/>
  <c r="F568" i="15"/>
  <c r="F124" i="15"/>
  <c r="F414" i="15"/>
  <c r="F335" i="15"/>
  <c r="F62" i="15"/>
  <c r="F131" i="15"/>
  <c r="F114" i="15"/>
  <c r="F381" i="15"/>
  <c r="F210" i="15"/>
  <c r="F587" i="15"/>
  <c r="F35" i="15"/>
  <c r="F310" i="15"/>
  <c r="F209" i="15"/>
  <c r="F57" i="15"/>
  <c r="F384" i="15"/>
  <c r="F535" i="15"/>
  <c r="F276" i="15"/>
  <c r="F584" i="15"/>
  <c r="F86" i="15"/>
  <c r="F144" i="15"/>
  <c r="F10" i="15"/>
  <c r="F674" i="15"/>
  <c r="F111" i="15"/>
  <c r="F168" i="15"/>
  <c r="F44" i="15"/>
  <c r="F11" i="15"/>
  <c r="F727" i="15"/>
  <c r="F701" i="15"/>
  <c r="F675" i="15"/>
  <c r="F650" i="15"/>
  <c r="F723" i="15"/>
  <c r="F247" i="15"/>
  <c r="F401" i="15"/>
  <c r="F637" i="15"/>
  <c r="F728" i="15"/>
  <c r="F165" i="15"/>
  <c r="F366" i="15"/>
  <c r="F658" i="15"/>
  <c r="F473" i="15"/>
  <c r="F256" i="15"/>
  <c r="F708" i="15"/>
  <c r="F81" i="15"/>
  <c r="F688" i="15"/>
  <c r="F399" i="15"/>
  <c r="F166" i="15"/>
  <c r="F234" i="15"/>
  <c r="F277" i="15"/>
  <c r="F523" i="15"/>
  <c r="F586" i="15"/>
  <c r="F677" i="15"/>
  <c r="F30" i="15"/>
  <c r="F341" i="15"/>
  <c r="F472" i="15"/>
  <c r="F420" i="15"/>
  <c r="F392" i="15"/>
  <c r="F664" i="15"/>
  <c r="F316" i="15"/>
  <c r="F73" i="15"/>
  <c r="F241" i="15"/>
  <c r="F700" i="15"/>
  <c r="F634" i="15"/>
  <c r="F415" i="15"/>
  <c r="F516" i="15"/>
  <c r="F595" i="15"/>
  <c r="F151" i="15"/>
  <c r="F232" i="15"/>
  <c r="F116" i="15"/>
  <c r="F25" i="15"/>
  <c r="F388" i="15"/>
  <c r="F413" i="15"/>
  <c r="F299" i="15"/>
  <c r="F390" i="15"/>
  <c r="F339" i="15"/>
  <c r="F99" i="15"/>
  <c r="F311" i="15"/>
  <c r="F529" i="15"/>
  <c r="F20" i="15"/>
  <c r="F716" i="15"/>
  <c r="F710" i="15"/>
  <c r="F570" i="15"/>
  <c r="F320" i="15"/>
  <c r="F46" i="15"/>
  <c r="F582" i="15"/>
  <c r="F541" i="15"/>
  <c r="F632" i="15"/>
  <c r="F136" i="15"/>
  <c r="F101" i="15"/>
  <c r="F269" i="15"/>
  <c r="F334" i="15"/>
  <c r="F443" i="15"/>
  <c r="G443" i="15" s="1"/>
  <c r="F640" i="15"/>
  <c r="F235" i="15"/>
  <c r="F338" i="15"/>
  <c r="F184" i="15"/>
  <c r="F403" i="15"/>
  <c r="F15" i="15"/>
  <c r="F490" i="15"/>
  <c r="F669" i="15"/>
  <c r="F305" i="15"/>
  <c r="F74" i="15"/>
  <c r="F325" i="15"/>
  <c r="F173" i="15"/>
  <c r="F633" i="15"/>
  <c r="F703" i="15"/>
  <c r="F308" i="15"/>
  <c r="F730" i="15"/>
  <c r="F628" i="15"/>
  <c r="F215" i="15"/>
  <c r="F509" i="15"/>
  <c r="F203" i="15"/>
  <c r="F463" i="15"/>
  <c r="F446" i="15"/>
  <c r="F267" i="15"/>
  <c r="F318" i="15"/>
  <c r="F404" i="15"/>
  <c r="F574" i="15"/>
  <c r="F510" i="15"/>
  <c r="F152" i="15"/>
  <c r="F735" i="15"/>
  <c r="F699" i="15"/>
  <c r="F512" i="15"/>
  <c r="F577" i="15"/>
  <c r="F499" i="15"/>
  <c r="F406" i="15"/>
  <c r="F454" i="15"/>
  <c r="F343" i="15"/>
  <c r="F497" i="15"/>
  <c r="F421" i="15"/>
  <c r="F386" i="15"/>
  <c r="F348" i="15"/>
  <c r="F539" i="15"/>
  <c r="F715" i="15"/>
  <c r="F676" i="15"/>
  <c r="F434" i="15"/>
  <c r="F646" i="15"/>
  <c r="F285" i="15"/>
  <c r="F159" i="15"/>
  <c r="F313" i="15"/>
  <c r="F47" i="15"/>
  <c r="F13" i="15"/>
  <c r="F98" i="15"/>
  <c r="F342" i="15"/>
  <c r="F250" i="15"/>
  <c r="F575" i="15"/>
  <c r="F45" i="15"/>
  <c r="F641" i="15"/>
  <c r="F266" i="15"/>
  <c r="F27" i="15"/>
  <c r="F621" i="15"/>
  <c r="F291" i="15"/>
  <c r="F117" i="15"/>
  <c r="F239" i="15"/>
  <c r="F296" i="15"/>
  <c r="F219" i="15"/>
  <c r="F181" i="15"/>
  <c r="F578" i="15"/>
  <c r="F394" i="15"/>
  <c r="F204" i="15"/>
  <c r="F375" i="15"/>
  <c r="F432" i="15"/>
  <c r="F593" i="15"/>
  <c r="F146" i="15"/>
  <c r="F236" i="15"/>
  <c r="F324" i="15"/>
  <c r="F451" i="15"/>
  <c r="F606" i="15"/>
  <c r="F135" i="15"/>
  <c r="F190" i="15"/>
  <c r="F155" i="15"/>
  <c r="F576" i="15"/>
  <c r="F648" i="15"/>
  <c r="F200" i="15"/>
  <c r="F307" i="15"/>
  <c r="F372" i="15"/>
  <c r="F566" i="15"/>
  <c r="F659" i="15"/>
  <c r="F605" i="15"/>
  <c r="F706" i="15"/>
  <c r="F409" i="15"/>
  <c r="F526" i="15"/>
  <c r="F556" i="15"/>
  <c r="G556" i="15" s="1"/>
  <c r="H556" i="15" s="1"/>
  <c r="F224" i="15"/>
  <c r="F174" i="15"/>
  <c r="F629" i="15"/>
  <c r="F467" i="15"/>
  <c r="F376" i="15"/>
  <c r="F37" i="15"/>
  <c r="F312" i="15"/>
  <c r="F449" i="15"/>
  <c r="F306" i="15"/>
  <c r="F272" i="15"/>
  <c r="F720" i="15"/>
  <c r="F22" i="15"/>
  <c r="F185" i="15"/>
  <c r="F610" i="15"/>
  <c r="F513" i="15"/>
  <c r="F685" i="15"/>
  <c r="F5" i="15"/>
  <c r="F433" i="15"/>
  <c r="F245" i="15"/>
  <c r="F597" i="15"/>
  <c r="F724" i="15"/>
  <c r="F188" i="15"/>
  <c r="F95" i="15"/>
  <c r="F249" i="15"/>
  <c r="F18" i="15"/>
  <c r="F709" i="15"/>
  <c r="F182" i="15"/>
  <c r="F666" i="15"/>
  <c r="F148" i="15"/>
  <c r="F423" i="15"/>
  <c r="F725" i="15"/>
  <c r="F400" i="15"/>
  <c r="F561" i="15"/>
  <c r="F507" i="15"/>
  <c r="F480" i="15"/>
  <c r="F450" i="15"/>
  <c r="F579" i="15"/>
  <c r="F656" i="15"/>
  <c r="F693" i="15"/>
  <c r="F501" i="15"/>
  <c r="F494" i="15"/>
  <c r="F59" i="15"/>
  <c r="F76" i="15"/>
  <c r="F280" i="15"/>
  <c r="F377" i="15"/>
  <c r="F229" i="15"/>
  <c r="F194" i="15"/>
  <c r="F156" i="15"/>
  <c r="F157" i="15"/>
  <c r="F495" i="15"/>
  <c r="F66" i="15"/>
  <c r="F412" i="15"/>
  <c r="F67" i="15"/>
  <c r="F96" i="15"/>
  <c r="F193" i="15"/>
  <c r="F705" i="15"/>
  <c r="F671" i="15"/>
  <c r="F645" i="15"/>
  <c r="F619" i="15"/>
  <c r="F630" i="15"/>
  <c r="F330" i="15"/>
  <c r="F212" i="15"/>
  <c r="F419" i="15"/>
  <c r="F303" i="15"/>
  <c r="F357" i="15"/>
  <c r="F284" i="15"/>
  <c r="F363" i="15"/>
  <c r="F642" i="15"/>
  <c r="F475" i="15"/>
  <c r="F211" i="15"/>
  <c r="F91" i="15"/>
  <c r="F383" i="15"/>
  <c r="F618" i="15"/>
  <c r="F79" i="15"/>
  <c r="F657" i="15"/>
  <c r="F436" i="15"/>
  <c r="F647" i="15"/>
  <c r="F214" i="15"/>
  <c r="F596" i="15"/>
  <c r="F109" i="15"/>
  <c r="F350" i="15"/>
  <c r="F199" i="15"/>
  <c r="F97" i="15"/>
  <c r="F293" i="15"/>
  <c r="F358" i="15"/>
  <c r="F198" i="15"/>
  <c r="F739" i="15"/>
  <c r="F92" i="15"/>
  <c r="F469" i="15"/>
  <c r="F518" i="15"/>
  <c r="F82" i="15"/>
  <c r="F722" i="15"/>
  <c r="F665" i="15"/>
  <c r="F599" i="15"/>
  <c r="F496" i="15"/>
  <c r="G496" i="15" s="1"/>
  <c r="H496" i="15" s="1"/>
  <c r="F93" i="15"/>
  <c r="F78" i="15"/>
  <c r="F177" i="15"/>
  <c r="F689" i="15"/>
  <c r="F627" i="15"/>
  <c r="F600" i="15"/>
  <c r="F163" i="15"/>
  <c r="F19" i="15"/>
  <c r="F345" i="15"/>
  <c r="F89" i="15"/>
  <c r="F408" i="15"/>
  <c r="F505" i="15"/>
  <c r="F397" i="15"/>
  <c r="F362" i="15"/>
  <c r="F476" i="15"/>
  <c r="F7" i="15"/>
  <c r="F167" i="15"/>
  <c r="F321" i="15"/>
  <c r="F102" i="15"/>
  <c r="F278" i="15"/>
  <c r="F479" i="15"/>
  <c r="F589" i="15"/>
  <c r="F712" i="15"/>
  <c r="F542" i="15"/>
  <c r="F352" i="15"/>
  <c r="F54" i="15"/>
  <c r="F369" i="15"/>
  <c r="F180" i="15"/>
  <c r="F238" i="15"/>
  <c r="F87" i="15"/>
  <c r="F697" i="15"/>
  <c r="F147" i="15"/>
  <c r="F217" i="15"/>
  <c r="F416" i="15"/>
  <c r="F411" i="15"/>
  <c r="F132" i="15"/>
  <c r="F336" i="15"/>
  <c r="F283" i="15"/>
  <c r="F471" i="15"/>
  <c r="F625" i="15"/>
  <c r="F580" i="15"/>
  <c r="F554" i="15"/>
  <c r="F527" i="15"/>
  <c r="F696" i="15"/>
  <c r="F246" i="15"/>
  <c r="F643" i="15"/>
  <c r="F39" i="15"/>
  <c r="F248" i="15"/>
  <c r="F287" i="15"/>
  <c r="F441" i="15"/>
  <c r="F294" i="15"/>
  <c r="F317" i="15"/>
  <c r="F613" i="15"/>
  <c r="F402" i="15"/>
  <c r="F9" i="15"/>
  <c r="F314" i="15"/>
  <c r="F391" i="15"/>
  <c r="F103" i="15"/>
  <c r="F160" i="15"/>
  <c r="F257" i="15"/>
  <c r="F28" i="15"/>
  <c r="F718" i="15"/>
  <c r="F118" i="15"/>
  <c r="F110" i="15"/>
  <c r="F367" i="15"/>
  <c r="F424" i="15"/>
  <c r="F458" i="15"/>
  <c r="F387" i="15"/>
  <c r="F16" i="15"/>
  <c r="F711" i="15"/>
  <c r="F228" i="15"/>
  <c r="F491" i="15"/>
  <c r="F88" i="15"/>
  <c r="F41" i="15"/>
  <c r="F145" i="15"/>
  <c r="F721" i="15"/>
  <c r="F704" i="15"/>
  <c r="F631" i="15"/>
  <c r="F380" i="15"/>
  <c r="F714" i="15"/>
  <c r="F438" i="15"/>
  <c r="F83" i="15"/>
  <c r="F192" i="15"/>
  <c r="F396" i="15"/>
  <c r="F459" i="15"/>
  <c r="F624" i="15"/>
  <c r="F603" i="15"/>
  <c r="F667" i="15"/>
  <c r="F328" i="15"/>
  <c r="F544" i="15"/>
  <c r="F591" i="15"/>
  <c r="F123" i="15"/>
  <c r="F660" i="15"/>
  <c r="F695" i="15"/>
  <c r="F733" i="15"/>
  <c r="F729" i="15"/>
  <c r="F707" i="15"/>
  <c r="F428" i="15"/>
  <c r="F453" i="15"/>
  <c r="L1147" i="14"/>
  <c r="M1147" i="14" s="1"/>
  <c r="O1147" i="14" s="1"/>
  <c r="P1147" i="14" s="1"/>
  <c r="Q1147" i="14" s="1"/>
  <c r="S421" i="11" s="1"/>
  <c r="L1192" i="14"/>
  <c r="M1192" i="14" s="1"/>
  <c r="O1192" i="14" s="1"/>
  <c r="P1192" i="14" s="1"/>
  <c r="Q1192" i="14" s="1"/>
  <c r="S466" i="11" s="1"/>
  <c r="L612" i="14"/>
  <c r="M612" i="14" s="1"/>
  <c r="O612" i="14" s="1"/>
  <c r="P612" i="14" s="1"/>
  <c r="Q612" i="14" s="1"/>
  <c r="O630" i="11" s="1"/>
  <c r="L1356" i="14"/>
  <c r="M1356" i="14" s="1"/>
  <c r="O1356" i="14" s="1"/>
  <c r="P1356" i="14" s="1"/>
  <c r="Q1356" i="14" s="1"/>
  <c r="S630" i="11" s="1"/>
  <c r="L83" i="14"/>
  <c r="M83" i="14" s="1"/>
  <c r="O83" i="14" s="1"/>
  <c r="P83" i="14" s="1"/>
  <c r="Q83" i="14" s="1"/>
  <c r="O101" i="11" s="1"/>
  <c r="L1473" i="14"/>
  <c r="M1473" i="14" s="1"/>
  <c r="O1473" i="14" s="1"/>
  <c r="P1473" i="14" s="1"/>
  <c r="Q1473" i="14" s="1"/>
  <c r="S747" i="11" s="1"/>
  <c r="L729" i="14"/>
  <c r="M729" i="14" s="1"/>
  <c r="O729" i="14" s="1"/>
  <c r="P729" i="14" s="1"/>
  <c r="Q729" i="14" s="1"/>
  <c r="O747" i="11" s="1"/>
  <c r="L1172" i="14"/>
  <c r="M1172" i="14" s="1"/>
  <c r="O1172" i="14" s="1"/>
  <c r="P1172" i="14" s="1"/>
  <c r="Q1172" i="14" s="1"/>
  <c r="S446" i="11" s="1"/>
  <c r="L428" i="14"/>
  <c r="M428" i="14" s="1"/>
  <c r="O428" i="14" s="1"/>
  <c r="P428" i="14" s="1"/>
  <c r="Q428" i="14" s="1"/>
  <c r="O446" i="11" s="1"/>
  <c r="L850" i="14"/>
  <c r="M850" i="14" s="1"/>
  <c r="O850" i="14" s="1"/>
  <c r="P850" i="14" s="1"/>
  <c r="Q850" i="14" s="1"/>
  <c r="S124" i="11" s="1"/>
  <c r="L453" i="14"/>
  <c r="M453" i="14" s="1"/>
  <c r="O453" i="14" s="1"/>
  <c r="P453" i="14" s="1"/>
  <c r="Q453" i="14" s="1"/>
  <c r="O471" i="11" s="1"/>
  <c r="L262" i="14"/>
  <c r="M262" i="14" s="1"/>
  <c r="O262" i="14" s="1"/>
  <c r="P262" i="14" s="1"/>
  <c r="Q262" i="14" s="1"/>
  <c r="O280" i="11" s="1"/>
  <c r="W280" i="11" s="1"/>
  <c r="L1187" i="14"/>
  <c r="M1187" i="14" s="1"/>
  <c r="O1187" i="14" s="1"/>
  <c r="P1187" i="14" s="1"/>
  <c r="Q1187" i="14" s="1"/>
  <c r="S461" i="11" s="1"/>
  <c r="W461" i="11" s="1"/>
  <c r="L661" i="14"/>
  <c r="M661" i="14" s="1"/>
  <c r="O661" i="14" s="1"/>
  <c r="P661" i="14" s="1"/>
  <c r="Q661" i="14" s="1"/>
  <c r="O679" i="11" s="1"/>
  <c r="L403" i="14"/>
  <c r="M403" i="14" s="1"/>
  <c r="O403" i="14" s="1"/>
  <c r="P403" i="14" s="1"/>
  <c r="Q403" i="14" s="1"/>
  <c r="O421" i="11" s="1"/>
  <c r="L1405" i="14"/>
  <c r="M1405" i="14" s="1"/>
  <c r="O1405" i="14" s="1"/>
  <c r="P1405" i="14" s="1"/>
  <c r="Q1405" i="14" s="1"/>
  <c r="S679" i="11" s="1"/>
  <c r="L447" i="14"/>
  <c r="M447" i="14" s="1"/>
  <c r="O447" i="14" s="1"/>
  <c r="P447" i="14" s="1"/>
  <c r="Q447" i="14" s="1"/>
  <c r="O465" i="11" s="1"/>
  <c r="L756" i="14"/>
  <c r="M756" i="14" s="1"/>
  <c r="O756" i="14" s="1"/>
  <c r="P756" i="14" s="1"/>
  <c r="Q756" i="14" s="1"/>
  <c r="S30" i="11" s="1"/>
  <c r="L366" i="14"/>
  <c r="M366" i="14" s="1"/>
  <c r="O366" i="14" s="1"/>
  <c r="P366" i="14" s="1"/>
  <c r="Q366" i="14" s="1"/>
  <c r="O384" i="11" s="1"/>
  <c r="L1158" i="14"/>
  <c r="M1158" i="14" s="1"/>
  <c r="O1158" i="14" s="1"/>
  <c r="P1158" i="14" s="1"/>
  <c r="Q1158" i="14" s="1"/>
  <c r="S432" i="11" s="1"/>
  <c r="L500" i="14"/>
  <c r="M500" i="14" s="1"/>
  <c r="O500" i="14" s="1"/>
  <c r="P500" i="14" s="1"/>
  <c r="Q500" i="14" s="1"/>
  <c r="O518" i="11" s="1"/>
  <c r="L913" i="14"/>
  <c r="M913" i="14" s="1"/>
  <c r="O913" i="14" s="1"/>
  <c r="P913" i="14" s="1"/>
  <c r="Q913" i="14" s="1"/>
  <c r="S187" i="11" s="1"/>
  <c r="L244" i="14"/>
  <c r="M244" i="14" s="1"/>
  <c r="O244" i="14" s="1"/>
  <c r="P244" i="14" s="1"/>
  <c r="Q244" i="14" s="1"/>
  <c r="O262" i="11" s="1"/>
  <c r="L988" i="14"/>
  <c r="M988" i="14" s="1"/>
  <c r="O988" i="14" s="1"/>
  <c r="P988" i="14" s="1"/>
  <c r="Q988" i="14" s="1"/>
  <c r="S262" i="11" s="1"/>
  <c r="L474" i="14"/>
  <c r="M474" i="14" s="1"/>
  <c r="O474" i="14" s="1"/>
  <c r="P474" i="14" s="1"/>
  <c r="Q474" i="14" s="1"/>
  <c r="O492" i="11" s="1"/>
  <c r="L1435" i="14"/>
  <c r="M1435" i="14" s="1"/>
  <c r="O1435" i="14" s="1"/>
  <c r="P1435" i="14" s="1"/>
  <c r="Q1435" i="14" s="1"/>
  <c r="S709" i="11" s="1"/>
  <c r="L533" i="14"/>
  <c r="M533" i="14" s="1"/>
  <c r="O533" i="14" s="1"/>
  <c r="P533" i="14" s="1"/>
  <c r="Q533" i="14" s="1"/>
  <c r="O551" i="11" s="1"/>
  <c r="L584" i="14"/>
  <c r="M584" i="14" s="1"/>
  <c r="O584" i="14" s="1"/>
  <c r="P584" i="14" s="1"/>
  <c r="Q584" i="14" s="1"/>
  <c r="O602" i="11" s="1"/>
  <c r="L1060" i="14"/>
  <c r="M1060" i="14" s="1"/>
  <c r="O1060" i="14" s="1"/>
  <c r="P1060" i="14" s="1"/>
  <c r="Q1060" i="14" s="1"/>
  <c r="S334" i="11" s="1"/>
  <c r="L1279" i="14"/>
  <c r="M1279" i="14" s="1"/>
  <c r="O1279" i="14" s="1"/>
  <c r="P1279" i="14" s="1"/>
  <c r="Q1279" i="14" s="1"/>
  <c r="S553" i="11" s="1"/>
  <c r="L191" i="14"/>
  <c r="M191" i="14" s="1"/>
  <c r="O191" i="14" s="1"/>
  <c r="P191" i="14" s="1"/>
  <c r="Q191" i="14" s="1"/>
  <c r="O209" i="11" s="1"/>
  <c r="L535" i="14"/>
  <c r="M535" i="14" s="1"/>
  <c r="O535" i="14" s="1"/>
  <c r="P535" i="14" s="1"/>
  <c r="Q535" i="14" s="1"/>
  <c r="O553" i="11" s="1"/>
  <c r="L316" i="14"/>
  <c r="M316" i="14" s="1"/>
  <c r="O316" i="14" s="1"/>
  <c r="P316" i="14" s="1"/>
  <c r="Q316" i="14" s="1"/>
  <c r="O334" i="11" s="1"/>
  <c r="L1244" i="14"/>
  <c r="M1244" i="14" s="1"/>
  <c r="O1244" i="14" s="1"/>
  <c r="P1244" i="14" s="1"/>
  <c r="Q1244" i="14" s="1"/>
  <c r="S518" i="11" s="1"/>
  <c r="L1388" i="14"/>
  <c r="M1388" i="14" s="1"/>
  <c r="O1388" i="14" s="1"/>
  <c r="P1388" i="14" s="1"/>
  <c r="Q1388" i="14" s="1"/>
  <c r="S662" i="11" s="1"/>
  <c r="L1277" i="14"/>
  <c r="M1277" i="14" s="1"/>
  <c r="O1277" i="14" s="1"/>
  <c r="P1277" i="14" s="1"/>
  <c r="Q1277" i="14" s="1"/>
  <c r="S551" i="11" s="1"/>
  <c r="L127" i="14"/>
  <c r="M127" i="14" s="1"/>
  <c r="O127" i="14" s="1"/>
  <c r="P127" i="14" s="1"/>
  <c r="Q127" i="14" s="1"/>
  <c r="O145" i="11" s="1"/>
  <c r="L871" i="14"/>
  <c r="M871" i="14" s="1"/>
  <c r="O871" i="14" s="1"/>
  <c r="P871" i="14" s="1"/>
  <c r="Q871" i="14" s="1"/>
  <c r="S145" i="11" s="1"/>
  <c r="L588" i="14"/>
  <c r="M588" i="14" s="1"/>
  <c r="O588" i="14" s="1"/>
  <c r="P588" i="14" s="1"/>
  <c r="Q588" i="14" s="1"/>
  <c r="O606" i="11" s="1"/>
  <c r="L817" i="14"/>
  <c r="M817" i="14" s="1"/>
  <c r="O817" i="14" s="1"/>
  <c r="P817" i="14" s="1"/>
  <c r="Q817" i="14" s="1"/>
  <c r="S91" i="11" s="1"/>
  <c r="L691" i="14"/>
  <c r="M691" i="14" s="1"/>
  <c r="O691" i="14" s="1"/>
  <c r="P691" i="14" s="1"/>
  <c r="Q691" i="14" s="1"/>
  <c r="O709" i="11" s="1"/>
  <c r="L73" i="14"/>
  <c r="M73" i="14" s="1"/>
  <c r="O73" i="14" s="1"/>
  <c r="P73" i="14" s="1"/>
  <c r="Q73" i="14" s="1"/>
  <c r="O91" i="11" s="1"/>
  <c r="L1218" i="14"/>
  <c r="M1218" i="14" s="1"/>
  <c r="O1218" i="14" s="1"/>
  <c r="P1218" i="14" s="1"/>
  <c r="Q1218" i="14" s="1"/>
  <c r="S492" i="11" s="1"/>
  <c r="P556" i="15"/>
  <c r="Q556" i="15" s="1"/>
  <c r="L765" i="14"/>
  <c r="M765" i="14" s="1"/>
  <c r="O765" i="14" s="1"/>
  <c r="P765" i="14" s="1"/>
  <c r="Q765" i="14" s="1"/>
  <c r="S39" i="11" s="1"/>
  <c r="L21" i="14"/>
  <c r="M21" i="14" s="1"/>
  <c r="O21" i="14" s="1"/>
  <c r="P21" i="14" s="1"/>
  <c r="Q21" i="14" s="1"/>
  <c r="O39" i="11" s="1"/>
  <c r="L1275" i="14"/>
  <c r="M1275" i="14" s="1"/>
  <c r="O1275" i="14" s="1"/>
  <c r="P1275" i="14" s="1"/>
  <c r="Q1275" i="14" s="1"/>
  <c r="S549" i="11" s="1"/>
  <c r="L626" i="14"/>
  <c r="M626" i="14" s="1"/>
  <c r="O626" i="14" s="1"/>
  <c r="P626" i="14" s="1"/>
  <c r="Q626" i="14" s="1"/>
  <c r="O644" i="11" s="1"/>
  <c r="L12" i="14"/>
  <c r="M12" i="14" s="1"/>
  <c r="O12" i="14" s="1"/>
  <c r="P12" i="14" s="1"/>
  <c r="Q12" i="14" s="1"/>
  <c r="O30" i="11" s="1"/>
  <c r="L310" i="14"/>
  <c r="M310" i="14" s="1"/>
  <c r="O310" i="14" s="1"/>
  <c r="P310" i="14" s="1"/>
  <c r="Q310" i="14" s="1"/>
  <c r="O328" i="11" s="1"/>
  <c r="P496" i="15"/>
  <c r="Q496" i="15" s="1"/>
  <c r="L414" i="14"/>
  <c r="M414" i="14" s="1"/>
  <c r="O414" i="14" s="1"/>
  <c r="P414" i="14" s="1"/>
  <c r="Q414" i="14" s="1"/>
  <c r="O432" i="11" s="1"/>
  <c r="L1054" i="14"/>
  <c r="M1054" i="14" s="1"/>
  <c r="O1054" i="14" s="1"/>
  <c r="P1054" i="14" s="1"/>
  <c r="Q1054" i="14" s="1"/>
  <c r="S328" i="11" s="1"/>
  <c r="L719" i="14"/>
  <c r="M719" i="14" s="1"/>
  <c r="O719" i="14" s="1"/>
  <c r="P719" i="14" s="1"/>
  <c r="Q719" i="14" s="1"/>
  <c r="O737" i="11" s="1"/>
  <c r="L1312" i="14"/>
  <c r="M1312" i="14" s="1"/>
  <c r="O1312" i="14" s="1"/>
  <c r="P1312" i="14" s="1"/>
  <c r="Q1312" i="14" s="1"/>
  <c r="S586" i="11" s="1"/>
  <c r="L1463" i="14"/>
  <c r="M1463" i="14" s="1"/>
  <c r="O1463" i="14" s="1"/>
  <c r="P1463" i="14" s="1"/>
  <c r="Q1463" i="14" s="1"/>
  <c r="S737" i="11" s="1"/>
  <c r="L1191" i="14"/>
  <c r="M1191" i="14" s="1"/>
  <c r="O1191" i="14" s="1"/>
  <c r="P1191" i="14" s="1"/>
  <c r="Q1191" i="14" s="1"/>
  <c r="S465" i="11" s="1"/>
  <c r="L568" i="14"/>
  <c r="M568" i="14" s="1"/>
  <c r="O568" i="14" s="1"/>
  <c r="P568" i="14" s="1"/>
  <c r="Q568" i="14" s="1"/>
  <c r="O586" i="11" s="1"/>
  <c r="L1412" i="14"/>
  <c r="M1412" i="14" s="1"/>
  <c r="O1412" i="14" s="1"/>
  <c r="P1412" i="14" s="1"/>
  <c r="Q1412" i="14" s="1"/>
  <c r="S686" i="11" s="1"/>
  <c r="L779" i="14"/>
  <c r="M779" i="14" s="1"/>
  <c r="O779" i="14" s="1"/>
  <c r="P779" i="14" s="1"/>
  <c r="Q779" i="14" s="1"/>
  <c r="S53" i="11" s="1"/>
  <c r="L128" i="14"/>
  <c r="M128" i="14" s="1"/>
  <c r="O128" i="14" s="1"/>
  <c r="P128" i="14" s="1"/>
  <c r="Q128" i="14" s="1"/>
  <c r="O146" i="11" s="1"/>
  <c r="L668" i="14"/>
  <c r="M668" i="14" s="1"/>
  <c r="O668" i="14" s="1"/>
  <c r="P668" i="14" s="1"/>
  <c r="Q668" i="14" s="1"/>
  <c r="O686" i="11" s="1"/>
  <c r="L1161" i="14"/>
  <c r="M1161" i="14" s="1"/>
  <c r="O1161" i="14" s="1"/>
  <c r="P1161" i="14" s="1"/>
  <c r="Q1161" i="14" s="1"/>
  <c r="S435" i="11" s="1"/>
  <c r="L35" i="14"/>
  <c r="M35" i="14" s="1"/>
  <c r="O35" i="14" s="1"/>
  <c r="P35" i="14" s="1"/>
  <c r="Q35" i="14" s="1"/>
  <c r="O53" i="11" s="1"/>
  <c r="L1379" i="14"/>
  <c r="M1379" i="14" s="1"/>
  <c r="O1379" i="14" s="1"/>
  <c r="P1379" i="14" s="1"/>
  <c r="Q1379" i="14" s="1"/>
  <c r="S653" i="11" s="1"/>
  <c r="L872" i="14"/>
  <c r="M872" i="14" s="1"/>
  <c r="O872" i="14" s="1"/>
  <c r="P872" i="14" s="1"/>
  <c r="Q872" i="14" s="1"/>
  <c r="S146" i="11" s="1"/>
  <c r="L124" i="14"/>
  <c r="M124" i="14" s="1"/>
  <c r="O124" i="14" s="1"/>
  <c r="P124" i="14" s="1"/>
  <c r="Q124" i="14" s="1"/>
  <c r="O142" i="11" s="1"/>
  <c r="L868" i="14"/>
  <c r="M868" i="14" s="1"/>
  <c r="O868" i="14" s="1"/>
  <c r="P868" i="14" s="1"/>
  <c r="Q868" i="14" s="1"/>
  <c r="S142" i="11" s="1"/>
  <c r="L635" i="14"/>
  <c r="M635" i="14" s="1"/>
  <c r="O635" i="14" s="1"/>
  <c r="P635" i="14" s="1"/>
  <c r="Q635" i="14" s="1"/>
  <c r="O653" i="11" s="1"/>
  <c r="P695" i="15"/>
  <c r="L899" i="14"/>
  <c r="M899" i="14" s="1"/>
  <c r="O899" i="14" s="1"/>
  <c r="P899" i="14" s="1"/>
  <c r="Q899" i="14" s="1"/>
  <c r="S173" i="11" s="1"/>
  <c r="P49" i="15"/>
  <c r="P453" i="15"/>
  <c r="P679" i="15"/>
  <c r="P124" i="15"/>
  <c r="P630" i="15"/>
  <c r="P22" i="15"/>
  <c r="P621" i="15"/>
  <c r="L1270" i="14"/>
  <c r="M1270" i="14" s="1"/>
  <c r="O1270" i="14" s="1"/>
  <c r="P1270" i="14" s="1"/>
  <c r="Q1270" i="14" s="1"/>
  <c r="S544" i="11" s="1"/>
  <c r="L885" i="14"/>
  <c r="M885" i="14" s="1"/>
  <c r="O885" i="14" s="1"/>
  <c r="P885" i="14" s="1"/>
  <c r="Q885" i="14" s="1"/>
  <c r="S159" i="11" s="1"/>
  <c r="P172" i="15"/>
  <c r="L141" i="14"/>
  <c r="M141" i="14" s="1"/>
  <c r="O141" i="14" s="1"/>
  <c r="P141" i="14" s="1"/>
  <c r="Q141" i="14" s="1"/>
  <c r="O159" i="11" s="1"/>
  <c r="P180" i="15"/>
  <c r="P173" i="15"/>
  <c r="P350" i="15"/>
  <c r="P575" i="15"/>
  <c r="P366" i="15"/>
  <c r="P257" i="15"/>
  <c r="P708" i="15"/>
  <c r="P509" i="15"/>
  <c r="P389" i="15"/>
  <c r="P710" i="15"/>
  <c r="P386" i="15"/>
  <c r="P589" i="15"/>
  <c r="P4" i="15"/>
  <c r="P487" i="15"/>
  <c r="P703" i="15"/>
  <c r="P340" i="15"/>
  <c r="P459" i="15"/>
  <c r="P276" i="15"/>
  <c r="P128" i="15"/>
  <c r="P54" i="15"/>
  <c r="P646" i="15"/>
  <c r="P357" i="15"/>
  <c r="P568" i="15"/>
  <c r="P56" i="15"/>
  <c r="P606" i="15"/>
  <c r="P136" i="15"/>
  <c r="P109" i="15"/>
  <c r="P697" i="15"/>
  <c r="P396" i="15"/>
  <c r="P369" i="15"/>
  <c r="P644" i="15"/>
  <c r="P316" i="15"/>
  <c r="P706" i="15"/>
  <c r="P272" i="15"/>
  <c r="P432" i="15"/>
  <c r="P371" i="15"/>
  <c r="P664" i="15"/>
  <c r="P482" i="15"/>
  <c r="P123" i="15"/>
  <c r="P544" i="15"/>
  <c r="P155" i="15"/>
  <c r="P584" i="15"/>
  <c r="P409" i="15"/>
  <c r="P451" i="15"/>
  <c r="P656" i="15"/>
  <c r="P659" i="15"/>
  <c r="P305" i="15"/>
  <c r="P320" i="15"/>
  <c r="P145" i="15"/>
  <c r="P12" i="15"/>
  <c r="P299" i="15"/>
  <c r="L429" i="14"/>
  <c r="M429" i="14" s="1"/>
  <c r="O429" i="14" s="1"/>
  <c r="P429" i="14" s="1"/>
  <c r="Q429" i="14" s="1"/>
  <c r="O447" i="11" s="1"/>
  <c r="P704" i="15"/>
  <c r="P204" i="15"/>
  <c r="P508" i="15"/>
  <c r="P420" i="15"/>
  <c r="P217" i="15"/>
  <c r="P194" i="15"/>
  <c r="P454" i="15"/>
  <c r="P65" i="15"/>
  <c r="P280" i="15"/>
  <c r="P526" i="15"/>
  <c r="P53" i="15"/>
  <c r="P147" i="15"/>
  <c r="P676" i="15"/>
  <c r="P377" i="15"/>
  <c r="P515" i="15"/>
  <c r="P236" i="15"/>
  <c r="P605" i="15"/>
  <c r="P443" i="15"/>
  <c r="Q443" i="15" s="1"/>
  <c r="P691" i="15"/>
  <c r="P494" i="15"/>
  <c r="P438" i="15"/>
  <c r="P209" i="15"/>
  <c r="L1483" i="14"/>
  <c r="M1483" i="14" s="1"/>
  <c r="O1483" i="14" s="1"/>
  <c r="P1483" i="14" s="1"/>
  <c r="Q1483" i="14" s="1"/>
  <c r="S757" i="11" s="1"/>
  <c r="L922" i="14"/>
  <c r="M922" i="14" s="1"/>
  <c r="O922" i="14" s="1"/>
  <c r="P922" i="14" s="1"/>
  <c r="Q922" i="14" s="1"/>
  <c r="S196" i="11" s="1"/>
  <c r="P307" i="15"/>
  <c r="P284" i="15"/>
  <c r="P235" i="15"/>
  <c r="P677" i="15"/>
  <c r="P341" i="15"/>
  <c r="P564" i="15"/>
  <c r="P268" i="15"/>
  <c r="P566" i="15"/>
  <c r="P631" i="15"/>
  <c r="P576" i="15"/>
  <c r="P367" i="15"/>
  <c r="P208" i="15"/>
  <c r="F393" i="15"/>
  <c r="P393" i="15"/>
  <c r="F197" i="15"/>
  <c r="P197" i="15"/>
  <c r="F301" i="15"/>
  <c r="P301" i="15"/>
  <c r="F439" i="15"/>
  <c r="P439" i="15"/>
  <c r="F216" i="15"/>
  <c r="P216" i="15"/>
  <c r="F126" i="15"/>
  <c r="P126" i="15"/>
  <c r="F90" i="15"/>
  <c r="P90" i="15"/>
  <c r="F213" i="15"/>
  <c r="P213" i="15"/>
  <c r="F171" i="15"/>
  <c r="P171" i="15"/>
  <c r="L866" i="14"/>
  <c r="M866" i="14" s="1"/>
  <c r="O866" i="14" s="1"/>
  <c r="P866" i="14" s="1"/>
  <c r="Q866" i="14" s="1"/>
  <c r="S140" i="11" s="1"/>
  <c r="F470" i="15"/>
  <c r="P470" i="15"/>
  <c r="F355" i="15"/>
  <c r="P355" i="15"/>
  <c r="F274" i="15"/>
  <c r="P274" i="15"/>
  <c r="F360" i="15"/>
  <c r="P360" i="15"/>
  <c r="F457" i="15"/>
  <c r="P457" i="15"/>
  <c r="F322" i="15"/>
  <c r="P322" i="15"/>
  <c r="F462" i="15"/>
  <c r="P462" i="15"/>
  <c r="L1173" i="14"/>
  <c r="M1173" i="14" s="1"/>
  <c r="O1173" i="14" s="1"/>
  <c r="P1173" i="14" s="1"/>
  <c r="Q1173" i="14" s="1"/>
  <c r="S447" i="11" s="1"/>
  <c r="L33" i="14"/>
  <c r="M33" i="14" s="1"/>
  <c r="O33" i="14" s="1"/>
  <c r="P33" i="14" s="1"/>
  <c r="Q33" i="14" s="1"/>
  <c r="O51" i="11" s="1"/>
  <c r="F590" i="15"/>
  <c r="P590" i="15"/>
  <c r="F417" i="15"/>
  <c r="P417" i="15"/>
  <c r="F105" i="15"/>
  <c r="P105" i="15"/>
  <c r="F681" i="15"/>
  <c r="P681" i="15"/>
  <c r="F186" i="15"/>
  <c r="P186" i="15"/>
  <c r="F447" i="15"/>
  <c r="P447" i="15"/>
  <c r="F626" i="15"/>
  <c r="P626" i="15"/>
  <c r="F719" i="15"/>
  <c r="P719" i="15"/>
  <c r="P25" i="15"/>
  <c r="P323" i="15"/>
  <c r="P246" i="15"/>
  <c r="P475" i="15"/>
  <c r="P724" i="15"/>
  <c r="P700" i="15"/>
  <c r="P291" i="15"/>
  <c r="P335" i="15"/>
  <c r="P234" i="15"/>
  <c r="P534" i="15"/>
  <c r="P539" i="15"/>
  <c r="P387" i="15"/>
  <c r="P688" i="15"/>
  <c r="P634" i="15"/>
  <c r="P328" i="15"/>
  <c r="P614" i="15"/>
  <c r="P391" i="15"/>
  <c r="P721" i="15"/>
  <c r="P159" i="15"/>
  <c r="P210" i="15"/>
  <c r="P372" i="15"/>
  <c r="P715" i="15"/>
  <c r="P458" i="15"/>
  <c r="P278" i="15"/>
  <c r="P574" i="15"/>
  <c r="P166" i="15"/>
  <c r="P34" i="15"/>
  <c r="P82" i="15"/>
  <c r="P46" i="15"/>
  <c r="P99" i="15"/>
  <c r="P249" i="15"/>
  <c r="P191" i="15"/>
  <c r="P557" i="15"/>
  <c r="P517" i="15"/>
  <c r="P711" i="15"/>
  <c r="P466" i="15"/>
  <c r="P476" i="15"/>
  <c r="P221" i="15"/>
  <c r="P13" i="15"/>
  <c r="P163" i="15"/>
  <c r="P618" i="15"/>
  <c r="P399" i="15"/>
  <c r="P607" i="15"/>
  <c r="P181" i="15"/>
  <c r="P729" i="15"/>
  <c r="P334" i="15"/>
  <c r="P72" i="15"/>
  <c r="P271" i="15"/>
  <c r="P47" i="15"/>
  <c r="P27" i="15"/>
  <c r="P102" i="15"/>
  <c r="P240" i="15"/>
  <c r="P510" i="15"/>
  <c r="P137" i="15"/>
  <c r="P266" i="15"/>
  <c r="F359" i="15"/>
  <c r="P359" i="15"/>
  <c r="F254" i="15"/>
  <c r="P254" i="15"/>
  <c r="F524" i="15"/>
  <c r="P524" i="15"/>
  <c r="F150" i="15"/>
  <c r="P150" i="15"/>
  <c r="F604" i="15"/>
  <c r="P604" i="15"/>
  <c r="F133" i="15"/>
  <c r="P133" i="15"/>
  <c r="F8" i="15"/>
  <c r="P8" i="15"/>
  <c r="F485" i="15"/>
  <c r="P485" i="15"/>
  <c r="F50" i="15"/>
  <c r="P50" i="15"/>
  <c r="F562" i="15"/>
  <c r="P562" i="15"/>
  <c r="F550" i="15"/>
  <c r="P550" i="15"/>
  <c r="F531" i="15"/>
  <c r="P531" i="15"/>
  <c r="F617" i="15"/>
  <c r="P617" i="15"/>
  <c r="F738" i="15"/>
  <c r="P738" i="15"/>
  <c r="P433" i="15"/>
  <c r="P89" i="15"/>
  <c r="P490" i="15"/>
  <c r="P18" i="15"/>
  <c r="P241" i="15"/>
  <c r="P296" i="15"/>
  <c r="P436" i="15"/>
  <c r="P565" i="15"/>
  <c r="P405" i="15"/>
  <c r="P182" i="15"/>
  <c r="P144" i="15"/>
  <c r="F461" i="15"/>
  <c r="P461" i="15"/>
  <c r="F622" i="15"/>
  <c r="P622" i="15"/>
  <c r="F282" i="15"/>
  <c r="P282" i="15"/>
  <c r="F559" i="15"/>
  <c r="P559" i="15"/>
  <c r="F68" i="15"/>
  <c r="P68" i="15"/>
  <c r="L531" i="14"/>
  <c r="M531" i="14" s="1"/>
  <c r="O531" i="14" s="1"/>
  <c r="P531" i="14" s="1"/>
  <c r="Q531" i="14" s="1"/>
  <c r="O549" i="11" s="1"/>
  <c r="F60" i="15"/>
  <c r="P60" i="15"/>
  <c r="F525" i="15"/>
  <c r="P525" i="15"/>
  <c r="F407" i="15"/>
  <c r="P407" i="15"/>
  <c r="F42" i="15"/>
  <c r="P42" i="15"/>
  <c r="F226" i="15"/>
  <c r="P226" i="15"/>
  <c r="F290" i="15"/>
  <c r="P290" i="15"/>
  <c r="L77" i="14"/>
  <c r="M77" i="14" s="1"/>
  <c r="O77" i="14" s="1"/>
  <c r="P77" i="14" s="1"/>
  <c r="Q77" i="14" s="1"/>
  <c r="O95" i="11" s="1"/>
  <c r="F223" i="15"/>
  <c r="P223" i="15"/>
  <c r="F261" i="15"/>
  <c r="P261" i="15"/>
  <c r="F520" i="15"/>
  <c r="P520" i="15"/>
  <c r="F187" i="15"/>
  <c r="P187" i="15"/>
  <c r="L1222" i="14"/>
  <c r="M1222" i="14" s="1"/>
  <c r="O1222" i="14" s="1"/>
  <c r="P1222" i="14" s="1"/>
  <c r="Q1222" i="14" s="1"/>
  <c r="S496" i="11" s="1"/>
  <c r="L178" i="14"/>
  <c r="M178" i="14" s="1"/>
  <c r="O178" i="14" s="1"/>
  <c r="P178" i="14" s="1"/>
  <c r="Q178" i="14" s="1"/>
  <c r="O196" i="11" s="1"/>
  <c r="F252" i="15"/>
  <c r="P252" i="15"/>
  <c r="L122" i="14"/>
  <c r="M122" i="14" s="1"/>
  <c r="O122" i="14" s="1"/>
  <c r="P122" i="14" s="1"/>
  <c r="Q122" i="14" s="1"/>
  <c r="O140" i="11" s="1"/>
  <c r="L1015" i="14"/>
  <c r="M1015" i="14" s="1"/>
  <c r="O1015" i="14" s="1"/>
  <c r="P1015" i="14" s="1"/>
  <c r="Q1015" i="14" s="1"/>
  <c r="S289" i="11" s="1"/>
  <c r="F23" i="15"/>
  <c r="P23" i="15"/>
  <c r="F129" i="15"/>
  <c r="P129" i="15"/>
  <c r="F598" i="15"/>
  <c r="P598" i="15"/>
  <c r="F572" i="15"/>
  <c r="P572" i="15"/>
  <c r="F546" i="15"/>
  <c r="P546" i="15"/>
  <c r="F253" i="15"/>
  <c r="P253" i="15"/>
  <c r="L221" i="14"/>
  <c r="M221" i="14" s="1"/>
  <c r="O221" i="14" s="1"/>
  <c r="P221" i="14" s="1"/>
  <c r="Q221" i="14" s="1"/>
  <c r="O239" i="11" s="1"/>
  <c r="F521" i="15"/>
  <c r="P521" i="15"/>
  <c r="F422" i="15"/>
  <c r="P422" i="15"/>
  <c r="F506" i="15"/>
  <c r="P506" i="15"/>
  <c r="F583" i="15"/>
  <c r="P583" i="15"/>
  <c r="F486" i="15"/>
  <c r="P486" i="15"/>
  <c r="L777" i="14"/>
  <c r="M777" i="14" s="1"/>
  <c r="O777" i="14" s="1"/>
  <c r="P777" i="14" s="1"/>
  <c r="Q777" i="14" s="1"/>
  <c r="S51" i="11" s="1"/>
  <c r="F61" i="15"/>
  <c r="P61" i="15"/>
  <c r="F112" i="15"/>
  <c r="P112" i="15"/>
  <c r="F58" i="15"/>
  <c r="P58" i="15"/>
  <c r="L1361" i="14"/>
  <c r="M1361" i="14" s="1"/>
  <c r="O1361" i="14" s="1"/>
  <c r="P1361" i="14" s="1"/>
  <c r="Q1361" i="14" s="1"/>
  <c r="S635" i="11" s="1"/>
  <c r="F298" i="15"/>
  <c r="P298" i="15"/>
  <c r="F609" i="15"/>
  <c r="P609" i="15"/>
  <c r="F426" i="15"/>
  <c r="P426" i="15"/>
  <c r="F686" i="15"/>
  <c r="P686" i="15"/>
  <c r="F502" i="15"/>
  <c r="P502" i="15"/>
  <c r="F169" i="15"/>
  <c r="P169" i="15"/>
  <c r="F6" i="15"/>
  <c r="P6" i="15"/>
  <c r="F120" i="15"/>
  <c r="P120" i="15"/>
  <c r="F71" i="15"/>
  <c r="P71" i="15"/>
  <c r="P610" i="15"/>
  <c r="P441" i="15"/>
  <c r="P67" i="15"/>
  <c r="P198" i="15"/>
  <c r="P528" i="15"/>
  <c r="P469" i="15"/>
  <c r="P243" i="15"/>
  <c r="P5" i="15"/>
  <c r="P398" i="15"/>
  <c r="P116" i="15"/>
  <c r="P727" i="15"/>
  <c r="P119" i="15"/>
  <c r="P92" i="15"/>
  <c r="P582" i="15"/>
  <c r="P657" i="15"/>
  <c r="P160" i="15"/>
  <c r="P78" i="15"/>
  <c r="P682" i="15"/>
  <c r="P505" i="15"/>
  <c r="P424" i="15"/>
  <c r="P379" i="15"/>
  <c r="P613" i="15"/>
  <c r="P718" i="15"/>
  <c r="P518" i="15"/>
  <c r="P283" i="15"/>
  <c r="P238" i="15"/>
  <c r="P88" i="15"/>
  <c r="P232" i="15"/>
  <c r="P317" i="15"/>
  <c r="P11" i="15"/>
  <c r="P647" i="15"/>
  <c r="P722" i="15"/>
  <c r="P313" i="15"/>
  <c r="P643" i="15"/>
  <c r="P735" i="15"/>
  <c r="P203" i="15"/>
  <c r="P321" i="15"/>
  <c r="P668" i="15"/>
  <c r="P491" i="15"/>
  <c r="P479" i="15"/>
  <c r="P394" i="15"/>
  <c r="P192" i="15"/>
  <c r="P277" i="15"/>
  <c r="P168" i="15"/>
  <c r="P381" i="15"/>
  <c r="P680" i="15"/>
  <c r="P428" i="15"/>
  <c r="P327" i="15"/>
  <c r="P382" i="15"/>
  <c r="P471" i="15"/>
  <c r="P431" i="15"/>
  <c r="P66" i="15"/>
  <c r="P7" i="15"/>
  <c r="P195" i="15"/>
  <c r="P286" i="15"/>
  <c r="P269" i="15"/>
  <c r="P220" i="15"/>
  <c r="P699" i="15"/>
  <c r="P86" i="15"/>
  <c r="F373" i="15"/>
  <c r="P373" i="15"/>
  <c r="F611" i="15"/>
  <c r="P611" i="15"/>
  <c r="F3" i="15"/>
  <c r="P3" i="15"/>
  <c r="F139" i="15"/>
  <c r="P139" i="15"/>
  <c r="F353" i="15"/>
  <c r="P353" i="15"/>
  <c r="F122" i="15"/>
  <c r="P122" i="15"/>
  <c r="F33" i="15"/>
  <c r="P33" i="15"/>
  <c r="F717" i="15"/>
  <c r="P717" i="15"/>
  <c r="F21" i="15"/>
  <c r="P21" i="15"/>
  <c r="F573" i="15"/>
  <c r="P573" i="15"/>
  <c r="F29" i="15"/>
  <c r="P29" i="15"/>
  <c r="F113" i="15"/>
  <c r="P113" i="15"/>
  <c r="F734" i="15"/>
  <c r="P734" i="15"/>
  <c r="L935" i="14"/>
  <c r="M935" i="14" s="1"/>
  <c r="O935" i="14" s="1"/>
  <c r="P935" i="14" s="1"/>
  <c r="Q935" i="14" s="1"/>
  <c r="S209" i="11" s="1"/>
  <c r="F410" i="15"/>
  <c r="P410" i="15"/>
  <c r="F344" i="15"/>
  <c r="P344" i="15"/>
  <c r="F332" i="15"/>
  <c r="P332" i="15"/>
  <c r="F259" i="15"/>
  <c r="P259" i="15"/>
  <c r="F427" i="15"/>
  <c r="P427" i="15"/>
  <c r="L478" i="14"/>
  <c r="M478" i="14" s="1"/>
  <c r="O478" i="14" s="1"/>
  <c r="P478" i="14" s="1"/>
  <c r="Q478" i="14" s="1"/>
  <c r="O496" i="11" s="1"/>
  <c r="L379" i="14"/>
  <c r="M379" i="14" s="1"/>
  <c r="O379" i="14" s="1"/>
  <c r="P379" i="14" s="1"/>
  <c r="Q379" i="14" s="1"/>
  <c r="O397" i="11" s="1"/>
  <c r="L1097" i="14"/>
  <c r="M1097" i="14" s="1"/>
  <c r="O1097" i="14" s="1"/>
  <c r="P1097" i="14" s="1"/>
  <c r="Q1097" i="14" s="1"/>
  <c r="S371" i="11" s="1"/>
  <c r="L271" i="14"/>
  <c r="M271" i="14" s="1"/>
  <c r="O271" i="14" s="1"/>
  <c r="P271" i="14" s="1"/>
  <c r="Q271" i="14" s="1"/>
  <c r="O289" i="11" s="1"/>
  <c r="F31" i="15"/>
  <c r="P31" i="15"/>
  <c r="F365" i="15"/>
  <c r="P365" i="15"/>
  <c r="F549" i="15"/>
  <c r="P549" i="15"/>
  <c r="L965" i="14"/>
  <c r="M965" i="14" s="1"/>
  <c r="O965" i="14" s="1"/>
  <c r="P965" i="14" s="1"/>
  <c r="Q965" i="14" s="1"/>
  <c r="S239" i="11" s="1"/>
  <c r="F585" i="15"/>
  <c r="P585" i="15"/>
  <c r="F623" i="15"/>
  <c r="P623" i="15"/>
  <c r="F698" i="15"/>
  <c r="P698" i="15"/>
  <c r="F514" i="15"/>
  <c r="P514" i="15"/>
  <c r="F670" i="15"/>
  <c r="P670" i="15"/>
  <c r="F176" i="15"/>
  <c r="P176" i="15"/>
  <c r="L826" i="14"/>
  <c r="M826" i="14" s="1"/>
  <c r="O826" i="14" s="1"/>
  <c r="P826" i="14" s="1"/>
  <c r="Q826" i="14" s="1"/>
  <c r="S100" i="11" s="1"/>
  <c r="F17" i="15"/>
  <c r="P17" i="15"/>
  <c r="F468" i="15"/>
  <c r="P468" i="15"/>
  <c r="F158" i="15"/>
  <c r="P158" i="15"/>
  <c r="F55" i="15"/>
  <c r="P55" i="15"/>
  <c r="F519" i="15"/>
  <c r="P519" i="15"/>
  <c r="F179" i="15"/>
  <c r="P179" i="15"/>
  <c r="F737" i="15"/>
  <c r="P737" i="15"/>
  <c r="F484" i="15"/>
  <c r="P484" i="15"/>
  <c r="F292" i="15"/>
  <c r="P292" i="15"/>
  <c r="F233" i="15"/>
  <c r="P233" i="15"/>
  <c r="F661" i="15"/>
  <c r="P661" i="15"/>
  <c r="F448" i="15"/>
  <c r="P448" i="15"/>
  <c r="F612" i="15"/>
  <c r="G612" i="15" s="1"/>
  <c r="P612" i="15"/>
  <c r="P635" i="15"/>
  <c r="P114" i="15"/>
  <c r="P248" i="15"/>
  <c r="P495" i="15"/>
  <c r="P325" i="15"/>
  <c r="P595" i="15"/>
  <c r="P593" i="15"/>
  <c r="P693" i="15"/>
  <c r="P250" i="15"/>
  <c r="P413" i="15"/>
  <c r="P96" i="15"/>
  <c r="P338" i="15"/>
  <c r="P364" i="15"/>
  <c r="P32" i="15"/>
  <c r="P663" i="15"/>
  <c r="P450" i="15"/>
  <c r="P314" i="15"/>
  <c r="P728" i="15"/>
  <c r="P392" i="15"/>
  <c r="P667" i="15"/>
  <c r="P324" i="15"/>
  <c r="P579" i="15"/>
  <c r="P716" i="15"/>
  <c r="P723" i="15"/>
  <c r="P709" i="15"/>
  <c r="P339" i="15"/>
  <c r="P642" i="15"/>
  <c r="P52" i="15"/>
  <c r="P281" i="15"/>
  <c r="P674" i="15"/>
  <c r="P390" i="15"/>
  <c r="P535" i="15"/>
  <c r="P702" i="15"/>
  <c r="P739" i="15"/>
  <c r="P615" i="15"/>
  <c r="P707" i="15"/>
  <c r="P434" i="15"/>
  <c r="P600" i="15"/>
  <c r="P637" i="15"/>
  <c r="P712" i="15"/>
  <c r="P98" i="15"/>
  <c r="P273" i="15"/>
  <c r="P337" i="15"/>
  <c r="P16" i="15"/>
  <c r="P15" i="15"/>
  <c r="P342" i="15"/>
  <c r="P294" i="15"/>
  <c r="P229" i="15"/>
  <c r="P348" i="15"/>
  <c r="P404" i="15"/>
  <c r="P352" i="15"/>
  <c r="P287" i="15"/>
  <c r="P74" i="15"/>
  <c r="P624" i="15"/>
  <c r="P214" i="15"/>
  <c r="P131" i="15"/>
  <c r="P512" i="15"/>
  <c r="P308" i="15"/>
  <c r="P39" i="15"/>
  <c r="F538" i="15"/>
  <c r="P538" i="15"/>
  <c r="F2" i="15"/>
  <c r="P2" i="15"/>
  <c r="F653" i="15"/>
  <c r="P653" i="15"/>
  <c r="F687" i="15"/>
  <c r="P687" i="15"/>
  <c r="F275" i="15"/>
  <c r="P275" i="15"/>
  <c r="F378" i="15"/>
  <c r="P378" i="15"/>
  <c r="F347" i="15"/>
  <c r="P347" i="15"/>
  <c r="F100" i="15"/>
  <c r="P100" i="15"/>
  <c r="F481" i="15"/>
  <c r="P481" i="15"/>
  <c r="F351" i="15"/>
  <c r="P351" i="15"/>
  <c r="F435" i="15"/>
  <c r="P435" i="15"/>
  <c r="F551" i="15"/>
  <c r="P551" i="15"/>
  <c r="F731" i="15"/>
  <c r="P731" i="15"/>
  <c r="F651" i="15"/>
  <c r="P651" i="15"/>
  <c r="F69" i="15"/>
  <c r="P69" i="15"/>
  <c r="L1123" i="14"/>
  <c r="M1123" i="14" s="1"/>
  <c r="O1123" i="14" s="1"/>
  <c r="P1123" i="14" s="1"/>
  <c r="Q1123" i="14" s="1"/>
  <c r="S397" i="11" s="1"/>
  <c r="F545" i="15"/>
  <c r="P545" i="15"/>
  <c r="F692" i="15"/>
  <c r="P692" i="15"/>
  <c r="F511" i="15"/>
  <c r="P511" i="15"/>
  <c r="F125" i="15"/>
  <c r="P125" i="15"/>
  <c r="F319" i="15"/>
  <c r="P319" i="15"/>
  <c r="F649" i="15"/>
  <c r="P649" i="15"/>
  <c r="F581" i="15"/>
  <c r="P581" i="15"/>
  <c r="F555" i="15"/>
  <c r="P555" i="15"/>
  <c r="F331" i="15"/>
  <c r="P331" i="15"/>
  <c r="F183" i="15"/>
  <c r="P183" i="15"/>
  <c r="L1359" i="14"/>
  <c r="M1359" i="14" s="1"/>
  <c r="O1359" i="14" s="1"/>
  <c r="P1359" i="14" s="1"/>
  <c r="Q1359" i="14" s="1"/>
  <c r="S633" i="11" s="1"/>
  <c r="F543" i="15"/>
  <c r="P543" i="15"/>
  <c r="F48" i="15"/>
  <c r="P48" i="15"/>
  <c r="F289" i="15"/>
  <c r="P289" i="15"/>
  <c r="F24" i="15"/>
  <c r="P24" i="15"/>
  <c r="F655" i="15"/>
  <c r="P655" i="15"/>
  <c r="F26" i="15"/>
  <c r="P26" i="15"/>
  <c r="F189" i="15"/>
  <c r="P189" i="15"/>
  <c r="F361" i="15"/>
  <c r="P361" i="15"/>
  <c r="F437" i="15"/>
  <c r="P437" i="15"/>
  <c r="F532" i="15"/>
  <c r="P532" i="15"/>
  <c r="F652" i="15"/>
  <c r="P652" i="15"/>
  <c r="F141" i="15"/>
  <c r="P141" i="15"/>
  <c r="P73" i="15"/>
  <c r="P156" i="15"/>
  <c r="P400" i="15"/>
  <c r="P408" i="15"/>
  <c r="P231" i="15"/>
  <c r="P206" i="15"/>
  <c r="P640" i="15"/>
  <c r="P239" i="15"/>
  <c r="P591" i="15"/>
  <c r="P62" i="15"/>
  <c r="P362" i="15"/>
  <c r="P224" i="15"/>
  <c r="P93" i="15"/>
  <c r="P406" i="15"/>
  <c r="P665" i="15"/>
  <c r="P117" i="15"/>
  <c r="P488" i="15"/>
  <c r="P423" i="15"/>
  <c r="P603" i="15"/>
  <c r="P414" i="15"/>
  <c r="P193" i="15"/>
  <c r="P358" i="15"/>
  <c r="P245" i="15"/>
  <c r="P403" i="15"/>
  <c r="P212" i="15"/>
  <c r="P95" i="15"/>
  <c r="P558" i="15"/>
  <c r="P81" i="15"/>
  <c r="P608" i="15"/>
  <c r="P473" i="15"/>
  <c r="P157" i="15"/>
  <c r="P523" i="15"/>
  <c r="P455" i="15"/>
  <c r="P303" i="15"/>
  <c r="P513" i="15"/>
  <c r="P629" i="15"/>
  <c r="P666" i="15"/>
  <c r="P312" i="15"/>
  <c r="P587" i="15"/>
  <c r="P648" i="15"/>
  <c r="P91" i="15"/>
  <c r="P184" i="15"/>
  <c r="P541" i="15"/>
  <c r="P446" i="15"/>
  <c r="P412" i="15"/>
  <c r="P185" i="15"/>
  <c r="P288" i="15"/>
  <c r="P200" i="15"/>
  <c r="P501" i="15"/>
  <c r="P696" i="15"/>
  <c r="P345" i="15"/>
  <c r="P111" i="15"/>
  <c r="P310" i="15"/>
  <c r="P188" i="15"/>
  <c r="P177" i="15"/>
  <c r="P101" i="15"/>
  <c r="P685" i="15"/>
  <c r="P207" i="15"/>
  <c r="F683" i="15"/>
  <c r="P683" i="15"/>
  <c r="F309" i="15"/>
  <c r="P309" i="15"/>
  <c r="F51" i="15"/>
  <c r="P51" i="15"/>
  <c r="F460" i="15"/>
  <c r="P460" i="15"/>
  <c r="F370" i="15"/>
  <c r="P370" i="15"/>
  <c r="F251" i="15"/>
  <c r="P251" i="15"/>
  <c r="F503" i="15"/>
  <c r="P503" i="15"/>
  <c r="L717" i="14"/>
  <c r="M717" i="14" s="1"/>
  <c r="O717" i="14" s="1"/>
  <c r="P717" i="14" s="1"/>
  <c r="Q717" i="14" s="1"/>
  <c r="O735" i="11" s="1"/>
  <c r="F140" i="15"/>
  <c r="P140" i="15"/>
  <c r="F63" i="15"/>
  <c r="P63" i="15"/>
  <c r="F442" i="15"/>
  <c r="P442" i="15"/>
  <c r="F149" i="15"/>
  <c r="P149" i="15"/>
  <c r="F77" i="15"/>
  <c r="P77" i="15"/>
  <c r="F85" i="15"/>
  <c r="P85" i="15"/>
  <c r="F425" i="15"/>
  <c r="P425" i="15"/>
  <c r="F684" i="15"/>
  <c r="P684" i="15"/>
  <c r="F302" i="15"/>
  <c r="P302" i="15"/>
  <c r="F456" i="15"/>
  <c r="P456" i="15"/>
  <c r="F429" i="15"/>
  <c r="P429" i="15"/>
  <c r="F178" i="15"/>
  <c r="P178" i="15"/>
  <c r="P219" i="15"/>
  <c r="P174" i="15"/>
  <c r="P507" i="15"/>
  <c r="P376" i="15"/>
  <c r="P725" i="15"/>
  <c r="P255" i="15"/>
  <c r="P383" i="15"/>
  <c r="P118" i="15"/>
  <c r="P167" i="15"/>
  <c r="P726" i="15"/>
  <c r="P625" i="15"/>
  <c r="P560" i="15"/>
  <c r="P594" i="15"/>
  <c r="P199" i="15"/>
  <c r="P527" i="15"/>
  <c r="P19" i="15"/>
  <c r="P554" i="15"/>
  <c r="P597" i="15"/>
  <c r="P467" i="15"/>
  <c r="P627" i="15"/>
  <c r="P547" i="15"/>
  <c r="F115" i="15"/>
  <c r="P115" i="15"/>
  <c r="F164" i="15"/>
  <c r="P164" i="15"/>
  <c r="L738" i="14"/>
  <c r="M738" i="14" s="1"/>
  <c r="O738" i="14" s="1"/>
  <c r="P738" i="14" s="1"/>
  <c r="Q738" i="14" s="1"/>
  <c r="O756" i="11" s="1"/>
  <c r="F121" i="15"/>
  <c r="P121" i="15"/>
  <c r="F536" i="15"/>
  <c r="P536" i="15"/>
  <c r="F84" i="15"/>
  <c r="P84" i="15"/>
  <c r="F108" i="15"/>
  <c r="P108" i="15"/>
  <c r="F672" i="15"/>
  <c r="P672" i="15"/>
  <c r="L1461" i="14"/>
  <c r="M1461" i="14" s="1"/>
  <c r="O1461" i="14" s="1"/>
  <c r="P1461" i="14" s="1"/>
  <c r="Q1461" i="14" s="1"/>
  <c r="S735" i="11" s="1"/>
  <c r="F170" i="15"/>
  <c r="P170" i="15"/>
  <c r="L638" i="14"/>
  <c r="M638" i="14" s="1"/>
  <c r="O638" i="14" s="1"/>
  <c r="P638" i="14" s="1"/>
  <c r="Q638" i="14" s="1"/>
  <c r="O656" i="11" s="1"/>
  <c r="F297" i="15"/>
  <c r="P297" i="15"/>
  <c r="F265" i="15"/>
  <c r="P265" i="15"/>
  <c r="F222" i="15"/>
  <c r="P222" i="15"/>
  <c r="F374" i="15"/>
  <c r="P374" i="15"/>
  <c r="F80" i="15"/>
  <c r="P80" i="15"/>
  <c r="L573" i="14"/>
  <c r="M573" i="14" s="1"/>
  <c r="O573" i="14" s="1"/>
  <c r="P573" i="14" s="1"/>
  <c r="Q573" i="14" s="1"/>
  <c r="O591" i="11" s="1"/>
  <c r="F36" i="15"/>
  <c r="P36" i="15"/>
  <c r="F258" i="15"/>
  <c r="P258" i="15"/>
  <c r="L702" i="14"/>
  <c r="M702" i="14" s="1"/>
  <c r="O702" i="14" s="1"/>
  <c r="P702" i="14" s="1"/>
  <c r="Q702" i="14" s="1"/>
  <c r="O720" i="11" s="1"/>
  <c r="F368" i="15"/>
  <c r="P368" i="15"/>
  <c r="F552" i="15"/>
  <c r="P552" i="15"/>
  <c r="F230" i="15"/>
  <c r="P230" i="15"/>
  <c r="F263" i="15"/>
  <c r="P263" i="15"/>
  <c r="F161" i="15"/>
  <c r="P161" i="15"/>
  <c r="F260" i="15"/>
  <c r="P260" i="15"/>
  <c r="F143" i="15"/>
  <c r="P143" i="15"/>
  <c r="F489" i="15"/>
  <c r="P489" i="15"/>
  <c r="F571" i="15"/>
  <c r="P571" i="15"/>
  <c r="F464" i="15"/>
  <c r="P464" i="15"/>
  <c r="F106" i="15"/>
  <c r="P106" i="15"/>
  <c r="P363" i="15"/>
  <c r="P37" i="15"/>
  <c r="P227" i="15"/>
  <c r="P110" i="15"/>
  <c r="P41" i="15"/>
  <c r="P97" i="15"/>
  <c r="P689" i="15"/>
  <c r="P633" i="15"/>
  <c r="P497" i="15"/>
  <c r="P349" i="15"/>
  <c r="P701" i="15"/>
  <c r="P306" i="15"/>
  <c r="P401" i="15"/>
  <c r="P10" i="15"/>
  <c r="P57" i="15"/>
  <c r="P151" i="15"/>
  <c r="P730" i="15"/>
  <c r="P343" i="15"/>
  <c r="P76" i="15"/>
  <c r="P720" i="15"/>
  <c r="P152" i="15"/>
  <c r="P293" i="15"/>
  <c r="P402" i="15"/>
  <c r="P599" i="15"/>
  <c r="F244" i="15"/>
  <c r="P244" i="15"/>
  <c r="P529" i="15"/>
  <c r="P542" i="15"/>
  <c r="P20" i="15"/>
  <c r="P318" i="15"/>
  <c r="P421" i="15"/>
  <c r="P79" i="15"/>
  <c r="P59" i="15"/>
  <c r="P205" i="15"/>
  <c r="P247" i="15"/>
  <c r="P628" i="15"/>
  <c r="P601" i="15"/>
  <c r="P83" i="15"/>
  <c r="P714" i="15"/>
  <c r="P578" i="15"/>
  <c r="P516" i="15"/>
  <c r="P380" i="15"/>
  <c r="P87" i="15"/>
  <c r="P285" i="15"/>
  <c r="P619" i="15"/>
  <c r="P411" i="15"/>
  <c r="P375" i="15"/>
  <c r="F279" i="15"/>
  <c r="P279" i="15"/>
  <c r="F300" i="15"/>
  <c r="P300" i="15"/>
  <c r="F356" i="15"/>
  <c r="P356" i="15"/>
  <c r="F602" i="15"/>
  <c r="P602" i="15"/>
  <c r="F592" i="15"/>
  <c r="P592" i="15"/>
  <c r="F162" i="15"/>
  <c r="P162" i="15"/>
  <c r="F38" i="15"/>
  <c r="P38" i="15"/>
  <c r="F530" i="15"/>
  <c r="P530" i="15"/>
  <c r="F40" i="15"/>
  <c r="P40" i="15"/>
  <c r="F104" i="15"/>
  <c r="P104" i="15"/>
  <c r="F201" i="15"/>
  <c r="P201" i="15"/>
  <c r="F713" i="15"/>
  <c r="P713" i="15"/>
  <c r="F654" i="15"/>
  <c r="P654" i="15"/>
  <c r="F395" i="15"/>
  <c r="P395" i="15"/>
  <c r="L1317" i="14"/>
  <c r="M1317" i="14" s="1"/>
  <c r="O1317" i="14" s="1"/>
  <c r="P1317" i="14" s="1"/>
  <c r="Q1317" i="14" s="1"/>
  <c r="S591" i="11" s="1"/>
  <c r="L1446" i="14"/>
  <c r="M1446" i="14" s="1"/>
  <c r="O1446" i="14" s="1"/>
  <c r="P1446" i="14" s="1"/>
  <c r="Q1446" i="14" s="1"/>
  <c r="S720" i="11" s="1"/>
  <c r="F304" i="15"/>
  <c r="P304" i="15"/>
  <c r="F690" i="15"/>
  <c r="P690" i="15"/>
  <c r="L615" i="14"/>
  <c r="M615" i="14" s="1"/>
  <c r="O615" i="14" s="1"/>
  <c r="P615" i="14" s="1"/>
  <c r="Q615" i="14" s="1"/>
  <c r="O633" i="11" s="1"/>
  <c r="F94" i="15"/>
  <c r="P94" i="15"/>
  <c r="F264" i="15"/>
  <c r="P264" i="15"/>
  <c r="F498" i="15"/>
  <c r="P498" i="15"/>
  <c r="F218" i="15"/>
  <c r="P218" i="15"/>
  <c r="F142" i="15"/>
  <c r="P142" i="15"/>
  <c r="F134" i="15"/>
  <c r="P134" i="15"/>
  <c r="F483" i="15"/>
  <c r="P483" i="15"/>
  <c r="F492" i="15"/>
  <c r="P492" i="15"/>
  <c r="F64" i="15"/>
  <c r="P64" i="15"/>
  <c r="F43" i="15"/>
  <c r="P43" i="15"/>
  <c r="L1482" i="14"/>
  <c r="M1482" i="14" s="1"/>
  <c r="O1482" i="14" s="1"/>
  <c r="P1482" i="14" s="1"/>
  <c r="Q1482" i="14" s="1"/>
  <c r="S756" i="11" s="1"/>
  <c r="F662" i="15"/>
  <c r="P662" i="15"/>
  <c r="F636" i="15"/>
  <c r="P636" i="15"/>
  <c r="F732" i="15"/>
  <c r="P732" i="15"/>
  <c r="F315" i="15"/>
  <c r="P315" i="15"/>
  <c r="F418" i="15"/>
  <c r="P418" i="15"/>
  <c r="F295" i="15"/>
  <c r="P295" i="15"/>
  <c r="F346" i="15"/>
  <c r="P346" i="15"/>
  <c r="F270" i="15"/>
  <c r="P270" i="15"/>
  <c r="F493" i="15"/>
  <c r="P493" i="15"/>
  <c r="F567" i="15"/>
  <c r="P567" i="15"/>
  <c r="F326" i="15"/>
  <c r="P326" i="15"/>
  <c r="F452" i="15"/>
  <c r="P452" i="15"/>
  <c r="F354" i="15"/>
  <c r="P354" i="15"/>
  <c r="L1382" i="14"/>
  <c r="M1382" i="14" s="1"/>
  <c r="O1382" i="14" s="1"/>
  <c r="P1382" i="14" s="1"/>
  <c r="Q1382" i="14" s="1"/>
  <c r="S656" i="11" s="1"/>
  <c r="F175" i="15"/>
  <c r="P175" i="15"/>
  <c r="F329" i="15"/>
  <c r="P329" i="15"/>
  <c r="F154" i="15"/>
  <c r="P154" i="15"/>
  <c r="F75" i="15"/>
  <c r="P75" i="15"/>
  <c r="F138" i="15"/>
  <c r="P138" i="15"/>
  <c r="F740" i="15"/>
  <c r="P740" i="15"/>
  <c r="F237" i="15"/>
  <c r="P237" i="15"/>
  <c r="F548" i="15"/>
  <c r="P548" i="15"/>
  <c r="F445" i="15"/>
  <c r="P445" i="15"/>
  <c r="L594" i="14"/>
  <c r="M594" i="14" s="1"/>
  <c r="O594" i="14" s="1"/>
  <c r="P594" i="14" s="1"/>
  <c r="Q594" i="14" s="1"/>
  <c r="O612" i="11" s="1"/>
  <c r="F130" i="15"/>
  <c r="P130" i="15"/>
  <c r="F477" i="15"/>
  <c r="P477" i="15"/>
  <c r="F673" i="15"/>
  <c r="P673" i="15"/>
  <c r="F333" i="15"/>
  <c r="P333" i="15"/>
  <c r="F522" i="15"/>
  <c r="P522" i="15"/>
  <c r="F225" i="15"/>
  <c r="P225" i="15"/>
  <c r="F553" i="15"/>
  <c r="P553" i="15"/>
  <c r="F588" i="15"/>
  <c r="P588" i="15"/>
  <c r="F127" i="15"/>
  <c r="P127" i="15"/>
  <c r="F500" i="15"/>
  <c r="P500" i="15"/>
  <c r="F533" i="15"/>
  <c r="P533" i="15"/>
  <c r="F474" i="15"/>
  <c r="P474" i="15"/>
  <c r="P415" i="15"/>
  <c r="P336" i="15"/>
  <c r="P658" i="15"/>
  <c r="P384" i="15"/>
  <c r="P632" i="15"/>
  <c r="P135" i="15"/>
  <c r="P215" i="15"/>
  <c r="P103" i="15"/>
  <c r="P472" i="15"/>
  <c r="P28" i="15"/>
  <c r="P596" i="15"/>
  <c r="P385" i="15"/>
  <c r="P620" i="15"/>
  <c r="P148" i="15"/>
  <c r="P671" i="15"/>
  <c r="P165" i="15"/>
  <c r="P586" i="15"/>
  <c r="P45" i="15"/>
  <c r="P675" i="15"/>
  <c r="P499" i="15"/>
  <c r="P388" i="15"/>
  <c r="P70" i="15"/>
  <c r="P311" i="15"/>
  <c r="P660" i="15"/>
  <c r="P228" i="15"/>
  <c r="P449" i="15"/>
  <c r="P30" i="15"/>
  <c r="P705" i="15"/>
  <c r="P570" i="15"/>
  <c r="F262" i="15"/>
  <c r="P262" i="15"/>
  <c r="P153" i="15"/>
  <c r="P211" i="15"/>
  <c r="P569" i="15"/>
  <c r="P35" i="15"/>
  <c r="P645" i="15"/>
  <c r="P638" i="15"/>
  <c r="P650" i="15"/>
  <c r="P416" i="15"/>
  <c r="P444" i="15"/>
  <c r="P146" i="15"/>
  <c r="P463" i="15"/>
  <c r="P9" i="15"/>
  <c r="P397" i="15"/>
  <c r="P419" i="15"/>
  <c r="P330" i="15"/>
  <c r="P561" i="15"/>
  <c r="P480" i="15"/>
  <c r="P256" i="15"/>
  <c r="P190" i="15"/>
  <c r="P478" i="15"/>
  <c r="P132" i="15"/>
  <c r="P669" i="15"/>
  <c r="P563" i="15"/>
  <c r="P44" i="15"/>
  <c r="P733" i="15"/>
  <c r="P267" i="15"/>
  <c r="P641" i="15"/>
  <c r="P580" i="15"/>
  <c r="P577" i="15"/>
  <c r="L774" i="14"/>
  <c r="M774" i="14" s="1"/>
  <c r="O774" i="14" s="1"/>
  <c r="P774" i="14" s="1"/>
  <c r="Q774" i="14" s="1"/>
  <c r="S48" i="11" s="1"/>
  <c r="L1085" i="14"/>
  <c r="M1085" i="14" s="1"/>
  <c r="O1085" i="14" s="1"/>
  <c r="P1085" i="14" s="1"/>
  <c r="Q1085" i="14" s="1"/>
  <c r="S359" i="11" s="1"/>
  <c r="L341" i="14"/>
  <c r="M341" i="14" s="1"/>
  <c r="O341" i="14" s="1"/>
  <c r="P341" i="14" s="1"/>
  <c r="Q341" i="14" s="1"/>
  <c r="O359" i="11" s="1"/>
  <c r="L158" i="14"/>
  <c r="M158" i="14" s="1"/>
  <c r="O158" i="14" s="1"/>
  <c r="P158" i="14" s="1"/>
  <c r="Q158" i="14" s="1"/>
  <c r="O176" i="11" s="1"/>
  <c r="L1232" i="14"/>
  <c r="M1232" i="14" s="1"/>
  <c r="O1232" i="14" s="1"/>
  <c r="P1232" i="14" s="1"/>
  <c r="Q1232" i="14" s="1"/>
  <c r="S506" i="11" s="1"/>
  <c r="L1408" i="14"/>
  <c r="M1408" i="14" s="1"/>
  <c r="O1408" i="14" s="1"/>
  <c r="P1408" i="14" s="1"/>
  <c r="Q1408" i="14" s="1"/>
  <c r="S682" i="11" s="1"/>
  <c r="L409" i="14"/>
  <c r="M409" i="14" s="1"/>
  <c r="O409" i="14" s="1"/>
  <c r="P409" i="14" s="1"/>
  <c r="Q409" i="14" s="1"/>
  <c r="O427" i="11" s="1"/>
  <c r="L652" i="14"/>
  <c r="M652" i="14" s="1"/>
  <c r="O652" i="14" s="1"/>
  <c r="P652" i="14" s="1"/>
  <c r="Q652" i="14" s="1"/>
  <c r="O670" i="11" s="1"/>
  <c r="L1042" i="14"/>
  <c r="M1042" i="14" s="1"/>
  <c r="O1042" i="14" s="1"/>
  <c r="P1042" i="14" s="1"/>
  <c r="Q1042" i="14" s="1"/>
  <c r="S316" i="11" s="1"/>
  <c r="L928" i="14"/>
  <c r="M928" i="14" s="1"/>
  <c r="O928" i="14" s="1"/>
  <c r="P928" i="14" s="1"/>
  <c r="Q928" i="14" s="1"/>
  <c r="S202" i="11" s="1"/>
  <c r="L1294" i="14"/>
  <c r="M1294" i="14" s="1"/>
  <c r="O1294" i="14" s="1"/>
  <c r="P1294" i="14" s="1"/>
  <c r="Q1294" i="14" s="1"/>
  <c r="S568" i="11" s="1"/>
  <c r="L1309" i="14"/>
  <c r="M1309" i="14" s="1"/>
  <c r="O1309" i="14" s="1"/>
  <c r="P1309" i="14" s="1"/>
  <c r="Q1309" i="14" s="1"/>
  <c r="S583" i="11" s="1"/>
  <c r="L1153" i="14"/>
  <c r="M1153" i="14" s="1"/>
  <c r="O1153" i="14" s="1"/>
  <c r="P1153" i="14" s="1"/>
  <c r="Q1153" i="14" s="1"/>
  <c r="S427" i="11" s="1"/>
  <c r="L184" i="14"/>
  <c r="M184" i="14" s="1"/>
  <c r="O184" i="14" s="1"/>
  <c r="P184" i="14" s="1"/>
  <c r="Q184" i="14" s="1"/>
  <c r="O202" i="11" s="1"/>
  <c r="L526" i="14"/>
  <c r="M526" i="14" s="1"/>
  <c r="O526" i="14" s="1"/>
  <c r="P526" i="14" s="1"/>
  <c r="Q526" i="14" s="1"/>
  <c r="O544" i="11" s="1"/>
  <c r="L599" i="14"/>
  <c r="M599" i="14" s="1"/>
  <c r="O599" i="14" s="1"/>
  <c r="P599" i="14" s="1"/>
  <c r="Q599" i="14" s="1"/>
  <c r="O617" i="11" s="1"/>
  <c r="L815" i="14"/>
  <c r="M815" i="14" s="1"/>
  <c r="O815" i="14" s="1"/>
  <c r="P815" i="14" s="1"/>
  <c r="Q815" i="14" s="1"/>
  <c r="S89" i="11" s="1"/>
  <c r="L566" i="14"/>
  <c r="M566" i="14" s="1"/>
  <c r="O566" i="14" s="1"/>
  <c r="P566" i="14" s="1"/>
  <c r="Q566" i="14" s="1"/>
  <c r="O584" i="11" s="1"/>
  <c r="L1396" i="14"/>
  <c r="M1396" i="14" s="1"/>
  <c r="O1396" i="14" s="1"/>
  <c r="P1396" i="14" s="1"/>
  <c r="Q1396" i="14" s="1"/>
  <c r="S670" i="11" s="1"/>
  <c r="L943" i="14"/>
  <c r="M943" i="14" s="1"/>
  <c r="O943" i="14" s="1"/>
  <c r="P943" i="14" s="1"/>
  <c r="Q943" i="14" s="1"/>
  <c r="S217" i="11" s="1"/>
  <c r="L143" i="14"/>
  <c r="M143" i="14" s="1"/>
  <c r="O143" i="14" s="1"/>
  <c r="P143" i="14" s="1"/>
  <c r="Q143" i="14" s="1"/>
  <c r="O161" i="11" s="1"/>
  <c r="L455" i="14"/>
  <c r="M455" i="14" s="1"/>
  <c r="O455" i="14" s="1"/>
  <c r="P455" i="14" s="1"/>
  <c r="Q455" i="14" s="1"/>
  <c r="O473" i="11" s="1"/>
  <c r="L473" i="14"/>
  <c r="M473" i="14" s="1"/>
  <c r="O473" i="14" s="1"/>
  <c r="P473" i="14" s="1"/>
  <c r="Q473" i="14" s="1"/>
  <c r="O491" i="11" s="1"/>
  <c r="L1368" i="14"/>
  <c r="M1368" i="14" s="1"/>
  <c r="O1368" i="14" s="1"/>
  <c r="P1368" i="14" s="1"/>
  <c r="Q1368" i="14" s="1"/>
  <c r="S642" i="11" s="1"/>
  <c r="L498" i="14"/>
  <c r="M498" i="14" s="1"/>
  <c r="O498" i="14" s="1"/>
  <c r="P498" i="14" s="1"/>
  <c r="Q498" i="14" s="1"/>
  <c r="O516" i="11" s="1"/>
  <c r="L1343" i="14"/>
  <c r="M1343" i="14" s="1"/>
  <c r="O1343" i="14" s="1"/>
  <c r="P1343" i="14" s="1"/>
  <c r="Q1343" i="14" s="1"/>
  <c r="S617" i="11" s="1"/>
  <c r="L1409" i="14"/>
  <c r="M1409" i="14" s="1"/>
  <c r="O1409" i="14" s="1"/>
  <c r="P1409" i="14" s="1"/>
  <c r="Q1409" i="14" s="1"/>
  <c r="S683" i="11" s="1"/>
  <c r="L71" i="14"/>
  <c r="M71" i="14" s="1"/>
  <c r="O71" i="14" s="1"/>
  <c r="P71" i="14" s="1"/>
  <c r="Q71" i="14" s="1"/>
  <c r="O89" i="11" s="1"/>
  <c r="L608" i="14"/>
  <c r="M608" i="14" s="1"/>
  <c r="O608" i="14" s="1"/>
  <c r="P608" i="14" s="1"/>
  <c r="Q608" i="14" s="1"/>
  <c r="O626" i="11" s="1"/>
  <c r="L562" i="14"/>
  <c r="M562" i="14" s="1"/>
  <c r="O562" i="14" s="1"/>
  <c r="P562" i="14" s="1"/>
  <c r="Q562" i="14" s="1"/>
  <c r="O580" i="11" s="1"/>
  <c r="L1199" i="14"/>
  <c r="M1199" i="14" s="1"/>
  <c r="O1199" i="14" s="1"/>
  <c r="P1199" i="14" s="1"/>
  <c r="Q1199" i="14" s="1"/>
  <c r="S473" i="11" s="1"/>
  <c r="L1259" i="14"/>
  <c r="M1259" i="14" s="1"/>
  <c r="O1259" i="14" s="1"/>
  <c r="P1259" i="14" s="1"/>
  <c r="Q1259" i="14" s="1"/>
  <c r="S533" i="11" s="1"/>
  <c r="L1105" i="14"/>
  <c r="M1105" i="14" s="1"/>
  <c r="O1105" i="14" s="1"/>
  <c r="P1105" i="14" s="1"/>
  <c r="Q1105" i="14" s="1"/>
  <c r="S379" i="11" s="1"/>
  <c r="L1116" i="14"/>
  <c r="M1116" i="14" s="1"/>
  <c r="O1116" i="14" s="1"/>
  <c r="P1116" i="14" s="1"/>
  <c r="Q1116" i="14" s="1"/>
  <c r="S390" i="11" s="1"/>
  <c r="L448" i="14"/>
  <c r="M448" i="14" s="1"/>
  <c r="O448" i="14" s="1"/>
  <c r="P448" i="14" s="1"/>
  <c r="Q448" i="14" s="1"/>
  <c r="O466" i="11" s="1"/>
  <c r="L1217" i="14"/>
  <c r="M1217" i="14" s="1"/>
  <c r="O1217" i="14" s="1"/>
  <c r="P1217" i="14" s="1"/>
  <c r="Q1217" i="14" s="1"/>
  <c r="S491" i="11" s="1"/>
  <c r="L298" i="14"/>
  <c r="M298" i="14" s="1"/>
  <c r="O298" i="14" s="1"/>
  <c r="P298" i="14" s="1"/>
  <c r="Q298" i="14" s="1"/>
  <c r="O316" i="11" s="1"/>
  <c r="L289" i="14"/>
  <c r="M289" i="14" s="1"/>
  <c r="O289" i="14" s="1"/>
  <c r="P289" i="14" s="1"/>
  <c r="Q289" i="14" s="1"/>
  <c r="O307" i="11" s="1"/>
  <c r="L1136" i="14"/>
  <c r="M1136" i="14" s="1"/>
  <c r="O1136" i="14" s="1"/>
  <c r="P1136" i="14" s="1"/>
  <c r="Q1136" i="14" s="1"/>
  <c r="S410" i="11" s="1"/>
  <c r="L796" i="14"/>
  <c r="M796" i="14" s="1"/>
  <c r="O796" i="14" s="1"/>
  <c r="P796" i="14" s="1"/>
  <c r="Q796" i="14" s="1"/>
  <c r="S70" i="11" s="1"/>
  <c r="L864" i="14"/>
  <c r="M864" i="14" s="1"/>
  <c r="O864" i="14" s="1"/>
  <c r="P864" i="14" s="1"/>
  <c r="Q864" i="14" s="1"/>
  <c r="S138" i="11" s="1"/>
  <c r="L1072" i="14"/>
  <c r="M1072" i="14" s="1"/>
  <c r="O1072" i="14" s="1"/>
  <c r="P1072" i="14" s="1"/>
  <c r="Q1072" i="14" s="1"/>
  <c r="S346" i="11" s="1"/>
  <c r="L665" i="14"/>
  <c r="M665" i="14" s="1"/>
  <c r="O665" i="14" s="1"/>
  <c r="P665" i="14" s="1"/>
  <c r="Q665" i="14" s="1"/>
  <c r="O683" i="11" s="1"/>
  <c r="W683" i="11" s="1"/>
  <c r="L739" i="14"/>
  <c r="M739" i="14" s="1"/>
  <c r="O739" i="14" s="1"/>
  <c r="P739" i="14" s="1"/>
  <c r="Q739" i="14" s="1"/>
  <c r="O757" i="11" s="1"/>
  <c r="L1233" i="14"/>
  <c r="M1233" i="14" s="1"/>
  <c r="O1233" i="14" s="1"/>
  <c r="P1233" i="14" s="1"/>
  <c r="Q1233" i="14" s="1"/>
  <c r="S507" i="11" s="1"/>
  <c r="L52" i="14"/>
  <c r="M52" i="14" s="1"/>
  <c r="O52" i="14" s="1"/>
  <c r="P52" i="14" s="1"/>
  <c r="Q52" i="14" s="1"/>
  <c r="O70" i="11" s="1"/>
  <c r="L120" i="14"/>
  <c r="M120" i="14" s="1"/>
  <c r="O120" i="14" s="1"/>
  <c r="P120" i="14" s="1"/>
  <c r="Q120" i="14" s="1"/>
  <c r="O138" i="11" s="1"/>
  <c r="L328" i="14"/>
  <c r="M328" i="14" s="1"/>
  <c r="O328" i="14" s="1"/>
  <c r="P328" i="14" s="1"/>
  <c r="Q328" i="14" s="1"/>
  <c r="O346" i="11" s="1"/>
  <c r="L30" i="14"/>
  <c r="M30" i="14" s="1"/>
  <c r="O30" i="14" s="1"/>
  <c r="P30" i="14" s="1"/>
  <c r="Q30" i="14" s="1"/>
  <c r="O48" i="11" s="1"/>
  <c r="W48" i="11" s="1"/>
  <c r="L1306" i="14"/>
  <c r="M1306" i="14" s="1"/>
  <c r="O1306" i="14" s="1"/>
  <c r="P1306" i="14" s="1"/>
  <c r="Q1306" i="14" s="1"/>
  <c r="S580" i="11" s="1"/>
  <c r="L644" i="14"/>
  <c r="M644" i="14" s="1"/>
  <c r="O644" i="14" s="1"/>
  <c r="P644" i="14" s="1"/>
  <c r="Q644" i="14" s="1"/>
  <c r="O662" i="11" s="1"/>
  <c r="L1110" i="14"/>
  <c r="M1110" i="14" s="1"/>
  <c r="O1110" i="14" s="1"/>
  <c r="P1110" i="14" s="1"/>
  <c r="Q1110" i="14" s="1"/>
  <c r="S384" i="11" s="1"/>
  <c r="L417" i="14"/>
  <c r="M417" i="14" s="1"/>
  <c r="O417" i="14" s="1"/>
  <c r="P417" i="14" s="1"/>
  <c r="Q417" i="14" s="1"/>
  <c r="O435" i="11" s="1"/>
  <c r="L1338" i="14"/>
  <c r="M1338" i="14" s="1"/>
  <c r="O1338" i="14" s="1"/>
  <c r="P1338" i="14" s="1"/>
  <c r="Q1338" i="14" s="1"/>
  <c r="S612" i="11" s="1"/>
  <c r="L106" i="14"/>
  <c r="M106" i="14" s="1"/>
  <c r="O106" i="14" s="1"/>
  <c r="P106" i="14" s="1"/>
  <c r="Q106" i="14" s="1"/>
  <c r="O124" i="11" s="1"/>
  <c r="L459" i="14"/>
  <c r="M459" i="14" s="1"/>
  <c r="O459" i="14" s="1"/>
  <c r="P459" i="14" s="1"/>
  <c r="Q459" i="14" s="1"/>
  <c r="O477" i="11" s="1"/>
  <c r="L617" i="14"/>
  <c r="M617" i="14" s="1"/>
  <c r="O617" i="14" s="1"/>
  <c r="P617" i="14" s="1"/>
  <c r="Q617" i="14" s="1"/>
  <c r="O635" i="11" s="1"/>
  <c r="L62" i="14"/>
  <c r="M62" i="14" s="1"/>
  <c r="O62" i="14" s="1"/>
  <c r="P62" i="14" s="1"/>
  <c r="Q62" i="14" s="1"/>
  <c r="O80" i="11" s="1"/>
  <c r="L849" i="14"/>
  <c r="M849" i="14" s="1"/>
  <c r="O849" i="14" s="1"/>
  <c r="P849" i="14" s="1"/>
  <c r="Q849" i="14" s="1"/>
  <c r="S123" i="11" s="1"/>
  <c r="L1452" i="14"/>
  <c r="M1452" i="14" s="1"/>
  <c r="O1452" i="14" s="1"/>
  <c r="P1452" i="14" s="1"/>
  <c r="Q1452" i="14" s="1"/>
  <c r="S726" i="11" s="1"/>
  <c r="L1128" i="14"/>
  <c r="M1128" i="14" s="1"/>
  <c r="O1128" i="14" s="1"/>
  <c r="P1128" i="14" s="1"/>
  <c r="Q1128" i="14" s="1"/>
  <c r="S402" i="11" s="1"/>
  <c r="L335" i="14"/>
  <c r="M335" i="14" s="1"/>
  <c r="O335" i="14" s="1"/>
  <c r="P335" i="14" s="1"/>
  <c r="Q335" i="14" s="1"/>
  <c r="O353" i="11" s="1"/>
  <c r="L1331" i="14"/>
  <c r="M1331" i="14" s="1"/>
  <c r="O1331" i="14" s="1"/>
  <c r="P1331" i="14" s="1"/>
  <c r="Q1331" i="14" s="1"/>
  <c r="S605" i="11" s="1"/>
  <c r="L1013" i="14"/>
  <c r="M1013" i="14" s="1"/>
  <c r="O1013" i="14" s="1"/>
  <c r="P1013" i="14" s="1"/>
  <c r="Q1013" i="14" s="1"/>
  <c r="S287" i="11" s="1"/>
  <c r="L681" i="14"/>
  <c r="M681" i="14" s="1"/>
  <c r="O681" i="14" s="1"/>
  <c r="P681" i="14" s="1"/>
  <c r="Q681" i="14" s="1"/>
  <c r="O699" i="11" s="1"/>
  <c r="L135" i="14"/>
  <c r="M135" i="14" s="1"/>
  <c r="O135" i="14" s="1"/>
  <c r="P135" i="14" s="1"/>
  <c r="Q135" i="14" s="1"/>
  <c r="O153" i="11" s="1"/>
  <c r="L269" i="14"/>
  <c r="M269" i="14" s="1"/>
  <c r="O269" i="14" s="1"/>
  <c r="P269" i="14" s="1"/>
  <c r="Q269" i="14" s="1"/>
  <c r="O287" i="11" s="1"/>
  <c r="L502" i="14"/>
  <c r="M502" i="14" s="1"/>
  <c r="O502" i="14" s="1"/>
  <c r="P502" i="14" s="1"/>
  <c r="Q502" i="14" s="1"/>
  <c r="O520" i="11" s="1"/>
  <c r="L105" i="14"/>
  <c r="M105" i="14" s="1"/>
  <c r="O105" i="14" s="1"/>
  <c r="P105" i="14" s="1"/>
  <c r="Q105" i="14" s="1"/>
  <c r="O123" i="11" s="1"/>
  <c r="L256" i="14"/>
  <c r="M256" i="14" s="1"/>
  <c r="O256" i="14" s="1"/>
  <c r="P256" i="14" s="1"/>
  <c r="Q256" i="14" s="1"/>
  <c r="O274" i="11" s="1"/>
  <c r="L609" i="14"/>
  <c r="M609" i="14" s="1"/>
  <c r="O609" i="14" s="1"/>
  <c r="P609" i="14" s="1"/>
  <c r="Q609" i="14" s="1"/>
  <c r="O627" i="11" s="1"/>
  <c r="L688" i="14"/>
  <c r="M688" i="14" s="1"/>
  <c r="O688" i="14" s="1"/>
  <c r="P688" i="14" s="1"/>
  <c r="Q688" i="14" s="1"/>
  <c r="O706" i="11" s="1"/>
  <c r="L372" i="14"/>
  <c r="M372" i="14" s="1"/>
  <c r="O372" i="14" s="1"/>
  <c r="P372" i="14" s="1"/>
  <c r="Q372" i="14" s="1"/>
  <c r="O390" i="11" s="1"/>
  <c r="L1246" i="14"/>
  <c r="M1246" i="14" s="1"/>
  <c r="O1246" i="14" s="1"/>
  <c r="P1246" i="14" s="1"/>
  <c r="Q1246" i="14" s="1"/>
  <c r="S520" i="11" s="1"/>
  <c r="L1000" i="14"/>
  <c r="M1000" i="14" s="1"/>
  <c r="O1000" i="14" s="1"/>
  <c r="P1000" i="14" s="1"/>
  <c r="Q1000" i="14" s="1"/>
  <c r="S274" i="11" s="1"/>
  <c r="L1353" i="14"/>
  <c r="M1353" i="14" s="1"/>
  <c r="O1353" i="14" s="1"/>
  <c r="P1353" i="14" s="1"/>
  <c r="Q1353" i="14" s="1"/>
  <c r="S627" i="11" s="1"/>
  <c r="L292" i="14"/>
  <c r="M292" i="14" s="1"/>
  <c r="O292" i="14" s="1"/>
  <c r="P292" i="14" s="1"/>
  <c r="Q292" i="14" s="1"/>
  <c r="O310" i="11" s="1"/>
  <c r="L131" i="14"/>
  <c r="M131" i="14" s="1"/>
  <c r="O131" i="14" s="1"/>
  <c r="P131" i="14" s="1"/>
  <c r="Q131" i="14" s="1"/>
  <c r="O149" i="11" s="1"/>
  <c r="L468" i="14"/>
  <c r="M468" i="14" s="1"/>
  <c r="O468" i="14" s="1"/>
  <c r="P468" i="14" s="1"/>
  <c r="Q468" i="14" s="1"/>
  <c r="O486" i="11" s="1"/>
  <c r="L361" i="14"/>
  <c r="M361" i="14" s="1"/>
  <c r="O361" i="14" s="1"/>
  <c r="P361" i="14" s="1"/>
  <c r="Q361" i="14" s="1"/>
  <c r="O379" i="11" s="1"/>
  <c r="L186" i="14"/>
  <c r="M186" i="14" s="1"/>
  <c r="O186" i="14" s="1"/>
  <c r="P186" i="14" s="1"/>
  <c r="Q186" i="14" s="1"/>
  <c r="O204" i="11" s="1"/>
  <c r="L179" i="14"/>
  <c r="M179" i="14" s="1"/>
  <c r="O179" i="14" s="1"/>
  <c r="P179" i="14" s="1"/>
  <c r="Q179" i="14" s="1"/>
  <c r="O197" i="11" s="1"/>
  <c r="L875" i="14"/>
  <c r="M875" i="14" s="1"/>
  <c r="O875" i="14" s="1"/>
  <c r="P875" i="14" s="1"/>
  <c r="Q875" i="14" s="1"/>
  <c r="S149" i="11" s="1"/>
  <c r="L1212" i="14"/>
  <c r="M1212" i="14" s="1"/>
  <c r="O1212" i="14" s="1"/>
  <c r="P1212" i="14" s="1"/>
  <c r="Q1212" i="14" s="1"/>
  <c r="S486" i="11" s="1"/>
  <c r="L570" i="14"/>
  <c r="M570" i="14" s="1"/>
  <c r="O570" i="14" s="1"/>
  <c r="P570" i="14" s="1"/>
  <c r="Q570" i="14" s="1"/>
  <c r="O588" i="11" s="1"/>
  <c r="L836" i="14"/>
  <c r="M836" i="14" s="1"/>
  <c r="O836" i="14" s="1"/>
  <c r="P836" i="14" s="1"/>
  <c r="Q836" i="14" s="1"/>
  <c r="S110" i="11" s="1"/>
  <c r="L519" i="14"/>
  <c r="M519" i="14" s="1"/>
  <c r="O519" i="14" s="1"/>
  <c r="P519" i="14" s="1"/>
  <c r="Q519" i="14" s="1"/>
  <c r="O537" i="11" s="1"/>
  <c r="L426" i="14"/>
  <c r="M426" i="14" s="1"/>
  <c r="O426" i="14" s="1"/>
  <c r="P426" i="14" s="1"/>
  <c r="Q426" i="14" s="1"/>
  <c r="O444" i="11" s="1"/>
  <c r="L930" i="14"/>
  <c r="M930" i="14" s="1"/>
  <c r="O930" i="14" s="1"/>
  <c r="P930" i="14" s="1"/>
  <c r="Q930" i="14" s="1"/>
  <c r="S204" i="11" s="1"/>
  <c r="L1454" i="14"/>
  <c r="M1454" i="14" s="1"/>
  <c r="O1454" i="14" s="1"/>
  <c r="P1454" i="14" s="1"/>
  <c r="Q1454" i="14" s="1"/>
  <c r="S728" i="11" s="1"/>
  <c r="L799" i="14"/>
  <c r="M799" i="14" s="1"/>
  <c r="O799" i="14" s="1"/>
  <c r="P799" i="14" s="1"/>
  <c r="Q799" i="14" s="1"/>
  <c r="S73" i="11" s="1"/>
  <c r="L923" i="14"/>
  <c r="M923" i="14" s="1"/>
  <c r="O923" i="14" s="1"/>
  <c r="P923" i="14" s="1"/>
  <c r="Q923" i="14" s="1"/>
  <c r="S197" i="11" s="1"/>
  <c r="L114" i="14"/>
  <c r="M114" i="14" s="1"/>
  <c r="O114" i="14" s="1"/>
  <c r="P114" i="14" s="1"/>
  <c r="Q114" i="14" s="1"/>
  <c r="O132" i="11" s="1"/>
  <c r="L1314" i="14"/>
  <c r="M1314" i="14" s="1"/>
  <c r="O1314" i="14" s="1"/>
  <c r="P1314" i="14" s="1"/>
  <c r="Q1314" i="14" s="1"/>
  <c r="S588" i="11" s="1"/>
  <c r="L81" i="14"/>
  <c r="M81" i="14" s="1"/>
  <c r="O81" i="14" s="1"/>
  <c r="P81" i="14" s="1"/>
  <c r="Q81" i="14" s="1"/>
  <c r="O99" i="11" s="1"/>
  <c r="L1432" i="14"/>
  <c r="M1432" i="14" s="1"/>
  <c r="O1432" i="14" s="1"/>
  <c r="P1432" i="14" s="1"/>
  <c r="Q1432" i="14" s="1"/>
  <c r="S706" i="11" s="1"/>
  <c r="L710" i="14"/>
  <c r="M710" i="14" s="1"/>
  <c r="O710" i="14" s="1"/>
  <c r="P710" i="14" s="1"/>
  <c r="Q710" i="14" s="1"/>
  <c r="O728" i="11" s="1"/>
  <c r="L55" i="14"/>
  <c r="M55" i="14" s="1"/>
  <c r="O55" i="14" s="1"/>
  <c r="P55" i="14" s="1"/>
  <c r="Q55" i="14" s="1"/>
  <c r="O73" i="11" s="1"/>
  <c r="L1170" i="14"/>
  <c r="M1170" i="14" s="1"/>
  <c r="O1170" i="14" s="1"/>
  <c r="P1170" i="14" s="1"/>
  <c r="Q1170" i="14" s="1"/>
  <c r="S444" i="11" s="1"/>
  <c r="L210" i="14"/>
  <c r="M210" i="14" s="1"/>
  <c r="O210" i="14" s="1"/>
  <c r="P210" i="14" s="1"/>
  <c r="Q210" i="14" s="1"/>
  <c r="O228" i="11" s="1"/>
  <c r="L1102" i="14"/>
  <c r="M1102" i="14" s="1"/>
  <c r="O1102" i="14" s="1"/>
  <c r="P1102" i="14" s="1"/>
  <c r="Q1102" i="14" s="1"/>
  <c r="S376" i="11" s="1"/>
  <c r="L200" i="14"/>
  <c r="M200" i="14" s="1"/>
  <c r="O200" i="14" s="1"/>
  <c r="P200" i="14" s="1"/>
  <c r="Q200" i="14" s="1"/>
  <c r="O218" i="11" s="1"/>
  <c r="L438" i="14"/>
  <c r="M438" i="14" s="1"/>
  <c r="O438" i="14" s="1"/>
  <c r="P438" i="14" s="1"/>
  <c r="Q438" i="14" s="1"/>
  <c r="O456" i="11" s="1"/>
  <c r="L552" i="14"/>
  <c r="M552" i="14" s="1"/>
  <c r="O552" i="14" s="1"/>
  <c r="P552" i="14" s="1"/>
  <c r="Q552" i="14" s="1"/>
  <c r="O570" i="11" s="1"/>
  <c r="L858" i="14"/>
  <c r="M858" i="14" s="1"/>
  <c r="O858" i="14" s="1"/>
  <c r="P858" i="14" s="1"/>
  <c r="Q858" i="14" s="1"/>
  <c r="S132" i="11" s="1"/>
  <c r="L706" i="14"/>
  <c r="M706" i="14" s="1"/>
  <c r="O706" i="14" s="1"/>
  <c r="P706" i="14" s="1"/>
  <c r="Q706" i="14" s="1"/>
  <c r="O724" i="11" s="1"/>
  <c r="L825" i="14"/>
  <c r="M825" i="14" s="1"/>
  <c r="O825" i="14" s="1"/>
  <c r="P825" i="14" s="1"/>
  <c r="Q825" i="14" s="1"/>
  <c r="S99" i="11" s="1"/>
  <c r="L1263" i="14"/>
  <c r="M1263" i="14" s="1"/>
  <c r="O1263" i="14" s="1"/>
  <c r="P1263" i="14" s="1"/>
  <c r="Q1263" i="14" s="1"/>
  <c r="S537" i="11" s="1"/>
  <c r="L17" i="14"/>
  <c r="M17" i="14" s="1"/>
  <c r="O17" i="14" s="1"/>
  <c r="P17" i="14" s="1"/>
  <c r="Q17" i="14" s="1"/>
  <c r="O35" i="11" s="1"/>
  <c r="L686" i="14"/>
  <c r="M686" i="14" s="1"/>
  <c r="O686" i="14" s="1"/>
  <c r="P686" i="14" s="1"/>
  <c r="Q686" i="14" s="1"/>
  <c r="O704" i="11" s="1"/>
  <c r="L1326" i="14"/>
  <c r="M1326" i="14" s="1"/>
  <c r="O1326" i="14" s="1"/>
  <c r="P1326" i="14" s="1"/>
  <c r="Q1326" i="14" s="1"/>
  <c r="S600" i="11" s="1"/>
  <c r="L954" i="14"/>
  <c r="M954" i="14" s="1"/>
  <c r="O954" i="14" s="1"/>
  <c r="P954" i="14" s="1"/>
  <c r="Q954" i="14" s="1"/>
  <c r="S228" i="11" s="1"/>
  <c r="L358" i="14"/>
  <c r="M358" i="14" s="1"/>
  <c r="O358" i="14" s="1"/>
  <c r="P358" i="14" s="1"/>
  <c r="Q358" i="14" s="1"/>
  <c r="O376" i="11" s="1"/>
  <c r="L1182" i="14"/>
  <c r="M1182" i="14" s="1"/>
  <c r="O1182" i="14" s="1"/>
  <c r="P1182" i="14" s="1"/>
  <c r="Q1182" i="14" s="1"/>
  <c r="S456" i="11" s="1"/>
  <c r="L1296" i="14"/>
  <c r="M1296" i="14" s="1"/>
  <c r="O1296" i="14" s="1"/>
  <c r="P1296" i="14" s="1"/>
  <c r="Q1296" i="14" s="1"/>
  <c r="S570" i="11" s="1"/>
  <c r="L94" i="14"/>
  <c r="M94" i="14" s="1"/>
  <c r="O94" i="14" s="1"/>
  <c r="P94" i="14" s="1"/>
  <c r="Q94" i="14" s="1"/>
  <c r="O112" i="11" s="1"/>
  <c r="L659" i="14"/>
  <c r="M659" i="14" s="1"/>
  <c r="O659" i="14" s="1"/>
  <c r="P659" i="14" s="1"/>
  <c r="Q659" i="14" s="1"/>
  <c r="O677" i="11" s="1"/>
  <c r="L1450" i="14"/>
  <c r="M1450" i="14" s="1"/>
  <c r="O1450" i="14" s="1"/>
  <c r="P1450" i="14" s="1"/>
  <c r="Q1450" i="14" s="1"/>
  <c r="S724" i="11" s="1"/>
  <c r="L1125" i="14"/>
  <c r="M1125" i="14" s="1"/>
  <c r="O1125" i="14" s="1"/>
  <c r="P1125" i="14" s="1"/>
  <c r="Q1125" i="14" s="1"/>
  <c r="S399" i="11" s="1"/>
  <c r="L1079" i="14"/>
  <c r="M1079" i="14" s="1"/>
  <c r="O1079" i="14" s="1"/>
  <c r="P1079" i="14" s="1"/>
  <c r="Q1079" i="14" s="1"/>
  <c r="S353" i="11" s="1"/>
  <c r="L761" i="14"/>
  <c r="M761" i="14" s="1"/>
  <c r="O761" i="14" s="1"/>
  <c r="P761" i="14" s="1"/>
  <c r="Q761" i="14" s="1"/>
  <c r="S35" i="11" s="1"/>
  <c r="L1430" i="14"/>
  <c r="M1430" i="14" s="1"/>
  <c r="O1430" i="14" s="1"/>
  <c r="P1430" i="14" s="1"/>
  <c r="Q1430" i="14" s="1"/>
  <c r="S704" i="11" s="1"/>
  <c r="L806" i="14"/>
  <c r="M806" i="14" s="1"/>
  <c r="O806" i="14" s="1"/>
  <c r="P806" i="14" s="1"/>
  <c r="Q806" i="14" s="1"/>
  <c r="S80" i="11" s="1"/>
  <c r="L1421" i="14"/>
  <c r="M1421" i="14" s="1"/>
  <c r="O1421" i="14" s="1"/>
  <c r="P1421" i="14" s="1"/>
  <c r="Q1421" i="14" s="1"/>
  <c r="S695" i="11" s="1"/>
  <c r="L199" i="14"/>
  <c r="M199" i="14" s="1"/>
  <c r="O199" i="14" s="1"/>
  <c r="P199" i="14" s="1"/>
  <c r="Q199" i="14" s="1"/>
  <c r="O217" i="11" s="1"/>
  <c r="L1425" i="14"/>
  <c r="M1425" i="14" s="1"/>
  <c r="O1425" i="14" s="1"/>
  <c r="P1425" i="14" s="1"/>
  <c r="Q1425" i="14" s="1"/>
  <c r="S699" i="11" s="1"/>
  <c r="L587" i="14"/>
  <c r="M587" i="14" s="1"/>
  <c r="O587" i="14" s="1"/>
  <c r="P587" i="14" s="1"/>
  <c r="Q587" i="14" s="1"/>
  <c r="O605" i="11" s="1"/>
  <c r="W605" i="11" s="1"/>
  <c r="L902" i="14"/>
  <c r="M902" i="14" s="1"/>
  <c r="O902" i="14" s="1"/>
  <c r="P902" i="14" s="1"/>
  <c r="Q902" i="14" s="1"/>
  <c r="S176" i="11" s="1"/>
  <c r="L838" i="14"/>
  <c r="M838" i="14" s="1"/>
  <c r="O838" i="14" s="1"/>
  <c r="P838" i="14" s="1"/>
  <c r="Q838" i="14" s="1"/>
  <c r="S112" i="11" s="1"/>
  <c r="L708" i="14"/>
  <c r="M708" i="14" s="1"/>
  <c r="O708" i="14" s="1"/>
  <c r="P708" i="14" s="1"/>
  <c r="Q708" i="14" s="1"/>
  <c r="O726" i="11" s="1"/>
  <c r="L381" i="14"/>
  <c r="M381" i="14" s="1"/>
  <c r="O381" i="14" s="1"/>
  <c r="P381" i="14" s="1"/>
  <c r="Q381" i="14" s="1"/>
  <c r="O399" i="11" s="1"/>
  <c r="L101" i="14"/>
  <c r="M101" i="14" s="1"/>
  <c r="O101" i="14" s="1"/>
  <c r="P101" i="14" s="1"/>
  <c r="Q101" i="14" s="1"/>
  <c r="O119" i="11" s="1"/>
  <c r="K763" i="11"/>
  <c r="L640" i="14"/>
  <c r="M640" i="14" s="1"/>
  <c r="O640" i="14" s="1"/>
  <c r="P640" i="14" s="1"/>
  <c r="Q640" i="14" s="1"/>
  <c r="O658" i="11" s="1"/>
  <c r="L320" i="14"/>
  <c r="M320" i="14" s="1"/>
  <c r="O320" i="14" s="1"/>
  <c r="P320" i="14" s="1"/>
  <c r="Q320" i="14" s="1"/>
  <c r="O338" i="11" s="1"/>
  <c r="L293" i="14"/>
  <c r="M293" i="14" s="1"/>
  <c r="O293" i="14" s="1"/>
  <c r="P293" i="14" s="1"/>
  <c r="Q293" i="14" s="1"/>
  <c r="O311" i="11" s="1"/>
  <c r="L198" i="14"/>
  <c r="M198" i="14" s="1"/>
  <c r="O198" i="14" s="1"/>
  <c r="P198" i="14" s="1"/>
  <c r="Q198" i="14" s="1"/>
  <c r="O216" i="11" s="1"/>
  <c r="L233" i="14"/>
  <c r="M233" i="14" s="1"/>
  <c r="O233" i="14" s="1"/>
  <c r="P233" i="14" s="1"/>
  <c r="Q233" i="14" s="1"/>
  <c r="O251" i="11" s="1"/>
  <c r="L979" i="14"/>
  <c r="M979" i="14" s="1"/>
  <c r="O979" i="14" s="1"/>
  <c r="P979" i="14" s="1"/>
  <c r="Q979" i="14" s="1"/>
  <c r="S253" i="11" s="1"/>
  <c r="L1077" i="14"/>
  <c r="M1077" i="14" s="1"/>
  <c r="O1077" i="14" s="1"/>
  <c r="P1077" i="14" s="1"/>
  <c r="Q1077" i="14" s="1"/>
  <c r="S351" i="11" s="1"/>
  <c r="L338" i="14"/>
  <c r="M338" i="14" s="1"/>
  <c r="O338" i="14" s="1"/>
  <c r="P338" i="14" s="1"/>
  <c r="Q338" i="14" s="1"/>
  <c r="O356" i="11" s="1"/>
  <c r="L1376" i="14"/>
  <c r="M1376" i="14" s="1"/>
  <c r="O1376" i="14" s="1"/>
  <c r="P1376" i="14" s="1"/>
  <c r="Q1376" i="14" s="1"/>
  <c r="S650" i="11" s="1"/>
  <c r="L169" i="14"/>
  <c r="M169" i="14" s="1"/>
  <c r="O169" i="14" s="1"/>
  <c r="P169" i="14" s="1"/>
  <c r="Q169" i="14" s="1"/>
  <c r="O187" i="11" s="1"/>
  <c r="L1285" i="14"/>
  <c r="M1285" i="14" s="1"/>
  <c r="O1285" i="14" s="1"/>
  <c r="P1285" i="14" s="1"/>
  <c r="Q1285" i="14" s="1"/>
  <c r="S559" i="11" s="1"/>
  <c r="L1216" i="14"/>
  <c r="M1216" i="14" s="1"/>
  <c r="O1216" i="14" s="1"/>
  <c r="P1216" i="14" s="1"/>
  <c r="Q1216" i="14" s="1"/>
  <c r="S490" i="11" s="1"/>
  <c r="L1489" i="14"/>
  <c r="M1489" i="14" s="1"/>
  <c r="O1489" i="14" s="1"/>
  <c r="P1489" i="14" s="1"/>
  <c r="Q1489" i="14" s="1"/>
  <c r="S763" i="11" s="1"/>
  <c r="L1384" i="14"/>
  <c r="M1384" i="14" s="1"/>
  <c r="O1384" i="14" s="1"/>
  <c r="P1384" i="14" s="1"/>
  <c r="Q1384" i="14" s="1"/>
  <c r="S658" i="11" s="1"/>
  <c r="L541" i="14"/>
  <c r="M541" i="14" s="1"/>
  <c r="O541" i="14" s="1"/>
  <c r="P541" i="14" s="1"/>
  <c r="Q541" i="14" s="1"/>
  <c r="O559" i="11" s="1"/>
  <c r="L770" i="14"/>
  <c r="M770" i="14" s="1"/>
  <c r="O770" i="14" s="1"/>
  <c r="P770" i="14" s="1"/>
  <c r="Q770" i="14" s="1"/>
  <c r="S44" i="11" s="1"/>
  <c r="L1330" i="14"/>
  <c r="M1330" i="14" s="1"/>
  <c r="O1330" i="14" s="1"/>
  <c r="P1330" i="14" s="1"/>
  <c r="Q1330" i="14" s="1"/>
  <c r="S604" i="11" s="1"/>
  <c r="L472" i="14"/>
  <c r="M472" i="14" s="1"/>
  <c r="O472" i="14" s="1"/>
  <c r="P472" i="14" s="1"/>
  <c r="Q472" i="14" s="1"/>
  <c r="O490" i="11" s="1"/>
  <c r="L24" i="14"/>
  <c r="M24" i="14" s="1"/>
  <c r="O24" i="14" s="1"/>
  <c r="P24" i="14" s="1"/>
  <c r="Q24" i="14" s="1"/>
  <c r="O42" i="11" s="1"/>
  <c r="L1228" i="14"/>
  <c r="M1228" i="14" s="1"/>
  <c r="O1228" i="14" s="1"/>
  <c r="P1228" i="14" s="1"/>
  <c r="Q1228" i="14" s="1"/>
  <c r="S502" i="11" s="1"/>
  <c r="L153" i="14"/>
  <c r="M153" i="14" s="1"/>
  <c r="O153" i="14" s="1"/>
  <c r="P153" i="14" s="1"/>
  <c r="Q153" i="14" s="1"/>
  <c r="O171" i="11" s="1"/>
  <c r="L790" i="14"/>
  <c r="M790" i="14" s="1"/>
  <c r="O790" i="14" s="1"/>
  <c r="P790" i="14" s="1"/>
  <c r="Q790" i="14" s="1"/>
  <c r="S64" i="11" s="1"/>
  <c r="L26" i="14"/>
  <c r="M26" i="14" s="1"/>
  <c r="O26" i="14" s="1"/>
  <c r="P26" i="14" s="1"/>
  <c r="Q26" i="14" s="1"/>
  <c r="O44" i="11" s="1"/>
  <c r="L845" i="14"/>
  <c r="M845" i="14" s="1"/>
  <c r="O845" i="14" s="1"/>
  <c r="P845" i="14" s="1"/>
  <c r="Q845" i="14" s="1"/>
  <c r="S119" i="11" s="1"/>
  <c r="L1320" i="14"/>
  <c r="M1320" i="14" s="1"/>
  <c r="O1320" i="14" s="1"/>
  <c r="P1320" i="14" s="1"/>
  <c r="Q1320" i="14" s="1"/>
  <c r="S594" i="11" s="1"/>
  <c r="L307" i="14"/>
  <c r="M307" i="14" s="1"/>
  <c r="O307" i="14" s="1"/>
  <c r="P307" i="14" s="1"/>
  <c r="Q307" i="14" s="1"/>
  <c r="O325" i="11" s="1"/>
  <c r="L437" i="14"/>
  <c r="M437" i="14" s="1"/>
  <c r="O437" i="14" s="1"/>
  <c r="P437" i="14" s="1"/>
  <c r="Q437" i="14" s="1"/>
  <c r="O455" i="11" s="1"/>
  <c r="L655" i="14"/>
  <c r="M655" i="14" s="1"/>
  <c r="O655" i="14" s="1"/>
  <c r="P655" i="14" s="1"/>
  <c r="Q655" i="14" s="1"/>
  <c r="O673" i="11" s="1"/>
  <c r="L648" i="14"/>
  <c r="M648" i="14" s="1"/>
  <c r="O648" i="14" s="1"/>
  <c r="P648" i="14" s="1"/>
  <c r="Q648" i="14" s="1"/>
  <c r="O666" i="11" s="1"/>
  <c r="L532" i="14"/>
  <c r="M532" i="14" s="1"/>
  <c r="O532" i="14" s="1"/>
  <c r="P532" i="14" s="1"/>
  <c r="Q532" i="14" s="1"/>
  <c r="O550" i="11" s="1"/>
  <c r="L1064" i="14"/>
  <c r="M1064" i="14" s="1"/>
  <c r="O1064" i="14" s="1"/>
  <c r="P1064" i="14" s="1"/>
  <c r="Q1064" i="14" s="1"/>
  <c r="S338" i="11" s="1"/>
  <c r="L1037" i="14"/>
  <c r="M1037" i="14" s="1"/>
  <c r="O1037" i="14" s="1"/>
  <c r="P1037" i="14" s="1"/>
  <c r="Q1037" i="14" s="1"/>
  <c r="S311" i="11" s="1"/>
  <c r="L942" i="14"/>
  <c r="M942" i="14" s="1"/>
  <c r="O942" i="14" s="1"/>
  <c r="P942" i="14" s="1"/>
  <c r="Q942" i="14" s="1"/>
  <c r="S216" i="11" s="1"/>
  <c r="L399" i="14"/>
  <c r="M399" i="14" s="1"/>
  <c r="O399" i="14" s="1"/>
  <c r="P399" i="14" s="1"/>
  <c r="Q399" i="14" s="1"/>
  <c r="O417" i="11" s="1"/>
  <c r="L235" i="14"/>
  <c r="M235" i="14" s="1"/>
  <c r="O235" i="14" s="1"/>
  <c r="P235" i="14" s="1"/>
  <c r="Q235" i="14" s="1"/>
  <c r="O253" i="11" s="1"/>
  <c r="L978" i="14"/>
  <c r="M978" i="14" s="1"/>
  <c r="O978" i="14" s="1"/>
  <c r="P978" i="14" s="1"/>
  <c r="Q978" i="14" s="1"/>
  <c r="S252" i="11" s="1"/>
  <c r="L1082" i="14"/>
  <c r="M1082" i="14" s="1"/>
  <c r="O1082" i="14" s="1"/>
  <c r="P1082" i="14" s="1"/>
  <c r="Q1082" i="14" s="1"/>
  <c r="S356" i="11" s="1"/>
  <c r="L677" i="14"/>
  <c r="M677" i="14" s="1"/>
  <c r="O677" i="14" s="1"/>
  <c r="P677" i="14" s="1"/>
  <c r="Q677" i="14" s="1"/>
  <c r="O695" i="11" s="1"/>
  <c r="L632" i="14"/>
  <c r="M632" i="14" s="1"/>
  <c r="O632" i="14" s="1"/>
  <c r="P632" i="14" s="1"/>
  <c r="Q632" i="14" s="1"/>
  <c r="O650" i="11" s="1"/>
  <c r="L586" i="14"/>
  <c r="M586" i="14" s="1"/>
  <c r="O586" i="14" s="1"/>
  <c r="P586" i="14" s="1"/>
  <c r="Q586" i="14" s="1"/>
  <c r="O604" i="11" s="1"/>
  <c r="L768" i="14"/>
  <c r="M768" i="14" s="1"/>
  <c r="O768" i="14" s="1"/>
  <c r="P768" i="14" s="1"/>
  <c r="Q768" i="14" s="1"/>
  <c r="S42" i="11" s="1"/>
  <c r="L155" i="14"/>
  <c r="M155" i="14" s="1"/>
  <c r="O155" i="14" s="1"/>
  <c r="P155" i="14" s="1"/>
  <c r="Q155" i="14" s="1"/>
  <c r="O173" i="11" s="1"/>
  <c r="L977" i="14"/>
  <c r="M977" i="14" s="1"/>
  <c r="O977" i="14" s="1"/>
  <c r="P977" i="14" s="1"/>
  <c r="Q977" i="14" s="1"/>
  <c r="S251" i="11" s="1"/>
  <c r="L897" i="14"/>
  <c r="M897" i="14" s="1"/>
  <c r="O897" i="14" s="1"/>
  <c r="P897" i="14" s="1"/>
  <c r="Q897" i="14" s="1"/>
  <c r="S171" i="11" s="1"/>
  <c r="L46" i="14"/>
  <c r="M46" i="14" s="1"/>
  <c r="O46" i="14" s="1"/>
  <c r="P46" i="14" s="1"/>
  <c r="Q46" i="14" s="1"/>
  <c r="O64" i="11" s="1"/>
  <c r="L92" i="14"/>
  <c r="M92" i="14" s="1"/>
  <c r="O92" i="14" s="1"/>
  <c r="P92" i="14" s="1"/>
  <c r="Q92" i="14" s="1"/>
  <c r="O110" i="11" s="1"/>
  <c r="L576" i="14"/>
  <c r="M576" i="14" s="1"/>
  <c r="O576" i="14" s="1"/>
  <c r="P576" i="14" s="1"/>
  <c r="Q576" i="14" s="1"/>
  <c r="O594" i="11" s="1"/>
  <c r="L1051" i="14"/>
  <c r="M1051" i="14" s="1"/>
  <c r="O1051" i="14" s="1"/>
  <c r="P1051" i="14" s="1"/>
  <c r="Q1051" i="14" s="1"/>
  <c r="S325" i="11" s="1"/>
  <c r="L1181" i="14"/>
  <c r="M1181" i="14" s="1"/>
  <c r="O1181" i="14" s="1"/>
  <c r="P1181" i="14" s="1"/>
  <c r="Q1181" i="14" s="1"/>
  <c r="S455" i="11" s="1"/>
  <c r="L737" i="14"/>
  <c r="M737" i="14" s="1"/>
  <c r="O737" i="14" s="1"/>
  <c r="P737" i="14" s="1"/>
  <c r="Q737" i="14" s="1"/>
  <c r="O755" i="11" s="1"/>
  <c r="L1399" i="14"/>
  <c r="M1399" i="14" s="1"/>
  <c r="O1399" i="14" s="1"/>
  <c r="P1399" i="14" s="1"/>
  <c r="Q1399" i="14" s="1"/>
  <c r="S673" i="11" s="1"/>
  <c r="L1392" i="14"/>
  <c r="M1392" i="14" s="1"/>
  <c r="O1392" i="14" s="1"/>
  <c r="P1392" i="14" s="1"/>
  <c r="Q1392" i="14" s="1"/>
  <c r="S666" i="11" s="1"/>
  <c r="L1276" i="14"/>
  <c r="M1276" i="14" s="1"/>
  <c r="O1276" i="14" s="1"/>
  <c r="P1276" i="14" s="1"/>
  <c r="Q1276" i="14" s="1"/>
  <c r="S550" i="11" s="1"/>
  <c r="L841" i="14"/>
  <c r="M841" i="14" s="1"/>
  <c r="O841" i="14" s="1"/>
  <c r="P841" i="14" s="1"/>
  <c r="Q841" i="14" s="1"/>
  <c r="S115" i="11" s="1"/>
  <c r="L1143" i="14"/>
  <c r="M1143" i="14" s="1"/>
  <c r="O1143" i="14" s="1"/>
  <c r="P1143" i="14" s="1"/>
  <c r="Q1143" i="14" s="1"/>
  <c r="S417" i="11" s="1"/>
  <c r="L523" i="14"/>
  <c r="M523" i="14" s="1"/>
  <c r="O523" i="14" s="1"/>
  <c r="P523" i="14" s="1"/>
  <c r="Q523" i="14" s="1"/>
  <c r="O541" i="11" s="1"/>
  <c r="L234" i="14"/>
  <c r="M234" i="14" s="1"/>
  <c r="O234" i="14" s="1"/>
  <c r="P234" i="14" s="1"/>
  <c r="Q234" i="14" s="1"/>
  <c r="O252" i="11" s="1"/>
  <c r="L484" i="14"/>
  <c r="M484" i="14" s="1"/>
  <c r="O484" i="14" s="1"/>
  <c r="P484" i="14" s="1"/>
  <c r="Q484" i="14" s="1"/>
  <c r="O502" i="11" s="1"/>
  <c r="L934" i="14"/>
  <c r="M934" i="14" s="1"/>
  <c r="O934" i="14" s="1"/>
  <c r="P934" i="14" s="1"/>
  <c r="Q934" i="14" s="1"/>
  <c r="S208" i="11" s="1"/>
  <c r="L1481" i="14"/>
  <c r="M1481" i="14" s="1"/>
  <c r="O1481" i="14" s="1"/>
  <c r="P1481" i="14" s="1"/>
  <c r="Q1481" i="14" s="1"/>
  <c r="S755" i="11" s="1"/>
  <c r="L334" i="14"/>
  <c r="M334" i="14" s="1"/>
  <c r="O334" i="14" s="1"/>
  <c r="P334" i="14" s="1"/>
  <c r="Q334" i="14" s="1"/>
  <c r="O352" i="11" s="1"/>
  <c r="L605" i="14"/>
  <c r="M605" i="14" s="1"/>
  <c r="O605" i="14" s="1"/>
  <c r="P605" i="14" s="1"/>
  <c r="Q605" i="14" s="1"/>
  <c r="O623" i="11" s="1"/>
  <c r="L1266" i="14"/>
  <c r="M1266" i="14" s="1"/>
  <c r="O1266" i="14" s="1"/>
  <c r="P1266" i="14" s="1"/>
  <c r="Q1266" i="14" s="1"/>
  <c r="S540" i="11" s="1"/>
  <c r="L97" i="14"/>
  <c r="M97" i="14" s="1"/>
  <c r="O97" i="14" s="1"/>
  <c r="P97" i="14" s="1"/>
  <c r="Q97" i="14" s="1"/>
  <c r="O115" i="11" s="1"/>
  <c r="L189" i="14"/>
  <c r="M189" i="14" s="1"/>
  <c r="O189" i="14" s="1"/>
  <c r="P189" i="14" s="1"/>
  <c r="Q189" i="14" s="1"/>
  <c r="O207" i="11" s="1"/>
  <c r="L880" i="14"/>
  <c r="M880" i="14" s="1"/>
  <c r="O880" i="14" s="1"/>
  <c r="P880" i="14" s="1"/>
  <c r="Q880" i="14" s="1"/>
  <c r="S154" i="11" s="1"/>
  <c r="L910" i="14"/>
  <c r="M910" i="14" s="1"/>
  <c r="O910" i="14" s="1"/>
  <c r="P910" i="14" s="1"/>
  <c r="Q910" i="14" s="1"/>
  <c r="S184" i="11" s="1"/>
  <c r="L1267" i="14"/>
  <c r="M1267" i="14" s="1"/>
  <c r="O1267" i="14" s="1"/>
  <c r="P1267" i="14" s="1"/>
  <c r="Q1267" i="14" s="1"/>
  <c r="S541" i="11" s="1"/>
  <c r="L1021" i="14"/>
  <c r="M1021" i="14" s="1"/>
  <c r="O1021" i="14" s="1"/>
  <c r="P1021" i="14" s="1"/>
  <c r="Q1021" i="14" s="1"/>
  <c r="S295" i="11" s="1"/>
  <c r="L582" i="14"/>
  <c r="M582" i="14" s="1"/>
  <c r="O582" i="14" s="1"/>
  <c r="P582" i="14" s="1"/>
  <c r="Q582" i="14" s="1"/>
  <c r="O600" i="11" s="1"/>
  <c r="L1036" i="14"/>
  <c r="M1036" i="14" s="1"/>
  <c r="O1036" i="14" s="1"/>
  <c r="P1036" i="14" s="1"/>
  <c r="Q1036" i="14" s="1"/>
  <c r="S310" i="11" s="1"/>
  <c r="L6" i="14"/>
  <c r="M6" i="14" s="1"/>
  <c r="O6" i="14" s="1"/>
  <c r="P6" i="14" s="1"/>
  <c r="Q6" i="14" s="1"/>
  <c r="O24" i="11" s="1"/>
  <c r="L384" i="14"/>
  <c r="M384" i="14" s="1"/>
  <c r="O384" i="14" s="1"/>
  <c r="P384" i="14" s="1"/>
  <c r="Q384" i="14" s="1"/>
  <c r="O402" i="11" s="1"/>
  <c r="L750" i="14"/>
  <c r="M750" i="14" s="1"/>
  <c r="O750" i="14" s="1"/>
  <c r="P750" i="14" s="1"/>
  <c r="Q750" i="14" s="1"/>
  <c r="S24" i="11" s="1"/>
  <c r="L190" i="14"/>
  <c r="M190" i="14" s="1"/>
  <c r="O190" i="14" s="1"/>
  <c r="P190" i="14" s="1"/>
  <c r="Q190" i="14" s="1"/>
  <c r="O208" i="11" s="1"/>
  <c r="W208" i="11" s="1"/>
  <c r="L1310" i="14"/>
  <c r="M1310" i="14" s="1"/>
  <c r="O1310" i="14" s="1"/>
  <c r="P1310" i="14" s="1"/>
  <c r="Q1310" i="14" s="1"/>
  <c r="S584" i="11" s="1"/>
  <c r="L944" i="14"/>
  <c r="M944" i="14" s="1"/>
  <c r="O944" i="14" s="1"/>
  <c r="P944" i="14" s="1"/>
  <c r="Q944" i="14" s="1"/>
  <c r="S218" i="11" s="1"/>
  <c r="L1078" i="14"/>
  <c r="M1078" i="14" s="1"/>
  <c r="O1078" i="14" s="1"/>
  <c r="P1078" i="14" s="1"/>
  <c r="Q1078" i="14" s="1"/>
  <c r="S352" i="11" s="1"/>
  <c r="L1349" i="14"/>
  <c r="M1349" i="14" s="1"/>
  <c r="O1349" i="14" s="1"/>
  <c r="P1349" i="14" s="1"/>
  <c r="Q1349" i="14" s="1"/>
  <c r="S623" i="11" s="1"/>
  <c r="L522" i="14"/>
  <c r="M522" i="14" s="1"/>
  <c r="O522" i="14" s="1"/>
  <c r="P522" i="14" s="1"/>
  <c r="Q522" i="14" s="1"/>
  <c r="O540" i="11" s="1"/>
  <c r="L879" i="14"/>
  <c r="M879" i="14" s="1"/>
  <c r="O879" i="14" s="1"/>
  <c r="P879" i="14" s="1"/>
  <c r="Q879" i="14" s="1"/>
  <c r="S153" i="11" s="1"/>
  <c r="L933" i="14"/>
  <c r="M933" i="14" s="1"/>
  <c r="O933" i="14" s="1"/>
  <c r="P933" i="14" s="1"/>
  <c r="Q933" i="14" s="1"/>
  <c r="S207" i="11" s="1"/>
  <c r="L136" i="14"/>
  <c r="M136" i="14" s="1"/>
  <c r="O136" i="14" s="1"/>
  <c r="P136" i="14" s="1"/>
  <c r="Q136" i="14" s="1"/>
  <c r="O154" i="11" s="1"/>
  <c r="L166" i="14"/>
  <c r="M166" i="14" s="1"/>
  <c r="O166" i="14" s="1"/>
  <c r="P166" i="14" s="1"/>
  <c r="Q166" i="14" s="1"/>
  <c r="O184" i="11" s="1"/>
  <c r="L1403" i="14"/>
  <c r="M1403" i="14" s="1"/>
  <c r="O1403" i="14" s="1"/>
  <c r="P1403" i="14" s="1"/>
  <c r="Q1403" i="14" s="1"/>
  <c r="S677" i="11" s="1"/>
  <c r="L277" i="14"/>
  <c r="M277" i="14" s="1"/>
  <c r="O277" i="14" s="1"/>
  <c r="P277" i="14" s="1"/>
  <c r="Q277" i="14" s="1"/>
  <c r="O295" i="11" s="1"/>
  <c r="L518" i="14"/>
  <c r="M518" i="14" s="1"/>
  <c r="O518" i="14" s="1"/>
  <c r="P518" i="14" s="1"/>
  <c r="Q518" i="14" s="1"/>
  <c r="O536" i="11" s="1"/>
  <c r="L624" i="14"/>
  <c r="M624" i="14" s="1"/>
  <c r="O624" i="14" s="1"/>
  <c r="P624" i="14" s="1"/>
  <c r="Q624" i="14" s="1"/>
  <c r="O642" i="11" s="1"/>
  <c r="L82" i="14"/>
  <c r="M82" i="14" s="1"/>
  <c r="O82" i="14" s="1"/>
  <c r="P82" i="14" s="1"/>
  <c r="Q82" i="14" s="1"/>
  <c r="O100" i="11" s="1"/>
  <c r="L464" i="14"/>
  <c r="M464" i="14" s="1"/>
  <c r="O464" i="14" s="1"/>
  <c r="P464" i="14" s="1"/>
  <c r="Q464" i="14" s="1"/>
  <c r="O482" i="11" s="1"/>
  <c r="L1200" i="14"/>
  <c r="M1200" i="14" s="1"/>
  <c r="O1200" i="14" s="1"/>
  <c r="P1200" i="14" s="1"/>
  <c r="Q1200" i="14" s="1"/>
  <c r="S474" i="11" s="1"/>
  <c r="L887" i="14"/>
  <c r="M887" i="14" s="1"/>
  <c r="O887" i="14" s="1"/>
  <c r="P887" i="14" s="1"/>
  <c r="Q887" i="14" s="1"/>
  <c r="S161" i="11" s="1"/>
  <c r="L1288" i="14"/>
  <c r="M1288" i="14" s="1"/>
  <c r="O1288" i="14" s="1"/>
  <c r="P1288" i="14" s="1"/>
  <c r="Q1288" i="14" s="1"/>
  <c r="S562" i="11" s="1"/>
  <c r="L302" i="14"/>
  <c r="M302" i="14" s="1"/>
  <c r="O302" i="14" s="1"/>
  <c r="P302" i="14" s="1"/>
  <c r="Q302" i="14" s="1"/>
  <c r="O320" i="11" s="1"/>
  <c r="L85" i="14"/>
  <c r="M85" i="14" s="1"/>
  <c r="O85" i="14" s="1"/>
  <c r="P85" i="14" s="1"/>
  <c r="Q85" i="14" s="1"/>
  <c r="O103" i="11" s="1"/>
  <c r="L123" i="14"/>
  <c r="M123" i="14" s="1"/>
  <c r="O123" i="14" s="1"/>
  <c r="P123" i="14" s="1"/>
  <c r="Q123" i="14" s="1"/>
  <c r="O141" i="11" s="1"/>
  <c r="L263" i="14"/>
  <c r="M263" i="14" s="1"/>
  <c r="O263" i="14" s="1"/>
  <c r="P263" i="14" s="1"/>
  <c r="Q263" i="14" s="1"/>
  <c r="O281" i="11" s="1"/>
  <c r="L667" i="14"/>
  <c r="M667" i="14" s="1"/>
  <c r="O667" i="14" s="1"/>
  <c r="P667" i="14" s="1"/>
  <c r="Q667" i="14" s="1"/>
  <c r="O685" i="11" s="1"/>
  <c r="L327" i="14"/>
  <c r="M327" i="14" s="1"/>
  <c r="O327" i="14" s="1"/>
  <c r="P327" i="14" s="1"/>
  <c r="Q327" i="14" s="1"/>
  <c r="O345" i="11" s="1"/>
  <c r="L1140" i="14"/>
  <c r="M1140" i="14" s="1"/>
  <c r="O1140" i="14" s="1"/>
  <c r="P1140" i="14" s="1"/>
  <c r="Q1140" i="14" s="1"/>
  <c r="S414" i="11" s="1"/>
  <c r="L392" i="14"/>
  <c r="M392" i="14" s="1"/>
  <c r="O392" i="14" s="1"/>
  <c r="P392" i="14" s="1"/>
  <c r="Q392" i="14" s="1"/>
  <c r="O410" i="11" s="1"/>
  <c r="L1328" i="14"/>
  <c r="M1328" i="14" s="1"/>
  <c r="O1328" i="14" s="1"/>
  <c r="P1328" i="14" s="1"/>
  <c r="Q1328" i="14" s="1"/>
  <c r="S602" i="11" s="1"/>
  <c r="L1439" i="14"/>
  <c r="M1439" i="14" s="1"/>
  <c r="O1439" i="14" s="1"/>
  <c r="P1439" i="14" s="1"/>
  <c r="Q1439" i="14" s="1"/>
  <c r="S713" i="11" s="1"/>
  <c r="L353" i="14"/>
  <c r="M353" i="14" s="1"/>
  <c r="O353" i="14" s="1"/>
  <c r="P353" i="14" s="1"/>
  <c r="Q353" i="14" s="1"/>
  <c r="O371" i="11" s="1"/>
  <c r="L1352" i="14"/>
  <c r="M1352" i="14" s="1"/>
  <c r="O1352" i="14" s="1"/>
  <c r="P1352" i="14" s="1"/>
  <c r="Q1352" i="14" s="1"/>
  <c r="S626" i="11" s="1"/>
  <c r="L260" i="14"/>
  <c r="M260" i="14" s="1"/>
  <c r="O260" i="14" s="1"/>
  <c r="P260" i="14" s="1"/>
  <c r="Q260" i="14" s="1"/>
  <c r="O278" i="11" s="1"/>
  <c r="L664" i="14"/>
  <c r="M664" i="14" s="1"/>
  <c r="O664" i="14" s="1"/>
  <c r="P664" i="14" s="1"/>
  <c r="Q664" i="14" s="1"/>
  <c r="O682" i="11" s="1"/>
  <c r="L1208" i="14"/>
  <c r="M1208" i="14" s="1"/>
  <c r="O1208" i="14" s="1"/>
  <c r="P1208" i="14" s="1"/>
  <c r="Q1208" i="14" s="1"/>
  <c r="S482" i="11" s="1"/>
  <c r="L456" i="14"/>
  <c r="M456" i="14" s="1"/>
  <c r="O456" i="14" s="1"/>
  <c r="P456" i="14" s="1"/>
  <c r="Q456" i="14" s="1"/>
  <c r="O474" i="11" s="1"/>
  <c r="L225" i="14"/>
  <c r="M225" i="14" s="1"/>
  <c r="O225" i="14" s="1"/>
  <c r="P225" i="14" s="1"/>
  <c r="Q225" i="14" s="1"/>
  <c r="O243" i="11" s="1"/>
  <c r="L544" i="14"/>
  <c r="M544" i="14" s="1"/>
  <c r="O544" i="14" s="1"/>
  <c r="P544" i="14" s="1"/>
  <c r="Q544" i="14" s="1"/>
  <c r="O562" i="11" s="1"/>
  <c r="L1046" i="14"/>
  <c r="M1046" i="14" s="1"/>
  <c r="O1046" i="14" s="1"/>
  <c r="P1046" i="14" s="1"/>
  <c r="Q1046" i="14" s="1"/>
  <c r="S320" i="11" s="1"/>
  <c r="L550" i="14"/>
  <c r="M550" i="14" s="1"/>
  <c r="O550" i="14" s="1"/>
  <c r="P550" i="14" s="1"/>
  <c r="Q550" i="14" s="1"/>
  <c r="O568" i="11" s="1"/>
  <c r="L1347" i="14"/>
  <c r="M1347" i="14" s="1"/>
  <c r="O1347" i="14" s="1"/>
  <c r="P1347" i="14" s="1"/>
  <c r="Q1347" i="14" s="1"/>
  <c r="S621" i="11" s="1"/>
  <c r="L829" i="14"/>
  <c r="M829" i="14" s="1"/>
  <c r="O829" i="14" s="1"/>
  <c r="P829" i="14" s="1"/>
  <c r="Q829" i="14" s="1"/>
  <c r="S103" i="11" s="1"/>
  <c r="L867" i="14"/>
  <c r="M867" i="14" s="1"/>
  <c r="O867" i="14" s="1"/>
  <c r="P867" i="14" s="1"/>
  <c r="Q867" i="14" s="1"/>
  <c r="S141" i="11" s="1"/>
  <c r="L161" i="14"/>
  <c r="M161" i="14" s="1"/>
  <c r="O161" i="14" s="1"/>
  <c r="P161" i="14" s="1"/>
  <c r="Q161" i="14" s="1"/>
  <c r="O179" i="11" s="1"/>
  <c r="L1007" i="14"/>
  <c r="M1007" i="14" s="1"/>
  <c r="O1007" i="14" s="1"/>
  <c r="P1007" i="14" s="1"/>
  <c r="Q1007" i="14" s="1"/>
  <c r="S281" i="11" s="1"/>
  <c r="L695" i="14"/>
  <c r="M695" i="14" s="1"/>
  <c r="O695" i="14" s="1"/>
  <c r="P695" i="14" s="1"/>
  <c r="Q695" i="14" s="1"/>
  <c r="O713" i="11" s="1"/>
  <c r="L969" i="14"/>
  <c r="M969" i="14" s="1"/>
  <c r="O969" i="14" s="1"/>
  <c r="P969" i="14" s="1"/>
  <c r="Q969" i="14" s="1"/>
  <c r="S243" i="11" s="1"/>
  <c r="L276" i="14"/>
  <c r="M276" i="14" s="1"/>
  <c r="O276" i="14" s="1"/>
  <c r="P276" i="14" s="1"/>
  <c r="Q276" i="14" s="1"/>
  <c r="O294" i="11" s="1"/>
  <c r="L603" i="14"/>
  <c r="M603" i="14" s="1"/>
  <c r="O603" i="14" s="1"/>
  <c r="P603" i="14" s="1"/>
  <c r="Q603" i="14" s="1"/>
  <c r="O621" i="11" s="1"/>
  <c r="L553" i="14"/>
  <c r="M553" i="14" s="1"/>
  <c r="O553" i="14" s="1"/>
  <c r="P553" i="14" s="1"/>
  <c r="Q553" i="14" s="1"/>
  <c r="O571" i="11" s="1"/>
  <c r="L165" i="14"/>
  <c r="M165" i="14" s="1"/>
  <c r="O165" i="14" s="1"/>
  <c r="P165" i="14" s="1"/>
  <c r="Q165" i="14" s="1"/>
  <c r="O183" i="11" s="1"/>
  <c r="L905" i="14"/>
  <c r="M905" i="14" s="1"/>
  <c r="O905" i="14" s="1"/>
  <c r="P905" i="14" s="1"/>
  <c r="Q905" i="14" s="1"/>
  <c r="S179" i="11" s="1"/>
  <c r="L207" i="14"/>
  <c r="M207" i="14" s="1"/>
  <c r="O207" i="14" s="1"/>
  <c r="P207" i="14" s="1"/>
  <c r="Q207" i="14" s="1"/>
  <c r="O225" i="11" s="1"/>
  <c r="L1315" i="14"/>
  <c r="M1315" i="14" s="1"/>
  <c r="O1315" i="14" s="1"/>
  <c r="P1315" i="14" s="1"/>
  <c r="Q1315" i="14" s="1"/>
  <c r="S589" i="11" s="1"/>
  <c r="L1411" i="14"/>
  <c r="M1411" i="14" s="1"/>
  <c r="O1411" i="14" s="1"/>
  <c r="P1411" i="14" s="1"/>
  <c r="Q1411" i="14" s="1"/>
  <c r="S685" i="11" s="1"/>
  <c r="L1071" i="14"/>
  <c r="M1071" i="14" s="1"/>
  <c r="O1071" i="14" s="1"/>
  <c r="P1071" i="14" s="1"/>
  <c r="Q1071" i="14" s="1"/>
  <c r="S345" i="11" s="1"/>
  <c r="L396" i="14"/>
  <c r="M396" i="14" s="1"/>
  <c r="O396" i="14" s="1"/>
  <c r="P396" i="14" s="1"/>
  <c r="Q396" i="14" s="1"/>
  <c r="O414" i="11" s="1"/>
  <c r="L1164" i="14"/>
  <c r="M1164" i="14" s="1"/>
  <c r="O1164" i="14" s="1"/>
  <c r="P1164" i="14" s="1"/>
  <c r="Q1164" i="14" s="1"/>
  <c r="S438" i="11" s="1"/>
  <c r="L684" i="14"/>
  <c r="M684" i="14" s="1"/>
  <c r="O684" i="14" s="1"/>
  <c r="P684" i="14" s="1"/>
  <c r="Q684" i="14" s="1"/>
  <c r="O702" i="11" s="1"/>
  <c r="L1169" i="14"/>
  <c r="M1169" i="14" s="1"/>
  <c r="O1169" i="14" s="1"/>
  <c r="P1169" i="14" s="1"/>
  <c r="Q1169" i="14" s="1"/>
  <c r="S443" i="11" s="1"/>
  <c r="L1020" i="14"/>
  <c r="M1020" i="14" s="1"/>
  <c r="O1020" i="14" s="1"/>
  <c r="P1020" i="14" s="1"/>
  <c r="Q1020" i="14" s="1"/>
  <c r="S294" i="11" s="1"/>
  <c r="L1297" i="14"/>
  <c r="M1297" i="14" s="1"/>
  <c r="O1297" i="14" s="1"/>
  <c r="P1297" i="14" s="1"/>
  <c r="Q1297" i="14" s="1"/>
  <c r="S571" i="11" s="1"/>
  <c r="L909" i="14"/>
  <c r="M909" i="14" s="1"/>
  <c r="O909" i="14" s="1"/>
  <c r="P909" i="14" s="1"/>
  <c r="Q909" i="14" s="1"/>
  <c r="S183" i="11" s="1"/>
  <c r="L951" i="14"/>
  <c r="M951" i="14" s="1"/>
  <c r="O951" i="14" s="1"/>
  <c r="P951" i="14" s="1"/>
  <c r="Q951" i="14" s="1"/>
  <c r="S225" i="11" s="1"/>
  <c r="L571" i="14"/>
  <c r="M571" i="14" s="1"/>
  <c r="O571" i="14" s="1"/>
  <c r="P571" i="14" s="1"/>
  <c r="Q571" i="14" s="1"/>
  <c r="O589" i="11" s="1"/>
  <c r="L1262" i="14"/>
  <c r="M1262" i="14" s="1"/>
  <c r="O1262" i="14" s="1"/>
  <c r="P1262" i="14" s="1"/>
  <c r="Q1262" i="14" s="1"/>
  <c r="S536" i="11" s="1"/>
  <c r="L1004" i="14"/>
  <c r="M1004" i="14" s="1"/>
  <c r="O1004" i="14" s="1"/>
  <c r="P1004" i="14" s="1"/>
  <c r="Q1004" i="14" s="1"/>
  <c r="S278" i="11" s="1"/>
  <c r="L425" i="14"/>
  <c r="M425" i="14" s="1"/>
  <c r="O425" i="14" s="1"/>
  <c r="P425" i="14" s="1"/>
  <c r="Q425" i="14" s="1"/>
  <c r="O443" i="11" s="1"/>
  <c r="L420" i="14"/>
  <c r="M420" i="14" s="1"/>
  <c r="O420" i="14" s="1"/>
  <c r="P420" i="14" s="1"/>
  <c r="Q420" i="14" s="1"/>
  <c r="O438" i="11" s="1"/>
  <c r="L489" i="14"/>
  <c r="M489" i="14" s="1"/>
  <c r="O489" i="14" s="1"/>
  <c r="P489" i="14" s="1"/>
  <c r="Q489" i="14" s="1"/>
  <c r="O507" i="11" s="1"/>
  <c r="L1428" i="14"/>
  <c r="M1428" i="14" s="1"/>
  <c r="O1428" i="14" s="1"/>
  <c r="P1428" i="14" s="1"/>
  <c r="Q1428" i="14" s="1"/>
  <c r="S702" i="11" s="1"/>
  <c r="L733" i="14"/>
  <c r="M733" i="14" s="1"/>
  <c r="O733" i="14" s="1"/>
  <c r="P733" i="14" s="1"/>
  <c r="Q733" i="14" s="1"/>
  <c r="O751" i="11" s="1"/>
  <c r="L1404" i="14"/>
  <c r="M1404" i="14" s="1"/>
  <c r="O1404" i="14" s="1"/>
  <c r="P1404" i="14" s="1"/>
  <c r="Q1404" i="14" s="1"/>
  <c r="S678" i="11" s="1"/>
  <c r="L1466" i="14"/>
  <c r="M1466" i="14" s="1"/>
  <c r="O1466" i="14" s="1"/>
  <c r="P1466" i="14" s="1"/>
  <c r="Q1466" i="14" s="1"/>
  <c r="S740" i="11" s="1"/>
  <c r="L614" i="14"/>
  <c r="M614" i="14" s="1"/>
  <c r="O614" i="14" s="1"/>
  <c r="P614" i="14" s="1"/>
  <c r="Q614" i="14" s="1"/>
  <c r="O632" i="11" s="1"/>
  <c r="L1335" i="14"/>
  <c r="M1335" i="14" s="1"/>
  <c r="O1335" i="14" s="1"/>
  <c r="P1335" i="14" s="1"/>
  <c r="Q1335" i="14" s="1"/>
  <c r="S609" i="11" s="1"/>
  <c r="L1402" i="14"/>
  <c r="M1402" i="14" s="1"/>
  <c r="O1402" i="14" s="1"/>
  <c r="P1402" i="14" s="1"/>
  <c r="Q1402" i="14" s="1"/>
  <c r="S676" i="11" s="1"/>
  <c r="L1008" i="14"/>
  <c r="M1008" i="14" s="1"/>
  <c r="O1008" i="14" s="1"/>
  <c r="P1008" i="14" s="1"/>
  <c r="Q1008" i="14" s="1"/>
  <c r="S282" i="11" s="1"/>
  <c r="L1213" i="14"/>
  <c r="M1213" i="14" s="1"/>
  <c r="O1213" i="14" s="1"/>
  <c r="P1213" i="14" s="1"/>
  <c r="Q1213" i="14" s="1"/>
  <c r="S487" i="11" s="1"/>
  <c r="L139" i="14"/>
  <c r="M139" i="14" s="1"/>
  <c r="O139" i="14" s="1"/>
  <c r="P139" i="14" s="1"/>
  <c r="Q139" i="14" s="1"/>
  <c r="O157" i="11" s="1"/>
  <c r="L1477" i="14"/>
  <c r="M1477" i="14" s="1"/>
  <c r="O1477" i="14" s="1"/>
  <c r="P1477" i="14" s="1"/>
  <c r="Q1477" i="14" s="1"/>
  <c r="S751" i="11" s="1"/>
  <c r="L488" i="14"/>
  <c r="M488" i="14" s="1"/>
  <c r="O488" i="14" s="1"/>
  <c r="P488" i="14" s="1"/>
  <c r="Q488" i="14" s="1"/>
  <c r="O506" i="11" s="1"/>
  <c r="L660" i="14"/>
  <c r="M660" i="14" s="1"/>
  <c r="O660" i="14" s="1"/>
  <c r="P660" i="14" s="1"/>
  <c r="Q660" i="14" s="1"/>
  <c r="O678" i="11" s="1"/>
  <c r="L722" i="14"/>
  <c r="M722" i="14" s="1"/>
  <c r="O722" i="14" s="1"/>
  <c r="P722" i="14" s="1"/>
  <c r="Q722" i="14" s="1"/>
  <c r="O740" i="11" s="1"/>
  <c r="L1358" i="14"/>
  <c r="M1358" i="14" s="1"/>
  <c r="O1358" i="14" s="1"/>
  <c r="P1358" i="14" s="1"/>
  <c r="Q1358" i="14" s="1"/>
  <c r="S632" i="11" s="1"/>
  <c r="L515" i="14"/>
  <c r="M515" i="14" s="1"/>
  <c r="O515" i="14" s="1"/>
  <c r="P515" i="14" s="1"/>
  <c r="Q515" i="14" s="1"/>
  <c r="O533" i="11" s="1"/>
  <c r="L1242" i="14"/>
  <c r="M1242" i="14" s="1"/>
  <c r="O1242" i="14" s="1"/>
  <c r="P1242" i="14" s="1"/>
  <c r="Q1242" i="14" s="1"/>
  <c r="S516" i="11" s="1"/>
  <c r="L591" i="14"/>
  <c r="M591" i="14" s="1"/>
  <c r="O591" i="14" s="1"/>
  <c r="P591" i="14" s="1"/>
  <c r="Q591" i="14" s="1"/>
  <c r="O609" i="11" s="1"/>
  <c r="L1332" i="14"/>
  <c r="M1332" i="14" s="1"/>
  <c r="O1332" i="14" s="1"/>
  <c r="P1332" i="14" s="1"/>
  <c r="Q1332" i="14" s="1"/>
  <c r="S606" i="11" s="1"/>
  <c r="L658" i="14"/>
  <c r="M658" i="14" s="1"/>
  <c r="O658" i="14" s="1"/>
  <c r="P658" i="14" s="1"/>
  <c r="Q658" i="14" s="1"/>
  <c r="O676" i="11" s="1"/>
  <c r="L1203" i="14"/>
  <c r="M1203" i="14" s="1"/>
  <c r="O1203" i="14" s="1"/>
  <c r="P1203" i="14" s="1"/>
  <c r="Q1203" i="14" s="1"/>
  <c r="S477" i="11" s="1"/>
  <c r="L565" i="14"/>
  <c r="M565" i="14" s="1"/>
  <c r="O565" i="14" s="1"/>
  <c r="P565" i="14" s="1"/>
  <c r="Q565" i="14" s="1"/>
  <c r="O583" i="11" s="1"/>
  <c r="L264" i="14"/>
  <c r="M264" i="14" s="1"/>
  <c r="O264" i="14" s="1"/>
  <c r="P264" i="14" s="1"/>
  <c r="Q264" i="14" s="1"/>
  <c r="O282" i="11" s="1"/>
  <c r="L469" i="14"/>
  <c r="M469" i="14" s="1"/>
  <c r="O469" i="14" s="1"/>
  <c r="P469" i="14" s="1"/>
  <c r="Q469" i="14" s="1"/>
  <c r="O487" i="11" s="1"/>
  <c r="L883" i="14"/>
  <c r="M883" i="14" s="1"/>
  <c r="O883" i="14" s="1"/>
  <c r="P883" i="14" s="1"/>
  <c r="Q883" i="14" s="1"/>
  <c r="S157" i="11" s="1"/>
  <c r="L821" i="14"/>
  <c r="M821" i="14" s="1"/>
  <c r="O821" i="14" s="1"/>
  <c r="P821" i="14" s="1"/>
  <c r="Q821" i="14" s="1"/>
  <c r="S95" i="11" s="1"/>
  <c r="L596" i="14"/>
  <c r="M596" i="14" s="1"/>
  <c r="O596" i="14" s="1"/>
  <c r="P596" i="14" s="1"/>
  <c r="Q596" i="14" s="1"/>
  <c r="O614" i="11" s="1"/>
  <c r="L1340" i="14"/>
  <c r="M1340" i="14" s="1"/>
  <c r="O1340" i="14" s="1"/>
  <c r="P1340" i="14" s="1"/>
  <c r="Q1340" i="14" s="1"/>
  <c r="S614" i="11" s="1"/>
  <c r="L333" i="14"/>
  <c r="M333" i="14" s="1"/>
  <c r="O333" i="14" s="1"/>
  <c r="P333" i="14" s="1"/>
  <c r="Q333" i="14" s="1"/>
  <c r="O351" i="11" s="1"/>
  <c r="L606" i="14"/>
  <c r="M606" i="14" s="1"/>
  <c r="O606" i="14" s="1"/>
  <c r="P606" i="14" s="1"/>
  <c r="Q606" i="14" s="1"/>
  <c r="O624" i="11" s="1"/>
  <c r="L631" i="14"/>
  <c r="M631" i="14" s="1"/>
  <c r="O631" i="14" s="1"/>
  <c r="P631" i="14" s="1"/>
  <c r="Q631" i="14" s="1"/>
  <c r="O649" i="11" s="1"/>
  <c r="L1094" i="14"/>
  <c r="M1094" i="14" s="1"/>
  <c r="O1094" i="14" s="1"/>
  <c r="P1094" i="14" s="1"/>
  <c r="Q1094" i="14" s="1"/>
  <c r="S368" i="11" s="1"/>
  <c r="L792" i="14"/>
  <c r="M792" i="14" s="1"/>
  <c r="O792" i="14" s="1"/>
  <c r="P792" i="14" s="1"/>
  <c r="Q792" i="14" s="1"/>
  <c r="S66" i="11" s="1"/>
  <c r="L1287" i="14"/>
  <c r="M1287" i="14" s="1"/>
  <c r="O1287" i="14" s="1"/>
  <c r="P1287" i="14" s="1"/>
  <c r="Q1287" i="14" s="1"/>
  <c r="S561" i="11" s="1"/>
  <c r="L430" i="14"/>
  <c r="M430" i="14" s="1"/>
  <c r="O430" i="14" s="1"/>
  <c r="P430" i="14" s="1"/>
  <c r="Q430" i="14" s="1"/>
  <c r="O448" i="11" s="1"/>
  <c r="K448" i="11"/>
  <c r="L986" i="14"/>
  <c r="M986" i="14" s="1"/>
  <c r="O986" i="14" s="1"/>
  <c r="P986" i="14" s="1"/>
  <c r="Q986" i="14" s="1"/>
  <c r="S260" i="11" s="1"/>
  <c r="K260" i="11"/>
  <c r="L678" i="14"/>
  <c r="M678" i="14" s="1"/>
  <c r="O678" i="14" s="1"/>
  <c r="P678" i="14" s="1"/>
  <c r="Q678" i="14" s="1"/>
  <c r="O696" i="11" s="1"/>
  <c r="K696" i="11"/>
  <c r="L48" i="14"/>
  <c r="M48" i="14" s="1"/>
  <c r="O48" i="14" s="1"/>
  <c r="P48" i="14" s="1"/>
  <c r="Q48" i="14" s="1"/>
  <c r="O66" i="11" s="1"/>
  <c r="L1350" i="14"/>
  <c r="M1350" i="14" s="1"/>
  <c r="O1350" i="14" s="1"/>
  <c r="P1350" i="14" s="1"/>
  <c r="Q1350" i="14" s="1"/>
  <c r="S624" i="11" s="1"/>
  <c r="L1375" i="14"/>
  <c r="M1375" i="14" s="1"/>
  <c r="O1375" i="14" s="1"/>
  <c r="P1375" i="14" s="1"/>
  <c r="Q1375" i="14" s="1"/>
  <c r="S649" i="11" s="1"/>
  <c r="L350" i="14"/>
  <c r="M350" i="14" s="1"/>
  <c r="O350" i="14" s="1"/>
  <c r="P350" i="14" s="1"/>
  <c r="Q350" i="14" s="1"/>
  <c r="O368" i="11" s="1"/>
  <c r="L958" i="14"/>
  <c r="M958" i="14" s="1"/>
  <c r="O958" i="14" s="1"/>
  <c r="P958" i="14" s="1"/>
  <c r="Q958" i="14" s="1"/>
  <c r="S232" i="11" s="1"/>
  <c r="L827" i="14"/>
  <c r="M827" i="14" s="1"/>
  <c r="O827" i="14" s="1"/>
  <c r="P827" i="14" s="1"/>
  <c r="Q827" i="14" s="1"/>
  <c r="S101" i="11" s="1"/>
  <c r="L543" i="14"/>
  <c r="M543" i="14" s="1"/>
  <c r="O543" i="14" s="1"/>
  <c r="P543" i="14" s="1"/>
  <c r="Q543" i="14" s="1"/>
  <c r="O561" i="11" s="1"/>
  <c r="L202" i="14"/>
  <c r="M202" i="14" s="1"/>
  <c r="O202" i="14" s="1"/>
  <c r="P202" i="14" s="1"/>
  <c r="Q202" i="14" s="1"/>
  <c r="O220" i="11" s="1"/>
  <c r="K220" i="11"/>
  <c r="L639" i="14"/>
  <c r="M639" i="14" s="1"/>
  <c r="O639" i="14" s="1"/>
  <c r="P639" i="14" s="1"/>
  <c r="Q639" i="14" s="1"/>
  <c r="O657" i="11" s="1"/>
  <c r="K657" i="11"/>
  <c r="L192" i="14"/>
  <c r="M192" i="14" s="1"/>
  <c r="O192" i="14" s="1"/>
  <c r="P192" i="14" s="1"/>
  <c r="Q192" i="14" s="1"/>
  <c r="O210" i="11" s="1"/>
  <c r="L236" i="14"/>
  <c r="M236" i="14" s="1"/>
  <c r="O236" i="14" s="1"/>
  <c r="P236" i="14" s="1"/>
  <c r="Q236" i="14" s="1"/>
  <c r="O254" i="11" s="1"/>
  <c r="L1124" i="14"/>
  <c r="M1124" i="14" s="1"/>
  <c r="O1124" i="14" s="1"/>
  <c r="P1124" i="14" s="1"/>
  <c r="Q1124" i="14" s="1"/>
  <c r="S398" i="11" s="1"/>
  <c r="L324" i="14"/>
  <c r="M324" i="14" s="1"/>
  <c r="O324" i="14" s="1"/>
  <c r="P324" i="14" s="1"/>
  <c r="Q324" i="14" s="1"/>
  <c r="O342" i="11" s="1"/>
  <c r="L109" i="14"/>
  <c r="M109" i="14" s="1"/>
  <c r="O109" i="14" s="1"/>
  <c r="P109" i="14" s="1"/>
  <c r="Q109" i="14" s="1"/>
  <c r="O127" i="11" s="1"/>
  <c r="L1195" i="14"/>
  <c r="M1195" i="14" s="1"/>
  <c r="O1195" i="14" s="1"/>
  <c r="P1195" i="14" s="1"/>
  <c r="Q1195" i="14" s="1"/>
  <c r="S469" i="11" s="1"/>
  <c r="L893" i="14"/>
  <c r="M893" i="14" s="1"/>
  <c r="O893" i="14" s="1"/>
  <c r="P893" i="14" s="1"/>
  <c r="Q893" i="14" s="1"/>
  <c r="S167" i="11" s="1"/>
  <c r="L936" i="14"/>
  <c r="M936" i="14" s="1"/>
  <c r="O936" i="14" s="1"/>
  <c r="P936" i="14" s="1"/>
  <c r="Q936" i="14" s="1"/>
  <c r="S210" i="11" s="1"/>
  <c r="L851" i="14"/>
  <c r="M851" i="14" s="1"/>
  <c r="O851" i="14" s="1"/>
  <c r="P851" i="14" s="1"/>
  <c r="Q851" i="14" s="1"/>
  <c r="S125" i="11" s="1"/>
  <c r="K125" i="11"/>
  <c r="L1248" i="14"/>
  <c r="M1248" i="14" s="1"/>
  <c r="O1248" i="14" s="1"/>
  <c r="P1248" i="14" s="1"/>
  <c r="Q1248" i="14" s="1"/>
  <c r="S522" i="11" s="1"/>
  <c r="K522" i="11"/>
  <c r="L1281" i="14"/>
  <c r="M1281" i="14" s="1"/>
  <c r="O1281" i="14" s="1"/>
  <c r="P1281" i="14" s="1"/>
  <c r="Q1281" i="14" s="1"/>
  <c r="S555" i="11" s="1"/>
  <c r="K555" i="11"/>
  <c r="L616" i="14"/>
  <c r="M616" i="14" s="1"/>
  <c r="O616" i="14" s="1"/>
  <c r="P616" i="14" s="1"/>
  <c r="Q616" i="14" s="1"/>
  <c r="O634" i="11" s="1"/>
  <c r="K634" i="11"/>
  <c r="L980" i="14"/>
  <c r="M980" i="14" s="1"/>
  <c r="O980" i="14" s="1"/>
  <c r="P980" i="14" s="1"/>
  <c r="Q980" i="14" s="1"/>
  <c r="S254" i="11" s="1"/>
  <c r="L214" i="14"/>
  <c r="M214" i="14" s="1"/>
  <c r="O214" i="14" s="1"/>
  <c r="P214" i="14" s="1"/>
  <c r="Q214" i="14" s="1"/>
  <c r="O232" i="11" s="1"/>
  <c r="L1360" i="14"/>
  <c r="M1360" i="14" s="1"/>
  <c r="O1360" i="14" s="1"/>
  <c r="P1360" i="14" s="1"/>
  <c r="Q1360" i="14" s="1"/>
  <c r="S634" i="11" s="1"/>
  <c r="L451" i="14"/>
  <c r="M451" i="14" s="1"/>
  <c r="O451" i="14" s="1"/>
  <c r="P451" i="14" s="1"/>
  <c r="Q451" i="14" s="1"/>
  <c r="O469" i="11" s="1"/>
  <c r="L694" i="14"/>
  <c r="M694" i="14" s="1"/>
  <c r="O694" i="14" s="1"/>
  <c r="P694" i="14" s="1"/>
  <c r="Q694" i="14" s="1"/>
  <c r="O712" i="11" s="1"/>
  <c r="K712" i="11"/>
  <c r="L1209" i="14"/>
  <c r="M1209" i="14" s="1"/>
  <c r="O1209" i="14" s="1"/>
  <c r="P1209" i="14" s="1"/>
  <c r="Q1209" i="14" s="1"/>
  <c r="S483" i="11" s="1"/>
  <c r="K483" i="11"/>
  <c r="L736" i="14"/>
  <c r="M736" i="14" s="1"/>
  <c r="O736" i="14" s="1"/>
  <c r="P736" i="14" s="1"/>
  <c r="Q736" i="14" s="1"/>
  <c r="O754" i="11" s="1"/>
  <c r="K754" i="11"/>
  <c r="L758" i="14"/>
  <c r="M758" i="14" s="1"/>
  <c r="O758" i="14" s="1"/>
  <c r="P758" i="14" s="1"/>
  <c r="Q758" i="14" s="1"/>
  <c r="S32" i="11" s="1"/>
  <c r="K32" i="11"/>
  <c r="L1284" i="14"/>
  <c r="M1284" i="14" s="1"/>
  <c r="O1284" i="14" s="1"/>
  <c r="P1284" i="14" s="1"/>
  <c r="Q1284" i="14" s="1"/>
  <c r="S558" i="11" s="1"/>
  <c r="K558" i="11"/>
  <c r="L196" i="14"/>
  <c r="M196" i="14" s="1"/>
  <c r="O196" i="14" s="1"/>
  <c r="P196" i="14" s="1"/>
  <c r="Q196" i="14" s="1"/>
  <c r="O214" i="11" s="1"/>
  <c r="K214" i="11"/>
  <c r="L1184" i="14"/>
  <c r="M1184" i="14" s="1"/>
  <c r="O1184" i="14" s="1"/>
  <c r="P1184" i="14" s="1"/>
  <c r="Q1184" i="14" s="1"/>
  <c r="S458" i="11" s="1"/>
  <c r="K458" i="11"/>
  <c r="L1033" i="14"/>
  <c r="M1033" i="14" s="1"/>
  <c r="O1033" i="14" s="1"/>
  <c r="P1033" i="14" s="1"/>
  <c r="Q1033" i="14" s="1"/>
  <c r="S307" i="11" s="1"/>
  <c r="L380" i="14"/>
  <c r="M380" i="14" s="1"/>
  <c r="O380" i="14" s="1"/>
  <c r="P380" i="14" s="1"/>
  <c r="Q380" i="14" s="1"/>
  <c r="O398" i="11" s="1"/>
  <c r="L1068" i="14"/>
  <c r="M1068" i="14" s="1"/>
  <c r="O1068" i="14" s="1"/>
  <c r="P1068" i="14" s="1"/>
  <c r="Q1068" i="14" s="1"/>
  <c r="S342" i="11" s="1"/>
  <c r="L853" i="14"/>
  <c r="M853" i="14" s="1"/>
  <c r="O853" i="14" s="1"/>
  <c r="P853" i="14" s="1"/>
  <c r="Q853" i="14" s="1"/>
  <c r="S127" i="11" s="1"/>
  <c r="L149" i="14"/>
  <c r="M149" i="14" s="1"/>
  <c r="O149" i="14" s="1"/>
  <c r="P149" i="14" s="1"/>
  <c r="Q149" i="14" s="1"/>
  <c r="O167" i="11" s="1"/>
  <c r="L540" i="14"/>
  <c r="M540" i="14" s="1"/>
  <c r="O540" i="14" s="1"/>
  <c r="P540" i="14" s="1"/>
  <c r="Q540" i="14" s="1"/>
  <c r="O558" i="11" s="1"/>
  <c r="L940" i="14"/>
  <c r="M940" i="14" s="1"/>
  <c r="O940" i="14" s="1"/>
  <c r="P940" i="14" s="1"/>
  <c r="Q940" i="14" s="1"/>
  <c r="S214" i="11" s="1"/>
  <c r="L465" i="14"/>
  <c r="M465" i="14" s="1"/>
  <c r="O465" i="14" s="1"/>
  <c r="P465" i="14" s="1"/>
  <c r="Q465" i="14" s="1"/>
  <c r="O483" i="11" s="1"/>
  <c r="L1480" i="14"/>
  <c r="M1480" i="14" s="1"/>
  <c r="O1480" i="14" s="1"/>
  <c r="P1480" i="14" s="1"/>
  <c r="Q1480" i="14" s="1"/>
  <c r="S754" i="11" s="1"/>
  <c r="L440" i="14"/>
  <c r="M440" i="14" s="1"/>
  <c r="O440" i="14" s="1"/>
  <c r="P440" i="14" s="1"/>
  <c r="Q440" i="14" s="1"/>
  <c r="O458" i="11" s="1"/>
  <c r="L107" i="14"/>
  <c r="M107" i="14" s="1"/>
  <c r="O107" i="14" s="1"/>
  <c r="P107" i="14" s="1"/>
  <c r="Q107" i="14" s="1"/>
  <c r="O125" i="11" s="1"/>
  <c r="L537" i="14"/>
  <c r="M537" i="14" s="1"/>
  <c r="O537" i="14" s="1"/>
  <c r="P537" i="14" s="1"/>
  <c r="Q537" i="14" s="1"/>
  <c r="O555" i="11" s="1"/>
  <c r="L14" i="14"/>
  <c r="M14" i="14" s="1"/>
  <c r="O14" i="14" s="1"/>
  <c r="P14" i="14" s="1"/>
  <c r="Q14" i="14" s="1"/>
  <c r="O32" i="11" s="1"/>
  <c r="L504" i="14"/>
  <c r="M504" i="14" s="1"/>
  <c r="O504" i="14" s="1"/>
  <c r="P504" i="14" s="1"/>
  <c r="Q504" i="14" s="1"/>
  <c r="O522" i="11" s="1"/>
  <c r="L946" i="14"/>
  <c r="M946" i="14" s="1"/>
  <c r="O946" i="14" s="1"/>
  <c r="P946" i="14" s="1"/>
  <c r="Q946" i="14" s="1"/>
  <c r="S220" i="11" s="1"/>
  <c r="L485" i="14"/>
  <c r="M485" i="14" s="1"/>
  <c r="O485" i="14" s="1"/>
  <c r="P485" i="14" s="1"/>
  <c r="Q485" i="14" s="1"/>
  <c r="O503" i="11" s="1"/>
  <c r="L1149" i="14"/>
  <c r="M1149" i="14" s="1"/>
  <c r="O1149" i="14" s="1"/>
  <c r="P1149" i="14" s="1"/>
  <c r="Q1149" i="14" s="1"/>
  <c r="S423" i="11" s="1"/>
  <c r="L1229" i="14"/>
  <c r="M1229" i="14" s="1"/>
  <c r="O1229" i="14" s="1"/>
  <c r="P1229" i="14" s="1"/>
  <c r="Q1229" i="14" s="1"/>
  <c r="S503" i="11" s="1"/>
  <c r="L119" i="14"/>
  <c r="M119" i="14" s="1"/>
  <c r="O119" i="14" s="1"/>
  <c r="P119" i="14" s="1"/>
  <c r="Q119" i="14" s="1"/>
  <c r="O137" i="11" s="1"/>
  <c r="L794" i="14"/>
  <c r="M794" i="14" s="1"/>
  <c r="O794" i="14" s="1"/>
  <c r="P794" i="14" s="1"/>
  <c r="Q794" i="14" s="1"/>
  <c r="S68" i="11" s="1"/>
  <c r="L405" i="14"/>
  <c r="M405" i="14" s="1"/>
  <c r="O405" i="14" s="1"/>
  <c r="P405" i="14" s="1"/>
  <c r="Q405" i="14" s="1"/>
  <c r="O423" i="11" s="1"/>
  <c r="L863" i="14"/>
  <c r="M863" i="14" s="1"/>
  <c r="O863" i="14" s="1"/>
  <c r="P863" i="14" s="1"/>
  <c r="Q863" i="14" s="1"/>
  <c r="S137" i="11" s="1"/>
  <c r="L1261" i="14"/>
  <c r="M1261" i="14" s="1"/>
  <c r="O1261" i="14" s="1"/>
  <c r="P1261" i="14" s="1"/>
  <c r="Q1261" i="14" s="1"/>
  <c r="S535" i="11" s="1"/>
  <c r="L50" i="14"/>
  <c r="M50" i="14" s="1"/>
  <c r="O50" i="14" s="1"/>
  <c r="P50" i="14" s="1"/>
  <c r="Q50" i="14" s="1"/>
  <c r="O68" i="11" s="1"/>
  <c r="L517" i="14"/>
  <c r="M517" i="14" s="1"/>
  <c r="O517" i="14" s="1"/>
  <c r="P517" i="14" s="1"/>
  <c r="Q517" i="14" s="1"/>
  <c r="O535" i="11" s="1"/>
  <c r="L1383" i="14"/>
  <c r="M1383" i="14" s="1"/>
  <c r="O1383" i="14" s="1"/>
  <c r="P1383" i="14" s="1"/>
  <c r="Q1383" i="14" s="1"/>
  <c r="S657" i="11" s="1"/>
  <c r="L714" i="14"/>
  <c r="M714" i="14" s="1"/>
  <c r="O714" i="14" s="1"/>
  <c r="P714" i="14" s="1"/>
  <c r="Q714" i="14" s="1"/>
  <c r="O732" i="11" s="1"/>
  <c r="L673" i="14"/>
  <c r="M673" i="14" s="1"/>
  <c r="O673" i="14" s="1"/>
  <c r="P673" i="14" s="1"/>
  <c r="Q673" i="14" s="1"/>
  <c r="O691" i="11" s="1"/>
  <c r="L974" i="14"/>
  <c r="M974" i="14" s="1"/>
  <c r="O974" i="14" s="1"/>
  <c r="P974" i="14" s="1"/>
  <c r="Q974" i="14" s="1"/>
  <c r="S248" i="11" s="1"/>
  <c r="L1458" i="14"/>
  <c r="M1458" i="14" s="1"/>
  <c r="O1458" i="14" s="1"/>
  <c r="P1458" i="14" s="1"/>
  <c r="Q1458" i="14" s="1"/>
  <c r="S732" i="11" s="1"/>
  <c r="L1417" i="14"/>
  <c r="M1417" i="14" s="1"/>
  <c r="O1417" i="14" s="1"/>
  <c r="P1417" i="14" s="1"/>
  <c r="Q1417" i="14" s="1"/>
  <c r="S691" i="11" s="1"/>
  <c r="L230" i="14"/>
  <c r="M230" i="14" s="1"/>
  <c r="O230" i="14" s="1"/>
  <c r="P230" i="14" s="1"/>
  <c r="Q230" i="14" s="1"/>
  <c r="O248" i="11" s="1"/>
  <c r="L242" i="14"/>
  <c r="M242" i="14" s="1"/>
  <c r="O242" i="14" s="1"/>
  <c r="P242" i="14" s="1"/>
  <c r="Q242" i="14" s="1"/>
  <c r="O260" i="11" s="1"/>
  <c r="L1025" i="14"/>
  <c r="M1025" i="14" s="1"/>
  <c r="O1025" i="14" s="1"/>
  <c r="P1025" i="14" s="1"/>
  <c r="Q1025" i="14" s="1"/>
  <c r="S299" i="11" s="1"/>
  <c r="L281" i="14"/>
  <c r="M281" i="14" s="1"/>
  <c r="O281" i="14" s="1"/>
  <c r="P281" i="14" s="1"/>
  <c r="Q281" i="14" s="1"/>
  <c r="O299" i="11" s="1"/>
  <c r="L927" i="14"/>
  <c r="M927" i="14" s="1"/>
  <c r="O927" i="14" s="1"/>
  <c r="P927" i="14" s="1"/>
  <c r="Q927" i="14" s="1"/>
  <c r="S201" i="11" s="1"/>
  <c r="L183" i="14"/>
  <c r="M183" i="14" s="1"/>
  <c r="O183" i="14" s="1"/>
  <c r="P183" i="14" s="1"/>
  <c r="Q183" i="14" s="1"/>
  <c r="O201" i="11" s="1"/>
  <c r="L984" i="14"/>
  <c r="M984" i="14" s="1"/>
  <c r="O984" i="14" s="1"/>
  <c r="P984" i="14" s="1"/>
  <c r="Q984" i="14" s="1"/>
  <c r="S258" i="11" s="1"/>
  <c r="L240" i="14"/>
  <c r="M240" i="14" s="1"/>
  <c r="O240" i="14" s="1"/>
  <c r="P240" i="14" s="1"/>
  <c r="Q240" i="14" s="1"/>
  <c r="O258" i="11" s="1"/>
  <c r="L1081" i="14"/>
  <c r="M1081" i="14" s="1"/>
  <c r="O1081" i="14" s="1"/>
  <c r="P1081" i="14" s="1"/>
  <c r="Q1081" i="14" s="1"/>
  <c r="S355" i="11" s="1"/>
  <c r="L337" i="14"/>
  <c r="M337" i="14" s="1"/>
  <c r="O337" i="14" s="1"/>
  <c r="P337" i="14" s="1"/>
  <c r="Q337" i="14" s="1"/>
  <c r="O355" i="11" s="1"/>
  <c r="L1465" i="14"/>
  <c r="M1465" i="14" s="1"/>
  <c r="O1465" i="14" s="1"/>
  <c r="P1465" i="14" s="1"/>
  <c r="Q1465" i="14" s="1"/>
  <c r="S739" i="11" s="1"/>
  <c r="L721" i="14"/>
  <c r="M721" i="14" s="1"/>
  <c r="O721" i="14" s="1"/>
  <c r="P721" i="14" s="1"/>
  <c r="Q721" i="14" s="1"/>
  <c r="O739" i="11" s="1"/>
  <c r="L364" i="14"/>
  <c r="M364" i="14" s="1"/>
  <c r="O364" i="14" s="1"/>
  <c r="P364" i="14" s="1"/>
  <c r="Q364" i="14" s="1"/>
  <c r="O382" i="11" s="1"/>
  <c r="L1108" i="14"/>
  <c r="M1108" i="14" s="1"/>
  <c r="O1108" i="14" s="1"/>
  <c r="P1108" i="14" s="1"/>
  <c r="Q1108" i="14" s="1"/>
  <c r="S382" i="11" s="1"/>
  <c r="L1126" i="14"/>
  <c r="M1126" i="14" s="1"/>
  <c r="O1126" i="14" s="1"/>
  <c r="P1126" i="14" s="1"/>
  <c r="Q1126" i="14" s="1"/>
  <c r="S400" i="11" s="1"/>
  <c r="L382" i="14"/>
  <c r="M382" i="14" s="1"/>
  <c r="O382" i="14" s="1"/>
  <c r="P382" i="14" s="1"/>
  <c r="Q382" i="14" s="1"/>
  <c r="O400" i="11" s="1"/>
  <c r="L1253" i="14"/>
  <c r="M1253" i="14" s="1"/>
  <c r="O1253" i="14" s="1"/>
  <c r="P1253" i="14" s="1"/>
  <c r="Q1253" i="14" s="1"/>
  <c r="S527" i="11" s="1"/>
  <c r="L509" i="14"/>
  <c r="M509" i="14" s="1"/>
  <c r="O509" i="14" s="1"/>
  <c r="P509" i="14" s="1"/>
  <c r="Q509" i="14" s="1"/>
  <c r="O527" i="11" s="1"/>
  <c r="L1029" i="14"/>
  <c r="M1029" i="14" s="1"/>
  <c r="O1029" i="14" s="1"/>
  <c r="P1029" i="14" s="1"/>
  <c r="Q1029" i="14" s="1"/>
  <c r="S303" i="11" s="1"/>
  <c r="L285" i="14"/>
  <c r="M285" i="14" s="1"/>
  <c r="O285" i="14" s="1"/>
  <c r="P285" i="14" s="1"/>
  <c r="Q285" i="14" s="1"/>
  <c r="O303" i="11" s="1"/>
  <c r="L690" i="14"/>
  <c r="M690" i="14" s="1"/>
  <c r="O690" i="14" s="1"/>
  <c r="P690" i="14" s="1"/>
  <c r="Q690" i="14" s="1"/>
  <c r="O708" i="11" s="1"/>
  <c r="L1434" i="14"/>
  <c r="M1434" i="14" s="1"/>
  <c r="O1434" i="14" s="1"/>
  <c r="P1434" i="14" s="1"/>
  <c r="Q1434" i="14" s="1"/>
  <c r="S708" i="11" s="1"/>
  <c r="L1390" i="14"/>
  <c r="M1390" i="14" s="1"/>
  <c r="O1390" i="14" s="1"/>
  <c r="P1390" i="14" s="1"/>
  <c r="Q1390" i="14" s="1"/>
  <c r="S664" i="11" s="1"/>
  <c r="L646" i="14"/>
  <c r="M646" i="14" s="1"/>
  <c r="O646" i="14" s="1"/>
  <c r="P646" i="14" s="1"/>
  <c r="Q646" i="14" s="1"/>
  <c r="O664" i="11" s="1"/>
  <c r="L1175" i="14"/>
  <c r="M1175" i="14" s="1"/>
  <c r="O1175" i="14" s="1"/>
  <c r="P1175" i="14" s="1"/>
  <c r="Q1175" i="14" s="1"/>
  <c r="S449" i="11" s="1"/>
  <c r="L431" i="14"/>
  <c r="M431" i="14" s="1"/>
  <c r="O431" i="14" s="1"/>
  <c r="P431" i="14" s="1"/>
  <c r="Q431" i="14" s="1"/>
  <c r="O449" i="11" s="1"/>
  <c r="L70" i="14"/>
  <c r="M70" i="14" s="1"/>
  <c r="O70" i="14" s="1"/>
  <c r="P70" i="14" s="1"/>
  <c r="Q70" i="14" s="1"/>
  <c r="O88" i="11" s="1"/>
  <c r="L814" i="14"/>
  <c r="M814" i="14" s="1"/>
  <c r="O814" i="14" s="1"/>
  <c r="P814" i="14" s="1"/>
  <c r="Q814" i="14" s="1"/>
  <c r="S88" i="11" s="1"/>
  <c r="L585" i="14"/>
  <c r="M585" i="14" s="1"/>
  <c r="O585" i="14" s="1"/>
  <c r="P585" i="14" s="1"/>
  <c r="Q585" i="14" s="1"/>
  <c r="O603" i="11" s="1"/>
  <c r="L1329" i="14"/>
  <c r="M1329" i="14" s="1"/>
  <c r="O1329" i="14" s="1"/>
  <c r="P1329" i="14" s="1"/>
  <c r="Q1329" i="14" s="1"/>
  <c r="S603" i="11" s="1"/>
  <c r="L1278" i="14"/>
  <c r="M1278" i="14" s="1"/>
  <c r="O1278" i="14" s="1"/>
  <c r="P1278" i="14" s="1"/>
  <c r="Q1278" i="14" s="1"/>
  <c r="S552" i="11" s="1"/>
  <c r="L534" i="14"/>
  <c r="M534" i="14" s="1"/>
  <c r="O534" i="14" s="1"/>
  <c r="P534" i="14" s="1"/>
  <c r="Q534" i="14" s="1"/>
  <c r="O552" i="11" s="1"/>
  <c r="L508" i="14"/>
  <c r="M508" i="14" s="1"/>
  <c r="O508" i="14" s="1"/>
  <c r="P508" i="14" s="1"/>
  <c r="Q508" i="14" s="1"/>
  <c r="O526" i="11" s="1"/>
  <c r="L1252" i="14"/>
  <c r="M1252" i="14" s="1"/>
  <c r="O1252" i="14" s="1"/>
  <c r="P1252" i="14" s="1"/>
  <c r="Q1252" i="14" s="1"/>
  <c r="S526" i="11" s="1"/>
  <c r="L1226" i="14"/>
  <c r="M1226" i="14" s="1"/>
  <c r="O1226" i="14" s="1"/>
  <c r="P1226" i="14" s="1"/>
  <c r="Q1226" i="14" s="1"/>
  <c r="S500" i="11" s="1"/>
  <c r="L482" i="14"/>
  <c r="M482" i="14" s="1"/>
  <c r="O482" i="14" s="1"/>
  <c r="P482" i="14" s="1"/>
  <c r="Q482" i="14" s="1"/>
  <c r="O500" i="11" s="1"/>
  <c r="L1367" i="14"/>
  <c r="M1367" i="14" s="1"/>
  <c r="O1367" i="14" s="1"/>
  <c r="P1367" i="14" s="1"/>
  <c r="Q1367" i="14" s="1"/>
  <c r="S641" i="11" s="1"/>
  <c r="L623" i="14"/>
  <c r="M623" i="14" s="1"/>
  <c r="O623" i="14" s="1"/>
  <c r="P623" i="14" s="1"/>
  <c r="Q623" i="14" s="1"/>
  <c r="O641" i="11" s="1"/>
  <c r="L698" i="14"/>
  <c r="M698" i="14" s="1"/>
  <c r="O698" i="14" s="1"/>
  <c r="P698" i="14" s="1"/>
  <c r="Q698" i="14" s="1"/>
  <c r="O716" i="11" s="1"/>
  <c r="L1442" i="14"/>
  <c r="M1442" i="14" s="1"/>
  <c r="O1442" i="14" s="1"/>
  <c r="P1442" i="14" s="1"/>
  <c r="Q1442" i="14" s="1"/>
  <c r="S716" i="11" s="1"/>
  <c r="L1133" i="14"/>
  <c r="M1133" i="14" s="1"/>
  <c r="O1133" i="14" s="1"/>
  <c r="P1133" i="14" s="1"/>
  <c r="Q1133" i="14" s="1"/>
  <c r="S407" i="11" s="1"/>
  <c r="L389" i="14"/>
  <c r="M389" i="14" s="1"/>
  <c r="O389" i="14" s="1"/>
  <c r="P389" i="14" s="1"/>
  <c r="Q389" i="14" s="1"/>
  <c r="O407" i="11" s="1"/>
  <c r="L1258" i="14"/>
  <c r="M1258" i="14" s="1"/>
  <c r="O1258" i="14" s="1"/>
  <c r="P1258" i="14" s="1"/>
  <c r="Q1258" i="14" s="1"/>
  <c r="S532" i="11" s="1"/>
  <c r="L514" i="14"/>
  <c r="M514" i="14" s="1"/>
  <c r="O514" i="14" s="1"/>
  <c r="P514" i="14" s="1"/>
  <c r="Q514" i="14" s="1"/>
  <c r="O532" i="11" s="1"/>
  <c r="L620" i="14"/>
  <c r="M620" i="14" s="1"/>
  <c r="O620" i="14" s="1"/>
  <c r="P620" i="14" s="1"/>
  <c r="Q620" i="14" s="1"/>
  <c r="O638" i="11" s="1"/>
  <c r="L1364" i="14"/>
  <c r="M1364" i="14" s="1"/>
  <c r="O1364" i="14" s="1"/>
  <c r="P1364" i="14" s="1"/>
  <c r="Q1364" i="14" s="1"/>
  <c r="S638" i="11" s="1"/>
  <c r="L843" i="14"/>
  <c r="M843" i="14" s="1"/>
  <c r="O843" i="14" s="1"/>
  <c r="P843" i="14" s="1"/>
  <c r="Q843" i="14" s="1"/>
  <c r="S117" i="11" s="1"/>
  <c r="L99" i="14"/>
  <c r="M99" i="14" s="1"/>
  <c r="O99" i="14" s="1"/>
  <c r="P99" i="14" s="1"/>
  <c r="Q99" i="14" s="1"/>
  <c r="O117" i="11" s="1"/>
  <c r="L991" i="14"/>
  <c r="M991" i="14" s="1"/>
  <c r="O991" i="14" s="1"/>
  <c r="P991" i="14" s="1"/>
  <c r="Q991" i="14" s="1"/>
  <c r="S265" i="11" s="1"/>
  <c r="L247" i="14"/>
  <c r="M247" i="14" s="1"/>
  <c r="O247" i="14" s="1"/>
  <c r="P247" i="14" s="1"/>
  <c r="Q247" i="14" s="1"/>
  <c r="O265" i="11" s="1"/>
  <c r="L1048" i="14"/>
  <c r="M1048" i="14" s="1"/>
  <c r="O1048" i="14" s="1"/>
  <c r="P1048" i="14" s="1"/>
  <c r="Q1048" i="14" s="1"/>
  <c r="S322" i="11" s="1"/>
  <c r="L304" i="14"/>
  <c r="M304" i="14" s="1"/>
  <c r="O304" i="14" s="1"/>
  <c r="P304" i="14" s="1"/>
  <c r="Q304" i="14" s="1"/>
  <c r="O322" i="11" s="1"/>
  <c r="L1145" i="14"/>
  <c r="M1145" i="14" s="1"/>
  <c r="O1145" i="14" s="1"/>
  <c r="P1145" i="14" s="1"/>
  <c r="Q1145" i="14" s="1"/>
  <c r="S419" i="11" s="1"/>
  <c r="L401" i="14"/>
  <c r="M401" i="14" s="1"/>
  <c r="O401" i="14" s="1"/>
  <c r="P401" i="14" s="1"/>
  <c r="Q401" i="14" s="1"/>
  <c r="O419" i="11" s="1"/>
  <c r="L57" i="14"/>
  <c r="M57" i="14" s="1"/>
  <c r="O57" i="14" s="1"/>
  <c r="P57" i="14" s="1"/>
  <c r="Q57" i="14" s="1"/>
  <c r="O75" i="11" s="1"/>
  <c r="L801" i="14"/>
  <c r="M801" i="14" s="1"/>
  <c r="O801" i="14" s="1"/>
  <c r="P801" i="14" s="1"/>
  <c r="Q801" i="14" s="1"/>
  <c r="S75" i="11" s="1"/>
  <c r="L20" i="14"/>
  <c r="M20" i="14" s="1"/>
  <c r="O20" i="14" s="1"/>
  <c r="P20" i="14" s="1"/>
  <c r="Q20" i="14" s="1"/>
  <c r="O38" i="11" s="1"/>
  <c r="L764" i="14"/>
  <c r="M764" i="14" s="1"/>
  <c r="O764" i="14" s="1"/>
  <c r="P764" i="14" s="1"/>
  <c r="Q764" i="14" s="1"/>
  <c r="S38" i="11" s="1"/>
  <c r="L1180" i="14"/>
  <c r="M1180" i="14" s="1"/>
  <c r="O1180" i="14" s="1"/>
  <c r="P1180" i="14" s="1"/>
  <c r="Q1180" i="14" s="1"/>
  <c r="S454" i="11" s="1"/>
  <c r="L436" i="14"/>
  <c r="M436" i="14" s="1"/>
  <c r="O436" i="14" s="1"/>
  <c r="P436" i="14" s="1"/>
  <c r="Q436" i="14" s="1"/>
  <c r="O454" i="11" s="1"/>
  <c r="L1221" i="14"/>
  <c r="M1221" i="14" s="1"/>
  <c r="O1221" i="14" s="1"/>
  <c r="P1221" i="14" s="1"/>
  <c r="Q1221" i="14" s="1"/>
  <c r="S495" i="11" s="1"/>
  <c r="L477" i="14"/>
  <c r="M477" i="14" s="1"/>
  <c r="O477" i="14" s="1"/>
  <c r="P477" i="14" s="1"/>
  <c r="Q477" i="14" s="1"/>
  <c r="O495" i="11" s="1"/>
  <c r="L146" i="14"/>
  <c r="M146" i="14" s="1"/>
  <c r="O146" i="14" s="1"/>
  <c r="P146" i="14" s="1"/>
  <c r="Q146" i="14" s="1"/>
  <c r="O164" i="11" s="1"/>
  <c r="L890" i="14"/>
  <c r="M890" i="14" s="1"/>
  <c r="O890" i="14" s="1"/>
  <c r="P890" i="14" s="1"/>
  <c r="Q890" i="14" s="1"/>
  <c r="S164" i="11" s="1"/>
  <c r="L759" i="14"/>
  <c r="M759" i="14" s="1"/>
  <c r="O759" i="14" s="1"/>
  <c r="P759" i="14" s="1"/>
  <c r="Q759" i="14" s="1"/>
  <c r="S33" i="11" s="1"/>
  <c r="L15" i="14"/>
  <c r="M15" i="14" s="1"/>
  <c r="O15" i="14" s="1"/>
  <c r="P15" i="14" s="1"/>
  <c r="Q15" i="14" s="1"/>
  <c r="O33" i="11" s="1"/>
  <c r="L839" i="14"/>
  <c r="M839" i="14" s="1"/>
  <c r="O839" i="14" s="1"/>
  <c r="P839" i="14" s="1"/>
  <c r="Q839" i="14" s="1"/>
  <c r="S113" i="11" s="1"/>
  <c r="L95" i="14"/>
  <c r="M95" i="14" s="1"/>
  <c r="O95" i="14" s="1"/>
  <c r="P95" i="14" s="1"/>
  <c r="Q95" i="14" s="1"/>
  <c r="O113" i="11" s="1"/>
  <c r="L152" i="14"/>
  <c r="M152" i="14" s="1"/>
  <c r="O152" i="14" s="1"/>
  <c r="P152" i="14" s="1"/>
  <c r="Q152" i="14" s="1"/>
  <c r="O170" i="11" s="1"/>
  <c r="L896" i="14"/>
  <c r="M896" i="14" s="1"/>
  <c r="O896" i="14" s="1"/>
  <c r="P896" i="14" s="1"/>
  <c r="Q896" i="14" s="1"/>
  <c r="S170" i="11" s="1"/>
  <c r="L993" i="14"/>
  <c r="M993" i="14" s="1"/>
  <c r="O993" i="14" s="1"/>
  <c r="P993" i="14" s="1"/>
  <c r="Q993" i="14" s="1"/>
  <c r="S267" i="11" s="1"/>
  <c r="L249" i="14"/>
  <c r="M249" i="14" s="1"/>
  <c r="O249" i="14" s="1"/>
  <c r="P249" i="14" s="1"/>
  <c r="Q249" i="14" s="1"/>
  <c r="O267" i="11" s="1"/>
  <c r="L18" i="14"/>
  <c r="M18" i="14" s="1"/>
  <c r="O18" i="14" s="1"/>
  <c r="P18" i="14" s="1"/>
  <c r="Q18" i="14" s="1"/>
  <c r="O36" i="11" s="1"/>
  <c r="L762" i="14"/>
  <c r="M762" i="14" s="1"/>
  <c r="O762" i="14" s="1"/>
  <c r="P762" i="14" s="1"/>
  <c r="Q762" i="14" s="1"/>
  <c r="S36" i="11" s="1"/>
  <c r="L1479" i="14"/>
  <c r="M1479" i="14" s="1"/>
  <c r="O1479" i="14" s="1"/>
  <c r="P1479" i="14" s="1"/>
  <c r="Q1479" i="14" s="1"/>
  <c r="S753" i="11" s="1"/>
  <c r="L735" i="14"/>
  <c r="M735" i="14" s="1"/>
  <c r="O735" i="14" s="1"/>
  <c r="P735" i="14" s="1"/>
  <c r="Q735" i="14" s="1"/>
  <c r="O753" i="11" s="1"/>
  <c r="L1453" i="14"/>
  <c r="M1453" i="14" s="1"/>
  <c r="O1453" i="14" s="1"/>
  <c r="P1453" i="14" s="1"/>
  <c r="Q1453" i="14" s="1"/>
  <c r="S727" i="11" s="1"/>
  <c r="L709" i="14"/>
  <c r="M709" i="14" s="1"/>
  <c r="O709" i="14" s="1"/>
  <c r="P709" i="14" s="1"/>
  <c r="Q709" i="14" s="1"/>
  <c r="O727" i="11" s="1"/>
  <c r="L683" i="14"/>
  <c r="M683" i="14" s="1"/>
  <c r="O683" i="14" s="1"/>
  <c r="P683" i="14" s="1"/>
  <c r="Q683" i="14" s="1"/>
  <c r="O701" i="11" s="1"/>
  <c r="L1427" i="14"/>
  <c r="M1427" i="14" s="1"/>
  <c r="O1427" i="14" s="1"/>
  <c r="P1427" i="14" s="1"/>
  <c r="Q1427" i="14" s="1"/>
  <c r="S701" i="11" s="1"/>
  <c r="L1346" i="14"/>
  <c r="M1346" i="14" s="1"/>
  <c r="O1346" i="14" s="1"/>
  <c r="P1346" i="14" s="1"/>
  <c r="Q1346" i="14" s="1"/>
  <c r="S620" i="11" s="1"/>
  <c r="L602" i="14"/>
  <c r="M602" i="14" s="1"/>
  <c r="O602" i="14" s="1"/>
  <c r="P602" i="14" s="1"/>
  <c r="Q602" i="14" s="1"/>
  <c r="O620" i="11" s="1"/>
  <c r="L926" i="14"/>
  <c r="M926" i="14" s="1"/>
  <c r="O926" i="14" s="1"/>
  <c r="P926" i="14" s="1"/>
  <c r="Q926" i="14" s="1"/>
  <c r="S200" i="11" s="1"/>
  <c r="L182" i="14"/>
  <c r="M182" i="14" s="1"/>
  <c r="O182" i="14" s="1"/>
  <c r="P182" i="14" s="1"/>
  <c r="Q182" i="14" s="1"/>
  <c r="O200" i="11" s="1"/>
  <c r="L592" i="14"/>
  <c r="M592" i="14" s="1"/>
  <c r="O592" i="14" s="1"/>
  <c r="P592" i="14" s="1"/>
  <c r="Q592" i="14" s="1"/>
  <c r="O610" i="11" s="1"/>
  <c r="L1336" i="14"/>
  <c r="M1336" i="14" s="1"/>
  <c r="O1336" i="14" s="1"/>
  <c r="P1336" i="14" s="1"/>
  <c r="Q1336" i="14" s="1"/>
  <c r="S610" i="11" s="1"/>
  <c r="L666" i="14"/>
  <c r="M666" i="14" s="1"/>
  <c r="O666" i="14" s="1"/>
  <c r="P666" i="14" s="1"/>
  <c r="Q666" i="14" s="1"/>
  <c r="O684" i="11" s="1"/>
  <c r="L1410" i="14"/>
  <c r="M1410" i="14" s="1"/>
  <c r="O1410" i="14" s="1"/>
  <c r="P1410" i="14" s="1"/>
  <c r="Q1410" i="14" s="1"/>
  <c r="S684" i="11" s="1"/>
  <c r="L892" i="14"/>
  <c r="M892" i="14" s="1"/>
  <c r="O892" i="14" s="1"/>
  <c r="P892" i="14" s="1"/>
  <c r="Q892" i="14" s="1"/>
  <c r="S166" i="11" s="1"/>
  <c r="L148" i="14"/>
  <c r="M148" i="14" s="1"/>
  <c r="O148" i="14" s="1"/>
  <c r="P148" i="14" s="1"/>
  <c r="Q148" i="14" s="1"/>
  <c r="O166" i="11" s="1"/>
  <c r="L542" i="14"/>
  <c r="M542" i="14" s="1"/>
  <c r="O542" i="14" s="1"/>
  <c r="P542" i="14" s="1"/>
  <c r="Q542" i="14" s="1"/>
  <c r="O560" i="11" s="1"/>
  <c r="L1286" i="14"/>
  <c r="M1286" i="14" s="1"/>
  <c r="O1286" i="14" s="1"/>
  <c r="P1286" i="14" s="1"/>
  <c r="Q1286" i="14" s="1"/>
  <c r="S560" i="11" s="1"/>
  <c r="L1135" i="14"/>
  <c r="M1135" i="14" s="1"/>
  <c r="O1135" i="14" s="1"/>
  <c r="P1135" i="14" s="1"/>
  <c r="Q1135" i="14" s="1"/>
  <c r="S409" i="11" s="1"/>
  <c r="L391" i="14"/>
  <c r="M391" i="14" s="1"/>
  <c r="O391" i="14" s="1"/>
  <c r="P391" i="14" s="1"/>
  <c r="Q391" i="14" s="1"/>
  <c r="O409" i="11" s="1"/>
  <c r="L981" i="14"/>
  <c r="M981" i="14" s="1"/>
  <c r="O981" i="14" s="1"/>
  <c r="P981" i="14" s="1"/>
  <c r="Q981" i="14" s="1"/>
  <c r="S255" i="11" s="1"/>
  <c r="L237" i="14"/>
  <c r="M237" i="14" s="1"/>
  <c r="O237" i="14" s="1"/>
  <c r="P237" i="14" s="1"/>
  <c r="Q237" i="14" s="1"/>
  <c r="O255" i="11" s="1"/>
  <c r="L670" i="14"/>
  <c r="M670" i="14" s="1"/>
  <c r="O670" i="14" s="1"/>
  <c r="P670" i="14" s="1"/>
  <c r="Q670" i="14" s="1"/>
  <c r="O688" i="11" s="1"/>
  <c r="L1414" i="14"/>
  <c r="M1414" i="14" s="1"/>
  <c r="O1414" i="14" s="1"/>
  <c r="P1414" i="14" s="1"/>
  <c r="Q1414" i="14" s="1"/>
  <c r="S688" i="11" s="1"/>
  <c r="L1055" i="14"/>
  <c r="M1055" i="14" s="1"/>
  <c r="O1055" i="14" s="1"/>
  <c r="P1055" i="14" s="1"/>
  <c r="Q1055" i="14" s="1"/>
  <c r="S329" i="11" s="1"/>
  <c r="L311" i="14"/>
  <c r="M311" i="14" s="1"/>
  <c r="O311" i="14" s="1"/>
  <c r="P311" i="14" s="1"/>
  <c r="Q311" i="14" s="1"/>
  <c r="O329" i="11" s="1"/>
  <c r="L1112" i="14"/>
  <c r="M1112" i="14" s="1"/>
  <c r="O1112" i="14" s="1"/>
  <c r="P1112" i="14" s="1"/>
  <c r="Q1112" i="14" s="1"/>
  <c r="S386" i="11" s="1"/>
  <c r="L368" i="14"/>
  <c r="M368" i="14" s="1"/>
  <c r="O368" i="14" s="1"/>
  <c r="P368" i="14" s="1"/>
  <c r="Q368" i="14" s="1"/>
  <c r="O386" i="11" s="1"/>
  <c r="L130" i="14"/>
  <c r="M130" i="14" s="1"/>
  <c r="O130" i="14" s="1"/>
  <c r="P130" i="14" s="1"/>
  <c r="Q130" i="14" s="1"/>
  <c r="O148" i="11" s="1"/>
  <c r="L874" i="14"/>
  <c r="M874" i="14" s="1"/>
  <c r="O874" i="14" s="1"/>
  <c r="P874" i="14" s="1"/>
  <c r="Q874" i="14" s="1"/>
  <c r="S148" i="11" s="1"/>
  <c r="L939" i="14"/>
  <c r="M939" i="14" s="1"/>
  <c r="O939" i="14" s="1"/>
  <c r="P939" i="14" s="1"/>
  <c r="Q939" i="14" s="1"/>
  <c r="S213" i="11" s="1"/>
  <c r="L195" i="14"/>
  <c r="M195" i="14" s="1"/>
  <c r="O195" i="14" s="1"/>
  <c r="P195" i="14" s="1"/>
  <c r="Q195" i="14" s="1"/>
  <c r="O213" i="11" s="1"/>
  <c r="L1103" i="14"/>
  <c r="M1103" i="14" s="1"/>
  <c r="O1103" i="14" s="1"/>
  <c r="P1103" i="14" s="1"/>
  <c r="Q1103" i="14" s="1"/>
  <c r="S377" i="11" s="1"/>
  <c r="L359" i="14"/>
  <c r="M359" i="14" s="1"/>
  <c r="O359" i="14" s="1"/>
  <c r="P359" i="14" s="1"/>
  <c r="Q359" i="14" s="1"/>
  <c r="O377" i="11" s="1"/>
  <c r="L1160" i="14"/>
  <c r="M1160" i="14" s="1"/>
  <c r="O1160" i="14" s="1"/>
  <c r="P1160" i="14" s="1"/>
  <c r="Q1160" i="14" s="1"/>
  <c r="S434" i="11" s="1"/>
  <c r="L416" i="14"/>
  <c r="M416" i="14" s="1"/>
  <c r="O416" i="14" s="1"/>
  <c r="P416" i="14" s="1"/>
  <c r="Q416" i="14" s="1"/>
  <c r="O434" i="11" s="1"/>
  <c r="L513" i="14"/>
  <c r="M513" i="14" s="1"/>
  <c r="O513" i="14" s="1"/>
  <c r="P513" i="14" s="1"/>
  <c r="Q513" i="14" s="1"/>
  <c r="O531" i="11" s="1"/>
  <c r="L1257" i="14"/>
  <c r="M1257" i="14" s="1"/>
  <c r="O1257" i="14" s="1"/>
  <c r="P1257" i="14" s="1"/>
  <c r="Q1257" i="14" s="1"/>
  <c r="S531" i="11" s="1"/>
  <c r="L446" i="14"/>
  <c r="M446" i="14" s="1"/>
  <c r="O446" i="14" s="1"/>
  <c r="P446" i="14" s="1"/>
  <c r="Q446" i="14" s="1"/>
  <c r="O464" i="11" s="1"/>
  <c r="L1190" i="14"/>
  <c r="M1190" i="14" s="1"/>
  <c r="O1190" i="14" s="1"/>
  <c r="P1190" i="14" s="1"/>
  <c r="Q1190" i="14" s="1"/>
  <c r="S464" i="11" s="1"/>
  <c r="L411" i="14"/>
  <c r="M411" i="14" s="1"/>
  <c r="O411" i="14" s="1"/>
  <c r="P411" i="14" s="1"/>
  <c r="Q411" i="14" s="1"/>
  <c r="O429" i="11" s="1"/>
  <c r="L1155" i="14"/>
  <c r="M1155" i="14" s="1"/>
  <c r="O1155" i="14" s="1"/>
  <c r="P1155" i="14" s="1"/>
  <c r="Q1155" i="14" s="1"/>
  <c r="S429" i="11" s="1"/>
  <c r="L1117" i="14"/>
  <c r="M1117" i="14" s="1"/>
  <c r="O1117" i="14" s="1"/>
  <c r="P1117" i="14" s="1"/>
  <c r="Q1117" i="14" s="1"/>
  <c r="S391" i="11" s="1"/>
  <c r="L373" i="14"/>
  <c r="M373" i="14" s="1"/>
  <c r="O373" i="14" s="1"/>
  <c r="P373" i="14" s="1"/>
  <c r="Q373" i="14" s="1"/>
  <c r="O391" i="11" s="1"/>
  <c r="L611" i="14"/>
  <c r="M611" i="14" s="1"/>
  <c r="O611" i="14" s="1"/>
  <c r="P611" i="14" s="1"/>
  <c r="Q611" i="14" s="1"/>
  <c r="O629" i="11" s="1"/>
  <c r="L1355" i="14"/>
  <c r="M1355" i="14" s="1"/>
  <c r="O1355" i="14" s="1"/>
  <c r="P1355" i="14" s="1"/>
  <c r="Q1355" i="14" s="1"/>
  <c r="S629" i="11" s="1"/>
  <c r="L1429" i="14"/>
  <c r="M1429" i="14" s="1"/>
  <c r="O1429" i="14" s="1"/>
  <c r="P1429" i="14" s="1"/>
  <c r="Q1429" i="14" s="1"/>
  <c r="S703" i="11" s="1"/>
  <c r="L685" i="14"/>
  <c r="M685" i="14" s="1"/>
  <c r="O685" i="14" s="1"/>
  <c r="P685" i="14" s="1"/>
  <c r="Q685" i="14" s="1"/>
  <c r="O703" i="11" s="1"/>
  <c r="L629" i="14"/>
  <c r="M629" i="14" s="1"/>
  <c r="O629" i="14" s="1"/>
  <c r="P629" i="14" s="1"/>
  <c r="Q629" i="14" s="1"/>
  <c r="O647" i="11" s="1"/>
  <c r="L1373" i="14"/>
  <c r="M1373" i="14" s="1"/>
  <c r="O1373" i="14" s="1"/>
  <c r="P1373" i="14" s="1"/>
  <c r="Q1373" i="14" s="1"/>
  <c r="S647" i="11" s="1"/>
  <c r="L1186" i="14"/>
  <c r="M1186" i="14" s="1"/>
  <c r="O1186" i="14" s="1"/>
  <c r="P1186" i="14" s="1"/>
  <c r="Q1186" i="14" s="1"/>
  <c r="S460" i="11" s="1"/>
  <c r="L442" i="14"/>
  <c r="M442" i="14" s="1"/>
  <c r="O442" i="14" s="1"/>
  <c r="P442" i="14" s="1"/>
  <c r="Q442" i="14" s="1"/>
  <c r="O460" i="11" s="1"/>
  <c r="L997" i="14"/>
  <c r="M997" i="14" s="1"/>
  <c r="O997" i="14" s="1"/>
  <c r="P997" i="14" s="1"/>
  <c r="Q997" i="14" s="1"/>
  <c r="S271" i="11" s="1"/>
  <c r="L253" i="14"/>
  <c r="M253" i="14" s="1"/>
  <c r="O253" i="14" s="1"/>
  <c r="P253" i="14" s="1"/>
  <c r="Q253" i="14" s="1"/>
  <c r="O271" i="11" s="1"/>
  <c r="L1098" i="14"/>
  <c r="M1098" i="14" s="1"/>
  <c r="O1098" i="14" s="1"/>
  <c r="P1098" i="14" s="1"/>
  <c r="Q1098" i="14" s="1"/>
  <c r="S372" i="11" s="1"/>
  <c r="L354" i="14"/>
  <c r="M354" i="14" s="1"/>
  <c r="O354" i="14" s="1"/>
  <c r="P354" i="14" s="1"/>
  <c r="Q354" i="14" s="1"/>
  <c r="O372" i="11" s="1"/>
  <c r="L319" i="14"/>
  <c r="M319" i="14" s="1"/>
  <c r="O319" i="14" s="1"/>
  <c r="P319" i="14" s="1"/>
  <c r="Q319" i="14" s="1"/>
  <c r="O337" i="11" s="1"/>
  <c r="L1063" i="14"/>
  <c r="M1063" i="14" s="1"/>
  <c r="O1063" i="14" s="1"/>
  <c r="P1063" i="14" s="1"/>
  <c r="Q1063" i="14" s="1"/>
  <c r="S337" i="11" s="1"/>
  <c r="L1362" i="14"/>
  <c r="M1362" i="14" s="1"/>
  <c r="O1362" i="14" s="1"/>
  <c r="P1362" i="14" s="1"/>
  <c r="Q1362" i="14" s="1"/>
  <c r="S636" i="11" s="1"/>
  <c r="L618" i="14"/>
  <c r="M618" i="14" s="1"/>
  <c r="O618" i="14" s="1"/>
  <c r="P618" i="14" s="1"/>
  <c r="Q618" i="14" s="1"/>
  <c r="O636" i="11" s="1"/>
  <c r="L1460" i="14"/>
  <c r="M1460" i="14" s="1"/>
  <c r="O1460" i="14" s="1"/>
  <c r="P1460" i="14" s="1"/>
  <c r="Q1460" i="14" s="1"/>
  <c r="S734" i="11" s="1"/>
  <c r="L716" i="14"/>
  <c r="M716" i="14" s="1"/>
  <c r="O716" i="14" s="1"/>
  <c r="P716" i="14" s="1"/>
  <c r="Q716" i="14" s="1"/>
  <c r="O734" i="11" s="1"/>
  <c r="L766" i="14"/>
  <c r="M766" i="14" s="1"/>
  <c r="O766" i="14" s="1"/>
  <c r="P766" i="14" s="1"/>
  <c r="Q766" i="14" s="1"/>
  <c r="S40" i="11" s="1"/>
  <c r="L22" i="14"/>
  <c r="M22" i="14" s="1"/>
  <c r="O22" i="14" s="1"/>
  <c r="P22" i="14" s="1"/>
  <c r="Q22" i="14" s="1"/>
  <c r="O40" i="11" s="1"/>
  <c r="L831" i="14"/>
  <c r="M831" i="14" s="1"/>
  <c r="O831" i="14" s="1"/>
  <c r="P831" i="14" s="1"/>
  <c r="Q831" i="14" s="1"/>
  <c r="S105" i="11" s="1"/>
  <c r="L87" i="14"/>
  <c r="M87" i="14" s="1"/>
  <c r="O87" i="14" s="1"/>
  <c r="P87" i="14" s="1"/>
  <c r="Q87" i="14" s="1"/>
  <c r="O105" i="11" s="1"/>
  <c r="L929" i="14"/>
  <c r="M929" i="14" s="1"/>
  <c r="O929" i="14" s="1"/>
  <c r="P929" i="14" s="1"/>
  <c r="Q929" i="14" s="1"/>
  <c r="S203" i="11" s="1"/>
  <c r="L185" i="14"/>
  <c r="M185" i="14" s="1"/>
  <c r="O185" i="14" s="1"/>
  <c r="P185" i="14" s="1"/>
  <c r="Q185" i="14" s="1"/>
  <c r="O203" i="11" s="1"/>
  <c r="L1441" i="14"/>
  <c r="M1441" i="14" s="1"/>
  <c r="O1441" i="14" s="1"/>
  <c r="P1441" i="14" s="1"/>
  <c r="Q1441" i="14" s="1"/>
  <c r="S715" i="11" s="1"/>
  <c r="L697" i="14"/>
  <c r="M697" i="14" s="1"/>
  <c r="O697" i="14" s="1"/>
  <c r="P697" i="14" s="1"/>
  <c r="Q697" i="14" s="1"/>
  <c r="O715" i="11" s="1"/>
  <c r="L1406" i="14"/>
  <c r="M1406" i="14" s="1"/>
  <c r="O1406" i="14" s="1"/>
  <c r="P1406" i="14" s="1"/>
  <c r="Q1406" i="14" s="1"/>
  <c r="S680" i="11" s="1"/>
  <c r="L662" i="14"/>
  <c r="M662" i="14" s="1"/>
  <c r="O662" i="14" s="1"/>
  <c r="P662" i="14" s="1"/>
  <c r="Q662" i="14" s="1"/>
  <c r="O680" i="11" s="1"/>
  <c r="L1380" i="14"/>
  <c r="M1380" i="14" s="1"/>
  <c r="O1380" i="14" s="1"/>
  <c r="P1380" i="14" s="1"/>
  <c r="Q1380" i="14" s="1"/>
  <c r="S654" i="11" s="1"/>
  <c r="L636" i="14"/>
  <c r="M636" i="14" s="1"/>
  <c r="O636" i="14" s="1"/>
  <c r="P636" i="14" s="1"/>
  <c r="Q636" i="14" s="1"/>
  <c r="O654" i="11" s="1"/>
  <c r="L610" i="14"/>
  <c r="M610" i="14" s="1"/>
  <c r="O610" i="14" s="1"/>
  <c r="P610" i="14" s="1"/>
  <c r="Q610" i="14" s="1"/>
  <c r="O628" i="11" s="1"/>
  <c r="L1354" i="14"/>
  <c r="M1354" i="14" s="1"/>
  <c r="O1354" i="14" s="1"/>
  <c r="P1354" i="14" s="1"/>
  <c r="Q1354" i="14" s="1"/>
  <c r="S628" i="11" s="1"/>
  <c r="L203" i="14"/>
  <c r="M203" i="14" s="1"/>
  <c r="O203" i="14" s="1"/>
  <c r="P203" i="14" s="1"/>
  <c r="Q203" i="14" s="1"/>
  <c r="O221" i="11" s="1"/>
  <c r="L947" i="14"/>
  <c r="M947" i="14" s="1"/>
  <c r="O947" i="14" s="1"/>
  <c r="P947" i="14" s="1"/>
  <c r="Q947" i="14" s="1"/>
  <c r="S221" i="11" s="1"/>
  <c r="L732" i="14"/>
  <c r="M732" i="14" s="1"/>
  <c r="O732" i="14" s="1"/>
  <c r="P732" i="14" s="1"/>
  <c r="Q732" i="14" s="1"/>
  <c r="O750" i="11" s="1"/>
  <c r="L1476" i="14"/>
  <c r="M1476" i="14" s="1"/>
  <c r="O1476" i="14" s="1"/>
  <c r="P1476" i="14" s="1"/>
  <c r="Q1476" i="14" s="1"/>
  <c r="S750" i="11" s="1"/>
  <c r="L315" i="14"/>
  <c r="M315" i="14" s="1"/>
  <c r="O315" i="14" s="1"/>
  <c r="P315" i="14" s="1"/>
  <c r="Q315" i="14" s="1"/>
  <c r="O333" i="11" s="1"/>
  <c r="L1059" i="14"/>
  <c r="M1059" i="14" s="1"/>
  <c r="O1059" i="14" s="1"/>
  <c r="P1059" i="14" s="1"/>
  <c r="Q1059" i="14" s="1"/>
  <c r="S333" i="11" s="1"/>
  <c r="L1162" i="14"/>
  <c r="M1162" i="14" s="1"/>
  <c r="O1162" i="14" s="1"/>
  <c r="P1162" i="14" s="1"/>
  <c r="Q1162" i="14" s="1"/>
  <c r="S436" i="11" s="1"/>
  <c r="L418" i="14"/>
  <c r="M418" i="14" s="1"/>
  <c r="O418" i="14" s="1"/>
  <c r="P418" i="14" s="1"/>
  <c r="Q418" i="14" s="1"/>
  <c r="O436" i="11" s="1"/>
  <c r="L891" i="14"/>
  <c r="M891" i="14" s="1"/>
  <c r="O891" i="14" s="1"/>
  <c r="P891" i="14" s="1"/>
  <c r="Q891" i="14" s="1"/>
  <c r="S165" i="11" s="1"/>
  <c r="L147" i="14"/>
  <c r="M147" i="14" s="1"/>
  <c r="O147" i="14" s="1"/>
  <c r="P147" i="14" s="1"/>
  <c r="Q147" i="14" s="1"/>
  <c r="O165" i="11" s="1"/>
  <c r="L423" i="14"/>
  <c r="M423" i="14" s="1"/>
  <c r="O423" i="14" s="1"/>
  <c r="P423" i="14" s="1"/>
  <c r="Q423" i="14" s="1"/>
  <c r="O441" i="11" s="1"/>
  <c r="L1167" i="14"/>
  <c r="M1167" i="14" s="1"/>
  <c r="O1167" i="14" s="1"/>
  <c r="P1167" i="14" s="1"/>
  <c r="Q1167" i="14" s="1"/>
  <c r="S441" i="11" s="1"/>
  <c r="L804" i="14"/>
  <c r="M804" i="14" s="1"/>
  <c r="O804" i="14" s="1"/>
  <c r="P804" i="14" s="1"/>
  <c r="Q804" i="14" s="1"/>
  <c r="S78" i="11" s="1"/>
  <c r="L60" i="14"/>
  <c r="M60" i="14" s="1"/>
  <c r="O60" i="14" s="1"/>
  <c r="P60" i="14" s="1"/>
  <c r="Q60" i="14" s="1"/>
  <c r="O78" i="11" s="1"/>
  <c r="L1321" i="14"/>
  <c r="M1321" i="14" s="1"/>
  <c r="O1321" i="14" s="1"/>
  <c r="P1321" i="14" s="1"/>
  <c r="Q1321" i="14" s="1"/>
  <c r="S595" i="11" s="1"/>
  <c r="L577" i="14"/>
  <c r="M577" i="14" s="1"/>
  <c r="O577" i="14" s="1"/>
  <c r="P577" i="14" s="1"/>
  <c r="Q577" i="14" s="1"/>
  <c r="O595" i="11" s="1"/>
  <c r="L525" i="14"/>
  <c r="M525" i="14" s="1"/>
  <c r="O525" i="14" s="1"/>
  <c r="P525" i="14" s="1"/>
  <c r="Q525" i="14" s="1"/>
  <c r="O543" i="11" s="1"/>
  <c r="L1269" i="14"/>
  <c r="M1269" i="14" s="1"/>
  <c r="O1269" i="14" s="1"/>
  <c r="P1269" i="14" s="1"/>
  <c r="Q1269" i="14" s="1"/>
  <c r="S543" i="11" s="1"/>
  <c r="L1243" i="14"/>
  <c r="M1243" i="14" s="1"/>
  <c r="O1243" i="14" s="1"/>
  <c r="P1243" i="14" s="1"/>
  <c r="Q1243" i="14" s="1"/>
  <c r="S517" i="11" s="1"/>
  <c r="L499" i="14"/>
  <c r="M499" i="14" s="1"/>
  <c r="O499" i="14" s="1"/>
  <c r="P499" i="14" s="1"/>
  <c r="Q499" i="14" s="1"/>
  <c r="O517" i="11" s="1"/>
  <c r="L470" i="14"/>
  <c r="M470" i="14" s="1"/>
  <c r="O470" i="14" s="1"/>
  <c r="P470" i="14" s="1"/>
  <c r="Q470" i="14" s="1"/>
  <c r="O488" i="11" s="1"/>
  <c r="L1214" i="14"/>
  <c r="M1214" i="14" s="1"/>
  <c r="O1214" i="14" s="1"/>
  <c r="P1214" i="14" s="1"/>
  <c r="Q1214" i="14" s="1"/>
  <c r="S488" i="11" s="1"/>
  <c r="L725" i="14"/>
  <c r="M725" i="14" s="1"/>
  <c r="O725" i="14" s="1"/>
  <c r="P725" i="14" s="1"/>
  <c r="Q725" i="14" s="1"/>
  <c r="O743" i="11" s="1"/>
  <c r="L1469" i="14"/>
  <c r="M1469" i="14" s="1"/>
  <c r="O1469" i="14" s="1"/>
  <c r="P1469" i="14" s="1"/>
  <c r="Q1469" i="14" s="1"/>
  <c r="S743" i="11" s="1"/>
  <c r="L1150" i="14"/>
  <c r="M1150" i="14" s="1"/>
  <c r="O1150" i="14" s="1"/>
  <c r="P1150" i="14" s="1"/>
  <c r="Q1150" i="14" s="1"/>
  <c r="S424" i="11" s="1"/>
  <c r="L406" i="14"/>
  <c r="M406" i="14" s="1"/>
  <c r="O406" i="14" s="1"/>
  <c r="P406" i="14" s="1"/>
  <c r="Q406" i="14" s="1"/>
  <c r="O424" i="11" s="1"/>
  <c r="K761" i="11"/>
  <c r="L1487" i="14"/>
  <c r="M1487" i="14" s="1"/>
  <c r="O1487" i="14" s="1"/>
  <c r="P1487" i="14" s="1"/>
  <c r="Q1487" i="14" s="1"/>
  <c r="S761" i="11" s="1"/>
  <c r="L743" i="14"/>
  <c r="M743" i="14" s="1"/>
  <c r="O743" i="14" s="1"/>
  <c r="P743" i="14" s="1"/>
  <c r="Q743" i="14" s="1"/>
  <c r="O761" i="11" s="1"/>
  <c r="L679" i="14"/>
  <c r="M679" i="14" s="1"/>
  <c r="O679" i="14" s="1"/>
  <c r="P679" i="14" s="1"/>
  <c r="Q679" i="14" s="1"/>
  <c r="O697" i="11" s="1"/>
  <c r="L1423" i="14"/>
  <c r="M1423" i="14" s="1"/>
  <c r="O1423" i="14" s="1"/>
  <c r="P1423" i="14" s="1"/>
  <c r="Q1423" i="14" s="1"/>
  <c r="S697" i="11" s="1"/>
  <c r="L1293" i="14"/>
  <c r="M1293" i="14" s="1"/>
  <c r="O1293" i="14" s="1"/>
  <c r="P1293" i="14" s="1"/>
  <c r="Q1293" i="14" s="1"/>
  <c r="S567" i="11" s="1"/>
  <c r="L549" i="14"/>
  <c r="M549" i="14" s="1"/>
  <c r="O549" i="14" s="1"/>
  <c r="P549" i="14" s="1"/>
  <c r="Q549" i="14" s="1"/>
  <c r="O567" i="11" s="1"/>
  <c r="L1011" i="14"/>
  <c r="M1011" i="14" s="1"/>
  <c r="O1011" i="14" s="1"/>
  <c r="P1011" i="14" s="1"/>
  <c r="Q1011" i="14" s="1"/>
  <c r="S285" i="11" s="1"/>
  <c r="L267" i="14"/>
  <c r="M267" i="14" s="1"/>
  <c r="O267" i="14" s="1"/>
  <c r="P267" i="14" s="1"/>
  <c r="Q267" i="14" s="1"/>
  <c r="O285" i="11" s="1"/>
  <c r="L1120" i="14"/>
  <c r="M1120" i="14" s="1"/>
  <c r="O1120" i="14" s="1"/>
  <c r="P1120" i="14" s="1"/>
  <c r="Q1120" i="14" s="1"/>
  <c r="S394" i="11" s="1"/>
  <c r="L376" i="14"/>
  <c r="M376" i="14" s="1"/>
  <c r="O376" i="14" s="1"/>
  <c r="P376" i="14" s="1"/>
  <c r="Q376" i="14" s="1"/>
  <c r="O394" i="11" s="1"/>
  <c r="L948" i="14"/>
  <c r="M948" i="14" s="1"/>
  <c r="O948" i="14" s="1"/>
  <c r="P948" i="14" s="1"/>
  <c r="Q948" i="14" s="1"/>
  <c r="S222" i="11" s="1"/>
  <c r="L204" i="14"/>
  <c r="M204" i="14" s="1"/>
  <c r="O204" i="14" s="1"/>
  <c r="P204" i="14" s="1"/>
  <c r="Q204" i="14" s="1"/>
  <c r="O222" i="11" s="1"/>
  <c r="L961" i="14"/>
  <c r="M961" i="14" s="1"/>
  <c r="O961" i="14" s="1"/>
  <c r="P961" i="14" s="1"/>
  <c r="Q961" i="14" s="1"/>
  <c r="S235" i="11" s="1"/>
  <c r="L217" i="14"/>
  <c r="M217" i="14" s="1"/>
  <c r="O217" i="14" s="1"/>
  <c r="P217" i="14" s="1"/>
  <c r="Q217" i="14" s="1"/>
  <c r="O235" i="11" s="1"/>
  <c r="L45" i="14"/>
  <c r="M45" i="14" s="1"/>
  <c r="O45" i="14" s="1"/>
  <c r="P45" i="14" s="1"/>
  <c r="Q45" i="14" s="1"/>
  <c r="O63" i="11" s="1"/>
  <c r="L789" i="14"/>
  <c r="M789" i="14" s="1"/>
  <c r="O789" i="14" s="1"/>
  <c r="P789" i="14" s="1"/>
  <c r="Q789" i="14" s="1"/>
  <c r="S63" i="11" s="1"/>
  <c r="L767" i="14"/>
  <c r="M767" i="14" s="1"/>
  <c r="O767" i="14" s="1"/>
  <c r="P767" i="14" s="1"/>
  <c r="Q767" i="14" s="1"/>
  <c r="S41" i="11" s="1"/>
  <c r="L23" i="14"/>
  <c r="M23" i="14" s="1"/>
  <c r="O23" i="14" s="1"/>
  <c r="P23" i="14" s="1"/>
  <c r="Q23" i="14" s="1"/>
  <c r="O41" i="11" s="1"/>
  <c r="L873" i="14"/>
  <c r="M873" i="14" s="1"/>
  <c r="O873" i="14" s="1"/>
  <c r="P873" i="14" s="1"/>
  <c r="Q873" i="14" s="1"/>
  <c r="S147" i="11" s="1"/>
  <c r="L129" i="14"/>
  <c r="M129" i="14" s="1"/>
  <c r="O129" i="14" s="1"/>
  <c r="P129" i="14" s="1"/>
  <c r="Q129" i="14" s="1"/>
  <c r="O147" i="11" s="1"/>
  <c r="L1385" i="14"/>
  <c r="M1385" i="14" s="1"/>
  <c r="O1385" i="14" s="1"/>
  <c r="P1385" i="14" s="1"/>
  <c r="Q1385" i="14" s="1"/>
  <c r="S659" i="11" s="1"/>
  <c r="L641" i="14"/>
  <c r="M641" i="14" s="1"/>
  <c r="O641" i="14" s="1"/>
  <c r="P641" i="14" s="1"/>
  <c r="Q641" i="14" s="1"/>
  <c r="O659" i="11" s="1"/>
  <c r="L1342" i="14"/>
  <c r="M1342" i="14" s="1"/>
  <c r="O1342" i="14" s="1"/>
  <c r="P1342" i="14" s="1"/>
  <c r="Q1342" i="14" s="1"/>
  <c r="S616" i="11" s="1"/>
  <c r="L598" i="14"/>
  <c r="M598" i="14" s="1"/>
  <c r="O598" i="14" s="1"/>
  <c r="P598" i="14" s="1"/>
  <c r="Q598" i="14" s="1"/>
  <c r="O616" i="11" s="1"/>
  <c r="L572" i="14"/>
  <c r="M572" i="14" s="1"/>
  <c r="O572" i="14" s="1"/>
  <c r="P572" i="14" s="1"/>
  <c r="Q572" i="14" s="1"/>
  <c r="O590" i="11" s="1"/>
  <c r="L1316" i="14"/>
  <c r="M1316" i="14" s="1"/>
  <c r="O1316" i="14" s="1"/>
  <c r="P1316" i="14" s="1"/>
  <c r="Q1316" i="14" s="1"/>
  <c r="S590" i="11" s="1"/>
  <c r="L546" i="14"/>
  <c r="M546" i="14" s="1"/>
  <c r="O546" i="14" s="1"/>
  <c r="P546" i="14" s="1"/>
  <c r="Q546" i="14" s="1"/>
  <c r="O564" i="11" s="1"/>
  <c r="L1290" i="14"/>
  <c r="M1290" i="14" s="1"/>
  <c r="O1290" i="14" s="1"/>
  <c r="P1290" i="14" s="1"/>
  <c r="Q1290" i="14" s="1"/>
  <c r="S564" i="11" s="1"/>
  <c r="L1010" i="14"/>
  <c r="M1010" i="14" s="1"/>
  <c r="O1010" i="14" s="1"/>
  <c r="P1010" i="14" s="1"/>
  <c r="Q1010" i="14" s="1"/>
  <c r="S284" i="11" s="1"/>
  <c r="L266" i="14"/>
  <c r="M266" i="14" s="1"/>
  <c r="O266" i="14" s="1"/>
  <c r="P266" i="14" s="1"/>
  <c r="Q266" i="14" s="1"/>
  <c r="O284" i="11" s="1"/>
  <c r="L771" i="14"/>
  <c r="M771" i="14" s="1"/>
  <c r="O771" i="14" s="1"/>
  <c r="P771" i="14" s="1"/>
  <c r="Q771" i="14" s="1"/>
  <c r="S45" i="11" s="1"/>
  <c r="L27" i="14"/>
  <c r="M27" i="14" s="1"/>
  <c r="O27" i="14" s="1"/>
  <c r="P27" i="14" s="1"/>
  <c r="Q27" i="14" s="1"/>
  <c r="O45" i="11" s="1"/>
  <c r="L326" i="14"/>
  <c r="M326" i="14" s="1"/>
  <c r="O326" i="14" s="1"/>
  <c r="P326" i="14" s="1"/>
  <c r="Q326" i="14" s="1"/>
  <c r="O344" i="11" s="1"/>
  <c r="L1070" i="14"/>
  <c r="M1070" i="14" s="1"/>
  <c r="O1070" i="14" s="1"/>
  <c r="P1070" i="14" s="1"/>
  <c r="Q1070" i="14" s="1"/>
  <c r="S344" i="11" s="1"/>
  <c r="L1196" i="14"/>
  <c r="M1196" i="14" s="1"/>
  <c r="O1196" i="14" s="1"/>
  <c r="P1196" i="14" s="1"/>
  <c r="Q1196" i="14" s="1"/>
  <c r="S470" i="11" s="1"/>
  <c r="L452" i="14"/>
  <c r="M452" i="14" s="1"/>
  <c r="O452" i="14" s="1"/>
  <c r="P452" i="14" s="1"/>
  <c r="Q452" i="14" s="1"/>
  <c r="O470" i="11" s="1"/>
  <c r="L274" i="14"/>
  <c r="M274" i="14" s="1"/>
  <c r="O274" i="14" s="1"/>
  <c r="P274" i="14" s="1"/>
  <c r="Q274" i="14" s="1"/>
  <c r="O292" i="11" s="1"/>
  <c r="L1018" i="14"/>
  <c r="M1018" i="14" s="1"/>
  <c r="O1018" i="14" s="1"/>
  <c r="P1018" i="14" s="1"/>
  <c r="Q1018" i="14" s="1"/>
  <c r="S292" i="11" s="1"/>
  <c r="L730" i="14"/>
  <c r="M730" i="14" s="1"/>
  <c r="O730" i="14" s="1"/>
  <c r="P730" i="14" s="1"/>
  <c r="Q730" i="14" s="1"/>
  <c r="O748" i="11" s="1"/>
  <c r="L1474" i="14"/>
  <c r="M1474" i="14" s="1"/>
  <c r="O1474" i="14" s="1"/>
  <c r="P1474" i="14" s="1"/>
  <c r="Q1474" i="14" s="1"/>
  <c r="S748" i="11" s="1"/>
  <c r="L797" i="14"/>
  <c r="M797" i="14" s="1"/>
  <c r="O797" i="14" s="1"/>
  <c r="P797" i="14" s="1"/>
  <c r="Q797" i="14" s="1"/>
  <c r="S71" i="11" s="1"/>
  <c r="L53" i="14"/>
  <c r="M53" i="14" s="1"/>
  <c r="O53" i="14" s="1"/>
  <c r="P53" i="14" s="1"/>
  <c r="Q53" i="14" s="1"/>
  <c r="O71" i="11" s="1"/>
  <c r="L776" i="14"/>
  <c r="M776" i="14" s="1"/>
  <c r="O776" i="14" s="1"/>
  <c r="P776" i="14" s="1"/>
  <c r="Q776" i="14" s="1"/>
  <c r="S50" i="11" s="1"/>
  <c r="L32" i="14"/>
  <c r="M32" i="14" s="1"/>
  <c r="O32" i="14" s="1"/>
  <c r="P32" i="14" s="1"/>
  <c r="Q32" i="14" s="1"/>
  <c r="O50" i="11" s="1"/>
  <c r="L881" i="14"/>
  <c r="M881" i="14" s="1"/>
  <c r="O881" i="14" s="1"/>
  <c r="P881" i="14" s="1"/>
  <c r="Q881" i="14" s="1"/>
  <c r="S155" i="11" s="1"/>
  <c r="L137" i="14"/>
  <c r="M137" i="14" s="1"/>
  <c r="O137" i="14" s="1"/>
  <c r="P137" i="14" s="1"/>
  <c r="Q137" i="14" s="1"/>
  <c r="O155" i="11" s="1"/>
  <c r="L649" i="14"/>
  <c r="M649" i="14" s="1"/>
  <c r="O649" i="14" s="1"/>
  <c r="P649" i="14" s="1"/>
  <c r="Q649" i="14" s="1"/>
  <c r="O667" i="11" s="1"/>
  <c r="L1393" i="14"/>
  <c r="M1393" i="14" s="1"/>
  <c r="O1393" i="14" s="1"/>
  <c r="P1393" i="14" s="1"/>
  <c r="Q1393" i="14" s="1"/>
  <c r="S667" i="11" s="1"/>
  <c r="L1351" i="14"/>
  <c r="M1351" i="14" s="1"/>
  <c r="O1351" i="14" s="1"/>
  <c r="P1351" i="14" s="1"/>
  <c r="Q1351" i="14" s="1"/>
  <c r="S625" i="11" s="1"/>
  <c r="L607" i="14"/>
  <c r="M607" i="14" s="1"/>
  <c r="O607" i="14" s="1"/>
  <c r="P607" i="14" s="1"/>
  <c r="Q607" i="14" s="1"/>
  <c r="O625" i="11" s="1"/>
  <c r="L581" i="14"/>
  <c r="M581" i="14" s="1"/>
  <c r="O581" i="14" s="1"/>
  <c r="P581" i="14" s="1"/>
  <c r="Q581" i="14" s="1"/>
  <c r="O599" i="11" s="1"/>
  <c r="L1325" i="14"/>
  <c r="M1325" i="14" s="1"/>
  <c r="O1325" i="14" s="1"/>
  <c r="P1325" i="14" s="1"/>
  <c r="Q1325" i="14" s="1"/>
  <c r="S599" i="11" s="1"/>
  <c r="L555" i="14"/>
  <c r="M555" i="14" s="1"/>
  <c r="O555" i="14" s="1"/>
  <c r="P555" i="14" s="1"/>
  <c r="Q555" i="14" s="1"/>
  <c r="O573" i="11" s="1"/>
  <c r="L1299" i="14"/>
  <c r="M1299" i="14" s="1"/>
  <c r="O1299" i="14" s="1"/>
  <c r="P1299" i="14" s="1"/>
  <c r="Q1299" i="14" s="1"/>
  <c r="S573" i="11" s="1"/>
  <c r="K759" i="11"/>
  <c r="L741" i="14"/>
  <c r="M741" i="14" s="1"/>
  <c r="O741" i="14" s="1"/>
  <c r="P741" i="14" s="1"/>
  <c r="Q741" i="14" s="1"/>
  <c r="O759" i="11" s="1"/>
  <c r="L1485" i="14"/>
  <c r="M1485" i="14" s="1"/>
  <c r="O1485" i="14" s="1"/>
  <c r="P1485" i="14" s="1"/>
  <c r="Q1485" i="14" s="1"/>
  <c r="S759" i="11" s="1"/>
  <c r="L1210" i="14"/>
  <c r="M1210" i="14" s="1"/>
  <c r="O1210" i="14" s="1"/>
  <c r="P1210" i="14" s="1"/>
  <c r="Q1210" i="14" s="1"/>
  <c r="S484" i="11" s="1"/>
  <c r="L466" i="14"/>
  <c r="M466" i="14" s="1"/>
  <c r="O466" i="14" s="1"/>
  <c r="P466" i="14" s="1"/>
  <c r="Q466" i="14" s="1"/>
  <c r="O484" i="11" s="1"/>
  <c r="L65" i="14"/>
  <c r="M65" i="14" s="1"/>
  <c r="O65" i="14" s="1"/>
  <c r="P65" i="14" s="1"/>
  <c r="Q65" i="14" s="1"/>
  <c r="O83" i="11" s="1"/>
  <c r="L809" i="14"/>
  <c r="M809" i="14" s="1"/>
  <c r="O809" i="14" s="1"/>
  <c r="P809" i="14" s="1"/>
  <c r="Q809" i="14" s="1"/>
  <c r="S83" i="11" s="1"/>
  <c r="L172" i="14"/>
  <c r="M172" i="14" s="1"/>
  <c r="O172" i="14" s="1"/>
  <c r="P172" i="14" s="1"/>
  <c r="Q172" i="14" s="1"/>
  <c r="O190" i="11" s="1"/>
  <c r="L916" i="14"/>
  <c r="M916" i="14" s="1"/>
  <c r="O916" i="14" s="1"/>
  <c r="P916" i="14" s="1"/>
  <c r="Q916" i="14" s="1"/>
  <c r="S190" i="11" s="1"/>
  <c r="L1075" i="14"/>
  <c r="M1075" i="14" s="1"/>
  <c r="O1075" i="14" s="1"/>
  <c r="P1075" i="14" s="1"/>
  <c r="Q1075" i="14" s="1"/>
  <c r="S349" i="11" s="1"/>
  <c r="L331" i="14"/>
  <c r="M331" i="14" s="1"/>
  <c r="O331" i="14" s="1"/>
  <c r="P331" i="14" s="1"/>
  <c r="Q331" i="14" s="1"/>
  <c r="O349" i="11" s="1"/>
  <c r="L1484" i="14"/>
  <c r="M1484" i="14" s="1"/>
  <c r="O1484" i="14" s="1"/>
  <c r="P1484" i="14" s="1"/>
  <c r="Q1484" i="14" s="1"/>
  <c r="S758" i="11" s="1"/>
  <c r="L740" i="14"/>
  <c r="M740" i="14" s="1"/>
  <c r="O740" i="14" s="1"/>
  <c r="P740" i="14" s="1"/>
  <c r="Q740" i="14" s="1"/>
  <c r="O758" i="11" s="1"/>
  <c r="L215" i="14"/>
  <c r="M215" i="14" s="1"/>
  <c r="O215" i="14" s="1"/>
  <c r="P215" i="14" s="1"/>
  <c r="Q215" i="14" s="1"/>
  <c r="O233" i="11" s="1"/>
  <c r="L959" i="14"/>
  <c r="M959" i="14" s="1"/>
  <c r="O959" i="14" s="1"/>
  <c r="P959" i="14" s="1"/>
  <c r="Q959" i="14" s="1"/>
  <c r="S233" i="11" s="1"/>
  <c r="L1016" i="14"/>
  <c r="M1016" i="14" s="1"/>
  <c r="O1016" i="14" s="1"/>
  <c r="P1016" i="14" s="1"/>
  <c r="Q1016" i="14" s="1"/>
  <c r="S290" i="11" s="1"/>
  <c r="L272" i="14"/>
  <c r="M272" i="14" s="1"/>
  <c r="O272" i="14" s="1"/>
  <c r="P272" i="14" s="1"/>
  <c r="Q272" i="14" s="1"/>
  <c r="O290" i="11" s="1"/>
  <c r="L369" i="14"/>
  <c r="M369" i="14" s="1"/>
  <c r="O369" i="14" s="1"/>
  <c r="P369" i="14" s="1"/>
  <c r="Q369" i="14" s="1"/>
  <c r="O387" i="11" s="1"/>
  <c r="L1113" i="14"/>
  <c r="M1113" i="14" s="1"/>
  <c r="O1113" i="14" s="1"/>
  <c r="P1113" i="14" s="1"/>
  <c r="Q1113" i="14" s="1"/>
  <c r="S387" i="11" s="1"/>
  <c r="L962" i="14"/>
  <c r="M962" i="14" s="1"/>
  <c r="O962" i="14" s="1"/>
  <c r="P962" i="14" s="1"/>
  <c r="Q962" i="14" s="1"/>
  <c r="S236" i="11" s="1"/>
  <c r="L218" i="14"/>
  <c r="M218" i="14" s="1"/>
  <c r="O218" i="14" s="1"/>
  <c r="P218" i="14" s="1"/>
  <c r="Q218" i="14" s="1"/>
  <c r="O236" i="11" s="1"/>
  <c r="L924" i="14"/>
  <c r="M924" i="14" s="1"/>
  <c r="O924" i="14" s="1"/>
  <c r="P924" i="14" s="1"/>
  <c r="Q924" i="14" s="1"/>
  <c r="S198" i="11" s="1"/>
  <c r="L180" i="14"/>
  <c r="M180" i="14" s="1"/>
  <c r="O180" i="14" s="1"/>
  <c r="P180" i="14" s="1"/>
  <c r="Q180" i="14" s="1"/>
  <c r="O198" i="11" s="1"/>
  <c r="L886" i="14"/>
  <c r="M886" i="14" s="1"/>
  <c r="O886" i="14" s="1"/>
  <c r="P886" i="14" s="1"/>
  <c r="Q886" i="14" s="1"/>
  <c r="S160" i="11" s="1"/>
  <c r="L142" i="14"/>
  <c r="M142" i="14" s="1"/>
  <c r="O142" i="14" s="1"/>
  <c r="P142" i="14" s="1"/>
  <c r="Q142" i="14" s="1"/>
  <c r="O160" i="11" s="1"/>
  <c r="L134" i="14"/>
  <c r="M134" i="14" s="1"/>
  <c r="O134" i="14" s="1"/>
  <c r="P134" i="14" s="1"/>
  <c r="Q134" i="14" s="1"/>
  <c r="O152" i="11" s="1"/>
  <c r="L878" i="14"/>
  <c r="M878" i="14" s="1"/>
  <c r="O878" i="14" s="1"/>
  <c r="P878" i="14" s="1"/>
  <c r="Q878" i="14" s="1"/>
  <c r="S152" i="11" s="1"/>
  <c r="L982" i="14"/>
  <c r="M982" i="14" s="1"/>
  <c r="O982" i="14" s="1"/>
  <c r="P982" i="14" s="1"/>
  <c r="Q982" i="14" s="1"/>
  <c r="S256" i="11" s="1"/>
  <c r="L238" i="14"/>
  <c r="M238" i="14" s="1"/>
  <c r="O238" i="14" s="1"/>
  <c r="P238" i="14" s="1"/>
  <c r="Q238" i="14" s="1"/>
  <c r="O256" i="11" s="1"/>
  <c r="L1227" i="14"/>
  <c r="M1227" i="14" s="1"/>
  <c r="O1227" i="14" s="1"/>
  <c r="P1227" i="14" s="1"/>
  <c r="Q1227" i="14" s="1"/>
  <c r="S501" i="11" s="1"/>
  <c r="L483" i="14"/>
  <c r="M483" i="14" s="1"/>
  <c r="O483" i="14" s="1"/>
  <c r="P483" i="14" s="1"/>
  <c r="Q483" i="14" s="1"/>
  <c r="O501" i="11" s="1"/>
  <c r="L1464" i="14"/>
  <c r="M1464" i="14" s="1"/>
  <c r="O1464" i="14" s="1"/>
  <c r="P1464" i="14" s="1"/>
  <c r="Q1464" i="14" s="1"/>
  <c r="S738" i="11" s="1"/>
  <c r="L720" i="14"/>
  <c r="M720" i="14" s="1"/>
  <c r="O720" i="14" s="1"/>
  <c r="P720" i="14" s="1"/>
  <c r="Q720" i="14" s="1"/>
  <c r="O738" i="11" s="1"/>
  <c r="L1236" i="14"/>
  <c r="M1236" i="14" s="1"/>
  <c r="O1236" i="14" s="1"/>
  <c r="P1236" i="14" s="1"/>
  <c r="Q1236" i="14" s="1"/>
  <c r="S510" i="11" s="1"/>
  <c r="L492" i="14"/>
  <c r="M492" i="14" s="1"/>
  <c r="O492" i="14" s="1"/>
  <c r="P492" i="14" s="1"/>
  <c r="Q492" i="14" s="1"/>
  <c r="O510" i="11" s="1"/>
  <c r="L808" i="14"/>
  <c r="M808" i="14" s="1"/>
  <c r="O808" i="14" s="1"/>
  <c r="P808" i="14" s="1"/>
  <c r="Q808" i="14" s="1"/>
  <c r="S82" i="11" s="1"/>
  <c r="L64" i="14"/>
  <c r="M64" i="14" s="1"/>
  <c r="O64" i="14" s="1"/>
  <c r="P64" i="14" s="1"/>
  <c r="Q64" i="14" s="1"/>
  <c r="O82" i="11" s="1"/>
  <c r="L787" i="14"/>
  <c r="M787" i="14" s="1"/>
  <c r="O787" i="14" s="1"/>
  <c r="P787" i="14" s="1"/>
  <c r="Q787" i="14" s="1"/>
  <c r="S61" i="11" s="1"/>
  <c r="L43" i="14"/>
  <c r="M43" i="14" s="1"/>
  <c r="O43" i="14" s="1"/>
  <c r="P43" i="14" s="1"/>
  <c r="Q43" i="14" s="1"/>
  <c r="O61" i="11" s="1"/>
  <c r="L1225" i="14"/>
  <c r="M1225" i="14" s="1"/>
  <c r="O1225" i="14" s="1"/>
  <c r="P1225" i="14" s="1"/>
  <c r="Q1225" i="14" s="1"/>
  <c r="S499" i="11" s="1"/>
  <c r="L481" i="14"/>
  <c r="M481" i="14" s="1"/>
  <c r="O481" i="14" s="1"/>
  <c r="P481" i="14" s="1"/>
  <c r="Q481" i="14" s="1"/>
  <c r="O499" i="11" s="1"/>
  <c r="L820" i="14"/>
  <c r="M820" i="14" s="1"/>
  <c r="O820" i="14" s="1"/>
  <c r="P820" i="14" s="1"/>
  <c r="Q820" i="14" s="1"/>
  <c r="S94" i="11" s="1"/>
  <c r="L76" i="14"/>
  <c r="M76" i="14" s="1"/>
  <c r="O76" i="14" s="1"/>
  <c r="P76" i="14" s="1"/>
  <c r="Q76" i="14" s="1"/>
  <c r="O94" i="11" s="1"/>
  <c r="L903" i="14"/>
  <c r="M903" i="14" s="1"/>
  <c r="O903" i="14" s="1"/>
  <c r="P903" i="14" s="1"/>
  <c r="Q903" i="14" s="1"/>
  <c r="S177" i="11" s="1"/>
  <c r="L159" i="14"/>
  <c r="M159" i="14" s="1"/>
  <c r="O159" i="14" s="1"/>
  <c r="P159" i="14" s="1"/>
  <c r="Q159" i="14" s="1"/>
  <c r="O177" i="11" s="1"/>
  <c r="L960" i="14"/>
  <c r="M960" i="14" s="1"/>
  <c r="O960" i="14" s="1"/>
  <c r="P960" i="14" s="1"/>
  <c r="Q960" i="14" s="1"/>
  <c r="S234" i="11" s="1"/>
  <c r="L216" i="14"/>
  <c r="M216" i="14" s="1"/>
  <c r="O216" i="14" s="1"/>
  <c r="P216" i="14" s="1"/>
  <c r="Q216" i="14" s="1"/>
  <c r="O234" i="11" s="1"/>
  <c r="L1057" i="14"/>
  <c r="M1057" i="14" s="1"/>
  <c r="O1057" i="14" s="1"/>
  <c r="P1057" i="14" s="1"/>
  <c r="Q1057" i="14" s="1"/>
  <c r="S331" i="11" s="1"/>
  <c r="L313" i="14"/>
  <c r="M313" i="14" s="1"/>
  <c r="O313" i="14" s="1"/>
  <c r="P313" i="14" s="1"/>
  <c r="Q313" i="14" s="1"/>
  <c r="O331" i="11" s="1"/>
  <c r="L870" i="14"/>
  <c r="M870" i="14" s="1"/>
  <c r="O870" i="14" s="1"/>
  <c r="P870" i="14" s="1"/>
  <c r="Q870" i="14" s="1"/>
  <c r="S144" i="11" s="1"/>
  <c r="L126" i="14"/>
  <c r="M126" i="14" s="1"/>
  <c r="O126" i="14" s="1"/>
  <c r="P126" i="14" s="1"/>
  <c r="Q126" i="14" s="1"/>
  <c r="O144" i="11" s="1"/>
  <c r="L834" i="14"/>
  <c r="M834" i="14" s="1"/>
  <c r="O834" i="14" s="1"/>
  <c r="P834" i="14" s="1"/>
  <c r="Q834" i="14" s="1"/>
  <c r="S108" i="11" s="1"/>
  <c r="L90" i="14"/>
  <c r="M90" i="14" s="1"/>
  <c r="O90" i="14" s="1"/>
  <c r="P90" i="14" s="1"/>
  <c r="Q90" i="14" s="1"/>
  <c r="O108" i="11" s="1"/>
  <c r="L47" i="14"/>
  <c r="M47" i="14" s="1"/>
  <c r="O47" i="14" s="1"/>
  <c r="P47" i="14" s="1"/>
  <c r="Q47" i="14" s="1"/>
  <c r="O65" i="11" s="1"/>
  <c r="L791" i="14"/>
  <c r="M791" i="14" s="1"/>
  <c r="O791" i="14" s="1"/>
  <c r="P791" i="14" s="1"/>
  <c r="Q791" i="14" s="1"/>
  <c r="S65" i="11" s="1"/>
  <c r="L13" i="14"/>
  <c r="M13" i="14" s="1"/>
  <c r="O13" i="14" s="1"/>
  <c r="P13" i="14" s="1"/>
  <c r="Q13" i="14" s="1"/>
  <c r="O31" i="11" s="1"/>
  <c r="L757" i="14"/>
  <c r="M757" i="14" s="1"/>
  <c r="O757" i="14" s="1"/>
  <c r="P757" i="14" s="1"/>
  <c r="Q757" i="14" s="1"/>
  <c r="S31" i="11" s="1"/>
  <c r="L98" i="14"/>
  <c r="M98" i="14" s="1"/>
  <c r="O98" i="14" s="1"/>
  <c r="P98" i="14" s="1"/>
  <c r="Q98" i="14" s="1"/>
  <c r="O116" i="11" s="1"/>
  <c r="L842" i="14"/>
  <c r="M842" i="14" s="1"/>
  <c r="O842" i="14" s="1"/>
  <c r="P842" i="14" s="1"/>
  <c r="Q842" i="14" s="1"/>
  <c r="S116" i="11" s="1"/>
  <c r="L1086" i="14"/>
  <c r="M1086" i="14" s="1"/>
  <c r="O1086" i="14" s="1"/>
  <c r="P1086" i="14" s="1"/>
  <c r="Q1086" i="14" s="1"/>
  <c r="S360" i="11" s="1"/>
  <c r="L342" i="14"/>
  <c r="M342" i="14" s="1"/>
  <c r="O342" i="14" s="1"/>
  <c r="P342" i="14" s="1"/>
  <c r="Q342" i="14" s="1"/>
  <c r="O360" i="11" s="1"/>
  <c r="L250" i="14"/>
  <c r="M250" i="14" s="1"/>
  <c r="O250" i="14" s="1"/>
  <c r="P250" i="14" s="1"/>
  <c r="Q250" i="14" s="1"/>
  <c r="O268" i="11" s="1"/>
  <c r="L994" i="14"/>
  <c r="M994" i="14" s="1"/>
  <c r="O994" i="14" s="1"/>
  <c r="P994" i="14" s="1"/>
  <c r="Q994" i="14" s="1"/>
  <c r="S268" i="11" s="1"/>
  <c r="L213" i="14"/>
  <c r="M213" i="14" s="1"/>
  <c r="O213" i="14" s="1"/>
  <c r="P213" i="14" s="1"/>
  <c r="Q213" i="14" s="1"/>
  <c r="O231" i="11" s="1"/>
  <c r="L957" i="14"/>
  <c r="M957" i="14" s="1"/>
  <c r="O957" i="14" s="1"/>
  <c r="P957" i="14" s="1"/>
  <c r="Q957" i="14" s="1"/>
  <c r="S231" i="11" s="1"/>
  <c r="L171" i="14"/>
  <c r="M171" i="14" s="1"/>
  <c r="O171" i="14" s="1"/>
  <c r="P171" i="14" s="1"/>
  <c r="Q171" i="14" s="1"/>
  <c r="O189" i="11" s="1"/>
  <c r="L915" i="14"/>
  <c r="M915" i="14" s="1"/>
  <c r="O915" i="14" s="1"/>
  <c r="P915" i="14" s="1"/>
  <c r="Q915" i="14" s="1"/>
  <c r="S189" i="11" s="1"/>
  <c r="L996" i="14"/>
  <c r="M996" i="14" s="1"/>
  <c r="O996" i="14" s="1"/>
  <c r="P996" i="14" s="1"/>
  <c r="Q996" i="14" s="1"/>
  <c r="S270" i="11" s="1"/>
  <c r="L252" i="14"/>
  <c r="M252" i="14" s="1"/>
  <c r="O252" i="14" s="1"/>
  <c r="P252" i="14" s="1"/>
  <c r="Q252" i="14" s="1"/>
  <c r="O270" i="11" s="1"/>
  <c r="L775" i="14"/>
  <c r="M775" i="14" s="1"/>
  <c r="O775" i="14" s="1"/>
  <c r="P775" i="14" s="1"/>
  <c r="Q775" i="14" s="1"/>
  <c r="S49" i="11" s="1"/>
  <c r="L31" i="14"/>
  <c r="M31" i="14" s="1"/>
  <c r="O31" i="14" s="1"/>
  <c r="P31" i="14" s="1"/>
  <c r="Q31" i="14" s="1"/>
  <c r="O49" i="11" s="1"/>
  <c r="L840" i="14"/>
  <c r="M840" i="14" s="1"/>
  <c r="O840" i="14" s="1"/>
  <c r="P840" i="14" s="1"/>
  <c r="Q840" i="14" s="1"/>
  <c r="S114" i="11" s="1"/>
  <c r="L96" i="14"/>
  <c r="M96" i="14" s="1"/>
  <c r="O96" i="14" s="1"/>
  <c r="P96" i="14" s="1"/>
  <c r="Q96" i="14" s="1"/>
  <c r="O114" i="11" s="1"/>
  <c r="L937" i="14"/>
  <c r="M937" i="14" s="1"/>
  <c r="O937" i="14" s="1"/>
  <c r="P937" i="14" s="1"/>
  <c r="Q937" i="14" s="1"/>
  <c r="S211" i="11" s="1"/>
  <c r="L193" i="14"/>
  <c r="M193" i="14" s="1"/>
  <c r="O193" i="14" s="1"/>
  <c r="P193" i="14" s="1"/>
  <c r="Q193" i="14" s="1"/>
  <c r="O211" i="11" s="1"/>
  <c r="G193" i="15" s="1"/>
  <c r="L1449" i="14"/>
  <c r="M1449" i="14" s="1"/>
  <c r="O1449" i="14" s="1"/>
  <c r="P1449" i="14" s="1"/>
  <c r="Q1449" i="14" s="1"/>
  <c r="S723" i="11" s="1"/>
  <c r="L705" i="14"/>
  <c r="M705" i="14" s="1"/>
  <c r="O705" i="14" s="1"/>
  <c r="P705" i="14" s="1"/>
  <c r="Q705" i="14" s="1"/>
  <c r="O723" i="11" s="1"/>
  <c r="L1415" i="14"/>
  <c r="M1415" i="14" s="1"/>
  <c r="O1415" i="14" s="1"/>
  <c r="P1415" i="14" s="1"/>
  <c r="Q1415" i="14" s="1"/>
  <c r="S689" i="11" s="1"/>
  <c r="L671" i="14"/>
  <c r="M671" i="14" s="1"/>
  <c r="O671" i="14" s="1"/>
  <c r="P671" i="14" s="1"/>
  <c r="Q671" i="14" s="1"/>
  <c r="O689" i="11" s="1"/>
  <c r="L1389" i="14"/>
  <c r="M1389" i="14" s="1"/>
  <c r="O1389" i="14" s="1"/>
  <c r="P1389" i="14" s="1"/>
  <c r="Q1389" i="14" s="1"/>
  <c r="S663" i="11" s="1"/>
  <c r="L645" i="14"/>
  <c r="M645" i="14" s="1"/>
  <c r="O645" i="14" s="1"/>
  <c r="P645" i="14" s="1"/>
  <c r="Q645" i="14" s="1"/>
  <c r="O663" i="11" s="1"/>
  <c r="L619" i="14"/>
  <c r="M619" i="14" s="1"/>
  <c r="O619" i="14" s="1"/>
  <c r="P619" i="14" s="1"/>
  <c r="Q619" i="14" s="1"/>
  <c r="O637" i="11" s="1"/>
  <c r="L1363" i="14"/>
  <c r="M1363" i="14" s="1"/>
  <c r="O1363" i="14" s="1"/>
  <c r="P1363" i="14" s="1"/>
  <c r="Q1363" i="14" s="1"/>
  <c r="S637" i="11" s="1"/>
  <c r="L1374" i="14"/>
  <c r="M1374" i="14" s="1"/>
  <c r="O1374" i="14" s="1"/>
  <c r="P1374" i="14" s="1"/>
  <c r="Q1374" i="14" s="1"/>
  <c r="S648" i="11" s="1"/>
  <c r="L630" i="14"/>
  <c r="M630" i="14" s="1"/>
  <c r="O630" i="14" s="1"/>
  <c r="P630" i="14" s="1"/>
  <c r="Q630" i="14" s="1"/>
  <c r="O648" i="11" s="1"/>
  <c r="L5" i="14"/>
  <c r="M5" i="14" s="1"/>
  <c r="O5" i="14" s="1"/>
  <c r="P5" i="14" s="1"/>
  <c r="Q5" i="14" s="1"/>
  <c r="O23" i="11" s="1"/>
  <c r="L749" i="14"/>
  <c r="M749" i="14" s="1"/>
  <c r="O749" i="14" s="1"/>
  <c r="P749" i="14" s="1"/>
  <c r="Q749" i="14" s="1"/>
  <c r="S23" i="11" s="1"/>
  <c r="L876" i="14"/>
  <c r="M876" i="14" s="1"/>
  <c r="O876" i="14" s="1"/>
  <c r="P876" i="14" s="1"/>
  <c r="Q876" i="14" s="1"/>
  <c r="S150" i="11" s="1"/>
  <c r="L132" i="14"/>
  <c r="M132" i="14" s="1"/>
  <c r="O132" i="14" s="1"/>
  <c r="P132" i="14" s="1"/>
  <c r="Q132" i="14" s="1"/>
  <c r="O150" i="11" s="1"/>
  <c r="L291" i="14"/>
  <c r="M291" i="14" s="1"/>
  <c r="O291" i="14" s="1"/>
  <c r="P291" i="14" s="1"/>
  <c r="Q291" i="14" s="1"/>
  <c r="O309" i="11" s="1"/>
  <c r="L1035" i="14"/>
  <c r="M1035" i="14" s="1"/>
  <c r="O1035" i="14" s="1"/>
  <c r="P1035" i="14" s="1"/>
  <c r="Q1035" i="14" s="1"/>
  <c r="S309" i="11" s="1"/>
  <c r="L747" i="14"/>
  <c r="M747" i="14" s="1"/>
  <c r="O747" i="14" s="1"/>
  <c r="P747" i="14" s="1"/>
  <c r="Q747" i="14" s="1"/>
  <c r="S21" i="11" s="1"/>
  <c r="L3" i="14"/>
  <c r="M3" i="14" s="1"/>
  <c r="O3" i="14" s="1"/>
  <c r="P3" i="14" s="1"/>
  <c r="Q3" i="14" s="1"/>
  <c r="O21" i="11" s="1"/>
  <c r="L297" i="14"/>
  <c r="M297" i="14" s="1"/>
  <c r="O297" i="14" s="1"/>
  <c r="P297" i="14" s="1"/>
  <c r="Q297" i="14" s="1"/>
  <c r="O315" i="11" s="1"/>
  <c r="L1041" i="14"/>
  <c r="M1041" i="14" s="1"/>
  <c r="O1041" i="14" s="1"/>
  <c r="P1041" i="14" s="1"/>
  <c r="Q1041" i="14" s="1"/>
  <c r="S315" i="11" s="1"/>
  <c r="L784" i="14"/>
  <c r="M784" i="14" s="1"/>
  <c r="O784" i="14" s="1"/>
  <c r="P784" i="14" s="1"/>
  <c r="Q784" i="14" s="1"/>
  <c r="S58" i="11" s="1"/>
  <c r="L40" i="14"/>
  <c r="M40" i="14" s="1"/>
  <c r="O40" i="14" s="1"/>
  <c r="P40" i="14" s="1"/>
  <c r="Q40" i="14" s="1"/>
  <c r="O58" i="11" s="1"/>
  <c r="L104" i="14"/>
  <c r="M104" i="14" s="1"/>
  <c r="O104" i="14" s="1"/>
  <c r="P104" i="14" s="1"/>
  <c r="Q104" i="14" s="1"/>
  <c r="O122" i="11" s="1"/>
  <c r="L848" i="14"/>
  <c r="M848" i="14" s="1"/>
  <c r="O848" i="14" s="1"/>
  <c r="P848" i="14" s="1"/>
  <c r="Q848" i="14" s="1"/>
  <c r="S122" i="11" s="1"/>
  <c r="L945" i="14"/>
  <c r="M945" i="14" s="1"/>
  <c r="O945" i="14" s="1"/>
  <c r="P945" i="14" s="1"/>
  <c r="Q945" i="14" s="1"/>
  <c r="S219" i="11" s="1"/>
  <c r="L201" i="14"/>
  <c r="M201" i="14" s="1"/>
  <c r="O201" i="14" s="1"/>
  <c r="P201" i="14" s="1"/>
  <c r="Q201" i="14" s="1"/>
  <c r="O219" i="11" s="1"/>
  <c r="L1457" i="14"/>
  <c r="M1457" i="14" s="1"/>
  <c r="O1457" i="14" s="1"/>
  <c r="P1457" i="14" s="1"/>
  <c r="Q1457" i="14" s="1"/>
  <c r="S731" i="11" s="1"/>
  <c r="L713" i="14"/>
  <c r="M713" i="14" s="1"/>
  <c r="O713" i="14" s="1"/>
  <c r="P713" i="14" s="1"/>
  <c r="Q713" i="14" s="1"/>
  <c r="O731" i="11" s="1"/>
  <c r="L1424" i="14"/>
  <c r="M1424" i="14" s="1"/>
  <c r="O1424" i="14" s="1"/>
  <c r="P1424" i="14" s="1"/>
  <c r="Q1424" i="14" s="1"/>
  <c r="S698" i="11" s="1"/>
  <c r="L680" i="14"/>
  <c r="M680" i="14" s="1"/>
  <c r="O680" i="14" s="1"/>
  <c r="P680" i="14" s="1"/>
  <c r="Q680" i="14" s="1"/>
  <c r="O698" i="11" s="1"/>
  <c r="L1398" i="14"/>
  <c r="M1398" i="14" s="1"/>
  <c r="O1398" i="14" s="1"/>
  <c r="P1398" i="14" s="1"/>
  <c r="Q1398" i="14" s="1"/>
  <c r="S672" i="11" s="1"/>
  <c r="L654" i="14"/>
  <c r="M654" i="14" s="1"/>
  <c r="O654" i="14" s="1"/>
  <c r="P654" i="14" s="1"/>
  <c r="Q654" i="14" s="1"/>
  <c r="O672" i="11" s="1"/>
  <c r="L628" i="14"/>
  <c r="M628" i="14" s="1"/>
  <c r="O628" i="14" s="1"/>
  <c r="P628" i="14" s="1"/>
  <c r="Q628" i="14" s="1"/>
  <c r="O646" i="11" s="1"/>
  <c r="L1372" i="14"/>
  <c r="M1372" i="14" s="1"/>
  <c r="O1372" i="14" s="1"/>
  <c r="P1372" i="14" s="1"/>
  <c r="Q1372" i="14" s="1"/>
  <c r="S646" i="11" s="1"/>
  <c r="L306" i="14"/>
  <c r="M306" i="14" s="1"/>
  <c r="O306" i="14" s="1"/>
  <c r="P306" i="14" s="1"/>
  <c r="Q306" i="14" s="1"/>
  <c r="O324" i="11" s="1"/>
  <c r="L1050" i="14"/>
  <c r="M1050" i="14" s="1"/>
  <c r="O1050" i="14" s="1"/>
  <c r="P1050" i="14" s="1"/>
  <c r="Q1050" i="14" s="1"/>
  <c r="S324" i="11" s="1"/>
  <c r="L54" i="14"/>
  <c r="M54" i="14" s="1"/>
  <c r="O54" i="14" s="1"/>
  <c r="P54" i="14" s="1"/>
  <c r="Q54" i="14" s="1"/>
  <c r="O72" i="11" s="1"/>
  <c r="L798" i="14"/>
  <c r="M798" i="14" s="1"/>
  <c r="O798" i="14" s="1"/>
  <c r="P798" i="14" s="1"/>
  <c r="Q798" i="14" s="1"/>
  <c r="S72" i="11" s="1"/>
  <c r="L395" i="14"/>
  <c r="M395" i="14" s="1"/>
  <c r="O395" i="14" s="1"/>
  <c r="P395" i="14" s="1"/>
  <c r="Q395" i="14" s="1"/>
  <c r="O413" i="11" s="1"/>
  <c r="L1139" i="14"/>
  <c r="M1139" i="14" s="1"/>
  <c r="O1139" i="14" s="1"/>
  <c r="P1139" i="14" s="1"/>
  <c r="Q1139" i="14" s="1"/>
  <c r="S413" i="11" s="1"/>
  <c r="L1231" i="14"/>
  <c r="M1231" i="14" s="1"/>
  <c r="O1231" i="14" s="1"/>
  <c r="P1231" i="14" s="1"/>
  <c r="Q1231" i="14" s="1"/>
  <c r="S505" i="11" s="1"/>
  <c r="L487" i="14"/>
  <c r="M487" i="14" s="1"/>
  <c r="O487" i="14" s="1"/>
  <c r="P487" i="14" s="1"/>
  <c r="Q487" i="14" s="1"/>
  <c r="O505" i="11" s="1"/>
  <c r="L1291" i="14"/>
  <c r="M1291" i="14" s="1"/>
  <c r="O1291" i="14" s="1"/>
  <c r="P1291" i="14" s="1"/>
  <c r="Q1291" i="14" s="1"/>
  <c r="S565" i="11" s="1"/>
  <c r="L547" i="14"/>
  <c r="M547" i="14" s="1"/>
  <c r="O547" i="14" s="1"/>
  <c r="P547" i="14" s="1"/>
  <c r="Q547" i="14" s="1"/>
  <c r="O565" i="11" s="1"/>
  <c r="L1235" i="14"/>
  <c r="M1235" i="14" s="1"/>
  <c r="O1235" i="14" s="1"/>
  <c r="P1235" i="14" s="1"/>
  <c r="Q1235" i="14" s="1"/>
  <c r="S509" i="11" s="1"/>
  <c r="L491" i="14"/>
  <c r="M491" i="14" s="1"/>
  <c r="O491" i="14" s="1"/>
  <c r="P491" i="14" s="1"/>
  <c r="Q491" i="14" s="1"/>
  <c r="O509" i="11" s="1"/>
  <c r="L1272" i="14"/>
  <c r="M1272" i="14" s="1"/>
  <c r="O1272" i="14" s="1"/>
  <c r="P1272" i="14" s="1"/>
  <c r="Q1272" i="14" s="1"/>
  <c r="S546" i="11" s="1"/>
  <c r="L528" i="14"/>
  <c r="M528" i="14" s="1"/>
  <c r="O528" i="14" s="1"/>
  <c r="P528" i="14" s="1"/>
  <c r="Q528" i="14" s="1"/>
  <c r="O546" i="11" s="1"/>
  <c r="L1083" i="14"/>
  <c r="M1083" i="14" s="1"/>
  <c r="O1083" i="14" s="1"/>
  <c r="P1083" i="14" s="1"/>
  <c r="Q1083" i="14" s="1"/>
  <c r="S357" i="11" s="1"/>
  <c r="L339" i="14"/>
  <c r="M339" i="14" s="1"/>
  <c r="O339" i="14" s="1"/>
  <c r="P339" i="14" s="1"/>
  <c r="Q339" i="14" s="1"/>
  <c r="O357" i="11" s="1"/>
  <c r="L1127" i="14"/>
  <c r="M1127" i="14" s="1"/>
  <c r="O1127" i="14" s="1"/>
  <c r="P1127" i="14" s="1"/>
  <c r="Q1127" i="14" s="1"/>
  <c r="S401" i="11" s="1"/>
  <c r="L383" i="14"/>
  <c r="M383" i="14" s="1"/>
  <c r="O383" i="14" s="1"/>
  <c r="P383" i="14" s="1"/>
  <c r="Q383" i="14" s="1"/>
  <c r="O401" i="11" s="1"/>
  <c r="L558" i="14"/>
  <c r="M558" i="14" s="1"/>
  <c r="O558" i="14" s="1"/>
  <c r="P558" i="14" s="1"/>
  <c r="Q558" i="14" s="1"/>
  <c r="O576" i="11" s="1"/>
  <c r="L1302" i="14"/>
  <c r="M1302" i="14" s="1"/>
  <c r="O1302" i="14" s="1"/>
  <c r="P1302" i="14" s="1"/>
  <c r="Q1302" i="14" s="1"/>
  <c r="S576" i="11" s="1"/>
  <c r="L805" i="14"/>
  <c r="M805" i="14" s="1"/>
  <c r="O805" i="14" s="1"/>
  <c r="P805" i="14" s="1"/>
  <c r="Q805" i="14" s="1"/>
  <c r="S79" i="11" s="1"/>
  <c r="L61" i="14"/>
  <c r="M61" i="14" s="1"/>
  <c r="O61" i="14" s="1"/>
  <c r="P61" i="14" s="1"/>
  <c r="Q61" i="14" s="1"/>
  <c r="O79" i="11" s="1"/>
  <c r="L1119" i="14"/>
  <c r="M1119" i="14" s="1"/>
  <c r="O1119" i="14" s="1"/>
  <c r="P1119" i="14" s="1"/>
  <c r="Q1119" i="14" s="1"/>
  <c r="S393" i="11" s="1"/>
  <c r="L375" i="14"/>
  <c r="M375" i="14" s="1"/>
  <c r="O375" i="14" s="1"/>
  <c r="P375" i="14" s="1"/>
  <c r="Q375" i="14" s="1"/>
  <c r="O393" i="11" s="1"/>
  <c r="L432" i="14"/>
  <c r="M432" i="14" s="1"/>
  <c r="O432" i="14" s="1"/>
  <c r="P432" i="14" s="1"/>
  <c r="Q432" i="14" s="1"/>
  <c r="O450" i="11" s="1"/>
  <c r="L1176" i="14"/>
  <c r="M1176" i="14" s="1"/>
  <c r="O1176" i="14" s="1"/>
  <c r="P1176" i="14" s="1"/>
  <c r="Q1176" i="14" s="1"/>
  <c r="S450" i="11" s="1"/>
  <c r="L1142" i="14"/>
  <c r="M1142" i="14" s="1"/>
  <c r="O1142" i="14" s="1"/>
  <c r="P1142" i="14" s="1"/>
  <c r="Q1142" i="14" s="1"/>
  <c r="S416" i="11" s="1"/>
  <c r="L398" i="14"/>
  <c r="M398" i="14" s="1"/>
  <c r="O398" i="14" s="1"/>
  <c r="P398" i="14" s="1"/>
  <c r="Q398" i="14" s="1"/>
  <c r="O416" i="11" s="1"/>
  <c r="L964" i="14"/>
  <c r="M964" i="14" s="1"/>
  <c r="O964" i="14" s="1"/>
  <c r="P964" i="14" s="1"/>
  <c r="Q964" i="14" s="1"/>
  <c r="S238" i="11" s="1"/>
  <c r="L220" i="14"/>
  <c r="M220" i="14" s="1"/>
  <c r="O220" i="14" s="1"/>
  <c r="P220" i="14" s="1"/>
  <c r="Q220" i="14" s="1"/>
  <c r="O238" i="11" s="1"/>
  <c r="L258" i="14"/>
  <c r="M258" i="14" s="1"/>
  <c r="O258" i="14" s="1"/>
  <c r="P258" i="14" s="1"/>
  <c r="Q258" i="14" s="1"/>
  <c r="O276" i="11" s="1"/>
  <c r="L1002" i="14"/>
  <c r="M1002" i="14" s="1"/>
  <c r="O1002" i="14" s="1"/>
  <c r="P1002" i="14" s="1"/>
  <c r="Q1002" i="14" s="1"/>
  <c r="S276" i="11" s="1"/>
  <c r="L877" i="14"/>
  <c r="M877" i="14" s="1"/>
  <c r="O877" i="14" s="1"/>
  <c r="P877" i="14" s="1"/>
  <c r="Q877" i="14" s="1"/>
  <c r="S151" i="11" s="1"/>
  <c r="L133" i="14"/>
  <c r="M133" i="14" s="1"/>
  <c r="O133" i="14" s="1"/>
  <c r="P133" i="14" s="1"/>
  <c r="Q133" i="14" s="1"/>
  <c r="O151" i="11" s="1"/>
  <c r="L793" i="14"/>
  <c r="M793" i="14" s="1"/>
  <c r="O793" i="14" s="1"/>
  <c r="P793" i="14" s="1"/>
  <c r="Q793" i="14" s="1"/>
  <c r="S67" i="11" s="1"/>
  <c r="L49" i="14"/>
  <c r="M49" i="14" s="1"/>
  <c r="O49" i="14" s="1"/>
  <c r="P49" i="14" s="1"/>
  <c r="Q49" i="14" s="1"/>
  <c r="O67" i="11" s="1"/>
  <c r="L439" i="14"/>
  <c r="M439" i="14" s="1"/>
  <c r="O439" i="14" s="1"/>
  <c r="P439" i="14" s="1"/>
  <c r="Q439" i="14" s="1"/>
  <c r="O457" i="11" s="1"/>
  <c r="L1183" i="14"/>
  <c r="M1183" i="14" s="1"/>
  <c r="O1183" i="14" s="1"/>
  <c r="P1183" i="14" s="1"/>
  <c r="Q1183" i="14" s="1"/>
  <c r="S457" i="11" s="1"/>
  <c r="L79" i="14"/>
  <c r="M79" i="14" s="1"/>
  <c r="O79" i="14" s="1"/>
  <c r="P79" i="14" s="1"/>
  <c r="Q79" i="14" s="1"/>
  <c r="O97" i="11" s="1"/>
  <c r="L823" i="14"/>
  <c r="M823" i="14" s="1"/>
  <c r="O823" i="14" s="1"/>
  <c r="P823" i="14" s="1"/>
  <c r="Q823" i="14" s="1"/>
  <c r="S97" i="11" s="1"/>
  <c r="L1381" i="14"/>
  <c r="M1381" i="14" s="1"/>
  <c r="O1381" i="14" s="1"/>
  <c r="P1381" i="14" s="1"/>
  <c r="Q1381" i="14" s="1"/>
  <c r="S655" i="11" s="1"/>
  <c r="L637" i="14"/>
  <c r="M637" i="14" s="1"/>
  <c r="O637" i="14" s="1"/>
  <c r="P637" i="14" s="1"/>
  <c r="Q637" i="14" s="1"/>
  <c r="O655" i="11" s="1"/>
  <c r="L752" i="14"/>
  <c r="M752" i="14" s="1"/>
  <c r="O752" i="14" s="1"/>
  <c r="P752" i="14" s="1"/>
  <c r="Q752" i="14" s="1"/>
  <c r="S26" i="11" s="1"/>
  <c r="L8" i="14"/>
  <c r="M8" i="14" s="1"/>
  <c r="O8" i="14" s="1"/>
  <c r="P8" i="14" s="1"/>
  <c r="Q8" i="14" s="1"/>
  <c r="O26" i="11" s="1"/>
  <c r="L728" i="14"/>
  <c r="M728" i="14" s="1"/>
  <c r="O728" i="14" s="1"/>
  <c r="P728" i="14" s="1"/>
  <c r="Q728" i="14" s="1"/>
  <c r="O746" i="11" s="1"/>
  <c r="L1472" i="14"/>
  <c r="M1472" i="14" s="1"/>
  <c r="O1472" i="14" s="1"/>
  <c r="P1472" i="14" s="1"/>
  <c r="Q1472" i="14" s="1"/>
  <c r="S746" i="11" s="1"/>
  <c r="L575" i="14"/>
  <c r="M575" i="14" s="1"/>
  <c r="O575" i="14" s="1"/>
  <c r="P575" i="14" s="1"/>
  <c r="Q575" i="14" s="1"/>
  <c r="O593" i="11" s="1"/>
  <c r="L1319" i="14"/>
  <c r="M1319" i="14" s="1"/>
  <c r="O1319" i="14" s="1"/>
  <c r="P1319" i="14" s="1"/>
  <c r="Q1319" i="14" s="1"/>
  <c r="S593" i="11" s="1"/>
  <c r="L67" i="14"/>
  <c r="M67" i="14" s="1"/>
  <c r="O67" i="14" s="1"/>
  <c r="P67" i="14" s="1"/>
  <c r="Q67" i="14" s="1"/>
  <c r="O85" i="11" s="1"/>
  <c r="L811" i="14"/>
  <c r="M811" i="14" s="1"/>
  <c r="O811" i="14" s="1"/>
  <c r="P811" i="14" s="1"/>
  <c r="Q811" i="14" s="1"/>
  <c r="S85" i="11" s="1"/>
  <c r="L861" i="14"/>
  <c r="M861" i="14" s="1"/>
  <c r="O861" i="14" s="1"/>
  <c r="P861" i="14" s="1"/>
  <c r="Q861" i="14" s="1"/>
  <c r="S135" i="11" s="1"/>
  <c r="L117" i="14"/>
  <c r="M117" i="14" s="1"/>
  <c r="O117" i="14" s="1"/>
  <c r="P117" i="14" s="1"/>
  <c r="Q117" i="14" s="1"/>
  <c r="O135" i="11" s="1"/>
  <c r="L410" i="14"/>
  <c r="M410" i="14" s="1"/>
  <c r="O410" i="14" s="1"/>
  <c r="P410" i="14" s="1"/>
  <c r="Q410" i="14" s="1"/>
  <c r="O428" i="11" s="1"/>
  <c r="L1154" i="14"/>
  <c r="M1154" i="14" s="1"/>
  <c r="O1154" i="14" s="1"/>
  <c r="P1154" i="14" s="1"/>
  <c r="Q1154" i="14" s="1"/>
  <c r="S428" i="11" s="1"/>
  <c r="L223" i="14"/>
  <c r="M223" i="14" s="1"/>
  <c r="O223" i="14" s="1"/>
  <c r="P223" i="14" s="1"/>
  <c r="Q223" i="14" s="1"/>
  <c r="O241" i="11" s="1"/>
  <c r="L967" i="14"/>
  <c r="M967" i="14" s="1"/>
  <c r="O967" i="14" s="1"/>
  <c r="P967" i="14" s="1"/>
  <c r="Q967" i="14" s="1"/>
  <c r="S241" i="11" s="1"/>
  <c r="L280" i="14"/>
  <c r="M280" i="14" s="1"/>
  <c r="O280" i="14" s="1"/>
  <c r="P280" i="14" s="1"/>
  <c r="Q280" i="14" s="1"/>
  <c r="O298" i="11" s="1"/>
  <c r="L1024" i="14"/>
  <c r="M1024" i="14" s="1"/>
  <c r="O1024" i="14" s="1"/>
  <c r="P1024" i="14" s="1"/>
  <c r="Q1024" i="14" s="1"/>
  <c r="S298" i="11" s="1"/>
  <c r="L377" i="14"/>
  <c r="M377" i="14" s="1"/>
  <c r="O377" i="14" s="1"/>
  <c r="P377" i="14" s="1"/>
  <c r="Q377" i="14" s="1"/>
  <c r="O395" i="11" s="1"/>
  <c r="L1121" i="14"/>
  <c r="M1121" i="14" s="1"/>
  <c r="O1121" i="14" s="1"/>
  <c r="P1121" i="14" s="1"/>
  <c r="Q1121" i="14" s="1"/>
  <c r="S395" i="11" s="1"/>
  <c r="L229" i="14"/>
  <c r="M229" i="14" s="1"/>
  <c r="O229" i="14" s="1"/>
  <c r="P229" i="14" s="1"/>
  <c r="Q229" i="14" s="1"/>
  <c r="O247" i="11" s="1"/>
  <c r="L973" i="14"/>
  <c r="M973" i="14" s="1"/>
  <c r="O973" i="14" s="1"/>
  <c r="P973" i="14" s="1"/>
  <c r="Q973" i="14" s="1"/>
  <c r="S247" i="11" s="1"/>
  <c r="L194" i="14"/>
  <c r="M194" i="14" s="1"/>
  <c r="O194" i="14" s="1"/>
  <c r="P194" i="14" s="1"/>
  <c r="Q194" i="14" s="1"/>
  <c r="O212" i="11" s="1"/>
  <c r="L938" i="14"/>
  <c r="M938" i="14" s="1"/>
  <c r="O938" i="14" s="1"/>
  <c r="P938" i="14" s="1"/>
  <c r="Q938" i="14" s="1"/>
  <c r="S212" i="11" s="1"/>
  <c r="L156" i="14"/>
  <c r="M156" i="14" s="1"/>
  <c r="O156" i="14" s="1"/>
  <c r="P156" i="14" s="1"/>
  <c r="Q156" i="14" s="1"/>
  <c r="O174" i="11" s="1"/>
  <c r="L900" i="14"/>
  <c r="M900" i="14" s="1"/>
  <c r="O900" i="14" s="1"/>
  <c r="P900" i="14" s="1"/>
  <c r="Q900" i="14" s="1"/>
  <c r="S174" i="11" s="1"/>
  <c r="L901" i="14"/>
  <c r="M901" i="14" s="1"/>
  <c r="O901" i="14" s="1"/>
  <c r="P901" i="14" s="1"/>
  <c r="Q901" i="14" s="1"/>
  <c r="S175" i="11" s="1"/>
  <c r="L157" i="14"/>
  <c r="M157" i="14" s="1"/>
  <c r="O157" i="14" s="1"/>
  <c r="P157" i="14" s="1"/>
  <c r="Q157" i="14" s="1"/>
  <c r="O175" i="11" s="1"/>
  <c r="L261" i="14"/>
  <c r="M261" i="14" s="1"/>
  <c r="O261" i="14" s="1"/>
  <c r="P261" i="14" s="1"/>
  <c r="Q261" i="14" s="1"/>
  <c r="O279" i="11" s="1"/>
  <c r="L1005" i="14"/>
  <c r="M1005" i="14" s="1"/>
  <c r="O1005" i="14" s="1"/>
  <c r="P1005" i="14" s="1"/>
  <c r="Q1005" i="14" s="1"/>
  <c r="S279" i="11" s="1"/>
  <c r="L1239" i="14"/>
  <c r="M1239" i="14" s="1"/>
  <c r="O1239" i="14" s="1"/>
  <c r="P1239" i="14" s="1"/>
  <c r="Q1239" i="14" s="1"/>
  <c r="S513" i="11" s="1"/>
  <c r="L495" i="14"/>
  <c r="M495" i="14" s="1"/>
  <c r="O495" i="14" s="1"/>
  <c r="P495" i="14" s="1"/>
  <c r="Q495" i="14" s="1"/>
  <c r="O513" i="11" s="1"/>
  <c r="L810" i="14"/>
  <c r="M810" i="14" s="1"/>
  <c r="O810" i="14" s="1"/>
  <c r="P810" i="14" s="1"/>
  <c r="Q810" i="14" s="1"/>
  <c r="S84" i="11" s="1"/>
  <c r="L66" i="14"/>
  <c r="M66" i="14" s="1"/>
  <c r="O66" i="14" s="1"/>
  <c r="P66" i="14" s="1"/>
  <c r="Q66" i="14" s="1"/>
  <c r="O84" i="11" s="1"/>
  <c r="L520" i="14"/>
  <c r="M520" i="14" s="1"/>
  <c r="O520" i="14" s="1"/>
  <c r="P520" i="14" s="1"/>
  <c r="Q520" i="14" s="1"/>
  <c r="O538" i="11" s="1"/>
  <c r="L1264" i="14"/>
  <c r="M1264" i="14" s="1"/>
  <c r="O1264" i="14" s="1"/>
  <c r="P1264" i="14" s="1"/>
  <c r="Q1264" i="14" s="1"/>
  <c r="S538" i="11" s="1"/>
  <c r="L931" i="14"/>
  <c r="M931" i="14" s="1"/>
  <c r="O931" i="14" s="1"/>
  <c r="P931" i="14" s="1"/>
  <c r="Q931" i="14" s="1"/>
  <c r="S205" i="11" s="1"/>
  <c r="L187" i="14"/>
  <c r="M187" i="14" s="1"/>
  <c r="O187" i="14" s="1"/>
  <c r="P187" i="14" s="1"/>
  <c r="Q187" i="14" s="1"/>
  <c r="O205" i="11" s="1"/>
  <c r="L813" i="14"/>
  <c r="M813" i="14" s="1"/>
  <c r="O813" i="14" s="1"/>
  <c r="P813" i="14" s="1"/>
  <c r="Q813" i="14" s="1"/>
  <c r="S87" i="11" s="1"/>
  <c r="L69" i="14"/>
  <c r="M69" i="14" s="1"/>
  <c r="O69" i="14" s="1"/>
  <c r="P69" i="14" s="1"/>
  <c r="Q69" i="14" s="1"/>
  <c r="O87" i="11" s="1"/>
  <c r="L1289" i="14"/>
  <c r="M1289" i="14" s="1"/>
  <c r="O1289" i="14" s="1"/>
  <c r="P1289" i="14" s="1"/>
  <c r="Q1289" i="14" s="1"/>
  <c r="S563" i="11" s="1"/>
  <c r="L545" i="14"/>
  <c r="M545" i="14" s="1"/>
  <c r="O545" i="14" s="1"/>
  <c r="P545" i="14" s="1"/>
  <c r="Q545" i="14" s="1"/>
  <c r="O563" i="11" s="1"/>
  <c r="L355" i="14"/>
  <c r="M355" i="14" s="1"/>
  <c r="O355" i="14" s="1"/>
  <c r="P355" i="14" s="1"/>
  <c r="Q355" i="14" s="1"/>
  <c r="O373" i="11" s="1"/>
  <c r="L1099" i="14"/>
  <c r="M1099" i="14" s="1"/>
  <c r="O1099" i="14" s="1"/>
  <c r="P1099" i="14" s="1"/>
  <c r="Q1099" i="14" s="1"/>
  <c r="S373" i="11" s="1"/>
  <c r="L1198" i="14"/>
  <c r="M1198" i="14" s="1"/>
  <c r="O1198" i="14" s="1"/>
  <c r="P1198" i="14" s="1"/>
  <c r="Q1198" i="14" s="1"/>
  <c r="S472" i="11" s="1"/>
  <c r="L454" i="14"/>
  <c r="M454" i="14" s="1"/>
  <c r="O454" i="14" s="1"/>
  <c r="P454" i="14" s="1"/>
  <c r="Q454" i="14" s="1"/>
  <c r="O472" i="11" s="1"/>
  <c r="L212" i="14"/>
  <c r="M212" i="14" s="1"/>
  <c r="O212" i="14" s="1"/>
  <c r="P212" i="14" s="1"/>
  <c r="Q212" i="14" s="1"/>
  <c r="O230" i="11" s="1"/>
  <c r="L956" i="14"/>
  <c r="M956" i="14" s="1"/>
  <c r="O956" i="14" s="1"/>
  <c r="P956" i="14" s="1"/>
  <c r="Q956" i="14" s="1"/>
  <c r="S230" i="11" s="1"/>
  <c r="L111" i="14"/>
  <c r="M111" i="14" s="1"/>
  <c r="O111" i="14" s="1"/>
  <c r="P111" i="14" s="1"/>
  <c r="Q111" i="14" s="1"/>
  <c r="O129" i="11" s="1"/>
  <c r="L855" i="14"/>
  <c r="M855" i="14" s="1"/>
  <c r="O855" i="14" s="1"/>
  <c r="P855" i="14" s="1"/>
  <c r="Q855" i="14" s="1"/>
  <c r="S129" i="11" s="1"/>
  <c r="L912" i="14"/>
  <c r="M912" i="14" s="1"/>
  <c r="O912" i="14" s="1"/>
  <c r="P912" i="14" s="1"/>
  <c r="Q912" i="14" s="1"/>
  <c r="S186" i="11" s="1"/>
  <c r="L168" i="14"/>
  <c r="M168" i="14" s="1"/>
  <c r="O168" i="14" s="1"/>
  <c r="P168" i="14" s="1"/>
  <c r="Q168" i="14" s="1"/>
  <c r="O186" i="11" s="1"/>
  <c r="L1009" i="14"/>
  <c r="M1009" i="14" s="1"/>
  <c r="O1009" i="14" s="1"/>
  <c r="P1009" i="14" s="1"/>
  <c r="Q1009" i="14" s="1"/>
  <c r="S283" i="11" s="1"/>
  <c r="L265" i="14"/>
  <c r="M265" i="14" s="1"/>
  <c r="O265" i="14" s="1"/>
  <c r="P265" i="14" s="1"/>
  <c r="Q265" i="14" s="1"/>
  <c r="O283" i="11" s="1"/>
  <c r="L788" i="14"/>
  <c r="M788" i="14" s="1"/>
  <c r="O788" i="14" s="1"/>
  <c r="P788" i="14" s="1"/>
  <c r="Q788" i="14" s="1"/>
  <c r="S62" i="11" s="1"/>
  <c r="L44" i="14"/>
  <c r="M44" i="14" s="1"/>
  <c r="O44" i="14" s="1"/>
  <c r="P44" i="14" s="1"/>
  <c r="Q44" i="14" s="1"/>
  <c r="O62" i="11" s="1"/>
  <c r="L755" i="14"/>
  <c r="M755" i="14" s="1"/>
  <c r="O755" i="14" s="1"/>
  <c r="P755" i="14" s="1"/>
  <c r="Q755" i="14" s="1"/>
  <c r="S29" i="11" s="1"/>
  <c r="L11" i="14"/>
  <c r="M11" i="14" s="1"/>
  <c r="O11" i="14" s="1"/>
  <c r="P11" i="14" s="1"/>
  <c r="Q11" i="14" s="1"/>
  <c r="O29" i="11" s="1"/>
  <c r="L1471" i="14"/>
  <c r="M1471" i="14" s="1"/>
  <c r="O1471" i="14" s="1"/>
  <c r="P1471" i="14" s="1"/>
  <c r="Q1471" i="14" s="1"/>
  <c r="S745" i="11" s="1"/>
  <c r="L727" i="14"/>
  <c r="M727" i="14" s="1"/>
  <c r="O727" i="14" s="1"/>
  <c r="P727" i="14" s="1"/>
  <c r="Q727" i="14" s="1"/>
  <c r="O745" i="11" s="1"/>
  <c r="L1445" i="14"/>
  <c r="M1445" i="14" s="1"/>
  <c r="O1445" i="14" s="1"/>
  <c r="P1445" i="14" s="1"/>
  <c r="Q1445" i="14" s="1"/>
  <c r="S719" i="11" s="1"/>
  <c r="L701" i="14"/>
  <c r="M701" i="14" s="1"/>
  <c r="O701" i="14" s="1"/>
  <c r="P701" i="14" s="1"/>
  <c r="Q701" i="14" s="1"/>
  <c r="O719" i="11" s="1"/>
  <c r="L1419" i="14"/>
  <c r="M1419" i="14" s="1"/>
  <c r="O1419" i="14" s="1"/>
  <c r="P1419" i="14" s="1"/>
  <c r="Q1419" i="14" s="1"/>
  <c r="S693" i="11" s="1"/>
  <c r="L675" i="14"/>
  <c r="M675" i="14" s="1"/>
  <c r="O675" i="14" s="1"/>
  <c r="P675" i="14" s="1"/>
  <c r="Q675" i="14" s="1"/>
  <c r="O693" i="11" s="1"/>
  <c r="L966" i="14"/>
  <c r="M966" i="14" s="1"/>
  <c r="O966" i="14" s="1"/>
  <c r="P966" i="14" s="1"/>
  <c r="Q966" i="14" s="1"/>
  <c r="S240" i="11" s="1"/>
  <c r="L222" i="14"/>
  <c r="M222" i="14" s="1"/>
  <c r="O222" i="14" s="1"/>
  <c r="P222" i="14" s="1"/>
  <c r="Q222" i="14" s="1"/>
  <c r="O240" i="11" s="1"/>
  <c r="L1394" i="14"/>
  <c r="M1394" i="14" s="1"/>
  <c r="O1394" i="14" s="1"/>
  <c r="P1394" i="14" s="1"/>
  <c r="Q1394" i="14" s="1"/>
  <c r="S668" i="11" s="1"/>
  <c r="L650" i="14"/>
  <c r="M650" i="14" s="1"/>
  <c r="O650" i="14" s="1"/>
  <c r="P650" i="14" s="1"/>
  <c r="Q650" i="14" s="1"/>
  <c r="O668" i="11" s="1"/>
  <c r="L723" i="14"/>
  <c r="M723" i="14" s="1"/>
  <c r="O723" i="14" s="1"/>
  <c r="P723" i="14" s="1"/>
  <c r="Q723" i="14" s="1"/>
  <c r="O741" i="11" s="1"/>
  <c r="L1467" i="14"/>
  <c r="M1467" i="14" s="1"/>
  <c r="O1467" i="14" s="1"/>
  <c r="P1467" i="14" s="1"/>
  <c r="Q1467" i="14" s="1"/>
  <c r="S741" i="11" s="1"/>
  <c r="L1118" i="14"/>
  <c r="M1118" i="14" s="1"/>
  <c r="O1118" i="14" s="1"/>
  <c r="P1118" i="14" s="1"/>
  <c r="Q1118" i="14" s="1"/>
  <c r="S392" i="11" s="1"/>
  <c r="L374" i="14"/>
  <c r="M374" i="14" s="1"/>
  <c r="O374" i="14" s="1"/>
  <c r="P374" i="14" s="1"/>
  <c r="Q374" i="14" s="1"/>
  <c r="O392" i="11" s="1"/>
  <c r="L1308" i="14"/>
  <c r="M1308" i="14" s="1"/>
  <c r="O1308" i="14" s="1"/>
  <c r="P1308" i="14" s="1"/>
  <c r="Q1308" i="14" s="1"/>
  <c r="S582" i="11" s="1"/>
  <c r="L564" i="14"/>
  <c r="M564" i="14" s="1"/>
  <c r="O564" i="14" s="1"/>
  <c r="P564" i="14" s="1"/>
  <c r="Q564" i="14" s="1"/>
  <c r="O582" i="11" s="1"/>
  <c r="L824" i="14"/>
  <c r="M824" i="14" s="1"/>
  <c r="O824" i="14" s="1"/>
  <c r="P824" i="14" s="1"/>
  <c r="Q824" i="14" s="1"/>
  <c r="S98" i="11" s="1"/>
  <c r="L80" i="14"/>
  <c r="M80" i="14" s="1"/>
  <c r="O80" i="14" s="1"/>
  <c r="P80" i="14" s="1"/>
  <c r="Q80" i="14" s="1"/>
  <c r="O98" i="11" s="1"/>
  <c r="L343" i="14"/>
  <c r="M343" i="14" s="1"/>
  <c r="O343" i="14" s="1"/>
  <c r="P343" i="14" s="1"/>
  <c r="Q343" i="14" s="1"/>
  <c r="O361" i="11" s="1"/>
  <c r="L1087" i="14"/>
  <c r="M1087" i="14" s="1"/>
  <c r="O1087" i="14" s="1"/>
  <c r="P1087" i="14" s="1"/>
  <c r="Q1087" i="14" s="1"/>
  <c r="S361" i="11" s="1"/>
  <c r="L400" i="14"/>
  <c r="M400" i="14" s="1"/>
  <c r="O400" i="14" s="1"/>
  <c r="P400" i="14" s="1"/>
  <c r="Q400" i="14" s="1"/>
  <c r="O418" i="11" s="1"/>
  <c r="L1144" i="14"/>
  <c r="M1144" i="14" s="1"/>
  <c r="O1144" i="14" s="1"/>
  <c r="P1144" i="14" s="1"/>
  <c r="Q1144" i="14" s="1"/>
  <c r="S418" i="11" s="1"/>
  <c r="L1241" i="14"/>
  <c r="M1241" i="14" s="1"/>
  <c r="O1241" i="14" s="1"/>
  <c r="P1241" i="14" s="1"/>
  <c r="Q1241" i="14" s="1"/>
  <c r="S515" i="11" s="1"/>
  <c r="L497" i="14"/>
  <c r="M497" i="14" s="1"/>
  <c r="O497" i="14" s="1"/>
  <c r="P497" i="14" s="1"/>
  <c r="Q497" i="14" s="1"/>
  <c r="O515" i="11" s="1"/>
  <c r="L1165" i="14"/>
  <c r="M1165" i="14" s="1"/>
  <c r="O1165" i="14" s="1"/>
  <c r="P1165" i="14" s="1"/>
  <c r="Q1165" i="14" s="1"/>
  <c r="S439" i="11" s="1"/>
  <c r="L421" i="14"/>
  <c r="M421" i="14" s="1"/>
  <c r="O421" i="14" s="1"/>
  <c r="P421" i="14" s="1"/>
  <c r="Q421" i="14" s="1"/>
  <c r="O439" i="11" s="1"/>
  <c r="L1130" i="14"/>
  <c r="M1130" i="14" s="1"/>
  <c r="O1130" i="14" s="1"/>
  <c r="P1130" i="14" s="1"/>
  <c r="Q1130" i="14" s="1"/>
  <c r="S404" i="11" s="1"/>
  <c r="L386" i="14"/>
  <c r="M386" i="14" s="1"/>
  <c r="O386" i="14" s="1"/>
  <c r="P386" i="14" s="1"/>
  <c r="Q386" i="14" s="1"/>
  <c r="O404" i="11" s="1"/>
  <c r="L348" i="14"/>
  <c r="M348" i="14" s="1"/>
  <c r="O348" i="14" s="1"/>
  <c r="P348" i="14" s="1"/>
  <c r="Q348" i="14" s="1"/>
  <c r="O366" i="11" s="1"/>
  <c r="L1092" i="14"/>
  <c r="M1092" i="14" s="1"/>
  <c r="O1092" i="14" s="1"/>
  <c r="P1092" i="14" s="1"/>
  <c r="Q1092" i="14" s="1"/>
  <c r="S366" i="11" s="1"/>
  <c r="L1205" i="14"/>
  <c r="M1205" i="14" s="1"/>
  <c r="O1205" i="14" s="1"/>
  <c r="P1205" i="14" s="1"/>
  <c r="Q1205" i="14" s="1"/>
  <c r="S479" i="11" s="1"/>
  <c r="L461" i="14"/>
  <c r="M461" i="14" s="1"/>
  <c r="O461" i="14" s="1"/>
  <c r="P461" i="14" s="1"/>
  <c r="Q461" i="14" s="1"/>
  <c r="O479" i="11" s="1"/>
  <c r="L1283" i="14"/>
  <c r="M1283" i="14" s="1"/>
  <c r="O1283" i="14" s="1"/>
  <c r="P1283" i="14" s="1"/>
  <c r="Q1283" i="14" s="1"/>
  <c r="S557" i="11" s="1"/>
  <c r="L539" i="14"/>
  <c r="M539" i="14" s="1"/>
  <c r="O539" i="14" s="1"/>
  <c r="P539" i="14" s="1"/>
  <c r="Q539" i="14" s="1"/>
  <c r="O557" i="11" s="1"/>
  <c r="L1459" i="14"/>
  <c r="M1459" i="14" s="1"/>
  <c r="O1459" i="14" s="1"/>
  <c r="P1459" i="14" s="1"/>
  <c r="Q1459" i="14" s="1"/>
  <c r="S733" i="11" s="1"/>
  <c r="L715" i="14"/>
  <c r="M715" i="14" s="1"/>
  <c r="O715" i="14" s="1"/>
  <c r="P715" i="14" s="1"/>
  <c r="Q715" i="14" s="1"/>
  <c r="O733" i="11" s="1"/>
  <c r="L622" i="14"/>
  <c r="M622" i="14" s="1"/>
  <c r="O622" i="14" s="1"/>
  <c r="P622" i="14" s="1"/>
  <c r="Q622" i="14" s="1"/>
  <c r="O640" i="11" s="1"/>
  <c r="L1366" i="14"/>
  <c r="M1366" i="14" s="1"/>
  <c r="O1366" i="14" s="1"/>
  <c r="P1366" i="14" s="1"/>
  <c r="Q1366" i="14" s="1"/>
  <c r="S640" i="11" s="1"/>
  <c r="L676" i="14"/>
  <c r="M676" i="14" s="1"/>
  <c r="O676" i="14" s="1"/>
  <c r="P676" i="14" s="1"/>
  <c r="Q676" i="14" s="1"/>
  <c r="O694" i="11" s="1"/>
  <c r="L1420" i="14"/>
  <c r="M1420" i="14" s="1"/>
  <c r="O1420" i="14" s="1"/>
  <c r="P1420" i="14" s="1"/>
  <c r="Q1420" i="14" s="1"/>
  <c r="S694" i="11" s="1"/>
  <c r="L1303" i="14"/>
  <c r="M1303" i="14" s="1"/>
  <c r="O1303" i="14" s="1"/>
  <c r="P1303" i="14" s="1"/>
  <c r="Q1303" i="14" s="1"/>
  <c r="S577" i="11" s="1"/>
  <c r="L559" i="14"/>
  <c r="M559" i="14" s="1"/>
  <c r="O559" i="14" s="1"/>
  <c r="P559" i="14" s="1"/>
  <c r="Q559" i="14" s="1"/>
  <c r="O577" i="11" s="1"/>
  <c r="L287" i="14"/>
  <c r="M287" i="14" s="1"/>
  <c r="O287" i="14" s="1"/>
  <c r="P287" i="14" s="1"/>
  <c r="Q287" i="14" s="1"/>
  <c r="O305" i="11" s="1"/>
  <c r="L1031" i="14"/>
  <c r="M1031" i="14" s="1"/>
  <c r="O1031" i="14" s="1"/>
  <c r="P1031" i="14" s="1"/>
  <c r="Q1031" i="14" s="1"/>
  <c r="S305" i="11" s="1"/>
  <c r="L1088" i="14"/>
  <c r="M1088" i="14" s="1"/>
  <c r="O1088" i="14" s="1"/>
  <c r="P1088" i="14" s="1"/>
  <c r="Q1088" i="14" s="1"/>
  <c r="S362" i="11" s="1"/>
  <c r="L344" i="14"/>
  <c r="M344" i="14" s="1"/>
  <c r="O344" i="14" s="1"/>
  <c r="P344" i="14" s="1"/>
  <c r="Q344" i="14" s="1"/>
  <c r="O362" i="11" s="1"/>
  <c r="L1185" i="14"/>
  <c r="M1185" i="14" s="1"/>
  <c r="O1185" i="14" s="1"/>
  <c r="P1185" i="14" s="1"/>
  <c r="Q1185" i="14" s="1"/>
  <c r="S459" i="11" s="1"/>
  <c r="L441" i="14"/>
  <c r="M441" i="14" s="1"/>
  <c r="O441" i="14" s="1"/>
  <c r="P441" i="14" s="1"/>
  <c r="Q441" i="14" s="1"/>
  <c r="O459" i="11" s="1"/>
  <c r="L1076" i="14"/>
  <c r="M1076" i="14" s="1"/>
  <c r="O1076" i="14" s="1"/>
  <c r="P1076" i="14" s="1"/>
  <c r="Q1076" i="14" s="1"/>
  <c r="S350" i="11" s="1"/>
  <c r="L332" i="14"/>
  <c r="M332" i="14" s="1"/>
  <c r="O332" i="14" s="1"/>
  <c r="P332" i="14" s="1"/>
  <c r="Q332" i="14" s="1"/>
  <c r="O350" i="11" s="1"/>
  <c r="L294" i="14"/>
  <c r="M294" i="14" s="1"/>
  <c r="O294" i="14" s="1"/>
  <c r="P294" i="14" s="1"/>
  <c r="Q294" i="14" s="1"/>
  <c r="O312" i="11" s="1"/>
  <c r="L1038" i="14"/>
  <c r="M1038" i="14" s="1"/>
  <c r="O1038" i="14" s="1"/>
  <c r="P1038" i="14" s="1"/>
  <c r="Q1038" i="14" s="1"/>
  <c r="S312" i="11" s="1"/>
  <c r="L259" i="14"/>
  <c r="M259" i="14" s="1"/>
  <c r="O259" i="14" s="1"/>
  <c r="P259" i="14" s="1"/>
  <c r="Q259" i="14" s="1"/>
  <c r="O277" i="11" s="1"/>
  <c r="L1003" i="14"/>
  <c r="M1003" i="14" s="1"/>
  <c r="O1003" i="14" s="1"/>
  <c r="P1003" i="14" s="1"/>
  <c r="Q1003" i="14" s="1"/>
  <c r="S277" i="11" s="1"/>
  <c r="L1061" i="14"/>
  <c r="M1061" i="14" s="1"/>
  <c r="O1061" i="14" s="1"/>
  <c r="P1061" i="14" s="1"/>
  <c r="Q1061" i="14" s="1"/>
  <c r="S335" i="11" s="1"/>
  <c r="L317" i="14"/>
  <c r="M317" i="14" s="1"/>
  <c r="O317" i="14" s="1"/>
  <c r="P317" i="14" s="1"/>
  <c r="Q317" i="14" s="1"/>
  <c r="O335" i="11" s="1"/>
  <c r="L1171" i="14"/>
  <c r="M1171" i="14" s="1"/>
  <c r="O1171" i="14" s="1"/>
  <c r="P1171" i="14" s="1"/>
  <c r="Q1171" i="14" s="1"/>
  <c r="S445" i="11" s="1"/>
  <c r="L427" i="14"/>
  <c r="M427" i="14" s="1"/>
  <c r="O427" i="14" s="1"/>
  <c r="P427" i="14" s="1"/>
  <c r="Q427" i="14" s="1"/>
  <c r="O445" i="11" s="1"/>
  <c r="L1357" i="14"/>
  <c r="M1357" i="14" s="1"/>
  <c r="O1357" i="14" s="1"/>
  <c r="P1357" i="14" s="1"/>
  <c r="Q1357" i="14" s="1"/>
  <c r="S631" i="11" s="1"/>
  <c r="L613" i="14"/>
  <c r="M613" i="14" s="1"/>
  <c r="O613" i="14" s="1"/>
  <c r="P613" i="14" s="1"/>
  <c r="Q613" i="14" s="1"/>
  <c r="O631" i="11" s="1"/>
  <c r="L402" i="14"/>
  <c r="M402" i="14" s="1"/>
  <c r="O402" i="14" s="1"/>
  <c r="P402" i="14" s="1"/>
  <c r="Q402" i="14" s="1"/>
  <c r="O420" i="11" s="1"/>
  <c r="L1146" i="14"/>
  <c r="M1146" i="14" s="1"/>
  <c r="O1146" i="14" s="1"/>
  <c r="P1146" i="14" s="1"/>
  <c r="Q1146" i="14" s="1"/>
  <c r="S420" i="11" s="1"/>
  <c r="L753" i="14"/>
  <c r="M753" i="14" s="1"/>
  <c r="O753" i="14" s="1"/>
  <c r="P753" i="14" s="1"/>
  <c r="Q753" i="14" s="1"/>
  <c r="S27" i="11" s="1"/>
  <c r="L9" i="14"/>
  <c r="M9" i="14" s="1"/>
  <c r="O9" i="14" s="1"/>
  <c r="P9" i="14" s="1"/>
  <c r="Q9" i="14" s="1"/>
  <c r="O27" i="11" s="1"/>
  <c r="L999" i="14"/>
  <c r="M999" i="14" s="1"/>
  <c r="O999" i="14" s="1"/>
  <c r="P999" i="14" s="1"/>
  <c r="Q999" i="14" s="1"/>
  <c r="S273" i="11" s="1"/>
  <c r="L255" i="14"/>
  <c r="M255" i="14" s="1"/>
  <c r="O255" i="14" s="1"/>
  <c r="P255" i="14" s="1"/>
  <c r="Q255" i="14" s="1"/>
  <c r="O273" i="11" s="1"/>
  <c r="L1282" i="14"/>
  <c r="M1282" i="14" s="1"/>
  <c r="O1282" i="14" s="1"/>
  <c r="P1282" i="14" s="1"/>
  <c r="Q1282" i="14" s="1"/>
  <c r="S556" i="11" s="1"/>
  <c r="L538" i="14"/>
  <c r="M538" i="14" s="1"/>
  <c r="O538" i="14" s="1"/>
  <c r="P538" i="14" s="1"/>
  <c r="Q538" i="14" s="1"/>
  <c r="O556" i="11" s="1"/>
  <c r="L167" i="14"/>
  <c r="M167" i="14" s="1"/>
  <c r="O167" i="14" s="1"/>
  <c r="P167" i="14" s="1"/>
  <c r="Q167" i="14" s="1"/>
  <c r="O185" i="11" s="1"/>
  <c r="L911" i="14"/>
  <c r="M911" i="14" s="1"/>
  <c r="O911" i="14" s="1"/>
  <c r="P911" i="14" s="1"/>
  <c r="Q911" i="14" s="1"/>
  <c r="S185" i="11" s="1"/>
  <c r="L224" i="14"/>
  <c r="M224" i="14" s="1"/>
  <c r="O224" i="14" s="1"/>
  <c r="P224" i="14" s="1"/>
  <c r="Q224" i="14" s="1"/>
  <c r="O242" i="11" s="1"/>
  <c r="L968" i="14"/>
  <c r="M968" i="14" s="1"/>
  <c r="O968" i="14" s="1"/>
  <c r="P968" i="14" s="1"/>
  <c r="Q968" i="14" s="1"/>
  <c r="S242" i="11" s="1"/>
  <c r="L321" i="14"/>
  <c r="M321" i="14" s="1"/>
  <c r="O321" i="14" s="1"/>
  <c r="P321" i="14" s="1"/>
  <c r="Q321" i="14" s="1"/>
  <c r="O339" i="11" s="1"/>
  <c r="L1065" i="14"/>
  <c r="M1065" i="14" s="1"/>
  <c r="O1065" i="14" s="1"/>
  <c r="P1065" i="14" s="1"/>
  <c r="Q1065" i="14" s="1"/>
  <c r="S339" i="11" s="1"/>
  <c r="L884" i="14"/>
  <c r="M884" i="14" s="1"/>
  <c r="O884" i="14" s="1"/>
  <c r="P884" i="14" s="1"/>
  <c r="Q884" i="14" s="1"/>
  <c r="S158" i="11" s="1"/>
  <c r="L140" i="14"/>
  <c r="M140" i="14" s="1"/>
  <c r="O140" i="14" s="1"/>
  <c r="P140" i="14" s="1"/>
  <c r="Q140" i="14" s="1"/>
  <c r="O158" i="11" s="1"/>
  <c r="L102" i="14"/>
  <c r="M102" i="14" s="1"/>
  <c r="O102" i="14" s="1"/>
  <c r="P102" i="14" s="1"/>
  <c r="Q102" i="14" s="1"/>
  <c r="O120" i="11" s="1"/>
  <c r="L846" i="14"/>
  <c r="M846" i="14" s="1"/>
  <c r="O846" i="14" s="1"/>
  <c r="P846" i="14" s="1"/>
  <c r="Q846" i="14" s="1"/>
  <c r="S120" i="11" s="1"/>
  <c r="L807" i="14"/>
  <c r="M807" i="14" s="1"/>
  <c r="O807" i="14" s="1"/>
  <c r="P807" i="14" s="1"/>
  <c r="Q807" i="14" s="1"/>
  <c r="S81" i="11" s="1"/>
  <c r="L63" i="14"/>
  <c r="M63" i="14" s="1"/>
  <c r="O63" i="14" s="1"/>
  <c r="P63" i="14" s="1"/>
  <c r="Q63" i="14" s="1"/>
  <c r="O81" i="11" s="1"/>
  <c r="L918" i="14"/>
  <c r="M918" i="14" s="1"/>
  <c r="O918" i="14" s="1"/>
  <c r="P918" i="14" s="1"/>
  <c r="Q918" i="14" s="1"/>
  <c r="S192" i="11" s="1"/>
  <c r="L174" i="14"/>
  <c r="M174" i="14" s="1"/>
  <c r="O174" i="14" s="1"/>
  <c r="P174" i="14" s="1"/>
  <c r="Q174" i="14" s="1"/>
  <c r="O192" i="11" s="1"/>
  <c r="L1022" i="14"/>
  <c r="M1022" i="14" s="1"/>
  <c r="O1022" i="14" s="1"/>
  <c r="P1022" i="14" s="1"/>
  <c r="Q1022" i="14" s="1"/>
  <c r="S296" i="11" s="1"/>
  <c r="L278" i="14"/>
  <c r="M278" i="14" s="1"/>
  <c r="O278" i="14" s="1"/>
  <c r="P278" i="14" s="1"/>
  <c r="Q278" i="14" s="1"/>
  <c r="O296" i="11" s="1"/>
  <c r="L621" i="14"/>
  <c r="M621" i="14" s="1"/>
  <c r="O621" i="14" s="1"/>
  <c r="P621" i="14" s="1"/>
  <c r="Q621" i="14" s="1"/>
  <c r="O639" i="11" s="1"/>
  <c r="L1365" i="14"/>
  <c r="M1365" i="14" s="1"/>
  <c r="O1365" i="14" s="1"/>
  <c r="P1365" i="14" s="1"/>
  <c r="Q1365" i="14" s="1"/>
  <c r="S639" i="11" s="1"/>
  <c r="L869" i="14"/>
  <c r="M869" i="14" s="1"/>
  <c r="O869" i="14" s="1"/>
  <c r="P869" i="14" s="1"/>
  <c r="Q869" i="14" s="1"/>
  <c r="S143" i="11" s="1"/>
  <c r="L125" i="14"/>
  <c r="M125" i="14" s="1"/>
  <c r="O125" i="14" s="1"/>
  <c r="P125" i="14" s="1"/>
  <c r="Q125" i="14" s="1"/>
  <c r="O143" i="11" s="1"/>
  <c r="L919" i="14"/>
  <c r="M919" i="14" s="1"/>
  <c r="O919" i="14" s="1"/>
  <c r="P919" i="14" s="1"/>
  <c r="Q919" i="14" s="1"/>
  <c r="S193" i="11" s="1"/>
  <c r="L175" i="14"/>
  <c r="M175" i="14" s="1"/>
  <c r="O175" i="14" s="1"/>
  <c r="P175" i="14" s="1"/>
  <c r="Q175" i="14" s="1"/>
  <c r="O193" i="11" s="1"/>
  <c r="L232" i="14"/>
  <c r="M232" i="14" s="1"/>
  <c r="O232" i="14" s="1"/>
  <c r="P232" i="14" s="1"/>
  <c r="Q232" i="14" s="1"/>
  <c r="O250" i="11" s="1"/>
  <c r="L976" i="14"/>
  <c r="M976" i="14" s="1"/>
  <c r="O976" i="14" s="1"/>
  <c r="P976" i="14" s="1"/>
  <c r="Q976" i="14" s="1"/>
  <c r="S250" i="11" s="1"/>
  <c r="L1073" i="14"/>
  <c r="M1073" i="14" s="1"/>
  <c r="O1073" i="14" s="1"/>
  <c r="P1073" i="14" s="1"/>
  <c r="Q1073" i="14" s="1"/>
  <c r="S347" i="11" s="1"/>
  <c r="L329" i="14"/>
  <c r="M329" i="14" s="1"/>
  <c r="O329" i="14" s="1"/>
  <c r="P329" i="14" s="1"/>
  <c r="Q329" i="14" s="1"/>
  <c r="O347" i="11" s="1"/>
  <c r="L898" i="14"/>
  <c r="M898" i="14" s="1"/>
  <c r="O898" i="14" s="1"/>
  <c r="P898" i="14" s="1"/>
  <c r="Q898" i="14" s="1"/>
  <c r="S172" i="11" s="1"/>
  <c r="L154" i="14"/>
  <c r="M154" i="14" s="1"/>
  <c r="O154" i="14" s="1"/>
  <c r="P154" i="14" s="1"/>
  <c r="Q154" i="14" s="1"/>
  <c r="O172" i="11" s="1"/>
  <c r="L860" i="14"/>
  <c r="M860" i="14" s="1"/>
  <c r="O860" i="14" s="1"/>
  <c r="P860" i="14" s="1"/>
  <c r="Q860" i="14" s="1"/>
  <c r="S134" i="11" s="1"/>
  <c r="L116" i="14"/>
  <c r="M116" i="14" s="1"/>
  <c r="O116" i="14" s="1"/>
  <c r="P116" i="14" s="1"/>
  <c r="Q116" i="14" s="1"/>
  <c r="O134" i="11" s="1"/>
  <c r="L819" i="14"/>
  <c r="M819" i="14" s="1"/>
  <c r="O819" i="14" s="1"/>
  <c r="P819" i="14" s="1"/>
  <c r="Q819" i="14" s="1"/>
  <c r="S93" i="11" s="1"/>
  <c r="L75" i="14"/>
  <c r="M75" i="14" s="1"/>
  <c r="O75" i="14" s="1"/>
  <c r="P75" i="14" s="1"/>
  <c r="Q75" i="14" s="1"/>
  <c r="O93" i="11" s="1"/>
  <c r="L25" i="14"/>
  <c r="M25" i="14" s="1"/>
  <c r="O25" i="14" s="1"/>
  <c r="P25" i="14" s="1"/>
  <c r="Q25" i="14" s="1"/>
  <c r="O43" i="11" s="1"/>
  <c r="L769" i="14"/>
  <c r="M769" i="14" s="1"/>
  <c r="O769" i="14" s="1"/>
  <c r="P769" i="14" s="1"/>
  <c r="Q769" i="14" s="1"/>
  <c r="S43" i="11" s="1"/>
  <c r="L882" i="14"/>
  <c r="M882" i="14" s="1"/>
  <c r="O882" i="14" s="1"/>
  <c r="P882" i="14" s="1"/>
  <c r="Q882" i="14" s="1"/>
  <c r="S156" i="11" s="1"/>
  <c r="L138" i="14"/>
  <c r="M138" i="14" s="1"/>
  <c r="O138" i="14" s="1"/>
  <c r="P138" i="14" s="1"/>
  <c r="Q138" i="14" s="1"/>
  <c r="O156" i="11" s="1"/>
  <c r="L1132" i="14"/>
  <c r="M1132" i="14" s="1"/>
  <c r="O1132" i="14" s="1"/>
  <c r="P1132" i="14" s="1"/>
  <c r="Q1132" i="14" s="1"/>
  <c r="S406" i="11" s="1"/>
  <c r="L388" i="14"/>
  <c r="M388" i="14" s="1"/>
  <c r="O388" i="14" s="1"/>
  <c r="P388" i="14" s="1"/>
  <c r="Q388" i="14" s="1"/>
  <c r="O406" i="11" s="1"/>
  <c r="L413" i="14"/>
  <c r="M413" i="14" s="1"/>
  <c r="O413" i="14" s="1"/>
  <c r="P413" i="14" s="1"/>
  <c r="Q413" i="14" s="1"/>
  <c r="O431" i="11" s="1"/>
  <c r="L1157" i="14"/>
  <c r="M1157" i="14" s="1"/>
  <c r="O1157" i="14" s="1"/>
  <c r="P1157" i="14" s="1"/>
  <c r="Q1157" i="14" s="1"/>
  <c r="S431" i="11" s="1"/>
  <c r="L1043" i="14"/>
  <c r="M1043" i="14" s="1"/>
  <c r="O1043" i="14" s="1"/>
  <c r="P1043" i="14" s="1"/>
  <c r="Q1043" i="14" s="1"/>
  <c r="S317" i="11" s="1"/>
  <c r="L299" i="14"/>
  <c r="M299" i="14" s="1"/>
  <c r="O299" i="14" s="1"/>
  <c r="P299" i="14" s="1"/>
  <c r="Q299" i="14" s="1"/>
  <c r="O317" i="11" s="1"/>
  <c r="L1134" i="14"/>
  <c r="M1134" i="14" s="1"/>
  <c r="O1134" i="14" s="1"/>
  <c r="P1134" i="14" s="1"/>
  <c r="Q1134" i="14" s="1"/>
  <c r="S408" i="11" s="1"/>
  <c r="L390" i="14"/>
  <c r="M390" i="14" s="1"/>
  <c r="O390" i="14" s="1"/>
  <c r="P390" i="14" s="1"/>
  <c r="Q390" i="14" s="1"/>
  <c r="O408" i="11" s="1"/>
  <c r="L785" i="14"/>
  <c r="M785" i="14" s="1"/>
  <c r="O785" i="14" s="1"/>
  <c r="P785" i="14" s="1"/>
  <c r="Q785" i="14" s="1"/>
  <c r="S59" i="11" s="1"/>
  <c r="L41" i="14"/>
  <c r="M41" i="14" s="1"/>
  <c r="O41" i="14" s="1"/>
  <c r="P41" i="14" s="1"/>
  <c r="Q41" i="14" s="1"/>
  <c r="O59" i="11" s="1"/>
  <c r="L889" i="14"/>
  <c r="M889" i="14" s="1"/>
  <c r="O889" i="14" s="1"/>
  <c r="P889" i="14" s="1"/>
  <c r="Q889" i="14" s="1"/>
  <c r="S163" i="11" s="1"/>
  <c r="L145" i="14"/>
  <c r="M145" i="14" s="1"/>
  <c r="O145" i="14" s="1"/>
  <c r="P145" i="14" s="1"/>
  <c r="Q145" i="14" s="1"/>
  <c r="O163" i="11" s="1"/>
  <c r="L529" i="14"/>
  <c r="M529" i="14" s="1"/>
  <c r="O529" i="14" s="1"/>
  <c r="P529" i="14" s="1"/>
  <c r="Q529" i="14" s="1"/>
  <c r="O547" i="11" s="1"/>
  <c r="L1273" i="14"/>
  <c r="M1273" i="14" s="1"/>
  <c r="O1273" i="14" s="1"/>
  <c r="P1273" i="14" s="1"/>
  <c r="Q1273" i="14" s="1"/>
  <c r="S547" i="11" s="1"/>
  <c r="L268" i="14"/>
  <c r="M268" i="14" s="1"/>
  <c r="O268" i="14" s="1"/>
  <c r="P268" i="14" s="1"/>
  <c r="Q268" i="14" s="1"/>
  <c r="O286" i="11" s="1"/>
  <c r="L1012" i="14"/>
  <c r="M1012" i="14" s="1"/>
  <c r="O1012" i="14" s="1"/>
  <c r="P1012" i="14" s="1"/>
  <c r="Q1012" i="14" s="1"/>
  <c r="S286" i="11" s="1"/>
  <c r="L1334" i="14"/>
  <c r="M1334" i="14" s="1"/>
  <c r="O1334" i="14" s="1"/>
  <c r="P1334" i="14" s="1"/>
  <c r="Q1334" i="14" s="1"/>
  <c r="S608" i="11" s="1"/>
  <c r="L590" i="14"/>
  <c r="M590" i="14" s="1"/>
  <c r="O590" i="14" s="1"/>
  <c r="P590" i="14" s="1"/>
  <c r="Q590" i="14" s="1"/>
  <c r="O608" i="11" s="1"/>
  <c r="L1448" i="14"/>
  <c r="M1448" i="14" s="1"/>
  <c r="O1448" i="14" s="1"/>
  <c r="P1448" i="14" s="1"/>
  <c r="Q1448" i="14" s="1"/>
  <c r="S722" i="11" s="1"/>
  <c r="L704" i="14"/>
  <c r="M704" i="14" s="1"/>
  <c r="O704" i="14" s="1"/>
  <c r="P704" i="14" s="1"/>
  <c r="Q704" i="14" s="1"/>
  <c r="O722" i="11" s="1"/>
  <c r="L2" i="14"/>
  <c r="M2" i="14" s="1"/>
  <c r="L746" i="14"/>
  <c r="M746" i="14" s="1"/>
  <c r="O746" i="14" s="1"/>
  <c r="P746" i="14" s="1"/>
  <c r="Q746" i="14" s="1"/>
  <c r="S20" i="11" s="1"/>
  <c r="L837" i="14"/>
  <c r="M837" i="14" s="1"/>
  <c r="O837" i="14" s="1"/>
  <c r="P837" i="14" s="1"/>
  <c r="Q837" i="14" s="1"/>
  <c r="S111" i="11" s="1"/>
  <c r="L93" i="14"/>
  <c r="M93" i="14" s="1"/>
  <c r="O93" i="14" s="1"/>
  <c r="P93" i="14" s="1"/>
  <c r="Q93" i="14" s="1"/>
  <c r="O111" i="11" s="1"/>
  <c r="L822" i="14"/>
  <c r="M822" i="14" s="1"/>
  <c r="O822" i="14" s="1"/>
  <c r="P822" i="14" s="1"/>
  <c r="Q822" i="14" s="1"/>
  <c r="S96" i="11" s="1"/>
  <c r="L78" i="14"/>
  <c r="M78" i="14" s="1"/>
  <c r="O78" i="14" s="1"/>
  <c r="P78" i="14" s="1"/>
  <c r="Q78" i="14" s="1"/>
  <c r="O96" i="11" s="1"/>
  <c r="L921" i="14"/>
  <c r="M921" i="14" s="1"/>
  <c r="O921" i="14" s="1"/>
  <c r="P921" i="14" s="1"/>
  <c r="Q921" i="14" s="1"/>
  <c r="S195" i="11" s="1"/>
  <c r="L177" i="14"/>
  <c r="M177" i="14" s="1"/>
  <c r="O177" i="14" s="1"/>
  <c r="P177" i="14" s="1"/>
  <c r="Q177" i="14" s="1"/>
  <c r="O195" i="11" s="1"/>
  <c r="L1433" i="14"/>
  <c r="M1433" i="14" s="1"/>
  <c r="O1433" i="14" s="1"/>
  <c r="P1433" i="14" s="1"/>
  <c r="Q1433" i="14" s="1"/>
  <c r="S707" i="11" s="1"/>
  <c r="L689" i="14"/>
  <c r="M689" i="14" s="1"/>
  <c r="O689" i="14" s="1"/>
  <c r="P689" i="14" s="1"/>
  <c r="Q689" i="14" s="1"/>
  <c r="O707" i="11" s="1"/>
  <c r="L653" i="14"/>
  <c r="M653" i="14" s="1"/>
  <c r="O653" i="14" s="1"/>
  <c r="P653" i="14" s="1"/>
  <c r="Q653" i="14" s="1"/>
  <c r="O671" i="11" s="1"/>
  <c r="L1397" i="14"/>
  <c r="M1397" i="14" s="1"/>
  <c r="O1397" i="14" s="1"/>
  <c r="P1397" i="14" s="1"/>
  <c r="Q1397" i="14" s="1"/>
  <c r="S671" i="11" s="1"/>
  <c r="L1371" i="14"/>
  <c r="M1371" i="14" s="1"/>
  <c r="O1371" i="14" s="1"/>
  <c r="P1371" i="14" s="1"/>
  <c r="Q1371" i="14" s="1"/>
  <c r="S645" i="11" s="1"/>
  <c r="L627" i="14"/>
  <c r="M627" i="14" s="1"/>
  <c r="O627" i="14" s="1"/>
  <c r="P627" i="14" s="1"/>
  <c r="Q627" i="14" s="1"/>
  <c r="O645" i="11" s="1"/>
  <c r="L1344" i="14"/>
  <c r="M1344" i="14" s="1"/>
  <c r="O1344" i="14" s="1"/>
  <c r="P1344" i="14" s="1"/>
  <c r="Q1344" i="14" s="1"/>
  <c r="S618" i="11" s="1"/>
  <c r="L600" i="14"/>
  <c r="M600" i="14" s="1"/>
  <c r="O600" i="14" s="1"/>
  <c r="P600" i="14" s="1"/>
  <c r="Q600" i="14" s="1"/>
  <c r="O618" i="11" s="1"/>
  <c r="L907" i="14"/>
  <c r="M907" i="14" s="1"/>
  <c r="O907" i="14" s="1"/>
  <c r="P907" i="14" s="1"/>
  <c r="Q907" i="14" s="1"/>
  <c r="S181" i="11" s="1"/>
  <c r="L163" i="14"/>
  <c r="M163" i="14" s="1"/>
  <c r="O163" i="14" s="1"/>
  <c r="P163" i="14" s="1"/>
  <c r="Q163" i="14" s="1"/>
  <c r="O181" i="11" s="1"/>
  <c r="L1431" i="14"/>
  <c r="M1431" i="14" s="1"/>
  <c r="O1431" i="14" s="1"/>
  <c r="P1431" i="14" s="1"/>
  <c r="Q1431" i="14" s="1"/>
  <c r="S705" i="11" s="1"/>
  <c r="L687" i="14"/>
  <c r="M687" i="14" s="1"/>
  <c r="O687" i="14" s="1"/>
  <c r="P687" i="14" s="1"/>
  <c r="Q687" i="14" s="1"/>
  <c r="O705" i="11" s="1"/>
  <c r="L1019" i="14"/>
  <c r="M1019" i="14" s="1"/>
  <c r="O1019" i="14" s="1"/>
  <c r="P1019" i="14" s="1"/>
  <c r="Q1019" i="14" s="1"/>
  <c r="S293" i="11" s="1"/>
  <c r="L275" i="14"/>
  <c r="M275" i="14" s="1"/>
  <c r="O275" i="14" s="1"/>
  <c r="P275" i="14" s="1"/>
  <c r="Q275" i="14" s="1"/>
  <c r="O293" i="11" s="1"/>
  <c r="L1122" i="14"/>
  <c r="M1122" i="14" s="1"/>
  <c r="O1122" i="14" s="1"/>
  <c r="P1122" i="14" s="1"/>
  <c r="Q1122" i="14" s="1"/>
  <c r="S396" i="11" s="1"/>
  <c r="L378" i="14"/>
  <c r="M378" i="14" s="1"/>
  <c r="O378" i="14" s="1"/>
  <c r="P378" i="14" s="1"/>
  <c r="Q378" i="14" s="1"/>
  <c r="O396" i="11" s="1"/>
  <c r="L19" i="14"/>
  <c r="M19" i="14" s="1"/>
  <c r="O19" i="14" s="1"/>
  <c r="P19" i="14" s="1"/>
  <c r="Q19" i="14" s="1"/>
  <c r="O37" i="11" s="1"/>
  <c r="L763" i="14"/>
  <c r="M763" i="14" s="1"/>
  <c r="O763" i="14" s="1"/>
  <c r="P763" i="14" s="1"/>
  <c r="Q763" i="14" s="1"/>
  <c r="S37" i="11" s="1"/>
  <c r="L1178" i="14"/>
  <c r="M1178" i="14" s="1"/>
  <c r="O1178" i="14" s="1"/>
  <c r="P1178" i="14" s="1"/>
  <c r="Q1178" i="14" s="1"/>
  <c r="S452" i="11" s="1"/>
  <c r="L434" i="14"/>
  <c r="M434" i="14" s="1"/>
  <c r="O434" i="14" s="1"/>
  <c r="P434" i="14" s="1"/>
  <c r="Q434" i="14" s="1"/>
  <c r="O452" i="11" s="1"/>
  <c r="L992" i="14"/>
  <c r="M992" i="14" s="1"/>
  <c r="O992" i="14" s="1"/>
  <c r="P992" i="14" s="1"/>
  <c r="Q992" i="14" s="1"/>
  <c r="S266" i="11" s="1"/>
  <c r="L248" i="14"/>
  <c r="M248" i="14" s="1"/>
  <c r="O248" i="14" s="1"/>
  <c r="P248" i="14" s="1"/>
  <c r="Q248" i="14" s="1"/>
  <c r="O266" i="11" s="1"/>
  <c r="L282" i="14"/>
  <c r="M282" i="14" s="1"/>
  <c r="O282" i="14" s="1"/>
  <c r="P282" i="14" s="1"/>
  <c r="Q282" i="14" s="1"/>
  <c r="O300" i="11" s="1"/>
  <c r="L1026" i="14"/>
  <c r="M1026" i="14" s="1"/>
  <c r="O1026" i="14" s="1"/>
  <c r="P1026" i="14" s="1"/>
  <c r="Q1026" i="14" s="1"/>
  <c r="S300" i="11" s="1"/>
  <c r="L309" i="14"/>
  <c r="M309" i="14" s="1"/>
  <c r="O309" i="14" s="1"/>
  <c r="P309" i="14" s="1"/>
  <c r="Q309" i="14" s="1"/>
  <c r="O327" i="11" s="1"/>
  <c r="L1053" i="14"/>
  <c r="M1053" i="14" s="1"/>
  <c r="O1053" i="14" s="1"/>
  <c r="P1053" i="14" s="1"/>
  <c r="Q1053" i="14" s="1"/>
  <c r="S327" i="11" s="1"/>
  <c r="L1238" i="14"/>
  <c r="M1238" i="14" s="1"/>
  <c r="O1238" i="14" s="1"/>
  <c r="P1238" i="14" s="1"/>
  <c r="Q1238" i="14" s="1"/>
  <c r="S512" i="11" s="1"/>
  <c r="L494" i="14"/>
  <c r="M494" i="14" s="1"/>
  <c r="O494" i="14" s="1"/>
  <c r="P494" i="14" s="1"/>
  <c r="Q494" i="14" s="1"/>
  <c r="O512" i="11" s="1"/>
  <c r="L37" i="14"/>
  <c r="M37" i="14" s="1"/>
  <c r="O37" i="14" s="1"/>
  <c r="P37" i="14" s="1"/>
  <c r="Q37" i="14" s="1"/>
  <c r="O55" i="11" s="1"/>
  <c r="L781" i="14"/>
  <c r="M781" i="14" s="1"/>
  <c r="O781" i="14" s="1"/>
  <c r="P781" i="14" s="1"/>
  <c r="Q781" i="14" s="1"/>
  <c r="S55" i="11" s="1"/>
  <c r="L1223" i="14"/>
  <c r="M1223" i="14" s="1"/>
  <c r="O1223" i="14" s="1"/>
  <c r="P1223" i="14" s="1"/>
  <c r="Q1223" i="14" s="1"/>
  <c r="S497" i="11" s="1"/>
  <c r="L479" i="14"/>
  <c r="M479" i="14" s="1"/>
  <c r="O479" i="14" s="1"/>
  <c r="P479" i="14" s="1"/>
  <c r="Q479" i="14" s="1"/>
  <c r="O497" i="11" s="1"/>
  <c r="L121" i="14"/>
  <c r="M121" i="14" s="1"/>
  <c r="O121" i="14" s="1"/>
  <c r="P121" i="14" s="1"/>
  <c r="Q121" i="14" s="1"/>
  <c r="O139" i="11" s="1"/>
  <c r="L865" i="14"/>
  <c r="M865" i="14" s="1"/>
  <c r="O865" i="14" s="1"/>
  <c r="P865" i="14" s="1"/>
  <c r="Q865" i="14" s="1"/>
  <c r="S139" i="11" s="1"/>
  <c r="L633" i="14"/>
  <c r="M633" i="14" s="1"/>
  <c r="O633" i="14" s="1"/>
  <c r="P633" i="14" s="1"/>
  <c r="Q633" i="14" s="1"/>
  <c r="O651" i="11" s="1"/>
  <c r="L1377" i="14"/>
  <c r="M1377" i="14" s="1"/>
  <c r="O1377" i="14" s="1"/>
  <c r="P1377" i="14" s="1"/>
  <c r="Q1377" i="14" s="1"/>
  <c r="S651" i="11" s="1"/>
  <c r="L1333" i="14"/>
  <c r="M1333" i="14" s="1"/>
  <c r="O1333" i="14" s="1"/>
  <c r="P1333" i="14" s="1"/>
  <c r="Q1333" i="14" s="1"/>
  <c r="S607" i="11" s="1"/>
  <c r="L589" i="14"/>
  <c r="M589" i="14" s="1"/>
  <c r="O589" i="14" s="1"/>
  <c r="P589" i="14" s="1"/>
  <c r="Q589" i="14" s="1"/>
  <c r="O607" i="11" s="1"/>
  <c r="L563" i="14"/>
  <c r="M563" i="14" s="1"/>
  <c r="O563" i="14" s="1"/>
  <c r="P563" i="14" s="1"/>
  <c r="Q563" i="14" s="1"/>
  <c r="O581" i="11" s="1"/>
  <c r="L1307" i="14"/>
  <c r="M1307" i="14" s="1"/>
  <c r="O1307" i="14" s="1"/>
  <c r="P1307" i="14" s="1"/>
  <c r="Q1307" i="14" s="1"/>
  <c r="S581" i="11" s="1"/>
  <c r="L536" i="14"/>
  <c r="M536" i="14" s="1"/>
  <c r="O536" i="14" s="1"/>
  <c r="P536" i="14" s="1"/>
  <c r="Q536" i="14" s="1"/>
  <c r="O554" i="11" s="1"/>
  <c r="L1280" i="14"/>
  <c r="M1280" i="14" s="1"/>
  <c r="O1280" i="14" s="1"/>
  <c r="P1280" i="14" s="1"/>
  <c r="Q1280" i="14" s="1"/>
  <c r="S554" i="11" s="1"/>
  <c r="L712" i="14"/>
  <c r="M712" i="14" s="1"/>
  <c r="O712" i="14" s="1"/>
  <c r="P712" i="14" s="1"/>
  <c r="Q712" i="14" s="1"/>
  <c r="O730" i="11" s="1"/>
  <c r="L1456" i="14"/>
  <c r="M1456" i="14" s="1"/>
  <c r="O1456" i="14" s="1"/>
  <c r="P1456" i="14" s="1"/>
  <c r="Q1456" i="14" s="1"/>
  <c r="S730" i="11" s="1"/>
  <c r="L1093" i="14"/>
  <c r="M1093" i="14" s="1"/>
  <c r="O1093" i="14" s="1"/>
  <c r="P1093" i="14" s="1"/>
  <c r="Q1093" i="14" s="1"/>
  <c r="S367" i="11" s="1"/>
  <c r="L349" i="14"/>
  <c r="M349" i="14" s="1"/>
  <c r="O349" i="14" s="1"/>
  <c r="P349" i="14" s="1"/>
  <c r="Q349" i="14" s="1"/>
  <c r="O367" i="11" s="1"/>
  <c r="L1447" i="14"/>
  <c r="M1447" i="14" s="1"/>
  <c r="O1447" i="14" s="1"/>
  <c r="P1447" i="14" s="1"/>
  <c r="Q1447" i="14" s="1"/>
  <c r="S721" i="11" s="1"/>
  <c r="L703" i="14"/>
  <c r="M703" i="14" s="1"/>
  <c r="O703" i="14" s="1"/>
  <c r="P703" i="14" s="1"/>
  <c r="Q703" i="14" s="1"/>
  <c r="O721" i="11" s="1"/>
  <c r="L828" i="14"/>
  <c r="M828" i="14" s="1"/>
  <c r="O828" i="14" s="1"/>
  <c r="P828" i="14" s="1"/>
  <c r="Q828" i="14" s="1"/>
  <c r="S102" i="11" s="1"/>
  <c r="L84" i="14"/>
  <c r="M84" i="14" s="1"/>
  <c r="O84" i="14" s="1"/>
  <c r="P84" i="14" s="1"/>
  <c r="Q84" i="14" s="1"/>
  <c r="O102" i="11" s="1"/>
  <c r="L108" i="14"/>
  <c r="M108" i="14" s="1"/>
  <c r="O108" i="14" s="1"/>
  <c r="P108" i="14" s="1"/>
  <c r="Q108" i="14" s="1"/>
  <c r="O126" i="11" s="1"/>
  <c r="L852" i="14"/>
  <c r="M852" i="14" s="1"/>
  <c r="O852" i="14" s="1"/>
  <c r="P852" i="14" s="1"/>
  <c r="Q852" i="14" s="1"/>
  <c r="S126" i="11" s="1"/>
  <c r="L314" i="14"/>
  <c r="M314" i="14" s="1"/>
  <c r="O314" i="14" s="1"/>
  <c r="P314" i="14" s="1"/>
  <c r="Q314" i="14" s="1"/>
  <c r="O332" i="11" s="1"/>
  <c r="L1058" i="14"/>
  <c r="M1058" i="14" s="1"/>
  <c r="O1058" i="14" s="1"/>
  <c r="P1058" i="14" s="1"/>
  <c r="Q1058" i="14" s="1"/>
  <c r="S332" i="11" s="1"/>
  <c r="L672" i="14"/>
  <c r="M672" i="14" s="1"/>
  <c r="O672" i="14" s="1"/>
  <c r="P672" i="14" s="1"/>
  <c r="Q672" i="14" s="1"/>
  <c r="O690" i="11" s="1"/>
  <c r="L1416" i="14"/>
  <c r="M1416" i="14" s="1"/>
  <c r="O1416" i="14" s="1"/>
  <c r="P1416" i="14" s="1"/>
  <c r="Q1416" i="14" s="1"/>
  <c r="S690" i="11" s="1"/>
  <c r="L1111" i="14"/>
  <c r="M1111" i="14" s="1"/>
  <c r="O1111" i="14" s="1"/>
  <c r="P1111" i="14" s="1"/>
  <c r="Q1111" i="14" s="1"/>
  <c r="S385" i="11" s="1"/>
  <c r="L367" i="14"/>
  <c r="M367" i="14" s="1"/>
  <c r="O367" i="14" s="1"/>
  <c r="P367" i="14" s="1"/>
  <c r="Q367" i="14" s="1"/>
  <c r="O385" i="11" s="1"/>
  <c r="L1168" i="14"/>
  <c r="M1168" i="14" s="1"/>
  <c r="O1168" i="14" s="1"/>
  <c r="P1168" i="14" s="1"/>
  <c r="Q1168" i="14" s="1"/>
  <c r="S442" i="11" s="1"/>
  <c r="L424" i="14"/>
  <c r="M424" i="14" s="1"/>
  <c r="O424" i="14" s="1"/>
  <c r="P424" i="14" s="1"/>
  <c r="Q424" i="14" s="1"/>
  <c r="O442" i="11" s="1"/>
  <c r="L521" i="14"/>
  <c r="M521" i="14" s="1"/>
  <c r="O521" i="14" s="1"/>
  <c r="P521" i="14" s="1"/>
  <c r="Q521" i="14" s="1"/>
  <c r="O539" i="11" s="1"/>
  <c r="L1265" i="14"/>
  <c r="M1265" i="14" s="1"/>
  <c r="O1265" i="14" s="1"/>
  <c r="P1265" i="14" s="1"/>
  <c r="Q1265" i="14" s="1"/>
  <c r="S539" i="11" s="1"/>
  <c r="L1202" i="14"/>
  <c r="M1202" i="14" s="1"/>
  <c r="O1202" i="14" s="1"/>
  <c r="P1202" i="14" s="1"/>
  <c r="Q1202" i="14" s="1"/>
  <c r="S476" i="11" s="1"/>
  <c r="L458" i="14"/>
  <c r="M458" i="14" s="1"/>
  <c r="O458" i="14" s="1"/>
  <c r="P458" i="14" s="1"/>
  <c r="Q458" i="14" s="1"/>
  <c r="O476" i="11" s="1"/>
  <c r="L1166" i="14"/>
  <c r="M1166" i="14" s="1"/>
  <c r="O1166" i="14" s="1"/>
  <c r="P1166" i="14" s="1"/>
  <c r="Q1166" i="14" s="1"/>
  <c r="S440" i="11" s="1"/>
  <c r="L422" i="14"/>
  <c r="M422" i="14" s="1"/>
  <c r="O422" i="14" s="1"/>
  <c r="P422" i="14" s="1"/>
  <c r="Q422" i="14" s="1"/>
  <c r="O440" i="11" s="1"/>
  <c r="L1131" i="14"/>
  <c r="M1131" i="14" s="1"/>
  <c r="O1131" i="14" s="1"/>
  <c r="P1131" i="14" s="1"/>
  <c r="Q1131" i="14" s="1"/>
  <c r="S405" i="11" s="1"/>
  <c r="L387" i="14"/>
  <c r="M387" i="14" s="1"/>
  <c r="O387" i="14" s="1"/>
  <c r="P387" i="14" s="1"/>
  <c r="Q387" i="14" s="1"/>
  <c r="O405" i="11" s="1"/>
  <c r="G387" i="15" s="1"/>
  <c r="L1250" i="14"/>
  <c r="M1250" i="14" s="1"/>
  <c r="O1250" i="14" s="1"/>
  <c r="P1250" i="14" s="1"/>
  <c r="Q1250" i="14" s="1"/>
  <c r="S524" i="11" s="1"/>
  <c r="L506" i="14"/>
  <c r="M506" i="14" s="1"/>
  <c r="O506" i="14" s="1"/>
  <c r="P506" i="14" s="1"/>
  <c r="Q506" i="14" s="1"/>
  <c r="O524" i="11" s="1"/>
  <c r="L1327" i="14"/>
  <c r="M1327" i="14" s="1"/>
  <c r="O1327" i="14" s="1"/>
  <c r="P1327" i="14" s="1"/>
  <c r="Q1327" i="14" s="1"/>
  <c r="S601" i="11" s="1"/>
  <c r="L583" i="14"/>
  <c r="M583" i="14" s="1"/>
  <c r="O583" i="14" s="1"/>
  <c r="P583" i="14" s="1"/>
  <c r="Q583" i="14" s="1"/>
  <c r="O601" i="11" s="1"/>
  <c r="L16" i="14"/>
  <c r="M16" i="14" s="1"/>
  <c r="O16" i="14" s="1"/>
  <c r="P16" i="14" s="1"/>
  <c r="Q16" i="14" s="1"/>
  <c r="O34" i="11" s="1"/>
  <c r="L760" i="14"/>
  <c r="M760" i="14" s="1"/>
  <c r="O760" i="14" s="1"/>
  <c r="P760" i="14" s="1"/>
  <c r="Q760" i="14" s="1"/>
  <c r="S34" i="11" s="1"/>
  <c r="L1455" i="14"/>
  <c r="M1455" i="14" s="1"/>
  <c r="O1455" i="14" s="1"/>
  <c r="P1455" i="14" s="1"/>
  <c r="Q1455" i="14" s="1"/>
  <c r="S729" i="11" s="1"/>
  <c r="L711" i="14"/>
  <c r="M711" i="14" s="1"/>
  <c r="O711" i="14" s="1"/>
  <c r="P711" i="14" s="1"/>
  <c r="Q711" i="14" s="1"/>
  <c r="O729" i="11" s="1"/>
  <c r="L972" i="14"/>
  <c r="M972" i="14" s="1"/>
  <c r="O972" i="14" s="1"/>
  <c r="P972" i="14" s="1"/>
  <c r="Q972" i="14" s="1"/>
  <c r="S246" i="11" s="1"/>
  <c r="L228" i="14"/>
  <c r="M228" i="14" s="1"/>
  <c r="O228" i="14" s="1"/>
  <c r="P228" i="14" s="1"/>
  <c r="Q228" i="14" s="1"/>
  <c r="O246" i="11" s="1"/>
  <c r="L1056" i="14"/>
  <c r="M1056" i="14" s="1"/>
  <c r="O1056" i="14" s="1"/>
  <c r="P1056" i="14" s="1"/>
  <c r="Q1056" i="14" s="1"/>
  <c r="S330" i="11" s="1"/>
  <c r="L312" i="14"/>
  <c r="M312" i="14" s="1"/>
  <c r="O312" i="14" s="1"/>
  <c r="P312" i="14" s="1"/>
  <c r="Q312" i="14" s="1"/>
  <c r="O330" i="11" s="1"/>
  <c r="L1256" i="14"/>
  <c r="M1256" i="14" s="1"/>
  <c r="O1256" i="14" s="1"/>
  <c r="P1256" i="14" s="1"/>
  <c r="Q1256" i="14" s="1"/>
  <c r="S530" i="11" s="1"/>
  <c r="L512" i="14"/>
  <c r="M512" i="14" s="1"/>
  <c r="O512" i="14" s="1"/>
  <c r="P512" i="14" s="1"/>
  <c r="Q512" i="14" s="1"/>
  <c r="O530" i="11" s="1"/>
  <c r="L419" i="14"/>
  <c r="M419" i="14" s="1"/>
  <c r="O419" i="14" s="1"/>
  <c r="P419" i="14" s="1"/>
  <c r="Q419" i="14" s="1"/>
  <c r="O437" i="11" s="1"/>
  <c r="L1163" i="14"/>
  <c r="M1163" i="14" s="1"/>
  <c r="O1163" i="14" s="1"/>
  <c r="P1163" i="14" s="1"/>
  <c r="Q1163" i="14" s="1"/>
  <c r="S437" i="11" s="1"/>
  <c r="L279" i="14"/>
  <c r="M279" i="14" s="1"/>
  <c r="O279" i="14" s="1"/>
  <c r="P279" i="14" s="1"/>
  <c r="Q279" i="14" s="1"/>
  <c r="O297" i="11" s="1"/>
  <c r="L1023" i="14"/>
  <c r="M1023" i="14" s="1"/>
  <c r="O1023" i="14" s="1"/>
  <c r="P1023" i="14" s="1"/>
  <c r="Q1023" i="14" s="1"/>
  <c r="S297" i="11" s="1"/>
  <c r="L1080" i="14"/>
  <c r="M1080" i="14" s="1"/>
  <c r="O1080" i="14" s="1"/>
  <c r="P1080" i="14" s="1"/>
  <c r="Q1080" i="14" s="1"/>
  <c r="S354" i="11" s="1"/>
  <c r="L336" i="14"/>
  <c r="M336" i="14" s="1"/>
  <c r="O336" i="14" s="1"/>
  <c r="P336" i="14" s="1"/>
  <c r="Q336" i="14" s="1"/>
  <c r="O354" i="11" s="1"/>
  <c r="L1177" i="14"/>
  <c r="M1177" i="14" s="1"/>
  <c r="O1177" i="14" s="1"/>
  <c r="P1177" i="14" s="1"/>
  <c r="Q1177" i="14" s="1"/>
  <c r="S451" i="11" s="1"/>
  <c r="L433" i="14"/>
  <c r="M433" i="14" s="1"/>
  <c r="O433" i="14" s="1"/>
  <c r="P433" i="14" s="1"/>
  <c r="Q433" i="14" s="1"/>
  <c r="O451" i="11" s="1"/>
  <c r="L1062" i="14"/>
  <c r="M1062" i="14" s="1"/>
  <c r="O1062" i="14" s="1"/>
  <c r="P1062" i="14" s="1"/>
  <c r="Q1062" i="14" s="1"/>
  <c r="S336" i="11" s="1"/>
  <c r="L318" i="14"/>
  <c r="M318" i="14" s="1"/>
  <c r="O318" i="14" s="1"/>
  <c r="P318" i="14" s="1"/>
  <c r="Q318" i="14" s="1"/>
  <c r="O336" i="11" s="1"/>
  <c r="L1027" i="14"/>
  <c r="M1027" i="14" s="1"/>
  <c r="O1027" i="14" s="1"/>
  <c r="P1027" i="14" s="1"/>
  <c r="Q1027" i="14" s="1"/>
  <c r="S301" i="11" s="1"/>
  <c r="L283" i="14"/>
  <c r="M283" i="14" s="1"/>
  <c r="O283" i="14" s="1"/>
  <c r="P283" i="14" s="1"/>
  <c r="Q283" i="14" s="1"/>
  <c r="O301" i="11" s="1"/>
  <c r="L989" i="14"/>
  <c r="M989" i="14" s="1"/>
  <c r="O989" i="14" s="1"/>
  <c r="P989" i="14" s="1"/>
  <c r="Q989" i="14" s="1"/>
  <c r="S263" i="11" s="1"/>
  <c r="L245" i="14"/>
  <c r="M245" i="14" s="1"/>
  <c r="O245" i="14" s="1"/>
  <c r="P245" i="14" s="1"/>
  <c r="Q245" i="14" s="1"/>
  <c r="O263" i="11" s="1"/>
  <c r="L300" i="14"/>
  <c r="M300" i="14" s="1"/>
  <c r="O300" i="14" s="1"/>
  <c r="P300" i="14" s="1"/>
  <c r="Q300" i="14" s="1"/>
  <c r="O318" i="11" s="1"/>
  <c r="L1044" i="14"/>
  <c r="M1044" i="14" s="1"/>
  <c r="O1044" i="14" s="1"/>
  <c r="P1044" i="14" s="1"/>
  <c r="Q1044" i="14" s="1"/>
  <c r="S318" i="11" s="1"/>
  <c r="L1148" i="14"/>
  <c r="M1148" i="14" s="1"/>
  <c r="O1148" i="14" s="1"/>
  <c r="P1148" i="14" s="1"/>
  <c r="Q1148" i="14" s="1"/>
  <c r="S422" i="11" s="1"/>
  <c r="L404" i="14"/>
  <c r="M404" i="14" s="1"/>
  <c r="O404" i="14" s="1"/>
  <c r="P404" i="14" s="1"/>
  <c r="Q404" i="14" s="1"/>
  <c r="O422" i="11" s="1"/>
  <c r="L1341" i="14"/>
  <c r="M1341" i="14" s="1"/>
  <c r="O1341" i="14" s="1"/>
  <c r="P1341" i="14" s="1"/>
  <c r="Q1341" i="14" s="1"/>
  <c r="S615" i="11" s="1"/>
  <c r="L597" i="14"/>
  <c r="M597" i="14" s="1"/>
  <c r="O597" i="14" s="1"/>
  <c r="P597" i="14" s="1"/>
  <c r="Q597" i="14" s="1"/>
  <c r="O615" i="11" s="1"/>
  <c r="L1100" i="14"/>
  <c r="M1100" i="14" s="1"/>
  <c r="O1100" i="14" s="1"/>
  <c r="P1100" i="14" s="1"/>
  <c r="Q1100" i="14" s="1"/>
  <c r="S374" i="11" s="1"/>
  <c r="L356" i="14"/>
  <c r="M356" i="14" s="1"/>
  <c r="O356" i="14" s="1"/>
  <c r="P356" i="14" s="1"/>
  <c r="Q356" i="14" s="1"/>
  <c r="O374" i="11" s="1"/>
  <c r="L724" i="14"/>
  <c r="M724" i="14" s="1"/>
  <c r="O724" i="14" s="1"/>
  <c r="P724" i="14" s="1"/>
  <c r="Q724" i="14" s="1"/>
  <c r="O742" i="11" s="1"/>
  <c r="L1468" i="14"/>
  <c r="M1468" i="14" s="1"/>
  <c r="O1468" i="14" s="1"/>
  <c r="P1468" i="14" s="1"/>
  <c r="Q1468" i="14" s="1"/>
  <c r="S742" i="11" s="1"/>
  <c r="L574" i="14"/>
  <c r="M574" i="14" s="1"/>
  <c r="O574" i="14" s="1"/>
  <c r="P574" i="14" s="1"/>
  <c r="Q574" i="14" s="1"/>
  <c r="O592" i="11" s="1"/>
  <c r="L1318" i="14"/>
  <c r="M1318" i="14" s="1"/>
  <c r="O1318" i="14" s="1"/>
  <c r="P1318" i="14" s="1"/>
  <c r="Q1318" i="14" s="1"/>
  <c r="S592" i="11" s="1"/>
  <c r="L345" i="14"/>
  <c r="M345" i="14" s="1"/>
  <c r="O345" i="14" s="1"/>
  <c r="P345" i="14" s="1"/>
  <c r="Q345" i="14" s="1"/>
  <c r="O363" i="11" s="1"/>
  <c r="L1089" i="14"/>
  <c r="M1089" i="14" s="1"/>
  <c r="O1089" i="14" s="1"/>
  <c r="P1089" i="14" s="1"/>
  <c r="Q1089" i="14" s="1"/>
  <c r="S363" i="11" s="1"/>
  <c r="L1091" i="14"/>
  <c r="M1091" i="14" s="1"/>
  <c r="O1091" i="14" s="1"/>
  <c r="P1091" i="14" s="1"/>
  <c r="Q1091" i="14" s="1"/>
  <c r="S365" i="11" s="1"/>
  <c r="L347" i="14"/>
  <c r="M347" i="14" s="1"/>
  <c r="O347" i="14" s="1"/>
  <c r="P347" i="14" s="1"/>
  <c r="Q347" i="14" s="1"/>
  <c r="O365" i="11" s="1"/>
  <c r="L844" i="14"/>
  <c r="M844" i="14" s="1"/>
  <c r="O844" i="14" s="1"/>
  <c r="P844" i="14" s="1"/>
  <c r="Q844" i="14" s="1"/>
  <c r="S118" i="11" s="1"/>
  <c r="L100" i="14"/>
  <c r="M100" i="14" s="1"/>
  <c r="O100" i="14" s="1"/>
  <c r="P100" i="14" s="1"/>
  <c r="Q100" i="14" s="1"/>
  <c r="O118" i="11" s="1"/>
  <c r="L188" i="14"/>
  <c r="M188" i="14" s="1"/>
  <c r="O188" i="14" s="1"/>
  <c r="P188" i="14" s="1"/>
  <c r="Q188" i="14" s="1"/>
  <c r="O206" i="11" s="1"/>
  <c r="L932" i="14"/>
  <c r="M932" i="14" s="1"/>
  <c r="O932" i="14" s="1"/>
  <c r="P932" i="14" s="1"/>
  <c r="Q932" i="14" s="1"/>
  <c r="S206" i="11" s="1"/>
  <c r="L803" i="14"/>
  <c r="M803" i="14" s="1"/>
  <c r="O803" i="14" s="1"/>
  <c r="P803" i="14" s="1"/>
  <c r="Q803" i="14" s="1"/>
  <c r="S77" i="11" s="1"/>
  <c r="L59" i="14"/>
  <c r="M59" i="14" s="1"/>
  <c r="O59" i="14" s="1"/>
  <c r="P59" i="14" s="1"/>
  <c r="Q59" i="14" s="1"/>
  <c r="O77" i="11" s="1"/>
  <c r="L833" i="14"/>
  <c r="M833" i="14" s="1"/>
  <c r="O833" i="14" s="1"/>
  <c r="P833" i="14" s="1"/>
  <c r="Q833" i="14" s="1"/>
  <c r="S107" i="11" s="1"/>
  <c r="L89" i="14"/>
  <c r="M89" i="14" s="1"/>
  <c r="O89" i="14" s="1"/>
  <c r="P89" i="14" s="1"/>
  <c r="Q89" i="14" s="1"/>
  <c r="O107" i="11" s="1"/>
  <c r="L699" i="14"/>
  <c r="M699" i="14" s="1"/>
  <c r="O699" i="14" s="1"/>
  <c r="P699" i="14" s="1"/>
  <c r="Q699" i="14" s="1"/>
  <c r="O717" i="11" s="1"/>
  <c r="L1443" i="14"/>
  <c r="M1443" i="14" s="1"/>
  <c r="O1443" i="14" s="1"/>
  <c r="P1443" i="14" s="1"/>
  <c r="Q1443" i="14" s="1"/>
  <c r="S717" i="11" s="1"/>
  <c r="L847" i="14"/>
  <c r="M847" i="14" s="1"/>
  <c r="O847" i="14" s="1"/>
  <c r="P847" i="14" s="1"/>
  <c r="Q847" i="14" s="1"/>
  <c r="S121" i="11" s="1"/>
  <c r="L103" i="14"/>
  <c r="M103" i="14" s="1"/>
  <c r="O103" i="14" s="1"/>
  <c r="P103" i="14" s="1"/>
  <c r="Q103" i="14" s="1"/>
  <c r="O121" i="11" s="1"/>
  <c r="L904" i="14"/>
  <c r="M904" i="14" s="1"/>
  <c r="O904" i="14" s="1"/>
  <c r="P904" i="14" s="1"/>
  <c r="Q904" i="14" s="1"/>
  <c r="S178" i="11" s="1"/>
  <c r="L160" i="14"/>
  <c r="M160" i="14" s="1"/>
  <c r="O160" i="14" s="1"/>
  <c r="P160" i="14" s="1"/>
  <c r="Q160" i="14" s="1"/>
  <c r="O178" i="11" s="1"/>
  <c r="L1001" i="14"/>
  <c r="M1001" i="14" s="1"/>
  <c r="O1001" i="14" s="1"/>
  <c r="P1001" i="14" s="1"/>
  <c r="Q1001" i="14" s="1"/>
  <c r="S275" i="11" s="1"/>
  <c r="L257" i="14"/>
  <c r="M257" i="14" s="1"/>
  <c r="O257" i="14" s="1"/>
  <c r="P257" i="14" s="1"/>
  <c r="Q257" i="14" s="1"/>
  <c r="O275" i="11" s="1"/>
  <c r="L772" i="14"/>
  <c r="M772" i="14" s="1"/>
  <c r="O772" i="14" s="1"/>
  <c r="P772" i="14" s="1"/>
  <c r="Q772" i="14" s="1"/>
  <c r="S46" i="11" s="1"/>
  <c r="L28" i="14"/>
  <c r="M28" i="14" s="1"/>
  <c r="O28" i="14" s="1"/>
  <c r="P28" i="14" s="1"/>
  <c r="Q28" i="14" s="1"/>
  <c r="O46" i="11" s="1"/>
  <c r="K762" i="11"/>
  <c r="L744" i="14"/>
  <c r="M744" i="14" s="1"/>
  <c r="O744" i="14" s="1"/>
  <c r="P744" i="14" s="1"/>
  <c r="Q744" i="14" s="1"/>
  <c r="O762" i="11" s="1"/>
  <c r="L1488" i="14"/>
  <c r="M1488" i="14" s="1"/>
  <c r="O1488" i="14" s="1"/>
  <c r="P1488" i="14" s="1"/>
  <c r="Q1488" i="14" s="1"/>
  <c r="S762" i="11" s="1"/>
  <c r="L1462" i="14"/>
  <c r="M1462" i="14" s="1"/>
  <c r="O1462" i="14" s="1"/>
  <c r="P1462" i="14" s="1"/>
  <c r="Q1462" i="14" s="1"/>
  <c r="S736" i="11" s="1"/>
  <c r="L718" i="14"/>
  <c r="M718" i="14" s="1"/>
  <c r="O718" i="14" s="1"/>
  <c r="P718" i="14" s="1"/>
  <c r="Q718" i="14" s="1"/>
  <c r="O736" i="11" s="1"/>
  <c r="L692" i="14"/>
  <c r="M692" i="14" s="1"/>
  <c r="O692" i="14" s="1"/>
  <c r="P692" i="14" s="1"/>
  <c r="Q692" i="14" s="1"/>
  <c r="O710" i="11" s="1"/>
  <c r="L1436" i="14"/>
  <c r="M1436" i="14" s="1"/>
  <c r="O1436" i="14" s="1"/>
  <c r="P1436" i="14" s="1"/>
  <c r="Q1436" i="14" s="1"/>
  <c r="S710" i="11" s="1"/>
  <c r="L862" i="14"/>
  <c r="M862" i="14" s="1"/>
  <c r="O862" i="14" s="1"/>
  <c r="P862" i="14" s="1"/>
  <c r="Q862" i="14" s="1"/>
  <c r="S136" i="11" s="1"/>
  <c r="L118" i="14"/>
  <c r="M118" i="14" s="1"/>
  <c r="O118" i="14" s="1"/>
  <c r="P118" i="14" s="1"/>
  <c r="Q118" i="14" s="1"/>
  <c r="O136" i="11" s="1"/>
  <c r="L1151" i="14"/>
  <c r="M1151" i="14" s="1"/>
  <c r="O1151" i="14" s="1"/>
  <c r="P1151" i="14" s="1"/>
  <c r="Q1151" i="14" s="1"/>
  <c r="S425" i="11" s="1"/>
  <c r="L407" i="14"/>
  <c r="M407" i="14" s="1"/>
  <c r="O407" i="14" s="1"/>
  <c r="P407" i="14" s="1"/>
  <c r="Q407" i="14" s="1"/>
  <c r="O425" i="11" s="1"/>
  <c r="L42" i="14"/>
  <c r="M42" i="14" s="1"/>
  <c r="O42" i="14" s="1"/>
  <c r="P42" i="14" s="1"/>
  <c r="Q42" i="14" s="1"/>
  <c r="O60" i="11" s="1"/>
  <c r="L786" i="14"/>
  <c r="M786" i="14" s="1"/>
  <c r="O786" i="14" s="1"/>
  <c r="P786" i="14" s="1"/>
  <c r="Q786" i="14" s="1"/>
  <c r="S60" i="11" s="1"/>
  <c r="L1305" i="14"/>
  <c r="M1305" i="14" s="1"/>
  <c r="O1305" i="14" s="1"/>
  <c r="P1305" i="14" s="1"/>
  <c r="Q1305" i="14" s="1"/>
  <c r="S579" i="11" s="1"/>
  <c r="L561" i="14"/>
  <c r="M561" i="14" s="1"/>
  <c r="O561" i="14" s="1"/>
  <c r="P561" i="14" s="1"/>
  <c r="Q561" i="14" s="1"/>
  <c r="O579" i="11" s="1"/>
  <c r="L1251" i="14"/>
  <c r="M1251" i="14" s="1"/>
  <c r="O1251" i="14" s="1"/>
  <c r="P1251" i="14" s="1"/>
  <c r="Q1251" i="14" s="1"/>
  <c r="S525" i="11" s="1"/>
  <c r="L507" i="14"/>
  <c r="M507" i="14" s="1"/>
  <c r="O507" i="14" s="1"/>
  <c r="P507" i="14" s="1"/>
  <c r="Q507" i="14" s="1"/>
  <c r="O525" i="11" s="1"/>
  <c r="L480" i="14"/>
  <c r="M480" i="14" s="1"/>
  <c r="O480" i="14" s="1"/>
  <c r="P480" i="14" s="1"/>
  <c r="Q480" i="14" s="1"/>
  <c r="O498" i="11" s="1"/>
  <c r="L1224" i="14"/>
  <c r="M1224" i="14" s="1"/>
  <c r="O1224" i="14" s="1"/>
  <c r="P1224" i="14" s="1"/>
  <c r="Q1224" i="14" s="1"/>
  <c r="S498" i="11" s="1"/>
  <c r="L1194" i="14"/>
  <c r="M1194" i="14" s="1"/>
  <c r="O1194" i="14" s="1"/>
  <c r="P1194" i="14" s="1"/>
  <c r="Q1194" i="14" s="1"/>
  <c r="S468" i="11" s="1"/>
  <c r="L450" i="14"/>
  <c r="M450" i="14" s="1"/>
  <c r="O450" i="14" s="1"/>
  <c r="P450" i="14" s="1"/>
  <c r="Q450" i="14" s="1"/>
  <c r="O468" i="11" s="1"/>
  <c r="L579" i="14"/>
  <c r="M579" i="14" s="1"/>
  <c r="O579" i="14" s="1"/>
  <c r="P579" i="14" s="1"/>
  <c r="Q579" i="14" s="1"/>
  <c r="O597" i="11" s="1"/>
  <c r="L1323" i="14"/>
  <c r="M1323" i="14" s="1"/>
  <c r="O1323" i="14" s="1"/>
  <c r="P1323" i="14" s="1"/>
  <c r="Q1323" i="14" s="1"/>
  <c r="S597" i="11" s="1"/>
  <c r="L1400" i="14"/>
  <c r="M1400" i="14" s="1"/>
  <c r="O1400" i="14" s="1"/>
  <c r="P1400" i="14" s="1"/>
  <c r="Q1400" i="14" s="1"/>
  <c r="S674" i="11" s="1"/>
  <c r="L656" i="14"/>
  <c r="M656" i="14" s="1"/>
  <c r="O656" i="14" s="1"/>
  <c r="P656" i="14" s="1"/>
  <c r="Q656" i="14" s="1"/>
  <c r="O674" i="11" s="1"/>
  <c r="L226" i="14"/>
  <c r="M226" i="14" s="1"/>
  <c r="O226" i="14" s="1"/>
  <c r="P226" i="14" s="1"/>
  <c r="Q226" i="14" s="1"/>
  <c r="O244" i="11" s="1"/>
  <c r="L970" i="14"/>
  <c r="M970" i="14" s="1"/>
  <c r="O970" i="14" s="1"/>
  <c r="P970" i="14" s="1"/>
  <c r="Q970" i="14" s="1"/>
  <c r="S244" i="11" s="1"/>
  <c r="L1034" i="14"/>
  <c r="M1034" i="14" s="1"/>
  <c r="O1034" i="14" s="1"/>
  <c r="P1034" i="14" s="1"/>
  <c r="Q1034" i="14" s="1"/>
  <c r="S308" i="11" s="1"/>
  <c r="L290" i="14"/>
  <c r="M290" i="14" s="1"/>
  <c r="O290" i="14" s="1"/>
  <c r="P290" i="14" s="1"/>
  <c r="Q290" i="14" s="1"/>
  <c r="O308" i="11" s="1"/>
  <c r="L1437" i="14"/>
  <c r="M1437" i="14" s="1"/>
  <c r="O1437" i="14" s="1"/>
  <c r="P1437" i="14" s="1"/>
  <c r="Q1437" i="14" s="1"/>
  <c r="S711" i="11" s="1"/>
  <c r="L693" i="14"/>
  <c r="M693" i="14" s="1"/>
  <c r="O693" i="14" s="1"/>
  <c r="P693" i="14" s="1"/>
  <c r="Q693" i="14" s="1"/>
  <c r="O711" i="11" s="1"/>
  <c r="L1426" i="14"/>
  <c r="M1426" i="14" s="1"/>
  <c r="O1426" i="14" s="1"/>
  <c r="P1426" i="14" s="1"/>
  <c r="Q1426" i="14" s="1"/>
  <c r="S700" i="11" s="1"/>
  <c r="L682" i="14"/>
  <c r="M682" i="14" s="1"/>
  <c r="O682" i="14" s="1"/>
  <c r="P682" i="14" s="1"/>
  <c r="Q682" i="14" s="1"/>
  <c r="O700" i="11" s="1"/>
  <c r="L1095" i="14"/>
  <c r="M1095" i="14" s="1"/>
  <c r="O1095" i="14" s="1"/>
  <c r="P1095" i="14" s="1"/>
  <c r="Q1095" i="14" s="1"/>
  <c r="S369" i="11" s="1"/>
  <c r="L351" i="14"/>
  <c r="M351" i="14" s="1"/>
  <c r="O351" i="14" s="1"/>
  <c r="P351" i="14" s="1"/>
  <c r="Q351" i="14" s="1"/>
  <c r="O369" i="11" s="1"/>
  <c r="L408" i="14"/>
  <c r="M408" i="14" s="1"/>
  <c r="O408" i="14" s="1"/>
  <c r="P408" i="14" s="1"/>
  <c r="Q408" i="14" s="1"/>
  <c r="O426" i="11" s="1"/>
  <c r="L1152" i="14"/>
  <c r="M1152" i="14" s="1"/>
  <c r="O1152" i="14" s="1"/>
  <c r="P1152" i="14" s="1"/>
  <c r="Q1152" i="14" s="1"/>
  <c r="S426" i="11" s="1"/>
  <c r="L505" i="14"/>
  <c r="M505" i="14" s="1"/>
  <c r="O505" i="14" s="1"/>
  <c r="P505" i="14" s="1"/>
  <c r="Q505" i="14" s="1"/>
  <c r="O523" i="11" s="1"/>
  <c r="L1249" i="14"/>
  <c r="M1249" i="14" s="1"/>
  <c r="O1249" i="14" s="1"/>
  <c r="P1249" i="14" s="1"/>
  <c r="Q1249" i="14" s="1"/>
  <c r="S523" i="11" s="1"/>
  <c r="L1179" i="14"/>
  <c r="M1179" i="14" s="1"/>
  <c r="O1179" i="14" s="1"/>
  <c r="P1179" i="14" s="1"/>
  <c r="Q1179" i="14" s="1"/>
  <c r="S453" i="11" s="1"/>
  <c r="L435" i="14"/>
  <c r="M435" i="14" s="1"/>
  <c r="O435" i="14" s="1"/>
  <c r="P435" i="14" s="1"/>
  <c r="Q435" i="14" s="1"/>
  <c r="O453" i="11" s="1"/>
  <c r="L1141" i="14"/>
  <c r="M1141" i="14" s="1"/>
  <c r="O1141" i="14" s="1"/>
  <c r="P1141" i="14" s="1"/>
  <c r="Q1141" i="14" s="1"/>
  <c r="S415" i="11" s="1"/>
  <c r="L397" i="14"/>
  <c r="M397" i="14" s="1"/>
  <c r="O397" i="14" s="1"/>
  <c r="P397" i="14" s="1"/>
  <c r="Q397" i="14" s="1"/>
  <c r="O415" i="11" s="1"/>
  <c r="G397" i="15" s="1"/>
  <c r="L362" i="14"/>
  <c r="M362" i="14" s="1"/>
  <c r="O362" i="14" s="1"/>
  <c r="P362" i="14" s="1"/>
  <c r="Q362" i="14" s="1"/>
  <c r="O380" i="11" s="1"/>
  <c r="L1106" i="14"/>
  <c r="M1106" i="14" s="1"/>
  <c r="O1106" i="14" s="1"/>
  <c r="P1106" i="14" s="1"/>
  <c r="Q1106" i="14" s="1"/>
  <c r="S380" i="11" s="1"/>
  <c r="L1220" i="14"/>
  <c r="M1220" i="14" s="1"/>
  <c r="O1220" i="14" s="1"/>
  <c r="P1220" i="14" s="1"/>
  <c r="Q1220" i="14" s="1"/>
  <c r="S494" i="11" s="1"/>
  <c r="L476" i="14"/>
  <c r="M476" i="14" s="1"/>
  <c r="O476" i="14" s="1"/>
  <c r="P476" i="14" s="1"/>
  <c r="Q476" i="14" s="1"/>
  <c r="O494" i="11" s="1"/>
  <c r="L551" i="14"/>
  <c r="M551" i="14" s="1"/>
  <c r="O551" i="14" s="1"/>
  <c r="P551" i="14" s="1"/>
  <c r="Q551" i="14" s="1"/>
  <c r="O569" i="11" s="1"/>
  <c r="L1295" i="14"/>
  <c r="M1295" i="14" s="1"/>
  <c r="O1295" i="14" s="1"/>
  <c r="P1295" i="14" s="1"/>
  <c r="Q1295" i="14" s="1"/>
  <c r="S569" i="11" s="1"/>
  <c r="L731" i="14"/>
  <c r="M731" i="14" s="1"/>
  <c r="O731" i="14" s="1"/>
  <c r="P731" i="14" s="1"/>
  <c r="Q731" i="14" s="1"/>
  <c r="O749" i="11" s="1"/>
  <c r="L1475" i="14"/>
  <c r="M1475" i="14" s="1"/>
  <c r="O1475" i="14" s="1"/>
  <c r="P1475" i="14" s="1"/>
  <c r="Q1475" i="14" s="1"/>
  <c r="S749" i="11" s="1"/>
  <c r="L1395" i="14"/>
  <c r="M1395" i="14" s="1"/>
  <c r="O1395" i="14" s="1"/>
  <c r="P1395" i="14" s="1"/>
  <c r="Q1395" i="14" s="1"/>
  <c r="S669" i="11" s="1"/>
  <c r="L651" i="14"/>
  <c r="M651" i="14" s="1"/>
  <c r="O651" i="14" s="1"/>
  <c r="P651" i="14" s="1"/>
  <c r="Q651" i="14" s="1"/>
  <c r="O669" i="11" s="1"/>
  <c r="L7" i="14"/>
  <c r="M7" i="14" s="1"/>
  <c r="O7" i="14" s="1"/>
  <c r="P7" i="14" s="1"/>
  <c r="Q7" i="14" s="1"/>
  <c r="O25" i="11" s="1"/>
  <c r="L751" i="14"/>
  <c r="M751" i="14" s="1"/>
  <c r="O751" i="14" s="1"/>
  <c r="P751" i="14" s="1"/>
  <c r="Q751" i="14" s="1"/>
  <c r="S25" i="11" s="1"/>
  <c r="L975" i="14"/>
  <c r="M975" i="14" s="1"/>
  <c r="O975" i="14" s="1"/>
  <c r="P975" i="14" s="1"/>
  <c r="Q975" i="14" s="1"/>
  <c r="S249" i="11" s="1"/>
  <c r="L231" i="14"/>
  <c r="M231" i="14" s="1"/>
  <c r="O231" i="14" s="1"/>
  <c r="P231" i="14" s="1"/>
  <c r="Q231" i="14" s="1"/>
  <c r="O249" i="11" s="1"/>
  <c r="L1032" i="14"/>
  <c r="M1032" i="14" s="1"/>
  <c r="O1032" i="14" s="1"/>
  <c r="P1032" i="14" s="1"/>
  <c r="Q1032" i="14" s="1"/>
  <c r="S306" i="11" s="1"/>
  <c r="L288" i="14"/>
  <c r="M288" i="14" s="1"/>
  <c r="O288" i="14" s="1"/>
  <c r="P288" i="14" s="1"/>
  <c r="Q288" i="14" s="1"/>
  <c r="O306" i="11" s="1"/>
  <c r="L385" i="14"/>
  <c r="M385" i="14" s="1"/>
  <c r="O385" i="14" s="1"/>
  <c r="P385" i="14" s="1"/>
  <c r="Q385" i="14" s="1"/>
  <c r="O403" i="11" s="1"/>
  <c r="L1129" i="14"/>
  <c r="M1129" i="14" s="1"/>
  <c r="O1129" i="14" s="1"/>
  <c r="P1129" i="14" s="1"/>
  <c r="Q1129" i="14" s="1"/>
  <c r="S403" i="11" s="1"/>
  <c r="L987" i="14"/>
  <c r="M987" i="14" s="1"/>
  <c r="O987" i="14" s="1"/>
  <c r="P987" i="14" s="1"/>
  <c r="Q987" i="14" s="1"/>
  <c r="S261" i="11" s="1"/>
  <c r="L243" i="14"/>
  <c r="M243" i="14" s="1"/>
  <c r="O243" i="14" s="1"/>
  <c r="P243" i="14" s="1"/>
  <c r="Q243" i="14" s="1"/>
  <c r="O261" i="11" s="1"/>
  <c r="L949" i="14"/>
  <c r="M949" i="14" s="1"/>
  <c r="O949" i="14" s="1"/>
  <c r="P949" i="14" s="1"/>
  <c r="Q949" i="14" s="1"/>
  <c r="S223" i="11" s="1"/>
  <c r="L205" i="14"/>
  <c r="M205" i="14" s="1"/>
  <c r="O205" i="14" s="1"/>
  <c r="P205" i="14" s="1"/>
  <c r="Q205" i="14" s="1"/>
  <c r="O223" i="11" s="1"/>
  <c r="L170" i="14"/>
  <c r="M170" i="14" s="1"/>
  <c r="O170" i="14" s="1"/>
  <c r="P170" i="14" s="1"/>
  <c r="Q170" i="14" s="1"/>
  <c r="O188" i="11" s="1"/>
  <c r="L914" i="14"/>
  <c r="M914" i="14" s="1"/>
  <c r="O914" i="14" s="1"/>
  <c r="P914" i="14" s="1"/>
  <c r="Q914" i="14" s="1"/>
  <c r="S188" i="11" s="1"/>
  <c r="L1084" i="14"/>
  <c r="M1084" i="14" s="1"/>
  <c r="O1084" i="14" s="1"/>
  <c r="P1084" i="14" s="1"/>
  <c r="Q1084" i="14" s="1"/>
  <c r="S358" i="11" s="1"/>
  <c r="L340" i="14"/>
  <c r="M340" i="14" s="1"/>
  <c r="O340" i="14" s="1"/>
  <c r="P340" i="14" s="1"/>
  <c r="Q340" i="14" s="1"/>
  <c r="O358" i="11" s="1"/>
  <c r="L1188" i="14"/>
  <c r="M1188" i="14" s="1"/>
  <c r="O1188" i="14" s="1"/>
  <c r="P1188" i="14" s="1"/>
  <c r="Q1188" i="14" s="1"/>
  <c r="S462" i="11" s="1"/>
  <c r="L444" i="14"/>
  <c r="M444" i="14" s="1"/>
  <c r="O444" i="14" s="1"/>
  <c r="P444" i="14" s="1"/>
  <c r="Q444" i="14" s="1"/>
  <c r="O462" i="11" s="1"/>
  <c r="L1109" i="14"/>
  <c r="M1109" i="14" s="1"/>
  <c r="O1109" i="14" s="1"/>
  <c r="P1109" i="14" s="1"/>
  <c r="Q1109" i="14" s="1"/>
  <c r="S383" i="11" s="1"/>
  <c r="L365" i="14"/>
  <c r="M365" i="14" s="1"/>
  <c r="O365" i="14" s="1"/>
  <c r="P365" i="14" s="1"/>
  <c r="Q365" i="14" s="1"/>
  <c r="O383" i="11" s="1"/>
  <c r="L1074" i="14"/>
  <c r="M1074" i="14" s="1"/>
  <c r="O1074" i="14" s="1"/>
  <c r="P1074" i="14" s="1"/>
  <c r="Q1074" i="14" s="1"/>
  <c r="S348" i="11" s="1"/>
  <c r="L330" i="14"/>
  <c r="M330" i="14" s="1"/>
  <c r="O330" i="14" s="1"/>
  <c r="P330" i="14" s="1"/>
  <c r="Q330" i="14" s="1"/>
  <c r="O348" i="11" s="1"/>
  <c r="L1211" i="14"/>
  <c r="M1211" i="14" s="1"/>
  <c r="O1211" i="14" s="1"/>
  <c r="P1211" i="14" s="1"/>
  <c r="Q1211" i="14" s="1"/>
  <c r="S485" i="11" s="1"/>
  <c r="L467" i="14"/>
  <c r="M467" i="14" s="1"/>
  <c r="O467" i="14" s="1"/>
  <c r="P467" i="14" s="1"/>
  <c r="Q467" i="14" s="1"/>
  <c r="O485" i="11" s="1"/>
  <c r="L983" i="14"/>
  <c r="M983" i="14" s="1"/>
  <c r="O983" i="14" s="1"/>
  <c r="P983" i="14" s="1"/>
  <c r="Q983" i="14" s="1"/>
  <c r="S257" i="11" s="1"/>
  <c r="L239" i="14"/>
  <c r="M239" i="14" s="1"/>
  <c r="O239" i="14" s="1"/>
  <c r="P239" i="14" s="1"/>
  <c r="Q239" i="14" s="1"/>
  <c r="O257" i="11" s="1"/>
  <c r="L296" i="14"/>
  <c r="M296" i="14" s="1"/>
  <c r="O296" i="14" s="1"/>
  <c r="P296" i="14" s="1"/>
  <c r="Q296" i="14" s="1"/>
  <c r="O314" i="11" s="1"/>
  <c r="L1040" i="14"/>
  <c r="M1040" i="14" s="1"/>
  <c r="O1040" i="14" s="1"/>
  <c r="P1040" i="14" s="1"/>
  <c r="Q1040" i="14" s="1"/>
  <c r="S314" i="11" s="1"/>
  <c r="L1137" i="14"/>
  <c r="M1137" i="14" s="1"/>
  <c r="O1137" i="14" s="1"/>
  <c r="P1137" i="14" s="1"/>
  <c r="Q1137" i="14" s="1"/>
  <c r="S411" i="11" s="1"/>
  <c r="L393" i="14"/>
  <c r="M393" i="14" s="1"/>
  <c r="O393" i="14" s="1"/>
  <c r="P393" i="14" s="1"/>
  <c r="Q393" i="14" s="1"/>
  <c r="O411" i="11" s="1"/>
  <c r="L998" i="14"/>
  <c r="M998" i="14" s="1"/>
  <c r="O998" i="14" s="1"/>
  <c r="P998" i="14" s="1"/>
  <c r="Q998" i="14" s="1"/>
  <c r="S272" i="11" s="1"/>
  <c r="L254" i="14"/>
  <c r="M254" i="14" s="1"/>
  <c r="O254" i="14" s="1"/>
  <c r="P254" i="14" s="1"/>
  <c r="Q254" i="14" s="1"/>
  <c r="O272" i="11" s="1"/>
  <c r="L219" i="14"/>
  <c r="M219" i="14" s="1"/>
  <c r="O219" i="14" s="1"/>
  <c r="P219" i="14" s="1"/>
  <c r="Q219" i="14" s="1"/>
  <c r="O237" i="11" s="1"/>
  <c r="L963" i="14"/>
  <c r="M963" i="14" s="1"/>
  <c r="O963" i="14" s="1"/>
  <c r="P963" i="14" s="1"/>
  <c r="Q963" i="14" s="1"/>
  <c r="S237" i="11" s="1"/>
  <c r="L925" i="14"/>
  <c r="M925" i="14" s="1"/>
  <c r="O925" i="14" s="1"/>
  <c r="P925" i="14" s="1"/>
  <c r="Q925" i="14" s="1"/>
  <c r="S199" i="11" s="1"/>
  <c r="L181" i="14"/>
  <c r="M181" i="14" s="1"/>
  <c r="O181" i="14" s="1"/>
  <c r="P181" i="14" s="1"/>
  <c r="Q181" i="14" s="1"/>
  <c r="O199" i="11" s="1"/>
  <c r="L941" i="14"/>
  <c r="M941" i="14" s="1"/>
  <c r="O941" i="14" s="1"/>
  <c r="P941" i="14" s="1"/>
  <c r="Q941" i="14" s="1"/>
  <c r="S215" i="11" s="1"/>
  <c r="L197" i="14"/>
  <c r="M197" i="14" s="1"/>
  <c r="O197" i="14" s="1"/>
  <c r="P197" i="14" s="1"/>
  <c r="Q197" i="14" s="1"/>
  <c r="O215" i="11" s="1"/>
  <c r="L301" i="14"/>
  <c r="M301" i="14" s="1"/>
  <c r="O301" i="14" s="1"/>
  <c r="P301" i="14" s="1"/>
  <c r="Q301" i="14" s="1"/>
  <c r="O319" i="11" s="1"/>
  <c r="L1045" i="14"/>
  <c r="M1045" i="14" s="1"/>
  <c r="O1045" i="14" s="1"/>
  <c r="P1045" i="14" s="1"/>
  <c r="Q1045" i="14" s="1"/>
  <c r="S319" i="11" s="1"/>
  <c r="L524" i="14"/>
  <c r="M524" i="14" s="1"/>
  <c r="O524" i="14" s="1"/>
  <c r="P524" i="14" s="1"/>
  <c r="Q524" i="14" s="1"/>
  <c r="O542" i="11" s="1"/>
  <c r="L1268" i="14"/>
  <c r="M1268" i="14" s="1"/>
  <c r="O1268" i="14" s="1"/>
  <c r="P1268" i="14" s="1"/>
  <c r="Q1268" i="14" s="1"/>
  <c r="S542" i="11" s="1"/>
  <c r="L150" i="14"/>
  <c r="M150" i="14" s="1"/>
  <c r="O150" i="14" s="1"/>
  <c r="P150" i="14" s="1"/>
  <c r="Q150" i="14" s="1"/>
  <c r="O168" i="11" s="1"/>
  <c r="L894" i="14"/>
  <c r="M894" i="14" s="1"/>
  <c r="O894" i="14" s="1"/>
  <c r="P894" i="14" s="1"/>
  <c r="Q894" i="14" s="1"/>
  <c r="S168" i="11" s="1"/>
  <c r="L1322" i="14"/>
  <c r="M1322" i="14" s="1"/>
  <c r="O1322" i="14" s="1"/>
  <c r="P1322" i="14" s="1"/>
  <c r="Q1322" i="14" s="1"/>
  <c r="S596" i="11" s="1"/>
  <c r="L578" i="14"/>
  <c r="M578" i="14" s="1"/>
  <c r="O578" i="14" s="1"/>
  <c r="P578" i="14" s="1"/>
  <c r="Q578" i="14" s="1"/>
  <c r="O596" i="11" s="1"/>
  <c r="L394" i="14"/>
  <c r="M394" i="14" s="1"/>
  <c r="O394" i="14" s="1"/>
  <c r="P394" i="14" s="1"/>
  <c r="Q394" i="14" s="1"/>
  <c r="O412" i="11" s="1"/>
  <c r="L1138" i="14"/>
  <c r="M1138" i="14" s="1"/>
  <c r="O1138" i="14" s="1"/>
  <c r="P1138" i="14" s="1"/>
  <c r="Q1138" i="14" s="1"/>
  <c r="S412" i="11" s="1"/>
  <c r="L206" i="14"/>
  <c r="M206" i="14" s="1"/>
  <c r="O206" i="14" s="1"/>
  <c r="P206" i="14" s="1"/>
  <c r="Q206" i="14" s="1"/>
  <c r="O224" i="11" s="1"/>
  <c r="L950" i="14"/>
  <c r="M950" i="14" s="1"/>
  <c r="O950" i="14" s="1"/>
  <c r="P950" i="14" s="1"/>
  <c r="Q950" i="14" s="1"/>
  <c r="S224" i="11" s="1"/>
  <c r="L780" i="14"/>
  <c r="M780" i="14" s="1"/>
  <c r="O780" i="14" s="1"/>
  <c r="P780" i="14" s="1"/>
  <c r="Q780" i="14" s="1"/>
  <c r="S54" i="11" s="1"/>
  <c r="L36" i="14"/>
  <c r="M36" i="14" s="1"/>
  <c r="O36" i="14" s="1"/>
  <c r="P36" i="14" s="1"/>
  <c r="Q36" i="14" s="1"/>
  <c r="O54" i="11" s="1"/>
  <c r="L604" i="14"/>
  <c r="M604" i="14" s="1"/>
  <c r="O604" i="14" s="1"/>
  <c r="P604" i="14" s="1"/>
  <c r="Q604" i="14" s="1"/>
  <c r="O622" i="11" s="1"/>
  <c r="L1348" i="14"/>
  <c r="M1348" i="14" s="1"/>
  <c r="O1348" i="14" s="1"/>
  <c r="P1348" i="14" s="1"/>
  <c r="Q1348" i="14" s="1"/>
  <c r="S622" i="11" s="1"/>
  <c r="L856" i="14"/>
  <c r="M856" i="14" s="1"/>
  <c r="O856" i="14" s="1"/>
  <c r="P856" i="14" s="1"/>
  <c r="Q856" i="14" s="1"/>
  <c r="S130" i="11" s="1"/>
  <c r="L112" i="14"/>
  <c r="M112" i="14" s="1"/>
  <c r="O112" i="14" s="1"/>
  <c r="P112" i="14" s="1"/>
  <c r="Q112" i="14" s="1"/>
  <c r="O130" i="11" s="1"/>
  <c r="L209" i="14"/>
  <c r="M209" i="14" s="1"/>
  <c r="O209" i="14" s="1"/>
  <c r="P209" i="14" s="1"/>
  <c r="Q209" i="14" s="1"/>
  <c r="O227" i="11" s="1"/>
  <c r="L953" i="14"/>
  <c r="M953" i="14" s="1"/>
  <c r="O953" i="14" s="1"/>
  <c r="P953" i="14" s="1"/>
  <c r="Q953" i="14" s="1"/>
  <c r="S227" i="11" s="1"/>
  <c r="L593" i="14"/>
  <c r="M593" i="14" s="1"/>
  <c r="O593" i="14" s="1"/>
  <c r="P593" i="14" s="1"/>
  <c r="Q593" i="14" s="1"/>
  <c r="O611" i="11" s="1"/>
  <c r="L1337" i="14"/>
  <c r="M1337" i="14" s="1"/>
  <c r="O1337" i="14" s="1"/>
  <c r="P1337" i="14" s="1"/>
  <c r="Q1337" i="14" s="1"/>
  <c r="S611" i="11" s="1"/>
  <c r="L371" i="14"/>
  <c r="M371" i="14" s="1"/>
  <c r="O371" i="14" s="1"/>
  <c r="P371" i="14" s="1"/>
  <c r="Q371" i="14" s="1"/>
  <c r="O389" i="11" s="1"/>
  <c r="L1115" i="14"/>
  <c r="M1115" i="14" s="1"/>
  <c r="O1115" i="14" s="1"/>
  <c r="P1115" i="14" s="1"/>
  <c r="Q1115" i="14" s="1"/>
  <c r="S389" i="11" s="1"/>
  <c r="L663" i="14"/>
  <c r="M663" i="14" s="1"/>
  <c r="O663" i="14" s="1"/>
  <c r="P663" i="14" s="1"/>
  <c r="Q663" i="14" s="1"/>
  <c r="O681" i="11" s="1"/>
  <c r="L1407" i="14"/>
  <c r="M1407" i="14" s="1"/>
  <c r="O1407" i="14" s="1"/>
  <c r="P1407" i="14" s="1"/>
  <c r="Q1407" i="14" s="1"/>
  <c r="S681" i="11" s="1"/>
  <c r="L58" i="14"/>
  <c r="M58" i="14" s="1"/>
  <c r="O58" i="14" s="1"/>
  <c r="P58" i="14" s="1"/>
  <c r="Q58" i="14" s="1"/>
  <c r="O76" i="11" s="1"/>
  <c r="L802" i="14"/>
  <c r="M802" i="14" s="1"/>
  <c r="O802" i="14" s="1"/>
  <c r="P802" i="14" s="1"/>
  <c r="Q802" i="14" s="1"/>
  <c r="S76" i="11" s="1"/>
  <c r="K760" i="11"/>
  <c r="L1486" i="14"/>
  <c r="M1486" i="14" s="1"/>
  <c r="O1486" i="14" s="1"/>
  <c r="P1486" i="14" s="1"/>
  <c r="Q1486" i="14" s="1"/>
  <c r="S760" i="11" s="1"/>
  <c r="L742" i="14"/>
  <c r="M742" i="14" s="1"/>
  <c r="O742" i="14" s="1"/>
  <c r="P742" i="14" s="1"/>
  <c r="Q742" i="14" s="1"/>
  <c r="O760" i="11" s="1"/>
  <c r="L647" i="14"/>
  <c r="M647" i="14" s="1"/>
  <c r="O647" i="14" s="1"/>
  <c r="P647" i="14" s="1"/>
  <c r="Q647" i="14" s="1"/>
  <c r="O665" i="11" s="1"/>
  <c r="L1391" i="14"/>
  <c r="M1391" i="14" s="1"/>
  <c r="O1391" i="14" s="1"/>
  <c r="P1391" i="14" s="1"/>
  <c r="Q1391" i="14" s="1"/>
  <c r="S665" i="11" s="1"/>
  <c r="L86" i="14"/>
  <c r="M86" i="14" s="1"/>
  <c r="O86" i="14" s="1"/>
  <c r="P86" i="14" s="1"/>
  <c r="Q86" i="14" s="1"/>
  <c r="O104" i="11" s="1"/>
  <c r="L830" i="14"/>
  <c r="M830" i="14" s="1"/>
  <c r="O830" i="14" s="1"/>
  <c r="P830" i="14" s="1"/>
  <c r="Q830" i="14" s="1"/>
  <c r="S104" i="11" s="1"/>
  <c r="L888" i="14"/>
  <c r="M888" i="14" s="1"/>
  <c r="O888" i="14" s="1"/>
  <c r="P888" i="14" s="1"/>
  <c r="Q888" i="14" s="1"/>
  <c r="S162" i="11" s="1"/>
  <c r="L144" i="14"/>
  <c r="M144" i="14" s="1"/>
  <c r="O144" i="14" s="1"/>
  <c r="P144" i="14" s="1"/>
  <c r="Q144" i="14" s="1"/>
  <c r="O162" i="11" s="1"/>
  <c r="L985" i="14"/>
  <c r="M985" i="14" s="1"/>
  <c r="O985" i="14" s="1"/>
  <c r="P985" i="14" s="1"/>
  <c r="Q985" i="14" s="1"/>
  <c r="S259" i="11" s="1"/>
  <c r="L241" i="14"/>
  <c r="M241" i="14" s="1"/>
  <c r="O241" i="14" s="1"/>
  <c r="P241" i="14" s="1"/>
  <c r="Q241" i="14" s="1"/>
  <c r="O259" i="11" s="1"/>
  <c r="L10" i="14"/>
  <c r="M10" i="14" s="1"/>
  <c r="O10" i="14" s="1"/>
  <c r="P10" i="14" s="1"/>
  <c r="Q10" i="14" s="1"/>
  <c r="O28" i="11" s="1"/>
  <c r="L754" i="14"/>
  <c r="M754" i="14" s="1"/>
  <c r="O754" i="14" s="1"/>
  <c r="P754" i="14" s="1"/>
  <c r="Q754" i="14" s="1"/>
  <c r="S28" i="11" s="1"/>
  <c r="L726" i="14"/>
  <c r="M726" i="14" s="1"/>
  <c r="O726" i="14" s="1"/>
  <c r="P726" i="14" s="1"/>
  <c r="Q726" i="14" s="1"/>
  <c r="O744" i="11" s="1"/>
  <c r="L1470" i="14"/>
  <c r="M1470" i="14" s="1"/>
  <c r="O1470" i="14" s="1"/>
  <c r="P1470" i="14" s="1"/>
  <c r="Q1470" i="14" s="1"/>
  <c r="S744" i="11" s="1"/>
  <c r="L700" i="14"/>
  <c r="M700" i="14" s="1"/>
  <c r="O700" i="14" s="1"/>
  <c r="P700" i="14" s="1"/>
  <c r="Q700" i="14" s="1"/>
  <c r="O718" i="11" s="1"/>
  <c r="L1444" i="14"/>
  <c r="M1444" i="14" s="1"/>
  <c r="O1444" i="14" s="1"/>
  <c r="P1444" i="14" s="1"/>
  <c r="Q1444" i="14" s="1"/>
  <c r="S718" i="11" s="1"/>
  <c r="L1418" i="14"/>
  <c r="M1418" i="14" s="1"/>
  <c r="O1418" i="14" s="1"/>
  <c r="P1418" i="14" s="1"/>
  <c r="Q1418" i="14" s="1"/>
  <c r="S692" i="11" s="1"/>
  <c r="L674" i="14"/>
  <c r="M674" i="14" s="1"/>
  <c r="O674" i="14" s="1"/>
  <c r="P674" i="14" s="1"/>
  <c r="Q674" i="14" s="1"/>
  <c r="O692" i="11" s="1"/>
  <c r="L1301" i="14"/>
  <c r="M1301" i="14" s="1"/>
  <c r="O1301" i="14" s="1"/>
  <c r="P1301" i="14" s="1"/>
  <c r="Q1301" i="14" s="1"/>
  <c r="S575" i="11" s="1"/>
  <c r="L557" i="14"/>
  <c r="M557" i="14" s="1"/>
  <c r="O557" i="14" s="1"/>
  <c r="P557" i="14" s="1"/>
  <c r="Q557" i="14" s="1"/>
  <c r="O575" i="11" s="1"/>
  <c r="L906" i="14"/>
  <c r="M906" i="14" s="1"/>
  <c r="O906" i="14" s="1"/>
  <c r="P906" i="14" s="1"/>
  <c r="Q906" i="14" s="1"/>
  <c r="S180" i="11" s="1"/>
  <c r="L162" i="14"/>
  <c r="M162" i="14" s="1"/>
  <c r="O162" i="14" s="1"/>
  <c r="P162" i="14" s="1"/>
  <c r="Q162" i="14" s="1"/>
  <c r="O180" i="11" s="1"/>
  <c r="L560" i="14"/>
  <c r="M560" i="14" s="1"/>
  <c r="O560" i="14" s="1"/>
  <c r="P560" i="14" s="1"/>
  <c r="Q560" i="14" s="1"/>
  <c r="O578" i="11" s="1"/>
  <c r="L1304" i="14"/>
  <c r="M1304" i="14" s="1"/>
  <c r="O1304" i="14" s="1"/>
  <c r="P1304" i="14" s="1"/>
  <c r="Q1304" i="14" s="1"/>
  <c r="S578" i="11" s="1"/>
  <c r="L634" i="14"/>
  <c r="M634" i="14" s="1"/>
  <c r="O634" i="14" s="1"/>
  <c r="P634" i="14" s="1"/>
  <c r="Q634" i="14" s="1"/>
  <c r="O652" i="11" s="1"/>
  <c r="L1378" i="14"/>
  <c r="M1378" i="14" s="1"/>
  <c r="O1378" i="14" s="1"/>
  <c r="P1378" i="14" s="1"/>
  <c r="Q1378" i="14" s="1"/>
  <c r="S652" i="11" s="1"/>
  <c r="L38" i="14"/>
  <c r="M38" i="14" s="1"/>
  <c r="O38" i="14" s="1"/>
  <c r="P38" i="14" s="1"/>
  <c r="Q38" i="14" s="1"/>
  <c r="O56" i="11" s="1"/>
  <c r="L782" i="14"/>
  <c r="M782" i="14" s="1"/>
  <c r="O782" i="14" s="1"/>
  <c r="P782" i="14" s="1"/>
  <c r="Q782" i="14" s="1"/>
  <c r="S56" i="11" s="1"/>
  <c r="L1245" i="14"/>
  <c r="M1245" i="14" s="1"/>
  <c r="O1245" i="14" s="1"/>
  <c r="P1245" i="14" s="1"/>
  <c r="Q1245" i="14" s="1"/>
  <c r="S519" i="11" s="1"/>
  <c r="L501" i="14"/>
  <c r="M501" i="14" s="1"/>
  <c r="O501" i="14" s="1"/>
  <c r="P501" i="14" s="1"/>
  <c r="Q501" i="14" s="1"/>
  <c r="O519" i="11" s="1"/>
  <c r="L412" i="14"/>
  <c r="M412" i="14" s="1"/>
  <c r="O412" i="14" s="1"/>
  <c r="P412" i="14" s="1"/>
  <c r="Q412" i="14" s="1"/>
  <c r="O430" i="11" s="1"/>
  <c r="L1156" i="14"/>
  <c r="M1156" i="14" s="1"/>
  <c r="O1156" i="14" s="1"/>
  <c r="P1156" i="14" s="1"/>
  <c r="Q1156" i="14" s="1"/>
  <c r="S430" i="11" s="1"/>
  <c r="L1345" i="14"/>
  <c r="M1345" i="14" s="1"/>
  <c r="O1345" i="14" s="1"/>
  <c r="P1345" i="14" s="1"/>
  <c r="Q1345" i="14" s="1"/>
  <c r="S619" i="11" s="1"/>
  <c r="L601" i="14"/>
  <c r="M601" i="14" s="1"/>
  <c r="O601" i="14" s="1"/>
  <c r="P601" i="14" s="1"/>
  <c r="Q601" i="14" s="1"/>
  <c r="O619" i="11" s="1"/>
  <c r="L445" i="14"/>
  <c r="M445" i="14" s="1"/>
  <c r="O445" i="14" s="1"/>
  <c r="P445" i="14" s="1"/>
  <c r="Q445" i="14" s="1"/>
  <c r="O463" i="11" s="1"/>
  <c r="L1189" i="14"/>
  <c r="M1189" i="14" s="1"/>
  <c r="O1189" i="14" s="1"/>
  <c r="P1189" i="14" s="1"/>
  <c r="Q1189" i="14" s="1"/>
  <c r="S463" i="11" s="1"/>
  <c r="L895" i="14"/>
  <c r="M895" i="14" s="1"/>
  <c r="O895" i="14" s="1"/>
  <c r="P895" i="14" s="1"/>
  <c r="Q895" i="14" s="1"/>
  <c r="S169" i="11" s="1"/>
  <c r="L151" i="14"/>
  <c r="M151" i="14" s="1"/>
  <c r="O151" i="14" s="1"/>
  <c r="P151" i="14" s="1"/>
  <c r="Q151" i="14" s="1"/>
  <c r="O169" i="11" s="1"/>
  <c r="L208" i="14"/>
  <c r="M208" i="14" s="1"/>
  <c r="O208" i="14" s="1"/>
  <c r="P208" i="14" s="1"/>
  <c r="Q208" i="14" s="1"/>
  <c r="O226" i="11" s="1"/>
  <c r="L952" i="14"/>
  <c r="M952" i="14" s="1"/>
  <c r="O952" i="14" s="1"/>
  <c r="P952" i="14" s="1"/>
  <c r="Q952" i="14" s="1"/>
  <c r="S226" i="11" s="1"/>
  <c r="L1049" i="14"/>
  <c r="M1049" i="14" s="1"/>
  <c r="O1049" i="14" s="1"/>
  <c r="P1049" i="14" s="1"/>
  <c r="Q1049" i="14" s="1"/>
  <c r="S323" i="11" s="1"/>
  <c r="L305" i="14"/>
  <c r="M305" i="14" s="1"/>
  <c r="O305" i="14" s="1"/>
  <c r="P305" i="14" s="1"/>
  <c r="Q305" i="14" s="1"/>
  <c r="O323" i="11" s="1"/>
  <c r="L859" i="14"/>
  <c r="M859" i="14" s="1"/>
  <c r="O859" i="14" s="1"/>
  <c r="P859" i="14" s="1"/>
  <c r="Q859" i="14" s="1"/>
  <c r="S133" i="11" s="1"/>
  <c r="L115" i="14"/>
  <c r="M115" i="14" s="1"/>
  <c r="O115" i="14" s="1"/>
  <c r="P115" i="14" s="1"/>
  <c r="Q115" i="14" s="1"/>
  <c r="O133" i="11" s="1"/>
  <c r="L818" i="14"/>
  <c r="M818" i="14" s="1"/>
  <c r="O818" i="14" s="1"/>
  <c r="P818" i="14" s="1"/>
  <c r="Q818" i="14" s="1"/>
  <c r="S92" i="11" s="1"/>
  <c r="L74" i="14"/>
  <c r="M74" i="14" s="1"/>
  <c r="O74" i="14" s="1"/>
  <c r="P74" i="14" s="1"/>
  <c r="Q74" i="14" s="1"/>
  <c r="O92" i="11" s="1"/>
  <c r="L778" i="14"/>
  <c r="M778" i="14" s="1"/>
  <c r="O778" i="14" s="1"/>
  <c r="P778" i="14" s="1"/>
  <c r="Q778" i="14" s="1"/>
  <c r="S52" i="11" s="1"/>
  <c r="L34" i="14"/>
  <c r="M34" i="14" s="1"/>
  <c r="O34" i="14" s="1"/>
  <c r="P34" i="14" s="1"/>
  <c r="Q34" i="14" s="1"/>
  <c r="O52" i="11" s="1"/>
  <c r="L748" i="14"/>
  <c r="M748" i="14" s="1"/>
  <c r="O748" i="14" s="1"/>
  <c r="P748" i="14" s="1"/>
  <c r="Q748" i="14" s="1"/>
  <c r="S22" i="11" s="1"/>
  <c r="L4" i="14"/>
  <c r="M4" i="14" s="1"/>
  <c r="O4" i="14" s="1"/>
  <c r="P4" i="14" s="1"/>
  <c r="Q4" i="14" s="1"/>
  <c r="O22" i="11" s="1"/>
  <c r="L816" i="14"/>
  <c r="M816" i="14" s="1"/>
  <c r="O816" i="14" s="1"/>
  <c r="P816" i="14" s="1"/>
  <c r="Q816" i="14" s="1"/>
  <c r="S90" i="11" s="1"/>
  <c r="L72" i="14"/>
  <c r="M72" i="14" s="1"/>
  <c r="O72" i="14" s="1"/>
  <c r="P72" i="14" s="1"/>
  <c r="Q72" i="14" s="1"/>
  <c r="O90" i="11" s="1"/>
  <c r="L1069" i="14"/>
  <c r="M1069" i="14" s="1"/>
  <c r="O1069" i="14" s="1"/>
  <c r="P1069" i="14" s="1"/>
  <c r="Q1069" i="14" s="1"/>
  <c r="S343" i="11" s="1"/>
  <c r="L325" i="14"/>
  <c r="M325" i="14" s="1"/>
  <c r="O325" i="14" s="1"/>
  <c r="P325" i="14" s="1"/>
  <c r="Q325" i="14" s="1"/>
  <c r="O343" i="11" s="1"/>
  <c r="L164" i="14"/>
  <c r="M164" i="14" s="1"/>
  <c r="O164" i="14" s="1"/>
  <c r="P164" i="14" s="1"/>
  <c r="Q164" i="14" s="1"/>
  <c r="O182" i="11" s="1"/>
  <c r="L908" i="14"/>
  <c r="M908" i="14" s="1"/>
  <c r="O908" i="14" s="1"/>
  <c r="P908" i="14" s="1"/>
  <c r="Q908" i="14" s="1"/>
  <c r="S182" i="11" s="1"/>
  <c r="L917" i="14"/>
  <c r="M917" i="14" s="1"/>
  <c r="O917" i="14" s="1"/>
  <c r="P917" i="14" s="1"/>
  <c r="Q917" i="14" s="1"/>
  <c r="S191" i="11" s="1"/>
  <c r="L173" i="14"/>
  <c r="M173" i="14" s="1"/>
  <c r="O173" i="14" s="1"/>
  <c r="P173" i="14" s="1"/>
  <c r="Q173" i="14" s="1"/>
  <c r="O191" i="11" s="1"/>
  <c r="L56" i="14"/>
  <c r="M56" i="14" s="1"/>
  <c r="O56" i="14" s="1"/>
  <c r="P56" i="14" s="1"/>
  <c r="Q56" i="14" s="1"/>
  <c r="O74" i="11" s="1"/>
  <c r="L800" i="14"/>
  <c r="M800" i="14" s="1"/>
  <c r="O800" i="14" s="1"/>
  <c r="P800" i="14" s="1"/>
  <c r="Q800" i="14" s="1"/>
  <c r="S74" i="11" s="1"/>
  <c r="L29" i="14"/>
  <c r="M29" i="14" s="1"/>
  <c r="O29" i="14" s="1"/>
  <c r="P29" i="14" s="1"/>
  <c r="Q29" i="14" s="1"/>
  <c r="O47" i="11" s="1"/>
  <c r="L773" i="14"/>
  <c r="M773" i="14" s="1"/>
  <c r="O773" i="14" s="1"/>
  <c r="P773" i="14" s="1"/>
  <c r="Q773" i="14" s="1"/>
  <c r="S47" i="11" s="1"/>
  <c r="L471" i="14"/>
  <c r="M471" i="14" s="1"/>
  <c r="O471" i="14" s="1"/>
  <c r="P471" i="14" s="1"/>
  <c r="Q471" i="14" s="1"/>
  <c r="O489" i="11" s="1"/>
  <c r="L1215" i="14"/>
  <c r="M1215" i="14" s="1"/>
  <c r="O1215" i="14" s="1"/>
  <c r="P1215" i="14" s="1"/>
  <c r="Q1215" i="14" s="1"/>
  <c r="S489" i="11" s="1"/>
  <c r="L857" i="14"/>
  <c r="M857" i="14" s="1"/>
  <c r="O857" i="14" s="1"/>
  <c r="P857" i="14" s="1"/>
  <c r="Q857" i="14" s="1"/>
  <c r="S131" i="11" s="1"/>
  <c r="L113" i="14"/>
  <c r="M113" i="14" s="1"/>
  <c r="O113" i="14" s="1"/>
  <c r="P113" i="14" s="1"/>
  <c r="Q113" i="14" s="1"/>
  <c r="O131" i="11" s="1"/>
  <c r="L1369" i="14"/>
  <c r="M1369" i="14" s="1"/>
  <c r="O1369" i="14" s="1"/>
  <c r="P1369" i="14" s="1"/>
  <c r="Q1369" i="14" s="1"/>
  <c r="S643" i="11" s="1"/>
  <c r="L625" i="14"/>
  <c r="M625" i="14" s="1"/>
  <c r="O625" i="14" s="1"/>
  <c r="P625" i="14" s="1"/>
  <c r="Q625" i="14" s="1"/>
  <c r="O643" i="11" s="1"/>
  <c r="L580" i="14"/>
  <c r="M580" i="14" s="1"/>
  <c r="O580" i="14" s="1"/>
  <c r="P580" i="14" s="1"/>
  <c r="Q580" i="14" s="1"/>
  <c r="O598" i="11" s="1"/>
  <c r="L1324" i="14"/>
  <c r="M1324" i="14" s="1"/>
  <c r="O1324" i="14" s="1"/>
  <c r="P1324" i="14" s="1"/>
  <c r="Q1324" i="14" s="1"/>
  <c r="S598" i="11" s="1"/>
  <c r="L1298" i="14"/>
  <c r="M1298" i="14" s="1"/>
  <c r="O1298" i="14" s="1"/>
  <c r="P1298" i="14" s="1"/>
  <c r="Q1298" i="14" s="1"/>
  <c r="S572" i="11" s="1"/>
  <c r="L554" i="14"/>
  <c r="M554" i="14" s="1"/>
  <c r="O554" i="14" s="1"/>
  <c r="P554" i="14" s="1"/>
  <c r="Q554" i="14" s="1"/>
  <c r="O572" i="11" s="1"/>
  <c r="L527" i="14"/>
  <c r="M527" i="14" s="1"/>
  <c r="O527" i="14" s="1"/>
  <c r="P527" i="14" s="1"/>
  <c r="Q527" i="14" s="1"/>
  <c r="O545" i="11" s="1"/>
  <c r="G527" i="15" s="1"/>
  <c r="L1271" i="14"/>
  <c r="M1271" i="14" s="1"/>
  <c r="O1271" i="14" s="1"/>
  <c r="P1271" i="14" s="1"/>
  <c r="Q1271" i="14" s="1"/>
  <c r="S545" i="11" s="1"/>
  <c r="L696" i="14"/>
  <c r="M696" i="14" s="1"/>
  <c r="O696" i="14" s="1"/>
  <c r="P696" i="14" s="1"/>
  <c r="Q696" i="14" s="1"/>
  <c r="O714" i="11" s="1"/>
  <c r="L1440" i="14"/>
  <c r="M1440" i="14" s="1"/>
  <c r="O1440" i="14" s="1"/>
  <c r="P1440" i="14" s="1"/>
  <c r="Q1440" i="14" s="1"/>
  <c r="S714" i="11" s="1"/>
  <c r="L990" i="14"/>
  <c r="M990" i="14" s="1"/>
  <c r="O990" i="14" s="1"/>
  <c r="P990" i="14" s="1"/>
  <c r="Q990" i="14" s="1"/>
  <c r="S264" i="11" s="1"/>
  <c r="L246" i="14"/>
  <c r="M246" i="14" s="1"/>
  <c r="O246" i="14" s="1"/>
  <c r="P246" i="14" s="1"/>
  <c r="Q246" i="14" s="1"/>
  <c r="O264" i="11" s="1"/>
  <c r="L643" i="14"/>
  <c r="M643" i="14" s="1"/>
  <c r="O643" i="14" s="1"/>
  <c r="P643" i="14" s="1"/>
  <c r="Q643" i="14" s="1"/>
  <c r="O661" i="11" s="1"/>
  <c r="L1387" i="14"/>
  <c r="M1387" i="14" s="1"/>
  <c r="O1387" i="14" s="1"/>
  <c r="P1387" i="14" s="1"/>
  <c r="Q1387" i="14" s="1"/>
  <c r="S661" i="11" s="1"/>
  <c r="L783" i="14"/>
  <c r="M783" i="14" s="1"/>
  <c r="O783" i="14" s="1"/>
  <c r="P783" i="14" s="1"/>
  <c r="Q783" i="14" s="1"/>
  <c r="S57" i="11" s="1"/>
  <c r="L39" i="14"/>
  <c r="M39" i="14" s="1"/>
  <c r="O39" i="14" s="1"/>
  <c r="P39" i="14" s="1"/>
  <c r="Q39" i="14" s="1"/>
  <c r="O57" i="11" s="1"/>
  <c r="L734" i="14"/>
  <c r="M734" i="14" s="1"/>
  <c r="O734" i="14" s="1"/>
  <c r="P734" i="14" s="1"/>
  <c r="Q734" i="14" s="1"/>
  <c r="O752" i="11" s="1"/>
  <c r="L1478" i="14"/>
  <c r="M1478" i="14" s="1"/>
  <c r="O1478" i="14" s="1"/>
  <c r="P1478" i="14" s="1"/>
  <c r="Q1478" i="14" s="1"/>
  <c r="S752" i="11" s="1"/>
  <c r="L1067" i="14"/>
  <c r="M1067" i="14" s="1"/>
  <c r="O1067" i="14" s="1"/>
  <c r="P1067" i="14" s="1"/>
  <c r="Q1067" i="14" s="1"/>
  <c r="S341" i="11" s="1"/>
  <c r="L323" i="14"/>
  <c r="M323" i="14" s="1"/>
  <c r="O323" i="14" s="1"/>
  <c r="P323" i="14" s="1"/>
  <c r="Q323" i="14" s="1"/>
  <c r="O341" i="11" s="1"/>
  <c r="L510" i="14"/>
  <c r="M510" i="14" s="1"/>
  <c r="O510" i="14" s="1"/>
  <c r="P510" i="14" s="1"/>
  <c r="Q510" i="14" s="1"/>
  <c r="O528" i="11" s="1"/>
  <c r="L1254" i="14"/>
  <c r="M1254" i="14" s="1"/>
  <c r="O1254" i="14" s="1"/>
  <c r="P1254" i="14" s="1"/>
  <c r="Q1254" i="14" s="1"/>
  <c r="S528" i="11" s="1"/>
  <c r="L812" i="14"/>
  <c r="M812" i="14" s="1"/>
  <c r="O812" i="14" s="1"/>
  <c r="P812" i="14" s="1"/>
  <c r="Q812" i="14" s="1"/>
  <c r="S86" i="11" s="1"/>
  <c r="L68" i="14"/>
  <c r="M68" i="14" s="1"/>
  <c r="O68" i="14" s="1"/>
  <c r="P68" i="14" s="1"/>
  <c r="Q68" i="14" s="1"/>
  <c r="O86" i="11" s="1"/>
  <c r="L1159" i="14"/>
  <c r="M1159" i="14" s="1"/>
  <c r="O1159" i="14" s="1"/>
  <c r="P1159" i="14" s="1"/>
  <c r="Q1159" i="14" s="1"/>
  <c r="S433" i="11" s="1"/>
  <c r="L415" i="14"/>
  <c r="M415" i="14" s="1"/>
  <c r="O415" i="14" s="1"/>
  <c r="P415" i="14" s="1"/>
  <c r="Q415" i="14" s="1"/>
  <c r="O433" i="11" s="1"/>
  <c r="L795" i="14"/>
  <c r="M795" i="14" s="1"/>
  <c r="O795" i="14" s="1"/>
  <c r="P795" i="14" s="1"/>
  <c r="Q795" i="14" s="1"/>
  <c r="S69" i="11" s="1"/>
  <c r="L51" i="14"/>
  <c r="M51" i="14" s="1"/>
  <c r="O51" i="14" s="1"/>
  <c r="P51" i="14" s="1"/>
  <c r="Q51" i="14" s="1"/>
  <c r="O69" i="11" s="1"/>
  <c r="L569" i="14"/>
  <c r="M569" i="14" s="1"/>
  <c r="O569" i="14" s="1"/>
  <c r="P569" i="14" s="1"/>
  <c r="Q569" i="14" s="1"/>
  <c r="O587" i="11" s="1"/>
  <c r="L1313" i="14"/>
  <c r="M1313" i="14" s="1"/>
  <c r="O1313" i="14" s="1"/>
  <c r="P1313" i="14" s="1"/>
  <c r="Q1313" i="14" s="1"/>
  <c r="S587" i="11" s="1"/>
  <c r="L1260" i="14"/>
  <c r="M1260" i="14" s="1"/>
  <c r="O1260" i="14" s="1"/>
  <c r="P1260" i="14" s="1"/>
  <c r="Q1260" i="14" s="1"/>
  <c r="S534" i="11" s="1"/>
  <c r="L516" i="14"/>
  <c r="M516" i="14" s="1"/>
  <c r="O516" i="14" s="1"/>
  <c r="P516" i="14" s="1"/>
  <c r="Q516" i="14" s="1"/>
  <c r="O534" i="11" s="1"/>
  <c r="L490" i="14"/>
  <c r="M490" i="14" s="1"/>
  <c r="O490" i="14" s="1"/>
  <c r="P490" i="14" s="1"/>
  <c r="Q490" i="14" s="1"/>
  <c r="O508" i="11" s="1"/>
  <c r="L1234" i="14"/>
  <c r="M1234" i="14" s="1"/>
  <c r="O1234" i="14" s="1"/>
  <c r="P1234" i="14" s="1"/>
  <c r="Q1234" i="14" s="1"/>
  <c r="S508" i="11" s="1"/>
  <c r="L1204" i="14"/>
  <c r="M1204" i="14" s="1"/>
  <c r="O1204" i="14" s="1"/>
  <c r="P1204" i="14" s="1"/>
  <c r="Q1204" i="14" s="1"/>
  <c r="S478" i="11" s="1"/>
  <c r="L460" i="14"/>
  <c r="M460" i="14" s="1"/>
  <c r="O460" i="14" s="1"/>
  <c r="P460" i="14" s="1"/>
  <c r="Q460" i="14" s="1"/>
  <c r="O478" i="11" s="1"/>
  <c r="L595" i="14"/>
  <c r="M595" i="14" s="1"/>
  <c r="O595" i="14" s="1"/>
  <c r="P595" i="14" s="1"/>
  <c r="Q595" i="14" s="1"/>
  <c r="O613" i="11" s="1"/>
  <c r="L1339" i="14"/>
  <c r="M1339" i="14" s="1"/>
  <c r="O1339" i="14" s="1"/>
  <c r="P1339" i="14" s="1"/>
  <c r="Q1339" i="14" s="1"/>
  <c r="S613" i="11" s="1"/>
  <c r="L669" i="14"/>
  <c r="M669" i="14" s="1"/>
  <c r="O669" i="14" s="1"/>
  <c r="P669" i="14" s="1"/>
  <c r="Q669" i="14" s="1"/>
  <c r="O687" i="11" s="1"/>
  <c r="L1413" i="14"/>
  <c r="M1413" i="14" s="1"/>
  <c r="O1413" i="14" s="1"/>
  <c r="P1413" i="14" s="1"/>
  <c r="Q1413" i="14" s="1"/>
  <c r="S687" i="11" s="1"/>
  <c r="L1030" i="14"/>
  <c r="M1030" i="14" s="1"/>
  <c r="O1030" i="14" s="1"/>
  <c r="P1030" i="14" s="1"/>
  <c r="Q1030" i="14" s="1"/>
  <c r="S304" i="11" s="1"/>
  <c r="L286" i="14"/>
  <c r="M286" i="14" s="1"/>
  <c r="O286" i="14" s="1"/>
  <c r="P286" i="14" s="1"/>
  <c r="Q286" i="14" s="1"/>
  <c r="O304" i="11" s="1"/>
  <c r="L1114" i="14"/>
  <c r="M1114" i="14" s="1"/>
  <c r="O1114" i="14" s="1"/>
  <c r="P1114" i="14" s="1"/>
  <c r="Q1114" i="14" s="1"/>
  <c r="S388" i="11" s="1"/>
  <c r="L370" i="14"/>
  <c r="M370" i="14" s="1"/>
  <c r="O370" i="14" s="1"/>
  <c r="P370" i="14" s="1"/>
  <c r="Q370" i="14" s="1"/>
  <c r="O388" i="11" s="1"/>
  <c r="L251" i="14"/>
  <c r="M251" i="14" s="1"/>
  <c r="O251" i="14" s="1"/>
  <c r="P251" i="14" s="1"/>
  <c r="Q251" i="14" s="1"/>
  <c r="O269" i="11" s="1"/>
  <c r="L995" i="14"/>
  <c r="M995" i="14" s="1"/>
  <c r="O995" i="14" s="1"/>
  <c r="P995" i="14" s="1"/>
  <c r="Q995" i="14" s="1"/>
  <c r="S269" i="11" s="1"/>
  <c r="L1274" i="14"/>
  <c r="M1274" i="14" s="1"/>
  <c r="O1274" i="14" s="1"/>
  <c r="P1274" i="14" s="1"/>
  <c r="Q1274" i="14" s="1"/>
  <c r="S548" i="11" s="1"/>
  <c r="L530" i="14"/>
  <c r="M530" i="14" s="1"/>
  <c r="O530" i="14" s="1"/>
  <c r="P530" i="14" s="1"/>
  <c r="Q530" i="14" s="1"/>
  <c r="O548" i="11" s="1"/>
  <c r="L1247" i="14"/>
  <c r="M1247" i="14" s="1"/>
  <c r="O1247" i="14" s="1"/>
  <c r="P1247" i="14" s="1"/>
  <c r="Q1247" i="14" s="1"/>
  <c r="S521" i="11" s="1"/>
  <c r="L503" i="14"/>
  <c r="M503" i="14" s="1"/>
  <c r="O503" i="14" s="1"/>
  <c r="P503" i="14" s="1"/>
  <c r="Q503" i="14" s="1"/>
  <c r="O521" i="11" s="1"/>
  <c r="L1207" i="14"/>
  <c r="M1207" i="14" s="1"/>
  <c r="O1207" i="14" s="1"/>
  <c r="P1207" i="14" s="1"/>
  <c r="Q1207" i="14" s="1"/>
  <c r="S481" i="11" s="1"/>
  <c r="L463" i="14"/>
  <c r="M463" i="14" s="1"/>
  <c r="O463" i="14" s="1"/>
  <c r="P463" i="14" s="1"/>
  <c r="Q463" i="14" s="1"/>
  <c r="O481" i="11" s="1"/>
  <c r="L1039" i="14"/>
  <c r="M1039" i="14" s="1"/>
  <c r="O1039" i="14" s="1"/>
  <c r="P1039" i="14" s="1"/>
  <c r="Q1039" i="14" s="1"/>
  <c r="S313" i="11" s="1"/>
  <c r="L295" i="14"/>
  <c r="M295" i="14" s="1"/>
  <c r="O295" i="14" s="1"/>
  <c r="P295" i="14" s="1"/>
  <c r="Q295" i="14" s="1"/>
  <c r="O313" i="11" s="1"/>
  <c r="L1096" i="14"/>
  <c r="M1096" i="14" s="1"/>
  <c r="O1096" i="14" s="1"/>
  <c r="P1096" i="14" s="1"/>
  <c r="Q1096" i="14" s="1"/>
  <c r="S370" i="11" s="1"/>
  <c r="L352" i="14"/>
  <c r="M352" i="14" s="1"/>
  <c r="O352" i="14" s="1"/>
  <c r="P352" i="14" s="1"/>
  <c r="Q352" i="14" s="1"/>
  <c r="O370" i="11" s="1"/>
  <c r="L1193" i="14"/>
  <c r="M1193" i="14" s="1"/>
  <c r="O1193" i="14" s="1"/>
  <c r="P1193" i="14" s="1"/>
  <c r="Q1193" i="14" s="1"/>
  <c r="S467" i="11" s="1"/>
  <c r="L449" i="14"/>
  <c r="M449" i="14" s="1"/>
  <c r="O449" i="14" s="1"/>
  <c r="P449" i="14" s="1"/>
  <c r="Q449" i="14" s="1"/>
  <c r="O467" i="11" s="1"/>
  <c r="L346" i="14"/>
  <c r="M346" i="14" s="1"/>
  <c r="O346" i="14" s="1"/>
  <c r="P346" i="14" s="1"/>
  <c r="Q346" i="14" s="1"/>
  <c r="O364" i="11" s="1"/>
  <c r="L1090" i="14"/>
  <c r="M1090" i="14" s="1"/>
  <c r="O1090" i="14" s="1"/>
  <c r="P1090" i="14" s="1"/>
  <c r="Q1090" i="14" s="1"/>
  <c r="S364" i="11" s="1"/>
  <c r="L308" i="14"/>
  <c r="M308" i="14" s="1"/>
  <c r="O308" i="14" s="1"/>
  <c r="P308" i="14" s="1"/>
  <c r="Q308" i="14" s="1"/>
  <c r="O326" i="11" s="1"/>
  <c r="L1052" i="14"/>
  <c r="M1052" i="14" s="1"/>
  <c r="O1052" i="14" s="1"/>
  <c r="P1052" i="14" s="1"/>
  <c r="Q1052" i="14" s="1"/>
  <c r="S326" i="11" s="1"/>
  <c r="L1014" i="14"/>
  <c r="M1014" i="14" s="1"/>
  <c r="O1014" i="14" s="1"/>
  <c r="P1014" i="14" s="1"/>
  <c r="Q1014" i="14" s="1"/>
  <c r="S288" i="11" s="1"/>
  <c r="L270" i="14"/>
  <c r="M270" i="14" s="1"/>
  <c r="O270" i="14" s="1"/>
  <c r="P270" i="14" s="1"/>
  <c r="Q270" i="14" s="1"/>
  <c r="O288" i="11" s="1"/>
  <c r="L1237" i="14"/>
  <c r="M1237" i="14" s="1"/>
  <c r="O1237" i="14" s="1"/>
  <c r="P1237" i="14" s="1"/>
  <c r="Q1237" i="14" s="1"/>
  <c r="S511" i="11" s="1"/>
  <c r="L493" i="14"/>
  <c r="M493" i="14" s="1"/>
  <c r="O493" i="14" s="1"/>
  <c r="P493" i="14" s="1"/>
  <c r="Q493" i="14" s="1"/>
  <c r="O511" i="11" s="1"/>
  <c r="L567" i="14"/>
  <c r="M567" i="14" s="1"/>
  <c r="O567" i="14" s="1"/>
  <c r="P567" i="14" s="1"/>
  <c r="Q567" i="14" s="1"/>
  <c r="O585" i="11" s="1"/>
  <c r="L1311" i="14"/>
  <c r="M1311" i="14" s="1"/>
  <c r="O1311" i="14" s="1"/>
  <c r="P1311" i="14" s="1"/>
  <c r="Q1311" i="14" s="1"/>
  <c r="S585" i="11" s="1"/>
  <c r="L1255" i="14"/>
  <c r="M1255" i="14" s="1"/>
  <c r="O1255" i="14" s="1"/>
  <c r="P1255" i="14" s="1"/>
  <c r="Q1255" i="14" s="1"/>
  <c r="S529" i="11" s="1"/>
  <c r="L511" i="14"/>
  <c r="M511" i="14" s="1"/>
  <c r="O511" i="14" s="1"/>
  <c r="P511" i="14" s="1"/>
  <c r="Q511" i="14" s="1"/>
  <c r="O529" i="11" s="1"/>
  <c r="L854" i="14"/>
  <c r="M854" i="14" s="1"/>
  <c r="O854" i="14" s="1"/>
  <c r="P854" i="14" s="1"/>
  <c r="Q854" i="14" s="1"/>
  <c r="S128" i="11" s="1"/>
  <c r="L110" i="14"/>
  <c r="M110" i="14" s="1"/>
  <c r="O110" i="14" s="1"/>
  <c r="P110" i="14" s="1"/>
  <c r="Q110" i="14" s="1"/>
  <c r="O128" i="11" s="1"/>
  <c r="L227" i="14"/>
  <c r="M227" i="14" s="1"/>
  <c r="O227" i="14" s="1"/>
  <c r="P227" i="14" s="1"/>
  <c r="Q227" i="14" s="1"/>
  <c r="O245" i="11" s="1"/>
  <c r="L971" i="14"/>
  <c r="M971" i="14" s="1"/>
  <c r="O971" i="14" s="1"/>
  <c r="P971" i="14" s="1"/>
  <c r="Q971" i="14" s="1"/>
  <c r="S245" i="11" s="1"/>
  <c r="L303" i="14"/>
  <c r="M303" i="14" s="1"/>
  <c r="O303" i="14" s="1"/>
  <c r="P303" i="14" s="1"/>
  <c r="Q303" i="14" s="1"/>
  <c r="O321" i="11" s="1"/>
  <c r="L1047" i="14"/>
  <c r="M1047" i="14" s="1"/>
  <c r="O1047" i="14" s="1"/>
  <c r="P1047" i="14" s="1"/>
  <c r="Q1047" i="14" s="1"/>
  <c r="S321" i="11" s="1"/>
  <c r="L360" i="14"/>
  <c r="M360" i="14" s="1"/>
  <c r="O360" i="14" s="1"/>
  <c r="P360" i="14" s="1"/>
  <c r="Q360" i="14" s="1"/>
  <c r="O378" i="11" s="1"/>
  <c r="L1104" i="14"/>
  <c r="M1104" i="14" s="1"/>
  <c r="O1104" i="14" s="1"/>
  <c r="P1104" i="14" s="1"/>
  <c r="Q1104" i="14" s="1"/>
  <c r="S378" i="11" s="1"/>
  <c r="L1201" i="14"/>
  <c r="M1201" i="14" s="1"/>
  <c r="O1201" i="14" s="1"/>
  <c r="P1201" i="14" s="1"/>
  <c r="Q1201" i="14" s="1"/>
  <c r="S475" i="11" s="1"/>
  <c r="L457" i="14"/>
  <c r="M457" i="14" s="1"/>
  <c r="O457" i="14" s="1"/>
  <c r="P457" i="14" s="1"/>
  <c r="Q457" i="14" s="1"/>
  <c r="O475" i="11" s="1"/>
  <c r="L1101" i="14"/>
  <c r="M1101" i="14" s="1"/>
  <c r="O1101" i="14" s="1"/>
  <c r="P1101" i="14" s="1"/>
  <c r="Q1101" i="14" s="1"/>
  <c r="S375" i="11" s="1"/>
  <c r="L357" i="14"/>
  <c r="M357" i="14" s="1"/>
  <c r="O357" i="14" s="1"/>
  <c r="P357" i="14" s="1"/>
  <c r="Q357" i="14" s="1"/>
  <c r="O375" i="11" s="1"/>
  <c r="L322" i="14"/>
  <c r="M322" i="14" s="1"/>
  <c r="O322" i="14" s="1"/>
  <c r="P322" i="14" s="1"/>
  <c r="Q322" i="14" s="1"/>
  <c r="O340" i="11" s="1"/>
  <c r="L1066" i="14"/>
  <c r="M1066" i="14" s="1"/>
  <c r="O1066" i="14" s="1"/>
  <c r="P1066" i="14" s="1"/>
  <c r="Q1066" i="14" s="1"/>
  <c r="S340" i="11" s="1"/>
  <c r="L1028" i="14"/>
  <c r="M1028" i="14" s="1"/>
  <c r="O1028" i="14" s="1"/>
  <c r="P1028" i="14" s="1"/>
  <c r="Q1028" i="14" s="1"/>
  <c r="S302" i="11" s="1"/>
  <c r="L284" i="14"/>
  <c r="M284" i="14" s="1"/>
  <c r="O284" i="14" s="1"/>
  <c r="P284" i="14" s="1"/>
  <c r="Q284" i="14" s="1"/>
  <c r="O302" i="11" s="1"/>
  <c r="L1107" i="14"/>
  <c r="M1107" i="14" s="1"/>
  <c r="O1107" i="14" s="1"/>
  <c r="P1107" i="14" s="1"/>
  <c r="Q1107" i="14" s="1"/>
  <c r="S381" i="11" s="1"/>
  <c r="L363" i="14"/>
  <c r="M363" i="14" s="1"/>
  <c r="O363" i="14" s="1"/>
  <c r="P363" i="14" s="1"/>
  <c r="Q363" i="14" s="1"/>
  <c r="O381" i="11" s="1"/>
  <c r="L1206" i="14"/>
  <c r="M1206" i="14" s="1"/>
  <c r="O1206" i="14" s="1"/>
  <c r="P1206" i="14" s="1"/>
  <c r="Q1206" i="14" s="1"/>
  <c r="S480" i="11" s="1"/>
  <c r="L462" i="14"/>
  <c r="M462" i="14" s="1"/>
  <c r="O462" i="14" s="1"/>
  <c r="P462" i="14" s="1"/>
  <c r="Q462" i="14" s="1"/>
  <c r="O480" i="11" s="1"/>
  <c r="L1386" i="14"/>
  <c r="M1386" i="14" s="1"/>
  <c r="O1386" i="14" s="1"/>
  <c r="P1386" i="14" s="1"/>
  <c r="Q1386" i="14" s="1"/>
  <c r="S660" i="11" s="1"/>
  <c r="L642" i="14"/>
  <c r="M642" i="14" s="1"/>
  <c r="O642" i="14" s="1"/>
  <c r="P642" i="14" s="1"/>
  <c r="Q642" i="14" s="1"/>
  <c r="O660" i="11" s="1"/>
  <c r="L1219" i="14"/>
  <c r="M1219" i="14" s="1"/>
  <c r="O1219" i="14" s="1"/>
  <c r="P1219" i="14" s="1"/>
  <c r="Q1219" i="14" s="1"/>
  <c r="S493" i="11" s="1"/>
  <c r="L475" i="14"/>
  <c r="M475" i="14" s="1"/>
  <c r="O475" i="14" s="1"/>
  <c r="P475" i="14" s="1"/>
  <c r="Q475" i="14" s="1"/>
  <c r="O493" i="11" s="1"/>
  <c r="L955" i="14"/>
  <c r="M955" i="14" s="1"/>
  <c r="O955" i="14" s="1"/>
  <c r="P955" i="14" s="1"/>
  <c r="Q955" i="14" s="1"/>
  <c r="S229" i="11" s="1"/>
  <c r="L211" i="14"/>
  <c r="M211" i="14" s="1"/>
  <c r="O211" i="14" s="1"/>
  <c r="P211" i="14" s="1"/>
  <c r="Q211" i="14" s="1"/>
  <c r="O229" i="11" s="1"/>
  <c r="L91" i="14"/>
  <c r="M91" i="14" s="1"/>
  <c r="O91" i="14" s="1"/>
  <c r="P91" i="14" s="1"/>
  <c r="Q91" i="14" s="1"/>
  <c r="O109" i="11" s="1"/>
  <c r="L835" i="14"/>
  <c r="M835" i="14" s="1"/>
  <c r="O835" i="14" s="1"/>
  <c r="P835" i="14" s="1"/>
  <c r="Q835" i="14" s="1"/>
  <c r="S109" i="11" s="1"/>
  <c r="L1230" i="14"/>
  <c r="M1230" i="14" s="1"/>
  <c r="O1230" i="14" s="1"/>
  <c r="P1230" i="14" s="1"/>
  <c r="Q1230" i="14" s="1"/>
  <c r="S504" i="11" s="1"/>
  <c r="L486" i="14"/>
  <c r="M486" i="14" s="1"/>
  <c r="O486" i="14" s="1"/>
  <c r="P486" i="14" s="1"/>
  <c r="Q486" i="14" s="1"/>
  <c r="O504" i="11" s="1"/>
  <c r="L88" i="14"/>
  <c r="M88" i="14" s="1"/>
  <c r="O88" i="14" s="1"/>
  <c r="P88" i="14" s="1"/>
  <c r="Q88" i="14" s="1"/>
  <c r="O106" i="11" s="1"/>
  <c r="L832" i="14"/>
  <c r="M832" i="14" s="1"/>
  <c r="O832" i="14" s="1"/>
  <c r="P832" i="14" s="1"/>
  <c r="Q832" i="14" s="1"/>
  <c r="S106" i="11" s="1"/>
  <c r="L1292" i="14"/>
  <c r="M1292" i="14" s="1"/>
  <c r="O1292" i="14" s="1"/>
  <c r="P1292" i="14" s="1"/>
  <c r="Q1292" i="14" s="1"/>
  <c r="S566" i="11" s="1"/>
  <c r="L548" i="14"/>
  <c r="M548" i="14" s="1"/>
  <c r="O548" i="14" s="1"/>
  <c r="P548" i="14" s="1"/>
  <c r="Q548" i="14" s="1"/>
  <c r="O566" i="11" s="1"/>
  <c r="L920" i="14"/>
  <c r="M920" i="14" s="1"/>
  <c r="O920" i="14" s="1"/>
  <c r="P920" i="14" s="1"/>
  <c r="Q920" i="14" s="1"/>
  <c r="S194" i="11" s="1"/>
  <c r="L176" i="14"/>
  <c r="M176" i="14" s="1"/>
  <c r="O176" i="14" s="1"/>
  <c r="P176" i="14" s="1"/>
  <c r="Q176" i="14" s="1"/>
  <c r="O194" i="11" s="1"/>
  <c r="L1017" i="14"/>
  <c r="M1017" i="14" s="1"/>
  <c r="O1017" i="14" s="1"/>
  <c r="P1017" i="14" s="1"/>
  <c r="Q1017" i="14" s="1"/>
  <c r="S291" i="11" s="1"/>
  <c r="L273" i="14"/>
  <c r="M273" i="14" s="1"/>
  <c r="O273" i="14" s="1"/>
  <c r="P273" i="14" s="1"/>
  <c r="Q273" i="14" s="1"/>
  <c r="O291" i="11" s="1"/>
  <c r="L657" i="14"/>
  <c r="M657" i="14" s="1"/>
  <c r="O657" i="14" s="1"/>
  <c r="P657" i="14" s="1"/>
  <c r="Q657" i="14" s="1"/>
  <c r="O675" i="11" s="1"/>
  <c r="G657" i="15" s="1"/>
  <c r="L1401" i="14"/>
  <c r="M1401" i="14" s="1"/>
  <c r="O1401" i="14" s="1"/>
  <c r="P1401" i="14" s="1"/>
  <c r="Q1401" i="14" s="1"/>
  <c r="S675" i="11" s="1"/>
  <c r="AG22" i="8"/>
  <c r="AG17" i="8"/>
  <c r="AH17" i="8" s="1"/>
  <c r="AG21" i="8"/>
  <c r="AH21" i="8" s="1"/>
  <c r="AG2" i="8"/>
  <c r="AH2" i="8" s="1"/>
  <c r="AG14" i="8"/>
  <c r="AH14" i="8" s="1"/>
  <c r="AG18" i="8"/>
  <c r="AH18" i="8" s="1"/>
  <c r="AG8" i="8"/>
  <c r="AH8" i="8" s="1"/>
  <c r="AG4" i="8"/>
  <c r="AH4" i="8" s="1"/>
  <c r="AG19" i="8"/>
  <c r="AH19" i="8" s="1"/>
  <c r="AG16" i="8"/>
  <c r="AH16" i="8" s="1"/>
  <c r="AG10" i="8"/>
  <c r="AH10" i="8" s="1"/>
  <c r="AG13" i="8"/>
  <c r="AH13" i="8" s="1"/>
  <c r="AG15" i="8"/>
  <c r="AH15" i="8" s="1"/>
  <c r="AG7" i="8"/>
  <c r="AH7" i="8" s="1"/>
  <c r="AG12" i="8"/>
  <c r="AH12" i="8" s="1"/>
  <c r="AG6" i="8"/>
  <c r="AH6" i="8" s="1"/>
  <c r="AG11" i="8"/>
  <c r="AH11" i="8" s="1"/>
  <c r="AG5" i="8"/>
  <c r="AH5" i="8" s="1"/>
  <c r="AG3" i="8"/>
  <c r="AH3" i="8" s="1"/>
  <c r="AG20" i="8"/>
  <c r="AH20" i="8" s="1"/>
  <c r="AG9" i="8"/>
  <c r="AH9" i="8" s="1"/>
  <c r="G591" i="15" l="1"/>
  <c r="G642" i="15"/>
  <c r="Q707" i="15"/>
  <c r="W644" i="11"/>
  <c r="W493" i="11"/>
  <c r="W302" i="11"/>
  <c r="W529" i="11"/>
  <c r="W313" i="11"/>
  <c r="W52" i="11"/>
  <c r="W162" i="11"/>
  <c r="W118" i="11"/>
  <c r="G707" i="15"/>
  <c r="G453" i="15"/>
  <c r="H453" i="15" s="1"/>
  <c r="G721" i="15"/>
  <c r="W89" i="11"/>
  <c r="W725" i="11"/>
  <c r="W421" i="11"/>
  <c r="G428" i="15"/>
  <c r="H428" i="15" s="1"/>
  <c r="H707" i="15"/>
  <c r="W757" i="11"/>
  <c r="W536" i="11"/>
  <c r="W228" i="11"/>
  <c r="W289" i="11"/>
  <c r="W533" i="11"/>
  <c r="W103" i="11"/>
  <c r="W559" i="11"/>
  <c r="W291" i="11"/>
  <c r="W504" i="11"/>
  <c r="W481" i="11"/>
  <c r="W388" i="11"/>
  <c r="W478" i="11"/>
  <c r="W69" i="11"/>
  <c r="W341" i="11"/>
  <c r="W343" i="11"/>
  <c r="W92" i="11"/>
  <c r="W169" i="11"/>
  <c r="W519" i="11"/>
  <c r="W180" i="11"/>
  <c r="W275" i="11"/>
  <c r="W107" i="11"/>
  <c r="W365" i="11"/>
  <c r="W374" i="11"/>
  <c r="W354" i="11"/>
  <c r="W330" i="11"/>
  <c r="W601" i="11"/>
  <c r="W476" i="11"/>
  <c r="W721" i="11"/>
  <c r="W497" i="11"/>
  <c r="W396" i="11"/>
  <c r="W618" i="11"/>
  <c r="W195" i="11"/>
  <c r="W722" i="11"/>
  <c r="W163" i="11"/>
  <c r="W93" i="11"/>
  <c r="W296" i="11"/>
  <c r="W158" i="11"/>
  <c r="W556" i="11"/>
  <c r="W631" i="11"/>
  <c r="W404" i="11"/>
  <c r="W719" i="11"/>
  <c r="W283" i="11"/>
  <c r="W472" i="11"/>
  <c r="W205" i="11"/>
  <c r="W238" i="11"/>
  <c r="W79" i="11"/>
  <c r="W546" i="11"/>
  <c r="W672" i="11"/>
  <c r="W144" i="11"/>
  <c r="W94" i="11"/>
  <c r="W510" i="11"/>
  <c r="W349" i="11"/>
  <c r="W517" i="11"/>
  <c r="W680" i="11"/>
  <c r="W40" i="11"/>
  <c r="W372" i="11"/>
  <c r="W703" i="11"/>
  <c r="W213" i="11"/>
  <c r="W166" i="11"/>
  <c r="W620" i="11"/>
  <c r="W33" i="11"/>
  <c r="W265" i="11"/>
  <c r="W407" i="11"/>
  <c r="W449" i="11"/>
  <c r="W527" i="11"/>
  <c r="W355" i="11"/>
  <c r="W666" i="11"/>
  <c r="W240" i="11"/>
  <c r="W29" i="11"/>
  <c r="W563" i="11"/>
  <c r="W84" i="11"/>
  <c r="W655" i="11"/>
  <c r="W151" i="11"/>
  <c r="W565" i="11"/>
  <c r="W731" i="11"/>
  <c r="W689" i="11"/>
  <c r="W49" i="11"/>
  <c r="W234" i="11"/>
  <c r="W61" i="11"/>
  <c r="W501" i="11"/>
  <c r="W198" i="11"/>
  <c r="W100" i="11"/>
  <c r="W438" i="11"/>
  <c r="W600" i="11"/>
  <c r="W621" i="11"/>
  <c r="W535" i="11"/>
  <c r="W740" i="11"/>
  <c r="W474" i="11"/>
  <c r="W410" i="11"/>
  <c r="W251" i="11"/>
  <c r="W443" i="11"/>
  <c r="W713" i="11"/>
  <c r="W197" i="11"/>
  <c r="W130" i="11"/>
  <c r="W272" i="11"/>
  <c r="W485" i="11"/>
  <c r="W358" i="11"/>
  <c r="W669" i="11"/>
  <c r="W308" i="11"/>
  <c r="W468" i="11"/>
  <c r="W254" i="11"/>
  <c r="W184" i="11"/>
  <c r="W109" i="11"/>
  <c r="W55" i="11"/>
  <c r="W231" i="11"/>
  <c r="W31" i="11"/>
  <c r="W221" i="11"/>
  <c r="W701" i="11"/>
  <c r="W164" i="11"/>
  <c r="W75" i="11"/>
  <c r="W614" i="11"/>
  <c r="W328" i="11"/>
  <c r="W566" i="11"/>
  <c r="W229" i="11"/>
  <c r="W381" i="11"/>
  <c r="W475" i="11"/>
  <c r="W86" i="11"/>
  <c r="W619" i="11"/>
  <c r="W729" i="11"/>
  <c r="W452" i="11"/>
  <c r="W408" i="11"/>
  <c r="W156" i="11"/>
  <c r="W172" i="11"/>
  <c r="W143" i="11"/>
  <c r="W81" i="11"/>
  <c r="W479" i="11"/>
  <c r="W515" i="11"/>
  <c r="W582" i="11"/>
  <c r="W42" i="11"/>
  <c r="W353" i="11"/>
  <c r="W297" i="11"/>
  <c r="W371" i="11"/>
  <c r="W140" i="11"/>
  <c r="W591" i="11"/>
  <c r="W237" i="11"/>
  <c r="W45" i="11"/>
  <c r="W616" i="11"/>
  <c r="W673" i="11"/>
  <c r="W542" i="11"/>
  <c r="W590" i="11"/>
  <c r="W64" i="11"/>
  <c r="W73" i="11"/>
  <c r="G41" i="15"/>
  <c r="G716" i="15"/>
  <c r="H716" i="15" s="1"/>
  <c r="W253" i="11"/>
  <c r="W397" i="11"/>
  <c r="W447" i="11"/>
  <c r="W630" i="11"/>
  <c r="W573" i="11"/>
  <c r="W292" i="11"/>
  <c r="W294" i="11"/>
  <c r="W568" i="11"/>
  <c r="W281" i="11"/>
  <c r="W207" i="11"/>
  <c r="G234" i="15"/>
  <c r="H234" i="15" s="1"/>
  <c r="W658" i="11"/>
  <c r="W274" i="11"/>
  <c r="W473" i="11"/>
  <c r="W202" i="11"/>
  <c r="W586" i="11"/>
  <c r="W389" i="11"/>
  <c r="W622" i="11"/>
  <c r="W188" i="11"/>
  <c r="W749" i="11"/>
  <c r="W244" i="11"/>
  <c r="W498" i="11"/>
  <c r="W54" i="11"/>
  <c r="W199" i="11"/>
  <c r="W223" i="11"/>
  <c r="W147" i="11"/>
  <c r="W222" i="11"/>
  <c r="W141" i="11"/>
  <c r="G624" i="15"/>
  <c r="H624" i="15" s="1"/>
  <c r="W24" i="11"/>
  <c r="W541" i="11"/>
  <c r="G338" i="15"/>
  <c r="H338" i="15" s="1"/>
  <c r="W217" i="11"/>
  <c r="W677" i="11"/>
  <c r="W35" i="11"/>
  <c r="W376" i="11"/>
  <c r="W132" i="11"/>
  <c r="W310" i="11"/>
  <c r="W435" i="11"/>
  <c r="W161" i="11"/>
  <c r="W465" i="11"/>
  <c r="W451" i="11"/>
  <c r="W440" i="11"/>
  <c r="W385" i="11"/>
  <c r="W102" i="11"/>
  <c r="W181" i="11"/>
  <c r="W707" i="11"/>
  <c r="W317" i="11"/>
  <c r="W347" i="11"/>
  <c r="W362" i="11"/>
  <c r="W392" i="11"/>
  <c r="W693" i="11"/>
  <c r="W62" i="11"/>
  <c r="W87" i="11"/>
  <c r="W513" i="11"/>
  <c r="W393" i="11"/>
  <c r="W357" i="11"/>
  <c r="W505" i="11"/>
  <c r="W219" i="11"/>
  <c r="W21" i="11"/>
  <c r="W648" i="11"/>
  <c r="W723" i="11"/>
  <c r="W270" i="11"/>
  <c r="W360" i="11"/>
  <c r="W108" i="11"/>
  <c r="W177" i="11"/>
  <c r="W82" i="11"/>
  <c r="W236" i="11"/>
  <c r="W758" i="11"/>
  <c r="W484" i="11"/>
  <c r="W78" i="11"/>
  <c r="W654" i="11"/>
  <c r="W377" i="11"/>
  <c r="W329" i="11"/>
  <c r="W200" i="11"/>
  <c r="W753" i="11"/>
  <c r="W113" i="11"/>
  <c r="W454" i="11"/>
  <c r="W322" i="11"/>
  <c r="W532" i="11"/>
  <c r="W500" i="11"/>
  <c r="W303" i="11"/>
  <c r="W299" i="11"/>
  <c r="W696" i="11"/>
  <c r="W695" i="11"/>
  <c r="W486" i="11"/>
  <c r="W176" i="11"/>
  <c r="W209" i="11"/>
  <c r="W708" i="11"/>
  <c r="W159" i="11"/>
  <c r="W91" i="11"/>
  <c r="W167" i="11"/>
  <c r="W649" i="11"/>
  <c r="W662" i="11"/>
  <c r="W446" i="11"/>
  <c r="W628" i="11"/>
  <c r="W66" i="11"/>
  <c r="W604" i="11"/>
  <c r="W95" i="11"/>
  <c r="G160" i="15"/>
  <c r="H160" i="15" s="1"/>
  <c r="G192" i="15"/>
  <c r="H192" i="15" s="1"/>
  <c r="W676" i="11"/>
  <c r="W379" i="11"/>
  <c r="W239" i="11"/>
  <c r="W549" i="11"/>
  <c r="W686" i="11"/>
  <c r="W39" i="11"/>
  <c r="W679" i="11"/>
  <c r="W588" i="11"/>
  <c r="W589" i="11"/>
  <c r="W173" i="11"/>
  <c r="W417" i="11"/>
  <c r="W138" i="11"/>
  <c r="W544" i="11"/>
  <c r="Q612" i="15"/>
  <c r="G635" i="15"/>
  <c r="H635" i="15" s="1"/>
  <c r="G83" i="15"/>
  <c r="H83" i="15" s="1"/>
  <c r="W321" i="11"/>
  <c r="W690" i="11"/>
  <c r="W250" i="11"/>
  <c r="W741" i="11"/>
  <c r="W457" i="11"/>
  <c r="W309" i="11"/>
  <c r="W189" i="11"/>
  <c r="W116" i="11"/>
  <c r="W688" i="11"/>
  <c r="W38" i="11"/>
  <c r="W248" i="11"/>
  <c r="W68" i="11"/>
  <c r="W412" i="11"/>
  <c r="W346" i="11"/>
  <c r="W431" i="11"/>
  <c r="W215" i="11"/>
  <c r="W427" i="11"/>
  <c r="W595" i="11"/>
  <c r="W436" i="11"/>
  <c r="W203" i="11"/>
  <c r="W636" i="11"/>
  <c r="W460" i="11"/>
  <c r="W391" i="11"/>
  <c r="W434" i="11"/>
  <c r="W386" i="11"/>
  <c r="W727" i="11"/>
  <c r="W495" i="11"/>
  <c r="W419" i="11"/>
  <c r="W641" i="11"/>
  <c r="W201" i="11"/>
  <c r="W157" i="11"/>
  <c r="W402" i="11"/>
  <c r="W218" i="11"/>
  <c r="W307" i="11"/>
  <c r="W580" i="11"/>
  <c r="W762" i="11"/>
  <c r="W437" i="11"/>
  <c r="W126" i="11"/>
  <c r="W651" i="11"/>
  <c r="W286" i="11"/>
  <c r="W694" i="11"/>
  <c r="W687" i="11"/>
  <c r="W206" i="11"/>
  <c r="W592" i="11"/>
  <c r="W730" i="11"/>
  <c r="W671" i="11"/>
  <c r="W450" i="11"/>
  <c r="W268" i="11"/>
  <c r="W233" i="11"/>
  <c r="W179" i="11"/>
  <c r="G334" i="15"/>
  <c r="H334" i="15" s="1"/>
  <c r="W352" i="11"/>
  <c r="W724" i="11"/>
  <c r="W153" i="11"/>
  <c r="W415" i="11"/>
  <c r="W168" i="11"/>
  <c r="W569" i="11"/>
  <c r="W674" i="11"/>
  <c r="G512" i="15"/>
  <c r="H512" i="15" s="1"/>
  <c r="W599" i="11"/>
  <c r="W564" i="11"/>
  <c r="W697" i="11"/>
  <c r="G714" i="15"/>
  <c r="H714" i="15" s="1"/>
  <c r="W137" i="11"/>
  <c r="W127" i="11"/>
  <c r="W487" i="11"/>
  <c r="W507" i="11"/>
  <c r="W562" i="11"/>
  <c r="W594" i="11"/>
  <c r="W650" i="11"/>
  <c r="W44" i="11"/>
  <c r="W119" i="11"/>
  <c r="W112" i="11"/>
  <c r="W520" i="11"/>
  <c r="W612" i="11"/>
  <c r="W602" i="11"/>
  <c r="W760" i="11"/>
  <c r="G593" i="15"/>
  <c r="H593" i="15" s="1"/>
  <c r="G296" i="15"/>
  <c r="H296" i="15" s="1"/>
  <c r="G88" i="15"/>
  <c r="H88" i="15" s="1"/>
  <c r="W378" i="11"/>
  <c r="W257" i="11"/>
  <c r="W261" i="11"/>
  <c r="W494" i="11"/>
  <c r="W711" i="11"/>
  <c r="W579" i="11"/>
  <c r="W742" i="11"/>
  <c r="W547" i="11"/>
  <c r="W639" i="11"/>
  <c r="W640" i="11"/>
  <c r="W241" i="11"/>
  <c r="W97" i="11"/>
  <c r="W625" i="11"/>
  <c r="W71" i="11"/>
  <c r="W41" i="11"/>
  <c r="W647" i="11"/>
  <c r="W469" i="11"/>
  <c r="W342" i="11"/>
  <c r="W561" i="11"/>
  <c r="W243" i="11"/>
  <c r="W320" i="11"/>
  <c r="W295" i="11"/>
  <c r="W623" i="11"/>
  <c r="W110" i="11"/>
  <c r="W550" i="11"/>
  <c r="W399" i="11"/>
  <c r="W287" i="11"/>
  <c r="W466" i="11"/>
  <c r="W551" i="11"/>
  <c r="W178" i="11"/>
  <c r="W390" i="11"/>
  <c r="W699" i="11"/>
  <c r="W635" i="11"/>
  <c r="W516" i="11"/>
  <c r="W30" i="11"/>
  <c r="W709" i="11"/>
  <c r="W334" i="11"/>
  <c r="G660" i="15"/>
  <c r="H660" i="15" s="1"/>
  <c r="W702" i="11"/>
  <c r="W183" i="11"/>
  <c r="W216" i="11"/>
  <c r="W194" i="11"/>
  <c r="W480" i="11"/>
  <c r="W375" i="11"/>
  <c r="W511" i="11"/>
  <c r="W467" i="11"/>
  <c r="W521" i="11"/>
  <c r="W304" i="11"/>
  <c r="W643" i="11"/>
  <c r="W90" i="11"/>
  <c r="W133" i="11"/>
  <c r="W319" i="11"/>
  <c r="W77" i="11"/>
  <c r="W615" i="11"/>
  <c r="W246" i="11"/>
  <c r="W524" i="11"/>
  <c r="W367" i="11"/>
  <c r="W607" i="11"/>
  <c r="W266" i="11"/>
  <c r="W293" i="11"/>
  <c r="W645" i="11"/>
  <c r="W96" i="11"/>
  <c r="W608" i="11"/>
  <c r="W406" i="11"/>
  <c r="W134" i="11"/>
  <c r="W193" i="11"/>
  <c r="W192" i="11"/>
  <c r="W273" i="11"/>
  <c r="W445" i="11"/>
  <c r="W350" i="11"/>
  <c r="W577" i="11"/>
  <c r="W557" i="11"/>
  <c r="W439" i="11"/>
  <c r="W98" i="11"/>
  <c r="W668" i="11"/>
  <c r="W745" i="11"/>
  <c r="W186" i="11"/>
  <c r="W135" i="11"/>
  <c r="W26" i="11"/>
  <c r="W67" i="11"/>
  <c r="W416" i="11"/>
  <c r="W509" i="11"/>
  <c r="W698" i="11"/>
  <c r="W58" i="11"/>
  <c r="W663" i="11"/>
  <c r="W114" i="11"/>
  <c r="W331" i="11"/>
  <c r="W499" i="11"/>
  <c r="W738" i="11"/>
  <c r="W160" i="11"/>
  <c r="W290" i="11"/>
  <c r="W667" i="11"/>
  <c r="W748" i="11"/>
  <c r="W63" i="11"/>
  <c r="W424" i="11"/>
  <c r="W165" i="11"/>
  <c r="W715" i="11"/>
  <c r="W271" i="11"/>
  <c r="W255" i="11"/>
  <c r="W267" i="11"/>
  <c r="W117" i="11"/>
  <c r="W552" i="11"/>
  <c r="W664" i="11"/>
  <c r="W258" i="11"/>
  <c r="W368" i="11"/>
  <c r="W448" i="11"/>
  <c r="W506" i="11"/>
  <c r="W571" i="11"/>
  <c r="W682" i="11"/>
  <c r="W154" i="11"/>
  <c r="W455" i="11"/>
  <c r="W311" i="11"/>
  <c r="W570" i="11"/>
  <c r="G459" i="15"/>
  <c r="H459" i="15" s="1"/>
  <c r="G328" i="15"/>
  <c r="H328" i="15" s="1"/>
  <c r="W617" i="11"/>
  <c r="W670" i="11"/>
  <c r="W553" i="11"/>
  <c r="W659" i="11"/>
  <c r="W567" i="11"/>
  <c r="W414" i="11"/>
  <c r="W278" i="11"/>
  <c r="W685" i="11"/>
  <c r="W482" i="11"/>
  <c r="W502" i="11"/>
  <c r="W755" i="11"/>
  <c r="W325" i="11"/>
  <c r="W187" i="11"/>
  <c r="W338" i="11"/>
  <c r="W456" i="11"/>
  <c r="W537" i="11"/>
  <c r="W124" i="11"/>
  <c r="W196" i="11"/>
  <c r="W262" i="11"/>
  <c r="G729" i="15"/>
  <c r="H729" i="15" s="1"/>
  <c r="G87" i="15"/>
  <c r="H87" i="15" s="1"/>
  <c r="W105" i="11"/>
  <c r="W587" i="11"/>
  <c r="W717" i="11"/>
  <c r="W318" i="11"/>
  <c r="G16" i="15"/>
  <c r="H16" i="15" s="1"/>
  <c r="W34" i="11"/>
  <c r="W554" i="11"/>
  <c r="W139" i="11"/>
  <c r="W327" i="11"/>
  <c r="W37" i="11"/>
  <c r="W43" i="11"/>
  <c r="W120" i="11"/>
  <c r="W185" i="11"/>
  <c r="W420" i="11"/>
  <c r="W277" i="11"/>
  <c r="W366" i="11"/>
  <c r="W418" i="11"/>
  <c r="G212" i="15"/>
  <c r="H212" i="15" s="1"/>
  <c r="W212" i="11"/>
  <c r="W593" i="11"/>
  <c r="W276" i="11"/>
  <c r="W646" i="11"/>
  <c r="W394" i="11"/>
  <c r="W488" i="11"/>
  <c r="W333" i="11"/>
  <c r="W337" i="11"/>
  <c r="G411" i="15"/>
  <c r="H411" i="15" s="1"/>
  <c r="W429" i="11"/>
  <c r="W560" i="11"/>
  <c r="W88" i="11"/>
  <c r="G380" i="15"/>
  <c r="H380" i="15" s="1"/>
  <c r="W32" i="11"/>
  <c r="W522" i="11"/>
  <c r="W282" i="11"/>
  <c r="W225" i="11"/>
  <c r="W359" i="11"/>
  <c r="W384" i="11"/>
  <c r="W678" i="11"/>
  <c r="W106" i="11"/>
  <c r="G238" i="15"/>
  <c r="H238" i="15" s="1"/>
  <c r="W256" i="11"/>
  <c r="W613" i="11"/>
  <c r="G471" i="15"/>
  <c r="H471" i="15" s="1"/>
  <c r="W489" i="11"/>
  <c r="W226" i="11"/>
  <c r="G444" i="15"/>
  <c r="H444" i="15" s="1"/>
  <c r="W462" i="11"/>
  <c r="W25" i="11"/>
  <c r="G245" i="15"/>
  <c r="H245" i="15" s="1"/>
  <c r="W263" i="11"/>
  <c r="G715" i="15"/>
  <c r="H715" i="15" s="1"/>
  <c r="W733" i="11"/>
  <c r="W344" i="11"/>
  <c r="W260" i="11"/>
  <c r="W624" i="11"/>
  <c r="W583" i="11"/>
  <c r="W171" i="11"/>
  <c r="W726" i="11"/>
  <c r="G62" i="15"/>
  <c r="H62" i="15" s="1"/>
  <c r="W80" i="11"/>
  <c r="W584" i="11"/>
  <c r="W471" i="11"/>
  <c r="W210" i="11"/>
  <c r="W611" i="11"/>
  <c r="W734" i="11"/>
  <c r="W432" i="11"/>
  <c r="W326" i="11"/>
  <c r="W528" i="11"/>
  <c r="W430" i="11"/>
  <c r="G246" i="15"/>
  <c r="H246" i="15" s="1"/>
  <c r="W264" i="11"/>
  <c r="W76" i="11"/>
  <c r="W340" i="11"/>
  <c r="G294" i="15"/>
  <c r="H294" i="15" s="1"/>
  <c r="W312" i="11"/>
  <c r="G287" i="15"/>
  <c r="H287" i="15" s="1"/>
  <c r="W305" i="11"/>
  <c r="W361" i="11"/>
  <c r="W279" i="11"/>
  <c r="W247" i="11"/>
  <c r="W428" i="11"/>
  <c r="W746" i="11"/>
  <c r="W413" i="11"/>
  <c r="W122" i="11"/>
  <c r="G619" i="15"/>
  <c r="H619" i="15" s="1"/>
  <c r="W637" i="11"/>
  <c r="W152" i="11"/>
  <c r="W387" i="11"/>
  <c r="W285" i="11"/>
  <c r="W761" i="11"/>
  <c r="W441" i="11"/>
  <c r="W750" i="11"/>
  <c r="W464" i="11"/>
  <c r="W36" i="11"/>
  <c r="W526" i="11"/>
  <c r="W503" i="11"/>
  <c r="W458" i="11"/>
  <c r="W754" i="11"/>
  <c r="G214" i="15"/>
  <c r="H214" i="15" s="1"/>
  <c r="W125" i="11"/>
  <c r="W351" i="11"/>
  <c r="G614" i="15"/>
  <c r="H614" i="15" s="1"/>
  <c r="W632" i="11"/>
  <c r="W728" i="11"/>
  <c r="W204" i="11"/>
  <c r="W633" i="11"/>
  <c r="W756" i="11"/>
  <c r="W492" i="11"/>
  <c r="W101" i="11"/>
  <c r="W675" i="11"/>
  <c r="W660" i="11"/>
  <c r="W545" i="11"/>
  <c r="G554" i="15"/>
  <c r="H554" i="15" s="1"/>
  <c r="W572" i="11"/>
  <c r="W314" i="11"/>
  <c r="W269" i="11"/>
  <c r="G643" i="15"/>
  <c r="H643" i="15" s="1"/>
  <c r="W661" i="11"/>
  <c r="W578" i="11"/>
  <c r="W224" i="11"/>
  <c r="W523" i="11"/>
  <c r="G718" i="15"/>
  <c r="H718" i="15" s="1"/>
  <c r="W736" i="11"/>
  <c r="W300" i="11"/>
  <c r="W426" i="11"/>
  <c r="G132" i="15"/>
  <c r="H132" i="15" s="1"/>
  <c r="W150" i="11"/>
  <c r="W759" i="11"/>
  <c r="G382" i="15"/>
  <c r="H382" i="15" s="1"/>
  <c r="W400" i="11"/>
  <c r="W345" i="11"/>
  <c r="W444" i="11"/>
  <c r="G688" i="15"/>
  <c r="H688" i="15" s="1"/>
  <c r="W706" i="11"/>
  <c r="G35" i="15"/>
  <c r="H35" i="15" s="1"/>
  <c r="W609" i="11"/>
  <c r="W642" i="11"/>
  <c r="W739" i="11"/>
  <c r="W230" i="11"/>
  <c r="W356" i="11"/>
  <c r="W252" i="11"/>
  <c r="W530" i="11"/>
  <c r="G124" i="15"/>
  <c r="H124" i="15" s="1"/>
  <c r="W142" i="11"/>
  <c r="W182" i="11"/>
  <c r="W718" i="11"/>
  <c r="W227" i="11"/>
  <c r="W597" i="11"/>
  <c r="W710" i="11"/>
  <c r="W585" i="11"/>
  <c r="W364" i="11"/>
  <c r="G580" i="15"/>
  <c r="H580" i="15" s="1"/>
  <c r="W598" i="11"/>
  <c r="W47" i="11"/>
  <c r="W744" i="11"/>
  <c r="W104" i="11"/>
  <c r="W581" i="11"/>
  <c r="G415" i="15"/>
  <c r="H415" i="15" s="1"/>
  <c r="W433" i="11"/>
  <c r="G557" i="15"/>
  <c r="H557" i="15" s="1"/>
  <c r="W575" i="11"/>
  <c r="W681" i="11"/>
  <c r="W403" i="11"/>
  <c r="W380" i="11"/>
  <c r="W60" i="11"/>
  <c r="G283" i="15"/>
  <c r="H283" i="15" s="1"/>
  <c r="W301" i="11"/>
  <c r="G228" i="15"/>
  <c r="H228" i="15" s="1"/>
  <c r="G157" i="15"/>
  <c r="H157" i="15" s="1"/>
  <c r="W175" i="11"/>
  <c r="W245" i="11"/>
  <c r="W508" i="11"/>
  <c r="W752" i="11"/>
  <c r="W714" i="11"/>
  <c r="G56" i="15"/>
  <c r="H56" i="15" s="1"/>
  <c r="W74" i="11"/>
  <c r="W463" i="11"/>
  <c r="W56" i="11"/>
  <c r="G10" i="15"/>
  <c r="H10" i="15" s="1"/>
  <c r="W28" i="11"/>
  <c r="W665" i="11"/>
  <c r="W596" i="11"/>
  <c r="W411" i="11"/>
  <c r="W348" i="11"/>
  <c r="W306" i="11"/>
  <c r="W369" i="11"/>
  <c r="W425" i="11"/>
  <c r="W363" i="11"/>
  <c r="W539" i="11"/>
  <c r="G314" i="15"/>
  <c r="H314" i="15" s="1"/>
  <c r="W332" i="11"/>
  <c r="W339" i="11"/>
  <c r="W373" i="11"/>
  <c r="W538" i="11"/>
  <c r="G377" i="15"/>
  <c r="H377" i="15" s="1"/>
  <c r="W395" i="11"/>
  <c r="W576" i="11"/>
  <c r="W72" i="11"/>
  <c r="W190" i="11"/>
  <c r="W155" i="11"/>
  <c r="W284" i="11"/>
  <c r="W235" i="11"/>
  <c r="W543" i="11"/>
  <c r="W629" i="11"/>
  <c r="G513" i="15"/>
  <c r="H513" i="15" s="1"/>
  <c r="W531" i="11"/>
  <c r="W148" i="11"/>
  <c r="W684" i="11"/>
  <c r="W716" i="11"/>
  <c r="W214" i="11"/>
  <c r="W483" i="11"/>
  <c r="W634" i="11"/>
  <c r="W657" i="11"/>
  <c r="G603" i="15"/>
  <c r="H603" i="15" s="1"/>
  <c r="W490" i="11"/>
  <c r="W99" i="11"/>
  <c r="W627" i="11"/>
  <c r="W491" i="11"/>
  <c r="W720" i="11"/>
  <c r="W656" i="11"/>
  <c r="W735" i="11"/>
  <c r="W51" i="11"/>
  <c r="W606" i="11"/>
  <c r="W732" i="11"/>
  <c r="W211" i="11"/>
  <c r="G28" i="15"/>
  <c r="H28" i="15" s="1"/>
  <c r="W46" i="11"/>
  <c r="G110" i="15"/>
  <c r="H110" i="15" s="1"/>
  <c r="W128" i="11"/>
  <c r="W288" i="11"/>
  <c r="W370" i="11"/>
  <c r="W548" i="11"/>
  <c r="W534" i="11"/>
  <c r="G39" i="15"/>
  <c r="H39" i="15" s="1"/>
  <c r="W57" i="11"/>
  <c r="W131" i="11"/>
  <c r="W191" i="11"/>
  <c r="W22" i="11"/>
  <c r="W323" i="11"/>
  <c r="W692" i="11"/>
  <c r="G241" i="15"/>
  <c r="H241" i="15" s="1"/>
  <c r="W259" i="11"/>
  <c r="G103" i="15"/>
  <c r="H103" i="15" s="1"/>
  <c r="W121" i="11"/>
  <c r="W422" i="11"/>
  <c r="W336" i="11"/>
  <c r="W442" i="11"/>
  <c r="W512" i="11"/>
  <c r="W705" i="11"/>
  <c r="G93" i="15"/>
  <c r="H93" i="15" s="1"/>
  <c r="W111" i="11"/>
  <c r="G9" i="15"/>
  <c r="H9" i="15" s="1"/>
  <c r="W27" i="11"/>
  <c r="G317" i="15"/>
  <c r="H317" i="15" s="1"/>
  <c r="W335" i="11"/>
  <c r="G441" i="15"/>
  <c r="H441" i="15" s="1"/>
  <c r="W459" i="11"/>
  <c r="G383" i="15"/>
  <c r="H383" i="15" s="1"/>
  <c r="W401" i="11"/>
  <c r="G391" i="15"/>
  <c r="H391" i="15" s="1"/>
  <c r="W409" i="11"/>
  <c r="W423" i="11"/>
  <c r="G733" i="15"/>
  <c r="H733" i="15" s="1"/>
  <c r="W704" i="11"/>
  <c r="W149" i="11"/>
  <c r="W70" i="11"/>
  <c r="W737" i="11"/>
  <c r="W747" i="11"/>
  <c r="W477" i="11"/>
  <c r="W398" i="11"/>
  <c r="W59" i="11"/>
  <c r="W405" i="11"/>
  <c r="W652" i="11"/>
  <c r="W383" i="11"/>
  <c r="W249" i="11"/>
  <c r="W453" i="11"/>
  <c r="W700" i="11"/>
  <c r="W525" i="11"/>
  <c r="G118" i="15"/>
  <c r="H118" i="15" s="1"/>
  <c r="W136" i="11"/>
  <c r="W242" i="11"/>
  <c r="W129" i="11"/>
  <c r="W174" i="11"/>
  <c r="W298" i="11"/>
  <c r="W85" i="11"/>
  <c r="W324" i="11"/>
  <c r="W315" i="11"/>
  <c r="W23" i="11"/>
  <c r="W65" i="11"/>
  <c r="W83" i="11"/>
  <c r="W50" i="11"/>
  <c r="W470" i="11"/>
  <c r="W743" i="11"/>
  <c r="W610" i="11"/>
  <c r="G152" i="15"/>
  <c r="H152" i="15" s="1"/>
  <c r="W170" i="11"/>
  <c r="W638" i="11"/>
  <c r="W603" i="11"/>
  <c r="W382" i="11"/>
  <c r="W691" i="11"/>
  <c r="W558" i="11"/>
  <c r="W712" i="11"/>
  <c r="W555" i="11"/>
  <c r="W220" i="11"/>
  <c r="W540" i="11"/>
  <c r="W115" i="11"/>
  <c r="W763" i="11"/>
  <c r="W123" i="11"/>
  <c r="W316" i="11"/>
  <c r="W626" i="11"/>
  <c r="W496" i="11"/>
  <c r="W146" i="11"/>
  <c r="W145" i="11"/>
  <c r="W518" i="11"/>
  <c r="W751" i="11"/>
  <c r="W232" i="11"/>
  <c r="W53" i="11"/>
  <c r="W653" i="11"/>
  <c r="G224" i="15"/>
  <c r="H224" i="15" s="1"/>
  <c r="G570" i="15"/>
  <c r="H570" i="15" s="1"/>
  <c r="G478" i="15"/>
  <c r="H478" i="15" s="1"/>
  <c r="G144" i="15"/>
  <c r="H144" i="15" s="1"/>
  <c r="G433" i="15"/>
  <c r="H433" i="15" s="1"/>
  <c r="G163" i="15"/>
  <c r="H163" i="15" s="1"/>
  <c r="G689" i="15"/>
  <c r="H689" i="15" s="1"/>
  <c r="G675" i="15"/>
  <c r="H675" i="15" s="1"/>
  <c r="G44" i="15"/>
  <c r="H44" i="15" s="1"/>
  <c r="G495" i="15"/>
  <c r="H495" i="15" s="1"/>
  <c r="G375" i="15"/>
  <c r="H375" i="15" s="1"/>
  <c r="G339" i="15"/>
  <c r="H339" i="15" s="1"/>
  <c r="Q630" i="15"/>
  <c r="G705" i="15"/>
  <c r="H705" i="15" s="1"/>
  <c r="G342" i="15"/>
  <c r="H342" i="15" s="1"/>
  <c r="G159" i="15"/>
  <c r="H159" i="15" s="1"/>
  <c r="G466" i="15"/>
  <c r="H466" i="15" s="1"/>
  <c r="G679" i="15"/>
  <c r="H679" i="15" s="1"/>
  <c r="G311" i="15"/>
  <c r="H311" i="15" s="1"/>
  <c r="G182" i="15"/>
  <c r="H182" i="15" s="1"/>
  <c r="G735" i="15"/>
  <c r="H735" i="15" s="1"/>
  <c r="G95" i="15"/>
  <c r="H95" i="15" s="1"/>
  <c r="G436" i="15"/>
  <c r="H436" i="15" s="1"/>
  <c r="G285" i="15"/>
  <c r="H285" i="15" s="1"/>
  <c r="G281" i="15"/>
  <c r="H281" i="15" s="1"/>
  <c r="G119" i="15"/>
  <c r="H119" i="15" s="1"/>
  <c r="G109" i="15"/>
  <c r="H109" i="15" s="1"/>
  <c r="G469" i="15"/>
  <c r="H469" i="15" s="1"/>
  <c r="G518" i="15"/>
  <c r="H518" i="15" s="1"/>
  <c r="G632" i="15"/>
  <c r="H632" i="15" s="1"/>
  <c r="G541" i="15"/>
  <c r="H541" i="15" s="1"/>
  <c r="G101" i="15"/>
  <c r="H101" i="15" s="1"/>
  <c r="G210" i="15"/>
  <c r="H210" i="15" s="1"/>
  <c r="G739" i="15"/>
  <c r="H739" i="15" s="1"/>
  <c r="G594" i="15"/>
  <c r="H594" i="15" s="1"/>
  <c r="G414" i="15"/>
  <c r="H414" i="15" s="1"/>
  <c r="G584" i="15"/>
  <c r="H584" i="15" s="1"/>
  <c r="G507" i="15"/>
  <c r="H507" i="15" s="1"/>
  <c r="G610" i="15"/>
  <c r="H610" i="15" s="1"/>
  <c r="G97" i="15"/>
  <c r="H97" i="15" s="1"/>
  <c r="G510" i="15"/>
  <c r="H510" i="15" s="1"/>
  <c r="G560" i="15"/>
  <c r="H560" i="15" s="1"/>
  <c r="G243" i="15"/>
  <c r="H243" i="15" s="1"/>
  <c r="G476" i="15"/>
  <c r="H476" i="15" s="1"/>
  <c r="G693" i="15"/>
  <c r="H693" i="15" s="1"/>
  <c r="G561" i="15"/>
  <c r="H561" i="15" s="1"/>
  <c r="G699" i="15"/>
  <c r="H699" i="15" s="1"/>
  <c r="G724" i="15"/>
  <c r="H724" i="15" s="1"/>
  <c r="G19" i="15"/>
  <c r="H19" i="15" s="1"/>
  <c r="G529" i="15"/>
  <c r="H529" i="15" s="1"/>
  <c r="G25" i="15"/>
  <c r="H25" i="15" s="1"/>
  <c r="G102" i="15"/>
  <c r="H102" i="15" s="1"/>
  <c r="G167" i="15"/>
  <c r="H167" i="15" s="1"/>
  <c r="G402" i="15"/>
  <c r="H402" i="15" s="1"/>
  <c r="G348" i="15"/>
  <c r="H348" i="15" s="1"/>
  <c r="G400" i="15"/>
  <c r="H400" i="15" s="1"/>
  <c r="G79" i="15"/>
  <c r="H79" i="15" s="1"/>
  <c r="G628" i="15"/>
  <c r="H628" i="15" s="1"/>
  <c r="G607" i="15"/>
  <c r="H607" i="15" s="1"/>
  <c r="G376" i="15"/>
  <c r="H376" i="15" s="1"/>
  <c r="G629" i="15"/>
  <c r="H629" i="15" s="1"/>
  <c r="G542" i="15"/>
  <c r="H542" i="15" s="1"/>
  <c r="G70" i="15"/>
  <c r="H70" i="15" s="1"/>
  <c r="G324" i="15"/>
  <c r="H324" i="15" s="1"/>
  <c r="G207" i="15"/>
  <c r="H207" i="15" s="1"/>
  <c r="G277" i="15"/>
  <c r="H277" i="15" s="1"/>
  <c r="G582" i="15"/>
  <c r="H582" i="15" s="1"/>
  <c r="G605" i="15"/>
  <c r="H605" i="15" s="1"/>
  <c r="G92" i="15"/>
  <c r="H92" i="15" s="1"/>
  <c r="G381" i="15"/>
  <c r="H381" i="15" s="1"/>
  <c r="G269" i="15"/>
  <c r="H269" i="15" s="1"/>
  <c r="G665" i="15"/>
  <c r="H665" i="15" s="1"/>
  <c r="G366" i="15"/>
  <c r="H366" i="15" s="1"/>
  <c r="G682" i="15"/>
  <c r="H682" i="15" s="1"/>
  <c r="G188" i="15"/>
  <c r="H188" i="15" s="1"/>
  <c r="G419" i="15"/>
  <c r="H419" i="15" s="1"/>
  <c r="G633" i="15"/>
  <c r="H633" i="15" s="1"/>
  <c r="G128" i="15"/>
  <c r="H128" i="15" s="1"/>
  <c r="G475" i="15"/>
  <c r="H475" i="15" s="1"/>
  <c r="G239" i="15"/>
  <c r="H239" i="15" s="1"/>
  <c r="G325" i="15"/>
  <c r="H325" i="15" s="1"/>
  <c r="G505" i="15"/>
  <c r="H505" i="15" s="1"/>
  <c r="G579" i="15"/>
  <c r="H579" i="15" s="1"/>
  <c r="G89" i="15"/>
  <c r="H89" i="15" s="1"/>
  <c r="G336" i="15"/>
  <c r="H336" i="15" s="1"/>
  <c r="G312" i="15"/>
  <c r="H312" i="15" s="1"/>
  <c r="G458" i="15"/>
  <c r="H458" i="15" s="1"/>
  <c r="G703" i="15"/>
  <c r="H703" i="15" s="1"/>
  <c r="G479" i="15"/>
  <c r="H479" i="15" s="1"/>
  <c r="G600" i="15"/>
  <c r="H600" i="15" s="1"/>
  <c r="G177" i="15"/>
  <c r="H177" i="15" s="1"/>
  <c r="G145" i="15"/>
  <c r="H145" i="15" s="1"/>
  <c r="G278" i="15"/>
  <c r="H278" i="15" s="1"/>
  <c r="G613" i="15"/>
  <c r="H613" i="15" s="1"/>
  <c r="G701" i="15"/>
  <c r="H701" i="15" s="1"/>
  <c r="G220" i="15"/>
  <c r="H220" i="15" s="1"/>
  <c r="G528" i="15"/>
  <c r="H528" i="15" s="1"/>
  <c r="G76" i="15"/>
  <c r="H76" i="15" s="1"/>
  <c r="G499" i="15"/>
  <c r="H499" i="15" s="1"/>
  <c r="G685" i="15"/>
  <c r="H685" i="15" s="1"/>
  <c r="G195" i="15"/>
  <c r="H195" i="15" s="1"/>
  <c r="G148" i="15"/>
  <c r="H148" i="15" s="1"/>
  <c r="G15" i="15"/>
  <c r="H15" i="15" s="1"/>
  <c r="G247" i="15"/>
  <c r="H247" i="15" s="1"/>
  <c r="G431" i="15"/>
  <c r="H431" i="15" s="1"/>
  <c r="G337" i="15"/>
  <c r="H337" i="15" s="1"/>
  <c r="G517" i="15"/>
  <c r="H517" i="15" s="1"/>
  <c r="G565" i="15"/>
  <c r="H565" i="15" s="1"/>
  <c r="G722" i="15"/>
  <c r="H722" i="15" s="1"/>
  <c r="G392" i="15"/>
  <c r="H392" i="15" s="1"/>
  <c r="G46" i="15"/>
  <c r="H46" i="15" s="1"/>
  <c r="G648" i="15"/>
  <c r="H648" i="15" s="1"/>
  <c r="G153" i="15"/>
  <c r="H153" i="15" s="1"/>
  <c r="G135" i="15"/>
  <c r="H135" i="15" s="1"/>
  <c r="G568" i="15"/>
  <c r="H568" i="15" s="1"/>
  <c r="G310" i="15"/>
  <c r="H310" i="15" s="1"/>
  <c r="G73" i="15"/>
  <c r="H73" i="15" s="1"/>
  <c r="G205" i="15"/>
  <c r="H205" i="15" s="1"/>
  <c r="G111" i="15"/>
  <c r="H111" i="15" s="1"/>
  <c r="G67" i="15"/>
  <c r="H67" i="15" s="1"/>
  <c r="G47" i="15"/>
  <c r="H47" i="15" s="1"/>
  <c r="G215" i="15"/>
  <c r="H215" i="15" s="1"/>
  <c r="G620" i="15"/>
  <c r="H620" i="15" s="1"/>
  <c r="G199" i="15"/>
  <c r="H199" i="15" s="1"/>
  <c r="G114" i="15"/>
  <c r="H114" i="15" s="1"/>
  <c r="G308" i="15"/>
  <c r="H308" i="15" s="1"/>
  <c r="G273" i="15"/>
  <c r="H273" i="15" s="1"/>
  <c r="G151" i="15"/>
  <c r="H151" i="15" s="1"/>
  <c r="G563" i="15"/>
  <c r="H563" i="15" s="1"/>
  <c r="G413" i="15"/>
  <c r="H413" i="15" s="1"/>
  <c r="G232" i="15"/>
  <c r="H232" i="15" s="1"/>
  <c r="G343" i="15"/>
  <c r="H343" i="15" s="1"/>
  <c r="G723" i="15"/>
  <c r="H723" i="15" s="1"/>
  <c r="G229" i="15"/>
  <c r="H229" i="15" s="1"/>
  <c r="G728" i="15"/>
  <c r="H728" i="15" s="1"/>
  <c r="G291" i="15"/>
  <c r="H291" i="15" s="1"/>
  <c r="G98" i="15"/>
  <c r="H98" i="15" s="1"/>
  <c r="G27" i="15"/>
  <c r="H27" i="15" s="1"/>
  <c r="G267" i="15"/>
  <c r="H267" i="15" s="1"/>
  <c r="G423" i="15"/>
  <c r="H423" i="15" s="1"/>
  <c r="G446" i="15"/>
  <c r="H446" i="15" s="1"/>
  <c r="G18" i="15"/>
  <c r="H18" i="15" s="1"/>
  <c r="G20" i="15"/>
  <c r="H20" i="15" s="1"/>
  <c r="G165" i="15"/>
  <c r="H165" i="15" s="1"/>
  <c r="G166" i="15"/>
  <c r="H166" i="15" s="1"/>
  <c r="G198" i="15"/>
  <c r="H198" i="15" s="1"/>
  <c r="G358" i="15"/>
  <c r="H358" i="15" s="1"/>
  <c r="G372" i="15"/>
  <c r="H372" i="15" s="1"/>
  <c r="G30" i="15"/>
  <c r="H30" i="15" s="1"/>
  <c r="G615" i="15"/>
  <c r="H615" i="15" s="1"/>
  <c r="G12" i="15"/>
  <c r="H12" i="15" s="1"/>
  <c r="G691" i="15"/>
  <c r="H691" i="15" s="1"/>
  <c r="G316" i="15"/>
  <c r="H316" i="15" s="1"/>
  <c r="G634" i="15"/>
  <c r="H634" i="15" s="1"/>
  <c r="G712" i="15"/>
  <c r="H712" i="15" s="1"/>
  <c r="G586" i="15"/>
  <c r="H586" i="15" s="1"/>
  <c r="G34" i="15"/>
  <c r="H34" i="15" s="1"/>
  <c r="G7" i="15"/>
  <c r="H7" i="15" s="1"/>
  <c r="G86" i="15"/>
  <c r="H86" i="15" s="1"/>
  <c r="G467" i="15"/>
  <c r="H467" i="15" s="1"/>
  <c r="G286" i="15"/>
  <c r="H286" i="15" s="1"/>
  <c r="G385" i="15"/>
  <c r="H385" i="15" s="1"/>
  <c r="G362" i="15"/>
  <c r="H362" i="15" s="1"/>
  <c r="G349" i="15"/>
  <c r="H349" i="15" s="1"/>
  <c r="G248" i="15"/>
  <c r="H248" i="15" s="1"/>
  <c r="G627" i="15"/>
  <c r="H627" i="15" s="1"/>
  <c r="G78" i="15"/>
  <c r="H78" i="15" s="1"/>
  <c r="G388" i="15"/>
  <c r="H388" i="15" s="1"/>
  <c r="G116" i="15"/>
  <c r="H116" i="15" s="1"/>
  <c r="G174" i="15"/>
  <c r="H174" i="15" s="1"/>
  <c r="G255" i="15"/>
  <c r="H255" i="15" s="1"/>
  <c r="G539" i="15"/>
  <c r="H539" i="15" s="1"/>
  <c r="G421" i="15"/>
  <c r="H421" i="15" s="1"/>
  <c r="G650" i="15"/>
  <c r="H650" i="15" s="1"/>
  <c r="G727" i="15"/>
  <c r="H727" i="15" s="1"/>
  <c r="G168" i="15"/>
  <c r="H168" i="15" s="1"/>
  <c r="G117" i="15"/>
  <c r="H117" i="15" s="1"/>
  <c r="G398" i="15"/>
  <c r="H398" i="15" s="1"/>
  <c r="G491" i="15"/>
  <c r="H491" i="15" s="1"/>
  <c r="G680" i="15"/>
  <c r="H680" i="15" s="1"/>
  <c r="G645" i="15"/>
  <c r="H645" i="15" s="1"/>
  <c r="G96" i="15"/>
  <c r="H96" i="15" s="1"/>
  <c r="G313" i="15"/>
  <c r="H313" i="15" s="1"/>
  <c r="G720" i="15"/>
  <c r="H720" i="15" s="1"/>
  <c r="G730" i="15"/>
  <c r="H730" i="15" s="1"/>
  <c r="G45" i="15"/>
  <c r="H45" i="15" s="1"/>
  <c r="G406" i="15"/>
  <c r="H406" i="15" s="1"/>
  <c r="G697" i="15"/>
  <c r="H697" i="15" s="1"/>
  <c r="G249" i="15"/>
  <c r="H249" i="15" s="1"/>
  <c r="G99" i="15"/>
  <c r="H99" i="15" s="1"/>
  <c r="G534" i="15"/>
  <c r="H534" i="15" s="1"/>
  <c r="G240" i="15"/>
  <c r="H240" i="15" s="1"/>
  <c r="G658" i="15"/>
  <c r="H658" i="15" s="1"/>
  <c r="G488" i="15"/>
  <c r="H488" i="15" s="1"/>
  <c r="G327" i="15"/>
  <c r="H327" i="15" s="1"/>
  <c r="G190" i="15"/>
  <c r="H190" i="15" s="1"/>
  <c r="G293" i="15"/>
  <c r="H293" i="15" s="1"/>
  <c r="G599" i="15"/>
  <c r="H599" i="15" s="1"/>
  <c r="G271" i="15"/>
  <c r="H271" i="15" s="1"/>
  <c r="G221" i="15"/>
  <c r="H221" i="15" s="1"/>
  <c r="G535" i="15"/>
  <c r="H535" i="15" s="1"/>
  <c r="G432" i="15"/>
  <c r="H432" i="15" s="1"/>
  <c r="G364" i="15"/>
  <c r="H364" i="15" s="1"/>
  <c r="G523" i="15"/>
  <c r="H523" i="15" s="1"/>
  <c r="G608" i="15"/>
  <c r="H608" i="15" s="1"/>
  <c r="G284" i="15"/>
  <c r="H284" i="15" s="1"/>
  <c r="G595" i="15"/>
  <c r="H595" i="15" s="1"/>
  <c r="G501" i="15"/>
  <c r="H501" i="15" s="1"/>
  <c r="G303" i="15"/>
  <c r="H303" i="15" s="1"/>
  <c r="G450" i="15"/>
  <c r="H450" i="15" s="1"/>
  <c r="G449" i="15"/>
  <c r="H449" i="15" s="1"/>
  <c r="G625" i="15"/>
  <c r="H625" i="15" s="1"/>
  <c r="G72" i="15"/>
  <c r="H72" i="15" s="1"/>
  <c r="G227" i="15"/>
  <c r="H227" i="15" s="1"/>
  <c r="G490" i="15"/>
  <c r="H490" i="15" s="1"/>
  <c r="G13" i="15"/>
  <c r="H13" i="15" s="1"/>
  <c r="G137" i="15"/>
  <c r="H137" i="15" s="1"/>
  <c r="G266" i="15"/>
  <c r="H266" i="15" s="1"/>
  <c r="G641" i="15"/>
  <c r="H641" i="15" s="1"/>
  <c r="G203" i="15"/>
  <c r="H203" i="15" s="1"/>
  <c r="G666" i="15"/>
  <c r="H666" i="15" s="1"/>
  <c r="G146" i="15"/>
  <c r="H146" i="15" s="1"/>
  <c r="G57" i="15"/>
  <c r="H57" i="15" s="1"/>
  <c r="G596" i="15"/>
  <c r="H596" i="15" s="1"/>
  <c r="G667" i="15"/>
  <c r="H667" i="15" s="1"/>
  <c r="G399" i="15"/>
  <c r="H399" i="15" s="1"/>
  <c r="G472" i="15"/>
  <c r="H472" i="15" s="1"/>
  <c r="G587" i="15"/>
  <c r="H587" i="15" s="1"/>
  <c r="G81" i="15"/>
  <c r="H81" i="15" s="1"/>
  <c r="G473" i="15"/>
  <c r="H473" i="15" s="1"/>
  <c r="G526" i="15"/>
  <c r="H526" i="15" s="1"/>
  <c r="G702" i="15"/>
  <c r="H702" i="15" s="1"/>
  <c r="G638" i="15"/>
  <c r="H638" i="15" s="1"/>
  <c r="G191" i="15"/>
  <c r="H191" i="15" s="1"/>
  <c r="G403" i="15"/>
  <c r="H403" i="15" s="1"/>
  <c r="G669" i="15"/>
  <c r="H669" i="15" s="1"/>
  <c r="G181" i="15"/>
  <c r="H181" i="15" s="1"/>
  <c r="G231" i="15"/>
  <c r="H231" i="15" s="1"/>
  <c r="G656" i="15"/>
  <c r="H656" i="15" s="1"/>
  <c r="G574" i="15"/>
  <c r="H574" i="15" s="1"/>
  <c r="G676" i="15"/>
  <c r="H676" i="15" s="1"/>
  <c r="G156" i="15"/>
  <c r="H156" i="15" s="1"/>
  <c r="G306" i="15"/>
  <c r="H306" i="15" s="1"/>
  <c r="G5" i="15"/>
  <c r="H5" i="15" s="1"/>
  <c r="G250" i="15"/>
  <c r="H250" i="15" s="1"/>
  <c r="G32" i="15"/>
  <c r="H32" i="15" s="1"/>
  <c r="G725" i="15"/>
  <c r="H725" i="15" s="1"/>
  <c r="G569" i="15"/>
  <c r="H569" i="15" s="1"/>
  <c r="G412" i="15"/>
  <c r="H412" i="15" s="1"/>
  <c r="G700" i="15"/>
  <c r="H700" i="15" s="1"/>
  <c r="G463" i="15"/>
  <c r="H463" i="15" s="1"/>
  <c r="G323" i="15"/>
  <c r="H323" i="15" s="1"/>
  <c r="G74" i="15"/>
  <c r="H74" i="15" s="1"/>
  <c r="G206" i="15"/>
  <c r="H206" i="15" s="1"/>
  <c r="G219" i="15"/>
  <c r="H219" i="15" s="1"/>
  <c r="G726" i="15"/>
  <c r="H726" i="15" s="1"/>
  <c r="G663" i="15"/>
  <c r="H663" i="15" s="1"/>
  <c r="G394" i="15"/>
  <c r="H394" i="15" s="1"/>
  <c r="G408" i="15"/>
  <c r="H408" i="15" s="1"/>
  <c r="G59" i="15"/>
  <c r="H59" i="15" s="1"/>
  <c r="G597" i="15"/>
  <c r="H597" i="15" s="1"/>
  <c r="G91" i="15"/>
  <c r="H91" i="15" s="1"/>
  <c r="G696" i="15"/>
  <c r="H696" i="15" s="1"/>
  <c r="G647" i="15"/>
  <c r="H647" i="15" s="1"/>
  <c r="G578" i="15"/>
  <c r="H578" i="15" s="1"/>
  <c r="G330" i="15"/>
  <c r="H330" i="15" s="1"/>
  <c r="G288" i="15"/>
  <c r="H288" i="15" s="1"/>
  <c r="G345" i="15"/>
  <c r="H345" i="15" s="1"/>
  <c r="G37" i="15"/>
  <c r="H37" i="15" s="1"/>
  <c r="G321" i="15"/>
  <c r="H321" i="15" s="1"/>
  <c r="G558" i="15"/>
  <c r="H558" i="15" s="1"/>
  <c r="G211" i="15"/>
  <c r="H211" i="15" s="1"/>
  <c r="G363" i="15"/>
  <c r="H363" i="15" s="1"/>
  <c r="G352" i="15"/>
  <c r="H352" i="15" s="1"/>
  <c r="G516" i="15"/>
  <c r="H516" i="15" s="1"/>
  <c r="G601" i="15"/>
  <c r="H601" i="15" s="1"/>
  <c r="G674" i="15"/>
  <c r="H674" i="15" s="1"/>
  <c r="G480" i="15"/>
  <c r="H480" i="15" s="1"/>
  <c r="G404" i="15"/>
  <c r="H404" i="15" s="1"/>
  <c r="G318" i="15"/>
  <c r="H318" i="15" s="1"/>
  <c r="G711" i="15"/>
  <c r="H711" i="15" s="1"/>
  <c r="G424" i="15"/>
  <c r="H424" i="15" s="1"/>
  <c r="G494" i="15"/>
  <c r="H494" i="15" s="1"/>
  <c r="G434" i="15"/>
  <c r="H434" i="15" s="1"/>
  <c r="G390" i="15"/>
  <c r="H390" i="15" s="1"/>
  <c r="G497" i="15"/>
  <c r="H497" i="15" s="1"/>
  <c r="G564" i="15"/>
  <c r="H564" i="15" s="1"/>
  <c r="G11" i="15"/>
  <c r="H11" i="15" s="1"/>
  <c r="G66" i="15"/>
  <c r="H66" i="15" s="1"/>
  <c r="G637" i="15"/>
  <c r="H637" i="15" s="1"/>
  <c r="G547" i="15"/>
  <c r="H547" i="15" s="1"/>
  <c r="G671" i="15"/>
  <c r="H671" i="15" s="1"/>
  <c r="G577" i="15"/>
  <c r="H577" i="15" s="1"/>
  <c r="G185" i="15"/>
  <c r="H185" i="15" s="1"/>
  <c r="G618" i="15"/>
  <c r="H618" i="15" s="1"/>
  <c r="G416" i="15"/>
  <c r="H416" i="15" s="1"/>
  <c r="G709" i="15"/>
  <c r="H709" i="15" s="1"/>
  <c r="G401" i="15"/>
  <c r="H401" i="15" s="1"/>
  <c r="G405" i="15"/>
  <c r="H405" i="15" s="1"/>
  <c r="G276" i="15"/>
  <c r="H276" i="15" s="1"/>
  <c r="G82" i="15"/>
  <c r="H82" i="15" s="1"/>
  <c r="G384" i="15"/>
  <c r="H384" i="15" s="1"/>
  <c r="G640" i="15"/>
  <c r="H640" i="15" s="1"/>
  <c r="G200" i="15"/>
  <c r="H200" i="15" s="1"/>
  <c r="G131" i="15"/>
  <c r="H131" i="15" s="1"/>
  <c r="G256" i="15"/>
  <c r="H256" i="15" s="1"/>
  <c r="G335" i="15"/>
  <c r="H335" i="15" s="1"/>
  <c r="G52" i="15"/>
  <c r="H52" i="15" s="1"/>
  <c r="G455" i="15"/>
  <c r="H455" i="15" s="1"/>
  <c r="G184" i="15"/>
  <c r="H184" i="15" s="1"/>
  <c r="G379" i="15"/>
  <c r="H379" i="15" s="1"/>
  <c r="G668" i="15"/>
  <c r="H668" i="15" s="1"/>
  <c r="G500" i="15"/>
  <c r="H500" i="15" s="1"/>
  <c r="Q127" i="15"/>
  <c r="H612" i="15"/>
  <c r="H443" i="15"/>
  <c r="Q729" i="15"/>
  <c r="Q621" i="15"/>
  <c r="Q661" i="15"/>
  <c r="G661" i="15"/>
  <c r="H661" i="15" s="1"/>
  <c r="G127" i="15"/>
  <c r="H127" i="15" s="1"/>
  <c r="Q83" i="15"/>
  <c r="Q428" i="15"/>
  <c r="Q500" i="15"/>
  <c r="Q453" i="15"/>
  <c r="Q124" i="15"/>
  <c r="Q262" i="15"/>
  <c r="G262" i="15"/>
  <c r="H262" i="15" s="1"/>
  <c r="Q704" i="15"/>
  <c r="Q568" i="15"/>
  <c r="Q403" i="15"/>
  <c r="G244" i="15"/>
  <c r="H244" i="15" s="1"/>
  <c r="Q4" i="15"/>
  <c r="Q366" i="15"/>
  <c r="Q172" i="15"/>
  <c r="Q396" i="15"/>
  <c r="Q310" i="15"/>
  <c r="Q12" i="15"/>
  <c r="Q447" i="15"/>
  <c r="Q487" i="15"/>
  <c r="Q482" i="15"/>
  <c r="Q474" i="15"/>
  <c r="G447" i="15"/>
  <c r="H447" i="15" s="1"/>
  <c r="G474" i="15"/>
  <c r="H474" i="15" s="1"/>
  <c r="Q691" i="15"/>
  <c r="Q316" i="15"/>
  <c r="Q244" i="15"/>
  <c r="Q635" i="15"/>
  <c r="Q21" i="15"/>
  <c r="G21" i="15"/>
  <c r="H21" i="15" s="1"/>
  <c r="Q209" i="15"/>
  <c r="Q576" i="15"/>
  <c r="Q533" i="15"/>
  <c r="Q414" i="15"/>
  <c r="G533" i="15"/>
  <c r="H533" i="15" s="1"/>
  <c r="Q584" i="15"/>
  <c r="Q73" i="15"/>
  <c r="Q191" i="15"/>
  <c r="Q719" i="15"/>
  <c r="Q341" i="15"/>
  <c r="G719" i="15"/>
  <c r="H719" i="15" s="1"/>
  <c r="Q386" i="15"/>
  <c r="Q588" i="15"/>
  <c r="Q668" i="15"/>
  <c r="Q429" i="15"/>
  <c r="Q128" i="15"/>
  <c r="G588" i="15"/>
  <c r="H588" i="15" s="1"/>
  <c r="Q350" i="15"/>
  <c r="Q535" i="15"/>
  <c r="Q409" i="15"/>
  <c r="Q35" i="15"/>
  <c r="Q77" i="15"/>
  <c r="Q371" i="15"/>
  <c r="Q626" i="15"/>
  <c r="H527" i="15"/>
  <c r="Q268" i="15"/>
  <c r="G626" i="15"/>
  <c r="H626" i="15" s="1"/>
  <c r="H193" i="15"/>
  <c r="G77" i="15"/>
  <c r="H77" i="15" s="1"/>
  <c r="Q141" i="15"/>
  <c r="G141" i="15"/>
  <c r="H141" i="15" s="1"/>
  <c r="H642" i="15"/>
  <c r="G429" i="15"/>
  <c r="H429" i="15" s="1"/>
  <c r="Q710" i="15"/>
  <c r="Q638" i="15"/>
  <c r="G652" i="15"/>
  <c r="H652" i="15" s="1"/>
  <c r="H397" i="15"/>
  <c r="Q478" i="15"/>
  <c r="G33" i="15"/>
  <c r="H33" i="15" s="1"/>
  <c r="Q334" i="15"/>
  <c r="Q221" i="15"/>
  <c r="Q328" i="15"/>
  <c r="Q550" i="15"/>
  <c r="G371" i="15"/>
  <c r="H371" i="15" s="1"/>
  <c r="H657" i="15"/>
  <c r="G341" i="15"/>
  <c r="H341" i="15" s="1"/>
  <c r="G548" i="15"/>
  <c r="H548" i="15" s="1"/>
  <c r="Q143" i="15"/>
  <c r="G409" i="15"/>
  <c r="H409" i="15" s="1"/>
  <c r="G621" i="15"/>
  <c r="H621" i="15" s="1"/>
  <c r="G143" i="15"/>
  <c r="H143" i="15" s="1"/>
  <c r="Q298" i="15"/>
  <c r="G68" i="15"/>
  <c r="H68" i="15" s="1"/>
  <c r="H41" i="15"/>
  <c r="Q178" i="15"/>
  <c r="Q274" i="15"/>
  <c r="Q526" i="15"/>
  <c r="Q343" i="15"/>
  <c r="G178" i="15"/>
  <c r="H178" i="15" s="1"/>
  <c r="G149" i="15"/>
  <c r="H149" i="15" s="1"/>
  <c r="Q125" i="15"/>
  <c r="H591" i="15"/>
  <c r="G304" i="15"/>
  <c r="H304" i="15" s="1"/>
  <c r="Q512" i="15"/>
  <c r="Q348" i="15"/>
  <c r="Q98" i="15"/>
  <c r="Q702" i="15"/>
  <c r="Q709" i="15"/>
  <c r="Q314" i="15"/>
  <c r="Q250" i="15"/>
  <c r="G717" i="15"/>
  <c r="H717" i="15" s="1"/>
  <c r="Q426" i="15"/>
  <c r="Q531" i="15"/>
  <c r="Q123" i="15"/>
  <c r="Q599" i="15"/>
  <c r="Q377" i="15"/>
  <c r="Q652" i="15"/>
  <c r="G630" i="15"/>
  <c r="H630" i="15" s="1"/>
  <c r="Q33" i="15"/>
  <c r="G6" i="15"/>
  <c r="H6" i="15" s="1"/>
  <c r="G426" i="15"/>
  <c r="H426" i="15" s="1"/>
  <c r="G531" i="15"/>
  <c r="H531" i="15" s="1"/>
  <c r="Q266" i="15"/>
  <c r="Q13" i="15"/>
  <c r="Q614" i="15"/>
  <c r="Q335" i="15"/>
  <c r="G509" i="15"/>
  <c r="H509" i="15" s="1"/>
  <c r="Q509" i="15"/>
  <c r="G272" i="15"/>
  <c r="H272" i="15" s="1"/>
  <c r="Q272" i="15"/>
  <c r="G217" i="15"/>
  <c r="H217" i="15" s="1"/>
  <c r="Q217" i="15"/>
  <c r="F196" i="15"/>
  <c r="G196" i="15" s="1"/>
  <c r="H196" i="15" s="1"/>
  <c r="P196" i="15"/>
  <c r="Q196" i="15" s="1"/>
  <c r="F465" i="15"/>
  <c r="G465" i="15" s="1"/>
  <c r="H465" i="15" s="1"/>
  <c r="P465" i="15"/>
  <c r="Q465" i="15" s="1"/>
  <c r="F616" i="15"/>
  <c r="G616" i="15" s="1"/>
  <c r="H616" i="15" s="1"/>
  <c r="P616" i="15"/>
  <c r="Q616" i="15" s="1"/>
  <c r="F639" i="15"/>
  <c r="G639" i="15" s="1"/>
  <c r="H639" i="15" s="1"/>
  <c r="P639" i="15"/>
  <c r="Q639" i="15" s="1"/>
  <c r="G155" i="15"/>
  <c r="H155" i="15" s="1"/>
  <c r="Q155" i="15"/>
  <c r="Q307" i="15"/>
  <c r="G307" i="15"/>
  <c r="H307" i="15" s="1"/>
  <c r="G320" i="15"/>
  <c r="H320" i="15" s="1"/>
  <c r="Q320" i="15"/>
  <c r="Q438" i="15"/>
  <c r="G438" i="15"/>
  <c r="H438" i="15" s="1"/>
  <c r="Q237" i="15"/>
  <c r="Q295" i="15"/>
  <c r="Q713" i="15"/>
  <c r="G592" i="15"/>
  <c r="H592" i="15" s="1"/>
  <c r="Q730" i="15"/>
  <c r="Q108" i="15"/>
  <c r="Q547" i="15"/>
  <c r="G370" i="15"/>
  <c r="H370" i="15" s="1"/>
  <c r="G125" i="15"/>
  <c r="H125" i="15" s="1"/>
  <c r="G731" i="15"/>
  <c r="H731" i="15" s="1"/>
  <c r="G268" i="15"/>
  <c r="H268" i="15" s="1"/>
  <c r="Q427" i="15"/>
  <c r="Q220" i="15"/>
  <c r="Q382" i="15"/>
  <c r="Q394" i="15"/>
  <c r="Q313" i="15"/>
  <c r="Q283" i="15"/>
  <c r="Q78" i="15"/>
  <c r="Q398" i="15"/>
  <c r="Q610" i="15"/>
  <c r="Q137" i="15"/>
  <c r="Q249" i="15"/>
  <c r="Q458" i="15"/>
  <c r="Q291" i="15"/>
  <c r="G704" i="15"/>
  <c r="H704" i="15" s="1"/>
  <c r="G274" i="15"/>
  <c r="H274" i="15" s="1"/>
  <c r="Q454" i="15"/>
  <c r="G454" i="15"/>
  <c r="H454" i="15" s="1"/>
  <c r="Q49" i="15"/>
  <c r="G49" i="15"/>
  <c r="H49" i="15" s="1"/>
  <c r="F741" i="15"/>
  <c r="G741" i="15" s="1"/>
  <c r="H741" i="15" s="1"/>
  <c r="P741" i="15"/>
  <c r="Q741" i="15" s="1"/>
  <c r="G147" i="15"/>
  <c r="H147" i="15" s="1"/>
  <c r="Q147" i="15"/>
  <c r="Q646" i="15"/>
  <c r="G646" i="15"/>
  <c r="H646" i="15" s="1"/>
  <c r="F430" i="15"/>
  <c r="G430" i="15" s="1"/>
  <c r="H430" i="15" s="1"/>
  <c r="P430" i="15"/>
  <c r="Q430" i="15" s="1"/>
  <c r="Q664" i="15"/>
  <c r="G664" i="15"/>
  <c r="H664" i="15" s="1"/>
  <c r="G136" i="15"/>
  <c r="H136" i="15" s="1"/>
  <c r="Q136" i="15"/>
  <c r="Q235" i="15"/>
  <c r="G235" i="15"/>
  <c r="H235" i="15" s="1"/>
  <c r="G40" i="15"/>
  <c r="H40" i="15" s="1"/>
  <c r="Q370" i="15"/>
  <c r="Q290" i="15"/>
  <c r="Q145" i="15"/>
  <c r="Q72" i="15"/>
  <c r="Q278" i="15"/>
  <c r="Q54" i="15"/>
  <c r="G54" i="15"/>
  <c r="H54" i="15" s="1"/>
  <c r="G173" i="15"/>
  <c r="H173" i="15" s="1"/>
  <c r="Q173" i="15"/>
  <c r="Q305" i="15"/>
  <c r="G305" i="15"/>
  <c r="H305" i="15" s="1"/>
  <c r="H387" i="15"/>
  <c r="G180" i="15"/>
  <c r="H180" i="15" s="1"/>
  <c r="Q180" i="15"/>
  <c r="G522" i="15"/>
  <c r="H522" i="15" s="1"/>
  <c r="G130" i="15"/>
  <c r="H130" i="15" s="1"/>
  <c r="Q354" i="15"/>
  <c r="Q493" i="15"/>
  <c r="G636" i="15"/>
  <c r="H636" i="15" s="1"/>
  <c r="Q218" i="15"/>
  <c r="G123" i="15"/>
  <c r="H123" i="15" s="1"/>
  <c r="Q627" i="15"/>
  <c r="Q56" i="15"/>
  <c r="Q437" i="15"/>
  <c r="Q551" i="15"/>
  <c r="Q233" i="15"/>
  <c r="Q269" i="15"/>
  <c r="Q327" i="15"/>
  <c r="Q479" i="15"/>
  <c r="Q722" i="15"/>
  <c r="Q518" i="15"/>
  <c r="Q160" i="15"/>
  <c r="Q5" i="15"/>
  <c r="G169" i="15"/>
  <c r="H169" i="15" s="1"/>
  <c r="Q486" i="15"/>
  <c r="Q525" i="15"/>
  <c r="Q590" i="15"/>
  <c r="Q322" i="15"/>
  <c r="G126" i="15"/>
  <c r="H126" i="15" s="1"/>
  <c r="Q357" i="15"/>
  <c r="G357" i="15"/>
  <c r="H357" i="15" s="1"/>
  <c r="Q589" i="15"/>
  <c r="G589" i="15"/>
  <c r="H589" i="15" s="1"/>
  <c r="F744" i="15"/>
  <c r="G744" i="15" s="1"/>
  <c r="H744" i="15" s="1"/>
  <c r="P744" i="15"/>
  <c r="Q744" i="15" s="1"/>
  <c r="Q280" i="15"/>
  <c r="G280" i="15"/>
  <c r="H280" i="15" s="1"/>
  <c r="Q65" i="15"/>
  <c r="G65" i="15"/>
  <c r="H65" i="15" s="1"/>
  <c r="G204" i="15"/>
  <c r="H204" i="15" s="1"/>
  <c r="Q204" i="15"/>
  <c r="F540" i="15"/>
  <c r="G540" i="15" s="1"/>
  <c r="H540" i="15" s="1"/>
  <c r="P540" i="15"/>
  <c r="Q540" i="15" s="1"/>
  <c r="F694" i="15"/>
  <c r="G694" i="15" s="1"/>
  <c r="H694" i="15" s="1"/>
  <c r="P694" i="15"/>
  <c r="Q694" i="15" s="1"/>
  <c r="F537" i="15"/>
  <c r="G537" i="15" s="1"/>
  <c r="H537" i="15" s="1"/>
  <c r="P537" i="15"/>
  <c r="Q537" i="15" s="1"/>
  <c r="F202" i="15"/>
  <c r="G202" i="15" s="1"/>
  <c r="H202" i="15" s="1"/>
  <c r="P202" i="15"/>
  <c r="Q202" i="15" s="1"/>
  <c r="F745" i="15"/>
  <c r="G745" i="15" s="1"/>
  <c r="H745" i="15" s="1"/>
  <c r="P745" i="15"/>
  <c r="Q745" i="15" s="1"/>
  <c r="G659" i="15"/>
  <c r="H659" i="15" s="1"/>
  <c r="Q659" i="15"/>
  <c r="Q553" i="15"/>
  <c r="Q333" i="15"/>
  <c r="Q154" i="15"/>
  <c r="G354" i="15"/>
  <c r="H354" i="15" s="1"/>
  <c r="G493" i="15"/>
  <c r="H493" i="15" s="1"/>
  <c r="Q662" i="15"/>
  <c r="G218" i="15"/>
  <c r="H218" i="15" s="1"/>
  <c r="G350" i="15"/>
  <c r="H350" i="15" s="1"/>
  <c r="G487" i="15"/>
  <c r="H487" i="15" s="1"/>
  <c r="Q318" i="15"/>
  <c r="Q85" i="15"/>
  <c r="G437" i="15"/>
  <c r="H437" i="15" s="1"/>
  <c r="Q48" i="15"/>
  <c r="G179" i="15"/>
  <c r="H179" i="15" s="1"/>
  <c r="G710" i="15"/>
  <c r="H710" i="15" s="1"/>
  <c r="G31" i="15"/>
  <c r="H31" i="15" s="1"/>
  <c r="Q611" i="15"/>
  <c r="G209" i="15"/>
  <c r="H209" i="15" s="1"/>
  <c r="G521" i="15"/>
  <c r="H521" i="15" s="1"/>
  <c r="G525" i="15"/>
  <c r="H525" i="15" s="1"/>
  <c r="G386" i="15"/>
  <c r="H386" i="15" s="1"/>
  <c r="Q405" i="15"/>
  <c r="Q18" i="15"/>
  <c r="G322" i="15"/>
  <c r="H322" i="15" s="1"/>
  <c r="G301" i="15"/>
  <c r="H301" i="15" s="1"/>
  <c r="Q257" i="15"/>
  <c r="G257" i="15"/>
  <c r="H257" i="15" s="1"/>
  <c r="G22" i="15"/>
  <c r="H22" i="15" s="1"/>
  <c r="Q22" i="15"/>
  <c r="G606" i="15"/>
  <c r="H606" i="15" s="1"/>
  <c r="Q606" i="15"/>
  <c r="F742" i="15"/>
  <c r="G742" i="15" s="1"/>
  <c r="H742" i="15" s="1"/>
  <c r="P742" i="15"/>
  <c r="Q742" i="15" s="1"/>
  <c r="Q367" i="15"/>
  <c r="G367" i="15"/>
  <c r="H367" i="15" s="1"/>
  <c r="Q299" i="15"/>
  <c r="G299" i="15"/>
  <c r="H299" i="15" s="1"/>
  <c r="H721" i="15"/>
  <c r="F678" i="15"/>
  <c r="G678" i="15" s="1"/>
  <c r="H678" i="15" s="1"/>
  <c r="P678" i="15"/>
  <c r="Q678" i="15" s="1"/>
  <c r="Q515" i="15"/>
  <c r="G515" i="15"/>
  <c r="H515" i="15" s="1"/>
  <c r="G695" i="15"/>
  <c r="H695" i="15" s="1"/>
  <c r="Q695" i="15"/>
  <c r="Q544" i="15"/>
  <c r="G544" i="15"/>
  <c r="H544" i="15" s="1"/>
  <c r="G553" i="15"/>
  <c r="H553" i="15" s="1"/>
  <c r="G154" i="15"/>
  <c r="H154" i="15" s="1"/>
  <c r="G418" i="15"/>
  <c r="H418" i="15" s="1"/>
  <c r="Q483" i="15"/>
  <c r="Q395" i="15"/>
  <c r="Q628" i="15"/>
  <c r="G396" i="15"/>
  <c r="H396" i="15" s="1"/>
  <c r="Q564" i="15"/>
  <c r="G85" i="15"/>
  <c r="H85" i="15" s="1"/>
  <c r="Q649" i="15"/>
  <c r="Q687" i="15"/>
  <c r="Q468" i="15"/>
  <c r="G611" i="15"/>
  <c r="H611" i="15" s="1"/>
  <c r="Q432" i="15"/>
  <c r="Q676" i="15"/>
  <c r="Q254" i="15"/>
  <c r="Q681" i="15"/>
  <c r="Q197" i="15"/>
  <c r="G208" i="15"/>
  <c r="H208" i="15" s="1"/>
  <c r="Q208" i="15"/>
  <c r="Q194" i="15"/>
  <c r="G194" i="15"/>
  <c r="H194" i="15" s="1"/>
  <c r="G575" i="15"/>
  <c r="H575" i="15" s="1"/>
  <c r="Q575" i="15"/>
  <c r="G53" i="15"/>
  <c r="H53" i="15" s="1"/>
  <c r="Q53" i="15"/>
  <c r="F14" i="15"/>
  <c r="G14" i="15" s="1"/>
  <c r="H14" i="15" s="1"/>
  <c r="P14" i="15"/>
  <c r="Q14" i="15" s="1"/>
  <c r="G451" i="15"/>
  <c r="H451" i="15" s="1"/>
  <c r="Q451" i="15"/>
  <c r="F504" i="15"/>
  <c r="G504" i="15" s="1"/>
  <c r="H504" i="15" s="1"/>
  <c r="P504" i="15"/>
  <c r="Q504" i="15" s="1"/>
  <c r="Q631" i="15"/>
  <c r="G631" i="15"/>
  <c r="H631" i="15" s="1"/>
  <c r="G420" i="15"/>
  <c r="H420" i="15" s="1"/>
  <c r="Q420" i="15"/>
  <c r="G677" i="15"/>
  <c r="H677" i="15" s="1"/>
  <c r="Q677" i="15"/>
  <c r="Q644" i="15"/>
  <c r="G644" i="15"/>
  <c r="H644" i="15" s="1"/>
  <c r="Q315" i="15"/>
  <c r="G483" i="15"/>
  <c r="H483" i="15" s="1"/>
  <c r="Q380" i="15"/>
  <c r="Q97" i="15"/>
  <c r="Q106" i="15"/>
  <c r="Q161" i="15"/>
  <c r="G374" i="15"/>
  <c r="H374" i="15" s="1"/>
  <c r="Q536" i="15"/>
  <c r="G4" i="15"/>
  <c r="H4" i="15" s="1"/>
  <c r="Q725" i="15"/>
  <c r="Q284" i="15"/>
  <c r="Q302" i="15"/>
  <c r="G331" i="15"/>
  <c r="H331" i="15" s="1"/>
  <c r="G100" i="15"/>
  <c r="H100" i="15" s="1"/>
  <c r="G687" i="15"/>
  <c r="H687" i="15" s="1"/>
  <c r="G29" i="15"/>
  <c r="H29" i="15" s="1"/>
  <c r="G583" i="15"/>
  <c r="H583" i="15" s="1"/>
  <c r="Q109" i="15"/>
  <c r="Q490" i="15"/>
  <c r="G254" i="15"/>
  <c r="H254" i="15" s="1"/>
  <c r="G681" i="15"/>
  <c r="H681" i="15" s="1"/>
  <c r="Q708" i="15"/>
  <c r="G708" i="15"/>
  <c r="H708" i="15" s="1"/>
  <c r="G706" i="15"/>
  <c r="H706" i="15" s="1"/>
  <c r="Q706" i="15"/>
  <c r="G566" i="15"/>
  <c r="H566" i="15" s="1"/>
  <c r="Q566" i="15"/>
  <c r="Q563" i="15"/>
  <c r="Q330" i="15"/>
  <c r="Q650" i="15"/>
  <c r="Q70" i="15"/>
  <c r="Q148" i="15"/>
  <c r="Q135" i="15"/>
  <c r="Q43" i="15"/>
  <c r="Q264" i="15"/>
  <c r="Q162" i="15"/>
  <c r="Q279" i="15"/>
  <c r="Q516" i="15"/>
  <c r="Q306" i="15"/>
  <c r="Q41" i="15"/>
  <c r="G106" i="15"/>
  <c r="H106" i="15" s="1"/>
  <c r="G258" i="15"/>
  <c r="H258" i="15" s="1"/>
  <c r="G536" i="15"/>
  <c r="H536" i="15" s="1"/>
  <c r="Q19" i="15"/>
  <c r="Q605" i="15"/>
  <c r="Q697" i="15"/>
  <c r="G302" i="15"/>
  <c r="H302" i="15" s="1"/>
  <c r="Q111" i="15"/>
  <c r="Q446" i="15"/>
  <c r="Q629" i="15"/>
  <c r="Q81" i="15"/>
  <c r="Q224" i="15"/>
  <c r="Q408" i="15"/>
  <c r="G576" i="15"/>
  <c r="H576" i="15" s="1"/>
  <c r="Q24" i="15"/>
  <c r="G172" i="15"/>
  <c r="H172" i="15" s="1"/>
  <c r="Q347" i="15"/>
  <c r="Q484" i="15"/>
  <c r="G623" i="15"/>
  <c r="H623" i="15" s="1"/>
  <c r="G332" i="15"/>
  <c r="H332" i="15" s="1"/>
  <c r="Q506" i="15"/>
  <c r="G520" i="15"/>
  <c r="H520" i="15" s="1"/>
  <c r="Q703" i="15"/>
  <c r="Q656" i="15"/>
  <c r="G604" i="15"/>
  <c r="H604" i="15" s="1"/>
  <c r="G389" i="15"/>
  <c r="H389" i="15" s="1"/>
  <c r="Q389" i="15"/>
  <c r="F242" i="15"/>
  <c r="G242" i="15" s="1"/>
  <c r="H242" i="15" s="1"/>
  <c r="P242" i="15"/>
  <c r="Q242" i="15" s="1"/>
  <c r="G340" i="15"/>
  <c r="H340" i="15" s="1"/>
  <c r="Q340" i="15"/>
  <c r="Q369" i="15"/>
  <c r="G369" i="15"/>
  <c r="H369" i="15" s="1"/>
  <c r="F743" i="15"/>
  <c r="G743" i="15" s="1"/>
  <c r="H743" i="15" s="1"/>
  <c r="P743" i="15"/>
  <c r="Q743" i="15" s="1"/>
  <c r="Q508" i="15"/>
  <c r="G508" i="15"/>
  <c r="H508" i="15" s="1"/>
  <c r="F440" i="15"/>
  <c r="G440" i="15" s="1"/>
  <c r="H440" i="15" s="1"/>
  <c r="P440" i="15"/>
  <c r="Q440" i="15" s="1"/>
  <c r="F736" i="15"/>
  <c r="G736" i="15" s="1"/>
  <c r="H736" i="15" s="1"/>
  <c r="P736" i="15"/>
  <c r="Q736" i="15" s="1"/>
  <c r="F107" i="15"/>
  <c r="G107" i="15" s="1"/>
  <c r="H107" i="15" s="1"/>
  <c r="P107" i="15"/>
  <c r="Q107" i="15" s="1"/>
  <c r="G236" i="15"/>
  <c r="H236" i="15" s="1"/>
  <c r="Q236" i="15"/>
  <c r="Q669" i="15"/>
  <c r="Q419" i="15"/>
  <c r="Q570" i="15"/>
  <c r="Q388" i="15"/>
  <c r="Q620" i="15"/>
  <c r="G43" i="15"/>
  <c r="H43" i="15" s="1"/>
  <c r="G264" i="15"/>
  <c r="H264" i="15" s="1"/>
  <c r="Q304" i="15"/>
  <c r="G162" i="15"/>
  <c r="H162" i="15" s="1"/>
  <c r="Q276" i="15"/>
  <c r="Q36" i="15"/>
  <c r="Q527" i="15"/>
  <c r="Q726" i="15"/>
  <c r="Q679" i="15"/>
  <c r="Q149" i="15"/>
  <c r="Q345" i="15"/>
  <c r="Q541" i="15"/>
  <c r="Q513" i="15"/>
  <c r="Q558" i="15"/>
  <c r="Q603" i="15"/>
  <c r="Q362" i="15"/>
  <c r="Q400" i="15"/>
  <c r="Q189" i="15"/>
  <c r="Q308" i="15"/>
  <c r="Q404" i="15"/>
  <c r="Q273" i="15"/>
  <c r="Q739" i="15"/>
  <c r="Q339" i="15"/>
  <c r="Q728" i="15"/>
  <c r="Q413" i="15"/>
  <c r="Q114" i="15"/>
  <c r="G484" i="15"/>
  <c r="H484" i="15" s="1"/>
  <c r="G482" i="15"/>
  <c r="H482" i="15" s="1"/>
  <c r="G139" i="15"/>
  <c r="H139" i="15" s="1"/>
  <c r="Q6" i="15"/>
  <c r="G598" i="15"/>
  <c r="H598" i="15" s="1"/>
  <c r="Q252" i="15"/>
  <c r="Q622" i="15"/>
  <c r="Q494" i="15"/>
  <c r="Q436" i="15"/>
  <c r="G485" i="15"/>
  <c r="H485" i="15" s="1"/>
  <c r="Q577" i="15"/>
  <c r="Q132" i="15"/>
  <c r="Q397" i="15"/>
  <c r="Q645" i="15"/>
  <c r="Q705" i="15"/>
  <c r="Q499" i="15"/>
  <c r="Q385" i="15"/>
  <c r="Q632" i="15"/>
  <c r="Q225" i="15"/>
  <c r="G333" i="15"/>
  <c r="H333" i="15" s="1"/>
  <c r="G237" i="15"/>
  <c r="H237" i="15" s="1"/>
  <c r="Q138" i="15"/>
  <c r="Q329" i="15"/>
  <c r="Q452" i="15"/>
  <c r="Q270" i="15"/>
  <c r="G295" i="15"/>
  <c r="H295" i="15" s="1"/>
  <c r="G315" i="15"/>
  <c r="H315" i="15" s="1"/>
  <c r="G662" i="15"/>
  <c r="H662" i="15" s="1"/>
  <c r="G395" i="15"/>
  <c r="H395" i="15" s="1"/>
  <c r="G713" i="15"/>
  <c r="H713" i="15" s="1"/>
  <c r="Q530" i="15"/>
  <c r="Q602" i="15"/>
  <c r="Q300" i="15"/>
  <c r="G279" i="15"/>
  <c r="H279" i="15" s="1"/>
  <c r="Q578" i="15"/>
  <c r="Q247" i="15"/>
  <c r="Q20" i="15"/>
  <c r="Q151" i="15"/>
  <c r="Q701" i="15"/>
  <c r="Q110" i="15"/>
  <c r="G161" i="15"/>
  <c r="H161" i="15" s="1"/>
  <c r="Q230" i="15"/>
  <c r="G36" i="15"/>
  <c r="H36" i="15" s="1"/>
  <c r="Q265" i="15"/>
  <c r="G108" i="15"/>
  <c r="H108" i="15" s="1"/>
  <c r="Q684" i="15"/>
  <c r="Q63" i="15"/>
  <c r="Q51" i="15"/>
  <c r="Q207" i="15"/>
  <c r="Q696" i="15"/>
  <c r="Q184" i="15"/>
  <c r="Q303" i="15"/>
  <c r="Q95" i="15"/>
  <c r="Q423" i="15"/>
  <c r="Q62" i="15"/>
  <c r="Q156" i="15"/>
  <c r="G189" i="15"/>
  <c r="H189" i="15" s="1"/>
  <c r="G24" i="15"/>
  <c r="H24" i="15" s="1"/>
  <c r="G48" i="15"/>
  <c r="H48" i="15" s="1"/>
  <c r="G649" i="15"/>
  <c r="H649" i="15" s="1"/>
  <c r="Q69" i="15"/>
  <c r="G551" i="15"/>
  <c r="H551" i="15" s="1"/>
  <c r="Q351" i="15"/>
  <c r="G347" i="15"/>
  <c r="H347" i="15" s="1"/>
  <c r="Q131" i="15"/>
  <c r="Q229" i="15"/>
  <c r="Q712" i="15"/>
  <c r="Q723" i="15"/>
  <c r="Q450" i="15"/>
  <c r="Q693" i="15"/>
  <c r="G233" i="15"/>
  <c r="H233" i="15" s="1"/>
  <c r="Q519" i="15"/>
  <c r="G468" i="15"/>
  <c r="H468" i="15" s="1"/>
  <c r="Q176" i="15"/>
  <c r="Q514" i="15"/>
  <c r="G427" i="15"/>
  <c r="H427" i="15" s="1"/>
  <c r="Q344" i="15"/>
  <c r="Q734" i="15"/>
  <c r="Q459" i="15"/>
  <c r="Q122" i="15"/>
  <c r="Q3" i="15"/>
  <c r="Q373" i="15"/>
  <c r="Q286" i="15"/>
  <c r="Q491" i="15"/>
  <c r="Q647" i="15"/>
  <c r="Q718" i="15"/>
  <c r="Q657" i="15"/>
  <c r="Q243" i="15"/>
  <c r="Q71" i="15"/>
  <c r="Q502" i="15"/>
  <c r="G298" i="15"/>
  <c r="H298" i="15" s="1"/>
  <c r="Q112" i="15"/>
  <c r="G486" i="15"/>
  <c r="H486" i="15" s="1"/>
  <c r="G506" i="15"/>
  <c r="H506" i="15" s="1"/>
  <c r="Q129" i="15"/>
  <c r="G252" i="15"/>
  <c r="H252" i="15" s="1"/>
  <c r="G290" i="15"/>
  <c r="H290" i="15" s="1"/>
  <c r="Q60" i="15"/>
  <c r="Q559" i="15"/>
  <c r="G622" i="15"/>
  <c r="H622" i="15" s="1"/>
  <c r="G550" i="15"/>
  <c r="H550" i="15" s="1"/>
  <c r="Q8" i="15"/>
  <c r="Q510" i="15"/>
  <c r="Q476" i="15"/>
  <c r="Q99" i="15"/>
  <c r="Q715" i="15"/>
  <c r="Q634" i="15"/>
  <c r="Q700" i="15"/>
  <c r="Q186" i="15"/>
  <c r="Q105" i="15"/>
  <c r="G590" i="15"/>
  <c r="H590" i="15" s="1"/>
  <c r="Q216" i="15"/>
  <c r="G197" i="15"/>
  <c r="H197" i="15" s="1"/>
  <c r="Q580" i="15"/>
  <c r="Q9" i="15"/>
  <c r="Q30" i="15"/>
  <c r="Q675" i="15"/>
  <c r="Q596" i="15"/>
  <c r="Q384" i="15"/>
  <c r="G225" i="15"/>
  <c r="H225" i="15" s="1"/>
  <c r="Q673" i="15"/>
  <c r="G138" i="15"/>
  <c r="H138" i="15" s="1"/>
  <c r="G329" i="15"/>
  <c r="H329" i="15" s="1"/>
  <c r="G452" i="15"/>
  <c r="H452" i="15" s="1"/>
  <c r="G270" i="15"/>
  <c r="H270" i="15" s="1"/>
  <c r="Q732" i="15"/>
  <c r="Q64" i="15"/>
  <c r="Q134" i="15"/>
  <c r="Q201" i="15"/>
  <c r="G530" i="15"/>
  <c r="H530" i="15" s="1"/>
  <c r="G602" i="15"/>
  <c r="H602" i="15" s="1"/>
  <c r="G300" i="15"/>
  <c r="H300" i="15" s="1"/>
  <c r="Q375" i="15"/>
  <c r="Q205" i="15"/>
  <c r="Q542" i="15"/>
  <c r="Q402" i="15"/>
  <c r="Q57" i="15"/>
  <c r="Q349" i="15"/>
  <c r="Q227" i="15"/>
  <c r="Q571" i="15"/>
  <c r="Q263" i="15"/>
  <c r="G230" i="15"/>
  <c r="H230" i="15" s="1"/>
  <c r="Q368" i="15"/>
  <c r="Q222" i="15"/>
  <c r="G265" i="15"/>
  <c r="H265" i="15" s="1"/>
  <c r="Q84" i="15"/>
  <c r="Q115" i="15"/>
  <c r="Q594" i="15"/>
  <c r="Q167" i="15"/>
  <c r="Q507" i="15"/>
  <c r="G684" i="15"/>
  <c r="H684" i="15" s="1"/>
  <c r="G63" i="15"/>
  <c r="H63" i="15" s="1"/>
  <c r="Q503" i="15"/>
  <c r="G51" i="15"/>
  <c r="H51" i="15" s="1"/>
  <c r="Q685" i="15"/>
  <c r="Q501" i="15"/>
  <c r="Q91" i="15"/>
  <c r="Q455" i="15"/>
  <c r="Q212" i="15"/>
  <c r="Q488" i="15"/>
  <c r="Q591" i="15"/>
  <c r="Q26" i="15"/>
  <c r="Q543" i="15"/>
  <c r="Q183" i="15"/>
  <c r="Q511" i="15"/>
  <c r="G69" i="15"/>
  <c r="H69" i="15" s="1"/>
  <c r="G351" i="15"/>
  <c r="H351" i="15" s="1"/>
  <c r="Q214" i="15"/>
  <c r="Q294" i="15"/>
  <c r="Q637" i="15"/>
  <c r="Q390" i="15"/>
  <c r="Q716" i="15"/>
  <c r="Q663" i="15"/>
  <c r="Q593" i="15"/>
  <c r="G519" i="15"/>
  <c r="H519" i="15" s="1"/>
  <c r="Q17" i="15"/>
  <c r="G176" i="15"/>
  <c r="H176" i="15" s="1"/>
  <c r="G514" i="15"/>
  <c r="H514" i="15" s="1"/>
  <c r="Q549" i="15"/>
  <c r="G344" i="15"/>
  <c r="H344" i="15" s="1"/>
  <c r="G734" i="15"/>
  <c r="H734" i="15" s="1"/>
  <c r="G122" i="15"/>
  <c r="H122" i="15" s="1"/>
  <c r="G3" i="15"/>
  <c r="H3" i="15" s="1"/>
  <c r="G373" i="15"/>
  <c r="H373" i="15" s="1"/>
  <c r="Q195" i="15"/>
  <c r="Q680" i="15"/>
  <c r="Q11" i="15"/>
  <c r="Q613" i="15"/>
  <c r="Q582" i="15"/>
  <c r="Q469" i="15"/>
  <c r="G71" i="15"/>
  <c r="H71" i="15" s="1"/>
  <c r="G502" i="15"/>
  <c r="H502" i="15" s="1"/>
  <c r="Q609" i="15"/>
  <c r="G112" i="15"/>
  <c r="H112" i="15" s="1"/>
  <c r="Q546" i="15"/>
  <c r="G129" i="15"/>
  <c r="H129" i="15" s="1"/>
  <c r="Q261" i="15"/>
  <c r="Q223" i="15"/>
  <c r="Q226" i="15"/>
  <c r="Q42" i="15"/>
  <c r="G60" i="15"/>
  <c r="H60" i="15" s="1"/>
  <c r="G559" i="15"/>
  <c r="H559" i="15" s="1"/>
  <c r="Q144" i="15"/>
  <c r="Q738" i="15"/>
  <c r="Q562" i="15"/>
  <c r="G8" i="15"/>
  <c r="H8" i="15" s="1"/>
  <c r="Q150" i="15"/>
  <c r="Q240" i="15"/>
  <c r="Q181" i="15"/>
  <c r="Q466" i="15"/>
  <c r="Q46" i="15"/>
  <c r="Q372" i="15"/>
  <c r="Q688" i="15"/>
  <c r="Q724" i="15"/>
  <c r="G186" i="15"/>
  <c r="H186" i="15" s="1"/>
  <c r="G105" i="15"/>
  <c r="H105" i="15" s="1"/>
  <c r="Q417" i="15"/>
  <c r="Q457" i="15"/>
  <c r="Q355" i="15"/>
  <c r="G216" i="15"/>
  <c r="H216" i="15" s="1"/>
  <c r="Q439" i="15"/>
  <c r="Q641" i="15"/>
  <c r="Q190" i="15"/>
  <c r="Q463" i="15"/>
  <c r="Q569" i="15"/>
  <c r="Q449" i="15"/>
  <c r="Q45" i="15"/>
  <c r="Q28" i="15"/>
  <c r="Q658" i="15"/>
  <c r="G673" i="15"/>
  <c r="H673" i="15" s="1"/>
  <c r="Q740" i="15"/>
  <c r="Q326" i="15"/>
  <c r="G732" i="15"/>
  <c r="H732" i="15" s="1"/>
  <c r="G64" i="15"/>
  <c r="H64" i="15" s="1"/>
  <c r="G134" i="15"/>
  <c r="H134" i="15" s="1"/>
  <c r="Q94" i="15"/>
  <c r="G201" i="15"/>
  <c r="H201" i="15" s="1"/>
  <c r="Q411" i="15"/>
  <c r="Q714" i="15"/>
  <c r="Q59" i="15"/>
  <c r="Q293" i="15"/>
  <c r="Q10" i="15"/>
  <c r="Q497" i="15"/>
  <c r="Q37" i="15"/>
  <c r="G571" i="15"/>
  <c r="H571" i="15" s="1"/>
  <c r="G263" i="15"/>
  <c r="H263" i="15" s="1"/>
  <c r="G368" i="15"/>
  <c r="H368" i="15" s="1"/>
  <c r="G222" i="15"/>
  <c r="H222" i="15" s="1"/>
  <c r="G84" i="15"/>
  <c r="H84" i="15" s="1"/>
  <c r="Q164" i="15"/>
  <c r="G115" i="15"/>
  <c r="H115" i="15" s="1"/>
  <c r="Q467" i="15"/>
  <c r="Q560" i="15"/>
  <c r="Q118" i="15"/>
  <c r="G503" i="15"/>
  <c r="H503" i="15" s="1"/>
  <c r="Q101" i="15"/>
  <c r="Q200" i="15"/>
  <c r="Q648" i="15"/>
  <c r="Q523" i="15"/>
  <c r="Q117" i="15"/>
  <c r="Q239" i="15"/>
  <c r="Q532" i="15"/>
  <c r="Q361" i="15"/>
  <c r="G26" i="15"/>
  <c r="H26" i="15" s="1"/>
  <c r="Q289" i="15"/>
  <c r="G543" i="15"/>
  <c r="H543" i="15" s="1"/>
  <c r="G183" i="15"/>
  <c r="H183" i="15" s="1"/>
  <c r="Q555" i="15"/>
  <c r="G511" i="15"/>
  <c r="H511" i="15" s="1"/>
  <c r="Q378" i="15"/>
  <c r="Q624" i="15"/>
  <c r="Q342" i="15"/>
  <c r="Q600" i="15"/>
  <c r="Q674" i="15"/>
  <c r="Q579" i="15"/>
  <c r="Q32" i="15"/>
  <c r="Q595" i="15"/>
  <c r="Q737" i="15"/>
  <c r="Q55" i="15"/>
  <c r="G17" i="15"/>
  <c r="H17" i="15" s="1"/>
  <c r="Q585" i="15"/>
  <c r="G549" i="15"/>
  <c r="H549" i="15" s="1"/>
  <c r="Q259" i="15"/>
  <c r="Q113" i="15"/>
  <c r="Q7" i="15"/>
  <c r="Q381" i="15"/>
  <c r="Q321" i="15"/>
  <c r="Q317" i="15"/>
  <c r="Q379" i="15"/>
  <c r="Q92" i="15"/>
  <c r="Q528" i="15"/>
  <c r="G609" i="15"/>
  <c r="H609" i="15" s="1"/>
  <c r="Q61" i="15"/>
  <c r="Q422" i="15"/>
  <c r="G546" i="15"/>
  <c r="H546" i="15" s="1"/>
  <c r="Q23" i="15"/>
  <c r="G261" i="15"/>
  <c r="H261" i="15" s="1"/>
  <c r="G223" i="15"/>
  <c r="H223" i="15" s="1"/>
  <c r="G226" i="15"/>
  <c r="H226" i="15" s="1"/>
  <c r="G42" i="15"/>
  <c r="H42" i="15" s="1"/>
  <c r="G738" i="15"/>
  <c r="H738" i="15" s="1"/>
  <c r="G562" i="15"/>
  <c r="H562" i="15" s="1"/>
  <c r="G150" i="15"/>
  <c r="H150" i="15" s="1"/>
  <c r="Q359" i="15"/>
  <c r="Q102" i="15"/>
  <c r="Q607" i="15"/>
  <c r="Q82" i="15"/>
  <c r="Q210" i="15"/>
  <c r="Q387" i="15"/>
  <c r="Q475" i="15"/>
  <c r="G417" i="15"/>
  <c r="H417" i="15" s="1"/>
  <c r="Q462" i="15"/>
  <c r="G457" i="15"/>
  <c r="H457" i="15" s="1"/>
  <c r="G355" i="15"/>
  <c r="H355" i="15" s="1"/>
  <c r="Q171" i="15"/>
  <c r="G439" i="15"/>
  <c r="H439" i="15" s="1"/>
  <c r="Q393" i="15"/>
  <c r="Q267" i="15"/>
  <c r="Q256" i="15"/>
  <c r="Q146" i="15"/>
  <c r="Q211" i="15"/>
  <c r="Q228" i="15"/>
  <c r="Q586" i="15"/>
  <c r="Q472" i="15"/>
  <c r="Q336" i="15"/>
  <c r="Q477" i="15"/>
  <c r="Q445" i="15"/>
  <c r="G740" i="15"/>
  <c r="H740" i="15" s="1"/>
  <c r="Q75" i="15"/>
  <c r="Q175" i="15"/>
  <c r="G326" i="15"/>
  <c r="H326" i="15" s="1"/>
  <c r="Q346" i="15"/>
  <c r="Q492" i="15"/>
  <c r="Q142" i="15"/>
  <c r="G94" i="15"/>
  <c r="H94" i="15" s="1"/>
  <c r="Q690" i="15"/>
  <c r="Q104" i="15"/>
  <c r="Q38" i="15"/>
  <c r="Q619" i="15"/>
  <c r="Q79" i="15"/>
  <c r="Q529" i="15"/>
  <c r="Q152" i="15"/>
  <c r="Q363" i="15"/>
  <c r="Q489" i="15"/>
  <c r="Q260" i="15"/>
  <c r="Q552" i="15"/>
  <c r="Q80" i="15"/>
  <c r="Q170" i="15"/>
  <c r="Q121" i="15"/>
  <c r="G164" i="15"/>
  <c r="H164" i="15" s="1"/>
  <c r="Q597" i="15"/>
  <c r="Q199" i="15"/>
  <c r="Q383" i="15"/>
  <c r="Q174" i="15"/>
  <c r="Q456" i="15"/>
  <c r="Q442" i="15"/>
  <c r="Q140" i="15"/>
  <c r="Q460" i="15"/>
  <c r="Q309" i="15"/>
  <c r="Q683" i="15"/>
  <c r="Q177" i="15"/>
  <c r="Q288" i="15"/>
  <c r="Q587" i="15"/>
  <c r="Q157" i="15"/>
  <c r="Q245" i="15"/>
  <c r="Q665" i="15"/>
  <c r="Q640" i="15"/>
  <c r="G532" i="15"/>
  <c r="H532" i="15" s="1"/>
  <c r="G361" i="15"/>
  <c r="H361" i="15" s="1"/>
  <c r="Q655" i="15"/>
  <c r="G289" i="15"/>
  <c r="H289" i="15" s="1"/>
  <c r="G555" i="15"/>
  <c r="H555" i="15" s="1"/>
  <c r="Q651" i="15"/>
  <c r="Q481" i="15"/>
  <c r="G378" i="15"/>
  <c r="H378" i="15" s="1"/>
  <c r="Q653" i="15"/>
  <c r="Q538" i="15"/>
  <c r="Q74" i="15"/>
  <c r="Q15" i="15"/>
  <c r="Q434" i="15"/>
  <c r="Q281" i="15"/>
  <c r="Q324" i="15"/>
  <c r="Q364" i="15"/>
  <c r="Q325" i="15"/>
  <c r="Q448" i="15"/>
  <c r="Q292" i="15"/>
  <c r="G737" i="15"/>
  <c r="H737" i="15" s="1"/>
  <c r="G55" i="15"/>
  <c r="H55" i="15" s="1"/>
  <c r="Q698" i="15"/>
  <c r="G585" i="15"/>
  <c r="H585" i="15" s="1"/>
  <c r="G259" i="15"/>
  <c r="H259" i="15" s="1"/>
  <c r="Q410" i="15"/>
  <c r="G113" i="15"/>
  <c r="H113" i="15" s="1"/>
  <c r="Q717" i="15"/>
  <c r="Q353" i="15"/>
  <c r="Q66" i="15"/>
  <c r="Q168" i="15"/>
  <c r="Q203" i="15"/>
  <c r="Q232" i="15"/>
  <c r="Q424" i="15"/>
  <c r="Q119" i="15"/>
  <c r="Q198" i="15"/>
  <c r="Q120" i="15"/>
  <c r="Q686" i="15"/>
  <c r="Q58" i="15"/>
  <c r="G61" i="15"/>
  <c r="H61" i="15" s="1"/>
  <c r="G422" i="15"/>
  <c r="H422" i="15" s="1"/>
  <c r="Q572" i="15"/>
  <c r="G23" i="15"/>
  <c r="H23" i="15" s="1"/>
  <c r="Q187" i="15"/>
  <c r="Q407" i="15"/>
  <c r="Q282" i="15"/>
  <c r="Q461" i="15"/>
  <c r="Q565" i="15"/>
  <c r="Q296" i="15"/>
  <c r="Q89" i="15"/>
  <c r="Q617" i="15"/>
  <c r="Q50" i="15"/>
  <c r="Q133" i="15"/>
  <c r="Q524" i="15"/>
  <c r="G359" i="15"/>
  <c r="H359" i="15" s="1"/>
  <c r="Q27" i="15"/>
  <c r="Q399" i="15"/>
  <c r="Q711" i="15"/>
  <c r="Q34" i="15"/>
  <c r="Q159" i="15"/>
  <c r="Q539" i="15"/>
  <c r="Q246" i="15"/>
  <c r="G462" i="15"/>
  <c r="H462" i="15" s="1"/>
  <c r="Q360" i="15"/>
  <c r="G171" i="15"/>
  <c r="H171" i="15" s="1"/>
  <c r="Q90" i="15"/>
  <c r="G393" i="15"/>
  <c r="H393" i="15" s="1"/>
  <c r="Q733" i="15"/>
  <c r="Q480" i="15"/>
  <c r="Q444" i="15"/>
  <c r="Q153" i="15"/>
  <c r="Q660" i="15"/>
  <c r="Q165" i="15"/>
  <c r="Q103" i="15"/>
  <c r="Q415" i="15"/>
  <c r="G477" i="15"/>
  <c r="H477" i="15" s="1"/>
  <c r="G445" i="15"/>
  <c r="H445" i="15" s="1"/>
  <c r="G75" i="15"/>
  <c r="H75" i="15" s="1"/>
  <c r="G175" i="15"/>
  <c r="H175" i="15" s="1"/>
  <c r="Q567" i="15"/>
  <c r="G346" i="15"/>
  <c r="H346" i="15" s="1"/>
  <c r="G492" i="15"/>
  <c r="H492" i="15" s="1"/>
  <c r="G142" i="15"/>
  <c r="H142" i="15" s="1"/>
  <c r="Q498" i="15"/>
  <c r="G690" i="15"/>
  <c r="H690" i="15" s="1"/>
  <c r="Q654" i="15"/>
  <c r="G104" i="15"/>
  <c r="H104" i="15" s="1"/>
  <c r="G38" i="15"/>
  <c r="H38" i="15" s="1"/>
  <c r="Q356" i="15"/>
  <c r="Q285" i="15"/>
  <c r="Q601" i="15"/>
  <c r="Q720" i="15"/>
  <c r="Q633" i="15"/>
  <c r="Q464" i="15"/>
  <c r="G489" i="15"/>
  <c r="H489" i="15" s="1"/>
  <c r="G260" i="15"/>
  <c r="H260" i="15" s="1"/>
  <c r="G552" i="15"/>
  <c r="H552" i="15" s="1"/>
  <c r="G80" i="15"/>
  <c r="H80" i="15" s="1"/>
  <c r="Q297" i="15"/>
  <c r="G170" i="15"/>
  <c r="H170" i="15" s="1"/>
  <c r="Q672" i="15"/>
  <c r="G121" i="15"/>
  <c r="H121" i="15" s="1"/>
  <c r="Q554" i="15"/>
  <c r="Q625" i="15"/>
  <c r="Q376" i="15"/>
  <c r="G456" i="15"/>
  <c r="H456" i="15" s="1"/>
  <c r="Q425" i="15"/>
  <c r="G442" i="15"/>
  <c r="H442" i="15" s="1"/>
  <c r="G140" i="15"/>
  <c r="H140" i="15" s="1"/>
  <c r="Q251" i="15"/>
  <c r="G460" i="15"/>
  <c r="H460" i="15" s="1"/>
  <c r="G309" i="15"/>
  <c r="H309" i="15" s="1"/>
  <c r="G683" i="15"/>
  <c r="H683" i="15" s="1"/>
  <c r="Q188" i="15"/>
  <c r="Q185" i="15"/>
  <c r="Q312" i="15"/>
  <c r="Q473" i="15"/>
  <c r="Q358" i="15"/>
  <c r="Q406" i="15"/>
  <c r="Q206" i="15"/>
  <c r="G655" i="15"/>
  <c r="H655" i="15" s="1"/>
  <c r="Q581" i="15"/>
  <c r="Q319" i="15"/>
  <c r="Q692" i="15"/>
  <c r="Q545" i="15"/>
  <c r="G651" i="15"/>
  <c r="H651" i="15" s="1"/>
  <c r="Q435" i="15"/>
  <c r="G481" i="15"/>
  <c r="H481" i="15" s="1"/>
  <c r="Q275" i="15"/>
  <c r="G653" i="15"/>
  <c r="H653" i="15" s="1"/>
  <c r="G538" i="15"/>
  <c r="H538" i="15" s="1"/>
  <c r="Q287" i="15"/>
  <c r="Q16" i="15"/>
  <c r="Q52" i="15"/>
  <c r="Q667" i="15"/>
  <c r="Q338" i="15"/>
  <c r="Q495" i="15"/>
  <c r="G448" i="15"/>
  <c r="H448" i="15" s="1"/>
  <c r="G292" i="15"/>
  <c r="H292" i="15" s="1"/>
  <c r="Q158" i="15"/>
  <c r="Q670" i="15"/>
  <c r="G698" i="15"/>
  <c r="H698" i="15" s="1"/>
  <c r="Q365" i="15"/>
  <c r="G410" i="15"/>
  <c r="H410" i="15" s="1"/>
  <c r="Q573" i="15"/>
  <c r="G353" i="15"/>
  <c r="H353" i="15" s="1"/>
  <c r="Q86" i="15"/>
  <c r="Q431" i="15"/>
  <c r="Q277" i="15"/>
  <c r="Q735" i="15"/>
  <c r="Q88" i="15"/>
  <c r="Q505" i="15"/>
  <c r="Q727" i="15"/>
  <c r="Q67" i="15"/>
  <c r="G120" i="15"/>
  <c r="H120" i="15" s="1"/>
  <c r="G686" i="15"/>
  <c r="H686" i="15" s="1"/>
  <c r="G58" i="15"/>
  <c r="H58" i="15" s="1"/>
  <c r="Q253" i="15"/>
  <c r="G572" i="15"/>
  <c r="H572" i="15" s="1"/>
  <c r="G187" i="15"/>
  <c r="H187" i="15" s="1"/>
  <c r="G407" i="15"/>
  <c r="H407" i="15" s="1"/>
  <c r="G282" i="15"/>
  <c r="H282" i="15" s="1"/>
  <c r="G461" i="15"/>
  <c r="H461" i="15" s="1"/>
  <c r="Q433" i="15"/>
  <c r="G617" i="15"/>
  <c r="H617" i="15" s="1"/>
  <c r="G50" i="15"/>
  <c r="H50" i="15" s="1"/>
  <c r="G133" i="15"/>
  <c r="H133" i="15" s="1"/>
  <c r="G524" i="15"/>
  <c r="H524" i="15" s="1"/>
  <c r="Q47" i="15"/>
  <c r="Q618" i="15"/>
  <c r="Q517" i="15"/>
  <c r="Q166" i="15"/>
  <c r="Q721" i="15"/>
  <c r="Q534" i="15"/>
  <c r="Q323" i="15"/>
  <c r="G360" i="15"/>
  <c r="H360" i="15" s="1"/>
  <c r="Q470" i="15"/>
  <c r="Q213" i="15"/>
  <c r="G90" i="15"/>
  <c r="H90" i="15" s="1"/>
  <c r="Q44" i="15"/>
  <c r="Q561" i="15"/>
  <c r="Q416" i="15"/>
  <c r="Q311" i="15"/>
  <c r="Q671" i="15"/>
  <c r="Q215" i="15"/>
  <c r="Q522" i="15"/>
  <c r="Q130" i="15"/>
  <c r="Q548" i="15"/>
  <c r="G567" i="15"/>
  <c r="H567" i="15" s="1"/>
  <c r="Q418" i="15"/>
  <c r="Q636" i="15"/>
  <c r="G498" i="15"/>
  <c r="H498" i="15" s="1"/>
  <c r="G654" i="15"/>
  <c r="H654" i="15" s="1"/>
  <c r="Q40" i="15"/>
  <c r="Q592" i="15"/>
  <c r="G356" i="15"/>
  <c r="H356" i="15" s="1"/>
  <c r="Q87" i="15"/>
  <c r="Q421" i="15"/>
  <c r="Q76" i="15"/>
  <c r="Q401" i="15"/>
  <c r="Q689" i="15"/>
  <c r="G464" i="15"/>
  <c r="H464" i="15" s="1"/>
  <c r="Q258" i="15"/>
  <c r="Q374" i="15"/>
  <c r="G297" i="15"/>
  <c r="H297" i="15" s="1"/>
  <c r="G672" i="15"/>
  <c r="H672" i="15" s="1"/>
  <c r="Q255" i="15"/>
  <c r="Q219" i="15"/>
  <c r="G425" i="15"/>
  <c r="H425" i="15" s="1"/>
  <c r="G251" i="15"/>
  <c r="H251" i="15" s="1"/>
  <c r="Q412" i="15"/>
  <c r="Q666" i="15"/>
  <c r="Q608" i="15"/>
  <c r="Q193" i="15"/>
  <c r="Q93" i="15"/>
  <c r="Q231" i="15"/>
  <c r="Q331" i="15"/>
  <c r="G581" i="15"/>
  <c r="H581" i="15" s="1"/>
  <c r="G319" i="15"/>
  <c r="H319" i="15" s="1"/>
  <c r="G692" i="15"/>
  <c r="H692" i="15" s="1"/>
  <c r="G545" i="15"/>
  <c r="H545" i="15" s="1"/>
  <c r="Q731" i="15"/>
  <c r="G435" i="15"/>
  <c r="H435" i="15" s="1"/>
  <c r="Q100" i="15"/>
  <c r="G275" i="15"/>
  <c r="H275" i="15" s="1"/>
  <c r="Q39" i="15"/>
  <c r="Q352" i="15"/>
  <c r="Q337" i="15"/>
  <c r="Q615" i="15"/>
  <c r="Q642" i="15"/>
  <c r="Q392" i="15"/>
  <c r="Q96" i="15"/>
  <c r="Q248" i="15"/>
  <c r="Q179" i="15"/>
  <c r="G158" i="15"/>
  <c r="H158" i="15" s="1"/>
  <c r="G670" i="15"/>
  <c r="H670" i="15" s="1"/>
  <c r="Q623" i="15"/>
  <c r="G365" i="15"/>
  <c r="H365" i="15" s="1"/>
  <c r="Q31" i="15"/>
  <c r="Q332" i="15"/>
  <c r="Q29" i="15"/>
  <c r="G573" i="15"/>
  <c r="H573" i="15" s="1"/>
  <c r="Q139" i="15"/>
  <c r="Q699" i="15"/>
  <c r="Q471" i="15"/>
  <c r="Q192" i="15"/>
  <c r="Q643" i="15"/>
  <c r="Q238" i="15"/>
  <c r="Q682" i="15"/>
  <c r="Q116" i="15"/>
  <c r="Q441" i="15"/>
  <c r="Q169" i="15"/>
  <c r="Q583" i="15"/>
  <c r="Q521" i="15"/>
  <c r="G253" i="15"/>
  <c r="H253" i="15" s="1"/>
  <c r="Q598" i="15"/>
  <c r="Q520" i="15"/>
  <c r="Q68" i="15"/>
  <c r="Q182" i="15"/>
  <c r="Q241" i="15"/>
  <c r="Q485" i="15"/>
  <c r="Q604" i="15"/>
  <c r="Q271" i="15"/>
  <c r="Q163" i="15"/>
  <c r="Q557" i="15"/>
  <c r="Q574" i="15"/>
  <c r="Q391" i="15"/>
  <c r="Q234" i="15"/>
  <c r="Q25" i="15"/>
  <c r="G470" i="15"/>
  <c r="H470" i="15" s="1"/>
  <c r="G213" i="15"/>
  <c r="H213" i="15" s="1"/>
  <c r="Q126" i="15"/>
  <c r="Q301" i="15"/>
  <c r="O2" i="14"/>
  <c r="P2" i="14" s="1"/>
  <c r="Q2" i="14" s="1"/>
  <c r="O20" i="11" s="1"/>
  <c r="Q2" i="15" l="1"/>
  <c r="W20" i="11"/>
  <c r="G2" i="15"/>
  <c r="H2" i="15" s="1"/>
  <c r="D15" i="11"/>
  <c r="D16" i="11" s="1"/>
</calcChain>
</file>

<file path=xl/sharedStrings.xml><?xml version="1.0" encoding="utf-8"?>
<sst xmlns="http://schemas.openxmlformats.org/spreadsheetml/2006/main" count="951" uniqueCount="104">
  <si>
    <t>C</t>
  </si>
  <si>
    <t>J</t>
  </si>
  <si>
    <t>A</t>
  </si>
  <si>
    <t>RC</t>
  </si>
  <si>
    <t>RC_CAT</t>
  </si>
  <si>
    <t>RC_AL</t>
  </si>
  <si>
    <t>MV_MMA</t>
  </si>
  <si>
    <t>AJU_SUP</t>
  </si>
  <si>
    <t>AJU_DEF</t>
  </si>
  <si>
    <t>MV_MMAF</t>
  </si>
  <si>
    <t>E</t>
  </si>
  <si>
    <t>M</t>
  </si>
  <si>
    <t>F_MODVC</t>
  </si>
  <si>
    <t>MV_PRE</t>
  </si>
  <si>
    <t>Consumo</t>
  </si>
  <si>
    <t>QV_MAX</t>
  </si>
  <si>
    <t>QV_MIN</t>
  </si>
  <si>
    <t>QV_FP</t>
  </si>
  <si>
    <t>QV_PEX</t>
  </si>
  <si>
    <t>Limite Máximo</t>
  </si>
  <si>
    <t>Limite Mínimo</t>
  </si>
  <si>
    <t>Modulação Ajustada</t>
  </si>
  <si>
    <t>Modulação Contrato Firme</t>
  </si>
  <si>
    <t>Modulação Preliminar do Contrato Flexível</t>
  </si>
  <si>
    <t>Contratação Final Modulada</t>
  </si>
  <si>
    <t>Caracteristicas do Contrato Flexivel por Prioridade</t>
  </si>
  <si>
    <t>Caracteristicas do Contrato Flexivel por Percentual</t>
  </si>
  <si>
    <t>Contrato 1</t>
  </si>
  <si>
    <t>Contrato 2</t>
  </si>
  <si>
    <t xml:space="preserve">Montante Mínimo: </t>
  </si>
  <si>
    <t xml:space="preserve">Montante Máximo: </t>
  </si>
  <si>
    <t>Prioridade:</t>
  </si>
  <si>
    <t>Caracteristicas do Contrato Firme</t>
  </si>
  <si>
    <t>Montante:</t>
  </si>
  <si>
    <t>MW médios</t>
  </si>
  <si>
    <t>Limite máximo de modulação:</t>
  </si>
  <si>
    <t xml:space="preserve">Limite mínimo de modulação: </t>
  </si>
  <si>
    <t xml:space="preserve">Tipo de Modulação: </t>
  </si>
  <si>
    <t>Limite mínimo de modulação:</t>
  </si>
  <si>
    <t xml:space="preserve">Limite máximo de modulação: </t>
  </si>
  <si>
    <t xml:space="preserve">Percentual de atendimento da carga: </t>
  </si>
  <si>
    <t>Carga/Flat/Declarado</t>
  </si>
  <si>
    <t>%</t>
  </si>
  <si>
    <t>Modulação Declarada</t>
  </si>
  <si>
    <t>Modulação</t>
  </si>
  <si>
    <t>Modulação Final</t>
  </si>
  <si>
    <t>Carga</t>
  </si>
  <si>
    <t>MWh</t>
  </si>
  <si>
    <t>Hora</t>
  </si>
  <si>
    <t>carga</t>
  </si>
  <si>
    <t>Modulação Declarada (MWh)</t>
  </si>
  <si>
    <t>Modulação Final (MWh)</t>
  </si>
  <si>
    <t>TOT_MV</t>
  </si>
  <si>
    <t>BAL_RC_EF</t>
  </si>
  <si>
    <t>FLEX_QV</t>
  </si>
  <si>
    <t>BAL_RC_AJU</t>
  </si>
  <si>
    <t>QV_FLEXC</t>
  </si>
  <si>
    <t>CQ_0</t>
  </si>
  <si>
    <t>Prioridade</t>
  </si>
  <si>
    <t>Firme Modulação mínima</t>
  </si>
  <si>
    <t>Firme Modulação máxima</t>
  </si>
  <si>
    <t>&gt; No caso de modulação declarada para os CCEALs firmes, preencher todas as células do mês, do contrário as células não preenchidas serão consideradas como sendo zero;</t>
  </si>
  <si>
    <t>flat</t>
  </si>
  <si>
    <t>MRE</t>
  </si>
  <si>
    <t>geração</t>
  </si>
  <si>
    <t>MECANISMO DE FLEXIBILIDADE CONTRATUAL</t>
  </si>
  <si>
    <t>Informações importantes para uso da planilha:</t>
  </si>
  <si>
    <t>&gt; Caso o contrato firme possua ao menos um valor cadastrado de modulação declarada, as demais informações do contrato (Montante, Tipo de Modulação, Limite mínimo de modulação, Limite máximo de modulação) serão desconsideradas;</t>
  </si>
  <si>
    <t>&gt; O limite mínimo de modulação não poderá ser maior do que o montante mínimo do contrato e o limite máximo de modulação não poderá ser menor do que o montante máximo do contrato;</t>
  </si>
  <si>
    <t>&gt; Ordem de empilhamento corresponde a contrato firme na base, seguido do contrato flexível por percentual, fechando a pilha com os contratos flexíveis por prioridade 1 e 2 respectivamente.</t>
  </si>
  <si>
    <t>&gt; A apresentação da proposta de regulamentação das Portarias MME 185/13 e 455/12, realizada em 21 de agosto de 2013, está disponivel na</t>
  </si>
  <si>
    <t>Biblioteca Virtual.</t>
  </si>
  <si>
    <r>
      <t>&gt; Os tipos de modulação implementados nesta planilha são "</t>
    </r>
    <r>
      <rPr>
        <i/>
        <sz val="10"/>
        <color theme="0"/>
        <rFont val="Verdana"/>
        <family val="2"/>
      </rPr>
      <t>flat"</t>
    </r>
    <r>
      <rPr>
        <sz val="10"/>
        <color theme="0"/>
        <rFont val="Verdana"/>
        <family val="2"/>
      </rPr>
      <t xml:space="preserve"> e conforme "carga".</t>
    </r>
  </si>
  <si>
    <t>Horas do mês</t>
  </si>
  <si>
    <t xml:space="preserve">Tipo de Mod: </t>
  </si>
  <si>
    <t>Contrato Flexivel por Percentual</t>
  </si>
  <si>
    <t>Contrato Flexivel por Prioridade</t>
  </si>
  <si>
    <t>Contrato Firme</t>
  </si>
  <si>
    <t>Horas do Mês</t>
  </si>
  <si>
    <t xml:space="preserve">Lim.Mín.Mod: </t>
  </si>
  <si>
    <t>Lim.Máx.Mod:</t>
  </si>
  <si>
    <t>Lim.Mín.Mod:</t>
  </si>
  <si>
    <t xml:space="preserve">Lim.Máx.Mod: </t>
  </si>
  <si>
    <t xml:space="preserve">Per.At.Carga: </t>
  </si>
  <si>
    <t xml:space="preserve">Montante Mín: </t>
  </si>
  <si>
    <t>Montante Máx:</t>
  </si>
  <si>
    <t>Montante Mín:</t>
  </si>
  <si>
    <t>Firme+ Percentual</t>
  </si>
  <si>
    <t>Firme+ Percentual+ Prioridade1</t>
  </si>
  <si>
    <t>Firme+ Percentual+ Prioridade1e2</t>
  </si>
  <si>
    <t>Percentual Mod.Mínima +Firme</t>
  </si>
  <si>
    <t>Percentual Mod.Máxima +Firme</t>
  </si>
  <si>
    <t>Percentual Mod.Mínima</t>
  </si>
  <si>
    <t>Percentual Mod.Máxima</t>
  </si>
  <si>
    <t>Carga- Firme</t>
  </si>
  <si>
    <t>Carga- Firme- Percentual</t>
  </si>
  <si>
    <t>Carga-Firme- Percentual- Prioridade1</t>
  </si>
  <si>
    <t>Consumo (MWh)</t>
  </si>
  <si>
    <t>&gt; Considerar que a carga atendida nesta simulação é livre, ou seja, sem considerar uma eventual parcela cativa;</t>
  </si>
  <si>
    <t>Quantidade</t>
  </si>
  <si>
    <t>Carga Mês (MWh)</t>
  </si>
  <si>
    <t>Contratação (MWh)</t>
  </si>
  <si>
    <t>Exposição MCP (MWh)</t>
  </si>
  <si>
    <t>Carga Livre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</si>
</sst>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9" formatCode="0.0000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i/>
      <sz val="10"/>
      <color theme="0"/>
      <name val="Verdana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Verdana"/>
      <family val="2"/>
    </font>
    <font>
      <u/>
      <sz val="11"/>
      <color theme="0"/>
      <name val="Calibri"/>
      <family val="2"/>
      <scheme val="minor"/>
    </font>
    <font>
      <sz val="10"/>
      <name val="Verdana"/>
      <family val="2"/>
    </font>
    <font>
      <sz val="9"/>
      <color theme="1"/>
      <name val="Verdana"/>
      <family val="2"/>
    </font>
    <font>
      <sz val="9.5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medium">
        <color indexed="64"/>
      </right>
      <top style="dashed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dashed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indexed="64"/>
      </left>
      <right/>
      <top/>
      <bottom style="dashed">
        <color theme="0" tint="-0.14996795556505021"/>
      </bottom>
      <diagonal/>
    </border>
    <border>
      <left/>
      <right style="medium">
        <color indexed="64"/>
      </right>
      <top/>
      <bottom style="dashed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ashed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ashed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dashed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/>
      <right style="dashed">
        <color theme="0" tint="-0.14996795556505021"/>
      </right>
      <top style="thin">
        <color indexed="64"/>
      </top>
      <bottom/>
      <diagonal/>
    </border>
    <border>
      <left/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6795556505021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12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Fill="1"/>
    <xf numFmtId="0" fontId="1" fillId="2" borderId="0" xfId="0" applyFont="1" applyFill="1"/>
    <xf numFmtId="164" fontId="0" fillId="0" borderId="0" xfId="0" applyNumberFormat="1"/>
    <xf numFmtId="0" fontId="4" fillId="0" borderId="0" xfId="0" applyFont="1"/>
    <xf numFmtId="0" fontId="4" fillId="0" borderId="0" xfId="0" applyFont="1" applyFill="1"/>
    <xf numFmtId="0" fontId="4" fillId="3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 applyBorder="1"/>
    <xf numFmtId="0" fontId="4" fillId="6" borderId="22" xfId="0" applyFont="1" applyFill="1" applyBorder="1"/>
    <xf numFmtId="0" fontId="4" fillId="6" borderId="13" xfId="0" applyFont="1" applyFill="1" applyBorder="1"/>
    <xf numFmtId="0" fontId="4" fillId="6" borderId="14" xfId="0" applyFont="1" applyFill="1" applyBorder="1"/>
    <xf numFmtId="0" fontId="2" fillId="0" borderId="0" xfId="0" applyFont="1"/>
    <xf numFmtId="0" fontId="4" fillId="6" borderId="5" xfId="0" applyFont="1" applyFill="1" applyBorder="1" applyAlignment="1">
      <alignment horizontal="left"/>
    </xf>
    <xf numFmtId="0" fontId="4" fillId="6" borderId="5" xfId="0" applyFont="1" applyFill="1" applyBorder="1"/>
    <xf numFmtId="0" fontId="4" fillId="6" borderId="7" xfId="0" applyFont="1" applyFill="1" applyBorder="1"/>
    <xf numFmtId="0" fontId="4" fillId="6" borderId="0" xfId="0" applyFont="1" applyFill="1" applyBorder="1"/>
    <xf numFmtId="0" fontId="4" fillId="6" borderId="8" xfId="0" applyFont="1" applyFill="1" applyBorder="1"/>
    <xf numFmtId="0" fontId="4" fillId="6" borderId="4" xfId="0" applyFont="1" applyFill="1" applyBorder="1"/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9" fontId="4" fillId="4" borderId="17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6" borderId="24" xfId="0" applyFont="1" applyFill="1" applyBorder="1"/>
    <xf numFmtId="0" fontId="4" fillId="0" borderId="2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7" fillId="8" borderId="0" xfId="0" applyFont="1" applyFill="1"/>
    <xf numFmtId="0" fontId="8" fillId="8" borderId="0" xfId="0" applyFont="1" applyFill="1" applyAlignment="1">
      <alignment horizontal="center"/>
    </xf>
    <xf numFmtId="0" fontId="7" fillId="8" borderId="0" xfId="0" applyFont="1" applyFill="1" applyAlignment="1">
      <alignment horizontal="centerContinuous"/>
    </xf>
    <xf numFmtId="0" fontId="7" fillId="8" borderId="0" xfId="0" applyFont="1" applyFill="1" applyAlignment="1"/>
    <xf numFmtId="0" fontId="4" fillId="6" borderId="12" xfId="0" applyFont="1" applyFill="1" applyBorder="1"/>
    <xf numFmtId="0" fontId="4" fillId="0" borderId="28" xfId="1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wrapText="1"/>
    </xf>
    <xf numFmtId="0" fontId="4" fillId="6" borderId="29" xfId="0" applyFont="1" applyFill="1" applyBorder="1"/>
    <xf numFmtId="0" fontId="4" fillId="4" borderId="30" xfId="0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8" fillId="8" borderId="10" xfId="0" applyFont="1" applyFill="1" applyBorder="1" applyAlignment="1"/>
    <xf numFmtId="0" fontId="8" fillId="8" borderId="11" xfId="0" applyFont="1" applyFill="1" applyBorder="1" applyAlignment="1"/>
    <xf numFmtId="0" fontId="8" fillId="8" borderId="2" xfId="0" applyFont="1" applyFill="1" applyBorder="1" applyAlignment="1"/>
    <xf numFmtId="0" fontId="8" fillId="8" borderId="3" xfId="0" applyFont="1" applyFill="1" applyBorder="1" applyAlignment="1"/>
    <xf numFmtId="0" fontId="8" fillId="8" borderId="1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8" fillId="8" borderId="40" xfId="0" applyFont="1" applyFill="1" applyBorder="1" applyAlignment="1"/>
    <xf numFmtId="0" fontId="8" fillId="8" borderId="31" xfId="0" applyFont="1" applyFill="1" applyBorder="1" applyAlignment="1"/>
    <xf numFmtId="0" fontId="8" fillId="8" borderId="41" xfId="0" applyFont="1" applyFill="1" applyBorder="1" applyAlignment="1"/>
    <xf numFmtId="0" fontId="6" fillId="7" borderId="39" xfId="0" applyFont="1" applyFill="1" applyBorder="1" applyAlignment="1">
      <alignment vertical="center"/>
    </xf>
    <xf numFmtId="0" fontId="4" fillId="6" borderId="6" xfId="0" applyFont="1" applyFill="1" applyBorder="1"/>
    <xf numFmtId="0" fontId="13" fillId="6" borderId="5" xfId="0" applyFont="1" applyFill="1" applyBorder="1"/>
    <xf numFmtId="0" fontId="13" fillId="6" borderId="0" xfId="0" applyFont="1" applyFill="1" applyBorder="1"/>
    <xf numFmtId="0" fontId="13" fillId="6" borderId="6" xfId="0" applyFont="1" applyFill="1" applyBorder="1"/>
    <xf numFmtId="0" fontId="13" fillId="6" borderId="7" xfId="0" applyFont="1" applyFill="1" applyBorder="1"/>
    <xf numFmtId="0" fontId="13" fillId="6" borderId="8" xfId="0" applyFont="1" applyFill="1" applyBorder="1"/>
    <xf numFmtId="0" fontId="13" fillId="6" borderId="9" xfId="0" applyFont="1" applyFill="1" applyBorder="1"/>
    <xf numFmtId="0" fontId="4" fillId="6" borderId="18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4" fillId="6" borderId="27" xfId="0" applyFont="1" applyFill="1" applyBorder="1"/>
    <xf numFmtId="0" fontId="4" fillId="6" borderId="9" xfId="0" applyFont="1" applyFill="1" applyBorder="1"/>
    <xf numFmtId="0" fontId="5" fillId="6" borderId="4" xfId="0" applyFont="1" applyFill="1" applyBorder="1" applyAlignment="1"/>
    <xf numFmtId="0" fontId="4" fillId="6" borderId="42" xfId="0" applyFont="1" applyFill="1" applyBorder="1"/>
    <xf numFmtId="0" fontId="4" fillId="6" borderId="43" xfId="0" applyFont="1" applyFill="1" applyBorder="1"/>
    <xf numFmtId="0" fontId="4" fillId="6" borderId="44" xfId="0" applyFont="1" applyFill="1" applyBorder="1"/>
    <xf numFmtId="0" fontId="4" fillId="6" borderId="2" xfId="0" applyFont="1" applyFill="1" applyBorder="1" applyAlignment="1" applyProtection="1">
      <alignment horizontal="center"/>
    </xf>
    <xf numFmtId="0" fontId="5" fillId="6" borderId="4" xfId="0" applyFont="1" applyFill="1" applyBorder="1" applyAlignment="1">
      <alignment vertical="center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8" fillId="8" borderId="46" xfId="0" applyFont="1" applyFill="1" applyBorder="1" applyAlignment="1"/>
    <xf numFmtId="0" fontId="4" fillId="0" borderId="35" xfId="0" applyFont="1" applyBorder="1"/>
    <xf numFmtId="0" fontId="4" fillId="6" borderId="47" xfId="0" applyFont="1" applyFill="1" applyBorder="1" applyAlignment="1">
      <alignment horizontal="left"/>
    </xf>
    <xf numFmtId="0" fontId="4" fillId="6" borderId="48" xfId="0" applyFont="1" applyFill="1" applyBorder="1" applyAlignment="1" applyProtection="1">
      <alignment horizontal="center" vertical="center"/>
      <protection locked="0"/>
    </xf>
    <xf numFmtId="0" fontId="4" fillId="0" borderId="49" xfId="0" applyFont="1" applyBorder="1"/>
    <xf numFmtId="0" fontId="4" fillId="0" borderId="51" xfId="1" applyNumberFormat="1" applyFont="1" applyFill="1" applyBorder="1" applyAlignment="1" applyProtection="1">
      <alignment horizontal="right" vertical="center"/>
      <protection locked="0"/>
    </xf>
    <xf numFmtId="0" fontId="4" fillId="0" borderId="52" xfId="1" applyNumberFormat="1" applyFont="1" applyFill="1" applyBorder="1" applyAlignment="1" applyProtection="1">
      <alignment horizontal="right" vertical="center"/>
      <protection locked="0"/>
    </xf>
    <xf numFmtId="0" fontId="4" fillId="5" borderId="37" xfId="0" applyFont="1" applyFill="1" applyBorder="1" applyAlignment="1">
      <alignment horizontal="left"/>
    </xf>
    <xf numFmtId="0" fontId="4" fillId="5" borderId="38" xfId="0" applyFont="1" applyFill="1" applyBorder="1" applyAlignment="1">
      <alignment horizontal="left"/>
    </xf>
    <xf numFmtId="0" fontId="4" fillId="5" borderId="50" xfId="0" applyFont="1" applyFill="1" applyBorder="1" applyAlignment="1">
      <alignment horizontal="left"/>
    </xf>
    <xf numFmtId="0" fontId="4" fillId="5" borderId="53" xfId="0" applyFont="1" applyFill="1" applyBorder="1" applyAlignment="1">
      <alignment horizontal="left"/>
    </xf>
    <xf numFmtId="0" fontId="4" fillId="5" borderId="54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6" borderId="12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46" xfId="0" applyFont="1" applyFill="1" applyBorder="1" applyAlignment="1">
      <alignment horizontal="center" vertical="center" wrapText="1"/>
    </xf>
    <xf numFmtId="0" fontId="12" fillId="8" borderId="0" xfId="2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8" borderId="0" xfId="0" applyFont="1" applyFill="1" applyAlignment="1">
      <alignment vertical="center"/>
    </xf>
    <xf numFmtId="0" fontId="11" fillId="8" borderId="0" xfId="0" applyFont="1" applyFill="1" applyAlignment="1">
      <alignment horizontal="centerContinuous" vertical="center"/>
    </xf>
    <xf numFmtId="0" fontId="14" fillId="0" borderId="35" xfId="0" applyFont="1" applyBorder="1"/>
    <xf numFmtId="0" fontId="15" fillId="0" borderId="35" xfId="0" applyFont="1" applyBorder="1"/>
    <xf numFmtId="169" fontId="4" fillId="5" borderId="38" xfId="0" applyNumberFormat="1" applyFont="1" applyFill="1" applyBorder="1" applyAlignment="1">
      <alignment horizontal="left"/>
    </xf>
    <xf numFmtId="169" fontId="4" fillId="5" borderId="50" xfId="0" applyNumberFormat="1" applyFont="1" applyFill="1" applyBorder="1" applyAlignment="1">
      <alignment horizontal="left"/>
    </xf>
    <xf numFmtId="0" fontId="8" fillId="8" borderId="0" xfId="0" applyFont="1" applyFill="1" applyAlignment="1">
      <alignment horizontal="left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Carga x Contrato Firme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Carga Livre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Plan5!$E$2:$E$745</c:f>
              <c:numCache>
                <c:formatCode>General</c:formatCode>
                <c:ptCount val="744"/>
                <c:pt idx="0">
                  <c:v>12</c:v>
                </c:pt>
                <c:pt idx="1">
                  <c:v>45</c:v>
                </c:pt>
                <c:pt idx="2">
                  <c:v>26</c:v>
                </c:pt>
                <c:pt idx="3">
                  <c:v>34</c:v>
                </c:pt>
                <c:pt idx="4">
                  <c:v>31</c:v>
                </c:pt>
                <c:pt idx="5">
                  <c:v>37</c:v>
                </c:pt>
                <c:pt idx="6">
                  <c:v>25</c:v>
                </c:pt>
                <c:pt idx="7">
                  <c:v>5</c:v>
                </c:pt>
                <c:pt idx="8">
                  <c:v>28</c:v>
                </c:pt>
                <c:pt idx="9">
                  <c:v>20</c:v>
                </c:pt>
                <c:pt idx="10">
                  <c:v>30</c:v>
                </c:pt>
                <c:pt idx="11">
                  <c:v>23</c:v>
                </c:pt>
                <c:pt idx="12">
                  <c:v>40</c:v>
                </c:pt>
                <c:pt idx="13">
                  <c:v>32</c:v>
                </c:pt>
                <c:pt idx="14">
                  <c:v>5</c:v>
                </c:pt>
                <c:pt idx="15">
                  <c:v>10</c:v>
                </c:pt>
                <c:pt idx="16">
                  <c:v>28</c:v>
                </c:pt>
                <c:pt idx="17">
                  <c:v>46</c:v>
                </c:pt>
                <c:pt idx="18">
                  <c:v>50</c:v>
                </c:pt>
                <c:pt idx="19">
                  <c:v>15</c:v>
                </c:pt>
                <c:pt idx="20">
                  <c:v>20</c:v>
                </c:pt>
                <c:pt idx="21">
                  <c:v>24</c:v>
                </c:pt>
                <c:pt idx="22">
                  <c:v>49</c:v>
                </c:pt>
                <c:pt idx="23">
                  <c:v>44</c:v>
                </c:pt>
                <c:pt idx="24">
                  <c:v>33</c:v>
                </c:pt>
                <c:pt idx="25">
                  <c:v>13</c:v>
                </c:pt>
                <c:pt idx="26">
                  <c:v>35</c:v>
                </c:pt>
                <c:pt idx="27">
                  <c:v>22</c:v>
                </c:pt>
                <c:pt idx="28">
                  <c:v>15</c:v>
                </c:pt>
                <c:pt idx="29">
                  <c:v>49</c:v>
                </c:pt>
                <c:pt idx="30">
                  <c:v>5</c:v>
                </c:pt>
                <c:pt idx="31">
                  <c:v>32</c:v>
                </c:pt>
                <c:pt idx="32">
                  <c:v>14</c:v>
                </c:pt>
                <c:pt idx="33">
                  <c:v>18</c:v>
                </c:pt>
                <c:pt idx="34">
                  <c:v>31</c:v>
                </c:pt>
                <c:pt idx="35">
                  <c:v>8</c:v>
                </c:pt>
                <c:pt idx="36">
                  <c:v>38</c:v>
                </c:pt>
                <c:pt idx="37">
                  <c:v>26</c:v>
                </c:pt>
                <c:pt idx="38">
                  <c:v>49</c:v>
                </c:pt>
                <c:pt idx="39">
                  <c:v>44</c:v>
                </c:pt>
                <c:pt idx="40">
                  <c:v>26</c:v>
                </c:pt>
                <c:pt idx="41">
                  <c:v>27</c:v>
                </c:pt>
                <c:pt idx="42">
                  <c:v>6</c:v>
                </c:pt>
                <c:pt idx="43">
                  <c:v>34</c:v>
                </c:pt>
                <c:pt idx="44">
                  <c:v>23</c:v>
                </c:pt>
                <c:pt idx="45">
                  <c:v>16</c:v>
                </c:pt>
                <c:pt idx="46">
                  <c:v>49</c:v>
                </c:pt>
                <c:pt idx="47">
                  <c:v>8</c:v>
                </c:pt>
                <c:pt idx="48">
                  <c:v>7</c:v>
                </c:pt>
                <c:pt idx="49">
                  <c:v>10</c:v>
                </c:pt>
                <c:pt idx="50">
                  <c:v>28</c:v>
                </c:pt>
                <c:pt idx="51">
                  <c:v>18</c:v>
                </c:pt>
                <c:pt idx="52">
                  <c:v>47</c:v>
                </c:pt>
                <c:pt idx="53">
                  <c:v>39</c:v>
                </c:pt>
                <c:pt idx="54">
                  <c:v>35</c:v>
                </c:pt>
                <c:pt idx="55">
                  <c:v>20</c:v>
                </c:pt>
                <c:pt idx="56">
                  <c:v>45</c:v>
                </c:pt>
                <c:pt idx="57">
                  <c:v>41</c:v>
                </c:pt>
                <c:pt idx="58">
                  <c:v>33</c:v>
                </c:pt>
                <c:pt idx="59">
                  <c:v>19</c:v>
                </c:pt>
                <c:pt idx="60">
                  <c:v>37</c:v>
                </c:pt>
                <c:pt idx="61">
                  <c:v>10</c:v>
                </c:pt>
                <c:pt idx="62">
                  <c:v>35</c:v>
                </c:pt>
                <c:pt idx="63">
                  <c:v>8</c:v>
                </c:pt>
                <c:pt idx="64">
                  <c:v>47</c:v>
                </c:pt>
                <c:pt idx="65">
                  <c:v>7</c:v>
                </c:pt>
                <c:pt idx="66">
                  <c:v>18</c:v>
                </c:pt>
                <c:pt idx="67">
                  <c:v>25</c:v>
                </c:pt>
                <c:pt idx="68">
                  <c:v>49</c:v>
                </c:pt>
                <c:pt idx="69">
                  <c:v>17</c:v>
                </c:pt>
                <c:pt idx="70">
                  <c:v>6</c:v>
                </c:pt>
                <c:pt idx="71">
                  <c:v>8</c:v>
                </c:pt>
                <c:pt idx="72">
                  <c:v>33</c:v>
                </c:pt>
                <c:pt idx="73">
                  <c:v>28</c:v>
                </c:pt>
                <c:pt idx="74">
                  <c:v>49</c:v>
                </c:pt>
                <c:pt idx="75">
                  <c:v>6</c:v>
                </c:pt>
                <c:pt idx="76">
                  <c:v>7</c:v>
                </c:pt>
                <c:pt idx="77">
                  <c:v>10</c:v>
                </c:pt>
                <c:pt idx="78">
                  <c:v>36</c:v>
                </c:pt>
                <c:pt idx="79">
                  <c:v>23</c:v>
                </c:pt>
                <c:pt idx="80">
                  <c:v>6</c:v>
                </c:pt>
                <c:pt idx="81">
                  <c:v>28</c:v>
                </c:pt>
                <c:pt idx="82">
                  <c:v>11</c:v>
                </c:pt>
                <c:pt idx="83">
                  <c:v>38</c:v>
                </c:pt>
                <c:pt idx="84">
                  <c:v>43</c:v>
                </c:pt>
                <c:pt idx="85">
                  <c:v>5</c:v>
                </c:pt>
                <c:pt idx="86">
                  <c:v>34</c:v>
                </c:pt>
                <c:pt idx="87">
                  <c:v>26</c:v>
                </c:pt>
                <c:pt idx="88">
                  <c:v>44</c:v>
                </c:pt>
                <c:pt idx="89">
                  <c:v>18</c:v>
                </c:pt>
                <c:pt idx="90">
                  <c:v>25</c:v>
                </c:pt>
                <c:pt idx="91">
                  <c:v>29</c:v>
                </c:pt>
                <c:pt idx="92">
                  <c:v>38</c:v>
                </c:pt>
                <c:pt idx="93">
                  <c:v>47</c:v>
                </c:pt>
                <c:pt idx="94">
                  <c:v>44</c:v>
                </c:pt>
                <c:pt idx="95">
                  <c:v>43</c:v>
                </c:pt>
                <c:pt idx="96">
                  <c:v>36</c:v>
                </c:pt>
                <c:pt idx="97">
                  <c:v>34</c:v>
                </c:pt>
                <c:pt idx="98">
                  <c:v>31</c:v>
                </c:pt>
                <c:pt idx="99">
                  <c:v>47</c:v>
                </c:pt>
                <c:pt idx="100">
                  <c:v>7</c:v>
                </c:pt>
                <c:pt idx="101">
                  <c:v>45</c:v>
                </c:pt>
                <c:pt idx="102">
                  <c:v>41</c:v>
                </c:pt>
                <c:pt idx="103">
                  <c:v>13</c:v>
                </c:pt>
                <c:pt idx="104">
                  <c:v>16</c:v>
                </c:pt>
                <c:pt idx="105">
                  <c:v>25</c:v>
                </c:pt>
                <c:pt idx="106">
                  <c:v>15</c:v>
                </c:pt>
                <c:pt idx="107">
                  <c:v>24</c:v>
                </c:pt>
                <c:pt idx="108">
                  <c:v>28</c:v>
                </c:pt>
                <c:pt idx="109">
                  <c:v>38</c:v>
                </c:pt>
                <c:pt idx="110">
                  <c:v>23</c:v>
                </c:pt>
                <c:pt idx="111">
                  <c:v>32</c:v>
                </c:pt>
                <c:pt idx="112">
                  <c:v>23</c:v>
                </c:pt>
                <c:pt idx="113">
                  <c:v>22</c:v>
                </c:pt>
                <c:pt idx="114">
                  <c:v>6</c:v>
                </c:pt>
                <c:pt idx="115">
                  <c:v>12</c:v>
                </c:pt>
                <c:pt idx="116">
                  <c:v>23</c:v>
                </c:pt>
                <c:pt idx="117">
                  <c:v>18</c:v>
                </c:pt>
                <c:pt idx="118">
                  <c:v>44</c:v>
                </c:pt>
                <c:pt idx="119">
                  <c:v>28</c:v>
                </c:pt>
                <c:pt idx="120">
                  <c:v>8</c:v>
                </c:pt>
                <c:pt idx="121">
                  <c:v>31</c:v>
                </c:pt>
                <c:pt idx="122">
                  <c:v>22</c:v>
                </c:pt>
                <c:pt idx="123">
                  <c:v>5</c:v>
                </c:pt>
                <c:pt idx="124">
                  <c:v>33</c:v>
                </c:pt>
                <c:pt idx="125">
                  <c:v>23</c:v>
                </c:pt>
                <c:pt idx="126">
                  <c:v>26</c:v>
                </c:pt>
                <c:pt idx="127">
                  <c:v>30</c:v>
                </c:pt>
                <c:pt idx="128">
                  <c:v>15</c:v>
                </c:pt>
                <c:pt idx="129">
                  <c:v>41</c:v>
                </c:pt>
                <c:pt idx="130">
                  <c:v>36</c:v>
                </c:pt>
                <c:pt idx="131">
                  <c:v>15</c:v>
                </c:pt>
                <c:pt idx="132">
                  <c:v>49</c:v>
                </c:pt>
                <c:pt idx="133">
                  <c:v>11</c:v>
                </c:pt>
                <c:pt idx="134">
                  <c:v>29</c:v>
                </c:pt>
                <c:pt idx="135">
                  <c:v>32</c:v>
                </c:pt>
                <c:pt idx="136">
                  <c:v>30</c:v>
                </c:pt>
                <c:pt idx="137">
                  <c:v>29</c:v>
                </c:pt>
                <c:pt idx="138">
                  <c:v>25</c:v>
                </c:pt>
                <c:pt idx="139">
                  <c:v>5</c:v>
                </c:pt>
                <c:pt idx="140">
                  <c:v>26</c:v>
                </c:pt>
                <c:pt idx="141">
                  <c:v>35</c:v>
                </c:pt>
                <c:pt idx="142">
                  <c:v>33</c:v>
                </c:pt>
                <c:pt idx="143">
                  <c:v>5</c:v>
                </c:pt>
                <c:pt idx="144">
                  <c:v>29</c:v>
                </c:pt>
                <c:pt idx="145">
                  <c:v>50</c:v>
                </c:pt>
                <c:pt idx="146">
                  <c:v>50</c:v>
                </c:pt>
                <c:pt idx="147">
                  <c:v>43</c:v>
                </c:pt>
                <c:pt idx="148">
                  <c:v>33</c:v>
                </c:pt>
                <c:pt idx="149">
                  <c:v>22</c:v>
                </c:pt>
                <c:pt idx="150">
                  <c:v>23</c:v>
                </c:pt>
                <c:pt idx="151">
                  <c:v>29</c:v>
                </c:pt>
                <c:pt idx="152">
                  <c:v>11</c:v>
                </c:pt>
                <c:pt idx="153">
                  <c:v>28</c:v>
                </c:pt>
                <c:pt idx="154">
                  <c:v>40</c:v>
                </c:pt>
                <c:pt idx="155">
                  <c:v>41</c:v>
                </c:pt>
                <c:pt idx="156">
                  <c:v>45</c:v>
                </c:pt>
                <c:pt idx="157">
                  <c:v>44</c:v>
                </c:pt>
                <c:pt idx="158">
                  <c:v>43</c:v>
                </c:pt>
                <c:pt idx="159">
                  <c:v>12</c:v>
                </c:pt>
                <c:pt idx="160">
                  <c:v>42</c:v>
                </c:pt>
                <c:pt idx="161">
                  <c:v>30</c:v>
                </c:pt>
                <c:pt idx="162">
                  <c:v>40</c:v>
                </c:pt>
                <c:pt idx="163">
                  <c:v>29</c:v>
                </c:pt>
                <c:pt idx="164">
                  <c:v>20</c:v>
                </c:pt>
                <c:pt idx="165">
                  <c:v>13</c:v>
                </c:pt>
                <c:pt idx="166">
                  <c:v>14</c:v>
                </c:pt>
                <c:pt idx="167">
                  <c:v>13</c:v>
                </c:pt>
                <c:pt idx="168">
                  <c:v>43</c:v>
                </c:pt>
                <c:pt idx="169">
                  <c:v>20</c:v>
                </c:pt>
                <c:pt idx="170">
                  <c:v>13</c:v>
                </c:pt>
                <c:pt idx="171">
                  <c:v>18</c:v>
                </c:pt>
                <c:pt idx="172">
                  <c:v>46</c:v>
                </c:pt>
                <c:pt idx="173">
                  <c:v>49</c:v>
                </c:pt>
                <c:pt idx="174">
                  <c:v>18</c:v>
                </c:pt>
                <c:pt idx="175">
                  <c:v>18</c:v>
                </c:pt>
                <c:pt idx="176">
                  <c:v>9</c:v>
                </c:pt>
                <c:pt idx="177">
                  <c:v>14</c:v>
                </c:pt>
                <c:pt idx="178">
                  <c:v>40</c:v>
                </c:pt>
                <c:pt idx="179">
                  <c:v>42</c:v>
                </c:pt>
                <c:pt idx="180">
                  <c:v>40</c:v>
                </c:pt>
                <c:pt idx="181">
                  <c:v>43</c:v>
                </c:pt>
                <c:pt idx="182">
                  <c:v>24</c:v>
                </c:pt>
                <c:pt idx="183">
                  <c:v>27</c:v>
                </c:pt>
                <c:pt idx="184">
                  <c:v>34</c:v>
                </c:pt>
                <c:pt idx="185">
                  <c:v>37</c:v>
                </c:pt>
                <c:pt idx="186">
                  <c:v>29</c:v>
                </c:pt>
                <c:pt idx="187">
                  <c:v>18</c:v>
                </c:pt>
                <c:pt idx="188">
                  <c:v>26</c:v>
                </c:pt>
                <c:pt idx="189">
                  <c:v>46</c:v>
                </c:pt>
                <c:pt idx="190">
                  <c:v>25</c:v>
                </c:pt>
                <c:pt idx="191">
                  <c:v>49</c:v>
                </c:pt>
                <c:pt idx="192">
                  <c:v>18</c:v>
                </c:pt>
                <c:pt idx="193">
                  <c:v>36</c:v>
                </c:pt>
                <c:pt idx="194">
                  <c:v>36</c:v>
                </c:pt>
                <c:pt idx="195">
                  <c:v>16</c:v>
                </c:pt>
                <c:pt idx="196">
                  <c:v>22</c:v>
                </c:pt>
                <c:pt idx="197">
                  <c:v>48</c:v>
                </c:pt>
                <c:pt idx="198">
                  <c:v>46</c:v>
                </c:pt>
                <c:pt idx="199">
                  <c:v>19</c:v>
                </c:pt>
                <c:pt idx="200">
                  <c:v>35</c:v>
                </c:pt>
                <c:pt idx="201">
                  <c:v>13</c:v>
                </c:pt>
                <c:pt idx="202">
                  <c:v>31</c:v>
                </c:pt>
                <c:pt idx="203">
                  <c:v>46</c:v>
                </c:pt>
                <c:pt idx="204">
                  <c:v>16</c:v>
                </c:pt>
                <c:pt idx="205">
                  <c:v>31</c:v>
                </c:pt>
                <c:pt idx="206">
                  <c:v>25</c:v>
                </c:pt>
                <c:pt idx="207">
                  <c:v>42</c:v>
                </c:pt>
                <c:pt idx="208">
                  <c:v>50</c:v>
                </c:pt>
                <c:pt idx="209">
                  <c:v>5</c:v>
                </c:pt>
                <c:pt idx="210">
                  <c:v>34</c:v>
                </c:pt>
                <c:pt idx="211">
                  <c:v>42</c:v>
                </c:pt>
                <c:pt idx="212">
                  <c:v>43</c:v>
                </c:pt>
                <c:pt idx="213">
                  <c:v>37</c:v>
                </c:pt>
                <c:pt idx="214">
                  <c:v>35</c:v>
                </c:pt>
                <c:pt idx="215">
                  <c:v>35</c:v>
                </c:pt>
                <c:pt idx="216">
                  <c:v>45</c:v>
                </c:pt>
                <c:pt idx="217">
                  <c:v>5</c:v>
                </c:pt>
                <c:pt idx="218">
                  <c:v>7</c:v>
                </c:pt>
                <c:pt idx="219">
                  <c:v>41</c:v>
                </c:pt>
                <c:pt idx="220">
                  <c:v>15</c:v>
                </c:pt>
                <c:pt idx="221">
                  <c:v>10</c:v>
                </c:pt>
                <c:pt idx="222">
                  <c:v>27</c:v>
                </c:pt>
                <c:pt idx="223">
                  <c:v>11</c:v>
                </c:pt>
                <c:pt idx="224">
                  <c:v>8</c:v>
                </c:pt>
                <c:pt idx="225">
                  <c:v>42</c:v>
                </c:pt>
                <c:pt idx="226">
                  <c:v>47</c:v>
                </c:pt>
                <c:pt idx="227">
                  <c:v>12</c:v>
                </c:pt>
                <c:pt idx="228">
                  <c:v>44</c:v>
                </c:pt>
                <c:pt idx="229">
                  <c:v>11</c:v>
                </c:pt>
                <c:pt idx="230">
                  <c:v>37</c:v>
                </c:pt>
                <c:pt idx="231">
                  <c:v>47</c:v>
                </c:pt>
                <c:pt idx="232">
                  <c:v>17</c:v>
                </c:pt>
                <c:pt idx="233">
                  <c:v>48</c:v>
                </c:pt>
                <c:pt idx="234">
                  <c:v>25</c:v>
                </c:pt>
                <c:pt idx="235">
                  <c:v>46</c:v>
                </c:pt>
                <c:pt idx="236">
                  <c:v>15</c:v>
                </c:pt>
                <c:pt idx="237">
                  <c:v>50</c:v>
                </c:pt>
                <c:pt idx="238">
                  <c:v>38</c:v>
                </c:pt>
                <c:pt idx="239">
                  <c:v>16</c:v>
                </c:pt>
                <c:pt idx="240">
                  <c:v>22</c:v>
                </c:pt>
                <c:pt idx="241">
                  <c:v>32</c:v>
                </c:pt>
                <c:pt idx="242">
                  <c:v>50</c:v>
                </c:pt>
                <c:pt idx="243">
                  <c:v>26</c:v>
                </c:pt>
                <c:pt idx="244">
                  <c:v>8</c:v>
                </c:pt>
                <c:pt idx="245">
                  <c:v>11</c:v>
                </c:pt>
                <c:pt idx="246">
                  <c:v>24</c:v>
                </c:pt>
                <c:pt idx="247">
                  <c:v>5</c:v>
                </c:pt>
                <c:pt idx="248">
                  <c:v>10</c:v>
                </c:pt>
                <c:pt idx="249">
                  <c:v>10</c:v>
                </c:pt>
                <c:pt idx="250">
                  <c:v>28</c:v>
                </c:pt>
                <c:pt idx="251">
                  <c:v>31</c:v>
                </c:pt>
                <c:pt idx="252">
                  <c:v>32</c:v>
                </c:pt>
                <c:pt idx="253">
                  <c:v>42</c:v>
                </c:pt>
                <c:pt idx="254">
                  <c:v>21</c:v>
                </c:pt>
                <c:pt idx="255">
                  <c:v>39</c:v>
                </c:pt>
                <c:pt idx="256">
                  <c:v>33</c:v>
                </c:pt>
                <c:pt idx="257">
                  <c:v>19</c:v>
                </c:pt>
                <c:pt idx="258">
                  <c:v>50</c:v>
                </c:pt>
                <c:pt idx="259">
                  <c:v>5</c:v>
                </c:pt>
                <c:pt idx="260">
                  <c:v>34</c:v>
                </c:pt>
                <c:pt idx="261">
                  <c:v>14</c:v>
                </c:pt>
                <c:pt idx="262">
                  <c:v>5</c:v>
                </c:pt>
                <c:pt idx="263">
                  <c:v>32</c:v>
                </c:pt>
                <c:pt idx="264">
                  <c:v>46</c:v>
                </c:pt>
                <c:pt idx="265">
                  <c:v>12</c:v>
                </c:pt>
                <c:pt idx="266">
                  <c:v>48</c:v>
                </c:pt>
                <c:pt idx="267">
                  <c:v>25</c:v>
                </c:pt>
                <c:pt idx="268">
                  <c:v>17</c:v>
                </c:pt>
                <c:pt idx="269">
                  <c:v>22</c:v>
                </c:pt>
                <c:pt idx="270">
                  <c:v>34</c:v>
                </c:pt>
                <c:pt idx="271">
                  <c:v>8</c:v>
                </c:pt>
                <c:pt idx="272">
                  <c:v>40</c:v>
                </c:pt>
                <c:pt idx="273">
                  <c:v>18</c:v>
                </c:pt>
                <c:pt idx="274">
                  <c:v>12</c:v>
                </c:pt>
                <c:pt idx="275">
                  <c:v>47</c:v>
                </c:pt>
                <c:pt idx="276">
                  <c:v>34</c:v>
                </c:pt>
                <c:pt idx="277">
                  <c:v>33</c:v>
                </c:pt>
                <c:pt idx="278">
                  <c:v>27</c:v>
                </c:pt>
                <c:pt idx="279">
                  <c:v>46</c:v>
                </c:pt>
                <c:pt idx="280">
                  <c:v>15</c:v>
                </c:pt>
                <c:pt idx="281">
                  <c:v>9</c:v>
                </c:pt>
                <c:pt idx="282">
                  <c:v>44</c:v>
                </c:pt>
                <c:pt idx="283">
                  <c:v>6</c:v>
                </c:pt>
                <c:pt idx="284">
                  <c:v>5</c:v>
                </c:pt>
                <c:pt idx="285">
                  <c:v>10</c:v>
                </c:pt>
                <c:pt idx="286">
                  <c:v>7</c:v>
                </c:pt>
                <c:pt idx="287">
                  <c:v>29</c:v>
                </c:pt>
                <c:pt idx="288">
                  <c:v>33</c:v>
                </c:pt>
                <c:pt idx="289">
                  <c:v>15</c:v>
                </c:pt>
                <c:pt idx="290">
                  <c:v>43</c:v>
                </c:pt>
                <c:pt idx="291">
                  <c:v>33</c:v>
                </c:pt>
                <c:pt idx="292">
                  <c:v>7</c:v>
                </c:pt>
                <c:pt idx="293">
                  <c:v>46</c:v>
                </c:pt>
                <c:pt idx="294">
                  <c:v>36</c:v>
                </c:pt>
                <c:pt idx="295">
                  <c:v>38</c:v>
                </c:pt>
                <c:pt idx="296">
                  <c:v>17</c:v>
                </c:pt>
                <c:pt idx="297">
                  <c:v>41</c:v>
                </c:pt>
                <c:pt idx="298">
                  <c:v>37</c:v>
                </c:pt>
                <c:pt idx="299">
                  <c:v>33</c:v>
                </c:pt>
                <c:pt idx="300">
                  <c:v>28</c:v>
                </c:pt>
                <c:pt idx="301">
                  <c:v>15</c:v>
                </c:pt>
                <c:pt idx="302">
                  <c:v>23</c:v>
                </c:pt>
                <c:pt idx="303">
                  <c:v>22</c:v>
                </c:pt>
                <c:pt idx="304">
                  <c:v>28</c:v>
                </c:pt>
                <c:pt idx="305">
                  <c:v>18</c:v>
                </c:pt>
                <c:pt idx="306">
                  <c:v>20</c:v>
                </c:pt>
                <c:pt idx="307">
                  <c:v>10</c:v>
                </c:pt>
                <c:pt idx="308">
                  <c:v>14</c:v>
                </c:pt>
                <c:pt idx="309">
                  <c:v>8</c:v>
                </c:pt>
                <c:pt idx="310">
                  <c:v>46</c:v>
                </c:pt>
                <c:pt idx="311">
                  <c:v>36</c:v>
                </c:pt>
                <c:pt idx="312">
                  <c:v>29</c:v>
                </c:pt>
                <c:pt idx="313">
                  <c:v>47</c:v>
                </c:pt>
                <c:pt idx="314">
                  <c:v>41</c:v>
                </c:pt>
                <c:pt idx="315">
                  <c:v>14</c:v>
                </c:pt>
                <c:pt idx="316">
                  <c:v>13</c:v>
                </c:pt>
                <c:pt idx="317">
                  <c:v>23</c:v>
                </c:pt>
                <c:pt idx="318">
                  <c:v>37</c:v>
                </c:pt>
                <c:pt idx="319">
                  <c:v>34</c:v>
                </c:pt>
                <c:pt idx="320">
                  <c:v>39</c:v>
                </c:pt>
                <c:pt idx="321">
                  <c:v>42</c:v>
                </c:pt>
                <c:pt idx="322">
                  <c:v>21</c:v>
                </c:pt>
                <c:pt idx="323">
                  <c:v>34</c:v>
                </c:pt>
                <c:pt idx="324">
                  <c:v>8</c:v>
                </c:pt>
                <c:pt idx="325">
                  <c:v>48</c:v>
                </c:pt>
                <c:pt idx="326">
                  <c:v>24</c:v>
                </c:pt>
                <c:pt idx="327">
                  <c:v>49</c:v>
                </c:pt>
                <c:pt idx="328">
                  <c:v>48</c:v>
                </c:pt>
                <c:pt idx="329">
                  <c:v>29</c:v>
                </c:pt>
                <c:pt idx="330">
                  <c:v>28</c:v>
                </c:pt>
                <c:pt idx="331">
                  <c:v>10</c:v>
                </c:pt>
                <c:pt idx="332">
                  <c:v>34</c:v>
                </c:pt>
                <c:pt idx="333">
                  <c:v>36</c:v>
                </c:pt>
                <c:pt idx="334">
                  <c:v>21</c:v>
                </c:pt>
                <c:pt idx="335">
                  <c:v>26</c:v>
                </c:pt>
                <c:pt idx="336">
                  <c:v>19</c:v>
                </c:pt>
                <c:pt idx="337">
                  <c:v>45</c:v>
                </c:pt>
                <c:pt idx="338">
                  <c:v>32</c:v>
                </c:pt>
                <c:pt idx="339">
                  <c:v>27</c:v>
                </c:pt>
                <c:pt idx="340">
                  <c:v>22</c:v>
                </c:pt>
                <c:pt idx="341">
                  <c:v>38</c:v>
                </c:pt>
                <c:pt idx="342">
                  <c:v>32</c:v>
                </c:pt>
                <c:pt idx="343">
                  <c:v>15</c:v>
                </c:pt>
                <c:pt idx="344">
                  <c:v>18</c:v>
                </c:pt>
                <c:pt idx="345">
                  <c:v>6</c:v>
                </c:pt>
                <c:pt idx="346">
                  <c:v>41</c:v>
                </c:pt>
                <c:pt idx="347">
                  <c:v>38</c:v>
                </c:pt>
                <c:pt idx="348">
                  <c:v>44</c:v>
                </c:pt>
                <c:pt idx="349">
                  <c:v>12</c:v>
                </c:pt>
                <c:pt idx="350">
                  <c:v>35</c:v>
                </c:pt>
                <c:pt idx="351">
                  <c:v>6</c:v>
                </c:pt>
                <c:pt idx="352">
                  <c:v>34</c:v>
                </c:pt>
                <c:pt idx="353">
                  <c:v>30</c:v>
                </c:pt>
                <c:pt idx="354">
                  <c:v>24</c:v>
                </c:pt>
                <c:pt idx="355">
                  <c:v>46</c:v>
                </c:pt>
                <c:pt idx="356">
                  <c:v>44</c:v>
                </c:pt>
                <c:pt idx="357">
                  <c:v>8</c:v>
                </c:pt>
                <c:pt idx="358">
                  <c:v>34</c:v>
                </c:pt>
                <c:pt idx="359">
                  <c:v>40</c:v>
                </c:pt>
                <c:pt idx="360">
                  <c:v>23</c:v>
                </c:pt>
                <c:pt idx="361">
                  <c:v>30</c:v>
                </c:pt>
                <c:pt idx="362">
                  <c:v>22</c:v>
                </c:pt>
                <c:pt idx="363">
                  <c:v>19</c:v>
                </c:pt>
                <c:pt idx="364">
                  <c:v>26</c:v>
                </c:pt>
                <c:pt idx="365">
                  <c:v>10</c:v>
                </c:pt>
                <c:pt idx="366">
                  <c:v>26</c:v>
                </c:pt>
                <c:pt idx="367">
                  <c:v>50</c:v>
                </c:pt>
                <c:pt idx="368">
                  <c:v>16</c:v>
                </c:pt>
                <c:pt idx="369">
                  <c:v>27</c:v>
                </c:pt>
                <c:pt idx="370">
                  <c:v>14</c:v>
                </c:pt>
                <c:pt idx="371">
                  <c:v>31</c:v>
                </c:pt>
                <c:pt idx="372">
                  <c:v>14</c:v>
                </c:pt>
                <c:pt idx="373">
                  <c:v>46</c:v>
                </c:pt>
                <c:pt idx="374">
                  <c:v>11</c:v>
                </c:pt>
                <c:pt idx="375">
                  <c:v>21</c:v>
                </c:pt>
                <c:pt idx="376">
                  <c:v>40</c:v>
                </c:pt>
                <c:pt idx="377">
                  <c:v>7</c:v>
                </c:pt>
                <c:pt idx="378">
                  <c:v>9</c:v>
                </c:pt>
                <c:pt idx="379">
                  <c:v>46</c:v>
                </c:pt>
                <c:pt idx="380">
                  <c:v>10</c:v>
                </c:pt>
                <c:pt idx="381">
                  <c:v>30</c:v>
                </c:pt>
                <c:pt idx="382">
                  <c:v>11</c:v>
                </c:pt>
                <c:pt idx="383">
                  <c:v>22</c:v>
                </c:pt>
                <c:pt idx="384">
                  <c:v>42</c:v>
                </c:pt>
                <c:pt idx="385">
                  <c:v>42</c:v>
                </c:pt>
                <c:pt idx="386">
                  <c:v>19</c:v>
                </c:pt>
                <c:pt idx="387">
                  <c:v>15</c:v>
                </c:pt>
                <c:pt idx="388">
                  <c:v>33</c:v>
                </c:pt>
                <c:pt idx="389">
                  <c:v>7</c:v>
                </c:pt>
                <c:pt idx="390">
                  <c:v>21</c:v>
                </c:pt>
                <c:pt idx="391">
                  <c:v>28</c:v>
                </c:pt>
                <c:pt idx="392">
                  <c:v>11</c:v>
                </c:pt>
                <c:pt idx="393">
                  <c:v>44</c:v>
                </c:pt>
                <c:pt idx="394">
                  <c:v>9</c:v>
                </c:pt>
                <c:pt idx="395">
                  <c:v>30</c:v>
                </c:pt>
                <c:pt idx="396">
                  <c:v>13</c:v>
                </c:pt>
                <c:pt idx="397">
                  <c:v>28</c:v>
                </c:pt>
                <c:pt idx="398">
                  <c:v>35</c:v>
                </c:pt>
                <c:pt idx="399">
                  <c:v>38</c:v>
                </c:pt>
                <c:pt idx="400">
                  <c:v>38</c:v>
                </c:pt>
                <c:pt idx="401">
                  <c:v>43</c:v>
                </c:pt>
                <c:pt idx="402">
                  <c:v>22</c:v>
                </c:pt>
                <c:pt idx="403">
                  <c:v>27</c:v>
                </c:pt>
                <c:pt idx="404">
                  <c:v>33</c:v>
                </c:pt>
                <c:pt idx="405">
                  <c:v>33</c:v>
                </c:pt>
                <c:pt idx="406">
                  <c:v>8</c:v>
                </c:pt>
                <c:pt idx="407">
                  <c:v>44</c:v>
                </c:pt>
                <c:pt idx="408">
                  <c:v>44</c:v>
                </c:pt>
                <c:pt idx="409">
                  <c:v>50</c:v>
                </c:pt>
                <c:pt idx="410">
                  <c:v>26</c:v>
                </c:pt>
                <c:pt idx="411">
                  <c:v>6</c:v>
                </c:pt>
                <c:pt idx="412">
                  <c:v>8</c:v>
                </c:pt>
                <c:pt idx="413">
                  <c:v>35</c:v>
                </c:pt>
                <c:pt idx="414">
                  <c:v>35</c:v>
                </c:pt>
                <c:pt idx="415">
                  <c:v>22</c:v>
                </c:pt>
                <c:pt idx="416">
                  <c:v>50</c:v>
                </c:pt>
                <c:pt idx="417">
                  <c:v>9</c:v>
                </c:pt>
                <c:pt idx="418">
                  <c:v>7</c:v>
                </c:pt>
                <c:pt idx="419">
                  <c:v>32</c:v>
                </c:pt>
                <c:pt idx="420">
                  <c:v>9</c:v>
                </c:pt>
                <c:pt idx="421">
                  <c:v>12</c:v>
                </c:pt>
                <c:pt idx="422">
                  <c:v>11</c:v>
                </c:pt>
                <c:pt idx="423">
                  <c:v>5</c:v>
                </c:pt>
                <c:pt idx="424">
                  <c:v>48</c:v>
                </c:pt>
                <c:pt idx="425">
                  <c:v>44</c:v>
                </c:pt>
                <c:pt idx="426">
                  <c:v>32</c:v>
                </c:pt>
                <c:pt idx="427">
                  <c:v>24</c:v>
                </c:pt>
                <c:pt idx="428">
                  <c:v>14</c:v>
                </c:pt>
                <c:pt idx="429">
                  <c:v>18</c:v>
                </c:pt>
                <c:pt idx="430">
                  <c:v>50</c:v>
                </c:pt>
                <c:pt idx="431">
                  <c:v>7</c:v>
                </c:pt>
                <c:pt idx="432">
                  <c:v>50</c:v>
                </c:pt>
                <c:pt idx="433">
                  <c:v>18</c:v>
                </c:pt>
                <c:pt idx="434">
                  <c:v>11</c:v>
                </c:pt>
                <c:pt idx="435">
                  <c:v>29</c:v>
                </c:pt>
                <c:pt idx="436">
                  <c:v>35</c:v>
                </c:pt>
                <c:pt idx="437">
                  <c:v>39</c:v>
                </c:pt>
                <c:pt idx="438">
                  <c:v>42</c:v>
                </c:pt>
                <c:pt idx="439">
                  <c:v>42</c:v>
                </c:pt>
                <c:pt idx="440">
                  <c:v>13</c:v>
                </c:pt>
                <c:pt idx="441">
                  <c:v>35</c:v>
                </c:pt>
                <c:pt idx="442">
                  <c:v>37</c:v>
                </c:pt>
                <c:pt idx="443">
                  <c:v>39</c:v>
                </c:pt>
                <c:pt idx="444">
                  <c:v>44</c:v>
                </c:pt>
                <c:pt idx="445">
                  <c:v>26</c:v>
                </c:pt>
                <c:pt idx="446">
                  <c:v>35</c:v>
                </c:pt>
                <c:pt idx="447">
                  <c:v>6</c:v>
                </c:pt>
                <c:pt idx="448">
                  <c:v>7</c:v>
                </c:pt>
                <c:pt idx="449">
                  <c:v>46</c:v>
                </c:pt>
                <c:pt idx="450">
                  <c:v>9</c:v>
                </c:pt>
                <c:pt idx="451">
                  <c:v>8</c:v>
                </c:pt>
                <c:pt idx="452">
                  <c:v>39</c:v>
                </c:pt>
                <c:pt idx="453">
                  <c:v>25</c:v>
                </c:pt>
                <c:pt idx="454">
                  <c:v>7</c:v>
                </c:pt>
                <c:pt idx="455">
                  <c:v>19</c:v>
                </c:pt>
                <c:pt idx="456">
                  <c:v>14</c:v>
                </c:pt>
                <c:pt idx="457">
                  <c:v>39</c:v>
                </c:pt>
                <c:pt idx="458">
                  <c:v>37</c:v>
                </c:pt>
                <c:pt idx="459">
                  <c:v>11</c:v>
                </c:pt>
                <c:pt idx="460">
                  <c:v>21</c:v>
                </c:pt>
                <c:pt idx="461">
                  <c:v>49</c:v>
                </c:pt>
                <c:pt idx="462">
                  <c:v>15</c:v>
                </c:pt>
                <c:pt idx="463">
                  <c:v>34</c:v>
                </c:pt>
                <c:pt idx="464">
                  <c:v>49</c:v>
                </c:pt>
                <c:pt idx="465">
                  <c:v>20</c:v>
                </c:pt>
                <c:pt idx="466">
                  <c:v>23</c:v>
                </c:pt>
                <c:pt idx="467">
                  <c:v>47</c:v>
                </c:pt>
                <c:pt idx="468">
                  <c:v>28</c:v>
                </c:pt>
                <c:pt idx="469">
                  <c:v>27</c:v>
                </c:pt>
                <c:pt idx="470">
                  <c:v>36</c:v>
                </c:pt>
                <c:pt idx="471">
                  <c:v>14</c:v>
                </c:pt>
                <c:pt idx="472">
                  <c:v>32</c:v>
                </c:pt>
                <c:pt idx="473">
                  <c:v>14</c:v>
                </c:pt>
                <c:pt idx="474">
                  <c:v>6</c:v>
                </c:pt>
                <c:pt idx="475">
                  <c:v>19</c:v>
                </c:pt>
                <c:pt idx="476">
                  <c:v>16</c:v>
                </c:pt>
                <c:pt idx="477">
                  <c:v>31</c:v>
                </c:pt>
                <c:pt idx="478">
                  <c:v>35</c:v>
                </c:pt>
                <c:pt idx="479">
                  <c:v>6</c:v>
                </c:pt>
                <c:pt idx="480">
                  <c:v>5</c:v>
                </c:pt>
                <c:pt idx="481">
                  <c:v>13</c:v>
                </c:pt>
                <c:pt idx="482">
                  <c:v>8</c:v>
                </c:pt>
                <c:pt idx="483">
                  <c:v>21</c:v>
                </c:pt>
                <c:pt idx="484">
                  <c:v>47</c:v>
                </c:pt>
                <c:pt idx="485">
                  <c:v>8</c:v>
                </c:pt>
                <c:pt idx="486">
                  <c:v>7</c:v>
                </c:pt>
                <c:pt idx="487">
                  <c:v>41</c:v>
                </c:pt>
                <c:pt idx="488">
                  <c:v>28</c:v>
                </c:pt>
                <c:pt idx="489">
                  <c:v>24</c:v>
                </c:pt>
                <c:pt idx="490">
                  <c:v>20</c:v>
                </c:pt>
                <c:pt idx="491">
                  <c:v>18</c:v>
                </c:pt>
                <c:pt idx="492">
                  <c:v>44</c:v>
                </c:pt>
                <c:pt idx="493">
                  <c:v>5</c:v>
                </c:pt>
                <c:pt idx="494">
                  <c:v>45</c:v>
                </c:pt>
                <c:pt idx="495">
                  <c:v>22</c:v>
                </c:pt>
                <c:pt idx="496">
                  <c:v>34</c:v>
                </c:pt>
                <c:pt idx="497">
                  <c:v>24</c:v>
                </c:pt>
                <c:pt idx="498">
                  <c:v>25</c:v>
                </c:pt>
                <c:pt idx="499">
                  <c:v>24</c:v>
                </c:pt>
                <c:pt idx="500">
                  <c:v>46</c:v>
                </c:pt>
                <c:pt idx="501">
                  <c:v>11</c:v>
                </c:pt>
                <c:pt idx="502">
                  <c:v>32</c:v>
                </c:pt>
                <c:pt idx="503">
                  <c:v>13</c:v>
                </c:pt>
                <c:pt idx="504">
                  <c:v>29</c:v>
                </c:pt>
                <c:pt idx="505">
                  <c:v>35</c:v>
                </c:pt>
                <c:pt idx="506">
                  <c:v>33</c:v>
                </c:pt>
                <c:pt idx="507">
                  <c:v>32</c:v>
                </c:pt>
                <c:pt idx="508">
                  <c:v>21</c:v>
                </c:pt>
                <c:pt idx="509">
                  <c:v>23</c:v>
                </c:pt>
                <c:pt idx="510">
                  <c:v>12</c:v>
                </c:pt>
                <c:pt idx="511">
                  <c:v>29</c:v>
                </c:pt>
                <c:pt idx="512">
                  <c:v>26</c:v>
                </c:pt>
                <c:pt idx="513">
                  <c:v>35</c:v>
                </c:pt>
                <c:pt idx="514">
                  <c:v>50</c:v>
                </c:pt>
                <c:pt idx="515">
                  <c:v>41</c:v>
                </c:pt>
                <c:pt idx="516">
                  <c:v>5</c:v>
                </c:pt>
                <c:pt idx="517">
                  <c:v>20</c:v>
                </c:pt>
                <c:pt idx="518">
                  <c:v>12</c:v>
                </c:pt>
                <c:pt idx="519">
                  <c:v>19</c:v>
                </c:pt>
                <c:pt idx="520">
                  <c:v>29</c:v>
                </c:pt>
                <c:pt idx="521">
                  <c:v>5</c:v>
                </c:pt>
                <c:pt idx="522">
                  <c:v>45</c:v>
                </c:pt>
                <c:pt idx="523">
                  <c:v>9</c:v>
                </c:pt>
                <c:pt idx="524">
                  <c:v>41</c:v>
                </c:pt>
                <c:pt idx="525">
                  <c:v>13</c:v>
                </c:pt>
                <c:pt idx="526">
                  <c:v>26</c:v>
                </c:pt>
                <c:pt idx="527">
                  <c:v>40</c:v>
                </c:pt>
                <c:pt idx="528">
                  <c:v>24</c:v>
                </c:pt>
                <c:pt idx="529">
                  <c:v>9</c:v>
                </c:pt>
                <c:pt idx="530">
                  <c:v>29</c:v>
                </c:pt>
                <c:pt idx="531">
                  <c:v>32</c:v>
                </c:pt>
                <c:pt idx="532">
                  <c:v>18</c:v>
                </c:pt>
                <c:pt idx="533">
                  <c:v>34</c:v>
                </c:pt>
                <c:pt idx="534">
                  <c:v>8</c:v>
                </c:pt>
                <c:pt idx="535">
                  <c:v>39</c:v>
                </c:pt>
                <c:pt idx="536">
                  <c:v>34</c:v>
                </c:pt>
                <c:pt idx="537">
                  <c:v>25</c:v>
                </c:pt>
                <c:pt idx="538">
                  <c:v>50</c:v>
                </c:pt>
                <c:pt idx="539">
                  <c:v>29</c:v>
                </c:pt>
                <c:pt idx="540">
                  <c:v>21</c:v>
                </c:pt>
                <c:pt idx="541">
                  <c:v>16</c:v>
                </c:pt>
                <c:pt idx="542">
                  <c:v>9</c:v>
                </c:pt>
                <c:pt idx="543">
                  <c:v>9</c:v>
                </c:pt>
                <c:pt idx="544">
                  <c:v>47</c:v>
                </c:pt>
                <c:pt idx="545">
                  <c:v>14</c:v>
                </c:pt>
                <c:pt idx="546">
                  <c:v>48</c:v>
                </c:pt>
                <c:pt idx="547">
                  <c:v>18</c:v>
                </c:pt>
                <c:pt idx="548">
                  <c:v>15</c:v>
                </c:pt>
                <c:pt idx="549">
                  <c:v>7</c:v>
                </c:pt>
                <c:pt idx="550">
                  <c:v>43</c:v>
                </c:pt>
                <c:pt idx="551">
                  <c:v>23</c:v>
                </c:pt>
                <c:pt idx="552">
                  <c:v>49</c:v>
                </c:pt>
                <c:pt idx="553">
                  <c:v>31</c:v>
                </c:pt>
                <c:pt idx="554">
                  <c:v>46</c:v>
                </c:pt>
                <c:pt idx="555">
                  <c:v>20</c:v>
                </c:pt>
                <c:pt idx="556">
                  <c:v>33</c:v>
                </c:pt>
                <c:pt idx="557">
                  <c:v>11</c:v>
                </c:pt>
                <c:pt idx="558">
                  <c:v>29</c:v>
                </c:pt>
                <c:pt idx="559">
                  <c:v>26</c:v>
                </c:pt>
                <c:pt idx="560">
                  <c:v>8</c:v>
                </c:pt>
                <c:pt idx="561">
                  <c:v>49</c:v>
                </c:pt>
                <c:pt idx="562">
                  <c:v>17</c:v>
                </c:pt>
                <c:pt idx="563">
                  <c:v>7</c:v>
                </c:pt>
                <c:pt idx="564">
                  <c:v>48</c:v>
                </c:pt>
                <c:pt idx="565">
                  <c:v>34</c:v>
                </c:pt>
                <c:pt idx="566">
                  <c:v>7</c:v>
                </c:pt>
                <c:pt idx="567">
                  <c:v>24</c:v>
                </c:pt>
                <c:pt idx="568">
                  <c:v>49</c:v>
                </c:pt>
                <c:pt idx="569">
                  <c:v>6</c:v>
                </c:pt>
                <c:pt idx="570">
                  <c:v>6</c:v>
                </c:pt>
                <c:pt idx="571">
                  <c:v>32</c:v>
                </c:pt>
                <c:pt idx="572">
                  <c:v>44</c:v>
                </c:pt>
                <c:pt idx="573">
                  <c:v>43</c:v>
                </c:pt>
                <c:pt idx="574">
                  <c:v>23</c:v>
                </c:pt>
                <c:pt idx="575">
                  <c:v>5</c:v>
                </c:pt>
                <c:pt idx="576">
                  <c:v>25</c:v>
                </c:pt>
                <c:pt idx="577">
                  <c:v>11</c:v>
                </c:pt>
                <c:pt idx="578">
                  <c:v>28</c:v>
                </c:pt>
                <c:pt idx="579">
                  <c:v>24</c:v>
                </c:pt>
                <c:pt idx="580">
                  <c:v>47</c:v>
                </c:pt>
                <c:pt idx="581">
                  <c:v>9</c:v>
                </c:pt>
                <c:pt idx="582">
                  <c:v>20</c:v>
                </c:pt>
                <c:pt idx="583">
                  <c:v>27</c:v>
                </c:pt>
                <c:pt idx="584">
                  <c:v>43</c:v>
                </c:pt>
                <c:pt idx="585">
                  <c:v>39</c:v>
                </c:pt>
                <c:pt idx="586">
                  <c:v>24</c:v>
                </c:pt>
                <c:pt idx="587">
                  <c:v>45</c:v>
                </c:pt>
                <c:pt idx="588">
                  <c:v>14</c:v>
                </c:pt>
                <c:pt idx="589">
                  <c:v>12</c:v>
                </c:pt>
                <c:pt idx="590">
                  <c:v>7</c:v>
                </c:pt>
                <c:pt idx="591">
                  <c:v>44</c:v>
                </c:pt>
                <c:pt idx="592">
                  <c:v>21</c:v>
                </c:pt>
                <c:pt idx="593">
                  <c:v>34</c:v>
                </c:pt>
                <c:pt idx="594">
                  <c:v>40</c:v>
                </c:pt>
                <c:pt idx="595">
                  <c:v>46</c:v>
                </c:pt>
                <c:pt idx="596">
                  <c:v>17</c:v>
                </c:pt>
                <c:pt idx="597">
                  <c:v>39</c:v>
                </c:pt>
                <c:pt idx="598">
                  <c:v>44</c:v>
                </c:pt>
                <c:pt idx="599">
                  <c:v>12</c:v>
                </c:pt>
                <c:pt idx="600">
                  <c:v>49</c:v>
                </c:pt>
                <c:pt idx="601">
                  <c:v>43</c:v>
                </c:pt>
                <c:pt idx="602">
                  <c:v>5</c:v>
                </c:pt>
                <c:pt idx="603">
                  <c:v>42</c:v>
                </c:pt>
                <c:pt idx="604">
                  <c:v>16</c:v>
                </c:pt>
                <c:pt idx="605">
                  <c:v>12</c:v>
                </c:pt>
                <c:pt idx="606">
                  <c:v>38</c:v>
                </c:pt>
                <c:pt idx="607">
                  <c:v>27</c:v>
                </c:pt>
                <c:pt idx="608">
                  <c:v>11</c:v>
                </c:pt>
                <c:pt idx="609">
                  <c:v>11</c:v>
                </c:pt>
                <c:pt idx="610">
                  <c:v>20</c:v>
                </c:pt>
                <c:pt idx="611">
                  <c:v>36</c:v>
                </c:pt>
                <c:pt idx="612">
                  <c:v>26</c:v>
                </c:pt>
                <c:pt idx="613">
                  <c:v>42</c:v>
                </c:pt>
                <c:pt idx="614">
                  <c:v>10</c:v>
                </c:pt>
                <c:pt idx="615">
                  <c:v>39</c:v>
                </c:pt>
                <c:pt idx="616">
                  <c:v>36</c:v>
                </c:pt>
                <c:pt idx="617">
                  <c:v>24</c:v>
                </c:pt>
                <c:pt idx="618">
                  <c:v>17</c:v>
                </c:pt>
                <c:pt idx="619">
                  <c:v>15</c:v>
                </c:pt>
                <c:pt idx="620">
                  <c:v>39</c:v>
                </c:pt>
                <c:pt idx="621">
                  <c:v>47</c:v>
                </c:pt>
                <c:pt idx="622">
                  <c:v>24</c:v>
                </c:pt>
                <c:pt idx="623">
                  <c:v>31</c:v>
                </c:pt>
                <c:pt idx="624">
                  <c:v>50</c:v>
                </c:pt>
                <c:pt idx="625">
                  <c:v>6</c:v>
                </c:pt>
                <c:pt idx="626">
                  <c:v>21</c:v>
                </c:pt>
                <c:pt idx="627">
                  <c:v>25</c:v>
                </c:pt>
                <c:pt idx="628">
                  <c:v>42</c:v>
                </c:pt>
                <c:pt idx="629">
                  <c:v>38</c:v>
                </c:pt>
                <c:pt idx="630">
                  <c:v>10</c:v>
                </c:pt>
                <c:pt idx="631">
                  <c:v>33</c:v>
                </c:pt>
                <c:pt idx="632">
                  <c:v>32</c:v>
                </c:pt>
                <c:pt idx="633">
                  <c:v>36</c:v>
                </c:pt>
                <c:pt idx="634">
                  <c:v>16</c:v>
                </c:pt>
                <c:pt idx="635">
                  <c:v>50</c:v>
                </c:pt>
                <c:pt idx="636">
                  <c:v>13</c:v>
                </c:pt>
                <c:pt idx="637">
                  <c:v>37</c:v>
                </c:pt>
                <c:pt idx="638">
                  <c:v>36</c:v>
                </c:pt>
                <c:pt idx="639">
                  <c:v>45</c:v>
                </c:pt>
                <c:pt idx="640">
                  <c:v>50</c:v>
                </c:pt>
                <c:pt idx="641">
                  <c:v>20</c:v>
                </c:pt>
                <c:pt idx="642">
                  <c:v>22</c:v>
                </c:pt>
                <c:pt idx="643">
                  <c:v>23</c:v>
                </c:pt>
                <c:pt idx="644">
                  <c:v>8</c:v>
                </c:pt>
                <c:pt idx="645">
                  <c:v>32</c:v>
                </c:pt>
                <c:pt idx="646">
                  <c:v>19</c:v>
                </c:pt>
                <c:pt idx="647">
                  <c:v>8</c:v>
                </c:pt>
                <c:pt idx="648">
                  <c:v>14</c:v>
                </c:pt>
                <c:pt idx="649">
                  <c:v>37</c:v>
                </c:pt>
                <c:pt idx="650">
                  <c:v>10</c:v>
                </c:pt>
                <c:pt idx="651">
                  <c:v>20</c:v>
                </c:pt>
                <c:pt idx="652">
                  <c:v>37</c:v>
                </c:pt>
                <c:pt idx="653">
                  <c:v>18</c:v>
                </c:pt>
                <c:pt idx="654">
                  <c:v>19</c:v>
                </c:pt>
                <c:pt idx="655">
                  <c:v>45</c:v>
                </c:pt>
                <c:pt idx="656">
                  <c:v>22</c:v>
                </c:pt>
                <c:pt idx="657">
                  <c:v>15</c:v>
                </c:pt>
                <c:pt idx="658">
                  <c:v>49</c:v>
                </c:pt>
                <c:pt idx="659">
                  <c:v>32</c:v>
                </c:pt>
                <c:pt idx="660">
                  <c:v>26</c:v>
                </c:pt>
                <c:pt idx="661">
                  <c:v>47</c:v>
                </c:pt>
                <c:pt idx="662">
                  <c:v>15</c:v>
                </c:pt>
                <c:pt idx="663">
                  <c:v>37</c:v>
                </c:pt>
                <c:pt idx="664">
                  <c:v>31</c:v>
                </c:pt>
                <c:pt idx="665">
                  <c:v>23</c:v>
                </c:pt>
                <c:pt idx="666">
                  <c:v>23</c:v>
                </c:pt>
                <c:pt idx="667">
                  <c:v>9</c:v>
                </c:pt>
                <c:pt idx="668">
                  <c:v>37</c:v>
                </c:pt>
                <c:pt idx="669">
                  <c:v>41</c:v>
                </c:pt>
                <c:pt idx="670">
                  <c:v>47</c:v>
                </c:pt>
                <c:pt idx="671">
                  <c:v>44</c:v>
                </c:pt>
                <c:pt idx="672">
                  <c:v>37</c:v>
                </c:pt>
                <c:pt idx="673">
                  <c:v>29</c:v>
                </c:pt>
                <c:pt idx="674">
                  <c:v>13</c:v>
                </c:pt>
                <c:pt idx="675">
                  <c:v>6</c:v>
                </c:pt>
                <c:pt idx="676">
                  <c:v>24</c:v>
                </c:pt>
                <c:pt idx="677">
                  <c:v>14</c:v>
                </c:pt>
                <c:pt idx="678">
                  <c:v>15</c:v>
                </c:pt>
                <c:pt idx="679">
                  <c:v>43</c:v>
                </c:pt>
                <c:pt idx="680">
                  <c:v>16</c:v>
                </c:pt>
                <c:pt idx="681">
                  <c:v>17</c:v>
                </c:pt>
                <c:pt idx="682">
                  <c:v>24</c:v>
                </c:pt>
                <c:pt idx="683">
                  <c:v>38</c:v>
                </c:pt>
                <c:pt idx="684">
                  <c:v>49</c:v>
                </c:pt>
                <c:pt idx="685">
                  <c:v>40</c:v>
                </c:pt>
                <c:pt idx="686">
                  <c:v>15</c:v>
                </c:pt>
                <c:pt idx="687">
                  <c:v>19</c:v>
                </c:pt>
                <c:pt idx="688">
                  <c:v>33</c:v>
                </c:pt>
                <c:pt idx="689">
                  <c:v>29</c:v>
                </c:pt>
                <c:pt idx="690">
                  <c:v>23</c:v>
                </c:pt>
                <c:pt idx="691">
                  <c:v>49</c:v>
                </c:pt>
                <c:pt idx="692">
                  <c:v>32</c:v>
                </c:pt>
                <c:pt idx="693">
                  <c:v>5</c:v>
                </c:pt>
                <c:pt idx="694">
                  <c:v>13</c:v>
                </c:pt>
                <c:pt idx="695">
                  <c:v>21</c:v>
                </c:pt>
                <c:pt idx="696">
                  <c:v>37</c:v>
                </c:pt>
                <c:pt idx="697">
                  <c:v>30</c:v>
                </c:pt>
                <c:pt idx="698">
                  <c:v>11</c:v>
                </c:pt>
                <c:pt idx="699">
                  <c:v>49</c:v>
                </c:pt>
                <c:pt idx="700">
                  <c:v>28</c:v>
                </c:pt>
                <c:pt idx="701">
                  <c:v>36</c:v>
                </c:pt>
                <c:pt idx="702">
                  <c:v>8</c:v>
                </c:pt>
                <c:pt idx="703">
                  <c:v>28</c:v>
                </c:pt>
                <c:pt idx="704">
                  <c:v>19</c:v>
                </c:pt>
                <c:pt idx="705">
                  <c:v>43</c:v>
                </c:pt>
                <c:pt idx="706">
                  <c:v>12</c:v>
                </c:pt>
                <c:pt idx="707">
                  <c:v>36</c:v>
                </c:pt>
                <c:pt idx="708">
                  <c:v>39</c:v>
                </c:pt>
                <c:pt idx="709">
                  <c:v>27</c:v>
                </c:pt>
                <c:pt idx="710">
                  <c:v>13</c:v>
                </c:pt>
                <c:pt idx="711">
                  <c:v>12</c:v>
                </c:pt>
                <c:pt idx="712">
                  <c:v>23</c:v>
                </c:pt>
                <c:pt idx="713">
                  <c:v>11</c:v>
                </c:pt>
                <c:pt idx="714">
                  <c:v>22</c:v>
                </c:pt>
                <c:pt idx="715">
                  <c:v>17</c:v>
                </c:pt>
                <c:pt idx="716">
                  <c:v>21</c:v>
                </c:pt>
                <c:pt idx="717">
                  <c:v>49</c:v>
                </c:pt>
                <c:pt idx="718">
                  <c:v>26</c:v>
                </c:pt>
                <c:pt idx="719">
                  <c:v>13</c:v>
                </c:pt>
                <c:pt idx="720">
                  <c:v>50</c:v>
                </c:pt>
                <c:pt idx="721">
                  <c:v>18</c:v>
                </c:pt>
                <c:pt idx="722">
                  <c:v>31</c:v>
                </c:pt>
                <c:pt idx="723">
                  <c:v>35</c:v>
                </c:pt>
                <c:pt idx="724">
                  <c:v>38</c:v>
                </c:pt>
                <c:pt idx="725">
                  <c:v>11</c:v>
                </c:pt>
                <c:pt idx="726">
                  <c:v>6</c:v>
                </c:pt>
                <c:pt idx="727">
                  <c:v>28</c:v>
                </c:pt>
                <c:pt idx="728">
                  <c:v>28</c:v>
                </c:pt>
                <c:pt idx="729">
                  <c:v>22</c:v>
                </c:pt>
                <c:pt idx="730">
                  <c:v>23</c:v>
                </c:pt>
                <c:pt idx="731">
                  <c:v>11</c:v>
                </c:pt>
                <c:pt idx="732">
                  <c:v>45</c:v>
                </c:pt>
                <c:pt idx="733">
                  <c:v>43</c:v>
                </c:pt>
                <c:pt idx="734">
                  <c:v>18</c:v>
                </c:pt>
                <c:pt idx="735">
                  <c:v>15</c:v>
                </c:pt>
                <c:pt idx="736">
                  <c:v>12</c:v>
                </c:pt>
                <c:pt idx="737">
                  <c:v>15</c:v>
                </c:pt>
                <c:pt idx="738">
                  <c:v>17</c:v>
                </c:pt>
                <c:pt idx="739">
                  <c:v>9</c:v>
                </c:pt>
                <c:pt idx="740">
                  <c:v>17</c:v>
                </c:pt>
                <c:pt idx="741">
                  <c:v>17</c:v>
                </c:pt>
                <c:pt idx="742">
                  <c:v>35</c:v>
                </c:pt>
                <c:pt idx="74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Contrato Firme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'Tela de entrada'!$H$20:$H$763</c:f>
              <c:numCache>
                <c:formatCode>General</c:formatCode>
                <c:ptCount val="744"/>
                <c:pt idx="0">
                  <c:v>5.1520537660669703</c:v>
                </c:pt>
                <c:pt idx="1">
                  <c:v>15</c:v>
                </c:pt>
                <c:pt idx="2">
                  <c:v>10.019945184662568</c:v>
                </c:pt>
                <c:pt idx="3">
                  <c:v>12.801597423860052</c:v>
                </c:pt>
                <c:pt idx="4">
                  <c:v>11.758477834160995</c:v>
                </c:pt>
                <c:pt idx="5">
                  <c:v>13.84471701355911</c:v>
                </c:pt>
                <c:pt idx="6">
                  <c:v>9.672238654762884</c:v>
                </c:pt>
                <c:pt idx="7">
                  <c:v>3.7836603258165948</c:v>
                </c:pt>
                <c:pt idx="8">
                  <c:v>10.715358244461939</c:v>
                </c:pt>
                <c:pt idx="9">
                  <c:v>7.9337060052644555</c:v>
                </c:pt>
                <c:pt idx="10">
                  <c:v>11.41077130426131</c:v>
                </c:pt>
                <c:pt idx="11">
                  <c:v>8.9768255949635112</c:v>
                </c:pt>
                <c:pt idx="12">
                  <c:v>14.887836603258167</c:v>
                </c:pt>
                <c:pt idx="13">
                  <c:v>12.106184364060681</c:v>
                </c:pt>
                <c:pt idx="14">
                  <c:v>3.7836603258165948</c:v>
                </c:pt>
                <c:pt idx="15">
                  <c:v>4.4566407062675992</c:v>
                </c:pt>
                <c:pt idx="16">
                  <c:v>10.715358244461939</c:v>
                </c:pt>
                <c:pt idx="17">
                  <c:v>15</c:v>
                </c:pt>
                <c:pt idx="18">
                  <c:v>15</c:v>
                </c:pt>
                <c:pt idx="19">
                  <c:v>6.1951733557660269</c:v>
                </c:pt>
                <c:pt idx="20">
                  <c:v>7.9337060052644555</c:v>
                </c:pt>
                <c:pt idx="21">
                  <c:v>9.3245321248631967</c:v>
                </c:pt>
                <c:pt idx="22">
                  <c:v>15</c:v>
                </c:pt>
                <c:pt idx="23">
                  <c:v>15</c:v>
                </c:pt>
                <c:pt idx="24">
                  <c:v>12.453890893960367</c:v>
                </c:pt>
                <c:pt idx="25">
                  <c:v>5.4997602959666558</c:v>
                </c:pt>
                <c:pt idx="26">
                  <c:v>13.149303953759738</c:v>
                </c:pt>
                <c:pt idx="27">
                  <c:v>8.6291190650638274</c:v>
                </c:pt>
                <c:pt idx="28">
                  <c:v>6.1951733557660269</c:v>
                </c:pt>
                <c:pt idx="29">
                  <c:v>15</c:v>
                </c:pt>
                <c:pt idx="30">
                  <c:v>3.7836603258165948</c:v>
                </c:pt>
                <c:pt idx="31">
                  <c:v>12.106184364060681</c:v>
                </c:pt>
                <c:pt idx="32">
                  <c:v>5.8474668258663414</c:v>
                </c:pt>
                <c:pt idx="33">
                  <c:v>7.2382929454650835</c:v>
                </c:pt>
                <c:pt idx="34">
                  <c:v>11.758477834160995</c:v>
                </c:pt>
                <c:pt idx="35">
                  <c:v>3.7836603258165948</c:v>
                </c:pt>
                <c:pt idx="36">
                  <c:v>14.192423543458794</c:v>
                </c:pt>
                <c:pt idx="37">
                  <c:v>10.019945184662568</c:v>
                </c:pt>
                <c:pt idx="38">
                  <c:v>15</c:v>
                </c:pt>
                <c:pt idx="39">
                  <c:v>15</c:v>
                </c:pt>
                <c:pt idx="40">
                  <c:v>10.019945184662568</c:v>
                </c:pt>
                <c:pt idx="41">
                  <c:v>10.367651714562253</c:v>
                </c:pt>
                <c:pt idx="42">
                  <c:v>3.7836603258165948</c:v>
                </c:pt>
                <c:pt idx="43">
                  <c:v>12.801597423860052</c:v>
                </c:pt>
                <c:pt idx="44">
                  <c:v>8.9768255949635112</c:v>
                </c:pt>
                <c:pt idx="45">
                  <c:v>6.5428798856657124</c:v>
                </c:pt>
                <c:pt idx="46">
                  <c:v>15</c:v>
                </c:pt>
                <c:pt idx="47">
                  <c:v>3.7836603258165948</c:v>
                </c:pt>
                <c:pt idx="48">
                  <c:v>3.7836603258165948</c:v>
                </c:pt>
                <c:pt idx="49">
                  <c:v>4.4566407062675992</c:v>
                </c:pt>
                <c:pt idx="50">
                  <c:v>10.715358244461939</c:v>
                </c:pt>
                <c:pt idx="51">
                  <c:v>7.2382929454650835</c:v>
                </c:pt>
                <c:pt idx="52">
                  <c:v>15</c:v>
                </c:pt>
                <c:pt idx="53">
                  <c:v>14.54013007335848</c:v>
                </c:pt>
                <c:pt idx="54">
                  <c:v>13.149303953759738</c:v>
                </c:pt>
                <c:pt idx="55">
                  <c:v>7.9337060052644555</c:v>
                </c:pt>
                <c:pt idx="56">
                  <c:v>15</c:v>
                </c:pt>
                <c:pt idx="57">
                  <c:v>15</c:v>
                </c:pt>
                <c:pt idx="58">
                  <c:v>12.453890893960367</c:v>
                </c:pt>
                <c:pt idx="59">
                  <c:v>7.585999475364769</c:v>
                </c:pt>
                <c:pt idx="60">
                  <c:v>13.84471701355911</c:v>
                </c:pt>
                <c:pt idx="61">
                  <c:v>4.4566407062675992</c:v>
                </c:pt>
                <c:pt idx="62">
                  <c:v>13.149303953759738</c:v>
                </c:pt>
                <c:pt idx="63">
                  <c:v>3.7836603258165948</c:v>
                </c:pt>
                <c:pt idx="64">
                  <c:v>15</c:v>
                </c:pt>
                <c:pt idx="65">
                  <c:v>3.7836603258165948</c:v>
                </c:pt>
                <c:pt idx="66">
                  <c:v>7.2382929454650835</c:v>
                </c:pt>
                <c:pt idx="67">
                  <c:v>9.672238654762884</c:v>
                </c:pt>
                <c:pt idx="68">
                  <c:v>15</c:v>
                </c:pt>
                <c:pt idx="69">
                  <c:v>6.890586415565398</c:v>
                </c:pt>
                <c:pt idx="70">
                  <c:v>3.7836603258165948</c:v>
                </c:pt>
                <c:pt idx="71">
                  <c:v>3.7836603258165948</c:v>
                </c:pt>
                <c:pt idx="72">
                  <c:v>12.453890893960367</c:v>
                </c:pt>
                <c:pt idx="73">
                  <c:v>10.715358244461939</c:v>
                </c:pt>
                <c:pt idx="74">
                  <c:v>15</c:v>
                </c:pt>
                <c:pt idx="75">
                  <c:v>3.7836603258165948</c:v>
                </c:pt>
                <c:pt idx="76">
                  <c:v>3.7836603258165948</c:v>
                </c:pt>
                <c:pt idx="77">
                  <c:v>4.4566407062675992</c:v>
                </c:pt>
                <c:pt idx="78">
                  <c:v>13.497010483659423</c:v>
                </c:pt>
                <c:pt idx="79">
                  <c:v>8.9768255949635112</c:v>
                </c:pt>
                <c:pt idx="80">
                  <c:v>3.7836603258165948</c:v>
                </c:pt>
                <c:pt idx="81">
                  <c:v>10.715358244461939</c:v>
                </c:pt>
                <c:pt idx="82">
                  <c:v>4.8043472361672848</c:v>
                </c:pt>
                <c:pt idx="83">
                  <c:v>14.192423543458794</c:v>
                </c:pt>
                <c:pt idx="84">
                  <c:v>15</c:v>
                </c:pt>
                <c:pt idx="85">
                  <c:v>3.7836603258165948</c:v>
                </c:pt>
                <c:pt idx="86">
                  <c:v>12.801597423860052</c:v>
                </c:pt>
                <c:pt idx="87">
                  <c:v>10.019945184662568</c:v>
                </c:pt>
                <c:pt idx="88">
                  <c:v>15</c:v>
                </c:pt>
                <c:pt idx="89">
                  <c:v>7.2382929454650835</c:v>
                </c:pt>
                <c:pt idx="90">
                  <c:v>9.672238654762884</c:v>
                </c:pt>
                <c:pt idx="91">
                  <c:v>11.063064774361623</c:v>
                </c:pt>
                <c:pt idx="92">
                  <c:v>14.192423543458794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13.497010483659423</c:v>
                </c:pt>
                <c:pt idx="97">
                  <c:v>12.801597423860052</c:v>
                </c:pt>
                <c:pt idx="98">
                  <c:v>11.758477834160995</c:v>
                </c:pt>
                <c:pt idx="99">
                  <c:v>15</c:v>
                </c:pt>
                <c:pt idx="100">
                  <c:v>3.7836603258165948</c:v>
                </c:pt>
                <c:pt idx="101">
                  <c:v>15</c:v>
                </c:pt>
                <c:pt idx="102">
                  <c:v>15</c:v>
                </c:pt>
                <c:pt idx="103">
                  <c:v>5.4997602959666558</c:v>
                </c:pt>
                <c:pt idx="104">
                  <c:v>6.5428798856657124</c:v>
                </c:pt>
                <c:pt idx="105">
                  <c:v>9.672238654762884</c:v>
                </c:pt>
                <c:pt idx="106">
                  <c:v>6.1951733557660269</c:v>
                </c:pt>
                <c:pt idx="107">
                  <c:v>9.3245321248631967</c:v>
                </c:pt>
                <c:pt idx="108">
                  <c:v>10.715358244461939</c:v>
                </c:pt>
                <c:pt idx="109">
                  <c:v>14.192423543458794</c:v>
                </c:pt>
                <c:pt idx="110">
                  <c:v>8.9768255949635112</c:v>
                </c:pt>
                <c:pt idx="111">
                  <c:v>12.106184364060681</c:v>
                </c:pt>
                <c:pt idx="112">
                  <c:v>8.9768255949635112</c:v>
                </c:pt>
                <c:pt idx="113">
                  <c:v>8.6291190650638274</c:v>
                </c:pt>
                <c:pt idx="114">
                  <c:v>3.7836603258165948</c:v>
                </c:pt>
                <c:pt idx="115">
                  <c:v>5.1520537660669703</c:v>
                </c:pt>
                <c:pt idx="116">
                  <c:v>8.9768255949635112</c:v>
                </c:pt>
                <c:pt idx="117">
                  <c:v>7.2382929454650835</c:v>
                </c:pt>
                <c:pt idx="118">
                  <c:v>15</c:v>
                </c:pt>
                <c:pt idx="119">
                  <c:v>10.715358244461939</c:v>
                </c:pt>
                <c:pt idx="120">
                  <c:v>3.7836603258165948</c:v>
                </c:pt>
                <c:pt idx="121">
                  <c:v>11.758477834160995</c:v>
                </c:pt>
                <c:pt idx="122">
                  <c:v>8.6291190650638274</c:v>
                </c:pt>
                <c:pt idx="123">
                  <c:v>3.7836603258165948</c:v>
                </c:pt>
                <c:pt idx="124">
                  <c:v>12.453890893960367</c:v>
                </c:pt>
                <c:pt idx="125">
                  <c:v>8.9768255949635112</c:v>
                </c:pt>
                <c:pt idx="126">
                  <c:v>10.019945184662568</c:v>
                </c:pt>
                <c:pt idx="127">
                  <c:v>11.41077130426131</c:v>
                </c:pt>
                <c:pt idx="128">
                  <c:v>6.1951733557660269</c:v>
                </c:pt>
                <c:pt idx="129">
                  <c:v>15</c:v>
                </c:pt>
                <c:pt idx="130">
                  <c:v>13.497010483659423</c:v>
                </c:pt>
                <c:pt idx="131">
                  <c:v>6.1951733557660269</c:v>
                </c:pt>
                <c:pt idx="132">
                  <c:v>15</c:v>
                </c:pt>
                <c:pt idx="133">
                  <c:v>4.8043472361672848</c:v>
                </c:pt>
                <c:pt idx="134">
                  <c:v>11.063064774361623</c:v>
                </c:pt>
                <c:pt idx="135">
                  <c:v>12.106184364060681</c:v>
                </c:pt>
                <c:pt idx="136">
                  <c:v>11.41077130426131</c:v>
                </c:pt>
                <c:pt idx="137">
                  <c:v>11.063064774361623</c:v>
                </c:pt>
                <c:pt idx="138">
                  <c:v>9.672238654762884</c:v>
                </c:pt>
                <c:pt idx="139">
                  <c:v>3.7836603258165948</c:v>
                </c:pt>
                <c:pt idx="140">
                  <c:v>10.019945184662568</c:v>
                </c:pt>
                <c:pt idx="141">
                  <c:v>13.149303953759738</c:v>
                </c:pt>
                <c:pt idx="142">
                  <c:v>12.453890893960367</c:v>
                </c:pt>
                <c:pt idx="143">
                  <c:v>3.7836603258165948</c:v>
                </c:pt>
                <c:pt idx="144">
                  <c:v>11.063064774361623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12.453890893960367</c:v>
                </c:pt>
                <c:pt idx="149">
                  <c:v>8.6291190650638274</c:v>
                </c:pt>
                <c:pt idx="150">
                  <c:v>8.9768255949635112</c:v>
                </c:pt>
                <c:pt idx="151">
                  <c:v>11.063064774361623</c:v>
                </c:pt>
                <c:pt idx="152">
                  <c:v>4.8043472361672848</c:v>
                </c:pt>
                <c:pt idx="153">
                  <c:v>10.715358244461939</c:v>
                </c:pt>
                <c:pt idx="154">
                  <c:v>14.887836603258167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5.1520537660669703</c:v>
                </c:pt>
                <c:pt idx="160">
                  <c:v>15</c:v>
                </c:pt>
                <c:pt idx="161">
                  <c:v>11.41077130426131</c:v>
                </c:pt>
                <c:pt idx="162">
                  <c:v>14.887836603258167</c:v>
                </c:pt>
                <c:pt idx="163">
                  <c:v>11.063064774361623</c:v>
                </c:pt>
                <c:pt idx="164">
                  <c:v>7.9337060052644555</c:v>
                </c:pt>
                <c:pt idx="165">
                  <c:v>5.4997602959666558</c:v>
                </c:pt>
                <c:pt idx="166">
                  <c:v>5.8474668258663414</c:v>
                </c:pt>
                <c:pt idx="167">
                  <c:v>5.4997602959666558</c:v>
                </c:pt>
                <c:pt idx="168">
                  <c:v>15</c:v>
                </c:pt>
                <c:pt idx="169">
                  <c:v>7.9337060052644555</c:v>
                </c:pt>
                <c:pt idx="170">
                  <c:v>5.4997602959666558</c:v>
                </c:pt>
                <c:pt idx="171">
                  <c:v>7.2382929454650835</c:v>
                </c:pt>
                <c:pt idx="172">
                  <c:v>15</c:v>
                </c:pt>
                <c:pt idx="173">
                  <c:v>15</c:v>
                </c:pt>
                <c:pt idx="174">
                  <c:v>7.2382929454650835</c:v>
                </c:pt>
                <c:pt idx="175">
                  <c:v>7.2382929454650835</c:v>
                </c:pt>
                <c:pt idx="176">
                  <c:v>4.1089341763679137</c:v>
                </c:pt>
                <c:pt idx="177">
                  <c:v>5.8474668258663414</c:v>
                </c:pt>
                <c:pt idx="178">
                  <c:v>14.887836603258167</c:v>
                </c:pt>
                <c:pt idx="179">
                  <c:v>15</c:v>
                </c:pt>
                <c:pt idx="180">
                  <c:v>14.887836603258167</c:v>
                </c:pt>
                <c:pt idx="181">
                  <c:v>15</c:v>
                </c:pt>
                <c:pt idx="182">
                  <c:v>9.3245321248631967</c:v>
                </c:pt>
                <c:pt idx="183">
                  <c:v>10.367651714562253</c:v>
                </c:pt>
                <c:pt idx="184">
                  <c:v>12.801597423860052</c:v>
                </c:pt>
                <c:pt idx="185">
                  <c:v>13.84471701355911</c:v>
                </c:pt>
                <c:pt idx="186">
                  <c:v>11.063064774361623</c:v>
                </c:pt>
                <c:pt idx="187">
                  <c:v>7.2382929454650835</c:v>
                </c:pt>
                <c:pt idx="188">
                  <c:v>10.019945184662568</c:v>
                </c:pt>
                <c:pt idx="189">
                  <c:v>15</c:v>
                </c:pt>
                <c:pt idx="190">
                  <c:v>9.672238654762884</c:v>
                </c:pt>
                <c:pt idx="191">
                  <c:v>15</c:v>
                </c:pt>
                <c:pt idx="192">
                  <c:v>7.2382929454650835</c:v>
                </c:pt>
                <c:pt idx="193">
                  <c:v>13.497010483659423</c:v>
                </c:pt>
                <c:pt idx="194">
                  <c:v>13.497010483659423</c:v>
                </c:pt>
                <c:pt idx="195">
                  <c:v>6.5428798856657124</c:v>
                </c:pt>
                <c:pt idx="196">
                  <c:v>8.6291190650638274</c:v>
                </c:pt>
                <c:pt idx="197">
                  <c:v>15</c:v>
                </c:pt>
                <c:pt idx="198">
                  <c:v>15</c:v>
                </c:pt>
                <c:pt idx="199">
                  <c:v>7.585999475364769</c:v>
                </c:pt>
                <c:pt idx="200">
                  <c:v>13.149303953759738</c:v>
                </c:pt>
                <c:pt idx="201">
                  <c:v>5.4997602959666558</c:v>
                </c:pt>
                <c:pt idx="202">
                  <c:v>11.758477834160995</c:v>
                </c:pt>
                <c:pt idx="203">
                  <c:v>15</c:v>
                </c:pt>
                <c:pt idx="204">
                  <c:v>6.5428798856657124</c:v>
                </c:pt>
                <c:pt idx="205">
                  <c:v>11.758477834160995</c:v>
                </c:pt>
                <c:pt idx="206">
                  <c:v>9.672238654762884</c:v>
                </c:pt>
                <c:pt idx="207">
                  <c:v>15</c:v>
                </c:pt>
                <c:pt idx="208">
                  <c:v>15</c:v>
                </c:pt>
                <c:pt idx="209">
                  <c:v>3.7836603258165948</c:v>
                </c:pt>
                <c:pt idx="210">
                  <c:v>12.801597423860052</c:v>
                </c:pt>
                <c:pt idx="211">
                  <c:v>15</c:v>
                </c:pt>
                <c:pt idx="212">
                  <c:v>15</c:v>
                </c:pt>
                <c:pt idx="213">
                  <c:v>13.84471701355911</c:v>
                </c:pt>
                <c:pt idx="214">
                  <c:v>13.149303953759738</c:v>
                </c:pt>
                <c:pt idx="215">
                  <c:v>13.149303953759738</c:v>
                </c:pt>
                <c:pt idx="216">
                  <c:v>15</c:v>
                </c:pt>
                <c:pt idx="217">
                  <c:v>3.7836603258165948</c:v>
                </c:pt>
                <c:pt idx="218">
                  <c:v>3.7836603258165948</c:v>
                </c:pt>
                <c:pt idx="219">
                  <c:v>15</c:v>
                </c:pt>
                <c:pt idx="220">
                  <c:v>6.1951733557660269</c:v>
                </c:pt>
                <c:pt idx="221">
                  <c:v>4.4566407062675992</c:v>
                </c:pt>
                <c:pt idx="222">
                  <c:v>10.367651714562253</c:v>
                </c:pt>
                <c:pt idx="223">
                  <c:v>4.8043472361672848</c:v>
                </c:pt>
                <c:pt idx="224">
                  <c:v>3.7836603258165948</c:v>
                </c:pt>
                <c:pt idx="225">
                  <c:v>15</c:v>
                </c:pt>
                <c:pt idx="226">
                  <c:v>15</c:v>
                </c:pt>
                <c:pt idx="227">
                  <c:v>5.1520537660669703</c:v>
                </c:pt>
                <c:pt idx="228">
                  <c:v>15</c:v>
                </c:pt>
                <c:pt idx="229">
                  <c:v>4.8043472361672848</c:v>
                </c:pt>
                <c:pt idx="230">
                  <c:v>13.84471701355911</c:v>
                </c:pt>
                <c:pt idx="231">
                  <c:v>15</c:v>
                </c:pt>
                <c:pt idx="232">
                  <c:v>6.890586415565398</c:v>
                </c:pt>
                <c:pt idx="233">
                  <c:v>15</c:v>
                </c:pt>
                <c:pt idx="234">
                  <c:v>9.672238654762884</c:v>
                </c:pt>
                <c:pt idx="235">
                  <c:v>15</c:v>
                </c:pt>
                <c:pt idx="236">
                  <c:v>6.1951733557660269</c:v>
                </c:pt>
                <c:pt idx="237">
                  <c:v>15</c:v>
                </c:pt>
                <c:pt idx="238">
                  <c:v>14.192423543458794</c:v>
                </c:pt>
                <c:pt idx="239">
                  <c:v>6.5428798856657124</c:v>
                </c:pt>
                <c:pt idx="240">
                  <c:v>8.6291190650638274</c:v>
                </c:pt>
                <c:pt idx="241">
                  <c:v>12.106184364060681</c:v>
                </c:pt>
                <c:pt idx="242">
                  <c:v>15</c:v>
                </c:pt>
                <c:pt idx="243">
                  <c:v>10.019945184662568</c:v>
                </c:pt>
                <c:pt idx="244">
                  <c:v>3.7836603258165948</c:v>
                </c:pt>
                <c:pt idx="245">
                  <c:v>4.8043472361672848</c:v>
                </c:pt>
                <c:pt idx="246">
                  <c:v>9.3245321248631967</c:v>
                </c:pt>
                <c:pt idx="247">
                  <c:v>3.7836603258165948</c:v>
                </c:pt>
                <c:pt idx="248">
                  <c:v>4.4566407062675992</c:v>
                </c:pt>
                <c:pt idx="249">
                  <c:v>4.4566407062675992</c:v>
                </c:pt>
                <c:pt idx="250">
                  <c:v>10.715358244461939</c:v>
                </c:pt>
                <c:pt idx="251">
                  <c:v>11.758477834160995</c:v>
                </c:pt>
                <c:pt idx="252">
                  <c:v>12.106184364060681</c:v>
                </c:pt>
                <c:pt idx="253">
                  <c:v>15</c:v>
                </c:pt>
                <c:pt idx="254">
                  <c:v>8.2814125351641401</c:v>
                </c:pt>
                <c:pt idx="255">
                  <c:v>14.54013007335848</c:v>
                </c:pt>
                <c:pt idx="256">
                  <c:v>12.453890893960367</c:v>
                </c:pt>
                <c:pt idx="257">
                  <c:v>7.585999475364769</c:v>
                </c:pt>
                <c:pt idx="258">
                  <c:v>15</c:v>
                </c:pt>
                <c:pt idx="259">
                  <c:v>3.7836603258165948</c:v>
                </c:pt>
                <c:pt idx="260">
                  <c:v>12.801597423860052</c:v>
                </c:pt>
                <c:pt idx="261">
                  <c:v>5.8474668258663414</c:v>
                </c:pt>
                <c:pt idx="262">
                  <c:v>3.7836603258165948</c:v>
                </c:pt>
                <c:pt idx="263">
                  <c:v>12.106184364060681</c:v>
                </c:pt>
                <c:pt idx="264">
                  <c:v>15</c:v>
                </c:pt>
                <c:pt idx="265">
                  <c:v>5.1520537660669703</c:v>
                </c:pt>
                <c:pt idx="266">
                  <c:v>15</c:v>
                </c:pt>
                <c:pt idx="267">
                  <c:v>9.672238654762884</c:v>
                </c:pt>
                <c:pt idx="268">
                  <c:v>6.890586415565398</c:v>
                </c:pt>
                <c:pt idx="269">
                  <c:v>8.6291190650638274</c:v>
                </c:pt>
                <c:pt idx="270">
                  <c:v>12.801597423860052</c:v>
                </c:pt>
                <c:pt idx="271">
                  <c:v>3.7836603258165948</c:v>
                </c:pt>
                <c:pt idx="272">
                  <c:v>14.887836603258167</c:v>
                </c:pt>
                <c:pt idx="273">
                  <c:v>7.2382929454650835</c:v>
                </c:pt>
                <c:pt idx="274">
                  <c:v>5.1520537660669703</c:v>
                </c:pt>
                <c:pt idx="275">
                  <c:v>15</c:v>
                </c:pt>
                <c:pt idx="276">
                  <c:v>12.801597423860052</c:v>
                </c:pt>
                <c:pt idx="277">
                  <c:v>12.453890893960367</c:v>
                </c:pt>
                <c:pt idx="278">
                  <c:v>10.367651714562253</c:v>
                </c:pt>
                <c:pt idx="279">
                  <c:v>15</c:v>
                </c:pt>
                <c:pt idx="280">
                  <c:v>6.1951733557660269</c:v>
                </c:pt>
                <c:pt idx="281">
                  <c:v>4.1089341763679137</c:v>
                </c:pt>
                <c:pt idx="282">
                  <c:v>15</c:v>
                </c:pt>
                <c:pt idx="283">
                  <c:v>3.7836603258165948</c:v>
                </c:pt>
                <c:pt idx="284">
                  <c:v>3.7836603258165948</c:v>
                </c:pt>
                <c:pt idx="285">
                  <c:v>4.4566407062675992</c:v>
                </c:pt>
                <c:pt idx="286">
                  <c:v>3.7836603258165948</c:v>
                </c:pt>
                <c:pt idx="287">
                  <c:v>11.063064774361623</c:v>
                </c:pt>
                <c:pt idx="288">
                  <c:v>12.453890893960367</c:v>
                </c:pt>
                <c:pt idx="289">
                  <c:v>6.1951733557660269</c:v>
                </c:pt>
                <c:pt idx="290">
                  <c:v>15</c:v>
                </c:pt>
                <c:pt idx="291">
                  <c:v>12.453890893960367</c:v>
                </c:pt>
                <c:pt idx="292">
                  <c:v>3.7836603258165948</c:v>
                </c:pt>
                <c:pt idx="293">
                  <c:v>15</c:v>
                </c:pt>
                <c:pt idx="294">
                  <c:v>13.497010483659423</c:v>
                </c:pt>
                <c:pt idx="295">
                  <c:v>14.192423543458794</c:v>
                </c:pt>
                <c:pt idx="296">
                  <c:v>6.890586415565398</c:v>
                </c:pt>
                <c:pt idx="297">
                  <c:v>15</c:v>
                </c:pt>
                <c:pt idx="298">
                  <c:v>13.84471701355911</c:v>
                </c:pt>
                <c:pt idx="299">
                  <c:v>12.453890893960367</c:v>
                </c:pt>
                <c:pt idx="300">
                  <c:v>10.715358244461939</c:v>
                </c:pt>
                <c:pt idx="301">
                  <c:v>6.1951733557660269</c:v>
                </c:pt>
                <c:pt idx="302">
                  <c:v>8.9768255949635112</c:v>
                </c:pt>
                <c:pt idx="303">
                  <c:v>8.6291190650638274</c:v>
                </c:pt>
                <c:pt idx="304">
                  <c:v>10.715358244461939</c:v>
                </c:pt>
                <c:pt idx="305">
                  <c:v>7.2382929454650835</c:v>
                </c:pt>
                <c:pt idx="306">
                  <c:v>7.9337060052644555</c:v>
                </c:pt>
                <c:pt idx="307">
                  <c:v>4.4566407062675992</c:v>
                </c:pt>
                <c:pt idx="308">
                  <c:v>5.8474668258663414</c:v>
                </c:pt>
                <c:pt idx="309">
                  <c:v>3.7836603258165948</c:v>
                </c:pt>
                <c:pt idx="310">
                  <c:v>15</c:v>
                </c:pt>
                <c:pt idx="311">
                  <c:v>13.497010483659423</c:v>
                </c:pt>
                <c:pt idx="312">
                  <c:v>11.063064774361623</c:v>
                </c:pt>
                <c:pt idx="313">
                  <c:v>15</c:v>
                </c:pt>
                <c:pt idx="314">
                  <c:v>15</c:v>
                </c:pt>
                <c:pt idx="315">
                  <c:v>5.8474668258663414</c:v>
                </c:pt>
                <c:pt idx="316">
                  <c:v>5.4997602959666558</c:v>
                </c:pt>
                <c:pt idx="317">
                  <c:v>8.9768255949635112</c:v>
                </c:pt>
                <c:pt idx="318">
                  <c:v>13.84471701355911</c:v>
                </c:pt>
                <c:pt idx="319">
                  <c:v>12.801597423860052</c:v>
                </c:pt>
                <c:pt idx="320">
                  <c:v>14.54013007335848</c:v>
                </c:pt>
                <c:pt idx="321">
                  <c:v>15</c:v>
                </c:pt>
                <c:pt idx="322">
                  <c:v>8.2814125351641401</c:v>
                </c:pt>
                <c:pt idx="323">
                  <c:v>12.801597423860052</c:v>
                </c:pt>
                <c:pt idx="324">
                  <c:v>3.7836603258165948</c:v>
                </c:pt>
                <c:pt idx="325">
                  <c:v>15</c:v>
                </c:pt>
                <c:pt idx="326">
                  <c:v>9.3245321248631967</c:v>
                </c:pt>
                <c:pt idx="327">
                  <c:v>15</c:v>
                </c:pt>
                <c:pt idx="328">
                  <c:v>15</c:v>
                </c:pt>
                <c:pt idx="329">
                  <c:v>11.063064774361623</c:v>
                </c:pt>
                <c:pt idx="330">
                  <c:v>10.715358244461939</c:v>
                </c:pt>
                <c:pt idx="331">
                  <c:v>4.4566407062675992</c:v>
                </c:pt>
                <c:pt idx="332">
                  <c:v>12.801597423860052</c:v>
                </c:pt>
                <c:pt idx="333">
                  <c:v>13.497010483659423</c:v>
                </c:pt>
                <c:pt idx="334">
                  <c:v>8.2814125351641401</c:v>
                </c:pt>
                <c:pt idx="335">
                  <c:v>10.019945184662568</c:v>
                </c:pt>
                <c:pt idx="336">
                  <c:v>7.585999475364769</c:v>
                </c:pt>
                <c:pt idx="337">
                  <c:v>15</c:v>
                </c:pt>
                <c:pt idx="338">
                  <c:v>12.106184364060681</c:v>
                </c:pt>
                <c:pt idx="339">
                  <c:v>10.367651714562253</c:v>
                </c:pt>
                <c:pt idx="340">
                  <c:v>8.6291190650638274</c:v>
                </c:pt>
                <c:pt idx="341">
                  <c:v>14.192423543458794</c:v>
                </c:pt>
                <c:pt idx="342">
                  <c:v>12.106184364060681</c:v>
                </c:pt>
                <c:pt idx="343">
                  <c:v>6.1951733557660269</c:v>
                </c:pt>
                <c:pt idx="344">
                  <c:v>7.2382929454650835</c:v>
                </c:pt>
                <c:pt idx="345">
                  <c:v>3.7836603258165948</c:v>
                </c:pt>
                <c:pt idx="346">
                  <c:v>15</c:v>
                </c:pt>
                <c:pt idx="347">
                  <c:v>14.192423543458794</c:v>
                </c:pt>
                <c:pt idx="348">
                  <c:v>15</c:v>
                </c:pt>
                <c:pt idx="349">
                  <c:v>5.1520537660669703</c:v>
                </c:pt>
                <c:pt idx="350">
                  <c:v>13.149303953759738</c:v>
                </c:pt>
                <c:pt idx="351">
                  <c:v>3.7836603258165948</c:v>
                </c:pt>
                <c:pt idx="352">
                  <c:v>12.801597423860052</c:v>
                </c:pt>
                <c:pt idx="353">
                  <c:v>11.41077130426131</c:v>
                </c:pt>
                <c:pt idx="354">
                  <c:v>9.3245321248631967</c:v>
                </c:pt>
                <c:pt idx="355">
                  <c:v>15</c:v>
                </c:pt>
                <c:pt idx="356">
                  <c:v>15</c:v>
                </c:pt>
                <c:pt idx="357">
                  <c:v>3.7836603258165948</c:v>
                </c:pt>
                <c:pt idx="358">
                  <c:v>12.801597423860052</c:v>
                </c:pt>
                <c:pt idx="359">
                  <c:v>14.887836603258167</c:v>
                </c:pt>
                <c:pt idx="360">
                  <c:v>8.9768255949635112</c:v>
                </c:pt>
                <c:pt idx="361">
                  <c:v>11.41077130426131</c:v>
                </c:pt>
                <c:pt idx="362">
                  <c:v>8.6291190650638274</c:v>
                </c:pt>
                <c:pt idx="363">
                  <c:v>7.585999475364769</c:v>
                </c:pt>
                <c:pt idx="364">
                  <c:v>10.019945184662568</c:v>
                </c:pt>
                <c:pt idx="365">
                  <c:v>4.4566407062675992</c:v>
                </c:pt>
                <c:pt idx="366">
                  <c:v>10.019945184662568</c:v>
                </c:pt>
                <c:pt idx="367">
                  <c:v>15</c:v>
                </c:pt>
                <c:pt idx="368">
                  <c:v>6.5428798856657124</c:v>
                </c:pt>
                <c:pt idx="369">
                  <c:v>10.367651714562253</c:v>
                </c:pt>
                <c:pt idx="370">
                  <c:v>5.8474668258663414</c:v>
                </c:pt>
                <c:pt idx="371">
                  <c:v>11.758477834160995</c:v>
                </c:pt>
                <c:pt idx="372">
                  <c:v>5.8474668258663414</c:v>
                </c:pt>
                <c:pt idx="373">
                  <c:v>15</c:v>
                </c:pt>
                <c:pt idx="374">
                  <c:v>4.8043472361672848</c:v>
                </c:pt>
                <c:pt idx="375">
                  <c:v>8.2814125351641401</c:v>
                </c:pt>
                <c:pt idx="376">
                  <c:v>14.887836603258167</c:v>
                </c:pt>
                <c:pt idx="377">
                  <c:v>3.7836603258165948</c:v>
                </c:pt>
                <c:pt idx="378">
                  <c:v>4.1089341763679137</c:v>
                </c:pt>
                <c:pt idx="379">
                  <c:v>15</c:v>
                </c:pt>
                <c:pt idx="380">
                  <c:v>4.4566407062675992</c:v>
                </c:pt>
                <c:pt idx="381">
                  <c:v>11.41077130426131</c:v>
                </c:pt>
                <c:pt idx="382">
                  <c:v>4.8043472361672848</c:v>
                </c:pt>
                <c:pt idx="383">
                  <c:v>8.6291190650638274</c:v>
                </c:pt>
                <c:pt idx="384">
                  <c:v>15</c:v>
                </c:pt>
                <c:pt idx="385">
                  <c:v>15</c:v>
                </c:pt>
                <c:pt idx="386">
                  <c:v>7.585999475364769</c:v>
                </c:pt>
                <c:pt idx="387">
                  <c:v>6.1951733557660269</c:v>
                </c:pt>
                <c:pt idx="388">
                  <c:v>12.453890893960367</c:v>
                </c:pt>
                <c:pt idx="389">
                  <c:v>3.7836603258165948</c:v>
                </c:pt>
                <c:pt idx="390">
                  <c:v>8.2814125351641401</c:v>
                </c:pt>
                <c:pt idx="391">
                  <c:v>10.715358244461939</c:v>
                </c:pt>
                <c:pt idx="392">
                  <c:v>4.8043472361672848</c:v>
                </c:pt>
                <c:pt idx="393">
                  <c:v>15</c:v>
                </c:pt>
                <c:pt idx="394">
                  <c:v>4.1089341763679137</c:v>
                </c:pt>
                <c:pt idx="395">
                  <c:v>11.41077130426131</c:v>
                </c:pt>
                <c:pt idx="396">
                  <c:v>5.4997602959666558</c:v>
                </c:pt>
                <c:pt idx="397">
                  <c:v>10.715358244461939</c:v>
                </c:pt>
                <c:pt idx="398">
                  <c:v>13.149303953759738</c:v>
                </c:pt>
                <c:pt idx="399">
                  <c:v>14.192423543458794</c:v>
                </c:pt>
                <c:pt idx="400">
                  <c:v>14.192423543458794</c:v>
                </c:pt>
                <c:pt idx="401">
                  <c:v>15</c:v>
                </c:pt>
                <c:pt idx="402">
                  <c:v>8.6291190650638274</c:v>
                </c:pt>
                <c:pt idx="403">
                  <c:v>10.367651714562253</c:v>
                </c:pt>
                <c:pt idx="404">
                  <c:v>12.453890893960367</c:v>
                </c:pt>
                <c:pt idx="405">
                  <c:v>12.453890893960367</c:v>
                </c:pt>
                <c:pt idx="406">
                  <c:v>3.7836603258165948</c:v>
                </c:pt>
                <c:pt idx="407">
                  <c:v>15</c:v>
                </c:pt>
                <c:pt idx="408">
                  <c:v>15</c:v>
                </c:pt>
                <c:pt idx="409">
                  <c:v>15</c:v>
                </c:pt>
                <c:pt idx="410">
                  <c:v>10.019945184662568</c:v>
                </c:pt>
                <c:pt idx="411">
                  <c:v>3.7836603258165948</c:v>
                </c:pt>
                <c:pt idx="412">
                  <c:v>3.7836603258165948</c:v>
                </c:pt>
                <c:pt idx="413">
                  <c:v>13.149303953759738</c:v>
                </c:pt>
                <c:pt idx="414">
                  <c:v>13.149303953759738</c:v>
                </c:pt>
                <c:pt idx="415">
                  <c:v>8.6291190650638274</c:v>
                </c:pt>
                <c:pt idx="416">
                  <c:v>15</c:v>
                </c:pt>
                <c:pt idx="417">
                  <c:v>4.1089341763679137</c:v>
                </c:pt>
                <c:pt idx="418">
                  <c:v>3.7836603258165948</c:v>
                </c:pt>
                <c:pt idx="419">
                  <c:v>12.106184364060681</c:v>
                </c:pt>
                <c:pt idx="420">
                  <c:v>4.1089341763679137</c:v>
                </c:pt>
                <c:pt idx="421">
                  <c:v>5.1520537660669703</c:v>
                </c:pt>
                <c:pt idx="422">
                  <c:v>4.8043472361672848</c:v>
                </c:pt>
                <c:pt idx="423">
                  <c:v>3.7836603258165948</c:v>
                </c:pt>
                <c:pt idx="424">
                  <c:v>15</c:v>
                </c:pt>
                <c:pt idx="425">
                  <c:v>15</c:v>
                </c:pt>
                <c:pt idx="426">
                  <c:v>12.106184364060681</c:v>
                </c:pt>
                <c:pt idx="427">
                  <c:v>9.3245321248631967</c:v>
                </c:pt>
                <c:pt idx="428">
                  <c:v>5.8474668258663414</c:v>
                </c:pt>
                <c:pt idx="429">
                  <c:v>7.2382929454650835</c:v>
                </c:pt>
                <c:pt idx="430">
                  <c:v>15</c:v>
                </c:pt>
                <c:pt idx="431">
                  <c:v>3.7836603258165948</c:v>
                </c:pt>
                <c:pt idx="432">
                  <c:v>15</c:v>
                </c:pt>
                <c:pt idx="433">
                  <c:v>7.2382929454650835</c:v>
                </c:pt>
                <c:pt idx="434">
                  <c:v>4.8043472361672848</c:v>
                </c:pt>
                <c:pt idx="435">
                  <c:v>11.063064774361623</c:v>
                </c:pt>
                <c:pt idx="436">
                  <c:v>13.149303953759738</c:v>
                </c:pt>
                <c:pt idx="437">
                  <c:v>14.54013007335848</c:v>
                </c:pt>
                <c:pt idx="438">
                  <c:v>15</c:v>
                </c:pt>
                <c:pt idx="439">
                  <c:v>15</c:v>
                </c:pt>
                <c:pt idx="440">
                  <c:v>5.4997602959666558</c:v>
                </c:pt>
                <c:pt idx="441">
                  <c:v>13.149303953759738</c:v>
                </c:pt>
                <c:pt idx="442">
                  <c:v>13.84471701355911</c:v>
                </c:pt>
                <c:pt idx="443">
                  <c:v>14.54013007335848</c:v>
                </c:pt>
                <c:pt idx="444">
                  <c:v>15</c:v>
                </c:pt>
                <c:pt idx="445">
                  <c:v>10.019945184662568</c:v>
                </c:pt>
                <c:pt idx="446">
                  <c:v>13.149303953759738</c:v>
                </c:pt>
                <c:pt idx="447">
                  <c:v>3.7836603258165948</c:v>
                </c:pt>
                <c:pt idx="448">
                  <c:v>3.7836603258165948</c:v>
                </c:pt>
                <c:pt idx="449">
                  <c:v>15</c:v>
                </c:pt>
                <c:pt idx="450">
                  <c:v>4.1089341763679137</c:v>
                </c:pt>
                <c:pt idx="451">
                  <c:v>3.7836603258165948</c:v>
                </c:pt>
                <c:pt idx="452">
                  <c:v>14.54013007335848</c:v>
                </c:pt>
                <c:pt idx="453">
                  <c:v>9.672238654762884</c:v>
                </c:pt>
                <c:pt idx="454">
                  <c:v>3.7836603258165948</c:v>
                </c:pt>
                <c:pt idx="455">
                  <c:v>7.585999475364769</c:v>
                </c:pt>
                <c:pt idx="456">
                  <c:v>5.8474668258663414</c:v>
                </c:pt>
                <c:pt idx="457">
                  <c:v>14.54013007335848</c:v>
                </c:pt>
                <c:pt idx="458">
                  <c:v>13.84471701355911</c:v>
                </c:pt>
                <c:pt idx="459">
                  <c:v>4.8043472361672848</c:v>
                </c:pt>
                <c:pt idx="460">
                  <c:v>8.2814125351641401</c:v>
                </c:pt>
                <c:pt idx="461">
                  <c:v>15</c:v>
                </c:pt>
                <c:pt idx="462">
                  <c:v>6.1951733557660269</c:v>
                </c:pt>
                <c:pt idx="463">
                  <c:v>12.801597423860052</c:v>
                </c:pt>
                <c:pt idx="464">
                  <c:v>15</c:v>
                </c:pt>
                <c:pt idx="465">
                  <c:v>7.9337060052644555</c:v>
                </c:pt>
                <c:pt idx="466">
                  <c:v>8.9768255949635112</c:v>
                </c:pt>
                <c:pt idx="467">
                  <c:v>15</c:v>
                </c:pt>
                <c:pt idx="468">
                  <c:v>10.715358244461939</c:v>
                </c:pt>
                <c:pt idx="469">
                  <c:v>10.367651714562253</c:v>
                </c:pt>
                <c:pt idx="470">
                  <c:v>13.497010483659423</c:v>
                </c:pt>
                <c:pt idx="471">
                  <c:v>5.8474668258663414</c:v>
                </c:pt>
                <c:pt idx="472">
                  <c:v>12.106184364060681</c:v>
                </c:pt>
                <c:pt idx="473">
                  <c:v>5.8474668258663414</c:v>
                </c:pt>
                <c:pt idx="474">
                  <c:v>3.7836603258165948</c:v>
                </c:pt>
                <c:pt idx="475">
                  <c:v>7.585999475364769</c:v>
                </c:pt>
                <c:pt idx="476">
                  <c:v>6.5428798856657124</c:v>
                </c:pt>
                <c:pt idx="477">
                  <c:v>11.758477834160995</c:v>
                </c:pt>
                <c:pt idx="478">
                  <c:v>13.149303953759738</c:v>
                </c:pt>
                <c:pt idx="479">
                  <c:v>3.7836603258165948</c:v>
                </c:pt>
                <c:pt idx="480">
                  <c:v>3.7836603258165948</c:v>
                </c:pt>
                <c:pt idx="481">
                  <c:v>5.4997602959666558</c:v>
                </c:pt>
                <c:pt idx="482">
                  <c:v>3.7836603258165948</c:v>
                </c:pt>
                <c:pt idx="483">
                  <c:v>8.2814125351641401</c:v>
                </c:pt>
                <c:pt idx="484">
                  <c:v>15</c:v>
                </c:pt>
                <c:pt idx="485">
                  <c:v>3.7836603258165948</c:v>
                </c:pt>
                <c:pt idx="486">
                  <c:v>3.7836603258165948</c:v>
                </c:pt>
                <c:pt idx="487">
                  <c:v>15</c:v>
                </c:pt>
                <c:pt idx="488">
                  <c:v>10.715358244461939</c:v>
                </c:pt>
                <c:pt idx="489">
                  <c:v>9.3245321248631967</c:v>
                </c:pt>
                <c:pt idx="490">
                  <c:v>7.9337060052644555</c:v>
                </c:pt>
                <c:pt idx="491">
                  <c:v>7.2382929454650835</c:v>
                </c:pt>
                <c:pt idx="492">
                  <c:v>15</c:v>
                </c:pt>
                <c:pt idx="493">
                  <c:v>3.7836603258165948</c:v>
                </c:pt>
                <c:pt idx="494">
                  <c:v>15</c:v>
                </c:pt>
                <c:pt idx="495">
                  <c:v>8.6291190650638274</c:v>
                </c:pt>
                <c:pt idx="496">
                  <c:v>12.801597423860052</c:v>
                </c:pt>
                <c:pt idx="497">
                  <c:v>9.3245321248631967</c:v>
                </c:pt>
                <c:pt idx="498">
                  <c:v>9.672238654762884</c:v>
                </c:pt>
                <c:pt idx="499">
                  <c:v>9.3245321248631967</c:v>
                </c:pt>
                <c:pt idx="500">
                  <c:v>15</c:v>
                </c:pt>
                <c:pt idx="501">
                  <c:v>4.8043472361672848</c:v>
                </c:pt>
                <c:pt idx="502">
                  <c:v>12.106184364060681</c:v>
                </c:pt>
                <c:pt idx="503">
                  <c:v>5.4997602959666558</c:v>
                </c:pt>
                <c:pt idx="504">
                  <c:v>11.063064774361623</c:v>
                </c:pt>
                <c:pt idx="505">
                  <c:v>13.149303953759738</c:v>
                </c:pt>
                <c:pt idx="506">
                  <c:v>12.453890893960367</c:v>
                </c:pt>
                <c:pt idx="507">
                  <c:v>12.106184364060681</c:v>
                </c:pt>
                <c:pt idx="508">
                  <c:v>8.2814125351641401</c:v>
                </c:pt>
                <c:pt idx="509">
                  <c:v>8.9768255949635112</c:v>
                </c:pt>
                <c:pt idx="510">
                  <c:v>5.1520537660669703</c:v>
                </c:pt>
                <c:pt idx="511">
                  <c:v>11.063064774361623</c:v>
                </c:pt>
                <c:pt idx="512">
                  <c:v>10.019945184662568</c:v>
                </c:pt>
                <c:pt idx="513">
                  <c:v>13.149303953759738</c:v>
                </c:pt>
                <c:pt idx="514">
                  <c:v>15</c:v>
                </c:pt>
                <c:pt idx="515">
                  <c:v>15</c:v>
                </c:pt>
                <c:pt idx="516">
                  <c:v>3.7836603258165948</c:v>
                </c:pt>
                <c:pt idx="517">
                  <c:v>7.9337060052644555</c:v>
                </c:pt>
                <c:pt idx="518">
                  <c:v>5.1520537660669703</c:v>
                </c:pt>
                <c:pt idx="519">
                  <c:v>7.585999475364769</c:v>
                </c:pt>
                <c:pt idx="520">
                  <c:v>11.063064774361623</c:v>
                </c:pt>
                <c:pt idx="521">
                  <c:v>3.7836603258165948</c:v>
                </c:pt>
                <c:pt idx="522">
                  <c:v>15</c:v>
                </c:pt>
                <c:pt idx="523">
                  <c:v>4.1089341763679137</c:v>
                </c:pt>
                <c:pt idx="524">
                  <c:v>15</c:v>
                </c:pt>
                <c:pt idx="525">
                  <c:v>5.4997602959666558</c:v>
                </c:pt>
                <c:pt idx="526">
                  <c:v>10.019945184662568</c:v>
                </c:pt>
                <c:pt idx="527">
                  <c:v>14.887836603258167</c:v>
                </c:pt>
                <c:pt idx="528">
                  <c:v>9.3245321248631967</c:v>
                </c:pt>
                <c:pt idx="529">
                  <c:v>4.1089341763679137</c:v>
                </c:pt>
                <c:pt idx="530">
                  <c:v>11.063064774361623</c:v>
                </c:pt>
                <c:pt idx="531">
                  <c:v>12.106184364060681</c:v>
                </c:pt>
                <c:pt idx="532">
                  <c:v>7.2382929454650835</c:v>
                </c:pt>
                <c:pt idx="533">
                  <c:v>12.801597423860052</c:v>
                </c:pt>
                <c:pt idx="534">
                  <c:v>3.7836603258165948</c:v>
                </c:pt>
                <c:pt idx="535">
                  <c:v>14.54013007335848</c:v>
                </c:pt>
                <c:pt idx="536">
                  <c:v>12.801597423860052</c:v>
                </c:pt>
                <c:pt idx="537">
                  <c:v>9.672238654762884</c:v>
                </c:pt>
                <c:pt idx="538">
                  <c:v>15</c:v>
                </c:pt>
                <c:pt idx="539">
                  <c:v>11.063064774361623</c:v>
                </c:pt>
                <c:pt idx="540">
                  <c:v>8.2814125351641401</c:v>
                </c:pt>
                <c:pt idx="541">
                  <c:v>6.5428798856657124</c:v>
                </c:pt>
                <c:pt idx="542">
                  <c:v>4.1089341763679137</c:v>
                </c:pt>
                <c:pt idx="543">
                  <c:v>4.1089341763679137</c:v>
                </c:pt>
                <c:pt idx="544">
                  <c:v>15</c:v>
                </c:pt>
                <c:pt idx="545">
                  <c:v>5.8474668258663414</c:v>
                </c:pt>
                <c:pt idx="546">
                  <c:v>15</c:v>
                </c:pt>
                <c:pt idx="547">
                  <c:v>7.2382929454650835</c:v>
                </c:pt>
                <c:pt idx="548">
                  <c:v>6.1951733557660269</c:v>
                </c:pt>
                <c:pt idx="549">
                  <c:v>3.7836603258165948</c:v>
                </c:pt>
                <c:pt idx="550">
                  <c:v>15</c:v>
                </c:pt>
                <c:pt idx="551">
                  <c:v>8.9768255949635112</c:v>
                </c:pt>
                <c:pt idx="552">
                  <c:v>15</c:v>
                </c:pt>
                <c:pt idx="553">
                  <c:v>11.758477834160995</c:v>
                </c:pt>
                <c:pt idx="554">
                  <c:v>15</c:v>
                </c:pt>
                <c:pt idx="555">
                  <c:v>7.9337060052644555</c:v>
                </c:pt>
                <c:pt idx="556">
                  <c:v>12.453890893960367</c:v>
                </c:pt>
                <c:pt idx="557">
                  <c:v>4.8043472361672848</c:v>
                </c:pt>
                <c:pt idx="558">
                  <c:v>11.063064774361623</c:v>
                </c:pt>
                <c:pt idx="559">
                  <c:v>10.019945184662568</c:v>
                </c:pt>
                <c:pt idx="560">
                  <c:v>3.7836603258165948</c:v>
                </c:pt>
                <c:pt idx="561">
                  <c:v>15</c:v>
                </c:pt>
                <c:pt idx="562">
                  <c:v>6.890586415565398</c:v>
                </c:pt>
                <c:pt idx="563">
                  <c:v>3.7836603258165948</c:v>
                </c:pt>
                <c:pt idx="564">
                  <c:v>15</c:v>
                </c:pt>
                <c:pt idx="565">
                  <c:v>12.801597423860052</c:v>
                </c:pt>
                <c:pt idx="566">
                  <c:v>3.7836603258165948</c:v>
                </c:pt>
                <c:pt idx="567">
                  <c:v>9.3245321248631967</c:v>
                </c:pt>
                <c:pt idx="568">
                  <c:v>15</c:v>
                </c:pt>
                <c:pt idx="569">
                  <c:v>3.7836603258165948</c:v>
                </c:pt>
                <c:pt idx="570">
                  <c:v>3.7836603258165948</c:v>
                </c:pt>
                <c:pt idx="571">
                  <c:v>12.106184364060681</c:v>
                </c:pt>
                <c:pt idx="572">
                  <c:v>15</c:v>
                </c:pt>
                <c:pt idx="573">
                  <c:v>15</c:v>
                </c:pt>
                <c:pt idx="574">
                  <c:v>8.9768255949635112</c:v>
                </c:pt>
                <c:pt idx="575">
                  <c:v>3.7836603258165948</c:v>
                </c:pt>
                <c:pt idx="576">
                  <c:v>9.672238654762884</c:v>
                </c:pt>
                <c:pt idx="577">
                  <c:v>4.8043472361672848</c:v>
                </c:pt>
                <c:pt idx="578">
                  <c:v>10.715358244461939</c:v>
                </c:pt>
                <c:pt idx="579">
                  <c:v>9.3245321248631967</c:v>
                </c:pt>
                <c:pt idx="580">
                  <c:v>15</c:v>
                </c:pt>
                <c:pt idx="581">
                  <c:v>4.1089341763679137</c:v>
                </c:pt>
                <c:pt idx="582">
                  <c:v>7.9337060052644555</c:v>
                </c:pt>
                <c:pt idx="583">
                  <c:v>10.367651714562253</c:v>
                </c:pt>
                <c:pt idx="584">
                  <c:v>15</c:v>
                </c:pt>
                <c:pt idx="585">
                  <c:v>14.54013007335848</c:v>
                </c:pt>
                <c:pt idx="586">
                  <c:v>9.3245321248631967</c:v>
                </c:pt>
                <c:pt idx="587">
                  <c:v>15</c:v>
                </c:pt>
                <c:pt idx="588">
                  <c:v>5.8474668258663414</c:v>
                </c:pt>
                <c:pt idx="589">
                  <c:v>5.1520537660669703</c:v>
                </c:pt>
                <c:pt idx="590">
                  <c:v>3.7836603258165948</c:v>
                </c:pt>
                <c:pt idx="591">
                  <c:v>15</c:v>
                </c:pt>
                <c:pt idx="592">
                  <c:v>8.2814125351641401</c:v>
                </c:pt>
                <c:pt idx="593">
                  <c:v>12.801597423860052</c:v>
                </c:pt>
                <c:pt idx="594">
                  <c:v>14.887836603258167</c:v>
                </c:pt>
                <c:pt idx="595">
                  <c:v>15</c:v>
                </c:pt>
                <c:pt idx="596">
                  <c:v>6.890586415565398</c:v>
                </c:pt>
                <c:pt idx="597">
                  <c:v>14.54013007335848</c:v>
                </c:pt>
                <c:pt idx="598">
                  <c:v>15</c:v>
                </c:pt>
                <c:pt idx="599">
                  <c:v>5.1520537660669703</c:v>
                </c:pt>
                <c:pt idx="600">
                  <c:v>15</c:v>
                </c:pt>
                <c:pt idx="601">
                  <c:v>15</c:v>
                </c:pt>
                <c:pt idx="602">
                  <c:v>3.7836603258165948</c:v>
                </c:pt>
                <c:pt idx="603">
                  <c:v>15</c:v>
                </c:pt>
                <c:pt idx="604">
                  <c:v>6.5428798856657124</c:v>
                </c:pt>
                <c:pt idx="605">
                  <c:v>5.1520537660669703</c:v>
                </c:pt>
                <c:pt idx="606">
                  <c:v>14.192423543458794</c:v>
                </c:pt>
                <c:pt idx="607">
                  <c:v>10.367651714562253</c:v>
                </c:pt>
                <c:pt idx="608">
                  <c:v>4.8043472361672848</c:v>
                </c:pt>
                <c:pt idx="609">
                  <c:v>4.8043472361672848</c:v>
                </c:pt>
                <c:pt idx="610">
                  <c:v>7.9337060052644555</c:v>
                </c:pt>
                <c:pt idx="611">
                  <c:v>13.497010483659423</c:v>
                </c:pt>
                <c:pt idx="612">
                  <c:v>10.019945184662568</c:v>
                </c:pt>
                <c:pt idx="613">
                  <c:v>15</c:v>
                </c:pt>
                <c:pt idx="614">
                  <c:v>4.4566407062675992</c:v>
                </c:pt>
                <c:pt idx="615">
                  <c:v>14.54013007335848</c:v>
                </c:pt>
                <c:pt idx="616">
                  <c:v>13.497010483659423</c:v>
                </c:pt>
                <c:pt idx="617">
                  <c:v>9.3245321248631967</c:v>
                </c:pt>
                <c:pt idx="618">
                  <c:v>6.890586415565398</c:v>
                </c:pt>
                <c:pt idx="619">
                  <c:v>6.1951733557660269</c:v>
                </c:pt>
                <c:pt idx="620">
                  <c:v>14.54013007335848</c:v>
                </c:pt>
                <c:pt idx="621">
                  <c:v>15</c:v>
                </c:pt>
                <c:pt idx="622">
                  <c:v>9.3245321248631967</c:v>
                </c:pt>
                <c:pt idx="623">
                  <c:v>11.758477834160995</c:v>
                </c:pt>
                <c:pt idx="624">
                  <c:v>15</c:v>
                </c:pt>
                <c:pt idx="625">
                  <c:v>3.7836603258165948</c:v>
                </c:pt>
                <c:pt idx="626">
                  <c:v>8.2814125351641401</c:v>
                </c:pt>
                <c:pt idx="627">
                  <c:v>9.672238654762884</c:v>
                </c:pt>
                <c:pt idx="628">
                  <c:v>15</c:v>
                </c:pt>
                <c:pt idx="629">
                  <c:v>14.192423543458794</c:v>
                </c:pt>
                <c:pt idx="630">
                  <c:v>4.4566407062675992</c:v>
                </c:pt>
                <c:pt idx="631">
                  <c:v>12.453890893960367</c:v>
                </c:pt>
                <c:pt idx="632">
                  <c:v>12.106184364060681</c:v>
                </c:pt>
                <c:pt idx="633">
                  <c:v>13.497010483659423</c:v>
                </c:pt>
                <c:pt idx="634">
                  <c:v>6.5428798856657124</c:v>
                </c:pt>
                <c:pt idx="635">
                  <c:v>15</c:v>
                </c:pt>
                <c:pt idx="636">
                  <c:v>5.4997602959666558</c:v>
                </c:pt>
                <c:pt idx="637">
                  <c:v>13.84471701355911</c:v>
                </c:pt>
                <c:pt idx="638">
                  <c:v>13.497010483659423</c:v>
                </c:pt>
                <c:pt idx="639">
                  <c:v>15</c:v>
                </c:pt>
                <c:pt idx="640">
                  <c:v>15</c:v>
                </c:pt>
                <c:pt idx="641">
                  <c:v>7.9337060052644555</c:v>
                </c:pt>
                <c:pt idx="642">
                  <c:v>8.6291190650638274</c:v>
                </c:pt>
                <c:pt idx="643">
                  <c:v>8.9768255949635112</c:v>
                </c:pt>
                <c:pt idx="644">
                  <c:v>3.7836603258165948</c:v>
                </c:pt>
                <c:pt idx="645">
                  <c:v>12.106184364060681</c:v>
                </c:pt>
                <c:pt idx="646">
                  <c:v>7.585999475364769</c:v>
                </c:pt>
                <c:pt idx="647">
                  <c:v>3.7836603258165948</c:v>
                </c:pt>
                <c:pt idx="648">
                  <c:v>5.8474668258663414</c:v>
                </c:pt>
                <c:pt idx="649">
                  <c:v>13.84471701355911</c:v>
                </c:pt>
                <c:pt idx="650">
                  <c:v>4.4566407062675992</c:v>
                </c:pt>
                <c:pt idx="651">
                  <c:v>7.9337060052644555</c:v>
                </c:pt>
                <c:pt idx="652">
                  <c:v>13.84471701355911</c:v>
                </c:pt>
                <c:pt idx="653">
                  <c:v>7.2382929454650835</c:v>
                </c:pt>
                <c:pt idx="654">
                  <c:v>7.585999475364769</c:v>
                </c:pt>
                <c:pt idx="655">
                  <c:v>15</c:v>
                </c:pt>
                <c:pt idx="656">
                  <c:v>8.6291190650638274</c:v>
                </c:pt>
                <c:pt idx="657">
                  <c:v>6.1951733557660269</c:v>
                </c:pt>
                <c:pt idx="658">
                  <c:v>15</c:v>
                </c:pt>
                <c:pt idx="659">
                  <c:v>12.106184364060681</c:v>
                </c:pt>
                <c:pt idx="660">
                  <c:v>10.019945184662568</c:v>
                </c:pt>
                <c:pt idx="661">
                  <c:v>15</c:v>
                </c:pt>
                <c:pt idx="662">
                  <c:v>6.1951733557660269</c:v>
                </c:pt>
                <c:pt idx="663">
                  <c:v>13.84471701355911</c:v>
                </c:pt>
                <c:pt idx="664">
                  <c:v>11.758477834160995</c:v>
                </c:pt>
                <c:pt idx="665">
                  <c:v>8.9768255949635112</c:v>
                </c:pt>
                <c:pt idx="666">
                  <c:v>8.9768255949635112</c:v>
                </c:pt>
                <c:pt idx="667">
                  <c:v>4.1089341763679137</c:v>
                </c:pt>
                <c:pt idx="668">
                  <c:v>13.84471701355911</c:v>
                </c:pt>
                <c:pt idx="669">
                  <c:v>15</c:v>
                </c:pt>
                <c:pt idx="670">
                  <c:v>15</c:v>
                </c:pt>
                <c:pt idx="671">
                  <c:v>15</c:v>
                </c:pt>
                <c:pt idx="672">
                  <c:v>13.84471701355911</c:v>
                </c:pt>
                <c:pt idx="673">
                  <c:v>11.063064774361623</c:v>
                </c:pt>
                <c:pt idx="674">
                  <c:v>5.4997602959666558</c:v>
                </c:pt>
                <c:pt idx="675">
                  <c:v>3.7836603258165948</c:v>
                </c:pt>
                <c:pt idx="676">
                  <c:v>9.3245321248631967</c:v>
                </c:pt>
                <c:pt idx="677">
                  <c:v>5.8474668258663414</c:v>
                </c:pt>
                <c:pt idx="678">
                  <c:v>6.1951733557660269</c:v>
                </c:pt>
                <c:pt idx="679">
                  <c:v>15</c:v>
                </c:pt>
                <c:pt idx="680">
                  <c:v>6.5428798856657124</c:v>
                </c:pt>
                <c:pt idx="681">
                  <c:v>6.890586415565398</c:v>
                </c:pt>
                <c:pt idx="682">
                  <c:v>9.3245321248631967</c:v>
                </c:pt>
                <c:pt idx="683">
                  <c:v>14.192423543458794</c:v>
                </c:pt>
                <c:pt idx="684">
                  <c:v>15</c:v>
                </c:pt>
                <c:pt idx="685">
                  <c:v>14.887836603258167</c:v>
                </c:pt>
                <c:pt idx="686">
                  <c:v>6.1951733557660269</c:v>
                </c:pt>
                <c:pt idx="687">
                  <c:v>7.585999475364769</c:v>
                </c:pt>
                <c:pt idx="688">
                  <c:v>12.453890893960367</c:v>
                </c:pt>
                <c:pt idx="689">
                  <c:v>11.063064774361623</c:v>
                </c:pt>
                <c:pt idx="690">
                  <c:v>8.9768255949635112</c:v>
                </c:pt>
                <c:pt idx="691">
                  <c:v>15</c:v>
                </c:pt>
                <c:pt idx="692">
                  <c:v>12.106184364060681</c:v>
                </c:pt>
                <c:pt idx="693">
                  <c:v>3.7836603258165948</c:v>
                </c:pt>
                <c:pt idx="694">
                  <c:v>5.4997602959666558</c:v>
                </c:pt>
                <c:pt idx="695">
                  <c:v>8.2814125351641401</c:v>
                </c:pt>
                <c:pt idx="696">
                  <c:v>13.84471701355911</c:v>
                </c:pt>
                <c:pt idx="697">
                  <c:v>11.41077130426131</c:v>
                </c:pt>
                <c:pt idx="698">
                  <c:v>4.8043472361672848</c:v>
                </c:pt>
                <c:pt idx="699">
                  <c:v>15</c:v>
                </c:pt>
                <c:pt idx="700">
                  <c:v>10.715358244461939</c:v>
                </c:pt>
                <c:pt idx="701">
                  <c:v>13.497010483659423</c:v>
                </c:pt>
                <c:pt idx="702">
                  <c:v>3.7836603258165948</c:v>
                </c:pt>
                <c:pt idx="703">
                  <c:v>10.715358244461939</c:v>
                </c:pt>
                <c:pt idx="704">
                  <c:v>7.585999475364769</c:v>
                </c:pt>
                <c:pt idx="705">
                  <c:v>15</c:v>
                </c:pt>
                <c:pt idx="706">
                  <c:v>5.1520537660669703</c:v>
                </c:pt>
                <c:pt idx="707">
                  <c:v>13.497010483659423</c:v>
                </c:pt>
                <c:pt idx="708">
                  <c:v>14.54013007335848</c:v>
                </c:pt>
                <c:pt idx="709">
                  <c:v>10.367651714562253</c:v>
                </c:pt>
                <c:pt idx="710">
                  <c:v>5.4997602959666558</c:v>
                </c:pt>
                <c:pt idx="711">
                  <c:v>5.1520537660669703</c:v>
                </c:pt>
                <c:pt idx="712">
                  <c:v>8.9768255949635112</c:v>
                </c:pt>
                <c:pt idx="713">
                  <c:v>4.8043472361672848</c:v>
                </c:pt>
                <c:pt idx="714">
                  <c:v>8.6291190650638274</c:v>
                </c:pt>
                <c:pt idx="715">
                  <c:v>6.890586415565398</c:v>
                </c:pt>
                <c:pt idx="716">
                  <c:v>8.2814125351641401</c:v>
                </c:pt>
                <c:pt idx="717">
                  <c:v>15</c:v>
                </c:pt>
                <c:pt idx="718">
                  <c:v>10.019945184662568</c:v>
                </c:pt>
                <c:pt idx="719">
                  <c:v>5.4997602959666558</c:v>
                </c:pt>
                <c:pt idx="720">
                  <c:v>15</c:v>
                </c:pt>
                <c:pt idx="721">
                  <c:v>7.2382929454650835</c:v>
                </c:pt>
                <c:pt idx="722">
                  <c:v>11.758477834160995</c:v>
                </c:pt>
                <c:pt idx="723">
                  <c:v>13.149303953759738</c:v>
                </c:pt>
                <c:pt idx="724">
                  <c:v>14.192423543458794</c:v>
                </c:pt>
                <c:pt idx="725">
                  <c:v>4.8043472361672848</c:v>
                </c:pt>
                <c:pt idx="726">
                  <c:v>3.7836603258165948</c:v>
                </c:pt>
                <c:pt idx="727">
                  <c:v>10.715358244461939</c:v>
                </c:pt>
                <c:pt idx="728">
                  <c:v>10.715358244461939</c:v>
                </c:pt>
                <c:pt idx="729">
                  <c:v>8.6291190650638274</c:v>
                </c:pt>
                <c:pt idx="730">
                  <c:v>8.9768255949635112</c:v>
                </c:pt>
                <c:pt idx="731">
                  <c:v>4.8043472361672848</c:v>
                </c:pt>
                <c:pt idx="732">
                  <c:v>15</c:v>
                </c:pt>
                <c:pt idx="733">
                  <c:v>15</c:v>
                </c:pt>
                <c:pt idx="734">
                  <c:v>7.2382929454650835</c:v>
                </c:pt>
                <c:pt idx="735">
                  <c:v>6.1951733557660269</c:v>
                </c:pt>
                <c:pt idx="736">
                  <c:v>5.1520537660669703</c:v>
                </c:pt>
                <c:pt idx="737">
                  <c:v>6.1951733557660269</c:v>
                </c:pt>
                <c:pt idx="738">
                  <c:v>6.890586415565398</c:v>
                </c:pt>
                <c:pt idx="739">
                  <c:v>4.1089341763679137</c:v>
                </c:pt>
                <c:pt idx="740">
                  <c:v>6.890586415565398</c:v>
                </c:pt>
                <c:pt idx="741">
                  <c:v>6.890586415565398</c:v>
                </c:pt>
                <c:pt idx="742">
                  <c:v>13.149303953759738</c:v>
                </c:pt>
                <c:pt idx="743">
                  <c:v>14.887836603258167</c:v>
                </c:pt>
              </c:numCache>
            </c:numRef>
          </c:val>
          <c:smooth val="0"/>
        </c:ser>
        <c:ser>
          <c:idx val="2"/>
          <c:order val="2"/>
          <c:tx>
            <c:v>Limite Mínimo de Modulação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Plan5!$I$2:$I$745</c:f>
              <c:numCache>
                <c:formatCode>General</c:formatCode>
                <c:ptCount val="74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3</c:v>
                </c:pt>
                <c:pt idx="381">
                  <c:v>3</c:v>
                </c:pt>
                <c:pt idx="382">
                  <c:v>3</c:v>
                </c:pt>
                <c:pt idx="383">
                  <c:v>3</c:v>
                </c:pt>
                <c:pt idx="384">
                  <c:v>3</c:v>
                </c:pt>
                <c:pt idx="385">
                  <c:v>3</c:v>
                </c:pt>
                <c:pt idx="386">
                  <c:v>3</c:v>
                </c:pt>
                <c:pt idx="387">
                  <c:v>3</c:v>
                </c:pt>
                <c:pt idx="388">
                  <c:v>3</c:v>
                </c:pt>
                <c:pt idx="389">
                  <c:v>3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3</c:v>
                </c:pt>
                <c:pt idx="394">
                  <c:v>3</c:v>
                </c:pt>
                <c:pt idx="395">
                  <c:v>3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3</c:v>
                </c:pt>
                <c:pt idx="400">
                  <c:v>3</c:v>
                </c:pt>
                <c:pt idx="401">
                  <c:v>3</c:v>
                </c:pt>
                <c:pt idx="402">
                  <c:v>3</c:v>
                </c:pt>
                <c:pt idx="403">
                  <c:v>3</c:v>
                </c:pt>
                <c:pt idx="404">
                  <c:v>3</c:v>
                </c:pt>
                <c:pt idx="405">
                  <c:v>3</c:v>
                </c:pt>
                <c:pt idx="406">
                  <c:v>3</c:v>
                </c:pt>
                <c:pt idx="407">
                  <c:v>3</c:v>
                </c:pt>
                <c:pt idx="408">
                  <c:v>3</c:v>
                </c:pt>
                <c:pt idx="409">
                  <c:v>3</c:v>
                </c:pt>
                <c:pt idx="410">
                  <c:v>3</c:v>
                </c:pt>
                <c:pt idx="411">
                  <c:v>3</c:v>
                </c:pt>
                <c:pt idx="412">
                  <c:v>3</c:v>
                </c:pt>
                <c:pt idx="413">
                  <c:v>3</c:v>
                </c:pt>
                <c:pt idx="414">
                  <c:v>3</c:v>
                </c:pt>
                <c:pt idx="415">
                  <c:v>3</c:v>
                </c:pt>
                <c:pt idx="416">
                  <c:v>3</c:v>
                </c:pt>
                <c:pt idx="417">
                  <c:v>3</c:v>
                </c:pt>
                <c:pt idx="418">
                  <c:v>3</c:v>
                </c:pt>
                <c:pt idx="419">
                  <c:v>3</c:v>
                </c:pt>
                <c:pt idx="420">
                  <c:v>3</c:v>
                </c:pt>
                <c:pt idx="421">
                  <c:v>3</c:v>
                </c:pt>
                <c:pt idx="422">
                  <c:v>3</c:v>
                </c:pt>
                <c:pt idx="423">
                  <c:v>3</c:v>
                </c:pt>
                <c:pt idx="424">
                  <c:v>3</c:v>
                </c:pt>
                <c:pt idx="425">
                  <c:v>3</c:v>
                </c:pt>
                <c:pt idx="426">
                  <c:v>3</c:v>
                </c:pt>
                <c:pt idx="427">
                  <c:v>3</c:v>
                </c:pt>
                <c:pt idx="428">
                  <c:v>3</c:v>
                </c:pt>
                <c:pt idx="429">
                  <c:v>3</c:v>
                </c:pt>
                <c:pt idx="430">
                  <c:v>3</c:v>
                </c:pt>
                <c:pt idx="431">
                  <c:v>3</c:v>
                </c:pt>
                <c:pt idx="432">
                  <c:v>3</c:v>
                </c:pt>
                <c:pt idx="433">
                  <c:v>3</c:v>
                </c:pt>
                <c:pt idx="434">
                  <c:v>3</c:v>
                </c:pt>
                <c:pt idx="435">
                  <c:v>3</c:v>
                </c:pt>
                <c:pt idx="436">
                  <c:v>3</c:v>
                </c:pt>
                <c:pt idx="437">
                  <c:v>3</c:v>
                </c:pt>
                <c:pt idx="438">
                  <c:v>3</c:v>
                </c:pt>
                <c:pt idx="439">
                  <c:v>3</c:v>
                </c:pt>
                <c:pt idx="440">
                  <c:v>3</c:v>
                </c:pt>
                <c:pt idx="441">
                  <c:v>3</c:v>
                </c:pt>
                <c:pt idx="442">
                  <c:v>3</c:v>
                </c:pt>
                <c:pt idx="443">
                  <c:v>3</c:v>
                </c:pt>
                <c:pt idx="444">
                  <c:v>3</c:v>
                </c:pt>
                <c:pt idx="445">
                  <c:v>3</c:v>
                </c:pt>
                <c:pt idx="446">
                  <c:v>3</c:v>
                </c:pt>
                <c:pt idx="447">
                  <c:v>3</c:v>
                </c:pt>
                <c:pt idx="448">
                  <c:v>3</c:v>
                </c:pt>
                <c:pt idx="449">
                  <c:v>3</c:v>
                </c:pt>
                <c:pt idx="450">
                  <c:v>3</c:v>
                </c:pt>
                <c:pt idx="451">
                  <c:v>3</c:v>
                </c:pt>
                <c:pt idx="452">
                  <c:v>3</c:v>
                </c:pt>
                <c:pt idx="453">
                  <c:v>3</c:v>
                </c:pt>
                <c:pt idx="454">
                  <c:v>3</c:v>
                </c:pt>
                <c:pt idx="455">
                  <c:v>3</c:v>
                </c:pt>
                <c:pt idx="456">
                  <c:v>3</c:v>
                </c:pt>
                <c:pt idx="457">
                  <c:v>3</c:v>
                </c:pt>
                <c:pt idx="458">
                  <c:v>3</c:v>
                </c:pt>
                <c:pt idx="459">
                  <c:v>3</c:v>
                </c:pt>
                <c:pt idx="460">
                  <c:v>3</c:v>
                </c:pt>
                <c:pt idx="461">
                  <c:v>3</c:v>
                </c:pt>
                <c:pt idx="462">
                  <c:v>3</c:v>
                </c:pt>
                <c:pt idx="463">
                  <c:v>3</c:v>
                </c:pt>
                <c:pt idx="464">
                  <c:v>3</c:v>
                </c:pt>
                <c:pt idx="465">
                  <c:v>3</c:v>
                </c:pt>
                <c:pt idx="466">
                  <c:v>3</c:v>
                </c:pt>
                <c:pt idx="467">
                  <c:v>3</c:v>
                </c:pt>
                <c:pt idx="468">
                  <c:v>3</c:v>
                </c:pt>
                <c:pt idx="469">
                  <c:v>3</c:v>
                </c:pt>
                <c:pt idx="470">
                  <c:v>3</c:v>
                </c:pt>
                <c:pt idx="471">
                  <c:v>3</c:v>
                </c:pt>
                <c:pt idx="472">
                  <c:v>3</c:v>
                </c:pt>
                <c:pt idx="473">
                  <c:v>3</c:v>
                </c:pt>
                <c:pt idx="474">
                  <c:v>3</c:v>
                </c:pt>
                <c:pt idx="475">
                  <c:v>3</c:v>
                </c:pt>
                <c:pt idx="476">
                  <c:v>3</c:v>
                </c:pt>
                <c:pt idx="477">
                  <c:v>3</c:v>
                </c:pt>
                <c:pt idx="478">
                  <c:v>3</c:v>
                </c:pt>
                <c:pt idx="479">
                  <c:v>3</c:v>
                </c:pt>
                <c:pt idx="480">
                  <c:v>3</c:v>
                </c:pt>
                <c:pt idx="481">
                  <c:v>3</c:v>
                </c:pt>
                <c:pt idx="482">
                  <c:v>3</c:v>
                </c:pt>
                <c:pt idx="483">
                  <c:v>3</c:v>
                </c:pt>
                <c:pt idx="484">
                  <c:v>3</c:v>
                </c:pt>
                <c:pt idx="485">
                  <c:v>3</c:v>
                </c:pt>
                <c:pt idx="486">
                  <c:v>3</c:v>
                </c:pt>
                <c:pt idx="487">
                  <c:v>3</c:v>
                </c:pt>
                <c:pt idx="488">
                  <c:v>3</c:v>
                </c:pt>
                <c:pt idx="489">
                  <c:v>3</c:v>
                </c:pt>
                <c:pt idx="490">
                  <c:v>3</c:v>
                </c:pt>
                <c:pt idx="491">
                  <c:v>3</c:v>
                </c:pt>
                <c:pt idx="492">
                  <c:v>3</c:v>
                </c:pt>
                <c:pt idx="493">
                  <c:v>3</c:v>
                </c:pt>
                <c:pt idx="494">
                  <c:v>3</c:v>
                </c:pt>
                <c:pt idx="495">
                  <c:v>3</c:v>
                </c:pt>
                <c:pt idx="496">
                  <c:v>3</c:v>
                </c:pt>
                <c:pt idx="497">
                  <c:v>3</c:v>
                </c:pt>
                <c:pt idx="498">
                  <c:v>3</c:v>
                </c:pt>
                <c:pt idx="499">
                  <c:v>3</c:v>
                </c:pt>
                <c:pt idx="500">
                  <c:v>3</c:v>
                </c:pt>
                <c:pt idx="501">
                  <c:v>3</c:v>
                </c:pt>
                <c:pt idx="502">
                  <c:v>3</c:v>
                </c:pt>
                <c:pt idx="503">
                  <c:v>3</c:v>
                </c:pt>
                <c:pt idx="504">
                  <c:v>3</c:v>
                </c:pt>
                <c:pt idx="505">
                  <c:v>3</c:v>
                </c:pt>
                <c:pt idx="506">
                  <c:v>3</c:v>
                </c:pt>
                <c:pt idx="507">
                  <c:v>3</c:v>
                </c:pt>
                <c:pt idx="508">
                  <c:v>3</c:v>
                </c:pt>
                <c:pt idx="509">
                  <c:v>3</c:v>
                </c:pt>
                <c:pt idx="510">
                  <c:v>3</c:v>
                </c:pt>
                <c:pt idx="511">
                  <c:v>3</c:v>
                </c:pt>
                <c:pt idx="512">
                  <c:v>3</c:v>
                </c:pt>
                <c:pt idx="513">
                  <c:v>3</c:v>
                </c:pt>
                <c:pt idx="514">
                  <c:v>3</c:v>
                </c:pt>
                <c:pt idx="515">
                  <c:v>3</c:v>
                </c:pt>
                <c:pt idx="516">
                  <c:v>3</c:v>
                </c:pt>
                <c:pt idx="517">
                  <c:v>3</c:v>
                </c:pt>
                <c:pt idx="518">
                  <c:v>3</c:v>
                </c:pt>
                <c:pt idx="519">
                  <c:v>3</c:v>
                </c:pt>
                <c:pt idx="520">
                  <c:v>3</c:v>
                </c:pt>
                <c:pt idx="521">
                  <c:v>3</c:v>
                </c:pt>
                <c:pt idx="522">
                  <c:v>3</c:v>
                </c:pt>
                <c:pt idx="523">
                  <c:v>3</c:v>
                </c:pt>
                <c:pt idx="524">
                  <c:v>3</c:v>
                </c:pt>
                <c:pt idx="525">
                  <c:v>3</c:v>
                </c:pt>
                <c:pt idx="526">
                  <c:v>3</c:v>
                </c:pt>
                <c:pt idx="527">
                  <c:v>3</c:v>
                </c:pt>
                <c:pt idx="528">
                  <c:v>3</c:v>
                </c:pt>
                <c:pt idx="529">
                  <c:v>3</c:v>
                </c:pt>
                <c:pt idx="530">
                  <c:v>3</c:v>
                </c:pt>
                <c:pt idx="531">
                  <c:v>3</c:v>
                </c:pt>
                <c:pt idx="532">
                  <c:v>3</c:v>
                </c:pt>
                <c:pt idx="533">
                  <c:v>3</c:v>
                </c:pt>
                <c:pt idx="534">
                  <c:v>3</c:v>
                </c:pt>
                <c:pt idx="535">
                  <c:v>3</c:v>
                </c:pt>
                <c:pt idx="536">
                  <c:v>3</c:v>
                </c:pt>
                <c:pt idx="537">
                  <c:v>3</c:v>
                </c:pt>
                <c:pt idx="538">
                  <c:v>3</c:v>
                </c:pt>
                <c:pt idx="539">
                  <c:v>3</c:v>
                </c:pt>
                <c:pt idx="540">
                  <c:v>3</c:v>
                </c:pt>
                <c:pt idx="541">
                  <c:v>3</c:v>
                </c:pt>
                <c:pt idx="542">
                  <c:v>3</c:v>
                </c:pt>
                <c:pt idx="543">
                  <c:v>3</c:v>
                </c:pt>
                <c:pt idx="544">
                  <c:v>3</c:v>
                </c:pt>
                <c:pt idx="545">
                  <c:v>3</c:v>
                </c:pt>
                <c:pt idx="546">
                  <c:v>3</c:v>
                </c:pt>
                <c:pt idx="547">
                  <c:v>3</c:v>
                </c:pt>
                <c:pt idx="548">
                  <c:v>3</c:v>
                </c:pt>
                <c:pt idx="549">
                  <c:v>3</c:v>
                </c:pt>
                <c:pt idx="550">
                  <c:v>3</c:v>
                </c:pt>
                <c:pt idx="551">
                  <c:v>3</c:v>
                </c:pt>
                <c:pt idx="552">
                  <c:v>3</c:v>
                </c:pt>
                <c:pt idx="553">
                  <c:v>3</c:v>
                </c:pt>
                <c:pt idx="554">
                  <c:v>3</c:v>
                </c:pt>
                <c:pt idx="555">
                  <c:v>3</c:v>
                </c:pt>
                <c:pt idx="556">
                  <c:v>3</c:v>
                </c:pt>
                <c:pt idx="557">
                  <c:v>3</c:v>
                </c:pt>
                <c:pt idx="558">
                  <c:v>3</c:v>
                </c:pt>
                <c:pt idx="559">
                  <c:v>3</c:v>
                </c:pt>
                <c:pt idx="560">
                  <c:v>3</c:v>
                </c:pt>
                <c:pt idx="561">
                  <c:v>3</c:v>
                </c:pt>
                <c:pt idx="562">
                  <c:v>3</c:v>
                </c:pt>
                <c:pt idx="563">
                  <c:v>3</c:v>
                </c:pt>
                <c:pt idx="564">
                  <c:v>3</c:v>
                </c:pt>
                <c:pt idx="565">
                  <c:v>3</c:v>
                </c:pt>
                <c:pt idx="566">
                  <c:v>3</c:v>
                </c:pt>
                <c:pt idx="567">
                  <c:v>3</c:v>
                </c:pt>
                <c:pt idx="568">
                  <c:v>3</c:v>
                </c:pt>
                <c:pt idx="569">
                  <c:v>3</c:v>
                </c:pt>
                <c:pt idx="570">
                  <c:v>3</c:v>
                </c:pt>
                <c:pt idx="571">
                  <c:v>3</c:v>
                </c:pt>
                <c:pt idx="572">
                  <c:v>3</c:v>
                </c:pt>
                <c:pt idx="573">
                  <c:v>3</c:v>
                </c:pt>
                <c:pt idx="574">
                  <c:v>3</c:v>
                </c:pt>
                <c:pt idx="575">
                  <c:v>3</c:v>
                </c:pt>
                <c:pt idx="576">
                  <c:v>3</c:v>
                </c:pt>
                <c:pt idx="577">
                  <c:v>3</c:v>
                </c:pt>
                <c:pt idx="578">
                  <c:v>3</c:v>
                </c:pt>
                <c:pt idx="579">
                  <c:v>3</c:v>
                </c:pt>
                <c:pt idx="580">
                  <c:v>3</c:v>
                </c:pt>
                <c:pt idx="581">
                  <c:v>3</c:v>
                </c:pt>
                <c:pt idx="582">
                  <c:v>3</c:v>
                </c:pt>
                <c:pt idx="583">
                  <c:v>3</c:v>
                </c:pt>
                <c:pt idx="584">
                  <c:v>3</c:v>
                </c:pt>
                <c:pt idx="585">
                  <c:v>3</c:v>
                </c:pt>
                <c:pt idx="586">
                  <c:v>3</c:v>
                </c:pt>
                <c:pt idx="587">
                  <c:v>3</c:v>
                </c:pt>
                <c:pt idx="588">
                  <c:v>3</c:v>
                </c:pt>
                <c:pt idx="589">
                  <c:v>3</c:v>
                </c:pt>
                <c:pt idx="590">
                  <c:v>3</c:v>
                </c:pt>
                <c:pt idx="591">
                  <c:v>3</c:v>
                </c:pt>
                <c:pt idx="592">
                  <c:v>3</c:v>
                </c:pt>
                <c:pt idx="593">
                  <c:v>3</c:v>
                </c:pt>
                <c:pt idx="594">
                  <c:v>3</c:v>
                </c:pt>
                <c:pt idx="595">
                  <c:v>3</c:v>
                </c:pt>
                <c:pt idx="596">
                  <c:v>3</c:v>
                </c:pt>
                <c:pt idx="597">
                  <c:v>3</c:v>
                </c:pt>
                <c:pt idx="598">
                  <c:v>3</c:v>
                </c:pt>
                <c:pt idx="599">
                  <c:v>3</c:v>
                </c:pt>
                <c:pt idx="600">
                  <c:v>3</c:v>
                </c:pt>
                <c:pt idx="601">
                  <c:v>3</c:v>
                </c:pt>
                <c:pt idx="602">
                  <c:v>3</c:v>
                </c:pt>
                <c:pt idx="603">
                  <c:v>3</c:v>
                </c:pt>
                <c:pt idx="604">
                  <c:v>3</c:v>
                </c:pt>
                <c:pt idx="605">
                  <c:v>3</c:v>
                </c:pt>
                <c:pt idx="606">
                  <c:v>3</c:v>
                </c:pt>
                <c:pt idx="607">
                  <c:v>3</c:v>
                </c:pt>
                <c:pt idx="608">
                  <c:v>3</c:v>
                </c:pt>
                <c:pt idx="609">
                  <c:v>3</c:v>
                </c:pt>
                <c:pt idx="610">
                  <c:v>3</c:v>
                </c:pt>
                <c:pt idx="611">
                  <c:v>3</c:v>
                </c:pt>
                <c:pt idx="612">
                  <c:v>3</c:v>
                </c:pt>
                <c:pt idx="613">
                  <c:v>3</c:v>
                </c:pt>
                <c:pt idx="614">
                  <c:v>3</c:v>
                </c:pt>
                <c:pt idx="615">
                  <c:v>3</c:v>
                </c:pt>
                <c:pt idx="616">
                  <c:v>3</c:v>
                </c:pt>
                <c:pt idx="617">
                  <c:v>3</c:v>
                </c:pt>
                <c:pt idx="618">
                  <c:v>3</c:v>
                </c:pt>
                <c:pt idx="619">
                  <c:v>3</c:v>
                </c:pt>
                <c:pt idx="620">
                  <c:v>3</c:v>
                </c:pt>
                <c:pt idx="621">
                  <c:v>3</c:v>
                </c:pt>
                <c:pt idx="622">
                  <c:v>3</c:v>
                </c:pt>
                <c:pt idx="623">
                  <c:v>3</c:v>
                </c:pt>
                <c:pt idx="624">
                  <c:v>3</c:v>
                </c:pt>
                <c:pt idx="625">
                  <c:v>3</c:v>
                </c:pt>
                <c:pt idx="626">
                  <c:v>3</c:v>
                </c:pt>
                <c:pt idx="627">
                  <c:v>3</c:v>
                </c:pt>
                <c:pt idx="628">
                  <c:v>3</c:v>
                </c:pt>
                <c:pt idx="629">
                  <c:v>3</c:v>
                </c:pt>
                <c:pt idx="630">
                  <c:v>3</c:v>
                </c:pt>
                <c:pt idx="631">
                  <c:v>3</c:v>
                </c:pt>
                <c:pt idx="632">
                  <c:v>3</c:v>
                </c:pt>
                <c:pt idx="633">
                  <c:v>3</c:v>
                </c:pt>
                <c:pt idx="634">
                  <c:v>3</c:v>
                </c:pt>
                <c:pt idx="635">
                  <c:v>3</c:v>
                </c:pt>
                <c:pt idx="636">
                  <c:v>3</c:v>
                </c:pt>
                <c:pt idx="637">
                  <c:v>3</c:v>
                </c:pt>
                <c:pt idx="638">
                  <c:v>3</c:v>
                </c:pt>
                <c:pt idx="639">
                  <c:v>3</c:v>
                </c:pt>
                <c:pt idx="640">
                  <c:v>3</c:v>
                </c:pt>
                <c:pt idx="641">
                  <c:v>3</c:v>
                </c:pt>
                <c:pt idx="642">
                  <c:v>3</c:v>
                </c:pt>
                <c:pt idx="643">
                  <c:v>3</c:v>
                </c:pt>
                <c:pt idx="644">
                  <c:v>3</c:v>
                </c:pt>
                <c:pt idx="645">
                  <c:v>3</c:v>
                </c:pt>
                <c:pt idx="646">
                  <c:v>3</c:v>
                </c:pt>
                <c:pt idx="647">
                  <c:v>3</c:v>
                </c:pt>
                <c:pt idx="648">
                  <c:v>3</c:v>
                </c:pt>
                <c:pt idx="649">
                  <c:v>3</c:v>
                </c:pt>
                <c:pt idx="650">
                  <c:v>3</c:v>
                </c:pt>
                <c:pt idx="651">
                  <c:v>3</c:v>
                </c:pt>
                <c:pt idx="652">
                  <c:v>3</c:v>
                </c:pt>
                <c:pt idx="653">
                  <c:v>3</c:v>
                </c:pt>
                <c:pt idx="654">
                  <c:v>3</c:v>
                </c:pt>
                <c:pt idx="655">
                  <c:v>3</c:v>
                </c:pt>
                <c:pt idx="656">
                  <c:v>3</c:v>
                </c:pt>
                <c:pt idx="657">
                  <c:v>3</c:v>
                </c:pt>
                <c:pt idx="658">
                  <c:v>3</c:v>
                </c:pt>
                <c:pt idx="659">
                  <c:v>3</c:v>
                </c:pt>
                <c:pt idx="660">
                  <c:v>3</c:v>
                </c:pt>
                <c:pt idx="661">
                  <c:v>3</c:v>
                </c:pt>
                <c:pt idx="662">
                  <c:v>3</c:v>
                </c:pt>
                <c:pt idx="663">
                  <c:v>3</c:v>
                </c:pt>
                <c:pt idx="664">
                  <c:v>3</c:v>
                </c:pt>
                <c:pt idx="665">
                  <c:v>3</c:v>
                </c:pt>
                <c:pt idx="666">
                  <c:v>3</c:v>
                </c:pt>
                <c:pt idx="667">
                  <c:v>3</c:v>
                </c:pt>
                <c:pt idx="668">
                  <c:v>3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3</c:v>
                </c:pt>
                <c:pt idx="673">
                  <c:v>3</c:v>
                </c:pt>
                <c:pt idx="674">
                  <c:v>3</c:v>
                </c:pt>
                <c:pt idx="675">
                  <c:v>3</c:v>
                </c:pt>
                <c:pt idx="676">
                  <c:v>3</c:v>
                </c:pt>
                <c:pt idx="677">
                  <c:v>3</c:v>
                </c:pt>
                <c:pt idx="678">
                  <c:v>3</c:v>
                </c:pt>
                <c:pt idx="679">
                  <c:v>3</c:v>
                </c:pt>
                <c:pt idx="680">
                  <c:v>3</c:v>
                </c:pt>
                <c:pt idx="681">
                  <c:v>3</c:v>
                </c:pt>
                <c:pt idx="682">
                  <c:v>3</c:v>
                </c:pt>
                <c:pt idx="683">
                  <c:v>3</c:v>
                </c:pt>
                <c:pt idx="684">
                  <c:v>3</c:v>
                </c:pt>
                <c:pt idx="685">
                  <c:v>3</c:v>
                </c:pt>
                <c:pt idx="686">
                  <c:v>3</c:v>
                </c:pt>
                <c:pt idx="687">
                  <c:v>3</c:v>
                </c:pt>
                <c:pt idx="688">
                  <c:v>3</c:v>
                </c:pt>
                <c:pt idx="689">
                  <c:v>3</c:v>
                </c:pt>
                <c:pt idx="690">
                  <c:v>3</c:v>
                </c:pt>
                <c:pt idx="691">
                  <c:v>3</c:v>
                </c:pt>
                <c:pt idx="692">
                  <c:v>3</c:v>
                </c:pt>
                <c:pt idx="693">
                  <c:v>3</c:v>
                </c:pt>
                <c:pt idx="694">
                  <c:v>3</c:v>
                </c:pt>
                <c:pt idx="695">
                  <c:v>3</c:v>
                </c:pt>
                <c:pt idx="696">
                  <c:v>3</c:v>
                </c:pt>
                <c:pt idx="697">
                  <c:v>3</c:v>
                </c:pt>
                <c:pt idx="698">
                  <c:v>3</c:v>
                </c:pt>
                <c:pt idx="699">
                  <c:v>3</c:v>
                </c:pt>
                <c:pt idx="700">
                  <c:v>3</c:v>
                </c:pt>
                <c:pt idx="701">
                  <c:v>3</c:v>
                </c:pt>
                <c:pt idx="702">
                  <c:v>3</c:v>
                </c:pt>
                <c:pt idx="703">
                  <c:v>3</c:v>
                </c:pt>
                <c:pt idx="704">
                  <c:v>3</c:v>
                </c:pt>
                <c:pt idx="705">
                  <c:v>3</c:v>
                </c:pt>
                <c:pt idx="706">
                  <c:v>3</c:v>
                </c:pt>
                <c:pt idx="707">
                  <c:v>3</c:v>
                </c:pt>
                <c:pt idx="708">
                  <c:v>3</c:v>
                </c:pt>
                <c:pt idx="709">
                  <c:v>3</c:v>
                </c:pt>
                <c:pt idx="710">
                  <c:v>3</c:v>
                </c:pt>
                <c:pt idx="711">
                  <c:v>3</c:v>
                </c:pt>
                <c:pt idx="712">
                  <c:v>3</c:v>
                </c:pt>
                <c:pt idx="713">
                  <c:v>3</c:v>
                </c:pt>
                <c:pt idx="714">
                  <c:v>3</c:v>
                </c:pt>
                <c:pt idx="715">
                  <c:v>3</c:v>
                </c:pt>
                <c:pt idx="716">
                  <c:v>3</c:v>
                </c:pt>
                <c:pt idx="717">
                  <c:v>3</c:v>
                </c:pt>
                <c:pt idx="718">
                  <c:v>3</c:v>
                </c:pt>
                <c:pt idx="719">
                  <c:v>3</c:v>
                </c:pt>
                <c:pt idx="720">
                  <c:v>3</c:v>
                </c:pt>
                <c:pt idx="721">
                  <c:v>3</c:v>
                </c:pt>
                <c:pt idx="722">
                  <c:v>3</c:v>
                </c:pt>
                <c:pt idx="723">
                  <c:v>3</c:v>
                </c:pt>
                <c:pt idx="724">
                  <c:v>3</c:v>
                </c:pt>
                <c:pt idx="725">
                  <c:v>3</c:v>
                </c:pt>
                <c:pt idx="726">
                  <c:v>3</c:v>
                </c:pt>
                <c:pt idx="727">
                  <c:v>3</c:v>
                </c:pt>
                <c:pt idx="728">
                  <c:v>3</c:v>
                </c:pt>
                <c:pt idx="729">
                  <c:v>3</c:v>
                </c:pt>
                <c:pt idx="730">
                  <c:v>3</c:v>
                </c:pt>
                <c:pt idx="731">
                  <c:v>3</c:v>
                </c:pt>
                <c:pt idx="732">
                  <c:v>3</c:v>
                </c:pt>
                <c:pt idx="733">
                  <c:v>3</c:v>
                </c:pt>
                <c:pt idx="734">
                  <c:v>3</c:v>
                </c:pt>
                <c:pt idx="735">
                  <c:v>3</c:v>
                </c:pt>
                <c:pt idx="736">
                  <c:v>3</c:v>
                </c:pt>
                <c:pt idx="737">
                  <c:v>3</c:v>
                </c:pt>
                <c:pt idx="738">
                  <c:v>3</c:v>
                </c:pt>
                <c:pt idx="739">
                  <c:v>3</c:v>
                </c:pt>
                <c:pt idx="740">
                  <c:v>3</c:v>
                </c:pt>
                <c:pt idx="741">
                  <c:v>3</c:v>
                </c:pt>
                <c:pt idx="742">
                  <c:v>3</c:v>
                </c:pt>
                <c:pt idx="743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v>Limite Máximo de Modulação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Plan5!$J$2:$J$745</c:f>
              <c:numCache>
                <c:formatCode>General</c:formatCode>
                <c:ptCount val="74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15</c:v>
                </c:pt>
                <c:pt idx="112">
                  <c:v>15</c:v>
                </c:pt>
                <c:pt idx="113">
                  <c:v>15</c:v>
                </c:pt>
                <c:pt idx="114">
                  <c:v>15</c:v>
                </c:pt>
                <c:pt idx="115">
                  <c:v>15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15</c:v>
                </c:pt>
                <c:pt idx="120">
                  <c:v>15</c:v>
                </c:pt>
                <c:pt idx="121">
                  <c:v>15</c:v>
                </c:pt>
                <c:pt idx="122">
                  <c:v>15</c:v>
                </c:pt>
                <c:pt idx="123">
                  <c:v>15</c:v>
                </c:pt>
                <c:pt idx="124">
                  <c:v>15</c:v>
                </c:pt>
                <c:pt idx="125">
                  <c:v>15</c:v>
                </c:pt>
                <c:pt idx="126">
                  <c:v>15</c:v>
                </c:pt>
                <c:pt idx="127">
                  <c:v>15</c:v>
                </c:pt>
                <c:pt idx="128">
                  <c:v>15</c:v>
                </c:pt>
                <c:pt idx="129">
                  <c:v>15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15</c:v>
                </c:pt>
                <c:pt idx="134">
                  <c:v>15</c:v>
                </c:pt>
                <c:pt idx="135">
                  <c:v>15</c:v>
                </c:pt>
                <c:pt idx="136">
                  <c:v>15</c:v>
                </c:pt>
                <c:pt idx="137">
                  <c:v>15</c:v>
                </c:pt>
                <c:pt idx="138">
                  <c:v>15</c:v>
                </c:pt>
                <c:pt idx="139">
                  <c:v>15</c:v>
                </c:pt>
                <c:pt idx="140">
                  <c:v>15</c:v>
                </c:pt>
                <c:pt idx="141">
                  <c:v>15</c:v>
                </c:pt>
                <c:pt idx="142">
                  <c:v>15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15</c:v>
                </c:pt>
                <c:pt idx="163">
                  <c:v>15</c:v>
                </c:pt>
                <c:pt idx="164">
                  <c:v>15</c:v>
                </c:pt>
                <c:pt idx="165">
                  <c:v>15</c:v>
                </c:pt>
                <c:pt idx="166">
                  <c:v>15</c:v>
                </c:pt>
                <c:pt idx="167">
                  <c:v>15</c:v>
                </c:pt>
                <c:pt idx="168">
                  <c:v>15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15</c:v>
                </c:pt>
                <c:pt idx="182">
                  <c:v>15</c:v>
                </c:pt>
                <c:pt idx="183">
                  <c:v>15</c:v>
                </c:pt>
                <c:pt idx="184">
                  <c:v>15</c:v>
                </c:pt>
                <c:pt idx="185">
                  <c:v>15</c:v>
                </c:pt>
                <c:pt idx="186">
                  <c:v>15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15</c:v>
                </c:pt>
                <c:pt idx="222">
                  <c:v>15</c:v>
                </c:pt>
                <c:pt idx="223">
                  <c:v>15</c:v>
                </c:pt>
                <c:pt idx="224">
                  <c:v>15</c:v>
                </c:pt>
                <c:pt idx="225">
                  <c:v>15</c:v>
                </c:pt>
                <c:pt idx="226">
                  <c:v>15</c:v>
                </c:pt>
                <c:pt idx="227">
                  <c:v>15</c:v>
                </c:pt>
                <c:pt idx="228">
                  <c:v>15</c:v>
                </c:pt>
                <c:pt idx="229">
                  <c:v>15</c:v>
                </c:pt>
                <c:pt idx="230">
                  <c:v>15</c:v>
                </c:pt>
                <c:pt idx="231">
                  <c:v>15</c:v>
                </c:pt>
                <c:pt idx="232">
                  <c:v>15</c:v>
                </c:pt>
                <c:pt idx="233">
                  <c:v>15</c:v>
                </c:pt>
                <c:pt idx="234">
                  <c:v>15</c:v>
                </c:pt>
                <c:pt idx="235">
                  <c:v>15</c:v>
                </c:pt>
                <c:pt idx="236">
                  <c:v>15</c:v>
                </c:pt>
                <c:pt idx="237">
                  <c:v>15</c:v>
                </c:pt>
                <c:pt idx="238">
                  <c:v>15</c:v>
                </c:pt>
                <c:pt idx="239">
                  <c:v>15</c:v>
                </c:pt>
                <c:pt idx="240">
                  <c:v>15</c:v>
                </c:pt>
                <c:pt idx="241">
                  <c:v>15</c:v>
                </c:pt>
                <c:pt idx="242">
                  <c:v>15</c:v>
                </c:pt>
                <c:pt idx="243">
                  <c:v>15</c:v>
                </c:pt>
                <c:pt idx="244">
                  <c:v>15</c:v>
                </c:pt>
                <c:pt idx="245">
                  <c:v>15</c:v>
                </c:pt>
                <c:pt idx="246">
                  <c:v>15</c:v>
                </c:pt>
                <c:pt idx="247">
                  <c:v>15</c:v>
                </c:pt>
                <c:pt idx="248">
                  <c:v>15</c:v>
                </c:pt>
                <c:pt idx="249">
                  <c:v>15</c:v>
                </c:pt>
                <c:pt idx="250">
                  <c:v>15</c:v>
                </c:pt>
                <c:pt idx="251">
                  <c:v>15</c:v>
                </c:pt>
                <c:pt idx="252">
                  <c:v>15</c:v>
                </c:pt>
                <c:pt idx="253">
                  <c:v>15</c:v>
                </c:pt>
                <c:pt idx="254">
                  <c:v>15</c:v>
                </c:pt>
                <c:pt idx="255">
                  <c:v>15</c:v>
                </c:pt>
                <c:pt idx="256">
                  <c:v>15</c:v>
                </c:pt>
                <c:pt idx="257">
                  <c:v>15</c:v>
                </c:pt>
                <c:pt idx="258">
                  <c:v>15</c:v>
                </c:pt>
                <c:pt idx="259">
                  <c:v>15</c:v>
                </c:pt>
                <c:pt idx="260">
                  <c:v>15</c:v>
                </c:pt>
                <c:pt idx="261">
                  <c:v>15</c:v>
                </c:pt>
                <c:pt idx="262">
                  <c:v>15</c:v>
                </c:pt>
                <c:pt idx="263">
                  <c:v>15</c:v>
                </c:pt>
                <c:pt idx="264">
                  <c:v>15</c:v>
                </c:pt>
                <c:pt idx="265">
                  <c:v>15</c:v>
                </c:pt>
                <c:pt idx="266">
                  <c:v>15</c:v>
                </c:pt>
                <c:pt idx="267">
                  <c:v>15</c:v>
                </c:pt>
                <c:pt idx="268">
                  <c:v>15</c:v>
                </c:pt>
                <c:pt idx="269">
                  <c:v>15</c:v>
                </c:pt>
                <c:pt idx="270">
                  <c:v>15</c:v>
                </c:pt>
                <c:pt idx="271">
                  <c:v>15</c:v>
                </c:pt>
                <c:pt idx="272">
                  <c:v>15</c:v>
                </c:pt>
                <c:pt idx="273">
                  <c:v>15</c:v>
                </c:pt>
                <c:pt idx="274">
                  <c:v>15</c:v>
                </c:pt>
                <c:pt idx="275">
                  <c:v>15</c:v>
                </c:pt>
                <c:pt idx="276">
                  <c:v>15</c:v>
                </c:pt>
                <c:pt idx="277">
                  <c:v>15</c:v>
                </c:pt>
                <c:pt idx="278">
                  <c:v>15</c:v>
                </c:pt>
                <c:pt idx="279">
                  <c:v>15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15</c:v>
                </c:pt>
                <c:pt idx="301">
                  <c:v>15</c:v>
                </c:pt>
                <c:pt idx="302">
                  <c:v>15</c:v>
                </c:pt>
                <c:pt idx="303">
                  <c:v>15</c:v>
                </c:pt>
                <c:pt idx="304">
                  <c:v>15</c:v>
                </c:pt>
                <c:pt idx="305">
                  <c:v>15</c:v>
                </c:pt>
                <c:pt idx="306">
                  <c:v>15</c:v>
                </c:pt>
                <c:pt idx="307">
                  <c:v>15</c:v>
                </c:pt>
                <c:pt idx="308">
                  <c:v>15</c:v>
                </c:pt>
                <c:pt idx="309">
                  <c:v>15</c:v>
                </c:pt>
                <c:pt idx="310">
                  <c:v>15</c:v>
                </c:pt>
                <c:pt idx="311">
                  <c:v>15</c:v>
                </c:pt>
                <c:pt idx="312">
                  <c:v>15</c:v>
                </c:pt>
                <c:pt idx="313">
                  <c:v>15</c:v>
                </c:pt>
                <c:pt idx="314">
                  <c:v>15</c:v>
                </c:pt>
                <c:pt idx="315">
                  <c:v>15</c:v>
                </c:pt>
                <c:pt idx="316">
                  <c:v>15</c:v>
                </c:pt>
                <c:pt idx="317">
                  <c:v>15</c:v>
                </c:pt>
                <c:pt idx="318">
                  <c:v>15</c:v>
                </c:pt>
                <c:pt idx="319">
                  <c:v>15</c:v>
                </c:pt>
                <c:pt idx="320">
                  <c:v>15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15</c:v>
                </c:pt>
                <c:pt idx="326">
                  <c:v>15</c:v>
                </c:pt>
                <c:pt idx="327">
                  <c:v>15</c:v>
                </c:pt>
                <c:pt idx="328">
                  <c:v>15</c:v>
                </c:pt>
                <c:pt idx="329">
                  <c:v>15</c:v>
                </c:pt>
                <c:pt idx="330">
                  <c:v>15</c:v>
                </c:pt>
                <c:pt idx="331">
                  <c:v>15</c:v>
                </c:pt>
                <c:pt idx="332">
                  <c:v>15</c:v>
                </c:pt>
                <c:pt idx="333">
                  <c:v>15</c:v>
                </c:pt>
                <c:pt idx="334">
                  <c:v>15</c:v>
                </c:pt>
                <c:pt idx="335">
                  <c:v>15</c:v>
                </c:pt>
                <c:pt idx="336">
                  <c:v>15</c:v>
                </c:pt>
                <c:pt idx="337">
                  <c:v>15</c:v>
                </c:pt>
                <c:pt idx="338">
                  <c:v>15</c:v>
                </c:pt>
                <c:pt idx="339">
                  <c:v>15</c:v>
                </c:pt>
                <c:pt idx="340">
                  <c:v>15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15</c:v>
                </c:pt>
                <c:pt idx="356">
                  <c:v>15</c:v>
                </c:pt>
                <c:pt idx="357">
                  <c:v>15</c:v>
                </c:pt>
                <c:pt idx="358">
                  <c:v>15</c:v>
                </c:pt>
                <c:pt idx="359">
                  <c:v>15</c:v>
                </c:pt>
                <c:pt idx="360">
                  <c:v>15</c:v>
                </c:pt>
                <c:pt idx="361">
                  <c:v>15</c:v>
                </c:pt>
                <c:pt idx="362">
                  <c:v>15</c:v>
                </c:pt>
                <c:pt idx="363">
                  <c:v>15</c:v>
                </c:pt>
                <c:pt idx="364">
                  <c:v>15</c:v>
                </c:pt>
                <c:pt idx="365">
                  <c:v>15</c:v>
                </c:pt>
                <c:pt idx="366">
                  <c:v>15</c:v>
                </c:pt>
                <c:pt idx="367">
                  <c:v>15</c:v>
                </c:pt>
                <c:pt idx="368">
                  <c:v>15</c:v>
                </c:pt>
                <c:pt idx="369">
                  <c:v>15</c:v>
                </c:pt>
                <c:pt idx="370">
                  <c:v>15</c:v>
                </c:pt>
                <c:pt idx="371">
                  <c:v>15</c:v>
                </c:pt>
                <c:pt idx="372">
                  <c:v>15</c:v>
                </c:pt>
                <c:pt idx="373">
                  <c:v>15</c:v>
                </c:pt>
                <c:pt idx="374">
                  <c:v>15</c:v>
                </c:pt>
                <c:pt idx="375">
                  <c:v>15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</c:v>
                </c:pt>
                <c:pt idx="380">
                  <c:v>15</c:v>
                </c:pt>
                <c:pt idx="381">
                  <c:v>15</c:v>
                </c:pt>
                <c:pt idx="382">
                  <c:v>15</c:v>
                </c:pt>
                <c:pt idx="383">
                  <c:v>15</c:v>
                </c:pt>
                <c:pt idx="384">
                  <c:v>15</c:v>
                </c:pt>
                <c:pt idx="385">
                  <c:v>15</c:v>
                </c:pt>
                <c:pt idx="386">
                  <c:v>15</c:v>
                </c:pt>
                <c:pt idx="387">
                  <c:v>15</c:v>
                </c:pt>
                <c:pt idx="388">
                  <c:v>15</c:v>
                </c:pt>
                <c:pt idx="389">
                  <c:v>15</c:v>
                </c:pt>
                <c:pt idx="390">
                  <c:v>15</c:v>
                </c:pt>
                <c:pt idx="391">
                  <c:v>15</c:v>
                </c:pt>
                <c:pt idx="392">
                  <c:v>15</c:v>
                </c:pt>
                <c:pt idx="393">
                  <c:v>15</c:v>
                </c:pt>
                <c:pt idx="394">
                  <c:v>15</c:v>
                </c:pt>
                <c:pt idx="395">
                  <c:v>15</c:v>
                </c:pt>
                <c:pt idx="396">
                  <c:v>15</c:v>
                </c:pt>
                <c:pt idx="397">
                  <c:v>15</c:v>
                </c:pt>
                <c:pt idx="398">
                  <c:v>15</c:v>
                </c:pt>
                <c:pt idx="399">
                  <c:v>15</c:v>
                </c:pt>
                <c:pt idx="400">
                  <c:v>15</c:v>
                </c:pt>
                <c:pt idx="401">
                  <c:v>15</c:v>
                </c:pt>
                <c:pt idx="402">
                  <c:v>15</c:v>
                </c:pt>
                <c:pt idx="403">
                  <c:v>15</c:v>
                </c:pt>
                <c:pt idx="404">
                  <c:v>15</c:v>
                </c:pt>
                <c:pt idx="405">
                  <c:v>15</c:v>
                </c:pt>
                <c:pt idx="406">
                  <c:v>15</c:v>
                </c:pt>
                <c:pt idx="407">
                  <c:v>15</c:v>
                </c:pt>
                <c:pt idx="408">
                  <c:v>15</c:v>
                </c:pt>
                <c:pt idx="409">
                  <c:v>15</c:v>
                </c:pt>
                <c:pt idx="410">
                  <c:v>15</c:v>
                </c:pt>
                <c:pt idx="411">
                  <c:v>15</c:v>
                </c:pt>
                <c:pt idx="412">
                  <c:v>15</c:v>
                </c:pt>
                <c:pt idx="413">
                  <c:v>15</c:v>
                </c:pt>
                <c:pt idx="414">
                  <c:v>15</c:v>
                </c:pt>
                <c:pt idx="415">
                  <c:v>15</c:v>
                </c:pt>
                <c:pt idx="416">
                  <c:v>15</c:v>
                </c:pt>
                <c:pt idx="417">
                  <c:v>15</c:v>
                </c:pt>
                <c:pt idx="418">
                  <c:v>15</c:v>
                </c:pt>
                <c:pt idx="419">
                  <c:v>15</c:v>
                </c:pt>
                <c:pt idx="420">
                  <c:v>15</c:v>
                </c:pt>
                <c:pt idx="421">
                  <c:v>15</c:v>
                </c:pt>
                <c:pt idx="422">
                  <c:v>15</c:v>
                </c:pt>
                <c:pt idx="423">
                  <c:v>15</c:v>
                </c:pt>
                <c:pt idx="424">
                  <c:v>15</c:v>
                </c:pt>
                <c:pt idx="425">
                  <c:v>15</c:v>
                </c:pt>
                <c:pt idx="426">
                  <c:v>15</c:v>
                </c:pt>
                <c:pt idx="427">
                  <c:v>15</c:v>
                </c:pt>
                <c:pt idx="428">
                  <c:v>15</c:v>
                </c:pt>
                <c:pt idx="429">
                  <c:v>15</c:v>
                </c:pt>
                <c:pt idx="430">
                  <c:v>15</c:v>
                </c:pt>
                <c:pt idx="431">
                  <c:v>15</c:v>
                </c:pt>
                <c:pt idx="432">
                  <c:v>15</c:v>
                </c:pt>
                <c:pt idx="433">
                  <c:v>15</c:v>
                </c:pt>
                <c:pt idx="434">
                  <c:v>15</c:v>
                </c:pt>
                <c:pt idx="435">
                  <c:v>15</c:v>
                </c:pt>
                <c:pt idx="436">
                  <c:v>15</c:v>
                </c:pt>
                <c:pt idx="437">
                  <c:v>15</c:v>
                </c:pt>
                <c:pt idx="438">
                  <c:v>15</c:v>
                </c:pt>
                <c:pt idx="439">
                  <c:v>15</c:v>
                </c:pt>
                <c:pt idx="440">
                  <c:v>15</c:v>
                </c:pt>
                <c:pt idx="441">
                  <c:v>15</c:v>
                </c:pt>
                <c:pt idx="442">
                  <c:v>15</c:v>
                </c:pt>
                <c:pt idx="443">
                  <c:v>15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15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</c:v>
                </c:pt>
                <c:pt idx="473">
                  <c:v>15</c:v>
                </c:pt>
                <c:pt idx="474">
                  <c:v>15</c:v>
                </c:pt>
                <c:pt idx="475">
                  <c:v>15</c:v>
                </c:pt>
                <c:pt idx="476">
                  <c:v>15</c:v>
                </c:pt>
                <c:pt idx="477">
                  <c:v>15</c:v>
                </c:pt>
                <c:pt idx="478">
                  <c:v>15</c:v>
                </c:pt>
                <c:pt idx="479">
                  <c:v>15</c:v>
                </c:pt>
                <c:pt idx="480">
                  <c:v>15</c:v>
                </c:pt>
                <c:pt idx="481">
                  <c:v>15</c:v>
                </c:pt>
                <c:pt idx="482">
                  <c:v>15</c:v>
                </c:pt>
                <c:pt idx="483">
                  <c:v>15</c:v>
                </c:pt>
                <c:pt idx="484">
                  <c:v>15</c:v>
                </c:pt>
                <c:pt idx="485">
                  <c:v>15</c:v>
                </c:pt>
                <c:pt idx="486">
                  <c:v>15</c:v>
                </c:pt>
                <c:pt idx="487">
                  <c:v>15</c:v>
                </c:pt>
                <c:pt idx="488">
                  <c:v>15</c:v>
                </c:pt>
                <c:pt idx="489">
                  <c:v>15</c:v>
                </c:pt>
                <c:pt idx="490">
                  <c:v>15</c:v>
                </c:pt>
                <c:pt idx="491">
                  <c:v>15</c:v>
                </c:pt>
                <c:pt idx="492">
                  <c:v>15</c:v>
                </c:pt>
                <c:pt idx="493">
                  <c:v>15</c:v>
                </c:pt>
                <c:pt idx="494">
                  <c:v>15</c:v>
                </c:pt>
                <c:pt idx="495">
                  <c:v>15</c:v>
                </c:pt>
                <c:pt idx="496">
                  <c:v>15</c:v>
                </c:pt>
                <c:pt idx="497">
                  <c:v>15</c:v>
                </c:pt>
                <c:pt idx="498">
                  <c:v>15</c:v>
                </c:pt>
                <c:pt idx="499">
                  <c:v>15</c:v>
                </c:pt>
                <c:pt idx="500">
                  <c:v>15</c:v>
                </c:pt>
                <c:pt idx="501">
                  <c:v>15</c:v>
                </c:pt>
                <c:pt idx="502">
                  <c:v>15</c:v>
                </c:pt>
                <c:pt idx="503">
                  <c:v>15</c:v>
                </c:pt>
                <c:pt idx="504">
                  <c:v>15</c:v>
                </c:pt>
                <c:pt idx="505">
                  <c:v>15</c:v>
                </c:pt>
                <c:pt idx="506">
                  <c:v>15</c:v>
                </c:pt>
                <c:pt idx="507">
                  <c:v>15</c:v>
                </c:pt>
                <c:pt idx="508">
                  <c:v>15</c:v>
                </c:pt>
                <c:pt idx="509">
                  <c:v>15</c:v>
                </c:pt>
                <c:pt idx="510">
                  <c:v>15</c:v>
                </c:pt>
                <c:pt idx="511">
                  <c:v>15</c:v>
                </c:pt>
                <c:pt idx="512">
                  <c:v>15</c:v>
                </c:pt>
                <c:pt idx="513">
                  <c:v>15</c:v>
                </c:pt>
                <c:pt idx="514">
                  <c:v>15</c:v>
                </c:pt>
                <c:pt idx="515">
                  <c:v>15</c:v>
                </c:pt>
                <c:pt idx="516">
                  <c:v>15</c:v>
                </c:pt>
                <c:pt idx="517">
                  <c:v>15</c:v>
                </c:pt>
                <c:pt idx="518">
                  <c:v>15</c:v>
                </c:pt>
                <c:pt idx="519">
                  <c:v>15</c:v>
                </c:pt>
                <c:pt idx="520">
                  <c:v>15</c:v>
                </c:pt>
                <c:pt idx="521">
                  <c:v>15</c:v>
                </c:pt>
                <c:pt idx="522">
                  <c:v>15</c:v>
                </c:pt>
                <c:pt idx="523">
                  <c:v>15</c:v>
                </c:pt>
                <c:pt idx="524">
                  <c:v>15</c:v>
                </c:pt>
                <c:pt idx="525">
                  <c:v>15</c:v>
                </c:pt>
                <c:pt idx="526">
                  <c:v>15</c:v>
                </c:pt>
                <c:pt idx="527">
                  <c:v>15</c:v>
                </c:pt>
                <c:pt idx="528">
                  <c:v>15</c:v>
                </c:pt>
                <c:pt idx="529">
                  <c:v>15</c:v>
                </c:pt>
                <c:pt idx="530">
                  <c:v>15</c:v>
                </c:pt>
                <c:pt idx="531">
                  <c:v>15</c:v>
                </c:pt>
                <c:pt idx="532">
                  <c:v>15</c:v>
                </c:pt>
                <c:pt idx="533">
                  <c:v>15</c:v>
                </c:pt>
                <c:pt idx="534">
                  <c:v>15</c:v>
                </c:pt>
                <c:pt idx="535">
                  <c:v>15</c:v>
                </c:pt>
                <c:pt idx="536">
                  <c:v>15</c:v>
                </c:pt>
                <c:pt idx="537">
                  <c:v>15</c:v>
                </c:pt>
                <c:pt idx="538">
                  <c:v>15</c:v>
                </c:pt>
                <c:pt idx="539">
                  <c:v>15</c:v>
                </c:pt>
                <c:pt idx="540">
                  <c:v>15</c:v>
                </c:pt>
                <c:pt idx="541">
                  <c:v>15</c:v>
                </c:pt>
                <c:pt idx="542">
                  <c:v>15</c:v>
                </c:pt>
                <c:pt idx="543">
                  <c:v>15</c:v>
                </c:pt>
                <c:pt idx="544">
                  <c:v>15</c:v>
                </c:pt>
                <c:pt idx="545">
                  <c:v>15</c:v>
                </c:pt>
                <c:pt idx="546">
                  <c:v>15</c:v>
                </c:pt>
                <c:pt idx="547">
                  <c:v>15</c:v>
                </c:pt>
                <c:pt idx="548">
                  <c:v>15</c:v>
                </c:pt>
                <c:pt idx="549">
                  <c:v>15</c:v>
                </c:pt>
                <c:pt idx="550">
                  <c:v>15</c:v>
                </c:pt>
                <c:pt idx="551">
                  <c:v>15</c:v>
                </c:pt>
                <c:pt idx="552">
                  <c:v>15</c:v>
                </c:pt>
                <c:pt idx="553">
                  <c:v>15</c:v>
                </c:pt>
                <c:pt idx="554">
                  <c:v>15</c:v>
                </c:pt>
                <c:pt idx="555">
                  <c:v>15</c:v>
                </c:pt>
                <c:pt idx="556">
                  <c:v>15</c:v>
                </c:pt>
                <c:pt idx="557">
                  <c:v>15</c:v>
                </c:pt>
                <c:pt idx="558">
                  <c:v>15</c:v>
                </c:pt>
                <c:pt idx="559">
                  <c:v>15</c:v>
                </c:pt>
                <c:pt idx="560">
                  <c:v>15</c:v>
                </c:pt>
                <c:pt idx="561">
                  <c:v>15</c:v>
                </c:pt>
                <c:pt idx="562">
                  <c:v>15</c:v>
                </c:pt>
                <c:pt idx="563">
                  <c:v>15</c:v>
                </c:pt>
                <c:pt idx="564">
                  <c:v>15</c:v>
                </c:pt>
                <c:pt idx="565">
                  <c:v>15</c:v>
                </c:pt>
                <c:pt idx="566">
                  <c:v>15</c:v>
                </c:pt>
                <c:pt idx="567">
                  <c:v>15</c:v>
                </c:pt>
                <c:pt idx="568">
                  <c:v>15</c:v>
                </c:pt>
                <c:pt idx="569">
                  <c:v>15</c:v>
                </c:pt>
                <c:pt idx="570">
                  <c:v>15</c:v>
                </c:pt>
                <c:pt idx="571">
                  <c:v>15</c:v>
                </c:pt>
                <c:pt idx="572">
                  <c:v>15</c:v>
                </c:pt>
                <c:pt idx="573">
                  <c:v>15</c:v>
                </c:pt>
                <c:pt idx="574">
                  <c:v>15</c:v>
                </c:pt>
                <c:pt idx="575">
                  <c:v>15</c:v>
                </c:pt>
                <c:pt idx="576">
                  <c:v>15</c:v>
                </c:pt>
                <c:pt idx="577">
                  <c:v>15</c:v>
                </c:pt>
                <c:pt idx="578">
                  <c:v>15</c:v>
                </c:pt>
                <c:pt idx="579">
                  <c:v>15</c:v>
                </c:pt>
                <c:pt idx="580">
                  <c:v>15</c:v>
                </c:pt>
                <c:pt idx="581">
                  <c:v>15</c:v>
                </c:pt>
                <c:pt idx="582">
                  <c:v>15</c:v>
                </c:pt>
                <c:pt idx="583">
                  <c:v>15</c:v>
                </c:pt>
                <c:pt idx="584">
                  <c:v>15</c:v>
                </c:pt>
                <c:pt idx="585">
                  <c:v>15</c:v>
                </c:pt>
                <c:pt idx="586">
                  <c:v>15</c:v>
                </c:pt>
                <c:pt idx="587">
                  <c:v>15</c:v>
                </c:pt>
                <c:pt idx="588">
                  <c:v>15</c:v>
                </c:pt>
                <c:pt idx="589">
                  <c:v>15</c:v>
                </c:pt>
                <c:pt idx="590">
                  <c:v>15</c:v>
                </c:pt>
                <c:pt idx="591">
                  <c:v>15</c:v>
                </c:pt>
                <c:pt idx="592">
                  <c:v>15</c:v>
                </c:pt>
                <c:pt idx="593">
                  <c:v>15</c:v>
                </c:pt>
                <c:pt idx="594">
                  <c:v>15</c:v>
                </c:pt>
                <c:pt idx="595">
                  <c:v>15</c:v>
                </c:pt>
                <c:pt idx="596">
                  <c:v>15</c:v>
                </c:pt>
                <c:pt idx="597">
                  <c:v>15</c:v>
                </c:pt>
                <c:pt idx="598">
                  <c:v>15</c:v>
                </c:pt>
                <c:pt idx="599">
                  <c:v>15</c:v>
                </c:pt>
                <c:pt idx="600">
                  <c:v>15</c:v>
                </c:pt>
                <c:pt idx="601">
                  <c:v>15</c:v>
                </c:pt>
                <c:pt idx="602">
                  <c:v>15</c:v>
                </c:pt>
                <c:pt idx="603">
                  <c:v>15</c:v>
                </c:pt>
                <c:pt idx="604">
                  <c:v>15</c:v>
                </c:pt>
                <c:pt idx="605">
                  <c:v>15</c:v>
                </c:pt>
                <c:pt idx="606">
                  <c:v>15</c:v>
                </c:pt>
                <c:pt idx="607">
                  <c:v>15</c:v>
                </c:pt>
                <c:pt idx="608">
                  <c:v>15</c:v>
                </c:pt>
                <c:pt idx="609">
                  <c:v>15</c:v>
                </c:pt>
                <c:pt idx="610">
                  <c:v>15</c:v>
                </c:pt>
                <c:pt idx="611">
                  <c:v>15</c:v>
                </c:pt>
                <c:pt idx="612">
                  <c:v>15</c:v>
                </c:pt>
                <c:pt idx="613">
                  <c:v>15</c:v>
                </c:pt>
                <c:pt idx="614">
                  <c:v>15</c:v>
                </c:pt>
                <c:pt idx="615">
                  <c:v>15</c:v>
                </c:pt>
                <c:pt idx="616">
                  <c:v>15</c:v>
                </c:pt>
                <c:pt idx="617">
                  <c:v>15</c:v>
                </c:pt>
                <c:pt idx="618">
                  <c:v>15</c:v>
                </c:pt>
                <c:pt idx="619">
                  <c:v>15</c:v>
                </c:pt>
                <c:pt idx="620">
                  <c:v>15</c:v>
                </c:pt>
                <c:pt idx="621">
                  <c:v>15</c:v>
                </c:pt>
                <c:pt idx="622">
                  <c:v>15</c:v>
                </c:pt>
                <c:pt idx="623">
                  <c:v>15</c:v>
                </c:pt>
                <c:pt idx="624">
                  <c:v>15</c:v>
                </c:pt>
                <c:pt idx="625">
                  <c:v>15</c:v>
                </c:pt>
                <c:pt idx="626">
                  <c:v>15</c:v>
                </c:pt>
                <c:pt idx="627">
                  <c:v>15</c:v>
                </c:pt>
                <c:pt idx="628">
                  <c:v>15</c:v>
                </c:pt>
                <c:pt idx="629">
                  <c:v>15</c:v>
                </c:pt>
                <c:pt idx="630">
                  <c:v>15</c:v>
                </c:pt>
                <c:pt idx="631">
                  <c:v>15</c:v>
                </c:pt>
                <c:pt idx="632">
                  <c:v>15</c:v>
                </c:pt>
                <c:pt idx="633">
                  <c:v>15</c:v>
                </c:pt>
                <c:pt idx="634">
                  <c:v>15</c:v>
                </c:pt>
                <c:pt idx="635">
                  <c:v>15</c:v>
                </c:pt>
                <c:pt idx="636">
                  <c:v>15</c:v>
                </c:pt>
                <c:pt idx="637">
                  <c:v>15</c:v>
                </c:pt>
                <c:pt idx="638">
                  <c:v>15</c:v>
                </c:pt>
                <c:pt idx="639">
                  <c:v>15</c:v>
                </c:pt>
                <c:pt idx="640">
                  <c:v>15</c:v>
                </c:pt>
                <c:pt idx="641">
                  <c:v>15</c:v>
                </c:pt>
                <c:pt idx="642">
                  <c:v>15</c:v>
                </c:pt>
                <c:pt idx="643">
                  <c:v>15</c:v>
                </c:pt>
                <c:pt idx="644">
                  <c:v>15</c:v>
                </c:pt>
                <c:pt idx="645">
                  <c:v>15</c:v>
                </c:pt>
                <c:pt idx="646">
                  <c:v>15</c:v>
                </c:pt>
                <c:pt idx="647">
                  <c:v>15</c:v>
                </c:pt>
                <c:pt idx="648">
                  <c:v>15</c:v>
                </c:pt>
                <c:pt idx="649">
                  <c:v>15</c:v>
                </c:pt>
                <c:pt idx="650">
                  <c:v>15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15</c:v>
                </c:pt>
                <c:pt idx="657">
                  <c:v>15</c:v>
                </c:pt>
                <c:pt idx="658">
                  <c:v>15</c:v>
                </c:pt>
                <c:pt idx="659">
                  <c:v>15</c:v>
                </c:pt>
                <c:pt idx="660">
                  <c:v>15</c:v>
                </c:pt>
                <c:pt idx="661">
                  <c:v>15</c:v>
                </c:pt>
                <c:pt idx="662">
                  <c:v>15</c:v>
                </c:pt>
                <c:pt idx="663">
                  <c:v>15</c:v>
                </c:pt>
                <c:pt idx="664">
                  <c:v>15</c:v>
                </c:pt>
                <c:pt idx="665">
                  <c:v>15</c:v>
                </c:pt>
                <c:pt idx="666">
                  <c:v>15</c:v>
                </c:pt>
                <c:pt idx="667">
                  <c:v>15</c:v>
                </c:pt>
                <c:pt idx="668">
                  <c:v>15</c:v>
                </c:pt>
                <c:pt idx="669">
                  <c:v>15</c:v>
                </c:pt>
                <c:pt idx="670">
                  <c:v>15</c:v>
                </c:pt>
                <c:pt idx="671">
                  <c:v>15</c:v>
                </c:pt>
                <c:pt idx="672">
                  <c:v>15</c:v>
                </c:pt>
                <c:pt idx="673">
                  <c:v>15</c:v>
                </c:pt>
                <c:pt idx="674">
                  <c:v>15</c:v>
                </c:pt>
                <c:pt idx="675">
                  <c:v>15</c:v>
                </c:pt>
                <c:pt idx="676">
                  <c:v>15</c:v>
                </c:pt>
                <c:pt idx="677">
                  <c:v>15</c:v>
                </c:pt>
                <c:pt idx="678">
                  <c:v>15</c:v>
                </c:pt>
                <c:pt idx="679">
                  <c:v>15</c:v>
                </c:pt>
                <c:pt idx="680">
                  <c:v>15</c:v>
                </c:pt>
                <c:pt idx="681">
                  <c:v>15</c:v>
                </c:pt>
                <c:pt idx="682">
                  <c:v>15</c:v>
                </c:pt>
                <c:pt idx="683">
                  <c:v>15</c:v>
                </c:pt>
                <c:pt idx="684">
                  <c:v>15</c:v>
                </c:pt>
                <c:pt idx="685">
                  <c:v>15</c:v>
                </c:pt>
                <c:pt idx="686">
                  <c:v>15</c:v>
                </c:pt>
                <c:pt idx="687">
                  <c:v>15</c:v>
                </c:pt>
                <c:pt idx="688">
                  <c:v>15</c:v>
                </c:pt>
                <c:pt idx="689">
                  <c:v>15</c:v>
                </c:pt>
                <c:pt idx="690">
                  <c:v>15</c:v>
                </c:pt>
                <c:pt idx="691">
                  <c:v>15</c:v>
                </c:pt>
                <c:pt idx="692">
                  <c:v>15</c:v>
                </c:pt>
                <c:pt idx="693">
                  <c:v>15</c:v>
                </c:pt>
                <c:pt idx="694">
                  <c:v>15</c:v>
                </c:pt>
                <c:pt idx="695">
                  <c:v>15</c:v>
                </c:pt>
                <c:pt idx="696">
                  <c:v>15</c:v>
                </c:pt>
                <c:pt idx="697">
                  <c:v>15</c:v>
                </c:pt>
                <c:pt idx="698">
                  <c:v>15</c:v>
                </c:pt>
                <c:pt idx="699">
                  <c:v>15</c:v>
                </c:pt>
                <c:pt idx="700">
                  <c:v>15</c:v>
                </c:pt>
                <c:pt idx="701">
                  <c:v>15</c:v>
                </c:pt>
                <c:pt idx="702">
                  <c:v>15</c:v>
                </c:pt>
                <c:pt idx="703">
                  <c:v>15</c:v>
                </c:pt>
                <c:pt idx="704">
                  <c:v>15</c:v>
                </c:pt>
                <c:pt idx="705">
                  <c:v>15</c:v>
                </c:pt>
                <c:pt idx="706">
                  <c:v>15</c:v>
                </c:pt>
                <c:pt idx="707">
                  <c:v>15</c:v>
                </c:pt>
                <c:pt idx="708">
                  <c:v>15</c:v>
                </c:pt>
                <c:pt idx="709">
                  <c:v>15</c:v>
                </c:pt>
                <c:pt idx="710">
                  <c:v>15</c:v>
                </c:pt>
                <c:pt idx="711">
                  <c:v>15</c:v>
                </c:pt>
                <c:pt idx="712">
                  <c:v>15</c:v>
                </c:pt>
                <c:pt idx="713">
                  <c:v>15</c:v>
                </c:pt>
                <c:pt idx="714">
                  <c:v>15</c:v>
                </c:pt>
                <c:pt idx="715">
                  <c:v>15</c:v>
                </c:pt>
                <c:pt idx="716">
                  <c:v>15</c:v>
                </c:pt>
                <c:pt idx="717">
                  <c:v>15</c:v>
                </c:pt>
                <c:pt idx="718">
                  <c:v>15</c:v>
                </c:pt>
                <c:pt idx="719">
                  <c:v>15</c:v>
                </c:pt>
                <c:pt idx="720">
                  <c:v>15</c:v>
                </c:pt>
                <c:pt idx="721">
                  <c:v>15</c:v>
                </c:pt>
                <c:pt idx="722">
                  <c:v>15</c:v>
                </c:pt>
                <c:pt idx="723">
                  <c:v>15</c:v>
                </c:pt>
                <c:pt idx="724">
                  <c:v>15</c:v>
                </c:pt>
                <c:pt idx="725">
                  <c:v>15</c:v>
                </c:pt>
                <c:pt idx="726">
                  <c:v>15</c:v>
                </c:pt>
                <c:pt idx="727">
                  <c:v>15</c:v>
                </c:pt>
                <c:pt idx="728">
                  <c:v>15</c:v>
                </c:pt>
                <c:pt idx="729">
                  <c:v>15</c:v>
                </c:pt>
                <c:pt idx="730">
                  <c:v>15</c:v>
                </c:pt>
                <c:pt idx="731">
                  <c:v>15</c:v>
                </c:pt>
                <c:pt idx="732">
                  <c:v>15</c:v>
                </c:pt>
                <c:pt idx="733">
                  <c:v>15</c:v>
                </c:pt>
                <c:pt idx="734">
                  <c:v>15</c:v>
                </c:pt>
                <c:pt idx="735">
                  <c:v>15</c:v>
                </c:pt>
                <c:pt idx="736">
                  <c:v>15</c:v>
                </c:pt>
                <c:pt idx="737">
                  <c:v>15</c:v>
                </c:pt>
                <c:pt idx="738">
                  <c:v>15</c:v>
                </c:pt>
                <c:pt idx="739">
                  <c:v>15</c:v>
                </c:pt>
                <c:pt idx="740">
                  <c:v>15</c:v>
                </c:pt>
                <c:pt idx="741">
                  <c:v>15</c:v>
                </c:pt>
                <c:pt idx="742">
                  <c:v>15</c:v>
                </c:pt>
                <c:pt idx="74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024016"/>
        <c:axId val="282386576"/>
      </c:lineChart>
      <c:catAx>
        <c:axId val="370024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386576"/>
        <c:crosses val="autoZero"/>
        <c:auto val="1"/>
        <c:lblAlgn val="ctr"/>
        <c:lblOffset val="100"/>
        <c:noMultiLvlLbl val="0"/>
      </c:catAx>
      <c:valAx>
        <c:axId val="28238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002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Carga x Contrato Flexível por Percentual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0426013527341993E-2"/>
          <c:y val="0.12899460468976967"/>
          <c:w val="0.95080921813269537"/>
          <c:h val="0.69249493709314214"/>
        </c:manualLayout>
      </c:layout>
      <c:lineChart>
        <c:grouping val="standard"/>
        <c:varyColors val="0"/>
        <c:ser>
          <c:idx val="0"/>
          <c:order val="0"/>
          <c:tx>
            <c:v>Carga Livre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Plan5!$E$2:$E$745</c:f>
              <c:numCache>
                <c:formatCode>General</c:formatCode>
                <c:ptCount val="744"/>
                <c:pt idx="0">
                  <c:v>12</c:v>
                </c:pt>
                <c:pt idx="1">
                  <c:v>45</c:v>
                </c:pt>
                <c:pt idx="2">
                  <c:v>26</c:v>
                </c:pt>
                <c:pt idx="3">
                  <c:v>34</c:v>
                </c:pt>
                <c:pt idx="4">
                  <c:v>31</c:v>
                </c:pt>
                <c:pt idx="5">
                  <c:v>37</c:v>
                </c:pt>
                <c:pt idx="6">
                  <c:v>25</c:v>
                </c:pt>
                <c:pt idx="7">
                  <c:v>5</c:v>
                </c:pt>
                <c:pt idx="8">
                  <c:v>28</c:v>
                </c:pt>
                <c:pt idx="9">
                  <c:v>20</c:v>
                </c:pt>
                <c:pt idx="10">
                  <c:v>30</c:v>
                </c:pt>
                <c:pt idx="11">
                  <c:v>23</c:v>
                </c:pt>
                <c:pt idx="12">
                  <c:v>40</c:v>
                </c:pt>
                <c:pt idx="13">
                  <c:v>32</c:v>
                </c:pt>
                <c:pt idx="14">
                  <c:v>5</c:v>
                </c:pt>
                <c:pt idx="15">
                  <c:v>10</c:v>
                </c:pt>
                <c:pt idx="16">
                  <c:v>28</c:v>
                </c:pt>
                <c:pt idx="17">
                  <c:v>46</c:v>
                </c:pt>
                <c:pt idx="18">
                  <c:v>50</c:v>
                </c:pt>
                <c:pt idx="19">
                  <c:v>15</c:v>
                </c:pt>
                <c:pt idx="20">
                  <c:v>20</c:v>
                </c:pt>
                <c:pt idx="21">
                  <c:v>24</c:v>
                </c:pt>
                <c:pt idx="22">
                  <c:v>49</c:v>
                </c:pt>
                <c:pt idx="23">
                  <c:v>44</c:v>
                </c:pt>
                <c:pt idx="24">
                  <c:v>33</c:v>
                </c:pt>
                <c:pt idx="25">
                  <c:v>13</c:v>
                </c:pt>
                <c:pt idx="26">
                  <c:v>35</c:v>
                </c:pt>
                <c:pt idx="27">
                  <c:v>22</c:v>
                </c:pt>
                <c:pt idx="28">
                  <c:v>15</c:v>
                </c:pt>
                <c:pt idx="29">
                  <c:v>49</c:v>
                </c:pt>
                <c:pt idx="30">
                  <c:v>5</c:v>
                </c:pt>
                <c:pt idx="31">
                  <c:v>32</c:v>
                </c:pt>
                <c:pt idx="32">
                  <c:v>14</c:v>
                </c:pt>
                <c:pt idx="33">
                  <c:v>18</c:v>
                </c:pt>
                <c:pt idx="34">
                  <c:v>31</c:v>
                </c:pt>
                <c:pt idx="35">
                  <c:v>8</c:v>
                </c:pt>
                <c:pt idx="36">
                  <c:v>38</c:v>
                </c:pt>
                <c:pt idx="37">
                  <c:v>26</c:v>
                </c:pt>
                <c:pt idx="38">
                  <c:v>49</c:v>
                </c:pt>
                <c:pt idx="39">
                  <c:v>44</c:v>
                </c:pt>
                <c:pt idx="40">
                  <c:v>26</c:v>
                </c:pt>
                <c:pt idx="41">
                  <c:v>27</c:v>
                </c:pt>
                <c:pt idx="42">
                  <c:v>6</c:v>
                </c:pt>
                <c:pt idx="43">
                  <c:v>34</c:v>
                </c:pt>
                <c:pt idx="44">
                  <c:v>23</c:v>
                </c:pt>
                <c:pt idx="45">
                  <c:v>16</c:v>
                </c:pt>
                <c:pt idx="46">
                  <c:v>49</c:v>
                </c:pt>
                <c:pt idx="47">
                  <c:v>8</c:v>
                </c:pt>
                <c:pt idx="48">
                  <c:v>7</c:v>
                </c:pt>
                <c:pt idx="49">
                  <c:v>10</c:v>
                </c:pt>
                <c:pt idx="50">
                  <c:v>28</c:v>
                </c:pt>
                <c:pt idx="51">
                  <c:v>18</c:v>
                </c:pt>
                <c:pt idx="52">
                  <c:v>47</c:v>
                </c:pt>
                <c:pt idx="53">
                  <c:v>39</c:v>
                </c:pt>
                <c:pt idx="54">
                  <c:v>35</c:v>
                </c:pt>
                <c:pt idx="55">
                  <c:v>20</c:v>
                </c:pt>
                <c:pt idx="56">
                  <c:v>45</c:v>
                </c:pt>
                <c:pt idx="57">
                  <c:v>41</c:v>
                </c:pt>
                <c:pt idx="58">
                  <c:v>33</c:v>
                </c:pt>
                <c:pt idx="59">
                  <c:v>19</c:v>
                </c:pt>
                <c:pt idx="60">
                  <c:v>37</c:v>
                </c:pt>
                <c:pt idx="61">
                  <c:v>10</c:v>
                </c:pt>
                <c:pt idx="62">
                  <c:v>35</c:v>
                </c:pt>
                <c:pt idx="63">
                  <c:v>8</c:v>
                </c:pt>
                <c:pt idx="64">
                  <c:v>47</c:v>
                </c:pt>
                <c:pt idx="65">
                  <c:v>7</c:v>
                </c:pt>
                <c:pt idx="66">
                  <c:v>18</c:v>
                </c:pt>
                <c:pt idx="67">
                  <c:v>25</c:v>
                </c:pt>
                <c:pt idx="68">
                  <c:v>49</c:v>
                </c:pt>
                <c:pt idx="69">
                  <c:v>17</c:v>
                </c:pt>
                <c:pt idx="70">
                  <c:v>6</c:v>
                </c:pt>
                <c:pt idx="71">
                  <c:v>8</c:v>
                </c:pt>
                <c:pt idx="72">
                  <c:v>33</c:v>
                </c:pt>
                <c:pt idx="73">
                  <c:v>28</c:v>
                </c:pt>
                <c:pt idx="74">
                  <c:v>49</c:v>
                </c:pt>
                <c:pt idx="75">
                  <c:v>6</c:v>
                </c:pt>
                <c:pt idx="76">
                  <c:v>7</c:v>
                </c:pt>
                <c:pt idx="77">
                  <c:v>10</c:v>
                </c:pt>
                <c:pt idx="78">
                  <c:v>36</c:v>
                </c:pt>
                <c:pt idx="79">
                  <c:v>23</c:v>
                </c:pt>
                <c:pt idx="80">
                  <c:v>6</c:v>
                </c:pt>
                <c:pt idx="81">
                  <c:v>28</c:v>
                </c:pt>
                <c:pt idx="82">
                  <c:v>11</c:v>
                </c:pt>
                <c:pt idx="83">
                  <c:v>38</c:v>
                </c:pt>
                <c:pt idx="84">
                  <c:v>43</c:v>
                </c:pt>
                <c:pt idx="85">
                  <c:v>5</c:v>
                </c:pt>
                <c:pt idx="86">
                  <c:v>34</c:v>
                </c:pt>
                <c:pt idx="87">
                  <c:v>26</c:v>
                </c:pt>
                <c:pt idx="88">
                  <c:v>44</c:v>
                </c:pt>
                <c:pt idx="89">
                  <c:v>18</c:v>
                </c:pt>
                <c:pt idx="90">
                  <c:v>25</c:v>
                </c:pt>
                <c:pt idx="91">
                  <c:v>29</c:v>
                </c:pt>
                <c:pt idx="92">
                  <c:v>38</c:v>
                </c:pt>
                <c:pt idx="93">
                  <c:v>47</c:v>
                </c:pt>
                <c:pt idx="94">
                  <c:v>44</c:v>
                </c:pt>
                <c:pt idx="95">
                  <c:v>43</c:v>
                </c:pt>
                <c:pt idx="96">
                  <c:v>36</c:v>
                </c:pt>
                <c:pt idx="97">
                  <c:v>34</c:v>
                </c:pt>
                <c:pt idx="98">
                  <c:v>31</c:v>
                </c:pt>
                <c:pt idx="99">
                  <c:v>47</c:v>
                </c:pt>
                <c:pt idx="100">
                  <c:v>7</c:v>
                </c:pt>
                <c:pt idx="101">
                  <c:v>45</c:v>
                </c:pt>
                <c:pt idx="102">
                  <c:v>41</c:v>
                </c:pt>
                <c:pt idx="103">
                  <c:v>13</c:v>
                </c:pt>
                <c:pt idx="104">
                  <c:v>16</c:v>
                </c:pt>
                <c:pt idx="105">
                  <c:v>25</c:v>
                </c:pt>
                <c:pt idx="106">
                  <c:v>15</c:v>
                </c:pt>
                <c:pt idx="107">
                  <c:v>24</c:v>
                </c:pt>
                <c:pt idx="108">
                  <c:v>28</c:v>
                </c:pt>
                <c:pt idx="109">
                  <c:v>38</c:v>
                </c:pt>
                <c:pt idx="110">
                  <c:v>23</c:v>
                </c:pt>
                <c:pt idx="111">
                  <c:v>32</c:v>
                </c:pt>
                <c:pt idx="112">
                  <c:v>23</c:v>
                </c:pt>
                <c:pt idx="113">
                  <c:v>22</c:v>
                </c:pt>
                <c:pt idx="114">
                  <c:v>6</c:v>
                </c:pt>
                <c:pt idx="115">
                  <c:v>12</c:v>
                </c:pt>
                <c:pt idx="116">
                  <c:v>23</c:v>
                </c:pt>
                <c:pt idx="117">
                  <c:v>18</c:v>
                </c:pt>
                <c:pt idx="118">
                  <c:v>44</c:v>
                </c:pt>
                <c:pt idx="119">
                  <c:v>28</c:v>
                </c:pt>
                <c:pt idx="120">
                  <c:v>8</c:v>
                </c:pt>
                <c:pt idx="121">
                  <c:v>31</c:v>
                </c:pt>
                <c:pt idx="122">
                  <c:v>22</c:v>
                </c:pt>
                <c:pt idx="123">
                  <c:v>5</c:v>
                </c:pt>
                <c:pt idx="124">
                  <c:v>33</c:v>
                </c:pt>
                <c:pt idx="125">
                  <c:v>23</c:v>
                </c:pt>
                <c:pt idx="126">
                  <c:v>26</c:v>
                </c:pt>
                <c:pt idx="127">
                  <c:v>30</c:v>
                </c:pt>
                <c:pt idx="128">
                  <c:v>15</c:v>
                </c:pt>
                <c:pt idx="129">
                  <c:v>41</c:v>
                </c:pt>
                <c:pt idx="130">
                  <c:v>36</c:v>
                </c:pt>
                <c:pt idx="131">
                  <c:v>15</c:v>
                </c:pt>
                <c:pt idx="132">
                  <c:v>49</c:v>
                </c:pt>
                <c:pt idx="133">
                  <c:v>11</c:v>
                </c:pt>
                <c:pt idx="134">
                  <c:v>29</c:v>
                </c:pt>
                <c:pt idx="135">
                  <c:v>32</c:v>
                </c:pt>
                <c:pt idx="136">
                  <c:v>30</c:v>
                </c:pt>
                <c:pt idx="137">
                  <c:v>29</c:v>
                </c:pt>
                <c:pt idx="138">
                  <c:v>25</c:v>
                </c:pt>
                <c:pt idx="139">
                  <c:v>5</c:v>
                </c:pt>
                <c:pt idx="140">
                  <c:v>26</c:v>
                </c:pt>
                <c:pt idx="141">
                  <c:v>35</c:v>
                </c:pt>
                <c:pt idx="142">
                  <c:v>33</c:v>
                </c:pt>
                <c:pt idx="143">
                  <c:v>5</c:v>
                </c:pt>
                <c:pt idx="144">
                  <c:v>29</c:v>
                </c:pt>
                <c:pt idx="145">
                  <c:v>50</c:v>
                </c:pt>
                <c:pt idx="146">
                  <c:v>50</c:v>
                </c:pt>
                <c:pt idx="147">
                  <c:v>43</c:v>
                </c:pt>
                <c:pt idx="148">
                  <c:v>33</c:v>
                </c:pt>
                <c:pt idx="149">
                  <c:v>22</c:v>
                </c:pt>
                <c:pt idx="150">
                  <c:v>23</c:v>
                </c:pt>
                <c:pt idx="151">
                  <c:v>29</c:v>
                </c:pt>
                <c:pt idx="152">
                  <c:v>11</c:v>
                </c:pt>
                <c:pt idx="153">
                  <c:v>28</c:v>
                </c:pt>
                <c:pt idx="154">
                  <c:v>40</c:v>
                </c:pt>
                <c:pt idx="155">
                  <c:v>41</c:v>
                </c:pt>
                <c:pt idx="156">
                  <c:v>45</c:v>
                </c:pt>
                <c:pt idx="157">
                  <c:v>44</c:v>
                </c:pt>
                <c:pt idx="158">
                  <c:v>43</c:v>
                </c:pt>
                <c:pt idx="159">
                  <c:v>12</c:v>
                </c:pt>
                <c:pt idx="160">
                  <c:v>42</c:v>
                </c:pt>
                <c:pt idx="161">
                  <c:v>30</c:v>
                </c:pt>
                <c:pt idx="162">
                  <c:v>40</c:v>
                </c:pt>
                <c:pt idx="163">
                  <c:v>29</c:v>
                </c:pt>
                <c:pt idx="164">
                  <c:v>20</c:v>
                </c:pt>
                <c:pt idx="165">
                  <c:v>13</c:v>
                </c:pt>
                <c:pt idx="166">
                  <c:v>14</c:v>
                </c:pt>
                <c:pt idx="167">
                  <c:v>13</c:v>
                </c:pt>
                <c:pt idx="168">
                  <c:v>43</c:v>
                </c:pt>
                <c:pt idx="169">
                  <c:v>20</c:v>
                </c:pt>
                <c:pt idx="170">
                  <c:v>13</c:v>
                </c:pt>
                <c:pt idx="171">
                  <c:v>18</c:v>
                </c:pt>
                <c:pt idx="172">
                  <c:v>46</c:v>
                </c:pt>
                <c:pt idx="173">
                  <c:v>49</c:v>
                </c:pt>
                <c:pt idx="174">
                  <c:v>18</c:v>
                </c:pt>
                <c:pt idx="175">
                  <c:v>18</c:v>
                </c:pt>
                <c:pt idx="176">
                  <c:v>9</c:v>
                </c:pt>
                <c:pt idx="177">
                  <c:v>14</c:v>
                </c:pt>
                <c:pt idx="178">
                  <c:v>40</c:v>
                </c:pt>
                <c:pt idx="179">
                  <c:v>42</c:v>
                </c:pt>
                <c:pt idx="180">
                  <c:v>40</c:v>
                </c:pt>
                <c:pt idx="181">
                  <c:v>43</c:v>
                </c:pt>
                <c:pt idx="182">
                  <c:v>24</c:v>
                </c:pt>
                <c:pt idx="183">
                  <c:v>27</c:v>
                </c:pt>
                <c:pt idx="184">
                  <c:v>34</c:v>
                </c:pt>
                <c:pt idx="185">
                  <c:v>37</c:v>
                </c:pt>
                <c:pt idx="186">
                  <c:v>29</c:v>
                </c:pt>
                <c:pt idx="187">
                  <c:v>18</c:v>
                </c:pt>
                <c:pt idx="188">
                  <c:v>26</c:v>
                </c:pt>
                <c:pt idx="189">
                  <c:v>46</c:v>
                </c:pt>
                <c:pt idx="190">
                  <c:v>25</c:v>
                </c:pt>
                <c:pt idx="191">
                  <c:v>49</c:v>
                </c:pt>
                <c:pt idx="192">
                  <c:v>18</c:v>
                </c:pt>
                <c:pt idx="193">
                  <c:v>36</c:v>
                </c:pt>
                <c:pt idx="194">
                  <c:v>36</c:v>
                </c:pt>
                <c:pt idx="195">
                  <c:v>16</c:v>
                </c:pt>
                <c:pt idx="196">
                  <c:v>22</c:v>
                </c:pt>
                <c:pt idx="197">
                  <c:v>48</c:v>
                </c:pt>
                <c:pt idx="198">
                  <c:v>46</c:v>
                </c:pt>
                <c:pt idx="199">
                  <c:v>19</c:v>
                </c:pt>
                <c:pt idx="200">
                  <c:v>35</c:v>
                </c:pt>
                <c:pt idx="201">
                  <c:v>13</c:v>
                </c:pt>
                <c:pt idx="202">
                  <c:v>31</c:v>
                </c:pt>
                <c:pt idx="203">
                  <c:v>46</c:v>
                </c:pt>
                <c:pt idx="204">
                  <c:v>16</c:v>
                </c:pt>
                <c:pt idx="205">
                  <c:v>31</c:v>
                </c:pt>
                <c:pt idx="206">
                  <c:v>25</c:v>
                </c:pt>
                <c:pt idx="207">
                  <c:v>42</c:v>
                </c:pt>
                <c:pt idx="208">
                  <c:v>50</c:v>
                </c:pt>
                <c:pt idx="209">
                  <c:v>5</c:v>
                </c:pt>
                <c:pt idx="210">
                  <c:v>34</c:v>
                </c:pt>
                <c:pt idx="211">
                  <c:v>42</c:v>
                </c:pt>
                <c:pt idx="212">
                  <c:v>43</c:v>
                </c:pt>
                <c:pt idx="213">
                  <c:v>37</c:v>
                </c:pt>
                <c:pt idx="214">
                  <c:v>35</c:v>
                </c:pt>
                <c:pt idx="215">
                  <c:v>35</c:v>
                </c:pt>
                <c:pt idx="216">
                  <c:v>45</c:v>
                </c:pt>
                <c:pt idx="217">
                  <c:v>5</c:v>
                </c:pt>
                <c:pt idx="218">
                  <c:v>7</c:v>
                </c:pt>
                <c:pt idx="219">
                  <c:v>41</c:v>
                </c:pt>
                <c:pt idx="220">
                  <c:v>15</c:v>
                </c:pt>
                <c:pt idx="221">
                  <c:v>10</c:v>
                </c:pt>
                <c:pt idx="222">
                  <c:v>27</c:v>
                </c:pt>
                <c:pt idx="223">
                  <c:v>11</c:v>
                </c:pt>
                <c:pt idx="224">
                  <c:v>8</c:v>
                </c:pt>
                <c:pt idx="225">
                  <c:v>42</c:v>
                </c:pt>
                <c:pt idx="226">
                  <c:v>47</c:v>
                </c:pt>
                <c:pt idx="227">
                  <c:v>12</c:v>
                </c:pt>
                <c:pt idx="228">
                  <c:v>44</c:v>
                </c:pt>
                <c:pt idx="229">
                  <c:v>11</c:v>
                </c:pt>
                <c:pt idx="230">
                  <c:v>37</c:v>
                </c:pt>
                <c:pt idx="231">
                  <c:v>47</c:v>
                </c:pt>
                <c:pt idx="232">
                  <c:v>17</c:v>
                </c:pt>
                <c:pt idx="233">
                  <c:v>48</c:v>
                </c:pt>
                <c:pt idx="234">
                  <c:v>25</c:v>
                </c:pt>
                <c:pt idx="235">
                  <c:v>46</c:v>
                </c:pt>
                <c:pt idx="236">
                  <c:v>15</c:v>
                </c:pt>
                <c:pt idx="237">
                  <c:v>50</c:v>
                </c:pt>
                <c:pt idx="238">
                  <c:v>38</c:v>
                </c:pt>
                <c:pt idx="239">
                  <c:v>16</c:v>
                </c:pt>
                <c:pt idx="240">
                  <c:v>22</c:v>
                </c:pt>
                <c:pt idx="241">
                  <c:v>32</c:v>
                </c:pt>
                <c:pt idx="242">
                  <c:v>50</c:v>
                </c:pt>
                <c:pt idx="243">
                  <c:v>26</c:v>
                </c:pt>
                <c:pt idx="244">
                  <c:v>8</c:v>
                </c:pt>
                <c:pt idx="245">
                  <c:v>11</c:v>
                </c:pt>
                <c:pt idx="246">
                  <c:v>24</c:v>
                </c:pt>
                <c:pt idx="247">
                  <c:v>5</c:v>
                </c:pt>
                <c:pt idx="248">
                  <c:v>10</c:v>
                </c:pt>
                <c:pt idx="249">
                  <c:v>10</c:v>
                </c:pt>
                <c:pt idx="250">
                  <c:v>28</c:v>
                </c:pt>
                <c:pt idx="251">
                  <c:v>31</c:v>
                </c:pt>
                <c:pt idx="252">
                  <c:v>32</c:v>
                </c:pt>
                <c:pt idx="253">
                  <c:v>42</c:v>
                </c:pt>
                <c:pt idx="254">
                  <c:v>21</c:v>
                </c:pt>
                <c:pt idx="255">
                  <c:v>39</c:v>
                </c:pt>
                <c:pt idx="256">
                  <c:v>33</c:v>
                </c:pt>
                <c:pt idx="257">
                  <c:v>19</c:v>
                </c:pt>
                <c:pt idx="258">
                  <c:v>50</c:v>
                </c:pt>
                <c:pt idx="259">
                  <c:v>5</c:v>
                </c:pt>
                <c:pt idx="260">
                  <c:v>34</c:v>
                </c:pt>
                <c:pt idx="261">
                  <c:v>14</c:v>
                </c:pt>
                <c:pt idx="262">
                  <c:v>5</c:v>
                </c:pt>
                <c:pt idx="263">
                  <c:v>32</c:v>
                </c:pt>
                <c:pt idx="264">
                  <c:v>46</c:v>
                </c:pt>
                <c:pt idx="265">
                  <c:v>12</c:v>
                </c:pt>
                <c:pt idx="266">
                  <c:v>48</c:v>
                </c:pt>
                <c:pt idx="267">
                  <c:v>25</c:v>
                </c:pt>
                <c:pt idx="268">
                  <c:v>17</c:v>
                </c:pt>
                <c:pt idx="269">
                  <c:v>22</c:v>
                </c:pt>
                <c:pt idx="270">
                  <c:v>34</c:v>
                </c:pt>
                <c:pt idx="271">
                  <c:v>8</c:v>
                </c:pt>
                <c:pt idx="272">
                  <c:v>40</c:v>
                </c:pt>
                <c:pt idx="273">
                  <c:v>18</c:v>
                </c:pt>
                <c:pt idx="274">
                  <c:v>12</c:v>
                </c:pt>
                <c:pt idx="275">
                  <c:v>47</c:v>
                </c:pt>
                <c:pt idx="276">
                  <c:v>34</c:v>
                </c:pt>
                <c:pt idx="277">
                  <c:v>33</c:v>
                </c:pt>
                <c:pt idx="278">
                  <c:v>27</c:v>
                </c:pt>
                <c:pt idx="279">
                  <c:v>46</c:v>
                </c:pt>
                <c:pt idx="280">
                  <c:v>15</c:v>
                </c:pt>
                <c:pt idx="281">
                  <c:v>9</c:v>
                </c:pt>
                <c:pt idx="282">
                  <c:v>44</c:v>
                </c:pt>
                <c:pt idx="283">
                  <c:v>6</c:v>
                </c:pt>
                <c:pt idx="284">
                  <c:v>5</c:v>
                </c:pt>
                <c:pt idx="285">
                  <c:v>10</c:v>
                </c:pt>
                <c:pt idx="286">
                  <c:v>7</c:v>
                </c:pt>
                <c:pt idx="287">
                  <c:v>29</c:v>
                </c:pt>
                <c:pt idx="288">
                  <c:v>33</c:v>
                </c:pt>
                <c:pt idx="289">
                  <c:v>15</c:v>
                </c:pt>
                <c:pt idx="290">
                  <c:v>43</c:v>
                </c:pt>
                <c:pt idx="291">
                  <c:v>33</c:v>
                </c:pt>
                <c:pt idx="292">
                  <c:v>7</c:v>
                </c:pt>
                <c:pt idx="293">
                  <c:v>46</c:v>
                </c:pt>
                <c:pt idx="294">
                  <c:v>36</c:v>
                </c:pt>
                <c:pt idx="295">
                  <c:v>38</c:v>
                </c:pt>
                <c:pt idx="296">
                  <c:v>17</c:v>
                </c:pt>
                <c:pt idx="297">
                  <c:v>41</c:v>
                </c:pt>
                <c:pt idx="298">
                  <c:v>37</c:v>
                </c:pt>
                <c:pt idx="299">
                  <c:v>33</c:v>
                </c:pt>
                <c:pt idx="300">
                  <c:v>28</c:v>
                </c:pt>
                <c:pt idx="301">
                  <c:v>15</c:v>
                </c:pt>
                <c:pt idx="302">
                  <c:v>23</c:v>
                </c:pt>
                <c:pt idx="303">
                  <c:v>22</c:v>
                </c:pt>
                <c:pt idx="304">
                  <c:v>28</c:v>
                </c:pt>
                <c:pt idx="305">
                  <c:v>18</c:v>
                </c:pt>
                <c:pt idx="306">
                  <c:v>20</c:v>
                </c:pt>
                <c:pt idx="307">
                  <c:v>10</c:v>
                </c:pt>
                <c:pt idx="308">
                  <c:v>14</c:v>
                </c:pt>
                <c:pt idx="309">
                  <c:v>8</c:v>
                </c:pt>
                <c:pt idx="310">
                  <c:v>46</c:v>
                </c:pt>
                <c:pt idx="311">
                  <c:v>36</c:v>
                </c:pt>
                <c:pt idx="312">
                  <c:v>29</c:v>
                </c:pt>
                <c:pt idx="313">
                  <c:v>47</c:v>
                </c:pt>
                <c:pt idx="314">
                  <c:v>41</c:v>
                </c:pt>
                <c:pt idx="315">
                  <c:v>14</c:v>
                </c:pt>
                <c:pt idx="316">
                  <c:v>13</c:v>
                </c:pt>
                <c:pt idx="317">
                  <c:v>23</c:v>
                </c:pt>
                <c:pt idx="318">
                  <c:v>37</c:v>
                </c:pt>
                <c:pt idx="319">
                  <c:v>34</c:v>
                </c:pt>
                <c:pt idx="320">
                  <c:v>39</c:v>
                </c:pt>
                <c:pt idx="321">
                  <c:v>42</c:v>
                </c:pt>
                <c:pt idx="322">
                  <c:v>21</c:v>
                </c:pt>
                <c:pt idx="323">
                  <c:v>34</c:v>
                </c:pt>
                <c:pt idx="324">
                  <c:v>8</c:v>
                </c:pt>
                <c:pt idx="325">
                  <c:v>48</c:v>
                </c:pt>
                <c:pt idx="326">
                  <c:v>24</c:v>
                </c:pt>
                <c:pt idx="327">
                  <c:v>49</c:v>
                </c:pt>
                <c:pt idx="328">
                  <c:v>48</c:v>
                </c:pt>
                <c:pt idx="329">
                  <c:v>29</c:v>
                </c:pt>
                <c:pt idx="330">
                  <c:v>28</c:v>
                </c:pt>
                <c:pt idx="331">
                  <c:v>10</c:v>
                </c:pt>
                <c:pt idx="332">
                  <c:v>34</c:v>
                </c:pt>
                <c:pt idx="333">
                  <c:v>36</c:v>
                </c:pt>
                <c:pt idx="334">
                  <c:v>21</c:v>
                </c:pt>
                <c:pt idx="335">
                  <c:v>26</c:v>
                </c:pt>
                <c:pt idx="336">
                  <c:v>19</c:v>
                </c:pt>
                <c:pt idx="337">
                  <c:v>45</c:v>
                </c:pt>
                <c:pt idx="338">
                  <c:v>32</c:v>
                </c:pt>
                <c:pt idx="339">
                  <c:v>27</c:v>
                </c:pt>
                <c:pt idx="340">
                  <c:v>22</c:v>
                </c:pt>
                <c:pt idx="341">
                  <c:v>38</c:v>
                </c:pt>
                <c:pt idx="342">
                  <c:v>32</c:v>
                </c:pt>
                <c:pt idx="343">
                  <c:v>15</c:v>
                </c:pt>
                <c:pt idx="344">
                  <c:v>18</c:v>
                </c:pt>
                <c:pt idx="345">
                  <c:v>6</c:v>
                </c:pt>
                <c:pt idx="346">
                  <c:v>41</c:v>
                </c:pt>
                <c:pt idx="347">
                  <c:v>38</c:v>
                </c:pt>
                <c:pt idx="348">
                  <c:v>44</c:v>
                </c:pt>
                <c:pt idx="349">
                  <c:v>12</c:v>
                </c:pt>
                <c:pt idx="350">
                  <c:v>35</c:v>
                </c:pt>
                <c:pt idx="351">
                  <c:v>6</c:v>
                </c:pt>
                <c:pt idx="352">
                  <c:v>34</c:v>
                </c:pt>
                <c:pt idx="353">
                  <c:v>30</c:v>
                </c:pt>
                <c:pt idx="354">
                  <c:v>24</c:v>
                </c:pt>
                <c:pt idx="355">
                  <c:v>46</c:v>
                </c:pt>
                <c:pt idx="356">
                  <c:v>44</c:v>
                </c:pt>
                <c:pt idx="357">
                  <c:v>8</c:v>
                </c:pt>
                <c:pt idx="358">
                  <c:v>34</c:v>
                </c:pt>
                <c:pt idx="359">
                  <c:v>40</c:v>
                </c:pt>
                <c:pt idx="360">
                  <c:v>23</c:v>
                </c:pt>
                <c:pt idx="361">
                  <c:v>30</c:v>
                </c:pt>
                <c:pt idx="362">
                  <c:v>22</c:v>
                </c:pt>
                <c:pt idx="363">
                  <c:v>19</c:v>
                </c:pt>
                <c:pt idx="364">
                  <c:v>26</c:v>
                </c:pt>
                <c:pt idx="365">
                  <c:v>10</c:v>
                </c:pt>
                <c:pt idx="366">
                  <c:v>26</c:v>
                </c:pt>
                <c:pt idx="367">
                  <c:v>50</c:v>
                </c:pt>
                <c:pt idx="368">
                  <c:v>16</c:v>
                </c:pt>
                <c:pt idx="369">
                  <c:v>27</c:v>
                </c:pt>
                <c:pt idx="370">
                  <c:v>14</c:v>
                </c:pt>
                <c:pt idx="371">
                  <c:v>31</c:v>
                </c:pt>
                <c:pt idx="372">
                  <c:v>14</c:v>
                </c:pt>
                <c:pt idx="373">
                  <c:v>46</c:v>
                </c:pt>
                <c:pt idx="374">
                  <c:v>11</c:v>
                </c:pt>
                <c:pt idx="375">
                  <c:v>21</c:v>
                </c:pt>
                <c:pt idx="376">
                  <c:v>40</c:v>
                </c:pt>
                <c:pt idx="377">
                  <c:v>7</c:v>
                </c:pt>
                <c:pt idx="378">
                  <c:v>9</c:v>
                </c:pt>
                <c:pt idx="379">
                  <c:v>46</c:v>
                </c:pt>
                <c:pt idx="380">
                  <c:v>10</c:v>
                </c:pt>
                <c:pt idx="381">
                  <c:v>30</c:v>
                </c:pt>
                <c:pt idx="382">
                  <c:v>11</c:v>
                </c:pt>
                <c:pt idx="383">
                  <c:v>22</c:v>
                </c:pt>
                <c:pt idx="384">
                  <c:v>42</c:v>
                </c:pt>
                <c:pt idx="385">
                  <c:v>42</c:v>
                </c:pt>
                <c:pt idx="386">
                  <c:v>19</c:v>
                </c:pt>
                <c:pt idx="387">
                  <c:v>15</c:v>
                </c:pt>
                <c:pt idx="388">
                  <c:v>33</c:v>
                </c:pt>
                <c:pt idx="389">
                  <c:v>7</c:v>
                </c:pt>
                <c:pt idx="390">
                  <c:v>21</c:v>
                </c:pt>
                <c:pt idx="391">
                  <c:v>28</c:v>
                </c:pt>
                <c:pt idx="392">
                  <c:v>11</c:v>
                </c:pt>
                <c:pt idx="393">
                  <c:v>44</c:v>
                </c:pt>
                <c:pt idx="394">
                  <c:v>9</c:v>
                </c:pt>
                <c:pt idx="395">
                  <c:v>30</c:v>
                </c:pt>
                <c:pt idx="396">
                  <c:v>13</c:v>
                </c:pt>
                <c:pt idx="397">
                  <c:v>28</c:v>
                </c:pt>
                <c:pt idx="398">
                  <c:v>35</c:v>
                </c:pt>
                <c:pt idx="399">
                  <c:v>38</c:v>
                </c:pt>
                <c:pt idx="400">
                  <c:v>38</c:v>
                </c:pt>
                <c:pt idx="401">
                  <c:v>43</c:v>
                </c:pt>
                <c:pt idx="402">
                  <c:v>22</c:v>
                </c:pt>
                <c:pt idx="403">
                  <c:v>27</c:v>
                </c:pt>
                <c:pt idx="404">
                  <c:v>33</c:v>
                </c:pt>
                <c:pt idx="405">
                  <c:v>33</c:v>
                </c:pt>
                <c:pt idx="406">
                  <c:v>8</c:v>
                </c:pt>
                <c:pt idx="407">
                  <c:v>44</c:v>
                </c:pt>
                <c:pt idx="408">
                  <c:v>44</c:v>
                </c:pt>
                <c:pt idx="409">
                  <c:v>50</c:v>
                </c:pt>
                <c:pt idx="410">
                  <c:v>26</c:v>
                </c:pt>
                <c:pt idx="411">
                  <c:v>6</c:v>
                </c:pt>
                <c:pt idx="412">
                  <c:v>8</c:v>
                </c:pt>
                <c:pt idx="413">
                  <c:v>35</c:v>
                </c:pt>
                <c:pt idx="414">
                  <c:v>35</c:v>
                </c:pt>
                <c:pt idx="415">
                  <c:v>22</c:v>
                </c:pt>
                <c:pt idx="416">
                  <c:v>50</c:v>
                </c:pt>
                <c:pt idx="417">
                  <c:v>9</c:v>
                </c:pt>
                <c:pt idx="418">
                  <c:v>7</c:v>
                </c:pt>
                <c:pt idx="419">
                  <c:v>32</c:v>
                </c:pt>
                <c:pt idx="420">
                  <c:v>9</c:v>
                </c:pt>
                <c:pt idx="421">
                  <c:v>12</c:v>
                </c:pt>
                <c:pt idx="422">
                  <c:v>11</c:v>
                </c:pt>
                <c:pt idx="423">
                  <c:v>5</c:v>
                </c:pt>
                <c:pt idx="424">
                  <c:v>48</c:v>
                </c:pt>
                <c:pt idx="425">
                  <c:v>44</c:v>
                </c:pt>
                <c:pt idx="426">
                  <c:v>32</c:v>
                </c:pt>
                <c:pt idx="427">
                  <c:v>24</c:v>
                </c:pt>
                <c:pt idx="428">
                  <c:v>14</c:v>
                </c:pt>
                <c:pt idx="429">
                  <c:v>18</c:v>
                </c:pt>
                <c:pt idx="430">
                  <c:v>50</c:v>
                </c:pt>
                <c:pt idx="431">
                  <c:v>7</c:v>
                </c:pt>
                <c:pt idx="432">
                  <c:v>50</c:v>
                </c:pt>
                <c:pt idx="433">
                  <c:v>18</c:v>
                </c:pt>
                <c:pt idx="434">
                  <c:v>11</c:v>
                </c:pt>
                <c:pt idx="435">
                  <c:v>29</c:v>
                </c:pt>
                <c:pt idx="436">
                  <c:v>35</c:v>
                </c:pt>
                <c:pt idx="437">
                  <c:v>39</c:v>
                </c:pt>
                <c:pt idx="438">
                  <c:v>42</c:v>
                </c:pt>
                <c:pt idx="439">
                  <c:v>42</c:v>
                </c:pt>
                <c:pt idx="440">
                  <c:v>13</c:v>
                </c:pt>
                <c:pt idx="441">
                  <c:v>35</c:v>
                </c:pt>
                <c:pt idx="442">
                  <c:v>37</c:v>
                </c:pt>
                <c:pt idx="443">
                  <c:v>39</c:v>
                </c:pt>
                <c:pt idx="444">
                  <c:v>44</c:v>
                </c:pt>
                <c:pt idx="445">
                  <c:v>26</c:v>
                </c:pt>
                <c:pt idx="446">
                  <c:v>35</c:v>
                </c:pt>
                <c:pt idx="447">
                  <c:v>6</c:v>
                </c:pt>
                <c:pt idx="448">
                  <c:v>7</c:v>
                </c:pt>
                <c:pt idx="449">
                  <c:v>46</c:v>
                </c:pt>
                <c:pt idx="450">
                  <c:v>9</c:v>
                </c:pt>
                <c:pt idx="451">
                  <c:v>8</c:v>
                </c:pt>
                <c:pt idx="452">
                  <c:v>39</c:v>
                </c:pt>
                <c:pt idx="453">
                  <c:v>25</c:v>
                </c:pt>
                <c:pt idx="454">
                  <c:v>7</c:v>
                </c:pt>
                <c:pt idx="455">
                  <c:v>19</c:v>
                </c:pt>
                <c:pt idx="456">
                  <c:v>14</c:v>
                </c:pt>
                <c:pt idx="457">
                  <c:v>39</c:v>
                </c:pt>
                <c:pt idx="458">
                  <c:v>37</c:v>
                </c:pt>
                <c:pt idx="459">
                  <c:v>11</c:v>
                </c:pt>
                <c:pt idx="460">
                  <c:v>21</c:v>
                </c:pt>
                <c:pt idx="461">
                  <c:v>49</c:v>
                </c:pt>
                <c:pt idx="462">
                  <c:v>15</c:v>
                </c:pt>
                <c:pt idx="463">
                  <c:v>34</c:v>
                </c:pt>
                <c:pt idx="464">
                  <c:v>49</c:v>
                </c:pt>
                <c:pt idx="465">
                  <c:v>20</c:v>
                </c:pt>
                <c:pt idx="466">
                  <c:v>23</c:v>
                </c:pt>
                <c:pt idx="467">
                  <c:v>47</c:v>
                </c:pt>
                <c:pt idx="468">
                  <c:v>28</c:v>
                </c:pt>
                <c:pt idx="469">
                  <c:v>27</c:v>
                </c:pt>
                <c:pt idx="470">
                  <c:v>36</c:v>
                </c:pt>
                <c:pt idx="471">
                  <c:v>14</c:v>
                </c:pt>
                <c:pt idx="472">
                  <c:v>32</c:v>
                </c:pt>
                <c:pt idx="473">
                  <c:v>14</c:v>
                </c:pt>
                <c:pt idx="474">
                  <c:v>6</c:v>
                </c:pt>
                <c:pt idx="475">
                  <c:v>19</c:v>
                </c:pt>
                <c:pt idx="476">
                  <c:v>16</c:v>
                </c:pt>
                <c:pt idx="477">
                  <c:v>31</c:v>
                </c:pt>
                <c:pt idx="478">
                  <c:v>35</c:v>
                </c:pt>
                <c:pt idx="479">
                  <c:v>6</c:v>
                </c:pt>
                <c:pt idx="480">
                  <c:v>5</c:v>
                </c:pt>
                <c:pt idx="481">
                  <c:v>13</c:v>
                </c:pt>
                <c:pt idx="482">
                  <c:v>8</c:v>
                </c:pt>
                <c:pt idx="483">
                  <c:v>21</c:v>
                </c:pt>
                <c:pt idx="484">
                  <c:v>47</c:v>
                </c:pt>
                <c:pt idx="485">
                  <c:v>8</c:v>
                </c:pt>
                <c:pt idx="486">
                  <c:v>7</c:v>
                </c:pt>
                <c:pt idx="487">
                  <c:v>41</c:v>
                </c:pt>
                <c:pt idx="488">
                  <c:v>28</c:v>
                </c:pt>
                <c:pt idx="489">
                  <c:v>24</c:v>
                </c:pt>
                <c:pt idx="490">
                  <c:v>20</c:v>
                </c:pt>
                <c:pt idx="491">
                  <c:v>18</c:v>
                </c:pt>
                <c:pt idx="492">
                  <c:v>44</c:v>
                </c:pt>
                <c:pt idx="493">
                  <c:v>5</c:v>
                </c:pt>
                <c:pt idx="494">
                  <c:v>45</c:v>
                </c:pt>
                <c:pt idx="495">
                  <c:v>22</c:v>
                </c:pt>
                <c:pt idx="496">
                  <c:v>34</c:v>
                </c:pt>
                <c:pt idx="497">
                  <c:v>24</c:v>
                </c:pt>
                <c:pt idx="498">
                  <c:v>25</c:v>
                </c:pt>
                <c:pt idx="499">
                  <c:v>24</c:v>
                </c:pt>
                <c:pt idx="500">
                  <c:v>46</c:v>
                </c:pt>
                <c:pt idx="501">
                  <c:v>11</c:v>
                </c:pt>
                <c:pt idx="502">
                  <c:v>32</c:v>
                </c:pt>
                <c:pt idx="503">
                  <c:v>13</c:v>
                </c:pt>
                <c:pt idx="504">
                  <c:v>29</c:v>
                </c:pt>
                <c:pt idx="505">
                  <c:v>35</c:v>
                </c:pt>
                <c:pt idx="506">
                  <c:v>33</c:v>
                </c:pt>
                <c:pt idx="507">
                  <c:v>32</c:v>
                </c:pt>
                <c:pt idx="508">
                  <c:v>21</c:v>
                </c:pt>
                <c:pt idx="509">
                  <c:v>23</c:v>
                </c:pt>
                <c:pt idx="510">
                  <c:v>12</c:v>
                </c:pt>
                <c:pt idx="511">
                  <c:v>29</c:v>
                </c:pt>
                <c:pt idx="512">
                  <c:v>26</c:v>
                </c:pt>
                <c:pt idx="513">
                  <c:v>35</c:v>
                </c:pt>
                <c:pt idx="514">
                  <c:v>50</c:v>
                </c:pt>
                <c:pt idx="515">
                  <c:v>41</c:v>
                </c:pt>
                <c:pt idx="516">
                  <c:v>5</c:v>
                </c:pt>
                <c:pt idx="517">
                  <c:v>20</c:v>
                </c:pt>
                <c:pt idx="518">
                  <c:v>12</c:v>
                </c:pt>
                <c:pt idx="519">
                  <c:v>19</c:v>
                </c:pt>
                <c:pt idx="520">
                  <c:v>29</c:v>
                </c:pt>
                <c:pt idx="521">
                  <c:v>5</c:v>
                </c:pt>
                <c:pt idx="522">
                  <c:v>45</c:v>
                </c:pt>
                <c:pt idx="523">
                  <c:v>9</c:v>
                </c:pt>
                <c:pt idx="524">
                  <c:v>41</c:v>
                </c:pt>
                <c:pt idx="525">
                  <c:v>13</c:v>
                </c:pt>
                <c:pt idx="526">
                  <c:v>26</c:v>
                </c:pt>
                <c:pt idx="527">
                  <c:v>40</c:v>
                </c:pt>
                <c:pt idx="528">
                  <c:v>24</c:v>
                </c:pt>
                <c:pt idx="529">
                  <c:v>9</c:v>
                </c:pt>
                <c:pt idx="530">
                  <c:v>29</c:v>
                </c:pt>
                <c:pt idx="531">
                  <c:v>32</c:v>
                </c:pt>
                <c:pt idx="532">
                  <c:v>18</c:v>
                </c:pt>
                <c:pt idx="533">
                  <c:v>34</c:v>
                </c:pt>
                <c:pt idx="534">
                  <c:v>8</c:v>
                </c:pt>
                <c:pt idx="535">
                  <c:v>39</c:v>
                </c:pt>
                <c:pt idx="536">
                  <c:v>34</c:v>
                </c:pt>
                <c:pt idx="537">
                  <c:v>25</c:v>
                </c:pt>
                <c:pt idx="538">
                  <c:v>50</c:v>
                </c:pt>
                <c:pt idx="539">
                  <c:v>29</c:v>
                </c:pt>
                <c:pt idx="540">
                  <c:v>21</c:v>
                </c:pt>
                <c:pt idx="541">
                  <c:v>16</c:v>
                </c:pt>
                <c:pt idx="542">
                  <c:v>9</c:v>
                </c:pt>
                <c:pt idx="543">
                  <c:v>9</c:v>
                </c:pt>
                <c:pt idx="544">
                  <c:v>47</c:v>
                </c:pt>
                <c:pt idx="545">
                  <c:v>14</c:v>
                </c:pt>
                <c:pt idx="546">
                  <c:v>48</c:v>
                </c:pt>
                <c:pt idx="547">
                  <c:v>18</c:v>
                </c:pt>
                <c:pt idx="548">
                  <c:v>15</c:v>
                </c:pt>
                <c:pt idx="549">
                  <c:v>7</c:v>
                </c:pt>
                <c:pt idx="550">
                  <c:v>43</c:v>
                </c:pt>
                <c:pt idx="551">
                  <c:v>23</c:v>
                </c:pt>
                <c:pt idx="552">
                  <c:v>49</c:v>
                </c:pt>
                <c:pt idx="553">
                  <c:v>31</c:v>
                </c:pt>
                <c:pt idx="554">
                  <c:v>46</c:v>
                </c:pt>
                <c:pt idx="555">
                  <c:v>20</c:v>
                </c:pt>
                <c:pt idx="556">
                  <c:v>33</c:v>
                </c:pt>
                <c:pt idx="557">
                  <c:v>11</c:v>
                </c:pt>
                <c:pt idx="558">
                  <c:v>29</c:v>
                </c:pt>
                <c:pt idx="559">
                  <c:v>26</c:v>
                </c:pt>
                <c:pt idx="560">
                  <c:v>8</c:v>
                </c:pt>
                <c:pt idx="561">
                  <c:v>49</c:v>
                </c:pt>
                <c:pt idx="562">
                  <c:v>17</c:v>
                </c:pt>
                <c:pt idx="563">
                  <c:v>7</c:v>
                </c:pt>
                <c:pt idx="564">
                  <c:v>48</c:v>
                </c:pt>
                <c:pt idx="565">
                  <c:v>34</c:v>
                </c:pt>
                <c:pt idx="566">
                  <c:v>7</c:v>
                </c:pt>
                <c:pt idx="567">
                  <c:v>24</c:v>
                </c:pt>
                <c:pt idx="568">
                  <c:v>49</c:v>
                </c:pt>
                <c:pt idx="569">
                  <c:v>6</c:v>
                </c:pt>
                <c:pt idx="570">
                  <c:v>6</c:v>
                </c:pt>
                <c:pt idx="571">
                  <c:v>32</c:v>
                </c:pt>
                <c:pt idx="572">
                  <c:v>44</c:v>
                </c:pt>
                <c:pt idx="573">
                  <c:v>43</c:v>
                </c:pt>
                <c:pt idx="574">
                  <c:v>23</c:v>
                </c:pt>
                <c:pt idx="575">
                  <c:v>5</c:v>
                </c:pt>
                <c:pt idx="576">
                  <c:v>25</c:v>
                </c:pt>
                <c:pt idx="577">
                  <c:v>11</c:v>
                </c:pt>
                <c:pt idx="578">
                  <c:v>28</c:v>
                </c:pt>
                <c:pt idx="579">
                  <c:v>24</c:v>
                </c:pt>
                <c:pt idx="580">
                  <c:v>47</c:v>
                </c:pt>
                <c:pt idx="581">
                  <c:v>9</c:v>
                </c:pt>
                <c:pt idx="582">
                  <c:v>20</c:v>
                </c:pt>
                <c:pt idx="583">
                  <c:v>27</c:v>
                </c:pt>
                <c:pt idx="584">
                  <c:v>43</c:v>
                </c:pt>
                <c:pt idx="585">
                  <c:v>39</c:v>
                </c:pt>
                <c:pt idx="586">
                  <c:v>24</c:v>
                </c:pt>
                <c:pt idx="587">
                  <c:v>45</c:v>
                </c:pt>
                <c:pt idx="588">
                  <c:v>14</c:v>
                </c:pt>
                <c:pt idx="589">
                  <c:v>12</c:v>
                </c:pt>
                <c:pt idx="590">
                  <c:v>7</c:v>
                </c:pt>
                <c:pt idx="591">
                  <c:v>44</c:v>
                </c:pt>
                <c:pt idx="592">
                  <c:v>21</c:v>
                </c:pt>
                <c:pt idx="593">
                  <c:v>34</c:v>
                </c:pt>
                <c:pt idx="594">
                  <c:v>40</c:v>
                </c:pt>
                <c:pt idx="595">
                  <c:v>46</c:v>
                </c:pt>
                <c:pt idx="596">
                  <c:v>17</c:v>
                </c:pt>
                <c:pt idx="597">
                  <c:v>39</c:v>
                </c:pt>
                <c:pt idx="598">
                  <c:v>44</c:v>
                </c:pt>
                <c:pt idx="599">
                  <c:v>12</c:v>
                </c:pt>
                <c:pt idx="600">
                  <c:v>49</c:v>
                </c:pt>
                <c:pt idx="601">
                  <c:v>43</c:v>
                </c:pt>
                <c:pt idx="602">
                  <c:v>5</c:v>
                </c:pt>
                <c:pt idx="603">
                  <c:v>42</c:v>
                </c:pt>
                <c:pt idx="604">
                  <c:v>16</c:v>
                </c:pt>
                <c:pt idx="605">
                  <c:v>12</c:v>
                </c:pt>
                <c:pt idx="606">
                  <c:v>38</c:v>
                </c:pt>
                <c:pt idx="607">
                  <c:v>27</c:v>
                </c:pt>
                <c:pt idx="608">
                  <c:v>11</c:v>
                </c:pt>
                <c:pt idx="609">
                  <c:v>11</c:v>
                </c:pt>
                <c:pt idx="610">
                  <c:v>20</c:v>
                </c:pt>
                <c:pt idx="611">
                  <c:v>36</c:v>
                </c:pt>
                <c:pt idx="612">
                  <c:v>26</c:v>
                </c:pt>
                <c:pt idx="613">
                  <c:v>42</c:v>
                </c:pt>
                <c:pt idx="614">
                  <c:v>10</c:v>
                </c:pt>
                <c:pt idx="615">
                  <c:v>39</c:v>
                </c:pt>
                <c:pt idx="616">
                  <c:v>36</c:v>
                </c:pt>
                <c:pt idx="617">
                  <c:v>24</c:v>
                </c:pt>
                <c:pt idx="618">
                  <c:v>17</c:v>
                </c:pt>
                <c:pt idx="619">
                  <c:v>15</c:v>
                </c:pt>
                <c:pt idx="620">
                  <c:v>39</c:v>
                </c:pt>
                <c:pt idx="621">
                  <c:v>47</c:v>
                </c:pt>
                <c:pt idx="622">
                  <c:v>24</c:v>
                </c:pt>
                <c:pt idx="623">
                  <c:v>31</c:v>
                </c:pt>
                <c:pt idx="624">
                  <c:v>50</c:v>
                </c:pt>
                <c:pt idx="625">
                  <c:v>6</c:v>
                </c:pt>
                <c:pt idx="626">
                  <c:v>21</c:v>
                </c:pt>
                <c:pt idx="627">
                  <c:v>25</c:v>
                </c:pt>
                <c:pt idx="628">
                  <c:v>42</c:v>
                </c:pt>
                <c:pt idx="629">
                  <c:v>38</c:v>
                </c:pt>
                <c:pt idx="630">
                  <c:v>10</c:v>
                </c:pt>
                <c:pt idx="631">
                  <c:v>33</c:v>
                </c:pt>
                <c:pt idx="632">
                  <c:v>32</c:v>
                </c:pt>
                <c:pt idx="633">
                  <c:v>36</c:v>
                </c:pt>
                <c:pt idx="634">
                  <c:v>16</c:v>
                </c:pt>
                <c:pt idx="635">
                  <c:v>50</c:v>
                </c:pt>
                <c:pt idx="636">
                  <c:v>13</c:v>
                </c:pt>
                <c:pt idx="637">
                  <c:v>37</c:v>
                </c:pt>
                <c:pt idx="638">
                  <c:v>36</c:v>
                </c:pt>
                <c:pt idx="639">
                  <c:v>45</c:v>
                </c:pt>
                <c:pt idx="640">
                  <c:v>50</c:v>
                </c:pt>
                <c:pt idx="641">
                  <c:v>20</c:v>
                </c:pt>
                <c:pt idx="642">
                  <c:v>22</c:v>
                </c:pt>
                <c:pt idx="643">
                  <c:v>23</c:v>
                </c:pt>
                <c:pt idx="644">
                  <c:v>8</c:v>
                </c:pt>
                <c:pt idx="645">
                  <c:v>32</c:v>
                </c:pt>
                <c:pt idx="646">
                  <c:v>19</c:v>
                </c:pt>
                <c:pt idx="647">
                  <c:v>8</c:v>
                </c:pt>
                <c:pt idx="648">
                  <c:v>14</c:v>
                </c:pt>
                <c:pt idx="649">
                  <c:v>37</c:v>
                </c:pt>
                <c:pt idx="650">
                  <c:v>10</c:v>
                </c:pt>
                <c:pt idx="651">
                  <c:v>20</c:v>
                </c:pt>
                <c:pt idx="652">
                  <c:v>37</c:v>
                </c:pt>
                <c:pt idx="653">
                  <c:v>18</c:v>
                </c:pt>
                <c:pt idx="654">
                  <c:v>19</c:v>
                </c:pt>
                <c:pt idx="655">
                  <c:v>45</c:v>
                </c:pt>
                <c:pt idx="656">
                  <c:v>22</c:v>
                </c:pt>
                <c:pt idx="657">
                  <c:v>15</c:v>
                </c:pt>
                <c:pt idx="658">
                  <c:v>49</c:v>
                </c:pt>
                <c:pt idx="659">
                  <c:v>32</c:v>
                </c:pt>
                <c:pt idx="660">
                  <c:v>26</c:v>
                </c:pt>
                <c:pt idx="661">
                  <c:v>47</c:v>
                </c:pt>
                <c:pt idx="662">
                  <c:v>15</c:v>
                </c:pt>
                <c:pt idx="663">
                  <c:v>37</c:v>
                </c:pt>
                <c:pt idx="664">
                  <c:v>31</c:v>
                </c:pt>
                <c:pt idx="665">
                  <c:v>23</c:v>
                </c:pt>
                <c:pt idx="666">
                  <c:v>23</c:v>
                </c:pt>
                <c:pt idx="667">
                  <c:v>9</c:v>
                </c:pt>
                <c:pt idx="668">
                  <c:v>37</c:v>
                </c:pt>
                <c:pt idx="669">
                  <c:v>41</c:v>
                </c:pt>
                <c:pt idx="670">
                  <c:v>47</c:v>
                </c:pt>
                <c:pt idx="671">
                  <c:v>44</c:v>
                </c:pt>
                <c:pt idx="672">
                  <c:v>37</c:v>
                </c:pt>
                <c:pt idx="673">
                  <c:v>29</c:v>
                </c:pt>
                <c:pt idx="674">
                  <c:v>13</c:v>
                </c:pt>
                <c:pt idx="675">
                  <c:v>6</c:v>
                </c:pt>
                <c:pt idx="676">
                  <c:v>24</c:v>
                </c:pt>
                <c:pt idx="677">
                  <c:v>14</c:v>
                </c:pt>
                <c:pt idx="678">
                  <c:v>15</c:v>
                </c:pt>
                <c:pt idx="679">
                  <c:v>43</c:v>
                </c:pt>
                <c:pt idx="680">
                  <c:v>16</c:v>
                </c:pt>
                <c:pt idx="681">
                  <c:v>17</c:v>
                </c:pt>
                <c:pt idx="682">
                  <c:v>24</c:v>
                </c:pt>
                <c:pt idx="683">
                  <c:v>38</c:v>
                </c:pt>
                <c:pt idx="684">
                  <c:v>49</c:v>
                </c:pt>
                <c:pt idx="685">
                  <c:v>40</c:v>
                </c:pt>
                <c:pt idx="686">
                  <c:v>15</c:v>
                </c:pt>
                <c:pt idx="687">
                  <c:v>19</c:v>
                </c:pt>
                <c:pt idx="688">
                  <c:v>33</c:v>
                </c:pt>
                <c:pt idx="689">
                  <c:v>29</c:v>
                </c:pt>
                <c:pt idx="690">
                  <c:v>23</c:v>
                </c:pt>
                <c:pt idx="691">
                  <c:v>49</c:v>
                </c:pt>
                <c:pt idx="692">
                  <c:v>32</c:v>
                </c:pt>
                <c:pt idx="693">
                  <c:v>5</c:v>
                </c:pt>
                <c:pt idx="694">
                  <c:v>13</c:v>
                </c:pt>
                <c:pt idx="695">
                  <c:v>21</c:v>
                </c:pt>
                <c:pt idx="696">
                  <c:v>37</c:v>
                </c:pt>
                <c:pt idx="697">
                  <c:v>30</c:v>
                </c:pt>
                <c:pt idx="698">
                  <c:v>11</c:v>
                </c:pt>
                <c:pt idx="699">
                  <c:v>49</c:v>
                </c:pt>
                <c:pt idx="700">
                  <c:v>28</c:v>
                </c:pt>
                <c:pt idx="701">
                  <c:v>36</c:v>
                </c:pt>
                <c:pt idx="702">
                  <c:v>8</c:v>
                </c:pt>
                <c:pt idx="703">
                  <c:v>28</c:v>
                </c:pt>
                <c:pt idx="704">
                  <c:v>19</c:v>
                </c:pt>
                <c:pt idx="705">
                  <c:v>43</c:v>
                </c:pt>
                <c:pt idx="706">
                  <c:v>12</c:v>
                </c:pt>
                <c:pt idx="707">
                  <c:v>36</c:v>
                </c:pt>
                <c:pt idx="708">
                  <c:v>39</c:v>
                </c:pt>
                <c:pt idx="709">
                  <c:v>27</c:v>
                </c:pt>
                <c:pt idx="710">
                  <c:v>13</c:v>
                </c:pt>
                <c:pt idx="711">
                  <c:v>12</c:v>
                </c:pt>
                <c:pt idx="712">
                  <c:v>23</c:v>
                </c:pt>
                <c:pt idx="713">
                  <c:v>11</c:v>
                </c:pt>
                <c:pt idx="714">
                  <c:v>22</c:v>
                </c:pt>
                <c:pt idx="715">
                  <c:v>17</c:v>
                </c:pt>
                <c:pt idx="716">
                  <c:v>21</c:v>
                </c:pt>
                <c:pt idx="717">
                  <c:v>49</c:v>
                </c:pt>
                <c:pt idx="718">
                  <c:v>26</c:v>
                </c:pt>
                <c:pt idx="719">
                  <c:v>13</c:v>
                </c:pt>
                <c:pt idx="720">
                  <c:v>50</c:v>
                </c:pt>
                <c:pt idx="721">
                  <c:v>18</c:v>
                </c:pt>
                <c:pt idx="722">
                  <c:v>31</c:v>
                </c:pt>
                <c:pt idx="723">
                  <c:v>35</c:v>
                </c:pt>
                <c:pt idx="724">
                  <c:v>38</c:v>
                </c:pt>
                <c:pt idx="725">
                  <c:v>11</c:v>
                </c:pt>
                <c:pt idx="726">
                  <c:v>6</c:v>
                </c:pt>
                <c:pt idx="727">
                  <c:v>28</c:v>
                </c:pt>
                <c:pt idx="728">
                  <c:v>28</c:v>
                </c:pt>
                <c:pt idx="729">
                  <c:v>22</c:v>
                </c:pt>
                <c:pt idx="730">
                  <c:v>23</c:v>
                </c:pt>
                <c:pt idx="731">
                  <c:v>11</c:v>
                </c:pt>
                <c:pt idx="732">
                  <c:v>45</c:v>
                </c:pt>
                <c:pt idx="733">
                  <c:v>43</c:v>
                </c:pt>
                <c:pt idx="734">
                  <c:v>18</c:v>
                </c:pt>
                <c:pt idx="735">
                  <c:v>15</c:v>
                </c:pt>
                <c:pt idx="736">
                  <c:v>12</c:v>
                </c:pt>
                <c:pt idx="737">
                  <c:v>15</c:v>
                </c:pt>
                <c:pt idx="738">
                  <c:v>17</c:v>
                </c:pt>
                <c:pt idx="739">
                  <c:v>9</c:v>
                </c:pt>
                <c:pt idx="740">
                  <c:v>17</c:v>
                </c:pt>
                <c:pt idx="741">
                  <c:v>17</c:v>
                </c:pt>
                <c:pt idx="742">
                  <c:v>35</c:v>
                </c:pt>
                <c:pt idx="74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Contrato Flexível por Percentual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'Tela de entrada'!$K$20:$K$763</c:f>
              <c:numCache>
                <c:formatCode>General</c:formatCode>
                <c:ptCount val="744"/>
                <c:pt idx="0">
                  <c:v>2.4</c:v>
                </c:pt>
                <c:pt idx="1">
                  <c:v>9</c:v>
                </c:pt>
                <c:pt idx="2">
                  <c:v>5.2</c:v>
                </c:pt>
                <c:pt idx="3">
                  <c:v>6.8</c:v>
                </c:pt>
                <c:pt idx="4">
                  <c:v>6.2</c:v>
                </c:pt>
                <c:pt idx="5">
                  <c:v>7.4</c:v>
                </c:pt>
                <c:pt idx="6">
                  <c:v>5</c:v>
                </c:pt>
                <c:pt idx="7">
                  <c:v>1</c:v>
                </c:pt>
                <c:pt idx="8">
                  <c:v>5.6</c:v>
                </c:pt>
                <c:pt idx="9">
                  <c:v>4</c:v>
                </c:pt>
                <c:pt idx="10">
                  <c:v>6</c:v>
                </c:pt>
                <c:pt idx="11">
                  <c:v>4.5999999999999996</c:v>
                </c:pt>
                <c:pt idx="12">
                  <c:v>8</c:v>
                </c:pt>
                <c:pt idx="13">
                  <c:v>6.4</c:v>
                </c:pt>
                <c:pt idx="14">
                  <c:v>1</c:v>
                </c:pt>
                <c:pt idx="15">
                  <c:v>2</c:v>
                </c:pt>
                <c:pt idx="16">
                  <c:v>5.6</c:v>
                </c:pt>
                <c:pt idx="17">
                  <c:v>9.1999999999999993</c:v>
                </c:pt>
                <c:pt idx="18">
                  <c:v>10</c:v>
                </c:pt>
                <c:pt idx="19">
                  <c:v>3</c:v>
                </c:pt>
                <c:pt idx="20">
                  <c:v>4</c:v>
                </c:pt>
                <c:pt idx="21">
                  <c:v>4.8</c:v>
                </c:pt>
                <c:pt idx="22">
                  <c:v>9.7999999999999989</c:v>
                </c:pt>
                <c:pt idx="23">
                  <c:v>8.8000000000000007</c:v>
                </c:pt>
                <c:pt idx="24">
                  <c:v>6.6</c:v>
                </c:pt>
                <c:pt idx="25">
                  <c:v>2.6</c:v>
                </c:pt>
                <c:pt idx="26">
                  <c:v>7</c:v>
                </c:pt>
                <c:pt idx="27">
                  <c:v>4.4000000000000004</c:v>
                </c:pt>
                <c:pt idx="28">
                  <c:v>3</c:v>
                </c:pt>
                <c:pt idx="29">
                  <c:v>9.7999999999999989</c:v>
                </c:pt>
                <c:pt idx="30">
                  <c:v>1</c:v>
                </c:pt>
                <c:pt idx="31">
                  <c:v>6.4</c:v>
                </c:pt>
                <c:pt idx="32">
                  <c:v>2.8</c:v>
                </c:pt>
                <c:pt idx="33">
                  <c:v>3.6</c:v>
                </c:pt>
                <c:pt idx="34">
                  <c:v>6.2</c:v>
                </c:pt>
                <c:pt idx="35">
                  <c:v>1.6</c:v>
                </c:pt>
                <c:pt idx="36">
                  <c:v>7.6</c:v>
                </c:pt>
                <c:pt idx="37">
                  <c:v>5.2</c:v>
                </c:pt>
                <c:pt idx="38">
                  <c:v>9.7999999999999989</c:v>
                </c:pt>
                <c:pt idx="39">
                  <c:v>8.8000000000000007</c:v>
                </c:pt>
                <c:pt idx="40">
                  <c:v>5.2</c:v>
                </c:pt>
                <c:pt idx="41">
                  <c:v>5.4</c:v>
                </c:pt>
                <c:pt idx="42">
                  <c:v>1.2</c:v>
                </c:pt>
                <c:pt idx="43">
                  <c:v>6.8</c:v>
                </c:pt>
                <c:pt idx="44">
                  <c:v>4.5999999999999996</c:v>
                </c:pt>
                <c:pt idx="45">
                  <c:v>3.2</c:v>
                </c:pt>
                <c:pt idx="46">
                  <c:v>9.7999999999999989</c:v>
                </c:pt>
                <c:pt idx="47">
                  <c:v>1.6</c:v>
                </c:pt>
                <c:pt idx="48">
                  <c:v>1.4</c:v>
                </c:pt>
                <c:pt idx="49">
                  <c:v>2</c:v>
                </c:pt>
                <c:pt idx="50">
                  <c:v>5.6</c:v>
                </c:pt>
                <c:pt idx="51">
                  <c:v>3.6</c:v>
                </c:pt>
                <c:pt idx="52">
                  <c:v>9.4</c:v>
                </c:pt>
                <c:pt idx="53">
                  <c:v>7.8</c:v>
                </c:pt>
                <c:pt idx="54">
                  <c:v>7</c:v>
                </c:pt>
                <c:pt idx="55">
                  <c:v>4</c:v>
                </c:pt>
                <c:pt idx="56">
                  <c:v>9</c:v>
                </c:pt>
                <c:pt idx="57">
                  <c:v>8.2000000000000011</c:v>
                </c:pt>
                <c:pt idx="58">
                  <c:v>6.6</c:v>
                </c:pt>
                <c:pt idx="59">
                  <c:v>3.8</c:v>
                </c:pt>
                <c:pt idx="60">
                  <c:v>7.4</c:v>
                </c:pt>
                <c:pt idx="61">
                  <c:v>2</c:v>
                </c:pt>
                <c:pt idx="62">
                  <c:v>7</c:v>
                </c:pt>
                <c:pt idx="63">
                  <c:v>1.6</c:v>
                </c:pt>
                <c:pt idx="64">
                  <c:v>9.4</c:v>
                </c:pt>
                <c:pt idx="65">
                  <c:v>1.4</c:v>
                </c:pt>
                <c:pt idx="66">
                  <c:v>3.6</c:v>
                </c:pt>
                <c:pt idx="67">
                  <c:v>5</c:v>
                </c:pt>
                <c:pt idx="68">
                  <c:v>9.7999999999999989</c:v>
                </c:pt>
                <c:pt idx="69">
                  <c:v>3.4</c:v>
                </c:pt>
                <c:pt idx="70">
                  <c:v>1.2</c:v>
                </c:pt>
                <c:pt idx="71">
                  <c:v>1.6</c:v>
                </c:pt>
                <c:pt idx="72">
                  <c:v>6.6</c:v>
                </c:pt>
                <c:pt idx="73">
                  <c:v>5.6</c:v>
                </c:pt>
                <c:pt idx="74">
                  <c:v>9.7999999999999989</c:v>
                </c:pt>
                <c:pt idx="75">
                  <c:v>1.2</c:v>
                </c:pt>
                <c:pt idx="76">
                  <c:v>1.4</c:v>
                </c:pt>
                <c:pt idx="77">
                  <c:v>2</c:v>
                </c:pt>
                <c:pt idx="78">
                  <c:v>7.2</c:v>
                </c:pt>
                <c:pt idx="79">
                  <c:v>4.5999999999999996</c:v>
                </c:pt>
                <c:pt idx="80">
                  <c:v>1.2</c:v>
                </c:pt>
                <c:pt idx="81">
                  <c:v>5.6</c:v>
                </c:pt>
                <c:pt idx="82">
                  <c:v>2.2000000000000002</c:v>
                </c:pt>
                <c:pt idx="83">
                  <c:v>7.6</c:v>
                </c:pt>
                <c:pt idx="84">
                  <c:v>8.6</c:v>
                </c:pt>
                <c:pt idx="85">
                  <c:v>1</c:v>
                </c:pt>
                <c:pt idx="86">
                  <c:v>6.8</c:v>
                </c:pt>
                <c:pt idx="87">
                  <c:v>5.2</c:v>
                </c:pt>
                <c:pt idx="88">
                  <c:v>8.8000000000000007</c:v>
                </c:pt>
                <c:pt idx="89">
                  <c:v>3.6</c:v>
                </c:pt>
                <c:pt idx="90">
                  <c:v>5</c:v>
                </c:pt>
                <c:pt idx="91">
                  <c:v>5.8</c:v>
                </c:pt>
                <c:pt idx="92">
                  <c:v>7.6</c:v>
                </c:pt>
                <c:pt idx="93">
                  <c:v>9.4</c:v>
                </c:pt>
                <c:pt idx="94">
                  <c:v>8.8000000000000007</c:v>
                </c:pt>
                <c:pt idx="95">
                  <c:v>8.6</c:v>
                </c:pt>
                <c:pt idx="96">
                  <c:v>7.2</c:v>
                </c:pt>
                <c:pt idx="97">
                  <c:v>6.8</c:v>
                </c:pt>
                <c:pt idx="98">
                  <c:v>6.2</c:v>
                </c:pt>
                <c:pt idx="99">
                  <c:v>9.4</c:v>
                </c:pt>
                <c:pt idx="100">
                  <c:v>1.4</c:v>
                </c:pt>
                <c:pt idx="101">
                  <c:v>9</c:v>
                </c:pt>
                <c:pt idx="102">
                  <c:v>8.2000000000000011</c:v>
                </c:pt>
                <c:pt idx="103">
                  <c:v>2.6</c:v>
                </c:pt>
                <c:pt idx="104">
                  <c:v>3.2</c:v>
                </c:pt>
                <c:pt idx="105">
                  <c:v>5</c:v>
                </c:pt>
                <c:pt idx="106">
                  <c:v>3</c:v>
                </c:pt>
                <c:pt idx="107">
                  <c:v>4.8</c:v>
                </c:pt>
                <c:pt idx="108">
                  <c:v>5.6</c:v>
                </c:pt>
                <c:pt idx="109">
                  <c:v>7.6</c:v>
                </c:pt>
                <c:pt idx="110">
                  <c:v>4.5999999999999996</c:v>
                </c:pt>
                <c:pt idx="111">
                  <c:v>6.4</c:v>
                </c:pt>
                <c:pt idx="112">
                  <c:v>4.5999999999999996</c:v>
                </c:pt>
                <c:pt idx="113">
                  <c:v>4.4000000000000004</c:v>
                </c:pt>
                <c:pt idx="114">
                  <c:v>1.2</c:v>
                </c:pt>
                <c:pt idx="115">
                  <c:v>2.4</c:v>
                </c:pt>
                <c:pt idx="116">
                  <c:v>4.5999999999999996</c:v>
                </c:pt>
                <c:pt idx="117">
                  <c:v>3.6</c:v>
                </c:pt>
                <c:pt idx="118">
                  <c:v>8.8000000000000007</c:v>
                </c:pt>
                <c:pt idx="119">
                  <c:v>5.6</c:v>
                </c:pt>
                <c:pt idx="120">
                  <c:v>1.6</c:v>
                </c:pt>
                <c:pt idx="121">
                  <c:v>6.2</c:v>
                </c:pt>
                <c:pt idx="122">
                  <c:v>4.4000000000000004</c:v>
                </c:pt>
                <c:pt idx="123">
                  <c:v>1</c:v>
                </c:pt>
                <c:pt idx="124">
                  <c:v>6.6</c:v>
                </c:pt>
                <c:pt idx="125">
                  <c:v>4.5999999999999996</c:v>
                </c:pt>
                <c:pt idx="126">
                  <c:v>5.2</c:v>
                </c:pt>
                <c:pt idx="127">
                  <c:v>6</c:v>
                </c:pt>
                <c:pt idx="128">
                  <c:v>3</c:v>
                </c:pt>
                <c:pt idx="129">
                  <c:v>8.2000000000000011</c:v>
                </c:pt>
                <c:pt idx="130">
                  <c:v>7.2</c:v>
                </c:pt>
                <c:pt idx="131">
                  <c:v>3</c:v>
                </c:pt>
                <c:pt idx="132">
                  <c:v>9.7999999999999989</c:v>
                </c:pt>
                <c:pt idx="133">
                  <c:v>2.2000000000000002</c:v>
                </c:pt>
                <c:pt idx="134">
                  <c:v>5.8</c:v>
                </c:pt>
                <c:pt idx="135">
                  <c:v>6.4</c:v>
                </c:pt>
                <c:pt idx="136">
                  <c:v>6</c:v>
                </c:pt>
                <c:pt idx="137">
                  <c:v>5.8</c:v>
                </c:pt>
                <c:pt idx="138">
                  <c:v>5</c:v>
                </c:pt>
                <c:pt idx="139">
                  <c:v>1</c:v>
                </c:pt>
                <c:pt idx="140">
                  <c:v>5.2</c:v>
                </c:pt>
                <c:pt idx="141">
                  <c:v>7</c:v>
                </c:pt>
                <c:pt idx="142">
                  <c:v>6.6</c:v>
                </c:pt>
                <c:pt idx="143">
                  <c:v>1</c:v>
                </c:pt>
                <c:pt idx="144">
                  <c:v>5.8</c:v>
                </c:pt>
                <c:pt idx="145">
                  <c:v>10</c:v>
                </c:pt>
                <c:pt idx="146">
                  <c:v>10</c:v>
                </c:pt>
                <c:pt idx="147">
                  <c:v>8.6</c:v>
                </c:pt>
                <c:pt idx="148">
                  <c:v>6.6</c:v>
                </c:pt>
                <c:pt idx="149">
                  <c:v>4.4000000000000004</c:v>
                </c:pt>
                <c:pt idx="150">
                  <c:v>4.5999999999999996</c:v>
                </c:pt>
                <c:pt idx="151">
                  <c:v>5.8</c:v>
                </c:pt>
                <c:pt idx="152">
                  <c:v>2.2000000000000002</c:v>
                </c:pt>
                <c:pt idx="153">
                  <c:v>5.6</c:v>
                </c:pt>
                <c:pt idx="154">
                  <c:v>8</c:v>
                </c:pt>
                <c:pt idx="155">
                  <c:v>8.2000000000000011</c:v>
                </c:pt>
                <c:pt idx="156">
                  <c:v>9</c:v>
                </c:pt>
                <c:pt idx="157">
                  <c:v>8.8000000000000007</c:v>
                </c:pt>
                <c:pt idx="158">
                  <c:v>8.6</c:v>
                </c:pt>
                <c:pt idx="159">
                  <c:v>2.4</c:v>
                </c:pt>
                <c:pt idx="160">
                  <c:v>8.4</c:v>
                </c:pt>
                <c:pt idx="161">
                  <c:v>6</c:v>
                </c:pt>
                <c:pt idx="162">
                  <c:v>8</c:v>
                </c:pt>
                <c:pt idx="163">
                  <c:v>5.8</c:v>
                </c:pt>
                <c:pt idx="164">
                  <c:v>4</c:v>
                </c:pt>
                <c:pt idx="165">
                  <c:v>2.6</c:v>
                </c:pt>
                <c:pt idx="166">
                  <c:v>2.8</c:v>
                </c:pt>
                <c:pt idx="167">
                  <c:v>2.6</c:v>
                </c:pt>
                <c:pt idx="168">
                  <c:v>8.6</c:v>
                </c:pt>
                <c:pt idx="169">
                  <c:v>4</c:v>
                </c:pt>
                <c:pt idx="170">
                  <c:v>2.6</c:v>
                </c:pt>
                <c:pt idx="171">
                  <c:v>3.6</c:v>
                </c:pt>
                <c:pt idx="172">
                  <c:v>9.1999999999999993</c:v>
                </c:pt>
                <c:pt idx="173">
                  <c:v>9.7999999999999989</c:v>
                </c:pt>
                <c:pt idx="174">
                  <c:v>3.6</c:v>
                </c:pt>
                <c:pt idx="175">
                  <c:v>3.6</c:v>
                </c:pt>
                <c:pt idx="176">
                  <c:v>1.8</c:v>
                </c:pt>
                <c:pt idx="177">
                  <c:v>2.8</c:v>
                </c:pt>
                <c:pt idx="178">
                  <c:v>8</c:v>
                </c:pt>
                <c:pt idx="179">
                  <c:v>8.4</c:v>
                </c:pt>
                <c:pt idx="180">
                  <c:v>8</c:v>
                </c:pt>
                <c:pt idx="181">
                  <c:v>8.6</c:v>
                </c:pt>
                <c:pt idx="182">
                  <c:v>4.8</c:v>
                </c:pt>
                <c:pt idx="183">
                  <c:v>5.4</c:v>
                </c:pt>
                <c:pt idx="184">
                  <c:v>6.8</c:v>
                </c:pt>
                <c:pt idx="185">
                  <c:v>7.4</c:v>
                </c:pt>
                <c:pt idx="186">
                  <c:v>5.8</c:v>
                </c:pt>
                <c:pt idx="187">
                  <c:v>3.6</c:v>
                </c:pt>
                <c:pt idx="188">
                  <c:v>5.2</c:v>
                </c:pt>
                <c:pt idx="189">
                  <c:v>9.1999999999999993</c:v>
                </c:pt>
                <c:pt idx="190">
                  <c:v>5</c:v>
                </c:pt>
                <c:pt idx="191">
                  <c:v>9.7999999999999989</c:v>
                </c:pt>
                <c:pt idx="192">
                  <c:v>3.6</c:v>
                </c:pt>
                <c:pt idx="193">
                  <c:v>7.2</c:v>
                </c:pt>
                <c:pt idx="194">
                  <c:v>7.2</c:v>
                </c:pt>
                <c:pt idx="195">
                  <c:v>3.2</c:v>
                </c:pt>
                <c:pt idx="196">
                  <c:v>4.4000000000000004</c:v>
                </c:pt>
                <c:pt idx="197">
                  <c:v>9.6</c:v>
                </c:pt>
                <c:pt idx="198">
                  <c:v>9.1999999999999993</c:v>
                </c:pt>
                <c:pt idx="199">
                  <c:v>3.8</c:v>
                </c:pt>
                <c:pt idx="200">
                  <c:v>7</c:v>
                </c:pt>
                <c:pt idx="201">
                  <c:v>2.6</c:v>
                </c:pt>
                <c:pt idx="202">
                  <c:v>6.2</c:v>
                </c:pt>
                <c:pt idx="203">
                  <c:v>9.1999999999999993</c:v>
                </c:pt>
                <c:pt idx="204">
                  <c:v>3.2</c:v>
                </c:pt>
                <c:pt idx="205">
                  <c:v>6.2</c:v>
                </c:pt>
                <c:pt idx="206">
                  <c:v>5</c:v>
                </c:pt>
                <c:pt idx="207">
                  <c:v>8.4</c:v>
                </c:pt>
                <c:pt idx="208">
                  <c:v>10</c:v>
                </c:pt>
                <c:pt idx="209">
                  <c:v>1</c:v>
                </c:pt>
                <c:pt idx="210">
                  <c:v>6.8</c:v>
                </c:pt>
                <c:pt idx="211">
                  <c:v>8.4</c:v>
                </c:pt>
                <c:pt idx="212">
                  <c:v>8.6</c:v>
                </c:pt>
                <c:pt idx="213">
                  <c:v>7.4</c:v>
                </c:pt>
                <c:pt idx="214">
                  <c:v>7</c:v>
                </c:pt>
                <c:pt idx="215">
                  <c:v>7</c:v>
                </c:pt>
                <c:pt idx="216">
                  <c:v>9</c:v>
                </c:pt>
                <c:pt idx="217">
                  <c:v>1</c:v>
                </c:pt>
                <c:pt idx="218">
                  <c:v>1.4</c:v>
                </c:pt>
                <c:pt idx="219">
                  <c:v>8.2000000000000011</c:v>
                </c:pt>
                <c:pt idx="220">
                  <c:v>3</c:v>
                </c:pt>
                <c:pt idx="221">
                  <c:v>2</c:v>
                </c:pt>
                <c:pt idx="222">
                  <c:v>5.4</c:v>
                </c:pt>
                <c:pt idx="223">
                  <c:v>2.2000000000000002</c:v>
                </c:pt>
                <c:pt idx="224">
                  <c:v>1.6</c:v>
                </c:pt>
                <c:pt idx="225">
                  <c:v>8.4</c:v>
                </c:pt>
                <c:pt idx="226">
                  <c:v>9.4</c:v>
                </c:pt>
                <c:pt idx="227">
                  <c:v>2.4</c:v>
                </c:pt>
                <c:pt idx="228">
                  <c:v>8.8000000000000007</c:v>
                </c:pt>
                <c:pt idx="229">
                  <c:v>2.2000000000000002</c:v>
                </c:pt>
                <c:pt idx="230">
                  <c:v>7.4</c:v>
                </c:pt>
                <c:pt idx="231">
                  <c:v>9.4</c:v>
                </c:pt>
                <c:pt idx="232">
                  <c:v>3.4</c:v>
                </c:pt>
                <c:pt idx="233">
                  <c:v>9.6</c:v>
                </c:pt>
                <c:pt idx="234">
                  <c:v>5</c:v>
                </c:pt>
                <c:pt idx="235">
                  <c:v>9.1999999999999993</c:v>
                </c:pt>
                <c:pt idx="236">
                  <c:v>3</c:v>
                </c:pt>
                <c:pt idx="237">
                  <c:v>10</c:v>
                </c:pt>
                <c:pt idx="238">
                  <c:v>7.6</c:v>
                </c:pt>
                <c:pt idx="239">
                  <c:v>3.2</c:v>
                </c:pt>
                <c:pt idx="240">
                  <c:v>4.4000000000000004</c:v>
                </c:pt>
                <c:pt idx="241">
                  <c:v>6.4</c:v>
                </c:pt>
                <c:pt idx="242">
                  <c:v>10</c:v>
                </c:pt>
                <c:pt idx="243">
                  <c:v>5.2</c:v>
                </c:pt>
                <c:pt idx="244">
                  <c:v>1.6</c:v>
                </c:pt>
                <c:pt idx="245">
                  <c:v>2.2000000000000002</c:v>
                </c:pt>
                <c:pt idx="246">
                  <c:v>4.8</c:v>
                </c:pt>
                <c:pt idx="247">
                  <c:v>1</c:v>
                </c:pt>
                <c:pt idx="248">
                  <c:v>2</c:v>
                </c:pt>
                <c:pt idx="249">
                  <c:v>2</c:v>
                </c:pt>
                <c:pt idx="250">
                  <c:v>5.6</c:v>
                </c:pt>
                <c:pt idx="251">
                  <c:v>6.2</c:v>
                </c:pt>
                <c:pt idx="252">
                  <c:v>6.4</c:v>
                </c:pt>
                <c:pt idx="253">
                  <c:v>8.4</c:v>
                </c:pt>
                <c:pt idx="254">
                  <c:v>4.2</c:v>
                </c:pt>
                <c:pt idx="255">
                  <c:v>7.8</c:v>
                </c:pt>
                <c:pt idx="256">
                  <c:v>6.6</c:v>
                </c:pt>
                <c:pt idx="257">
                  <c:v>3.8</c:v>
                </c:pt>
                <c:pt idx="258">
                  <c:v>10</c:v>
                </c:pt>
                <c:pt idx="259">
                  <c:v>1</c:v>
                </c:pt>
                <c:pt idx="260">
                  <c:v>6.8</c:v>
                </c:pt>
                <c:pt idx="261">
                  <c:v>2.8</c:v>
                </c:pt>
                <c:pt idx="262">
                  <c:v>1</c:v>
                </c:pt>
                <c:pt idx="263">
                  <c:v>6.4</c:v>
                </c:pt>
                <c:pt idx="264">
                  <c:v>9.1999999999999993</c:v>
                </c:pt>
                <c:pt idx="265">
                  <c:v>2.4</c:v>
                </c:pt>
                <c:pt idx="266">
                  <c:v>9.6</c:v>
                </c:pt>
                <c:pt idx="267">
                  <c:v>5</c:v>
                </c:pt>
                <c:pt idx="268">
                  <c:v>3.4</c:v>
                </c:pt>
                <c:pt idx="269">
                  <c:v>4.4000000000000004</c:v>
                </c:pt>
                <c:pt idx="270">
                  <c:v>6.8</c:v>
                </c:pt>
                <c:pt idx="271">
                  <c:v>1.6</c:v>
                </c:pt>
                <c:pt idx="272">
                  <c:v>8</c:v>
                </c:pt>
                <c:pt idx="273">
                  <c:v>3.6</c:v>
                </c:pt>
                <c:pt idx="274">
                  <c:v>2.4</c:v>
                </c:pt>
                <c:pt idx="275">
                  <c:v>9.4</c:v>
                </c:pt>
                <c:pt idx="276">
                  <c:v>6.8</c:v>
                </c:pt>
                <c:pt idx="277">
                  <c:v>6.6</c:v>
                </c:pt>
                <c:pt idx="278">
                  <c:v>5.4</c:v>
                </c:pt>
                <c:pt idx="279">
                  <c:v>9.1999999999999993</c:v>
                </c:pt>
                <c:pt idx="280">
                  <c:v>3</c:v>
                </c:pt>
                <c:pt idx="281">
                  <c:v>1.8</c:v>
                </c:pt>
                <c:pt idx="282">
                  <c:v>8.8000000000000007</c:v>
                </c:pt>
                <c:pt idx="283">
                  <c:v>1.2</c:v>
                </c:pt>
                <c:pt idx="284">
                  <c:v>1</c:v>
                </c:pt>
                <c:pt idx="285">
                  <c:v>2</c:v>
                </c:pt>
                <c:pt idx="286">
                  <c:v>1.4</c:v>
                </c:pt>
                <c:pt idx="287">
                  <c:v>5.8</c:v>
                </c:pt>
                <c:pt idx="288">
                  <c:v>6.6</c:v>
                </c:pt>
                <c:pt idx="289">
                  <c:v>3</c:v>
                </c:pt>
                <c:pt idx="290">
                  <c:v>8.6</c:v>
                </c:pt>
                <c:pt idx="291">
                  <c:v>6.6</c:v>
                </c:pt>
                <c:pt idx="292">
                  <c:v>1.4</c:v>
                </c:pt>
                <c:pt idx="293">
                  <c:v>9.1999999999999993</c:v>
                </c:pt>
                <c:pt idx="294">
                  <c:v>7.2</c:v>
                </c:pt>
                <c:pt idx="295">
                  <c:v>7.6</c:v>
                </c:pt>
                <c:pt idx="296">
                  <c:v>3.4</c:v>
                </c:pt>
                <c:pt idx="297">
                  <c:v>8.2000000000000011</c:v>
                </c:pt>
                <c:pt idx="298">
                  <c:v>7.4</c:v>
                </c:pt>
                <c:pt idx="299">
                  <c:v>6.6</c:v>
                </c:pt>
                <c:pt idx="300">
                  <c:v>5.6</c:v>
                </c:pt>
                <c:pt idx="301">
                  <c:v>3</c:v>
                </c:pt>
                <c:pt idx="302">
                  <c:v>4.5999999999999996</c:v>
                </c:pt>
                <c:pt idx="303">
                  <c:v>4.4000000000000004</c:v>
                </c:pt>
                <c:pt idx="304">
                  <c:v>5.6</c:v>
                </c:pt>
                <c:pt idx="305">
                  <c:v>3.6</c:v>
                </c:pt>
                <c:pt idx="306">
                  <c:v>4</c:v>
                </c:pt>
                <c:pt idx="307">
                  <c:v>2</c:v>
                </c:pt>
                <c:pt idx="308">
                  <c:v>2.8</c:v>
                </c:pt>
                <c:pt idx="309">
                  <c:v>1.6</c:v>
                </c:pt>
                <c:pt idx="310">
                  <c:v>9.1999999999999993</c:v>
                </c:pt>
                <c:pt idx="311">
                  <c:v>7.2</c:v>
                </c:pt>
                <c:pt idx="312">
                  <c:v>5.8</c:v>
                </c:pt>
                <c:pt idx="313">
                  <c:v>9.4</c:v>
                </c:pt>
                <c:pt idx="314">
                  <c:v>8.2000000000000011</c:v>
                </c:pt>
                <c:pt idx="315">
                  <c:v>2.8</c:v>
                </c:pt>
                <c:pt idx="316">
                  <c:v>2.6</c:v>
                </c:pt>
                <c:pt idx="317">
                  <c:v>4.5999999999999996</c:v>
                </c:pt>
                <c:pt idx="318">
                  <c:v>7.4</c:v>
                </c:pt>
                <c:pt idx="319">
                  <c:v>6.8</c:v>
                </c:pt>
                <c:pt idx="320">
                  <c:v>7.8</c:v>
                </c:pt>
                <c:pt idx="321">
                  <c:v>8.4</c:v>
                </c:pt>
                <c:pt idx="322">
                  <c:v>4.2</c:v>
                </c:pt>
                <c:pt idx="323">
                  <c:v>6.8</c:v>
                </c:pt>
                <c:pt idx="324">
                  <c:v>1.6</c:v>
                </c:pt>
                <c:pt idx="325">
                  <c:v>9.6</c:v>
                </c:pt>
                <c:pt idx="326">
                  <c:v>4.8</c:v>
                </c:pt>
                <c:pt idx="327">
                  <c:v>9.7999999999999989</c:v>
                </c:pt>
                <c:pt idx="328">
                  <c:v>9.6</c:v>
                </c:pt>
                <c:pt idx="329">
                  <c:v>5.8</c:v>
                </c:pt>
                <c:pt idx="330">
                  <c:v>5.6</c:v>
                </c:pt>
                <c:pt idx="331">
                  <c:v>2</c:v>
                </c:pt>
                <c:pt idx="332">
                  <c:v>6.8</c:v>
                </c:pt>
                <c:pt idx="333">
                  <c:v>7.2</c:v>
                </c:pt>
                <c:pt idx="334">
                  <c:v>4.2</c:v>
                </c:pt>
                <c:pt idx="335">
                  <c:v>5.2</c:v>
                </c:pt>
                <c:pt idx="336">
                  <c:v>3.8</c:v>
                </c:pt>
                <c:pt idx="337">
                  <c:v>9</c:v>
                </c:pt>
                <c:pt idx="338">
                  <c:v>6.4</c:v>
                </c:pt>
                <c:pt idx="339">
                  <c:v>5.4</c:v>
                </c:pt>
                <c:pt idx="340">
                  <c:v>4.4000000000000004</c:v>
                </c:pt>
                <c:pt idx="341">
                  <c:v>7.6</c:v>
                </c:pt>
                <c:pt idx="342">
                  <c:v>6.4</c:v>
                </c:pt>
                <c:pt idx="343">
                  <c:v>3</c:v>
                </c:pt>
                <c:pt idx="344">
                  <c:v>3.6</c:v>
                </c:pt>
                <c:pt idx="345">
                  <c:v>1.2</c:v>
                </c:pt>
                <c:pt idx="346">
                  <c:v>8.2000000000000011</c:v>
                </c:pt>
                <c:pt idx="347">
                  <c:v>7.6</c:v>
                </c:pt>
                <c:pt idx="348">
                  <c:v>8.8000000000000007</c:v>
                </c:pt>
                <c:pt idx="349">
                  <c:v>2.4</c:v>
                </c:pt>
                <c:pt idx="350">
                  <c:v>7</c:v>
                </c:pt>
                <c:pt idx="351">
                  <c:v>1.2</c:v>
                </c:pt>
                <c:pt idx="352">
                  <c:v>6.8</c:v>
                </c:pt>
                <c:pt idx="353">
                  <c:v>6</c:v>
                </c:pt>
                <c:pt idx="354">
                  <c:v>4.8</c:v>
                </c:pt>
                <c:pt idx="355">
                  <c:v>9.1999999999999993</c:v>
                </c:pt>
                <c:pt idx="356">
                  <c:v>8.8000000000000007</c:v>
                </c:pt>
                <c:pt idx="357">
                  <c:v>1.6</c:v>
                </c:pt>
                <c:pt idx="358">
                  <c:v>6.8</c:v>
                </c:pt>
                <c:pt idx="359">
                  <c:v>8</c:v>
                </c:pt>
                <c:pt idx="360">
                  <c:v>4.5999999999999996</c:v>
                </c:pt>
                <c:pt idx="361">
                  <c:v>6</c:v>
                </c:pt>
                <c:pt idx="362">
                  <c:v>4.4000000000000004</c:v>
                </c:pt>
                <c:pt idx="363">
                  <c:v>3.8</c:v>
                </c:pt>
                <c:pt idx="364">
                  <c:v>5.2</c:v>
                </c:pt>
                <c:pt idx="365">
                  <c:v>2</c:v>
                </c:pt>
                <c:pt idx="366">
                  <c:v>5.2</c:v>
                </c:pt>
                <c:pt idx="367">
                  <c:v>10</c:v>
                </c:pt>
                <c:pt idx="368">
                  <c:v>3.2</c:v>
                </c:pt>
                <c:pt idx="369">
                  <c:v>5.4</c:v>
                </c:pt>
                <c:pt idx="370">
                  <c:v>2.8</c:v>
                </c:pt>
                <c:pt idx="371">
                  <c:v>6.2</c:v>
                </c:pt>
                <c:pt idx="372">
                  <c:v>2.8</c:v>
                </c:pt>
                <c:pt idx="373">
                  <c:v>9.1999999999999993</c:v>
                </c:pt>
                <c:pt idx="374">
                  <c:v>2.2000000000000002</c:v>
                </c:pt>
                <c:pt idx="375">
                  <c:v>4.2</c:v>
                </c:pt>
                <c:pt idx="376">
                  <c:v>8</c:v>
                </c:pt>
                <c:pt idx="377">
                  <c:v>1.4</c:v>
                </c:pt>
                <c:pt idx="378">
                  <c:v>1.8</c:v>
                </c:pt>
                <c:pt idx="379">
                  <c:v>9.1999999999999993</c:v>
                </c:pt>
                <c:pt idx="380">
                  <c:v>2</c:v>
                </c:pt>
                <c:pt idx="381">
                  <c:v>6</c:v>
                </c:pt>
                <c:pt idx="382">
                  <c:v>2.2000000000000002</c:v>
                </c:pt>
                <c:pt idx="383">
                  <c:v>4.4000000000000004</c:v>
                </c:pt>
                <c:pt idx="384">
                  <c:v>8.4</c:v>
                </c:pt>
                <c:pt idx="385">
                  <c:v>8.4</c:v>
                </c:pt>
                <c:pt idx="386">
                  <c:v>3.8</c:v>
                </c:pt>
                <c:pt idx="387">
                  <c:v>3</c:v>
                </c:pt>
                <c:pt idx="388">
                  <c:v>6.6</c:v>
                </c:pt>
                <c:pt idx="389">
                  <c:v>1.4</c:v>
                </c:pt>
                <c:pt idx="390">
                  <c:v>4.2</c:v>
                </c:pt>
                <c:pt idx="391">
                  <c:v>5.6</c:v>
                </c:pt>
                <c:pt idx="392">
                  <c:v>2.2000000000000002</c:v>
                </c:pt>
                <c:pt idx="393">
                  <c:v>8.8000000000000007</c:v>
                </c:pt>
                <c:pt idx="394">
                  <c:v>1.8</c:v>
                </c:pt>
                <c:pt idx="395">
                  <c:v>6</c:v>
                </c:pt>
                <c:pt idx="396">
                  <c:v>2.6</c:v>
                </c:pt>
                <c:pt idx="397">
                  <c:v>5.6</c:v>
                </c:pt>
                <c:pt idx="398">
                  <c:v>7</c:v>
                </c:pt>
                <c:pt idx="399">
                  <c:v>7.6</c:v>
                </c:pt>
                <c:pt idx="400">
                  <c:v>7.6</c:v>
                </c:pt>
                <c:pt idx="401">
                  <c:v>8.6</c:v>
                </c:pt>
                <c:pt idx="402">
                  <c:v>4.4000000000000004</c:v>
                </c:pt>
                <c:pt idx="403">
                  <c:v>5.4</c:v>
                </c:pt>
                <c:pt idx="404">
                  <c:v>6.6</c:v>
                </c:pt>
                <c:pt idx="405">
                  <c:v>6.6</c:v>
                </c:pt>
                <c:pt idx="406">
                  <c:v>1.6</c:v>
                </c:pt>
                <c:pt idx="407">
                  <c:v>8.8000000000000007</c:v>
                </c:pt>
                <c:pt idx="408">
                  <c:v>8.8000000000000007</c:v>
                </c:pt>
                <c:pt idx="409">
                  <c:v>10</c:v>
                </c:pt>
                <c:pt idx="410">
                  <c:v>5.2</c:v>
                </c:pt>
                <c:pt idx="411">
                  <c:v>1.2</c:v>
                </c:pt>
                <c:pt idx="412">
                  <c:v>1.6</c:v>
                </c:pt>
                <c:pt idx="413">
                  <c:v>7</c:v>
                </c:pt>
                <c:pt idx="414">
                  <c:v>7</c:v>
                </c:pt>
                <c:pt idx="415">
                  <c:v>4.4000000000000004</c:v>
                </c:pt>
                <c:pt idx="416">
                  <c:v>10</c:v>
                </c:pt>
                <c:pt idx="417">
                  <c:v>1.8</c:v>
                </c:pt>
                <c:pt idx="418">
                  <c:v>1.4</c:v>
                </c:pt>
                <c:pt idx="419">
                  <c:v>6.4</c:v>
                </c:pt>
                <c:pt idx="420">
                  <c:v>1.8</c:v>
                </c:pt>
                <c:pt idx="421">
                  <c:v>2.4</c:v>
                </c:pt>
                <c:pt idx="422">
                  <c:v>2.2000000000000002</c:v>
                </c:pt>
                <c:pt idx="423">
                  <c:v>1</c:v>
                </c:pt>
                <c:pt idx="424">
                  <c:v>9.6</c:v>
                </c:pt>
                <c:pt idx="425">
                  <c:v>8.8000000000000007</c:v>
                </c:pt>
                <c:pt idx="426">
                  <c:v>6.4</c:v>
                </c:pt>
                <c:pt idx="427">
                  <c:v>4.8</c:v>
                </c:pt>
                <c:pt idx="428">
                  <c:v>2.8</c:v>
                </c:pt>
                <c:pt idx="429">
                  <c:v>3.6</c:v>
                </c:pt>
                <c:pt idx="430">
                  <c:v>10</c:v>
                </c:pt>
                <c:pt idx="431">
                  <c:v>1.4</c:v>
                </c:pt>
                <c:pt idx="432">
                  <c:v>10</c:v>
                </c:pt>
                <c:pt idx="433">
                  <c:v>3.6</c:v>
                </c:pt>
                <c:pt idx="434">
                  <c:v>2.2000000000000002</c:v>
                </c:pt>
                <c:pt idx="435">
                  <c:v>5.8</c:v>
                </c:pt>
                <c:pt idx="436">
                  <c:v>7</c:v>
                </c:pt>
                <c:pt idx="437">
                  <c:v>7.8</c:v>
                </c:pt>
                <c:pt idx="438">
                  <c:v>8.4</c:v>
                </c:pt>
                <c:pt idx="439">
                  <c:v>8.4</c:v>
                </c:pt>
                <c:pt idx="440">
                  <c:v>2.6</c:v>
                </c:pt>
                <c:pt idx="441">
                  <c:v>7</c:v>
                </c:pt>
                <c:pt idx="442">
                  <c:v>7.4</c:v>
                </c:pt>
                <c:pt idx="443">
                  <c:v>7.8</c:v>
                </c:pt>
                <c:pt idx="444">
                  <c:v>8.8000000000000007</c:v>
                </c:pt>
                <c:pt idx="445">
                  <c:v>5.2</c:v>
                </c:pt>
                <c:pt idx="446">
                  <c:v>7</c:v>
                </c:pt>
                <c:pt idx="447">
                  <c:v>1.2</c:v>
                </c:pt>
                <c:pt idx="448">
                  <c:v>1.4</c:v>
                </c:pt>
                <c:pt idx="449">
                  <c:v>9.1999999999999993</c:v>
                </c:pt>
                <c:pt idx="450">
                  <c:v>1.8</c:v>
                </c:pt>
                <c:pt idx="451">
                  <c:v>1.6</c:v>
                </c:pt>
                <c:pt idx="452">
                  <c:v>7.8</c:v>
                </c:pt>
                <c:pt idx="453">
                  <c:v>5</c:v>
                </c:pt>
                <c:pt idx="454">
                  <c:v>1.4</c:v>
                </c:pt>
                <c:pt idx="455">
                  <c:v>3.8</c:v>
                </c:pt>
                <c:pt idx="456">
                  <c:v>2.8</c:v>
                </c:pt>
                <c:pt idx="457">
                  <c:v>7.8</c:v>
                </c:pt>
                <c:pt idx="458">
                  <c:v>7.4</c:v>
                </c:pt>
                <c:pt idx="459">
                  <c:v>2.2000000000000002</c:v>
                </c:pt>
                <c:pt idx="460">
                  <c:v>4.2</c:v>
                </c:pt>
                <c:pt idx="461">
                  <c:v>9.7999999999999989</c:v>
                </c:pt>
                <c:pt idx="462">
                  <c:v>3</c:v>
                </c:pt>
                <c:pt idx="463">
                  <c:v>6.8</c:v>
                </c:pt>
                <c:pt idx="464">
                  <c:v>9.7999999999999989</c:v>
                </c:pt>
                <c:pt idx="465">
                  <c:v>4</c:v>
                </c:pt>
                <c:pt idx="466">
                  <c:v>4.5999999999999996</c:v>
                </c:pt>
                <c:pt idx="467">
                  <c:v>9.4</c:v>
                </c:pt>
                <c:pt idx="468">
                  <c:v>5.6</c:v>
                </c:pt>
                <c:pt idx="469">
                  <c:v>5.4</c:v>
                </c:pt>
                <c:pt idx="470">
                  <c:v>7.2</c:v>
                </c:pt>
                <c:pt idx="471">
                  <c:v>2.8</c:v>
                </c:pt>
                <c:pt idx="472">
                  <c:v>6.4</c:v>
                </c:pt>
                <c:pt idx="473">
                  <c:v>2.8</c:v>
                </c:pt>
                <c:pt idx="474">
                  <c:v>1.2</c:v>
                </c:pt>
                <c:pt idx="475">
                  <c:v>3.8</c:v>
                </c:pt>
                <c:pt idx="476">
                  <c:v>3.2</c:v>
                </c:pt>
                <c:pt idx="477">
                  <c:v>6.2</c:v>
                </c:pt>
                <c:pt idx="478">
                  <c:v>7</c:v>
                </c:pt>
                <c:pt idx="479">
                  <c:v>1.2</c:v>
                </c:pt>
                <c:pt idx="480">
                  <c:v>1</c:v>
                </c:pt>
                <c:pt idx="481">
                  <c:v>2.6</c:v>
                </c:pt>
                <c:pt idx="482">
                  <c:v>1.6</c:v>
                </c:pt>
                <c:pt idx="483">
                  <c:v>4.2</c:v>
                </c:pt>
                <c:pt idx="484">
                  <c:v>9.4</c:v>
                </c:pt>
                <c:pt idx="485">
                  <c:v>1.6</c:v>
                </c:pt>
                <c:pt idx="486">
                  <c:v>1.4</c:v>
                </c:pt>
                <c:pt idx="487">
                  <c:v>8.2000000000000011</c:v>
                </c:pt>
                <c:pt idx="488">
                  <c:v>5.6</c:v>
                </c:pt>
                <c:pt idx="489">
                  <c:v>4.8</c:v>
                </c:pt>
                <c:pt idx="490">
                  <c:v>4</c:v>
                </c:pt>
                <c:pt idx="491">
                  <c:v>3.6</c:v>
                </c:pt>
                <c:pt idx="492">
                  <c:v>8.8000000000000007</c:v>
                </c:pt>
                <c:pt idx="493">
                  <c:v>1</c:v>
                </c:pt>
                <c:pt idx="494">
                  <c:v>9</c:v>
                </c:pt>
                <c:pt idx="495">
                  <c:v>4.4000000000000004</c:v>
                </c:pt>
                <c:pt idx="496">
                  <c:v>6.8</c:v>
                </c:pt>
                <c:pt idx="497">
                  <c:v>4.8</c:v>
                </c:pt>
                <c:pt idx="498">
                  <c:v>5</c:v>
                </c:pt>
                <c:pt idx="499">
                  <c:v>4.8</c:v>
                </c:pt>
                <c:pt idx="500">
                  <c:v>9.1999999999999993</c:v>
                </c:pt>
                <c:pt idx="501">
                  <c:v>2.2000000000000002</c:v>
                </c:pt>
                <c:pt idx="502">
                  <c:v>6.4</c:v>
                </c:pt>
                <c:pt idx="503">
                  <c:v>2.6</c:v>
                </c:pt>
                <c:pt idx="504">
                  <c:v>5.8</c:v>
                </c:pt>
                <c:pt idx="505">
                  <c:v>7</c:v>
                </c:pt>
                <c:pt idx="506">
                  <c:v>6.6</c:v>
                </c:pt>
                <c:pt idx="507">
                  <c:v>6.4</c:v>
                </c:pt>
                <c:pt idx="508">
                  <c:v>4.2</c:v>
                </c:pt>
                <c:pt idx="509">
                  <c:v>4.5999999999999996</c:v>
                </c:pt>
                <c:pt idx="510">
                  <c:v>2.4</c:v>
                </c:pt>
                <c:pt idx="511">
                  <c:v>5.8</c:v>
                </c:pt>
                <c:pt idx="512">
                  <c:v>5.2</c:v>
                </c:pt>
                <c:pt idx="513">
                  <c:v>7</c:v>
                </c:pt>
                <c:pt idx="514">
                  <c:v>10</c:v>
                </c:pt>
                <c:pt idx="515">
                  <c:v>8.2000000000000011</c:v>
                </c:pt>
                <c:pt idx="516">
                  <c:v>1</c:v>
                </c:pt>
                <c:pt idx="517">
                  <c:v>4</c:v>
                </c:pt>
                <c:pt idx="518">
                  <c:v>2.4</c:v>
                </c:pt>
                <c:pt idx="519">
                  <c:v>3.8</c:v>
                </c:pt>
                <c:pt idx="520">
                  <c:v>5.8</c:v>
                </c:pt>
                <c:pt idx="521">
                  <c:v>1</c:v>
                </c:pt>
                <c:pt idx="522">
                  <c:v>9</c:v>
                </c:pt>
                <c:pt idx="523">
                  <c:v>1.8</c:v>
                </c:pt>
                <c:pt idx="524">
                  <c:v>8.2000000000000011</c:v>
                </c:pt>
                <c:pt idx="525">
                  <c:v>2.6</c:v>
                </c:pt>
                <c:pt idx="526">
                  <c:v>5.2</c:v>
                </c:pt>
                <c:pt idx="527">
                  <c:v>8</c:v>
                </c:pt>
                <c:pt idx="528">
                  <c:v>4.8</c:v>
                </c:pt>
                <c:pt idx="529">
                  <c:v>1.8</c:v>
                </c:pt>
                <c:pt idx="530">
                  <c:v>5.8</c:v>
                </c:pt>
                <c:pt idx="531">
                  <c:v>6.4</c:v>
                </c:pt>
                <c:pt idx="532">
                  <c:v>3.6</c:v>
                </c:pt>
                <c:pt idx="533">
                  <c:v>6.8</c:v>
                </c:pt>
                <c:pt idx="534">
                  <c:v>1.6</c:v>
                </c:pt>
                <c:pt idx="535">
                  <c:v>7.8</c:v>
                </c:pt>
                <c:pt idx="536">
                  <c:v>6.8</c:v>
                </c:pt>
                <c:pt idx="537">
                  <c:v>5</c:v>
                </c:pt>
                <c:pt idx="538">
                  <c:v>10</c:v>
                </c:pt>
                <c:pt idx="539">
                  <c:v>5.8</c:v>
                </c:pt>
                <c:pt idx="540">
                  <c:v>4.2</c:v>
                </c:pt>
                <c:pt idx="541">
                  <c:v>3.2</c:v>
                </c:pt>
                <c:pt idx="542">
                  <c:v>1.8</c:v>
                </c:pt>
                <c:pt idx="543">
                  <c:v>1.8</c:v>
                </c:pt>
                <c:pt idx="544">
                  <c:v>9.4</c:v>
                </c:pt>
                <c:pt idx="545">
                  <c:v>2.8</c:v>
                </c:pt>
                <c:pt idx="546">
                  <c:v>9.6</c:v>
                </c:pt>
                <c:pt idx="547">
                  <c:v>3.6</c:v>
                </c:pt>
                <c:pt idx="548">
                  <c:v>3</c:v>
                </c:pt>
                <c:pt idx="549">
                  <c:v>1.4</c:v>
                </c:pt>
                <c:pt idx="550">
                  <c:v>8.6</c:v>
                </c:pt>
                <c:pt idx="551">
                  <c:v>4.5999999999999996</c:v>
                </c:pt>
                <c:pt idx="552">
                  <c:v>9.7999999999999989</c:v>
                </c:pt>
                <c:pt idx="553">
                  <c:v>6.2</c:v>
                </c:pt>
                <c:pt idx="554">
                  <c:v>9.1999999999999993</c:v>
                </c:pt>
                <c:pt idx="555">
                  <c:v>4</c:v>
                </c:pt>
                <c:pt idx="556">
                  <c:v>6.6</c:v>
                </c:pt>
                <c:pt idx="557">
                  <c:v>2.2000000000000002</c:v>
                </c:pt>
                <c:pt idx="558">
                  <c:v>5.8</c:v>
                </c:pt>
                <c:pt idx="559">
                  <c:v>5.2</c:v>
                </c:pt>
                <c:pt idx="560">
                  <c:v>1.6</c:v>
                </c:pt>
                <c:pt idx="561">
                  <c:v>9.7999999999999989</c:v>
                </c:pt>
                <c:pt idx="562">
                  <c:v>3.4</c:v>
                </c:pt>
                <c:pt idx="563">
                  <c:v>1.4</c:v>
                </c:pt>
                <c:pt idx="564">
                  <c:v>9.6</c:v>
                </c:pt>
                <c:pt idx="565">
                  <c:v>6.8</c:v>
                </c:pt>
                <c:pt idx="566">
                  <c:v>1.4</c:v>
                </c:pt>
                <c:pt idx="567">
                  <c:v>4.8</c:v>
                </c:pt>
                <c:pt idx="568">
                  <c:v>9.7999999999999989</c:v>
                </c:pt>
                <c:pt idx="569">
                  <c:v>1.2</c:v>
                </c:pt>
                <c:pt idx="570">
                  <c:v>1.2</c:v>
                </c:pt>
                <c:pt idx="571">
                  <c:v>6.4</c:v>
                </c:pt>
                <c:pt idx="572">
                  <c:v>8.8000000000000007</c:v>
                </c:pt>
                <c:pt idx="573">
                  <c:v>8.6</c:v>
                </c:pt>
                <c:pt idx="574">
                  <c:v>4.5999999999999996</c:v>
                </c:pt>
                <c:pt idx="575">
                  <c:v>1</c:v>
                </c:pt>
                <c:pt idx="576">
                  <c:v>5</c:v>
                </c:pt>
                <c:pt idx="577">
                  <c:v>2.2000000000000002</c:v>
                </c:pt>
                <c:pt idx="578">
                  <c:v>5.6</c:v>
                </c:pt>
                <c:pt idx="579">
                  <c:v>4.8</c:v>
                </c:pt>
                <c:pt idx="580">
                  <c:v>9.4</c:v>
                </c:pt>
                <c:pt idx="581">
                  <c:v>1.8</c:v>
                </c:pt>
                <c:pt idx="582">
                  <c:v>4</c:v>
                </c:pt>
                <c:pt idx="583">
                  <c:v>5.4</c:v>
                </c:pt>
                <c:pt idx="584">
                  <c:v>8.6</c:v>
                </c:pt>
                <c:pt idx="585">
                  <c:v>7.8</c:v>
                </c:pt>
                <c:pt idx="586">
                  <c:v>4.8</c:v>
                </c:pt>
                <c:pt idx="587">
                  <c:v>9</c:v>
                </c:pt>
                <c:pt idx="588">
                  <c:v>2.8</c:v>
                </c:pt>
                <c:pt idx="589">
                  <c:v>2.4</c:v>
                </c:pt>
                <c:pt idx="590">
                  <c:v>1.4</c:v>
                </c:pt>
                <c:pt idx="591">
                  <c:v>8.8000000000000007</c:v>
                </c:pt>
                <c:pt idx="592">
                  <c:v>4.2</c:v>
                </c:pt>
                <c:pt idx="593">
                  <c:v>6.8</c:v>
                </c:pt>
                <c:pt idx="594">
                  <c:v>8</c:v>
                </c:pt>
                <c:pt idx="595">
                  <c:v>9.1999999999999993</c:v>
                </c:pt>
                <c:pt idx="596">
                  <c:v>3.4</c:v>
                </c:pt>
                <c:pt idx="597">
                  <c:v>7.8</c:v>
                </c:pt>
                <c:pt idx="598">
                  <c:v>8.8000000000000007</c:v>
                </c:pt>
                <c:pt idx="599">
                  <c:v>2.4</c:v>
                </c:pt>
                <c:pt idx="600">
                  <c:v>9.7999999999999989</c:v>
                </c:pt>
                <c:pt idx="601">
                  <c:v>8.6</c:v>
                </c:pt>
                <c:pt idx="602">
                  <c:v>1</c:v>
                </c:pt>
                <c:pt idx="603">
                  <c:v>8.4</c:v>
                </c:pt>
                <c:pt idx="604">
                  <c:v>3.2</c:v>
                </c:pt>
                <c:pt idx="605">
                  <c:v>2.4</c:v>
                </c:pt>
                <c:pt idx="606">
                  <c:v>7.6</c:v>
                </c:pt>
                <c:pt idx="607">
                  <c:v>5.4</c:v>
                </c:pt>
                <c:pt idx="608">
                  <c:v>2.2000000000000002</c:v>
                </c:pt>
                <c:pt idx="609">
                  <c:v>2.2000000000000002</c:v>
                </c:pt>
                <c:pt idx="610">
                  <c:v>4</c:v>
                </c:pt>
                <c:pt idx="611">
                  <c:v>7.2</c:v>
                </c:pt>
                <c:pt idx="612">
                  <c:v>5.2</c:v>
                </c:pt>
                <c:pt idx="613">
                  <c:v>8.4</c:v>
                </c:pt>
                <c:pt idx="614">
                  <c:v>2</c:v>
                </c:pt>
                <c:pt idx="615">
                  <c:v>7.8</c:v>
                </c:pt>
                <c:pt idx="616">
                  <c:v>7.2</c:v>
                </c:pt>
                <c:pt idx="617">
                  <c:v>4.8</c:v>
                </c:pt>
                <c:pt idx="618">
                  <c:v>3.4</c:v>
                </c:pt>
                <c:pt idx="619">
                  <c:v>3</c:v>
                </c:pt>
                <c:pt idx="620">
                  <c:v>7.8</c:v>
                </c:pt>
                <c:pt idx="621">
                  <c:v>9.4</c:v>
                </c:pt>
                <c:pt idx="622">
                  <c:v>4.8</c:v>
                </c:pt>
                <c:pt idx="623">
                  <c:v>6.2</c:v>
                </c:pt>
                <c:pt idx="624">
                  <c:v>10</c:v>
                </c:pt>
                <c:pt idx="625">
                  <c:v>1.2</c:v>
                </c:pt>
                <c:pt idx="626">
                  <c:v>4.2</c:v>
                </c:pt>
                <c:pt idx="627">
                  <c:v>5</c:v>
                </c:pt>
                <c:pt idx="628">
                  <c:v>8.4</c:v>
                </c:pt>
                <c:pt idx="629">
                  <c:v>7.6</c:v>
                </c:pt>
                <c:pt idx="630">
                  <c:v>2</c:v>
                </c:pt>
                <c:pt idx="631">
                  <c:v>6.6</c:v>
                </c:pt>
                <c:pt idx="632">
                  <c:v>6.4</c:v>
                </c:pt>
                <c:pt idx="633">
                  <c:v>7.2</c:v>
                </c:pt>
                <c:pt idx="634">
                  <c:v>3.2</c:v>
                </c:pt>
                <c:pt idx="635">
                  <c:v>10</c:v>
                </c:pt>
                <c:pt idx="636">
                  <c:v>2.6</c:v>
                </c:pt>
                <c:pt idx="637">
                  <c:v>7.4</c:v>
                </c:pt>
                <c:pt idx="638">
                  <c:v>7.2</c:v>
                </c:pt>
                <c:pt idx="639">
                  <c:v>9</c:v>
                </c:pt>
                <c:pt idx="640">
                  <c:v>10</c:v>
                </c:pt>
                <c:pt idx="641">
                  <c:v>4</c:v>
                </c:pt>
                <c:pt idx="642">
                  <c:v>4.4000000000000004</c:v>
                </c:pt>
                <c:pt idx="643">
                  <c:v>4.5999999999999996</c:v>
                </c:pt>
                <c:pt idx="644">
                  <c:v>1.6</c:v>
                </c:pt>
                <c:pt idx="645">
                  <c:v>6.4</c:v>
                </c:pt>
                <c:pt idx="646">
                  <c:v>3.8</c:v>
                </c:pt>
                <c:pt idx="647">
                  <c:v>1.6</c:v>
                </c:pt>
                <c:pt idx="648">
                  <c:v>2.8</c:v>
                </c:pt>
                <c:pt idx="649">
                  <c:v>7.4</c:v>
                </c:pt>
                <c:pt idx="650">
                  <c:v>2</c:v>
                </c:pt>
                <c:pt idx="651">
                  <c:v>4</c:v>
                </c:pt>
                <c:pt idx="652">
                  <c:v>7.4</c:v>
                </c:pt>
                <c:pt idx="653">
                  <c:v>3.6</c:v>
                </c:pt>
                <c:pt idx="654">
                  <c:v>3.8</c:v>
                </c:pt>
                <c:pt idx="655">
                  <c:v>9</c:v>
                </c:pt>
                <c:pt idx="656">
                  <c:v>4.4000000000000004</c:v>
                </c:pt>
                <c:pt idx="657">
                  <c:v>3</c:v>
                </c:pt>
                <c:pt idx="658">
                  <c:v>9.7999999999999989</c:v>
                </c:pt>
                <c:pt idx="659">
                  <c:v>6.4</c:v>
                </c:pt>
                <c:pt idx="660">
                  <c:v>5.2</c:v>
                </c:pt>
                <c:pt idx="661">
                  <c:v>9.4</c:v>
                </c:pt>
                <c:pt idx="662">
                  <c:v>3</c:v>
                </c:pt>
                <c:pt idx="663">
                  <c:v>7.4</c:v>
                </c:pt>
                <c:pt idx="664">
                  <c:v>6.2</c:v>
                </c:pt>
                <c:pt idx="665">
                  <c:v>4.5999999999999996</c:v>
                </c:pt>
                <c:pt idx="666">
                  <c:v>4.5999999999999996</c:v>
                </c:pt>
                <c:pt idx="667">
                  <c:v>1.8</c:v>
                </c:pt>
                <c:pt idx="668">
                  <c:v>7.4</c:v>
                </c:pt>
                <c:pt idx="669">
                  <c:v>8.2000000000000011</c:v>
                </c:pt>
                <c:pt idx="670">
                  <c:v>9.4</c:v>
                </c:pt>
                <c:pt idx="671">
                  <c:v>8.8000000000000007</c:v>
                </c:pt>
                <c:pt idx="672">
                  <c:v>7.4</c:v>
                </c:pt>
                <c:pt idx="673">
                  <c:v>5.8</c:v>
                </c:pt>
                <c:pt idx="674">
                  <c:v>2.6</c:v>
                </c:pt>
                <c:pt idx="675">
                  <c:v>1.2</c:v>
                </c:pt>
                <c:pt idx="676">
                  <c:v>4.8</c:v>
                </c:pt>
                <c:pt idx="677">
                  <c:v>2.8</c:v>
                </c:pt>
                <c:pt idx="678">
                  <c:v>3</c:v>
                </c:pt>
                <c:pt idx="679">
                  <c:v>8.6</c:v>
                </c:pt>
                <c:pt idx="680">
                  <c:v>3.2</c:v>
                </c:pt>
                <c:pt idx="681">
                  <c:v>3.4</c:v>
                </c:pt>
                <c:pt idx="682">
                  <c:v>4.8</c:v>
                </c:pt>
                <c:pt idx="683">
                  <c:v>7.6</c:v>
                </c:pt>
                <c:pt idx="684">
                  <c:v>9.7999999999999989</c:v>
                </c:pt>
                <c:pt idx="685">
                  <c:v>8</c:v>
                </c:pt>
                <c:pt idx="686">
                  <c:v>3</c:v>
                </c:pt>
                <c:pt idx="687">
                  <c:v>3.8</c:v>
                </c:pt>
                <c:pt idx="688">
                  <c:v>6.6</c:v>
                </c:pt>
                <c:pt idx="689">
                  <c:v>5.8</c:v>
                </c:pt>
                <c:pt idx="690">
                  <c:v>4.5999999999999996</c:v>
                </c:pt>
                <c:pt idx="691">
                  <c:v>9.7999999999999989</c:v>
                </c:pt>
                <c:pt idx="692">
                  <c:v>6.4</c:v>
                </c:pt>
                <c:pt idx="693">
                  <c:v>1</c:v>
                </c:pt>
                <c:pt idx="694">
                  <c:v>2.6</c:v>
                </c:pt>
                <c:pt idx="695">
                  <c:v>4.2</c:v>
                </c:pt>
                <c:pt idx="696">
                  <c:v>7.4</c:v>
                </c:pt>
                <c:pt idx="697">
                  <c:v>6</c:v>
                </c:pt>
                <c:pt idx="698">
                  <c:v>2.2000000000000002</c:v>
                </c:pt>
                <c:pt idx="699">
                  <c:v>9.7999999999999989</c:v>
                </c:pt>
                <c:pt idx="700">
                  <c:v>5.6</c:v>
                </c:pt>
                <c:pt idx="701">
                  <c:v>7.2</c:v>
                </c:pt>
                <c:pt idx="702">
                  <c:v>1.6</c:v>
                </c:pt>
                <c:pt idx="703">
                  <c:v>5.6</c:v>
                </c:pt>
                <c:pt idx="704">
                  <c:v>3.8</c:v>
                </c:pt>
                <c:pt idx="705">
                  <c:v>8.6</c:v>
                </c:pt>
                <c:pt idx="706">
                  <c:v>2.4</c:v>
                </c:pt>
                <c:pt idx="707">
                  <c:v>7.2</c:v>
                </c:pt>
                <c:pt idx="708">
                  <c:v>7.8</c:v>
                </c:pt>
                <c:pt idx="709">
                  <c:v>5.4</c:v>
                </c:pt>
                <c:pt idx="710">
                  <c:v>2.6</c:v>
                </c:pt>
                <c:pt idx="711">
                  <c:v>2.4</c:v>
                </c:pt>
                <c:pt idx="712">
                  <c:v>4.5999999999999996</c:v>
                </c:pt>
                <c:pt idx="713">
                  <c:v>2.2000000000000002</c:v>
                </c:pt>
                <c:pt idx="714">
                  <c:v>4.4000000000000004</c:v>
                </c:pt>
                <c:pt idx="715">
                  <c:v>3.4</c:v>
                </c:pt>
                <c:pt idx="716">
                  <c:v>4.2</c:v>
                </c:pt>
                <c:pt idx="717">
                  <c:v>9.7999999999999989</c:v>
                </c:pt>
                <c:pt idx="718">
                  <c:v>5.2</c:v>
                </c:pt>
                <c:pt idx="719">
                  <c:v>2.6</c:v>
                </c:pt>
                <c:pt idx="720">
                  <c:v>10</c:v>
                </c:pt>
                <c:pt idx="721">
                  <c:v>3.6</c:v>
                </c:pt>
                <c:pt idx="722">
                  <c:v>6.2</c:v>
                </c:pt>
                <c:pt idx="723">
                  <c:v>7</c:v>
                </c:pt>
                <c:pt idx="724">
                  <c:v>7.6</c:v>
                </c:pt>
                <c:pt idx="725">
                  <c:v>2.2000000000000002</c:v>
                </c:pt>
                <c:pt idx="726">
                  <c:v>1.2</c:v>
                </c:pt>
                <c:pt idx="727">
                  <c:v>5.6</c:v>
                </c:pt>
                <c:pt idx="728">
                  <c:v>5.6</c:v>
                </c:pt>
                <c:pt idx="729">
                  <c:v>4.4000000000000004</c:v>
                </c:pt>
                <c:pt idx="730">
                  <c:v>4.5999999999999996</c:v>
                </c:pt>
                <c:pt idx="731">
                  <c:v>2.2000000000000002</c:v>
                </c:pt>
                <c:pt idx="732">
                  <c:v>9</c:v>
                </c:pt>
                <c:pt idx="733">
                  <c:v>8.6</c:v>
                </c:pt>
                <c:pt idx="734">
                  <c:v>3.6</c:v>
                </c:pt>
                <c:pt idx="735">
                  <c:v>3</c:v>
                </c:pt>
                <c:pt idx="736">
                  <c:v>2.4</c:v>
                </c:pt>
                <c:pt idx="737">
                  <c:v>3</c:v>
                </c:pt>
                <c:pt idx="738">
                  <c:v>3.4</c:v>
                </c:pt>
                <c:pt idx="739">
                  <c:v>1.8</c:v>
                </c:pt>
                <c:pt idx="740">
                  <c:v>3.4</c:v>
                </c:pt>
                <c:pt idx="741">
                  <c:v>3.4</c:v>
                </c:pt>
                <c:pt idx="742">
                  <c:v>7</c:v>
                </c:pt>
                <c:pt idx="743">
                  <c:v>8</c:v>
                </c:pt>
              </c:numCache>
            </c:numRef>
          </c:val>
          <c:smooth val="0"/>
        </c:ser>
        <c:ser>
          <c:idx val="2"/>
          <c:order val="2"/>
          <c:tx>
            <c:v>Limite Mínimo de Modulação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Plan5!$M$2:$M$745</c:f>
              <c:numCache>
                <c:formatCode>General</c:formatCode>
                <c:ptCount val="74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v>Limite Máximo de Modulação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Plan5!$N$2:$N$745</c:f>
              <c:numCache>
                <c:formatCode>General</c:formatCode>
                <c:ptCount val="74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10</c:v>
                </c:pt>
                <c:pt idx="299">
                  <c:v>10</c:v>
                </c:pt>
                <c:pt idx="300">
                  <c:v>10</c:v>
                </c:pt>
                <c:pt idx="301">
                  <c:v>10</c:v>
                </c:pt>
                <c:pt idx="302">
                  <c:v>10</c:v>
                </c:pt>
                <c:pt idx="303">
                  <c:v>10</c:v>
                </c:pt>
                <c:pt idx="304">
                  <c:v>10</c:v>
                </c:pt>
                <c:pt idx="305">
                  <c:v>10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10</c:v>
                </c:pt>
                <c:pt idx="314">
                  <c:v>10</c:v>
                </c:pt>
                <c:pt idx="315">
                  <c:v>10</c:v>
                </c:pt>
                <c:pt idx="316">
                  <c:v>10</c:v>
                </c:pt>
                <c:pt idx="317">
                  <c:v>10</c:v>
                </c:pt>
                <c:pt idx="318">
                  <c:v>10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</c:v>
                </c:pt>
                <c:pt idx="323">
                  <c:v>10</c:v>
                </c:pt>
                <c:pt idx="324">
                  <c:v>10</c:v>
                </c:pt>
                <c:pt idx="325">
                  <c:v>10</c:v>
                </c:pt>
                <c:pt idx="326">
                  <c:v>10</c:v>
                </c:pt>
                <c:pt idx="327">
                  <c:v>10</c:v>
                </c:pt>
                <c:pt idx="328">
                  <c:v>10</c:v>
                </c:pt>
                <c:pt idx="329">
                  <c:v>10</c:v>
                </c:pt>
                <c:pt idx="330">
                  <c:v>10</c:v>
                </c:pt>
                <c:pt idx="331">
                  <c:v>10</c:v>
                </c:pt>
                <c:pt idx="332">
                  <c:v>10</c:v>
                </c:pt>
                <c:pt idx="333">
                  <c:v>10</c:v>
                </c:pt>
                <c:pt idx="334">
                  <c:v>10</c:v>
                </c:pt>
                <c:pt idx="335">
                  <c:v>10</c:v>
                </c:pt>
                <c:pt idx="336">
                  <c:v>10</c:v>
                </c:pt>
                <c:pt idx="337">
                  <c:v>10</c:v>
                </c:pt>
                <c:pt idx="338">
                  <c:v>10</c:v>
                </c:pt>
                <c:pt idx="339">
                  <c:v>10</c:v>
                </c:pt>
                <c:pt idx="340">
                  <c:v>10</c:v>
                </c:pt>
                <c:pt idx="341">
                  <c:v>10</c:v>
                </c:pt>
                <c:pt idx="342">
                  <c:v>10</c:v>
                </c:pt>
                <c:pt idx="343">
                  <c:v>10</c:v>
                </c:pt>
                <c:pt idx="344">
                  <c:v>10</c:v>
                </c:pt>
                <c:pt idx="345">
                  <c:v>10</c:v>
                </c:pt>
                <c:pt idx="346">
                  <c:v>10</c:v>
                </c:pt>
                <c:pt idx="347">
                  <c:v>10</c:v>
                </c:pt>
                <c:pt idx="348">
                  <c:v>10</c:v>
                </c:pt>
                <c:pt idx="349">
                  <c:v>10</c:v>
                </c:pt>
                <c:pt idx="350">
                  <c:v>10</c:v>
                </c:pt>
                <c:pt idx="351">
                  <c:v>10</c:v>
                </c:pt>
                <c:pt idx="352">
                  <c:v>10</c:v>
                </c:pt>
                <c:pt idx="353">
                  <c:v>10</c:v>
                </c:pt>
                <c:pt idx="354">
                  <c:v>10</c:v>
                </c:pt>
                <c:pt idx="355">
                  <c:v>10</c:v>
                </c:pt>
                <c:pt idx="356">
                  <c:v>10</c:v>
                </c:pt>
                <c:pt idx="357">
                  <c:v>10</c:v>
                </c:pt>
                <c:pt idx="358">
                  <c:v>10</c:v>
                </c:pt>
                <c:pt idx="359">
                  <c:v>10</c:v>
                </c:pt>
                <c:pt idx="360">
                  <c:v>10</c:v>
                </c:pt>
                <c:pt idx="361">
                  <c:v>10</c:v>
                </c:pt>
                <c:pt idx="362">
                  <c:v>10</c:v>
                </c:pt>
                <c:pt idx="363">
                  <c:v>10</c:v>
                </c:pt>
                <c:pt idx="364">
                  <c:v>10</c:v>
                </c:pt>
                <c:pt idx="365">
                  <c:v>10</c:v>
                </c:pt>
                <c:pt idx="366">
                  <c:v>10</c:v>
                </c:pt>
                <c:pt idx="367">
                  <c:v>10</c:v>
                </c:pt>
                <c:pt idx="368">
                  <c:v>10</c:v>
                </c:pt>
                <c:pt idx="369">
                  <c:v>10</c:v>
                </c:pt>
                <c:pt idx="370">
                  <c:v>10</c:v>
                </c:pt>
                <c:pt idx="371">
                  <c:v>10</c:v>
                </c:pt>
                <c:pt idx="372">
                  <c:v>10</c:v>
                </c:pt>
                <c:pt idx="373">
                  <c:v>10</c:v>
                </c:pt>
                <c:pt idx="374">
                  <c:v>10</c:v>
                </c:pt>
                <c:pt idx="375">
                  <c:v>10</c:v>
                </c:pt>
                <c:pt idx="376">
                  <c:v>10</c:v>
                </c:pt>
                <c:pt idx="377">
                  <c:v>10</c:v>
                </c:pt>
                <c:pt idx="378">
                  <c:v>10</c:v>
                </c:pt>
                <c:pt idx="379">
                  <c:v>10</c:v>
                </c:pt>
                <c:pt idx="380">
                  <c:v>10</c:v>
                </c:pt>
                <c:pt idx="381">
                  <c:v>10</c:v>
                </c:pt>
                <c:pt idx="382">
                  <c:v>10</c:v>
                </c:pt>
                <c:pt idx="383">
                  <c:v>10</c:v>
                </c:pt>
                <c:pt idx="384">
                  <c:v>10</c:v>
                </c:pt>
                <c:pt idx="385">
                  <c:v>10</c:v>
                </c:pt>
                <c:pt idx="386">
                  <c:v>10</c:v>
                </c:pt>
                <c:pt idx="387">
                  <c:v>10</c:v>
                </c:pt>
                <c:pt idx="388">
                  <c:v>10</c:v>
                </c:pt>
                <c:pt idx="389">
                  <c:v>10</c:v>
                </c:pt>
                <c:pt idx="390">
                  <c:v>10</c:v>
                </c:pt>
                <c:pt idx="391">
                  <c:v>10</c:v>
                </c:pt>
                <c:pt idx="392">
                  <c:v>10</c:v>
                </c:pt>
                <c:pt idx="393">
                  <c:v>10</c:v>
                </c:pt>
                <c:pt idx="394">
                  <c:v>10</c:v>
                </c:pt>
                <c:pt idx="395">
                  <c:v>10</c:v>
                </c:pt>
                <c:pt idx="396">
                  <c:v>10</c:v>
                </c:pt>
                <c:pt idx="397">
                  <c:v>10</c:v>
                </c:pt>
                <c:pt idx="398">
                  <c:v>10</c:v>
                </c:pt>
                <c:pt idx="399">
                  <c:v>10</c:v>
                </c:pt>
                <c:pt idx="400">
                  <c:v>10</c:v>
                </c:pt>
                <c:pt idx="401">
                  <c:v>10</c:v>
                </c:pt>
                <c:pt idx="402">
                  <c:v>10</c:v>
                </c:pt>
                <c:pt idx="403">
                  <c:v>10</c:v>
                </c:pt>
                <c:pt idx="404">
                  <c:v>10</c:v>
                </c:pt>
                <c:pt idx="405">
                  <c:v>10</c:v>
                </c:pt>
                <c:pt idx="406">
                  <c:v>10</c:v>
                </c:pt>
                <c:pt idx="407">
                  <c:v>10</c:v>
                </c:pt>
                <c:pt idx="408">
                  <c:v>10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10</c:v>
                </c:pt>
                <c:pt idx="416">
                  <c:v>10</c:v>
                </c:pt>
                <c:pt idx="417">
                  <c:v>10</c:v>
                </c:pt>
                <c:pt idx="418">
                  <c:v>10</c:v>
                </c:pt>
                <c:pt idx="419">
                  <c:v>10</c:v>
                </c:pt>
                <c:pt idx="420">
                  <c:v>10</c:v>
                </c:pt>
                <c:pt idx="421">
                  <c:v>10</c:v>
                </c:pt>
                <c:pt idx="422">
                  <c:v>10</c:v>
                </c:pt>
                <c:pt idx="423">
                  <c:v>10</c:v>
                </c:pt>
                <c:pt idx="424">
                  <c:v>10</c:v>
                </c:pt>
                <c:pt idx="425">
                  <c:v>10</c:v>
                </c:pt>
                <c:pt idx="426">
                  <c:v>10</c:v>
                </c:pt>
                <c:pt idx="427">
                  <c:v>10</c:v>
                </c:pt>
                <c:pt idx="428">
                  <c:v>10</c:v>
                </c:pt>
                <c:pt idx="429">
                  <c:v>10</c:v>
                </c:pt>
                <c:pt idx="430">
                  <c:v>10</c:v>
                </c:pt>
                <c:pt idx="431">
                  <c:v>10</c:v>
                </c:pt>
                <c:pt idx="432">
                  <c:v>10</c:v>
                </c:pt>
                <c:pt idx="433">
                  <c:v>10</c:v>
                </c:pt>
                <c:pt idx="434">
                  <c:v>10</c:v>
                </c:pt>
                <c:pt idx="435">
                  <c:v>10</c:v>
                </c:pt>
                <c:pt idx="436">
                  <c:v>10</c:v>
                </c:pt>
                <c:pt idx="437">
                  <c:v>10</c:v>
                </c:pt>
                <c:pt idx="438">
                  <c:v>10</c:v>
                </c:pt>
                <c:pt idx="439">
                  <c:v>10</c:v>
                </c:pt>
                <c:pt idx="440">
                  <c:v>10</c:v>
                </c:pt>
                <c:pt idx="441">
                  <c:v>10</c:v>
                </c:pt>
                <c:pt idx="442">
                  <c:v>10</c:v>
                </c:pt>
                <c:pt idx="443">
                  <c:v>10</c:v>
                </c:pt>
                <c:pt idx="444">
                  <c:v>10</c:v>
                </c:pt>
                <c:pt idx="445">
                  <c:v>10</c:v>
                </c:pt>
                <c:pt idx="446">
                  <c:v>10</c:v>
                </c:pt>
                <c:pt idx="447">
                  <c:v>10</c:v>
                </c:pt>
                <c:pt idx="448">
                  <c:v>10</c:v>
                </c:pt>
                <c:pt idx="449">
                  <c:v>10</c:v>
                </c:pt>
                <c:pt idx="450">
                  <c:v>10</c:v>
                </c:pt>
                <c:pt idx="451">
                  <c:v>10</c:v>
                </c:pt>
                <c:pt idx="452">
                  <c:v>10</c:v>
                </c:pt>
                <c:pt idx="453">
                  <c:v>10</c:v>
                </c:pt>
                <c:pt idx="454">
                  <c:v>10</c:v>
                </c:pt>
                <c:pt idx="455">
                  <c:v>10</c:v>
                </c:pt>
                <c:pt idx="456">
                  <c:v>10</c:v>
                </c:pt>
                <c:pt idx="457">
                  <c:v>10</c:v>
                </c:pt>
                <c:pt idx="458">
                  <c:v>10</c:v>
                </c:pt>
                <c:pt idx="459">
                  <c:v>10</c:v>
                </c:pt>
                <c:pt idx="460">
                  <c:v>10</c:v>
                </c:pt>
                <c:pt idx="461">
                  <c:v>10</c:v>
                </c:pt>
                <c:pt idx="462">
                  <c:v>10</c:v>
                </c:pt>
                <c:pt idx="463">
                  <c:v>10</c:v>
                </c:pt>
                <c:pt idx="464">
                  <c:v>10</c:v>
                </c:pt>
                <c:pt idx="465">
                  <c:v>10</c:v>
                </c:pt>
                <c:pt idx="466">
                  <c:v>10</c:v>
                </c:pt>
                <c:pt idx="467">
                  <c:v>10</c:v>
                </c:pt>
                <c:pt idx="468">
                  <c:v>10</c:v>
                </c:pt>
                <c:pt idx="469">
                  <c:v>10</c:v>
                </c:pt>
                <c:pt idx="470">
                  <c:v>10</c:v>
                </c:pt>
                <c:pt idx="471">
                  <c:v>10</c:v>
                </c:pt>
                <c:pt idx="472">
                  <c:v>10</c:v>
                </c:pt>
                <c:pt idx="473">
                  <c:v>10</c:v>
                </c:pt>
                <c:pt idx="474">
                  <c:v>10</c:v>
                </c:pt>
                <c:pt idx="475">
                  <c:v>10</c:v>
                </c:pt>
                <c:pt idx="476">
                  <c:v>10</c:v>
                </c:pt>
                <c:pt idx="477">
                  <c:v>10</c:v>
                </c:pt>
                <c:pt idx="478">
                  <c:v>10</c:v>
                </c:pt>
                <c:pt idx="479">
                  <c:v>10</c:v>
                </c:pt>
                <c:pt idx="480">
                  <c:v>10</c:v>
                </c:pt>
                <c:pt idx="481">
                  <c:v>10</c:v>
                </c:pt>
                <c:pt idx="482">
                  <c:v>10</c:v>
                </c:pt>
                <c:pt idx="483">
                  <c:v>10</c:v>
                </c:pt>
                <c:pt idx="484">
                  <c:v>10</c:v>
                </c:pt>
                <c:pt idx="485">
                  <c:v>10</c:v>
                </c:pt>
                <c:pt idx="486">
                  <c:v>10</c:v>
                </c:pt>
                <c:pt idx="487">
                  <c:v>10</c:v>
                </c:pt>
                <c:pt idx="488">
                  <c:v>10</c:v>
                </c:pt>
                <c:pt idx="489">
                  <c:v>10</c:v>
                </c:pt>
                <c:pt idx="490">
                  <c:v>10</c:v>
                </c:pt>
                <c:pt idx="491">
                  <c:v>10</c:v>
                </c:pt>
                <c:pt idx="492">
                  <c:v>10</c:v>
                </c:pt>
                <c:pt idx="493">
                  <c:v>10</c:v>
                </c:pt>
                <c:pt idx="494">
                  <c:v>10</c:v>
                </c:pt>
                <c:pt idx="495">
                  <c:v>10</c:v>
                </c:pt>
                <c:pt idx="496">
                  <c:v>10</c:v>
                </c:pt>
                <c:pt idx="497">
                  <c:v>10</c:v>
                </c:pt>
                <c:pt idx="498">
                  <c:v>10</c:v>
                </c:pt>
                <c:pt idx="499">
                  <c:v>10</c:v>
                </c:pt>
                <c:pt idx="500">
                  <c:v>10</c:v>
                </c:pt>
                <c:pt idx="501">
                  <c:v>10</c:v>
                </c:pt>
                <c:pt idx="502">
                  <c:v>10</c:v>
                </c:pt>
                <c:pt idx="503">
                  <c:v>10</c:v>
                </c:pt>
                <c:pt idx="504">
                  <c:v>10</c:v>
                </c:pt>
                <c:pt idx="505">
                  <c:v>10</c:v>
                </c:pt>
                <c:pt idx="506">
                  <c:v>10</c:v>
                </c:pt>
                <c:pt idx="507">
                  <c:v>10</c:v>
                </c:pt>
                <c:pt idx="508">
                  <c:v>10</c:v>
                </c:pt>
                <c:pt idx="509">
                  <c:v>10</c:v>
                </c:pt>
                <c:pt idx="510">
                  <c:v>10</c:v>
                </c:pt>
                <c:pt idx="511">
                  <c:v>10</c:v>
                </c:pt>
                <c:pt idx="512">
                  <c:v>10</c:v>
                </c:pt>
                <c:pt idx="513">
                  <c:v>10</c:v>
                </c:pt>
                <c:pt idx="514">
                  <c:v>10</c:v>
                </c:pt>
                <c:pt idx="515">
                  <c:v>10</c:v>
                </c:pt>
                <c:pt idx="516">
                  <c:v>10</c:v>
                </c:pt>
                <c:pt idx="517">
                  <c:v>10</c:v>
                </c:pt>
                <c:pt idx="518">
                  <c:v>10</c:v>
                </c:pt>
                <c:pt idx="519">
                  <c:v>10</c:v>
                </c:pt>
                <c:pt idx="520">
                  <c:v>10</c:v>
                </c:pt>
                <c:pt idx="521">
                  <c:v>10</c:v>
                </c:pt>
                <c:pt idx="522">
                  <c:v>10</c:v>
                </c:pt>
                <c:pt idx="523">
                  <c:v>10</c:v>
                </c:pt>
                <c:pt idx="524">
                  <c:v>10</c:v>
                </c:pt>
                <c:pt idx="525">
                  <c:v>10</c:v>
                </c:pt>
                <c:pt idx="526">
                  <c:v>10</c:v>
                </c:pt>
                <c:pt idx="527">
                  <c:v>10</c:v>
                </c:pt>
                <c:pt idx="528">
                  <c:v>10</c:v>
                </c:pt>
                <c:pt idx="529">
                  <c:v>10</c:v>
                </c:pt>
                <c:pt idx="530">
                  <c:v>10</c:v>
                </c:pt>
                <c:pt idx="531">
                  <c:v>10</c:v>
                </c:pt>
                <c:pt idx="532">
                  <c:v>10</c:v>
                </c:pt>
                <c:pt idx="533">
                  <c:v>10</c:v>
                </c:pt>
                <c:pt idx="534">
                  <c:v>10</c:v>
                </c:pt>
                <c:pt idx="535">
                  <c:v>10</c:v>
                </c:pt>
                <c:pt idx="536">
                  <c:v>10</c:v>
                </c:pt>
                <c:pt idx="537">
                  <c:v>10</c:v>
                </c:pt>
                <c:pt idx="538">
                  <c:v>10</c:v>
                </c:pt>
                <c:pt idx="539">
                  <c:v>10</c:v>
                </c:pt>
                <c:pt idx="540">
                  <c:v>10</c:v>
                </c:pt>
                <c:pt idx="541">
                  <c:v>10</c:v>
                </c:pt>
                <c:pt idx="542">
                  <c:v>10</c:v>
                </c:pt>
                <c:pt idx="543">
                  <c:v>10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10</c:v>
                </c:pt>
                <c:pt idx="549">
                  <c:v>10</c:v>
                </c:pt>
                <c:pt idx="550">
                  <c:v>10</c:v>
                </c:pt>
                <c:pt idx="551">
                  <c:v>10</c:v>
                </c:pt>
                <c:pt idx="552">
                  <c:v>10</c:v>
                </c:pt>
                <c:pt idx="553">
                  <c:v>10</c:v>
                </c:pt>
                <c:pt idx="554">
                  <c:v>10</c:v>
                </c:pt>
                <c:pt idx="555">
                  <c:v>10</c:v>
                </c:pt>
                <c:pt idx="556">
                  <c:v>10</c:v>
                </c:pt>
                <c:pt idx="557">
                  <c:v>10</c:v>
                </c:pt>
                <c:pt idx="558">
                  <c:v>10</c:v>
                </c:pt>
                <c:pt idx="559">
                  <c:v>10</c:v>
                </c:pt>
                <c:pt idx="560">
                  <c:v>10</c:v>
                </c:pt>
                <c:pt idx="561">
                  <c:v>10</c:v>
                </c:pt>
                <c:pt idx="562">
                  <c:v>10</c:v>
                </c:pt>
                <c:pt idx="563">
                  <c:v>10</c:v>
                </c:pt>
                <c:pt idx="564">
                  <c:v>10</c:v>
                </c:pt>
                <c:pt idx="565">
                  <c:v>10</c:v>
                </c:pt>
                <c:pt idx="566">
                  <c:v>10</c:v>
                </c:pt>
                <c:pt idx="567">
                  <c:v>10</c:v>
                </c:pt>
                <c:pt idx="568">
                  <c:v>10</c:v>
                </c:pt>
                <c:pt idx="569">
                  <c:v>10</c:v>
                </c:pt>
                <c:pt idx="570">
                  <c:v>10</c:v>
                </c:pt>
                <c:pt idx="571">
                  <c:v>10</c:v>
                </c:pt>
                <c:pt idx="572">
                  <c:v>10</c:v>
                </c:pt>
                <c:pt idx="573">
                  <c:v>10</c:v>
                </c:pt>
                <c:pt idx="574">
                  <c:v>10</c:v>
                </c:pt>
                <c:pt idx="575">
                  <c:v>10</c:v>
                </c:pt>
                <c:pt idx="576">
                  <c:v>10</c:v>
                </c:pt>
                <c:pt idx="577">
                  <c:v>10</c:v>
                </c:pt>
                <c:pt idx="578">
                  <c:v>10</c:v>
                </c:pt>
                <c:pt idx="579">
                  <c:v>10</c:v>
                </c:pt>
                <c:pt idx="580">
                  <c:v>10</c:v>
                </c:pt>
                <c:pt idx="581">
                  <c:v>10</c:v>
                </c:pt>
                <c:pt idx="582">
                  <c:v>10</c:v>
                </c:pt>
                <c:pt idx="583">
                  <c:v>10</c:v>
                </c:pt>
                <c:pt idx="584">
                  <c:v>10</c:v>
                </c:pt>
                <c:pt idx="585">
                  <c:v>10</c:v>
                </c:pt>
                <c:pt idx="586">
                  <c:v>10</c:v>
                </c:pt>
                <c:pt idx="587">
                  <c:v>10</c:v>
                </c:pt>
                <c:pt idx="588">
                  <c:v>10</c:v>
                </c:pt>
                <c:pt idx="589">
                  <c:v>10</c:v>
                </c:pt>
                <c:pt idx="590">
                  <c:v>10</c:v>
                </c:pt>
                <c:pt idx="591">
                  <c:v>10</c:v>
                </c:pt>
                <c:pt idx="592">
                  <c:v>10</c:v>
                </c:pt>
                <c:pt idx="593">
                  <c:v>10</c:v>
                </c:pt>
                <c:pt idx="594">
                  <c:v>10</c:v>
                </c:pt>
                <c:pt idx="595">
                  <c:v>10</c:v>
                </c:pt>
                <c:pt idx="596">
                  <c:v>10</c:v>
                </c:pt>
                <c:pt idx="597">
                  <c:v>10</c:v>
                </c:pt>
                <c:pt idx="598">
                  <c:v>10</c:v>
                </c:pt>
                <c:pt idx="599">
                  <c:v>10</c:v>
                </c:pt>
                <c:pt idx="600">
                  <c:v>10</c:v>
                </c:pt>
                <c:pt idx="601">
                  <c:v>10</c:v>
                </c:pt>
                <c:pt idx="602">
                  <c:v>10</c:v>
                </c:pt>
                <c:pt idx="603">
                  <c:v>10</c:v>
                </c:pt>
                <c:pt idx="604">
                  <c:v>10</c:v>
                </c:pt>
                <c:pt idx="605">
                  <c:v>10</c:v>
                </c:pt>
                <c:pt idx="606">
                  <c:v>10</c:v>
                </c:pt>
                <c:pt idx="607">
                  <c:v>10</c:v>
                </c:pt>
                <c:pt idx="608">
                  <c:v>10</c:v>
                </c:pt>
                <c:pt idx="609">
                  <c:v>10</c:v>
                </c:pt>
                <c:pt idx="610">
                  <c:v>10</c:v>
                </c:pt>
                <c:pt idx="611">
                  <c:v>10</c:v>
                </c:pt>
                <c:pt idx="612">
                  <c:v>10</c:v>
                </c:pt>
                <c:pt idx="613">
                  <c:v>10</c:v>
                </c:pt>
                <c:pt idx="614">
                  <c:v>10</c:v>
                </c:pt>
                <c:pt idx="615">
                  <c:v>10</c:v>
                </c:pt>
                <c:pt idx="616">
                  <c:v>10</c:v>
                </c:pt>
                <c:pt idx="617">
                  <c:v>10</c:v>
                </c:pt>
                <c:pt idx="618">
                  <c:v>10</c:v>
                </c:pt>
                <c:pt idx="619">
                  <c:v>10</c:v>
                </c:pt>
                <c:pt idx="620">
                  <c:v>10</c:v>
                </c:pt>
                <c:pt idx="621">
                  <c:v>10</c:v>
                </c:pt>
                <c:pt idx="622">
                  <c:v>10</c:v>
                </c:pt>
                <c:pt idx="623">
                  <c:v>10</c:v>
                </c:pt>
                <c:pt idx="624">
                  <c:v>10</c:v>
                </c:pt>
                <c:pt idx="625">
                  <c:v>10</c:v>
                </c:pt>
                <c:pt idx="626">
                  <c:v>10</c:v>
                </c:pt>
                <c:pt idx="627">
                  <c:v>10</c:v>
                </c:pt>
                <c:pt idx="628">
                  <c:v>10</c:v>
                </c:pt>
                <c:pt idx="629">
                  <c:v>10</c:v>
                </c:pt>
                <c:pt idx="630">
                  <c:v>10</c:v>
                </c:pt>
                <c:pt idx="631">
                  <c:v>10</c:v>
                </c:pt>
                <c:pt idx="632">
                  <c:v>10</c:v>
                </c:pt>
                <c:pt idx="633">
                  <c:v>10</c:v>
                </c:pt>
                <c:pt idx="634">
                  <c:v>10</c:v>
                </c:pt>
                <c:pt idx="635">
                  <c:v>10</c:v>
                </c:pt>
                <c:pt idx="636">
                  <c:v>10</c:v>
                </c:pt>
                <c:pt idx="637">
                  <c:v>10</c:v>
                </c:pt>
                <c:pt idx="638">
                  <c:v>10</c:v>
                </c:pt>
                <c:pt idx="639">
                  <c:v>10</c:v>
                </c:pt>
                <c:pt idx="640">
                  <c:v>10</c:v>
                </c:pt>
                <c:pt idx="641">
                  <c:v>10</c:v>
                </c:pt>
                <c:pt idx="642">
                  <c:v>10</c:v>
                </c:pt>
                <c:pt idx="643">
                  <c:v>10</c:v>
                </c:pt>
                <c:pt idx="644">
                  <c:v>10</c:v>
                </c:pt>
                <c:pt idx="645">
                  <c:v>10</c:v>
                </c:pt>
                <c:pt idx="646">
                  <c:v>10</c:v>
                </c:pt>
                <c:pt idx="647">
                  <c:v>10</c:v>
                </c:pt>
                <c:pt idx="648">
                  <c:v>10</c:v>
                </c:pt>
                <c:pt idx="649">
                  <c:v>10</c:v>
                </c:pt>
                <c:pt idx="650">
                  <c:v>10</c:v>
                </c:pt>
                <c:pt idx="651">
                  <c:v>10</c:v>
                </c:pt>
                <c:pt idx="652">
                  <c:v>10</c:v>
                </c:pt>
                <c:pt idx="653">
                  <c:v>10</c:v>
                </c:pt>
                <c:pt idx="654">
                  <c:v>10</c:v>
                </c:pt>
                <c:pt idx="655">
                  <c:v>10</c:v>
                </c:pt>
                <c:pt idx="656">
                  <c:v>10</c:v>
                </c:pt>
                <c:pt idx="657">
                  <c:v>10</c:v>
                </c:pt>
                <c:pt idx="658">
                  <c:v>10</c:v>
                </c:pt>
                <c:pt idx="659">
                  <c:v>10</c:v>
                </c:pt>
                <c:pt idx="660">
                  <c:v>10</c:v>
                </c:pt>
                <c:pt idx="661">
                  <c:v>10</c:v>
                </c:pt>
                <c:pt idx="662">
                  <c:v>10</c:v>
                </c:pt>
                <c:pt idx="663">
                  <c:v>10</c:v>
                </c:pt>
                <c:pt idx="664">
                  <c:v>10</c:v>
                </c:pt>
                <c:pt idx="665">
                  <c:v>10</c:v>
                </c:pt>
                <c:pt idx="666">
                  <c:v>10</c:v>
                </c:pt>
                <c:pt idx="667">
                  <c:v>10</c:v>
                </c:pt>
                <c:pt idx="668">
                  <c:v>10</c:v>
                </c:pt>
                <c:pt idx="669">
                  <c:v>10</c:v>
                </c:pt>
                <c:pt idx="670">
                  <c:v>10</c:v>
                </c:pt>
                <c:pt idx="671">
                  <c:v>10</c:v>
                </c:pt>
                <c:pt idx="672">
                  <c:v>10</c:v>
                </c:pt>
                <c:pt idx="673">
                  <c:v>10</c:v>
                </c:pt>
                <c:pt idx="674">
                  <c:v>10</c:v>
                </c:pt>
                <c:pt idx="675">
                  <c:v>10</c:v>
                </c:pt>
                <c:pt idx="676">
                  <c:v>10</c:v>
                </c:pt>
                <c:pt idx="677">
                  <c:v>10</c:v>
                </c:pt>
                <c:pt idx="678">
                  <c:v>10</c:v>
                </c:pt>
                <c:pt idx="679">
                  <c:v>10</c:v>
                </c:pt>
                <c:pt idx="680">
                  <c:v>10</c:v>
                </c:pt>
                <c:pt idx="681">
                  <c:v>10</c:v>
                </c:pt>
                <c:pt idx="682">
                  <c:v>10</c:v>
                </c:pt>
                <c:pt idx="683">
                  <c:v>10</c:v>
                </c:pt>
                <c:pt idx="684">
                  <c:v>10</c:v>
                </c:pt>
                <c:pt idx="685">
                  <c:v>10</c:v>
                </c:pt>
                <c:pt idx="686">
                  <c:v>10</c:v>
                </c:pt>
                <c:pt idx="687">
                  <c:v>10</c:v>
                </c:pt>
                <c:pt idx="688">
                  <c:v>10</c:v>
                </c:pt>
                <c:pt idx="689">
                  <c:v>10</c:v>
                </c:pt>
                <c:pt idx="690">
                  <c:v>10</c:v>
                </c:pt>
                <c:pt idx="691">
                  <c:v>10</c:v>
                </c:pt>
                <c:pt idx="692">
                  <c:v>10</c:v>
                </c:pt>
                <c:pt idx="693">
                  <c:v>10</c:v>
                </c:pt>
                <c:pt idx="694">
                  <c:v>10</c:v>
                </c:pt>
                <c:pt idx="695">
                  <c:v>10</c:v>
                </c:pt>
                <c:pt idx="696">
                  <c:v>10</c:v>
                </c:pt>
                <c:pt idx="697">
                  <c:v>10</c:v>
                </c:pt>
                <c:pt idx="698">
                  <c:v>10</c:v>
                </c:pt>
                <c:pt idx="699">
                  <c:v>10</c:v>
                </c:pt>
                <c:pt idx="700">
                  <c:v>10</c:v>
                </c:pt>
                <c:pt idx="701">
                  <c:v>10</c:v>
                </c:pt>
                <c:pt idx="702">
                  <c:v>10</c:v>
                </c:pt>
                <c:pt idx="703">
                  <c:v>10</c:v>
                </c:pt>
                <c:pt idx="704">
                  <c:v>10</c:v>
                </c:pt>
                <c:pt idx="705">
                  <c:v>10</c:v>
                </c:pt>
                <c:pt idx="706">
                  <c:v>10</c:v>
                </c:pt>
                <c:pt idx="707">
                  <c:v>10</c:v>
                </c:pt>
                <c:pt idx="708">
                  <c:v>10</c:v>
                </c:pt>
                <c:pt idx="709">
                  <c:v>10</c:v>
                </c:pt>
                <c:pt idx="710">
                  <c:v>10</c:v>
                </c:pt>
                <c:pt idx="711">
                  <c:v>10</c:v>
                </c:pt>
                <c:pt idx="712">
                  <c:v>10</c:v>
                </c:pt>
                <c:pt idx="713">
                  <c:v>10</c:v>
                </c:pt>
                <c:pt idx="714">
                  <c:v>10</c:v>
                </c:pt>
                <c:pt idx="715">
                  <c:v>10</c:v>
                </c:pt>
                <c:pt idx="716">
                  <c:v>10</c:v>
                </c:pt>
                <c:pt idx="717">
                  <c:v>10</c:v>
                </c:pt>
                <c:pt idx="718">
                  <c:v>10</c:v>
                </c:pt>
                <c:pt idx="719">
                  <c:v>10</c:v>
                </c:pt>
                <c:pt idx="720">
                  <c:v>10</c:v>
                </c:pt>
                <c:pt idx="721">
                  <c:v>10</c:v>
                </c:pt>
                <c:pt idx="722">
                  <c:v>10</c:v>
                </c:pt>
                <c:pt idx="723">
                  <c:v>10</c:v>
                </c:pt>
                <c:pt idx="724">
                  <c:v>10</c:v>
                </c:pt>
                <c:pt idx="725">
                  <c:v>10</c:v>
                </c:pt>
                <c:pt idx="726">
                  <c:v>10</c:v>
                </c:pt>
                <c:pt idx="727">
                  <c:v>10</c:v>
                </c:pt>
                <c:pt idx="728">
                  <c:v>10</c:v>
                </c:pt>
                <c:pt idx="729">
                  <c:v>10</c:v>
                </c:pt>
                <c:pt idx="730">
                  <c:v>10</c:v>
                </c:pt>
                <c:pt idx="731">
                  <c:v>10</c:v>
                </c:pt>
                <c:pt idx="732">
                  <c:v>10</c:v>
                </c:pt>
                <c:pt idx="733">
                  <c:v>10</c:v>
                </c:pt>
                <c:pt idx="734">
                  <c:v>10</c:v>
                </c:pt>
                <c:pt idx="735">
                  <c:v>10</c:v>
                </c:pt>
                <c:pt idx="736">
                  <c:v>10</c:v>
                </c:pt>
                <c:pt idx="737">
                  <c:v>10</c:v>
                </c:pt>
                <c:pt idx="738">
                  <c:v>10</c:v>
                </c:pt>
                <c:pt idx="739">
                  <c:v>10</c:v>
                </c:pt>
                <c:pt idx="740">
                  <c:v>10</c:v>
                </c:pt>
                <c:pt idx="741">
                  <c:v>10</c:v>
                </c:pt>
                <c:pt idx="742">
                  <c:v>10</c:v>
                </c:pt>
                <c:pt idx="743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705344"/>
        <c:axId val="282705728"/>
      </c:lineChart>
      <c:catAx>
        <c:axId val="282705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705728"/>
        <c:crosses val="autoZero"/>
        <c:auto val="1"/>
        <c:lblAlgn val="ctr"/>
        <c:lblOffset val="100"/>
        <c:noMultiLvlLbl val="0"/>
      </c:catAx>
      <c:valAx>
        <c:axId val="28270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70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Carga x Contrato Flexível por Prioridade 1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Carga Livre Remanescente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Plan5!$P$2:$P$745</c:f>
              <c:numCache>
                <c:formatCode>General</c:formatCode>
                <c:ptCount val="744"/>
                <c:pt idx="0">
                  <c:v>4.4479462339330293</c:v>
                </c:pt>
                <c:pt idx="1">
                  <c:v>21</c:v>
                </c:pt>
                <c:pt idx="2">
                  <c:v>10.780054815337433</c:v>
                </c:pt>
                <c:pt idx="3">
                  <c:v>14.398402576139947</c:v>
                </c:pt>
                <c:pt idx="4">
                  <c:v>13.041522165839005</c:v>
                </c:pt>
                <c:pt idx="5">
                  <c:v>15.755282986440887</c:v>
                </c:pt>
                <c:pt idx="6">
                  <c:v>10.327761345237116</c:v>
                </c:pt>
                <c:pt idx="7">
                  <c:v>0.21633967418340516</c:v>
                </c:pt>
                <c:pt idx="8">
                  <c:v>11.684641755538062</c:v>
                </c:pt>
                <c:pt idx="9">
                  <c:v>8.0662939947355454</c:v>
                </c:pt>
                <c:pt idx="10">
                  <c:v>12.58922869573869</c:v>
                </c:pt>
                <c:pt idx="11">
                  <c:v>9.4231744050364892</c:v>
                </c:pt>
                <c:pt idx="12">
                  <c:v>17.112163396741835</c:v>
                </c:pt>
                <c:pt idx="13">
                  <c:v>13.493815635939319</c:v>
                </c:pt>
                <c:pt idx="14">
                  <c:v>0.21633967418340516</c:v>
                </c:pt>
                <c:pt idx="15">
                  <c:v>3.5433592937324008</c:v>
                </c:pt>
                <c:pt idx="16">
                  <c:v>11.684641755538062</c:v>
                </c:pt>
                <c:pt idx="17">
                  <c:v>21.8</c:v>
                </c:pt>
                <c:pt idx="18">
                  <c:v>25</c:v>
                </c:pt>
                <c:pt idx="19">
                  <c:v>5.8048266442339731</c:v>
                </c:pt>
                <c:pt idx="20">
                  <c:v>8.0662939947355454</c:v>
                </c:pt>
                <c:pt idx="21">
                  <c:v>9.8754678751368026</c:v>
                </c:pt>
                <c:pt idx="22">
                  <c:v>24.200000000000003</c:v>
                </c:pt>
                <c:pt idx="23">
                  <c:v>20.2</c:v>
                </c:pt>
                <c:pt idx="24">
                  <c:v>13.946109106039634</c:v>
                </c:pt>
                <c:pt idx="25">
                  <c:v>4.9002397040333445</c:v>
                </c:pt>
                <c:pt idx="26">
                  <c:v>14.850696046240262</c:v>
                </c:pt>
                <c:pt idx="27">
                  <c:v>8.9708809349361722</c:v>
                </c:pt>
                <c:pt idx="28">
                  <c:v>5.8048266442339731</c:v>
                </c:pt>
                <c:pt idx="29">
                  <c:v>24.200000000000003</c:v>
                </c:pt>
                <c:pt idx="30">
                  <c:v>0.21633967418340516</c:v>
                </c:pt>
                <c:pt idx="31">
                  <c:v>13.493815635939319</c:v>
                </c:pt>
                <c:pt idx="32">
                  <c:v>5.3525331741336588</c:v>
                </c:pt>
                <c:pt idx="33">
                  <c:v>7.1617070545349168</c:v>
                </c:pt>
                <c:pt idx="34">
                  <c:v>13.041522165839005</c:v>
                </c:pt>
                <c:pt idx="35">
                  <c:v>2.6163396741834055</c:v>
                </c:pt>
                <c:pt idx="36">
                  <c:v>16.207576456541204</c:v>
                </c:pt>
                <c:pt idx="37">
                  <c:v>10.780054815337433</c:v>
                </c:pt>
                <c:pt idx="38">
                  <c:v>24.200000000000003</c:v>
                </c:pt>
                <c:pt idx="39">
                  <c:v>20.2</c:v>
                </c:pt>
                <c:pt idx="40">
                  <c:v>10.780054815337433</c:v>
                </c:pt>
                <c:pt idx="41">
                  <c:v>11.232348285437746</c:v>
                </c:pt>
                <c:pt idx="42">
                  <c:v>1.0163396741834052</c:v>
                </c:pt>
                <c:pt idx="43">
                  <c:v>14.398402576139947</c:v>
                </c:pt>
                <c:pt idx="44">
                  <c:v>9.4231744050364892</c:v>
                </c:pt>
                <c:pt idx="45">
                  <c:v>6.2571201143342874</c:v>
                </c:pt>
                <c:pt idx="46">
                  <c:v>24.200000000000003</c:v>
                </c:pt>
                <c:pt idx="47">
                  <c:v>2.6163396741834055</c:v>
                </c:pt>
                <c:pt idx="48">
                  <c:v>1.8163396741834053</c:v>
                </c:pt>
                <c:pt idx="49">
                  <c:v>3.5433592937324008</c:v>
                </c:pt>
                <c:pt idx="50">
                  <c:v>11.684641755538062</c:v>
                </c:pt>
                <c:pt idx="51">
                  <c:v>7.1617070545349168</c:v>
                </c:pt>
                <c:pt idx="52">
                  <c:v>22.6</c:v>
                </c:pt>
                <c:pt idx="53">
                  <c:v>16.65986992664152</c:v>
                </c:pt>
                <c:pt idx="54">
                  <c:v>14.850696046240262</c:v>
                </c:pt>
                <c:pt idx="55">
                  <c:v>8.0662939947355454</c:v>
                </c:pt>
                <c:pt idx="56">
                  <c:v>21</c:v>
                </c:pt>
                <c:pt idx="57">
                  <c:v>17.799999999999997</c:v>
                </c:pt>
                <c:pt idx="58">
                  <c:v>13.946109106039634</c:v>
                </c:pt>
                <c:pt idx="59">
                  <c:v>7.6140005246352311</c:v>
                </c:pt>
                <c:pt idx="60">
                  <c:v>15.755282986440887</c:v>
                </c:pt>
                <c:pt idx="61">
                  <c:v>3.5433592937324008</c:v>
                </c:pt>
                <c:pt idx="62">
                  <c:v>14.850696046240262</c:v>
                </c:pt>
                <c:pt idx="63">
                  <c:v>2.6163396741834055</c:v>
                </c:pt>
                <c:pt idx="64">
                  <c:v>22.6</c:v>
                </c:pt>
                <c:pt idx="65">
                  <c:v>1.8163396741834053</c:v>
                </c:pt>
                <c:pt idx="66">
                  <c:v>7.1617070545349168</c:v>
                </c:pt>
                <c:pt idx="67">
                  <c:v>10.327761345237116</c:v>
                </c:pt>
                <c:pt idx="68">
                  <c:v>24.200000000000003</c:v>
                </c:pt>
                <c:pt idx="69">
                  <c:v>6.7094135844346017</c:v>
                </c:pt>
                <c:pt idx="70">
                  <c:v>1.0163396741834052</c:v>
                </c:pt>
                <c:pt idx="71">
                  <c:v>2.6163396741834055</c:v>
                </c:pt>
                <c:pt idx="72">
                  <c:v>13.946109106039634</c:v>
                </c:pt>
                <c:pt idx="73">
                  <c:v>11.684641755538062</c:v>
                </c:pt>
                <c:pt idx="74">
                  <c:v>24.200000000000003</c:v>
                </c:pt>
                <c:pt idx="75">
                  <c:v>1.0163396741834052</c:v>
                </c:pt>
                <c:pt idx="76">
                  <c:v>1.8163396741834053</c:v>
                </c:pt>
                <c:pt idx="77">
                  <c:v>3.5433592937324008</c:v>
                </c:pt>
                <c:pt idx="78">
                  <c:v>15.302989516340578</c:v>
                </c:pt>
                <c:pt idx="79">
                  <c:v>9.4231744050364892</c:v>
                </c:pt>
                <c:pt idx="80">
                  <c:v>1.0163396741834052</c:v>
                </c:pt>
                <c:pt idx="81">
                  <c:v>11.684641755538062</c:v>
                </c:pt>
                <c:pt idx="82">
                  <c:v>3.9956527638327151</c:v>
                </c:pt>
                <c:pt idx="83">
                  <c:v>16.207576456541204</c:v>
                </c:pt>
                <c:pt idx="84">
                  <c:v>19.399999999999999</c:v>
                </c:pt>
                <c:pt idx="85">
                  <c:v>0.21633967418340516</c:v>
                </c:pt>
                <c:pt idx="86">
                  <c:v>14.398402576139947</c:v>
                </c:pt>
                <c:pt idx="87">
                  <c:v>10.780054815337433</c:v>
                </c:pt>
                <c:pt idx="88">
                  <c:v>20.2</c:v>
                </c:pt>
                <c:pt idx="89">
                  <c:v>7.1617070545349168</c:v>
                </c:pt>
                <c:pt idx="90">
                  <c:v>10.327761345237116</c:v>
                </c:pt>
                <c:pt idx="91">
                  <c:v>12.136935225638378</c:v>
                </c:pt>
                <c:pt idx="92">
                  <c:v>16.207576456541204</c:v>
                </c:pt>
                <c:pt idx="93">
                  <c:v>22.6</c:v>
                </c:pt>
                <c:pt idx="94">
                  <c:v>20.2</c:v>
                </c:pt>
                <c:pt idx="95">
                  <c:v>19.399999999999999</c:v>
                </c:pt>
                <c:pt idx="96">
                  <c:v>15.302989516340578</c:v>
                </c:pt>
                <c:pt idx="97">
                  <c:v>14.398402576139947</c:v>
                </c:pt>
                <c:pt idx="98">
                  <c:v>13.041522165839005</c:v>
                </c:pt>
                <c:pt idx="99">
                  <c:v>22.6</c:v>
                </c:pt>
                <c:pt idx="100">
                  <c:v>1.8163396741834053</c:v>
                </c:pt>
                <c:pt idx="101">
                  <c:v>21</c:v>
                </c:pt>
                <c:pt idx="102">
                  <c:v>17.799999999999997</c:v>
                </c:pt>
                <c:pt idx="103">
                  <c:v>4.9002397040333445</c:v>
                </c:pt>
                <c:pt idx="104">
                  <c:v>6.2571201143342874</c:v>
                </c:pt>
                <c:pt idx="105">
                  <c:v>10.327761345237116</c:v>
                </c:pt>
                <c:pt idx="106">
                  <c:v>5.8048266442339731</c:v>
                </c:pt>
                <c:pt idx="107">
                  <c:v>9.8754678751368026</c:v>
                </c:pt>
                <c:pt idx="108">
                  <c:v>11.684641755538062</c:v>
                </c:pt>
                <c:pt idx="109">
                  <c:v>16.207576456541204</c:v>
                </c:pt>
                <c:pt idx="110">
                  <c:v>9.4231744050364892</c:v>
                </c:pt>
                <c:pt idx="111">
                  <c:v>13.493815635939319</c:v>
                </c:pt>
                <c:pt idx="112">
                  <c:v>9.4231744050364892</c:v>
                </c:pt>
                <c:pt idx="113">
                  <c:v>8.9708809349361722</c:v>
                </c:pt>
                <c:pt idx="114">
                  <c:v>1.0163396741834052</c:v>
                </c:pt>
                <c:pt idx="115">
                  <c:v>4.4479462339330293</c:v>
                </c:pt>
                <c:pt idx="116">
                  <c:v>9.4231744050364892</c:v>
                </c:pt>
                <c:pt idx="117">
                  <c:v>7.1617070545349168</c:v>
                </c:pt>
                <c:pt idx="118">
                  <c:v>20.2</c:v>
                </c:pt>
                <c:pt idx="119">
                  <c:v>11.684641755538062</c:v>
                </c:pt>
                <c:pt idx="120">
                  <c:v>2.6163396741834055</c:v>
                </c:pt>
                <c:pt idx="121">
                  <c:v>13.041522165839005</c:v>
                </c:pt>
                <c:pt idx="122">
                  <c:v>8.9708809349361722</c:v>
                </c:pt>
                <c:pt idx="123">
                  <c:v>0.21633967418340516</c:v>
                </c:pt>
                <c:pt idx="124">
                  <c:v>13.946109106039634</c:v>
                </c:pt>
                <c:pt idx="125">
                  <c:v>9.4231744050364892</c:v>
                </c:pt>
                <c:pt idx="126">
                  <c:v>10.780054815337433</c:v>
                </c:pt>
                <c:pt idx="127">
                  <c:v>12.58922869573869</c:v>
                </c:pt>
                <c:pt idx="128">
                  <c:v>5.8048266442339731</c:v>
                </c:pt>
                <c:pt idx="129">
                  <c:v>17.799999999999997</c:v>
                </c:pt>
                <c:pt idx="130">
                  <c:v>15.302989516340578</c:v>
                </c:pt>
                <c:pt idx="131">
                  <c:v>5.8048266442339731</c:v>
                </c:pt>
                <c:pt idx="132">
                  <c:v>24.200000000000003</c:v>
                </c:pt>
                <c:pt idx="133">
                  <c:v>3.9956527638327151</c:v>
                </c:pt>
                <c:pt idx="134">
                  <c:v>12.136935225638378</c:v>
                </c:pt>
                <c:pt idx="135">
                  <c:v>13.493815635939319</c:v>
                </c:pt>
                <c:pt idx="136">
                  <c:v>12.58922869573869</c:v>
                </c:pt>
                <c:pt idx="137">
                  <c:v>12.136935225638378</c:v>
                </c:pt>
                <c:pt idx="138">
                  <c:v>10.327761345237116</c:v>
                </c:pt>
                <c:pt idx="139">
                  <c:v>0.21633967418340516</c:v>
                </c:pt>
                <c:pt idx="140">
                  <c:v>10.780054815337433</c:v>
                </c:pt>
                <c:pt idx="141">
                  <c:v>14.850696046240262</c:v>
                </c:pt>
                <c:pt idx="142">
                  <c:v>13.946109106039634</c:v>
                </c:pt>
                <c:pt idx="143">
                  <c:v>0.21633967418340516</c:v>
                </c:pt>
                <c:pt idx="144">
                  <c:v>12.136935225638378</c:v>
                </c:pt>
                <c:pt idx="145">
                  <c:v>25</c:v>
                </c:pt>
                <c:pt idx="146">
                  <c:v>25</c:v>
                </c:pt>
                <c:pt idx="147">
                  <c:v>19.399999999999999</c:v>
                </c:pt>
                <c:pt idx="148">
                  <c:v>13.946109106039634</c:v>
                </c:pt>
                <c:pt idx="149">
                  <c:v>8.9708809349361722</c:v>
                </c:pt>
                <c:pt idx="150">
                  <c:v>9.4231744050364892</c:v>
                </c:pt>
                <c:pt idx="151">
                  <c:v>12.136935225638378</c:v>
                </c:pt>
                <c:pt idx="152">
                  <c:v>3.9956527638327151</c:v>
                </c:pt>
                <c:pt idx="153">
                  <c:v>11.684641755538062</c:v>
                </c:pt>
                <c:pt idx="154">
                  <c:v>17.112163396741835</c:v>
                </c:pt>
                <c:pt idx="155">
                  <c:v>17.799999999999997</c:v>
                </c:pt>
                <c:pt idx="156">
                  <c:v>21</c:v>
                </c:pt>
                <c:pt idx="157">
                  <c:v>20.2</c:v>
                </c:pt>
                <c:pt idx="158">
                  <c:v>19.399999999999999</c:v>
                </c:pt>
                <c:pt idx="159">
                  <c:v>4.4479462339330293</c:v>
                </c:pt>
                <c:pt idx="160">
                  <c:v>18.600000000000001</c:v>
                </c:pt>
                <c:pt idx="161">
                  <c:v>12.58922869573869</c:v>
                </c:pt>
                <c:pt idx="162">
                  <c:v>17.112163396741835</c:v>
                </c:pt>
                <c:pt idx="163">
                  <c:v>12.136935225638378</c:v>
                </c:pt>
                <c:pt idx="164">
                  <c:v>8.0662939947355454</c:v>
                </c:pt>
                <c:pt idx="165">
                  <c:v>4.9002397040333445</c:v>
                </c:pt>
                <c:pt idx="166">
                  <c:v>5.3525331741336588</c:v>
                </c:pt>
                <c:pt idx="167">
                  <c:v>4.9002397040333445</c:v>
                </c:pt>
                <c:pt idx="168">
                  <c:v>19.399999999999999</c:v>
                </c:pt>
                <c:pt idx="169">
                  <c:v>8.0662939947355454</c:v>
                </c:pt>
                <c:pt idx="170">
                  <c:v>4.9002397040333445</c:v>
                </c:pt>
                <c:pt idx="171">
                  <c:v>7.1617070545349168</c:v>
                </c:pt>
                <c:pt idx="172">
                  <c:v>21.8</c:v>
                </c:pt>
                <c:pt idx="173">
                  <c:v>24.200000000000003</c:v>
                </c:pt>
                <c:pt idx="174">
                  <c:v>7.1617070545349168</c:v>
                </c:pt>
                <c:pt idx="175">
                  <c:v>7.1617070545349168</c:v>
                </c:pt>
                <c:pt idx="176">
                  <c:v>3.0910658236320865</c:v>
                </c:pt>
                <c:pt idx="177">
                  <c:v>5.3525331741336588</c:v>
                </c:pt>
                <c:pt idx="178">
                  <c:v>17.112163396741835</c:v>
                </c:pt>
                <c:pt idx="179">
                  <c:v>18.600000000000001</c:v>
                </c:pt>
                <c:pt idx="180">
                  <c:v>17.112163396741835</c:v>
                </c:pt>
                <c:pt idx="181">
                  <c:v>19.399999999999999</c:v>
                </c:pt>
                <c:pt idx="182">
                  <c:v>9.8754678751368026</c:v>
                </c:pt>
                <c:pt idx="183">
                  <c:v>11.232348285437746</c:v>
                </c:pt>
                <c:pt idx="184">
                  <c:v>14.398402576139947</c:v>
                </c:pt>
                <c:pt idx="185">
                  <c:v>15.755282986440887</c:v>
                </c:pt>
                <c:pt idx="186">
                  <c:v>12.136935225638378</c:v>
                </c:pt>
                <c:pt idx="187">
                  <c:v>7.1617070545349168</c:v>
                </c:pt>
                <c:pt idx="188">
                  <c:v>10.780054815337433</c:v>
                </c:pt>
                <c:pt idx="189">
                  <c:v>21.8</c:v>
                </c:pt>
                <c:pt idx="190">
                  <c:v>10.327761345237116</c:v>
                </c:pt>
                <c:pt idx="191">
                  <c:v>24.200000000000003</c:v>
                </c:pt>
                <c:pt idx="192">
                  <c:v>7.1617070545349168</c:v>
                </c:pt>
                <c:pt idx="193">
                  <c:v>15.302989516340578</c:v>
                </c:pt>
                <c:pt idx="194">
                  <c:v>15.302989516340578</c:v>
                </c:pt>
                <c:pt idx="195">
                  <c:v>6.2571201143342874</c:v>
                </c:pt>
                <c:pt idx="196">
                  <c:v>8.9708809349361722</c:v>
                </c:pt>
                <c:pt idx="197">
                  <c:v>23.4</c:v>
                </c:pt>
                <c:pt idx="198">
                  <c:v>21.8</c:v>
                </c:pt>
                <c:pt idx="199">
                  <c:v>7.6140005246352311</c:v>
                </c:pt>
                <c:pt idx="200">
                  <c:v>14.850696046240262</c:v>
                </c:pt>
                <c:pt idx="201">
                  <c:v>4.9002397040333445</c:v>
                </c:pt>
                <c:pt idx="202">
                  <c:v>13.041522165839005</c:v>
                </c:pt>
                <c:pt idx="203">
                  <c:v>21.8</c:v>
                </c:pt>
                <c:pt idx="204">
                  <c:v>6.2571201143342874</c:v>
                </c:pt>
                <c:pt idx="205">
                  <c:v>13.041522165839005</c:v>
                </c:pt>
                <c:pt idx="206">
                  <c:v>10.327761345237116</c:v>
                </c:pt>
                <c:pt idx="207">
                  <c:v>18.600000000000001</c:v>
                </c:pt>
                <c:pt idx="208">
                  <c:v>25</c:v>
                </c:pt>
                <c:pt idx="209">
                  <c:v>0.21633967418340516</c:v>
                </c:pt>
                <c:pt idx="210">
                  <c:v>14.398402576139947</c:v>
                </c:pt>
                <c:pt idx="211">
                  <c:v>18.600000000000001</c:v>
                </c:pt>
                <c:pt idx="212">
                  <c:v>19.399999999999999</c:v>
                </c:pt>
                <c:pt idx="213">
                  <c:v>15.755282986440887</c:v>
                </c:pt>
                <c:pt idx="214">
                  <c:v>14.850696046240262</c:v>
                </c:pt>
                <c:pt idx="215">
                  <c:v>14.850696046240262</c:v>
                </c:pt>
                <c:pt idx="216">
                  <c:v>21</c:v>
                </c:pt>
                <c:pt idx="217">
                  <c:v>0.21633967418340516</c:v>
                </c:pt>
                <c:pt idx="218">
                  <c:v>1.8163396741834053</c:v>
                </c:pt>
                <c:pt idx="219">
                  <c:v>17.799999999999997</c:v>
                </c:pt>
                <c:pt idx="220">
                  <c:v>5.8048266442339731</c:v>
                </c:pt>
                <c:pt idx="221">
                  <c:v>3.5433592937324008</c:v>
                </c:pt>
                <c:pt idx="222">
                  <c:v>11.232348285437746</c:v>
                </c:pt>
                <c:pt idx="223">
                  <c:v>3.9956527638327151</c:v>
                </c:pt>
                <c:pt idx="224">
                  <c:v>2.6163396741834055</c:v>
                </c:pt>
                <c:pt idx="225">
                  <c:v>18.600000000000001</c:v>
                </c:pt>
                <c:pt idx="226">
                  <c:v>22.6</c:v>
                </c:pt>
                <c:pt idx="227">
                  <c:v>4.4479462339330293</c:v>
                </c:pt>
                <c:pt idx="228">
                  <c:v>20.2</c:v>
                </c:pt>
                <c:pt idx="229">
                  <c:v>3.9956527638327151</c:v>
                </c:pt>
                <c:pt idx="230">
                  <c:v>15.755282986440887</c:v>
                </c:pt>
                <c:pt idx="231">
                  <c:v>22.6</c:v>
                </c:pt>
                <c:pt idx="232">
                  <c:v>6.7094135844346017</c:v>
                </c:pt>
                <c:pt idx="233">
                  <c:v>23.4</c:v>
                </c:pt>
                <c:pt idx="234">
                  <c:v>10.327761345237116</c:v>
                </c:pt>
                <c:pt idx="235">
                  <c:v>21.8</c:v>
                </c:pt>
                <c:pt idx="236">
                  <c:v>5.8048266442339731</c:v>
                </c:pt>
                <c:pt idx="237">
                  <c:v>25</c:v>
                </c:pt>
                <c:pt idx="238">
                  <c:v>16.207576456541204</c:v>
                </c:pt>
                <c:pt idx="239">
                  <c:v>6.2571201143342874</c:v>
                </c:pt>
                <c:pt idx="240">
                  <c:v>8.9708809349361722</c:v>
                </c:pt>
                <c:pt idx="241">
                  <c:v>13.493815635939319</c:v>
                </c:pt>
                <c:pt idx="242">
                  <c:v>25</c:v>
                </c:pt>
                <c:pt idx="243">
                  <c:v>10.780054815337433</c:v>
                </c:pt>
                <c:pt idx="244">
                  <c:v>2.6163396741834055</c:v>
                </c:pt>
                <c:pt idx="245">
                  <c:v>3.9956527638327151</c:v>
                </c:pt>
                <c:pt idx="246">
                  <c:v>9.8754678751368026</c:v>
                </c:pt>
                <c:pt idx="247">
                  <c:v>0.21633967418340516</c:v>
                </c:pt>
                <c:pt idx="248">
                  <c:v>3.5433592937324008</c:v>
                </c:pt>
                <c:pt idx="249">
                  <c:v>3.5433592937324008</c:v>
                </c:pt>
                <c:pt idx="250">
                  <c:v>11.684641755538062</c:v>
                </c:pt>
                <c:pt idx="251">
                  <c:v>13.041522165839005</c:v>
                </c:pt>
                <c:pt idx="252">
                  <c:v>13.493815635939319</c:v>
                </c:pt>
                <c:pt idx="253">
                  <c:v>18.600000000000001</c:v>
                </c:pt>
                <c:pt idx="254">
                  <c:v>8.5185874648358606</c:v>
                </c:pt>
                <c:pt idx="255">
                  <c:v>16.65986992664152</c:v>
                </c:pt>
                <c:pt idx="256">
                  <c:v>13.946109106039634</c:v>
                </c:pt>
                <c:pt idx="257">
                  <c:v>7.6140005246352311</c:v>
                </c:pt>
                <c:pt idx="258">
                  <c:v>25</c:v>
                </c:pt>
                <c:pt idx="259">
                  <c:v>0.21633967418340516</c:v>
                </c:pt>
                <c:pt idx="260">
                  <c:v>14.398402576139947</c:v>
                </c:pt>
                <c:pt idx="261">
                  <c:v>5.3525331741336588</c:v>
                </c:pt>
                <c:pt idx="262">
                  <c:v>0.21633967418340516</c:v>
                </c:pt>
                <c:pt idx="263">
                  <c:v>13.493815635939319</c:v>
                </c:pt>
                <c:pt idx="264">
                  <c:v>21.8</c:v>
                </c:pt>
                <c:pt idx="265">
                  <c:v>4.4479462339330293</c:v>
                </c:pt>
                <c:pt idx="266">
                  <c:v>23.4</c:v>
                </c:pt>
                <c:pt idx="267">
                  <c:v>10.327761345237116</c:v>
                </c:pt>
                <c:pt idx="268">
                  <c:v>6.7094135844346017</c:v>
                </c:pt>
                <c:pt idx="269">
                  <c:v>8.9708809349361722</c:v>
                </c:pt>
                <c:pt idx="270">
                  <c:v>14.398402576139947</c:v>
                </c:pt>
                <c:pt idx="271">
                  <c:v>2.6163396741834055</c:v>
                </c:pt>
                <c:pt idx="272">
                  <c:v>17.112163396741835</c:v>
                </c:pt>
                <c:pt idx="273">
                  <c:v>7.1617070545349168</c:v>
                </c:pt>
                <c:pt idx="274">
                  <c:v>4.4479462339330293</c:v>
                </c:pt>
                <c:pt idx="275">
                  <c:v>22.6</c:v>
                </c:pt>
                <c:pt idx="276">
                  <c:v>14.398402576139947</c:v>
                </c:pt>
                <c:pt idx="277">
                  <c:v>13.946109106039634</c:v>
                </c:pt>
                <c:pt idx="278">
                  <c:v>11.232348285437746</c:v>
                </c:pt>
                <c:pt idx="279">
                  <c:v>21.8</c:v>
                </c:pt>
                <c:pt idx="280">
                  <c:v>5.8048266442339731</c:v>
                </c:pt>
                <c:pt idx="281">
                  <c:v>3.0910658236320865</c:v>
                </c:pt>
                <c:pt idx="282">
                  <c:v>20.2</c:v>
                </c:pt>
                <c:pt idx="283">
                  <c:v>1.0163396741834052</c:v>
                </c:pt>
                <c:pt idx="284">
                  <c:v>0.21633967418340516</c:v>
                </c:pt>
                <c:pt idx="285">
                  <c:v>3.5433592937324008</c:v>
                </c:pt>
                <c:pt idx="286">
                  <c:v>1.8163396741834053</c:v>
                </c:pt>
                <c:pt idx="287">
                  <c:v>12.136935225638378</c:v>
                </c:pt>
                <c:pt idx="288">
                  <c:v>13.946109106039634</c:v>
                </c:pt>
                <c:pt idx="289">
                  <c:v>5.8048266442339731</c:v>
                </c:pt>
                <c:pt idx="290">
                  <c:v>19.399999999999999</c:v>
                </c:pt>
                <c:pt idx="291">
                  <c:v>13.946109106039634</c:v>
                </c:pt>
                <c:pt idx="292">
                  <c:v>1.8163396741834053</c:v>
                </c:pt>
                <c:pt idx="293">
                  <c:v>21.8</c:v>
                </c:pt>
                <c:pt idx="294">
                  <c:v>15.302989516340578</c:v>
                </c:pt>
                <c:pt idx="295">
                  <c:v>16.207576456541204</c:v>
                </c:pt>
                <c:pt idx="296">
                  <c:v>6.7094135844346017</c:v>
                </c:pt>
                <c:pt idx="297">
                  <c:v>17.799999999999997</c:v>
                </c:pt>
                <c:pt idx="298">
                  <c:v>15.755282986440887</c:v>
                </c:pt>
                <c:pt idx="299">
                  <c:v>13.946109106039634</c:v>
                </c:pt>
                <c:pt idx="300">
                  <c:v>11.684641755538062</c:v>
                </c:pt>
                <c:pt idx="301">
                  <c:v>5.8048266442339731</c:v>
                </c:pt>
                <c:pt idx="302">
                  <c:v>9.4231744050364892</c:v>
                </c:pt>
                <c:pt idx="303">
                  <c:v>8.9708809349361722</c:v>
                </c:pt>
                <c:pt idx="304">
                  <c:v>11.684641755538062</c:v>
                </c:pt>
                <c:pt idx="305">
                  <c:v>7.1617070545349168</c:v>
                </c:pt>
                <c:pt idx="306">
                  <c:v>8.0662939947355454</c:v>
                </c:pt>
                <c:pt idx="307">
                  <c:v>3.5433592937324008</c:v>
                </c:pt>
                <c:pt idx="308">
                  <c:v>5.3525331741336588</c:v>
                </c:pt>
                <c:pt idx="309">
                  <c:v>2.6163396741834055</c:v>
                </c:pt>
                <c:pt idx="310">
                  <c:v>21.8</c:v>
                </c:pt>
                <c:pt idx="311">
                  <c:v>15.302989516340578</c:v>
                </c:pt>
                <c:pt idx="312">
                  <c:v>12.136935225638378</c:v>
                </c:pt>
                <c:pt idx="313">
                  <c:v>22.6</c:v>
                </c:pt>
                <c:pt idx="314">
                  <c:v>17.799999999999997</c:v>
                </c:pt>
                <c:pt idx="315">
                  <c:v>5.3525331741336588</c:v>
                </c:pt>
                <c:pt idx="316">
                  <c:v>4.9002397040333445</c:v>
                </c:pt>
                <c:pt idx="317">
                  <c:v>9.4231744050364892</c:v>
                </c:pt>
                <c:pt idx="318">
                  <c:v>15.755282986440887</c:v>
                </c:pt>
                <c:pt idx="319">
                  <c:v>14.398402576139947</c:v>
                </c:pt>
                <c:pt idx="320">
                  <c:v>16.65986992664152</c:v>
                </c:pt>
                <c:pt idx="321">
                  <c:v>18.600000000000001</c:v>
                </c:pt>
                <c:pt idx="322">
                  <c:v>8.5185874648358606</c:v>
                </c:pt>
                <c:pt idx="323">
                  <c:v>14.398402576139947</c:v>
                </c:pt>
                <c:pt idx="324">
                  <c:v>2.6163396741834055</c:v>
                </c:pt>
                <c:pt idx="325">
                  <c:v>23.4</c:v>
                </c:pt>
                <c:pt idx="326">
                  <c:v>9.8754678751368026</c:v>
                </c:pt>
                <c:pt idx="327">
                  <c:v>24.200000000000003</c:v>
                </c:pt>
                <c:pt idx="328">
                  <c:v>23.4</c:v>
                </c:pt>
                <c:pt idx="329">
                  <c:v>12.136935225638378</c:v>
                </c:pt>
                <c:pt idx="330">
                  <c:v>11.684641755538062</c:v>
                </c:pt>
                <c:pt idx="331">
                  <c:v>3.5433592937324008</c:v>
                </c:pt>
                <c:pt idx="332">
                  <c:v>14.398402576139947</c:v>
                </c:pt>
                <c:pt idx="333">
                  <c:v>15.302989516340578</c:v>
                </c:pt>
                <c:pt idx="334">
                  <c:v>8.5185874648358606</c:v>
                </c:pt>
                <c:pt idx="335">
                  <c:v>10.780054815337433</c:v>
                </c:pt>
                <c:pt idx="336">
                  <c:v>7.6140005246352311</c:v>
                </c:pt>
                <c:pt idx="337">
                  <c:v>21</c:v>
                </c:pt>
                <c:pt idx="338">
                  <c:v>13.493815635939319</c:v>
                </c:pt>
                <c:pt idx="339">
                  <c:v>11.232348285437746</c:v>
                </c:pt>
                <c:pt idx="340">
                  <c:v>8.9708809349361722</c:v>
                </c:pt>
                <c:pt idx="341">
                  <c:v>16.207576456541204</c:v>
                </c:pt>
                <c:pt idx="342">
                  <c:v>13.493815635939319</c:v>
                </c:pt>
                <c:pt idx="343">
                  <c:v>5.8048266442339731</c:v>
                </c:pt>
                <c:pt idx="344">
                  <c:v>7.1617070545349168</c:v>
                </c:pt>
                <c:pt idx="345">
                  <c:v>1.0163396741834052</c:v>
                </c:pt>
                <c:pt idx="346">
                  <c:v>17.799999999999997</c:v>
                </c:pt>
                <c:pt idx="347">
                  <c:v>16.207576456541204</c:v>
                </c:pt>
                <c:pt idx="348">
                  <c:v>20.2</c:v>
                </c:pt>
                <c:pt idx="349">
                  <c:v>4.4479462339330293</c:v>
                </c:pt>
                <c:pt idx="350">
                  <c:v>14.850696046240262</c:v>
                </c:pt>
                <c:pt idx="351">
                  <c:v>1.0163396741834052</c:v>
                </c:pt>
                <c:pt idx="352">
                  <c:v>14.398402576139947</c:v>
                </c:pt>
                <c:pt idx="353">
                  <c:v>12.58922869573869</c:v>
                </c:pt>
                <c:pt idx="354">
                  <c:v>9.8754678751368026</c:v>
                </c:pt>
                <c:pt idx="355">
                  <c:v>21.8</c:v>
                </c:pt>
                <c:pt idx="356">
                  <c:v>20.2</c:v>
                </c:pt>
                <c:pt idx="357">
                  <c:v>2.6163396741834055</c:v>
                </c:pt>
                <c:pt idx="358">
                  <c:v>14.398402576139947</c:v>
                </c:pt>
                <c:pt idx="359">
                  <c:v>17.112163396741835</c:v>
                </c:pt>
                <c:pt idx="360">
                  <c:v>9.4231744050364892</c:v>
                </c:pt>
                <c:pt idx="361">
                  <c:v>12.58922869573869</c:v>
                </c:pt>
                <c:pt idx="362">
                  <c:v>8.9708809349361722</c:v>
                </c:pt>
                <c:pt idx="363">
                  <c:v>7.6140005246352311</c:v>
                </c:pt>
                <c:pt idx="364">
                  <c:v>10.780054815337433</c:v>
                </c:pt>
                <c:pt idx="365">
                  <c:v>3.5433592937324008</c:v>
                </c:pt>
                <c:pt idx="366">
                  <c:v>10.780054815337433</c:v>
                </c:pt>
                <c:pt idx="367">
                  <c:v>25</c:v>
                </c:pt>
                <c:pt idx="368">
                  <c:v>6.2571201143342874</c:v>
                </c:pt>
                <c:pt idx="369">
                  <c:v>11.232348285437746</c:v>
                </c:pt>
                <c:pt idx="370">
                  <c:v>5.3525331741336588</c:v>
                </c:pt>
                <c:pt idx="371">
                  <c:v>13.041522165839005</c:v>
                </c:pt>
                <c:pt idx="372">
                  <c:v>5.3525331741336588</c:v>
                </c:pt>
                <c:pt idx="373">
                  <c:v>21.8</c:v>
                </c:pt>
                <c:pt idx="374">
                  <c:v>3.9956527638327151</c:v>
                </c:pt>
                <c:pt idx="375">
                  <c:v>8.5185874648358606</c:v>
                </c:pt>
                <c:pt idx="376">
                  <c:v>17.112163396741835</c:v>
                </c:pt>
                <c:pt idx="377">
                  <c:v>1.8163396741834053</c:v>
                </c:pt>
                <c:pt idx="378">
                  <c:v>3.0910658236320865</c:v>
                </c:pt>
                <c:pt idx="379">
                  <c:v>21.8</c:v>
                </c:pt>
                <c:pt idx="380">
                  <c:v>3.5433592937324008</c:v>
                </c:pt>
                <c:pt idx="381">
                  <c:v>12.58922869573869</c:v>
                </c:pt>
                <c:pt idx="382">
                  <c:v>3.9956527638327151</c:v>
                </c:pt>
                <c:pt idx="383">
                  <c:v>8.9708809349361722</c:v>
                </c:pt>
                <c:pt idx="384">
                  <c:v>18.600000000000001</c:v>
                </c:pt>
                <c:pt idx="385">
                  <c:v>18.600000000000001</c:v>
                </c:pt>
                <c:pt idx="386">
                  <c:v>7.6140005246352311</c:v>
                </c:pt>
                <c:pt idx="387">
                  <c:v>5.8048266442339731</c:v>
                </c:pt>
                <c:pt idx="388">
                  <c:v>13.946109106039634</c:v>
                </c:pt>
                <c:pt idx="389">
                  <c:v>1.8163396741834053</c:v>
                </c:pt>
                <c:pt idx="390">
                  <c:v>8.5185874648358606</c:v>
                </c:pt>
                <c:pt idx="391">
                  <c:v>11.684641755538062</c:v>
                </c:pt>
                <c:pt idx="392">
                  <c:v>3.9956527638327151</c:v>
                </c:pt>
                <c:pt idx="393">
                  <c:v>20.2</c:v>
                </c:pt>
                <c:pt idx="394">
                  <c:v>3.0910658236320865</c:v>
                </c:pt>
                <c:pt idx="395">
                  <c:v>12.58922869573869</c:v>
                </c:pt>
                <c:pt idx="396">
                  <c:v>4.9002397040333445</c:v>
                </c:pt>
                <c:pt idx="397">
                  <c:v>11.684641755538062</c:v>
                </c:pt>
                <c:pt idx="398">
                  <c:v>14.850696046240262</c:v>
                </c:pt>
                <c:pt idx="399">
                  <c:v>16.207576456541204</c:v>
                </c:pt>
                <c:pt idx="400">
                  <c:v>16.207576456541204</c:v>
                </c:pt>
                <c:pt idx="401">
                  <c:v>19.399999999999999</c:v>
                </c:pt>
                <c:pt idx="402">
                  <c:v>8.9708809349361722</c:v>
                </c:pt>
                <c:pt idx="403">
                  <c:v>11.232348285437746</c:v>
                </c:pt>
                <c:pt idx="404">
                  <c:v>13.946109106039634</c:v>
                </c:pt>
                <c:pt idx="405">
                  <c:v>13.946109106039634</c:v>
                </c:pt>
                <c:pt idx="406">
                  <c:v>2.6163396741834055</c:v>
                </c:pt>
                <c:pt idx="407">
                  <c:v>20.2</c:v>
                </c:pt>
                <c:pt idx="408">
                  <c:v>20.2</c:v>
                </c:pt>
                <c:pt idx="409">
                  <c:v>25</c:v>
                </c:pt>
                <c:pt idx="410">
                  <c:v>10.780054815337433</c:v>
                </c:pt>
                <c:pt idx="411">
                  <c:v>1.0163396741834052</c:v>
                </c:pt>
                <c:pt idx="412">
                  <c:v>2.6163396741834055</c:v>
                </c:pt>
                <c:pt idx="413">
                  <c:v>14.850696046240262</c:v>
                </c:pt>
                <c:pt idx="414">
                  <c:v>14.850696046240262</c:v>
                </c:pt>
                <c:pt idx="415">
                  <c:v>8.9708809349361722</c:v>
                </c:pt>
                <c:pt idx="416">
                  <c:v>25</c:v>
                </c:pt>
                <c:pt idx="417">
                  <c:v>3.0910658236320865</c:v>
                </c:pt>
                <c:pt idx="418">
                  <c:v>1.8163396741834053</c:v>
                </c:pt>
                <c:pt idx="419">
                  <c:v>13.493815635939319</c:v>
                </c:pt>
                <c:pt idx="420">
                  <c:v>3.0910658236320865</c:v>
                </c:pt>
                <c:pt idx="421">
                  <c:v>4.4479462339330293</c:v>
                </c:pt>
                <c:pt idx="422">
                  <c:v>3.9956527638327151</c:v>
                </c:pt>
                <c:pt idx="423">
                  <c:v>0.21633967418340516</c:v>
                </c:pt>
                <c:pt idx="424">
                  <c:v>23.4</c:v>
                </c:pt>
                <c:pt idx="425">
                  <c:v>20.2</c:v>
                </c:pt>
                <c:pt idx="426">
                  <c:v>13.493815635939319</c:v>
                </c:pt>
                <c:pt idx="427">
                  <c:v>9.8754678751368026</c:v>
                </c:pt>
                <c:pt idx="428">
                  <c:v>5.3525331741336588</c:v>
                </c:pt>
                <c:pt idx="429">
                  <c:v>7.1617070545349168</c:v>
                </c:pt>
                <c:pt idx="430">
                  <c:v>25</c:v>
                </c:pt>
                <c:pt idx="431">
                  <c:v>1.8163396741834053</c:v>
                </c:pt>
                <c:pt idx="432">
                  <c:v>25</c:v>
                </c:pt>
                <c:pt idx="433">
                  <c:v>7.1617070545349168</c:v>
                </c:pt>
                <c:pt idx="434">
                  <c:v>3.9956527638327151</c:v>
                </c:pt>
                <c:pt idx="435">
                  <c:v>12.136935225638378</c:v>
                </c:pt>
                <c:pt idx="436">
                  <c:v>14.850696046240262</c:v>
                </c:pt>
                <c:pt idx="437">
                  <c:v>16.65986992664152</c:v>
                </c:pt>
                <c:pt idx="438">
                  <c:v>18.600000000000001</c:v>
                </c:pt>
                <c:pt idx="439">
                  <c:v>18.600000000000001</c:v>
                </c:pt>
                <c:pt idx="440">
                  <c:v>4.9002397040333445</c:v>
                </c:pt>
                <c:pt idx="441">
                  <c:v>14.850696046240262</c:v>
                </c:pt>
                <c:pt idx="442">
                  <c:v>15.755282986440887</c:v>
                </c:pt>
                <c:pt idx="443">
                  <c:v>16.65986992664152</c:v>
                </c:pt>
                <c:pt idx="444">
                  <c:v>20.2</c:v>
                </c:pt>
                <c:pt idx="445">
                  <c:v>10.780054815337433</c:v>
                </c:pt>
                <c:pt idx="446">
                  <c:v>14.850696046240262</c:v>
                </c:pt>
                <c:pt idx="447">
                  <c:v>1.0163396741834052</c:v>
                </c:pt>
                <c:pt idx="448">
                  <c:v>1.8163396741834053</c:v>
                </c:pt>
                <c:pt idx="449">
                  <c:v>21.8</c:v>
                </c:pt>
                <c:pt idx="450">
                  <c:v>3.0910658236320865</c:v>
                </c:pt>
                <c:pt idx="451">
                  <c:v>2.6163396741834055</c:v>
                </c:pt>
                <c:pt idx="452">
                  <c:v>16.65986992664152</c:v>
                </c:pt>
                <c:pt idx="453">
                  <c:v>10.327761345237116</c:v>
                </c:pt>
                <c:pt idx="454">
                  <c:v>1.8163396741834053</c:v>
                </c:pt>
                <c:pt idx="455">
                  <c:v>7.6140005246352311</c:v>
                </c:pt>
                <c:pt idx="456">
                  <c:v>5.3525331741336588</c:v>
                </c:pt>
                <c:pt idx="457">
                  <c:v>16.65986992664152</c:v>
                </c:pt>
                <c:pt idx="458">
                  <c:v>15.755282986440887</c:v>
                </c:pt>
                <c:pt idx="459">
                  <c:v>3.9956527638327151</c:v>
                </c:pt>
                <c:pt idx="460">
                  <c:v>8.5185874648358606</c:v>
                </c:pt>
                <c:pt idx="461">
                  <c:v>24.200000000000003</c:v>
                </c:pt>
                <c:pt idx="462">
                  <c:v>5.8048266442339731</c:v>
                </c:pt>
                <c:pt idx="463">
                  <c:v>14.398402576139947</c:v>
                </c:pt>
                <c:pt idx="464">
                  <c:v>24.200000000000003</c:v>
                </c:pt>
                <c:pt idx="465">
                  <c:v>8.0662939947355454</c:v>
                </c:pt>
                <c:pt idx="466">
                  <c:v>9.4231744050364892</c:v>
                </c:pt>
                <c:pt idx="467">
                  <c:v>22.6</c:v>
                </c:pt>
                <c:pt idx="468">
                  <c:v>11.684641755538062</c:v>
                </c:pt>
                <c:pt idx="469">
                  <c:v>11.232348285437746</c:v>
                </c:pt>
                <c:pt idx="470">
                  <c:v>15.302989516340578</c:v>
                </c:pt>
                <c:pt idx="471">
                  <c:v>5.3525331741336588</c:v>
                </c:pt>
                <c:pt idx="472">
                  <c:v>13.493815635939319</c:v>
                </c:pt>
                <c:pt idx="473">
                  <c:v>5.3525331741336588</c:v>
                </c:pt>
                <c:pt idx="474">
                  <c:v>1.0163396741834052</c:v>
                </c:pt>
                <c:pt idx="475">
                  <c:v>7.6140005246352311</c:v>
                </c:pt>
                <c:pt idx="476">
                  <c:v>6.2571201143342874</c:v>
                </c:pt>
                <c:pt idx="477">
                  <c:v>13.041522165839005</c:v>
                </c:pt>
                <c:pt idx="478">
                  <c:v>14.850696046240262</c:v>
                </c:pt>
                <c:pt idx="479">
                  <c:v>1.0163396741834052</c:v>
                </c:pt>
                <c:pt idx="480">
                  <c:v>0.21633967418340516</c:v>
                </c:pt>
                <c:pt idx="481">
                  <c:v>4.9002397040333445</c:v>
                </c:pt>
                <c:pt idx="482">
                  <c:v>2.6163396741834055</c:v>
                </c:pt>
                <c:pt idx="483">
                  <c:v>8.5185874648358606</c:v>
                </c:pt>
                <c:pt idx="484">
                  <c:v>22.6</c:v>
                </c:pt>
                <c:pt idx="485">
                  <c:v>2.6163396741834055</c:v>
                </c:pt>
                <c:pt idx="486">
                  <c:v>1.8163396741834053</c:v>
                </c:pt>
                <c:pt idx="487">
                  <c:v>17.799999999999997</c:v>
                </c:pt>
                <c:pt idx="488">
                  <c:v>11.684641755538062</c:v>
                </c:pt>
                <c:pt idx="489">
                  <c:v>9.8754678751368026</c:v>
                </c:pt>
                <c:pt idx="490">
                  <c:v>8.0662939947355454</c:v>
                </c:pt>
                <c:pt idx="491">
                  <c:v>7.1617070545349168</c:v>
                </c:pt>
                <c:pt idx="492">
                  <c:v>20.2</c:v>
                </c:pt>
                <c:pt idx="493">
                  <c:v>0.21633967418340516</c:v>
                </c:pt>
                <c:pt idx="494">
                  <c:v>21</c:v>
                </c:pt>
                <c:pt idx="495">
                  <c:v>8.9708809349361722</c:v>
                </c:pt>
                <c:pt idx="496">
                  <c:v>14.398402576139947</c:v>
                </c:pt>
                <c:pt idx="497">
                  <c:v>9.8754678751368026</c:v>
                </c:pt>
                <c:pt idx="498">
                  <c:v>10.327761345237116</c:v>
                </c:pt>
                <c:pt idx="499">
                  <c:v>9.8754678751368026</c:v>
                </c:pt>
                <c:pt idx="500">
                  <c:v>21.8</c:v>
                </c:pt>
                <c:pt idx="501">
                  <c:v>3.9956527638327151</c:v>
                </c:pt>
                <c:pt idx="502">
                  <c:v>13.493815635939319</c:v>
                </c:pt>
                <c:pt idx="503">
                  <c:v>4.9002397040333445</c:v>
                </c:pt>
                <c:pt idx="504">
                  <c:v>12.136935225638378</c:v>
                </c:pt>
                <c:pt idx="505">
                  <c:v>14.850696046240262</c:v>
                </c:pt>
                <c:pt idx="506">
                  <c:v>13.946109106039634</c:v>
                </c:pt>
                <c:pt idx="507">
                  <c:v>13.493815635939319</c:v>
                </c:pt>
                <c:pt idx="508">
                  <c:v>8.5185874648358606</c:v>
                </c:pt>
                <c:pt idx="509">
                  <c:v>9.4231744050364892</c:v>
                </c:pt>
                <c:pt idx="510">
                  <c:v>4.4479462339330293</c:v>
                </c:pt>
                <c:pt idx="511">
                  <c:v>12.136935225638378</c:v>
                </c:pt>
                <c:pt idx="512">
                  <c:v>10.780054815337433</c:v>
                </c:pt>
                <c:pt idx="513">
                  <c:v>14.850696046240262</c:v>
                </c:pt>
                <c:pt idx="514">
                  <c:v>25</c:v>
                </c:pt>
                <c:pt idx="515">
                  <c:v>17.799999999999997</c:v>
                </c:pt>
                <c:pt idx="516">
                  <c:v>0.21633967418340516</c:v>
                </c:pt>
                <c:pt idx="517">
                  <c:v>8.0662939947355454</c:v>
                </c:pt>
                <c:pt idx="518">
                  <c:v>4.4479462339330293</c:v>
                </c:pt>
                <c:pt idx="519">
                  <c:v>7.6140005246352311</c:v>
                </c:pt>
                <c:pt idx="520">
                  <c:v>12.136935225638378</c:v>
                </c:pt>
                <c:pt idx="521">
                  <c:v>0.21633967418340516</c:v>
                </c:pt>
                <c:pt idx="522">
                  <c:v>21</c:v>
                </c:pt>
                <c:pt idx="523">
                  <c:v>3.0910658236320865</c:v>
                </c:pt>
                <c:pt idx="524">
                  <c:v>17.799999999999997</c:v>
                </c:pt>
                <c:pt idx="525">
                  <c:v>4.9002397040333445</c:v>
                </c:pt>
                <c:pt idx="526">
                  <c:v>10.780054815337433</c:v>
                </c:pt>
                <c:pt idx="527">
                  <c:v>17.112163396741835</c:v>
                </c:pt>
                <c:pt idx="528">
                  <c:v>9.8754678751368026</c:v>
                </c:pt>
                <c:pt idx="529">
                  <c:v>3.0910658236320865</c:v>
                </c:pt>
                <c:pt idx="530">
                  <c:v>12.136935225638378</c:v>
                </c:pt>
                <c:pt idx="531">
                  <c:v>13.493815635939319</c:v>
                </c:pt>
                <c:pt idx="532">
                  <c:v>7.1617070545349168</c:v>
                </c:pt>
                <c:pt idx="533">
                  <c:v>14.398402576139947</c:v>
                </c:pt>
                <c:pt idx="534">
                  <c:v>2.6163396741834055</c:v>
                </c:pt>
                <c:pt idx="535">
                  <c:v>16.65986992664152</c:v>
                </c:pt>
                <c:pt idx="536">
                  <c:v>14.398402576139947</c:v>
                </c:pt>
                <c:pt idx="537">
                  <c:v>10.327761345237116</c:v>
                </c:pt>
                <c:pt idx="538">
                  <c:v>25</c:v>
                </c:pt>
                <c:pt idx="539">
                  <c:v>12.136935225638378</c:v>
                </c:pt>
                <c:pt idx="540">
                  <c:v>8.5185874648358606</c:v>
                </c:pt>
                <c:pt idx="541">
                  <c:v>6.2571201143342874</c:v>
                </c:pt>
                <c:pt idx="542">
                  <c:v>3.0910658236320865</c:v>
                </c:pt>
                <c:pt idx="543">
                  <c:v>3.0910658236320865</c:v>
                </c:pt>
                <c:pt idx="544">
                  <c:v>22.6</c:v>
                </c:pt>
                <c:pt idx="545">
                  <c:v>5.3525331741336588</c:v>
                </c:pt>
                <c:pt idx="546">
                  <c:v>23.4</c:v>
                </c:pt>
                <c:pt idx="547">
                  <c:v>7.1617070545349168</c:v>
                </c:pt>
                <c:pt idx="548">
                  <c:v>5.8048266442339731</c:v>
                </c:pt>
                <c:pt idx="549">
                  <c:v>1.8163396741834053</c:v>
                </c:pt>
                <c:pt idx="550">
                  <c:v>19.399999999999999</c:v>
                </c:pt>
                <c:pt idx="551">
                  <c:v>9.4231744050364892</c:v>
                </c:pt>
                <c:pt idx="552">
                  <c:v>24.200000000000003</c:v>
                </c:pt>
                <c:pt idx="553">
                  <c:v>13.041522165839005</c:v>
                </c:pt>
                <c:pt idx="554">
                  <c:v>21.8</c:v>
                </c:pt>
                <c:pt idx="555">
                  <c:v>8.0662939947355454</c:v>
                </c:pt>
                <c:pt idx="556">
                  <c:v>13.946109106039634</c:v>
                </c:pt>
                <c:pt idx="557">
                  <c:v>3.9956527638327151</c:v>
                </c:pt>
                <c:pt idx="558">
                  <c:v>12.136935225638378</c:v>
                </c:pt>
                <c:pt idx="559">
                  <c:v>10.780054815337433</c:v>
                </c:pt>
                <c:pt idx="560">
                  <c:v>2.6163396741834055</c:v>
                </c:pt>
                <c:pt idx="561">
                  <c:v>24.200000000000003</c:v>
                </c:pt>
                <c:pt idx="562">
                  <c:v>6.7094135844346017</c:v>
                </c:pt>
                <c:pt idx="563">
                  <c:v>1.8163396741834053</c:v>
                </c:pt>
                <c:pt idx="564">
                  <c:v>23.4</c:v>
                </c:pt>
                <c:pt idx="565">
                  <c:v>14.398402576139947</c:v>
                </c:pt>
                <c:pt idx="566">
                  <c:v>1.8163396741834053</c:v>
                </c:pt>
                <c:pt idx="567">
                  <c:v>9.8754678751368026</c:v>
                </c:pt>
                <c:pt idx="568">
                  <c:v>24.200000000000003</c:v>
                </c:pt>
                <c:pt idx="569">
                  <c:v>1.0163396741834052</c:v>
                </c:pt>
                <c:pt idx="570">
                  <c:v>1.0163396741834052</c:v>
                </c:pt>
                <c:pt idx="571">
                  <c:v>13.493815635939319</c:v>
                </c:pt>
                <c:pt idx="572">
                  <c:v>20.2</c:v>
                </c:pt>
                <c:pt idx="573">
                  <c:v>19.399999999999999</c:v>
                </c:pt>
                <c:pt idx="574">
                  <c:v>9.4231744050364892</c:v>
                </c:pt>
                <c:pt idx="575">
                  <c:v>0.21633967418340516</c:v>
                </c:pt>
                <c:pt idx="576">
                  <c:v>10.327761345237116</c:v>
                </c:pt>
                <c:pt idx="577">
                  <c:v>3.9956527638327151</c:v>
                </c:pt>
                <c:pt idx="578">
                  <c:v>11.684641755538062</c:v>
                </c:pt>
                <c:pt idx="579">
                  <c:v>9.8754678751368026</c:v>
                </c:pt>
                <c:pt idx="580">
                  <c:v>22.6</c:v>
                </c:pt>
                <c:pt idx="581">
                  <c:v>3.0910658236320865</c:v>
                </c:pt>
                <c:pt idx="582">
                  <c:v>8.0662939947355454</c:v>
                </c:pt>
                <c:pt idx="583">
                  <c:v>11.232348285437746</c:v>
                </c:pt>
                <c:pt idx="584">
                  <c:v>19.399999999999999</c:v>
                </c:pt>
                <c:pt idx="585">
                  <c:v>16.65986992664152</c:v>
                </c:pt>
                <c:pt idx="586">
                  <c:v>9.8754678751368026</c:v>
                </c:pt>
                <c:pt idx="587">
                  <c:v>21</c:v>
                </c:pt>
                <c:pt idx="588">
                  <c:v>5.3525331741336588</c:v>
                </c:pt>
                <c:pt idx="589">
                  <c:v>4.4479462339330293</c:v>
                </c:pt>
                <c:pt idx="590">
                  <c:v>1.8163396741834053</c:v>
                </c:pt>
                <c:pt idx="591">
                  <c:v>20.2</c:v>
                </c:pt>
                <c:pt idx="592">
                  <c:v>8.5185874648358606</c:v>
                </c:pt>
                <c:pt idx="593">
                  <c:v>14.398402576139947</c:v>
                </c:pt>
                <c:pt idx="594">
                  <c:v>17.112163396741835</c:v>
                </c:pt>
                <c:pt idx="595">
                  <c:v>21.8</c:v>
                </c:pt>
                <c:pt idx="596">
                  <c:v>6.7094135844346017</c:v>
                </c:pt>
                <c:pt idx="597">
                  <c:v>16.65986992664152</c:v>
                </c:pt>
                <c:pt idx="598">
                  <c:v>20.2</c:v>
                </c:pt>
                <c:pt idx="599">
                  <c:v>4.4479462339330293</c:v>
                </c:pt>
                <c:pt idx="600">
                  <c:v>24.200000000000003</c:v>
                </c:pt>
                <c:pt idx="601">
                  <c:v>19.399999999999999</c:v>
                </c:pt>
                <c:pt idx="602">
                  <c:v>0.21633967418340516</c:v>
                </c:pt>
                <c:pt idx="603">
                  <c:v>18.600000000000001</c:v>
                </c:pt>
                <c:pt idx="604">
                  <c:v>6.2571201143342874</c:v>
                </c:pt>
                <c:pt idx="605">
                  <c:v>4.4479462339330293</c:v>
                </c:pt>
                <c:pt idx="606">
                  <c:v>16.207576456541204</c:v>
                </c:pt>
                <c:pt idx="607">
                  <c:v>11.232348285437746</c:v>
                </c:pt>
                <c:pt idx="608">
                  <c:v>3.9956527638327151</c:v>
                </c:pt>
                <c:pt idx="609">
                  <c:v>3.9956527638327151</c:v>
                </c:pt>
                <c:pt idx="610">
                  <c:v>8.0662939947355454</c:v>
                </c:pt>
                <c:pt idx="611">
                  <c:v>15.302989516340578</c:v>
                </c:pt>
                <c:pt idx="612">
                  <c:v>10.780054815337433</c:v>
                </c:pt>
                <c:pt idx="613">
                  <c:v>18.600000000000001</c:v>
                </c:pt>
                <c:pt idx="614">
                  <c:v>3.5433592937324008</c:v>
                </c:pt>
                <c:pt idx="615">
                  <c:v>16.65986992664152</c:v>
                </c:pt>
                <c:pt idx="616">
                  <c:v>15.302989516340578</c:v>
                </c:pt>
                <c:pt idx="617">
                  <c:v>9.8754678751368026</c:v>
                </c:pt>
                <c:pt idx="618">
                  <c:v>6.7094135844346017</c:v>
                </c:pt>
                <c:pt idx="619">
                  <c:v>5.8048266442339731</c:v>
                </c:pt>
                <c:pt idx="620">
                  <c:v>16.65986992664152</c:v>
                </c:pt>
                <c:pt idx="621">
                  <c:v>22.6</c:v>
                </c:pt>
                <c:pt idx="622">
                  <c:v>9.8754678751368026</c:v>
                </c:pt>
                <c:pt idx="623">
                  <c:v>13.041522165839005</c:v>
                </c:pt>
                <c:pt idx="624">
                  <c:v>25</c:v>
                </c:pt>
                <c:pt idx="625">
                  <c:v>1.0163396741834052</c:v>
                </c:pt>
                <c:pt idx="626">
                  <c:v>8.5185874648358606</c:v>
                </c:pt>
                <c:pt idx="627">
                  <c:v>10.327761345237116</c:v>
                </c:pt>
                <c:pt idx="628">
                  <c:v>18.600000000000001</c:v>
                </c:pt>
                <c:pt idx="629">
                  <c:v>16.207576456541204</c:v>
                </c:pt>
                <c:pt idx="630">
                  <c:v>3.5433592937324008</c:v>
                </c:pt>
                <c:pt idx="631">
                  <c:v>13.946109106039634</c:v>
                </c:pt>
                <c:pt idx="632">
                  <c:v>13.493815635939319</c:v>
                </c:pt>
                <c:pt idx="633">
                  <c:v>15.302989516340578</c:v>
                </c:pt>
                <c:pt idx="634">
                  <c:v>6.2571201143342874</c:v>
                </c:pt>
                <c:pt idx="635">
                  <c:v>25</c:v>
                </c:pt>
                <c:pt idx="636">
                  <c:v>4.9002397040333445</c:v>
                </c:pt>
                <c:pt idx="637">
                  <c:v>15.755282986440887</c:v>
                </c:pt>
                <c:pt idx="638">
                  <c:v>15.302989516340578</c:v>
                </c:pt>
                <c:pt idx="639">
                  <c:v>21</c:v>
                </c:pt>
                <c:pt idx="640">
                  <c:v>25</c:v>
                </c:pt>
                <c:pt idx="641">
                  <c:v>8.0662939947355454</c:v>
                </c:pt>
                <c:pt idx="642">
                  <c:v>8.9708809349361722</c:v>
                </c:pt>
                <c:pt idx="643">
                  <c:v>9.4231744050364892</c:v>
                </c:pt>
                <c:pt idx="644">
                  <c:v>2.6163396741834055</c:v>
                </c:pt>
                <c:pt idx="645">
                  <c:v>13.493815635939319</c:v>
                </c:pt>
                <c:pt idx="646">
                  <c:v>7.6140005246352311</c:v>
                </c:pt>
                <c:pt idx="647">
                  <c:v>2.6163396741834055</c:v>
                </c:pt>
                <c:pt idx="648">
                  <c:v>5.3525331741336588</c:v>
                </c:pt>
                <c:pt idx="649">
                  <c:v>15.755282986440887</c:v>
                </c:pt>
                <c:pt idx="650">
                  <c:v>3.5433592937324008</c:v>
                </c:pt>
                <c:pt idx="651">
                  <c:v>8.0662939947355454</c:v>
                </c:pt>
                <c:pt idx="652">
                  <c:v>15.755282986440887</c:v>
                </c:pt>
                <c:pt idx="653">
                  <c:v>7.1617070545349168</c:v>
                </c:pt>
                <c:pt idx="654">
                  <c:v>7.6140005246352311</c:v>
                </c:pt>
                <c:pt idx="655">
                  <c:v>21</c:v>
                </c:pt>
                <c:pt idx="656">
                  <c:v>8.9708809349361722</c:v>
                </c:pt>
                <c:pt idx="657">
                  <c:v>5.8048266442339731</c:v>
                </c:pt>
                <c:pt idx="658">
                  <c:v>24.200000000000003</c:v>
                </c:pt>
                <c:pt idx="659">
                  <c:v>13.493815635939319</c:v>
                </c:pt>
                <c:pt idx="660">
                  <c:v>10.780054815337433</c:v>
                </c:pt>
                <c:pt idx="661">
                  <c:v>22.6</c:v>
                </c:pt>
                <c:pt idx="662">
                  <c:v>5.8048266442339731</c:v>
                </c:pt>
                <c:pt idx="663">
                  <c:v>15.755282986440887</c:v>
                </c:pt>
                <c:pt idx="664">
                  <c:v>13.041522165839005</c:v>
                </c:pt>
                <c:pt idx="665">
                  <c:v>9.4231744050364892</c:v>
                </c:pt>
                <c:pt idx="666">
                  <c:v>9.4231744050364892</c:v>
                </c:pt>
                <c:pt idx="667">
                  <c:v>3.0910658236320865</c:v>
                </c:pt>
                <c:pt idx="668">
                  <c:v>15.755282986440887</c:v>
                </c:pt>
                <c:pt idx="669">
                  <c:v>17.799999999999997</c:v>
                </c:pt>
                <c:pt idx="670">
                  <c:v>22.6</c:v>
                </c:pt>
                <c:pt idx="671">
                  <c:v>20.2</c:v>
                </c:pt>
                <c:pt idx="672">
                  <c:v>15.755282986440887</c:v>
                </c:pt>
                <c:pt idx="673">
                  <c:v>12.136935225638378</c:v>
                </c:pt>
                <c:pt idx="674">
                  <c:v>4.9002397040333445</c:v>
                </c:pt>
                <c:pt idx="675">
                  <c:v>1.0163396741834052</c:v>
                </c:pt>
                <c:pt idx="676">
                  <c:v>9.8754678751368026</c:v>
                </c:pt>
                <c:pt idx="677">
                  <c:v>5.3525331741336588</c:v>
                </c:pt>
                <c:pt idx="678">
                  <c:v>5.8048266442339731</c:v>
                </c:pt>
                <c:pt idx="679">
                  <c:v>19.399999999999999</c:v>
                </c:pt>
                <c:pt idx="680">
                  <c:v>6.2571201143342874</c:v>
                </c:pt>
                <c:pt idx="681">
                  <c:v>6.7094135844346017</c:v>
                </c:pt>
                <c:pt idx="682">
                  <c:v>9.8754678751368026</c:v>
                </c:pt>
                <c:pt idx="683">
                  <c:v>16.207576456541204</c:v>
                </c:pt>
                <c:pt idx="684">
                  <c:v>24.200000000000003</c:v>
                </c:pt>
                <c:pt idx="685">
                  <c:v>17.112163396741835</c:v>
                </c:pt>
                <c:pt idx="686">
                  <c:v>5.8048266442339731</c:v>
                </c:pt>
                <c:pt idx="687">
                  <c:v>7.6140005246352311</c:v>
                </c:pt>
                <c:pt idx="688">
                  <c:v>13.946109106039634</c:v>
                </c:pt>
                <c:pt idx="689">
                  <c:v>12.136935225638378</c:v>
                </c:pt>
                <c:pt idx="690">
                  <c:v>9.4231744050364892</c:v>
                </c:pt>
                <c:pt idx="691">
                  <c:v>24.200000000000003</c:v>
                </c:pt>
                <c:pt idx="692">
                  <c:v>13.493815635939319</c:v>
                </c:pt>
                <c:pt idx="693">
                  <c:v>0.21633967418340516</c:v>
                </c:pt>
                <c:pt idx="694">
                  <c:v>4.9002397040333445</c:v>
                </c:pt>
                <c:pt idx="695">
                  <c:v>8.5185874648358606</c:v>
                </c:pt>
                <c:pt idx="696">
                  <c:v>15.755282986440887</c:v>
                </c:pt>
                <c:pt idx="697">
                  <c:v>12.58922869573869</c:v>
                </c:pt>
                <c:pt idx="698">
                  <c:v>3.9956527638327151</c:v>
                </c:pt>
                <c:pt idx="699">
                  <c:v>24.200000000000003</c:v>
                </c:pt>
                <c:pt idx="700">
                  <c:v>11.684641755538062</c:v>
                </c:pt>
                <c:pt idx="701">
                  <c:v>15.302989516340578</c:v>
                </c:pt>
                <c:pt idx="702">
                  <c:v>2.6163396741834055</c:v>
                </c:pt>
                <c:pt idx="703">
                  <c:v>11.684641755538062</c:v>
                </c:pt>
                <c:pt idx="704">
                  <c:v>7.6140005246352311</c:v>
                </c:pt>
                <c:pt idx="705">
                  <c:v>19.399999999999999</c:v>
                </c:pt>
                <c:pt idx="706">
                  <c:v>4.4479462339330293</c:v>
                </c:pt>
                <c:pt idx="707">
                  <c:v>15.302989516340578</c:v>
                </c:pt>
                <c:pt idx="708">
                  <c:v>16.65986992664152</c:v>
                </c:pt>
                <c:pt idx="709">
                  <c:v>11.232348285437746</c:v>
                </c:pt>
                <c:pt idx="710">
                  <c:v>4.9002397040333445</c:v>
                </c:pt>
                <c:pt idx="711">
                  <c:v>4.4479462339330293</c:v>
                </c:pt>
                <c:pt idx="712">
                  <c:v>9.4231744050364892</c:v>
                </c:pt>
                <c:pt idx="713">
                  <c:v>3.9956527638327151</c:v>
                </c:pt>
                <c:pt idx="714">
                  <c:v>8.9708809349361722</c:v>
                </c:pt>
                <c:pt idx="715">
                  <c:v>6.7094135844346017</c:v>
                </c:pt>
                <c:pt idx="716">
                  <c:v>8.5185874648358606</c:v>
                </c:pt>
                <c:pt idx="717">
                  <c:v>24.200000000000003</c:v>
                </c:pt>
                <c:pt idx="718">
                  <c:v>10.780054815337433</c:v>
                </c:pt>
                <c:pt idx="719">
                  <c:v>4.9002397040333445</c:v>
                </c:pt>
                <c:pt idx="720">
                  <c:v>25</c:v>
                </c:pt>
                <c:pt idx="721">
                  <c:v>7.1617070545349168</c:v>
                </c:pt>
                <c:pt idx="722">
                  <c:v>13.041522165839005</c:v>
                </c:pt>
                <c:pt idx="723">
                  <c:v>14.850696046240262</c:v>
                </c:pt>
                <c:pt idx="724">
                  <c:v>16.207576456541204</c:v>
                </c:pt>
                <c:pt idx="725">
                  <c:v>3.9956527638327151</c:v>
                </c:pt>
                <c:pt idx="726">
                  <c:v>1.0163396741834052</c:v>
                </c:pt>
                <c:pt idx="727">
                  <c:v>11.684641755538062</c:v>
                </c:pt>
                <c:pt idx="728">
                  <c:v>11.684641755538062</c:v>
                </c:pt>
                <c:pt idx="729">
                  <c:v>8.9708809349361722</c:v>
                </c:pt>
                <c:pt idx="730">
                  <c:v>9.4231744050364892</c:v>
                </c:pt>
                <c:pt idx="731">
                  <c:v>3.9956527638327151</c:v>
                </c:pt>
                <c:pt idx="732">
                  <c:v>21</c:v>
                </c:pt>
                <c:pt idx="733">
                  <c:v>19.399999999999999</c:v>
                </c:pt>
                <c:pt idx="734">
                  <c:v>7.1617070545349168</c:v>
                </c:pt>
                <c:pt idx="735">
                  <c:v>5.8048266442339731</c:v>
                </c:pt>
                <c:pt idx="736">
                  <c:v>4.4479462339330293</c:v>
                </c:pt>
                <c:pt idx="737">
                  <c:v>5.8048266442339731</c:v>
                </c:pt>
                <c:pt idx="738">
                  <c:v>6.7094135844346017</c:v>
                </c:pt>
                <c:pt idx="739">
                  <c:v>3.0910658236320865</c:v>
                </c:pt>
                <c:pt idx="740">
                  <c:v>6.7094135844346017</c:v>
                </c:pt>
                <c:pt idx="741">
                  <c:v>6.7094135844346017</c:v>
                </c:pt>
                <c:pt idx="742">
                  <c:v>14.850696046240262</c:v>
                </c:pt>
                <c:pt idx="743">
                  <c:v>17.112163396741835</c:v>
                </c:pt>
              </c:numCache>
            </c:numRef>
          </c:val>
          <c:smooth val="0"/>
        </c:ser>
        <c:ser>
          <c:idx val="1"/>
          <c:order val="1"/>
          <c:tx>
            <c:v>Contrato Flexível por Prioridade 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'Tela de entrada'!$O$20:$O$763</c:f>
              <c:numCache>
                <c:formatCode>General</c:formatCode>
                <c:ptCount val="744"/>
                <c:pt idx="0">
                  <c:v>4.4479462339330293</c:v>
                </c:pt>
                <c:pt idx="1">
                  <c:v>15</c:v>
                </c:pt>
                <c:pt idx="2">
                  <c:v>10.780054815337433</c:v>
                </c:pt>
                <c:pt idx="3">
                  <c:v>14.398402576139947</c:v>
                </c:pt>
                <c:pt idx="4">
                  <c:v>13.041522165839005</c:v>
                </c:pt>
                <c:pt idx="5">
                  <c:v>15</c:v>
                </c:pt>
                <c:pt idx="6">
                  <c:v>10.327761345237116</c:v>
                </c:pt>
                <c:pt idx="7">
                  <c:v>0.21633967418340561</c:v>
                </c:pt>
                <c:pt idx="8">
                  <c:v>11.68464175553806</c:v>
                </c:pt>
                <c:pt idx="9">
                  <c:v>8.0662939947355454</c:v>
                </c:pt>
                <c:pt idx="10">
                  <c:v>12.58922869573869</c:v>
                </c:pt>
                <c:pt idx="11">
                  <c:v>9.4231744050364892</c:v>
                </c:pt>
                <c:pt idx="12">
                  <c:v>15</c:v>
                </c:pt>
                <c:pt idx="13">
                  <c:v>13.49381563593932</c:v>
                </c:pt>
                <c:pt idx="14">
                  <c:v>0.21633967418340561</c:v>
                </c:pt>
                <c:pt idx="15">
                  <c:v>3.5433592937324008</c:v>
                </c:pt>
                <c:pt idx="16">
                  <c:v>11.68464175553806</c:v>
                </c:pt>
                <c:pt idx="17">
                  <c:v>15</c:v>
                </c:pt>
                <c:pt idx="18">
                  <c:v>15</c:v>
                </c:pt>
                <c:pt idx="19">
                  <c:v>5.8048266442339731</c:v>
                </c:pt>
                <c:pt idx="20">
                  <c:v>8.0662939947355454</c:v>
                </c:pt>
                <c:pt idx="21">
                  <c:v>9.8754678751368026</c:v>
                </c:pt>
                <c:pt idx="22">
                  <c:v>15</c:v>
                </c:pt>
                <c:pt idx="23">
                  <c:v>15</c:v>
                </c:pt>
                <c:pt idx="24">
                  <c:v>13.946109106039636</c:v>
                </c:pt>
                <c:pt idx="25">
                  <c:v>4.9002397040333445</c:v>
                </c:pt>
                <c:pt idx="26">
                  <c:v>14.850696046240262</c:v>
                </c:pt>
                <c:pt idx="27">
                  <c:v>8.9708809349361722</c:v>
                </c:pt>
                <c:pt idx="28">
                  <c:v>5.8048266442339731</c:v>
                </c:pt>
                <c:pt idx="29">
                  <c:v>15</c:v>
                </c:pt>
                <c:pt idx="30">
                  <c:v>0.21633967418340561</c:v>
                </c:pt>
                <c:pt idx="31">
                  <c:v>13.49381563593932</c:v>
                </c:pt>
                <c:pt idx="32">
                  <c:v>5.3525331741336579</c:v>
                </c:pt>
                <c:pt idx="33">
                  <c:v>7.1617070545349168</c:v>
                </c:pt>
                <c:pt idx="34">
                  <c:v>13.041522165839005</c:v>
                </c:pt>
                <c:pt idx="35">
                  <c:v>2.6163396741834051</c:v>
                </c:pt>
                <c:pt idx="36">
                  <c:v>15</c:v>
                </c:pt>
                <c:pt idx="37">
                  <c:v>10.780054815337433</c:v>
                </c:pt>
                <c:pt idx="38">
                  <c:v>15</c:v>
                </c:pt>
                <c:pt idx="39">
                  <c:v>15</c:v>
                </c:pt>
                <c:pt idx="40">
                  <c:v>10.780054815337433</c:v>
                </c:pt>
                <c:pt idx="41">
                  <c:v>11.232348285437746</c:v>
                </c:pt>
                <c:pt idx="42">
                  <c:v>1.0163396741834054</c:v>
                </c:pt>
                <c:pt idx="43">
                  <c:v>14.398402576139947</c:v>
                </c:pt>
                <c:pt idx="44">
                  <c:v>9.4231744050364892</c:v>
                </c:pt>
                <c:pt idx="45">
                  <c:v>6.2571201143342883</c:v>
                </c:pt>
                <c:pt idx="46">
                  <c:v>15</c:v>
                </c:pt>
                <c:pt idx="47">
                  <c:v>2.6163396741834051</c:v>
                </c:pt>
                <c:pt idx="48">
                  <c:v>1.8163396741834053</c:v>
                </c:pt>
                <c:pt idx="49">
                  <c:v>3.5433592937324008</c:v>
                </c:pt>
                <c:pt idx="50">
                  <c:v>11.68464175553806</c:v>
                </c:pt>
                <c:pt idx="51">
                  <c:v>7.1617070545349168</c:v>
                </c:pt>
                <c:pt idx="52">
                  <c:v>15</c:v>
                </c:pt>
                <c:pt idx="53">
                  <c:v>15</c:v>
                </c:pt>
                <c:pt idx="54">
                  <c:v>14.850696046240262</c:v>
                </c:pt>
                <c:pt idx="55">
                  <c:v>8.0662939947355454</c:v>
                </c:pt>
                <c:pt idx="56">
                  <c:v>15</c:v>
                </c:pt>
                <c:pt idx="57">
                  <c:v>15</c:v>
                </c:pt>
                <c:pt idx="58">
                  <c:v>13.946109106039636</c:v>
                </c:pt>
                <c:pt idx="59">
                  <c:v>7.6140005246352302</c:v>
                </c:pt>
                <c:pt idx="60">
                  <c:v>15</c:v>
                </c:pt>
                <c:pt idx="61">
                  <c:v>3.5433592937324008</c:v>
                </c:pt>
                <c:pt idx="62">
                  <c:v>14.850696046240262</c:v>
                </c:pt>
                <c:pt idx="63">
                  <c:v>2.6163396741834051</c:v>
                </c:pt>
                <c:pt idx="64">
                  <c:v>15</c:v>
                </c:pt>
                <c:pt idx="65">
                  <c:v>1.8163396741834053</c:v>
                </c:pt>
                <c:pt idx="66">
                  <c:v>7.1617070545349168</c:v>
                </c:pt>
                <c:pt idx="67">
                  <c:v>10.327761345237116</c:v>
                </c:pt>
                <c:pt idx="68">
                  <c:v>15</c:v>
                </c:pt>
                <c:pt idx="69">
                  <c:v>6.7094135844346017</c:v>
                </c:pt>
                <c:pt idx="70">
                  <c:v>1.0163396741834054</c:v>
                </c:pt>
                <c:pt idx="71">
                  <c:v>2.6163396741834051</c:v>
                </c:pt>
                <c:pt idx="72">
                  <c:v>13.946109106039636</c:v>
                </c:pt>
                <c:pt idx="73">
                  <c:v>11.68464175553806</c:v>
                </c:pt>
                <c:pt idx="74">
                  <c:v>15</c:v>
                </c:pt>
                <c:pt idx="75">
                  <c:v>1.0163396741834054</c:v>
                </c:pt>
                <c:pt idx="76">
                  <c:v>1.8163396741834053</c:v>
                </c:pt>
                <c:pt idx="77">
                  <c:v>3.5433592937324008</c:v>
                </c:pt>
                <c:pt idx="78">
                  <c:v>15</c:v>
                </c:pt>
                <c:pt idx="79">
                  <c:v>9.4231744050364892</c:v>
                </c:pt>
                <c:pt idx="80">
                  <c:v>1.0163396741834054</c:v>
                </c:pt>
                <c:pt idx="81">
                  <c:v>11.68464175553806</c:v>
                </c:pt>
                <c:pt idx="82">
                  <c:v>3.9956527638327151</c:v>
                </c:pt>
                <c:pt idx="83">
                  <c:v>15</c:v>
                </c:pt>
                <c:pt idx="84">
                  <c:v>15</c:v>
                </c:pt>
                <c:pt idx="85">
                  <c:v>0.21633967418340561</c:v>
                </c:pt>
                <c:pt idx="86">
                  <c:v>14.398402576139947</c:v>
                </c:pt>
                <c:pt idx="87">
                  <c:v>10.780054815337433</c:v>
                </c:pt>
                <c:pt idx="88">
                  <c:v>15</c:v>
                </c:pt>
                <c:pt idx="89">
                  <c:v>7.1617070545349168</c:v>
                </c:pt>
                <c:pt idx="90">
                  <c:v>10.327761345237116</c:v>
                </c:pt>
                <c:pt idx="91">
                  <c:v>12.136935225638378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14.398402576139947</c:v>
                </c:pt>
                <c:pt idx="98">
                  <c:v>13.041522165839005</c:v>
                </c:pt>
                <c:pt idx="99">
                  <c:v>15</c:v>
                </c:pt>
                <c:pt idx="100">
                  <c:v>1.8163396741834053</c:v>
                </c:pt>
                <c:pt idx="101">
                  <c:v>15</c:v>
                </c:pt>
                <c:pt idx="102">
                  <c:v>15</c:v>
                </c:pt>
                <c:pt idx="103">
                  <c:v>4.9002397040333445</c:v>
                </c:pt>
                <c:pt idx="104">
                  <c:v>6.2571201143342883</c:v>
                </c:pt>
                <c:pt idx="105">
                  <c:v>10.327761345237116</c:v>
                </c:pt>
                <c:pt idx="106">
                  <c:v>5.8048266442339731</c:v>
                </c:pt>
                <c:pt idx="107">
                  <c:v>9.8754678751368026</c:v>
                </c:pt>
                <c:pt idx="108">
                  <c:v>11.68464175553806</c:v>
                </c:pt>
                <c:pt idx="109">
                  <c:v>15</c:v>
                </c:pt>
                <c:pt idx="110">
                  <c:v>9.4231744050364892</c:v>
                </c:pt>
                <c:pt idx="111">
                  <c:v>13.49381563593932</c:v>
                </c:pt>
                <c:pt idx="112">
                  <c:v>9.4231744050364892</c:v>
                </c:pt>
                <c:pt idx="113">
                  <c:v>8.9708809349361722</c:v>
                </c:pt>
                <c:pt idx="114">
                  <c:v>1.0163396741834054</c:v>
                </c:pt>
                <c:pt idx="115">
                  <c:v>4.4479462339330293</c:v>
                </c:pt>
                <c:pt idx="116">
                  <c:v>9.4231744050364892</c:v>
                </c:pt>
                <c:pt idx="117">
                  <c:v>7.1617070545349168</c:v>
                </c:pt>
                <c:pt idx="118">
                  <c:v>15</c:v>
                </c:pt>
                <c:pt idx="119">
                  <c:v>11.68464175553806</c:v>
                </c:pt>
                <c:pt idx="120">
                  <c:v>2.6163396741834051</c:v>
                </c:pt>
                <c:pt idx="121">
                  <c:v>13.041522165839005</c:v>
                </c:pt>
                <c:pt idx="122">
                  <c:v>8.9708809349361722</c:v>
                </c:pt>
                <c:pt idx="123">
                  <c:v>0.21633967418340561</c:v>
                </c:pt>
                <c:pt idx="124">
                  <c:v>13.946109106039636</c:v>
                </c:pt>
                <c:pt idx="125">
                  <c:v>9.4231744050364892</c:v>
                </c:pt>
                <c:pt idx="126">
                  <c:v>10.780054815337433</c:v>
                </c:pt>
                <c:pt idx="127">
                  <c:v>12.58922869573869</c:v>
                </c:pt>
                <c:pt idx="128">
                  <c:v>5.8048266442339731</c:v>
                </c:pt>
                <c:pt idx="129">
                  <c:v>15</c:v>
                </c:pt>
                <c:pt idx="130">
                  <c:v>15</c:v>
                </c:pt>
                <c:pt idx="131">
                  <c:v>5.8048266442339731</c:v>
                </c:pt>
                <c:pt idx="132">
                  <c:v>15</c:v>
                </c:pt>
                <c:pt idx="133">
                  <c:v>3.9956527638327151</c:v>
                </c:pt>
                <c:pt idx="134">
                  <c:v>12.136935225638378</c:v>
                </c:pt>
                <c:pt idx="135">
                  <c:v>13.49381563593932</c:v>
                </c:pt>
                <c:pt idx="136">
                  <c:v>12.58922869573869</c:v>
                </c:pt>
                <c:pt idx="137">
                  <c:v>12.136935225638378</c:v>
                </c:pt>
                <c:pt idx="138">
                  <c:v>10.327761345237116</c:v>
                </c:pt>
                <c:pt idx="139">
                  <c:v>0.21633967418340561</c:v>
                </c:pt>
                <c:pt idx="140">
                  <c:v>10.780054815337433</c:v>
                </c:pt>
                <c:pt idx="141">
                  <c:v>14.850696046240262</c:v>
                </c:pt>
                <c:pt idx="142">
                  <c:v>13.946109106039636</c:v>
                </c:pt>
                <c:pt idx="143">
                  <c:v>0.21633967418340561</c:v>
                </c:pt>
                <c:pt idx="144">
                  <c:v>12.136935225638378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13.946109106039636</c:v>
                </c:pt>
                <c:pt idx="149">
                  <c:v>8.9708809349361722</c:v>
                </c:pt>
                <c:pt idx="150">
                  <c:v>9.4231744050364892</c:v>
                </c:pt>
                <c:pt idx="151">
                  <c:v>12.136935225638378</c:v>
                </c:pt>
                <c:pt idx="152">
                  <c:v>3.9956527638327151</c:v>
                </c:pt>
                <c:pt idx="153">
                  <c:v>11.68464175553806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4.4479462339330293</c:v>
                </c:pt>
                <c:pt idx="160">
                  <c:v>15</c:v>
                </c:pt>
                <c:pt idx="161">
                  <c:v>12.58922869573869</c:v>
                </c:pt>
                <c:pt idx="162">
                  <c:v>15</c:v>
                </c:pt>
                <c:pt idx="163">
                  <c:v>12.136935225638378</c:v>
                </c:pt>
                <c:pt idx="164">
                  <c:v>8.0662939947355454</c:v>
                </c:pt>
                <c:pt idx="165">
                  <c:v>4.9002397040333445</c:v>
                </c:pt>
                <c:pt idx="166">
                  <c:v>5.3525331741336579</c:v>
                </c:pt>
                <c:pt idx="167">
                  <c:v>4.9002397040333445</c:v>
                </c:pt>
                <c:pt idx="168">
                  <c:v>15</c:v>
                </c:pt>
                <c:pt idx="169">
                  <c:v>8.0662939947355454</c:v>
                </c:pt>
                <c:pt idx="170">
                  <c:v>4.9002397040333445</c:v>
                </c:pt>
                <c:pt idx="171">
                  <c:v>7.1617070545349168</c:v>
                </c:pt>
                <c:pt idx="172">
                  <c:v>15</c:v>
                </c:pt>
                <c:pt idx="173">
                  <c:v>15</c:v>
                </c:pt>
                <c:pt idx="174">
                  <c:v>7.1617070545349168</c:v>
                </c:pt>
                <c:pt idx="175">
                  <c:v>7.1617070545349168</c:v>
                </c:pt>
                <c:pt idx="176">
                  <c:v>3.0910658236320865</c:v>
                </c:pt>
                <c:pt idx="177">
                  <c:v>5.3525331741336579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15</c:v>
                </c:pt>
                <c:pt idx="182">
                  <c:v>9.8754678751368026</c:v>
                </c:pt>
                <c:pt idx="183">
                  <c:v>11.232348285437746</c:v>
                </c:pt>
                <c:pt idx="184">
                  <c:v>14.398402576139947</c:v>
                </c:pt>
                <c:pt idx="185">
                  <c:v>15</c:v>
                </c:pt>
                <c:pt idx="186">
                  <c:v>12.136935225638378</c:v>
                </c:pt>
                <c:pt idx="187">
                  <c:v>7.1617070545349168</c:v>
                </c:pt>
                <c:pt idx="188">
                  <c:v>10.780054815337433</c:v>
                </c:pt>
                <c:pt idx="189">
                  <c:v>15</c:v>
                </c:pt>
                <c:pt idx="190">
                  <c:v>10.327761345237116</c:v>
                </c:pt>
                <c:pt idx="191">
                  <c:v>15</c:v>
                </c:pt>
                <c:pt idx="192">
                  <c:v>7.1617070545349168</c:v>
                </c:pt>
                <c:pt idx="193">
                  <c:v>15</c:v>
                </c:pt>
                <c:pt idx="194">
                  <c:v>15</c:v>
                </c:pt>
                <c:pt idx="195">
                  <c:v>6.2571201143342883</c:v>
                </c:pt>
                <c:pt idx="196">
                  <c:v>8.9708809349361722</c:v>
                </c:pt>
                <c:pt idx="197">
                  <c:v>15</c:v>
                </c:pt>
                <c:pt idx="198">
                  <c:v>15</c:v>
                </c:pt>
                <c:pt idx="199">
                  <c:v>7.6140005246352302</c:v>
                </c:pt>
                <c:pt idx="200">
                  <c:v>14.850696046240262</c:v>
                </c:pt>
                <c:pt idx="201">
                  <c:v>4.9002397040333445</c:v>
                </c:pt>
                <c:pt idx="202">
                  <c:v>13.041522165839005</c:v>
                </c:pt>
                <c:pt idx="203">
                  <c:v>15</c:v>
                </c:pt>
                <c:pt idx="204">
                  <c:v>6.2571201143342883</c:v>
                </c:pt>
                <c:pt idx="205">
                  <c:v>13.041522165839005</c:v>
                </c:pt>
                <c:pt idx="206">
                  <c:v>10.327761345237116</c:v>
                </c:pt>
                <c:pt idx="207">
                  <c:v>15</c:v>
                </c:pt>
                <c:pt idx="208">
                  <c:v>15</c:v>
                </c:pt>
                <c:pt idx="209">
                  <c:v>0.21633967418340561</c:v>
                </c:pt>
                <c:pt idx="210">
                  <c:v>14.398402576139947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14.850696046240262</c:v>
                </c:pt>
                <c:pt idx="215">
                  <c:v>14.850696046240262</c:v>
                </c:pt>
                <c:pt idx="216">
                  <c:v>15</c:v>
                </c:pt>
                <c:pt idx="217">
                  <c:v>0.21633967418340561</c:v>
                </c:pt>
                <c:pt idx="218">
                  <c:v>1.8163396741834053</c:v>
                </c:pt>
                <c:pt idx="219">
                  <c:v>15</c:v>
                </c:pt>
                <c:pt idx="220">
                  <c:v>5.8048266442339731</c:v>
                </c:pt>
                <c:pt idx="221">
                  <c:v>3.5433592937324008</c:v>
                </c:pt>
                <c:pt idx="222">
                  <c:v>11.232348285437746</c:v>
                </c:pt>
                <c:pt idx="223">
                  <c:v>3.9956527638327151</c:v>
                </c:pt>
                <c:pt idx="224">
                  <c:v>2.6163396741834051</c:v>
                </c:pt>
                <c:pt idx="225">
                  <c:v>15</c:v>
                </c:pt>
                <c:pt idx="226">
                  <c:v>15</c:v>
                </c:pt>
                <c:pt idx="227">
                  <c:v>4.4479462339330293</c:v>
                </c:pt>
                <c:pt idx="228">
                  <c:v>15</c:v>
                </c:pt>
                <c:pt idx="229">
                  <c:v>3.9956527638327151</c:v>
                </c:pt>
                <c:pt idx="230">
                  <c:v>15</c:v>
                </c:pt>
                <c:pt idx="231">
                  <c:v>15</c:v>
                </c:pt>
                <c:pt idx="232">
                  <c:v>6.7094135844346017</c:v>
                </c:pt>
                <c:pt idx="233">
                  <c:v>15</c:v>
                </c:pt>
                <c:pt idx="234">
                  <c:v>10.327761345237116</c:v>
                </c:pt>
                <c:pt idx="235">
                  <c:v>15</c:v>
                </c:pt>
                <c:pt idx="236">
                  <c:v>5.8048266442339731</c:v>
                </c:pt>
                <c:pt idx="237">
                  <c:v>15</c:v>
                </c:pt>
                <c:pt idx="238">
                  <c:v>15</c:v>
                </c:pt>
                <c:pt idx="239">
                  <c:v>6.2571201143342883</c:v>
                </c:pt>
                <c:pt idx="240">
                  <c:v>8.9708809349361722</c:v>
                </c:pt>
                <c:pt idx="241">
                  <c:v>13.49381563593932</c:v>
                </c:pt>
                <c:pt idx="242">
                  <c:v>15</c:v>
                </c:pt>
                <c:pt idx="243">
                  <c:v>10.780054815337433</c:v>
                </c:pt>
                <c:pt idx="244">
                  <c:v>2.6163396741834051</c:v>
                </c:pt>
                <c:pt idx="245">
                  <c:v>3.9956527638327151</c:v>
                </c:pt>
                <c:pt idx="246">
                  <c:v>9.8754678751368026</c:v>
                </c:pt>
                <c:pt idx="247">
                  <c:v>0.21633967418340561</c:v>
                </c:pt>
                <c:pt idx="248">
                  <c:v>3.5433592937324008</c:v>
                </c:pt>
                <c:pt idx="249">
                  <c:v>3.5433592937324008</c:v>
                </c:pt>
                <c:pt idx="250">
                  <c:v>11.68464175553806</c:v>
                </c:pt>
                <c:pt idx="251">
                  <c:v>13.041522165839005</c:v>
                </c:pt>
                <c:pt idx="252">
                  <c:v>13.49381563593932</c:v>
                </c:pt>
                <c:pt idx="253">
                  <c:v>15</c:v>
                </c:pt>
                <c:pt idx="254">
                  <c:v>8.5185874648358606</c:v>
                </c:pt>
                <c:pt idx="255">
                  <c:v>15</c:v>
                </c:pt>
                <c:pt idx="256">
                  <c:v>13.946109106039636</c:v>
                </c:pt>
                <c:pt idx="257">
                  <c:v>7.6140005246352302</c:v>
                </c:pt>
                <c:pt idx="258">
                  <c:v>15</c:v>
                </c:pt>
                <c:pt idx="259">
                  <c:v>0.21633967418340561</c:v>
                </c:pt>
                <c:pt idx="260">
                  <c:v>14.398402576139947</c:v>
                </c:pt>
                <c:pt idx="261">
                  <c:v>5.3525331741336579</c:v>
                </c:pt>
                <c:pt idx="262">
                  <c:v>0.21633967418340561</c:v>
                </c:pt>
                <c:pt idx="263">
                  <c:v>13.49381563593932</c:v>
                </c:pt>
                <c:pt idx="264">
                  <c:v>15</c:v>
                </c:pt>
                <c:pt idx="265">
                  <c:v>4.4479462339330293</c:v>
                </c:pt>
                <c:pt idx="266">
                  <c:v>15</c:v>
                </c:pt>
                <c:pt idx="267">
                  <c:v>10.327761345237116</c:v>
                </c:pt>
                <c:pt idx="268">
                  <c:v>6.7094135844346017</c:v>
                </c:pt>
                <c:pt idx="269">
                  <c:v>8.9708809349361722</c:v>
                </c:pt>
                <c:pt idx="270">
                  <c:v>14.398402576139947</c:v>
                </c:pt>
                <c:pt idx="271">
                  <c:v>2.6163396741834051</c:v>
                </c:pt>
                <c:pt idx="272">
                  <c:v>15</c:v>
                </c:pt>
                <c:pt idx="273">
                  <c:v>7.1617070545349168</c:v>
                </c:pt>
                <c:pt idx="274">
                  <c:v>4.4479462339330293</c:v>
                </c:pt>
                <c:pt idx="275">
                  <c:v>15</c:v>
                </c:pt>
                <c:pt idx="276">
                  <c:v>14.398402576139947</c:v>
                </c:pt>
                <c:pt idx="277">
                  <c:v>13.946109106039636</c:v>
                </c:pt>
                <c:pt idx="278">
                  <c:v>11.232348285437746</c:v>
                </c:pt>
                <c:pt idx="279">
                  <c:v>15</c:v>
                </c:pt>
                <c:pt idx="280">
                  <c:v>5.8048266442339731</c:v>
                </c:pt>
                <c:pt idx="281">
                  <c:v>3.0910658236320865</c:v>
                </c:pt>
                <c:pt idx="282">
                  <c:v>15</c:v>
                </c:pt>
                <c:pt idx="283">
                  <c:v>1.0163396741834054</c:v>
                </c:pt>
                <c:pt idx="284">
                  <c:v>0.21633967418340561</c:v>
                </c:pt>
                <c:pt idx="285">
                  <c:v>3.5433592937324008</c:v>
                </c:pt>
                <c:pt idx="286">
                  <c:v>1.8163396741834053</c:v>
                </c:pt>
                <c:pt idx="287">
                  <c:v>12.136935225638378</c:v>
                </c:pt>
                <c:pt idx="288">
                  <c:v>13.946109106039636</c:v>
                </c:pt>
                <c:pt idx="289">
                  <c:v>5.8048266442339731</c:v>
                </c:pt>
                <c:pt idx="290">
                  <c:v>15</c:v>
                </c:pt>
                <c:pt idx="291">
                  <c:v>13.946109106039636</c:v>
                </c:pt>
                <c:pt idx="292">
                  <c:v>1.8163396741834053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6.7094135844346017</c:v>
                </c:pt>
                <c:pt idx="297">
                  <c:v>15</c:v>
                </c:pt>
                <c:pt idx="298">
                  <c:v>15</c:v>
                </c:pt>
                <c:pt idx="299">
                  <c:v>13.946109106039636</c:v>
                </c:pt>
                <c:pt idx="300">
                  <c:v>11.68464175553806</c:v>
                </c:pt>
                <c:pt idx="301">
                  <c:v>5.8048266442339731</c:v>
                </c:pt>
                <c:pt idx="302">
                  <c:v>9.4231744050364892</c:v>
                </c:pt>
                <c:pt idx="303">
                  <c:v>8.9708809349361722</c:v>
                </c:pt>
                <c:pt idx="304">
                  <c:v>11.68464175553806</c:v>
                </c:pt>
                <c:pt idx="305">
                  <c:v>7.1617070545349168</c:v>
                </c:pt>
                <c:pt idx="306">
                  <c:v>8.0662939947355454</c:v>
                </c:pt>
                <c:pt idx="307">
                  <c:v>3.5433592937324008</c:v>
                </c:pt>
                <c:pt idx="308">
                  <c:v>5.3525331741336579</c:v>
                </c:pt>
                <c:pt idx="309">
                  <c:v>2.6163396741834051</c:v>
                </c:pt>
                <c:pt idx="310">
                  <c:v>15</c:v>
                </c:pt>
                <c:pt idx="311">
                  <c:v>15</c:v>
                </c:pt>
                <c:pt idx="312">
                  <c:v>12.136935225638378</c:v>
                </c:pt>
                <c:pt idx="313">
                  <c:v>15</c:v>
                </c:pt>
                <c:pt idx="314">
                  <c:v>15</c:v>
                </c:pt>
                <c:pt idx="315">
                  <c:v>5.3525331741336579</c:v>
                </c:pt>
                <c:pt idx="316">
                  <c:v>4.9002397040333445</c:v>
                </c:pt>
                <c:pt idx="317">
                  <c:v>9.4231744050364892</c:v>
                </c:pt>
                <c:pt idx="318">
                  <c:v>15</c:v>
                </c:pt>
                <c:pt idx="319">
                  <c:v>14.398402576139947</c:v>
                </c:pt>
                <c:pt idx="320">
                  <c:v>15</c:v>
                </c:pt>
                <c:pt idx="321">
                  <c:v>15</c:v>
                </c:pt>
                <c:pt idx="322">
                  <c:v>8.5185874648358606</c:v>
                </c:pt>
                <c:pt idx="323">
                  <c:v>14.398402576139947</c:v>
                </c:pt>
                <c:pt idx="324">
                  <c:v>2.6163396741834051</c:v>
                </c:pt>
                <c:pt idx="325">
                  <c:v>15</c:v>
                </c:pt>
                <c:pt idx="326">
                  <c:v>9.8754678751368026</c:v>
                </c:pt>
                <c:pt idx="327">
                  <c:v>15</c:v>
                </c:pt>
                <c:pt idx="328">
                  <c:v>15</c:v>
                </c:pt>
                <c:pt idx="329">
                  <c:v>12.136935225638378</c:v>
                </c:pt>
                <c:pt idx="330">
                  <c:v>11.68464175553806</c:v>
                </c:pt>
                <c:pt idx="331">
                  <c:v>3.5433592937324008</c:v>
                </c:pt>
                <c:pt idx="332">
                  <c:v>14.398402576139947</c:v>
                </c:pt>
                <c:pt idx="333">
                  <c:v>15</c:v>
                </c:pt>
                <c:pt idx="334">
                  <c:v>8.5185874648358606</c:v>
                </c:pt>
                <c:pt idx="335">
                  <c:v>10.780054815337433</c:v>
                </c:pt>
                <c:pt idx="336">
                  <c:v>7.6140005246352302</c:v>
                </c:pt>
                <c:pt idx="337">
                  <c:v>15</c:v>
                </c:pt>
                <c:pt idx="338">
                  <c:v>13.49381563593932</c:v>
                </c:pt>
                <c:pt idx="339">
                  <c:v>11.232348285437746</c:v>
                </c:pt>
                <c:pt idx="340">
                  <c:v>8.9708809349361722</c:v>
                </c:pt>
                <c:pt idx="341">
                  <c:v>15</c:v>
                </c:pt>
                <c:pt idx="342">
                  <c:v>13.49381563593932</c:v>
                </c:pt>
                <c:pt idx="343">
                  <c:v>5.8048266442339731</c:v>
                </c:pt>
                <c:pt idx="344">
                  <c:v>7.1617070545349168</c:v>
                </c:pt>
                <c:pt idx="345">
                  <c:v>1.0163396741834054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4.4479462339330293</c:v>
                </c:pt>
                <c:pt idx="350">
                  <c:v>14.850696046240262</c:v>
                </c:pt>
                <c:pt idx="351">
                  <c:v>1.0163396741834054</c:v>
                </c:pt>
                <c:pt idx="352">
                  <c:v>14.398402576139947</c:v>
                </c:pt>
                <c:pt idx="353">
                  <c:v>12.58922869573869</c:v>
                </c:pt>
                <c:pt idx="354">
                  <c:v>9.8754678751368026</c:v>
                </c:pt>
                <c:pt idx="355">
                  <c:v>15</c:v>
                </c:pt>
                <c:pt idx="356">
                  <c:v>15</c:v>
                </c:pt>
                <c:pt idx="357">
                  <c:v>2.6163396741834051</c:v>
                </c:pt>
                <c:pt idx="358">
                  <c:v>14.398402576139947</c:v>
                </c:pt>
                <c:pt idx="359">
                  <c:v>15</c:v>
                </c:pt>
                <c:pt idx="360">
                  <c:v>9.4231744050364892</c:v>
                </c:pt>
                <c:pt idx="361">
                  <c:v>12.58922869573869</c:v>
                </c:pt>
                <c:pt idx="362">
                  <c:v>8.9708809349361722</c:v>
                </c:pt>
                <c:pt idx="363">
                  <c:v>7.6140005246352302</c:v>
                </c:pt>
                <c:pt idx="364">
                  <c:v>10.780054815337433</c:v>
                </c:pt>
                <c:pt idx="365">
                  <c:v>3.5433592937324008</c:v>
                </c:pt>
                <c:pt idx="366">
                  <c:v>10.780054815337433</c:v>
                </c:pt>
                <c:pt idx="367">
                  <c:v>15</c:v>
                </c:pt>
                <c:pt idx="368">
                  <c:v>6.2571201143342883</c:v>
                </c:pt>
                <c:pt idx="369">
                  <c:v>11.232348285437746</c:v>
                </c:pt>
                <c:pt idx="370">
                  <c:v>5.3525331741336579</c:v>
                </c:pt>
                <c:pt idx="371">
                  <c:v>13.041522165839005</c:v>
                </c:pt>
                <c:pt idx="372">
                  <c:v>5.3525331741336579</c:v>
                </c:pt>
                <c:pt idx="373">
                  <c:v>15</c:v>
                </c:pt>
                <c:pt idx="374">
                  <c:v>3.9956527638327151</c:v>
                </c:pt>
                <c:pt idx="375">
                  <c:v>8.5185874648358606</c:v>
                </c:pt>
                <c:pt idx="376">
                  <c:v>15</c:v>
                </c:pt>
                <c:pt idx="377">
                  <c:v>1.8163396741834053</c:v>
                </c:pt>
                <c:pt idx="378">
                  <c:v>3.0910658236320865</c:v>
                </c:pt>
                <c:pt idx="379">
                  <c:v>15</c:v>
                </c:pt>
                <c:pt idx="380">
                  <c:v>3.5433592937324008</c:v>
                </c:pt>
                <c:pt idx="381">
                  <c:v>12.58922869573869</c:v>
                </c:pt>
                <c:pt idx="382">
                  <c:v>3.9956527638327151</c:v>
                </c:pt>
                <c:pt idx="383">
                  <c:v>8.9708809349361722</c:v>
                </c:pt>
                <c:pt idx="384">
                  <c:v>15</c:v>
                </c:pt>
                <c:pt idx="385">
                  <c:v>15</c:v>
                </c:pt>
                <c:pt idx="386">
                  <c:v>7.6140005246352302</c:v>
                </c:pt>
                <c:pt idx="387">
                  <c:v>5.8048266442339731</c:v>
                </c:pt>
                <c:pt idx="388">
                  <c:v>13.946109106039636</c:v>
                </c:pt>
                <c:pt idx="389">
                  <c:v>1.8163396741834053</c:v>
                </c:pt>
                <c:pt idx="390">
                  <c:v>8.5185874648358606</c:v>
                </c:pt>
                <c:pt idx="391">
                  <c:v>11.68464175553806</c:v>
                </c:pt>
                <c:pt idx="392">
                  <c:v>3.9956527638327151</c:v>
                </c:pt>
                <c:pt idx="393">
                  <c:v>15</c:v>
                </c:pt>
                <c:pt idx="394">
                  <c:v>3.0910658236320865</c:v>
                </c:pt>
                <c:pt idx="395">
                  <c:v>12.58922869573869</c:v>
                </c:pt>
                <c:pt idx="396">
                  <c:v>4.9002397040333445</c:v>
                </c:pt>
                <c:pt idx="397">
                  <c:v>11.68464175553806</c:v>
                </c:pt>
                <c:pt idx="398">
                  <c:v>14.850696046240262</c:v>
                </c:pt>
                <c:pt idx="399">
                  <c:v>15</c:v>
                </c:pt>
                <c:pt idx="400">
                  <c:v>15</c:v>
                </c:pt>
                <c:pt idx="401">
                  <c:v>15</c:v>
                </c:pt>
                <c:pt idx="402">
                  <c:v>8.9708809349361722</c:v>
                </c:pt>
                <c:pt idx="403">
                  <c:v>11.232348285437746</c:v>
                </c:pt>
                <c:pt idx="404">
                  <c:v>13.946109106039636</c:v>
                </c:pt>
                <c:pt idx="405">
                  <c:v>13.946109106039636</c:v>
                </c:pt>
                <c:pt idx="406">
                  <c:v>2.6163396741834051</c:v>
                </c:pt>
                <c:pt idx="407">
                  <c:v>15</c:v>
                </c:pt>
                <c:pt idx="408">
                  <c:v>15</c:v>
                </c:pt>
                <c:pt idx="409">
                  <c:v>15</c:v>
                </c:pt>
                <c:pt idx="410">
                  <c:v>10.780054815337433</c:v>
                </c:pt>
                <c:pt idx="411">
                  <c:v>1.0163396741834054</c:v>
                </c:pt>
                <c:pt idx="412">
                  <c:v>2.6163396741834051</c:v>
                </c:pt>
                <c:pt idx="413">
                  <c:v>14.850696046240262</c:v>
                </c:pt>
                <c:pt idx="414">
                  <c:v>14.850696046240262</c:v>
                </c:pt>
                <c:pt idx="415">
                  <c:v>8.9708809349361722</c:v>
                </c:pt>
                <c:pt idx="416">
                  <c:v>15</c:v>
                </c:pt>
                <c:pt idx="417">
                  <c:v>3.0910658236320865</c:v>
                </c:pt>
                <c:pt idx="418">
                  <c:v>1.8163396741834053</c:v>
                </c:pt>
                <c:pt idx="419">
                  <c:v>13.49381563593932</c:v>
                </c:pt>
                <c:pt idx="420">
                  <c:v>3.0910658236320865</c:v>
                </c:pt>
                <c:pt idx="421">
                  <c:v>4.4479462339330293</c:v>
                </c:pt>
                <c:pt idx="422">
                  <c:v>3.9956527638327151</c:v>
                </c:pt>
                <c:pt idx="423">
                  <c:v>0.21633967418340561</c:v>
                </c:pt>
                <c:pt idx="424">
                  <c:v>15</c:v>
                </c:pt>
                <c:pt idx="425">
                  <c:v>15</c:v>
                </c:pt>
                <c:pt idx="426">
                  <c:v>13.49381563593932</c:v>
                </c:pt>
                <c:pt idx="427">
                  <c:v>9.8754678751368026</c:v>
                </c:pt>
                <c:pt idx="428">
                  <c:v>5.3525331741336579</c:v>
                </c:pt>
                <c:pt idx="429">
                  <c:v>7.1617070545349168</c:v>
                </c:pt>
                <c:pt idx="430">
                  <c:v>15</c:v>
                </c:pt>
                <c:pt idx="431">
                  <c:v>1.8163396741834053</c:v>
                </c:pt>
                <c:pt idx="432">
                  <c:v>15</c:v>
                </c:pt>
                <c:pt idx="433">
                  <c:v>7.1617070545349168</c:v>
                </c:pt>
                <c:pt idx="434">
                  <c:v>3.9956527638327151</c:v>
                </c:pt>
                <c:pt idx="435">
                  <c:v>12.136935225638378</c:v>
                </c:pt>
                <c:pt idx="436">
                  <c:v>14.850696046240262</c:v>
                </c:pt>
                <c:pt idx="437">
                  <c:v>15</c:v>
                </c:pt>
                <c:pt idx="438">
                  <c:v>15</c:v>
                </c:pt>
                <c:pt idx="439">
                  <c:v>15</c:v>
                </c:pt>
                <c:pt idx="440">
                  <c:v>4.9002397040333445</c:v>
                </c:pt>
                <c:pt idx="441">
                  <c:v>14.850696046240262</c:v>
                </c:pt>
                <c:pt idx="442">
                  <c:v>15</c:v>
                </c:pt>
                <c:pt idx="443">
                  <c:v>15</c:v>
                </c:pt>
                <c:pt idx="444">
                  <c:v>15</c:v>
                </c:pt>
                <c:pt idx="445">
                  <c:v>10.780054815337433</c:v>
                </c:pt>
                <c:pt idx="446">
                  <c:v>14.850696046240262</c:v>
                </c:pt>
                <c:pt idx="447">
                  <c:v>1.0163396741834054</c:v>
                </c:pt>
                <c:pt idx="448">
                  <c:v>1.8163396741834053</c:v>
                </c:pt>
                <c:pt idx="449">
                  <c:v>15</c:v>
                </c:pt>
                <c:pt idx="450">
                  <c:v>3.0910658236320865</c:v>
                </c:pt>
                <c:pt idx="451">
                  <c:v>2.6163396741834051</c:v>
                </c:pt>
                <c:pt idx="452">
                  <c:v>15</c:v>
                </c:pt>
                <c:pt idx="453">
                  <c:v>10.327761345237116</c:v>
                </c:pt>
                <c:pt idx="454">
                  <c:v>1.8163396741834053</c:v>
                </c:pt>
                <c:pt idx="455">
                  <c:v>7.6140005246352302</c:v>
                </c:pt>
                <c:pt idx="456">
                  <c:v>5.3525331741336579</c:v>
                </c:pt>
                <c:pt idx="457">
                  <c:v>15</c:v>
                </c:pt>
                <c:pt idx="458">
                  <c:v>15</c:v>
                </c:pt>
                <c:pt idx="459">
                  <c:v>3.9956527638327151</c:v>
                </c:pt>
                <c:pt idx="460">
                  <c:v>8.5185874648358606</c:v>
                </c:pt>
                <c:pt idx="461">
                  <c:v>15</c:v>
                </c:pt>
                <c:pt idx="462">
                  <c:v>5.8048266442339731</c:v>
                </c:pt>
                <c:pt idx="463">
                  <c:v>14.398402576139947</c:v>
                </c:pt>
                <c:pt idx="464">
                  <c:v>15</c:v>
                </c:pt>
                <c:pt idx="465">
                  <c:v>8.0662939947355454</c:v>
                </c:pt>
                <c:pt idx="466">
                  <c:v>9.4231744050364892</c:v>
                </c:pt>
                <c:pt idx="467">
                  <c:v>15</c:v>
                </c:pt>
                <c:pt idx="468">
                  <c:v>11.68464175553806</c:v>
                </c:pt>
                <c:pt idx="469">
                  <c:v>11.232348285437746</c:v>
                </c:pt>
                <c:pt idx="470">
                  <c:v>15</c:v>
                </c:pt>
                <c:pt idx="471">
                  <c:v>5.3525331741336579</c:v>
                </c:pt>
                <c:pt idx="472">
                  <c:v>13.49381563593932</c:v>
                </c:pt>
                <c:pt idx="473">
                  <c:v>5.3525331741336579</c:v>
                </c:pt>
                <c:pt idx="474">
                  <c:v>1.0163396741834054</c:v>
                </c:pt>
                <c:pt idx="475">
                  <c:v>7.6140005246352302</c:v>
                </c:pt>
                <c:pt idx="476">
                  <c:v>6.2571201143342883</c:v>
                </c:pt>
                <c:pt idx="477">
                  <c:v>13.041522165839005</c:v>
                </c:pt>
                <c:pt idx="478">
                  <c:v>14.850696046240262</c:v>
                </c:pt>
                <c:pt idx="479">
                  <c:v>1.0163396741834054</c:v>
                </c:pt>
                <c:pt idx="480">
                  <c:v>0.21633967418340561</c:v>
                </c:pt>
                <c:pt idx="481">
                  <c:v>4.9002397040333445</c:v>
                </c:pt>
                <c:pt idx="482">
                  <c:v>2.6163396741834051</c:v>
                </c:pt>
                <c:pt idx="483">
                  <c:v>8.5185874648358606</c:v>
                </c:pt>
                <c:pt idx="484">
                  <c:v>15</c:v>
                </c:pt>
                <c:pt idx="485">
                  <c:v>2.6163396741834051</c:v>
                </c:pt>
                <c:pt idx="486">
                  <c:v>1.8163396741834053</c:v>
                </c:pt>
                <c:pt idx="487">
                  <c:v>15</c:v>
                </c:pt>
                <c:pt idx="488">
                  <c:v>11.68464175553806</c:v>
                </c:pt>
                <c:pt idx="489">
                  <c:v>9.8754678751368026</c:v>
                </c:pt>
                <c:pt idx="490">
                  <c:v>8.0662939947355454</c:v>
                </c:pt>
                <c:pt idx="491">
                  <c:v>7.1617070545349168</c:v>
                </c:pt>
                <c:pt idx="492">
                  <c:v>15</c:v>
                </c:pt>
                <c:pt idx="493">
                  <c:v>0.21633967418340561</c:v>
                </c:pt>
                <c:pt idx="494">
                  <c:v>15</c:v>
                </c:pt>
                <c:pt idx="495">
                  <c:v>8.9708809349361722</c:v>
                </c:pt>
                <c:pt idx="496">
                  <c:v>14.398402576139947</c:v>
                </c:pt>
                <c:pt idx="497">
                  <c:v>9.8754678751368026</c:v>
                </c:pt>
                <c:pt idx="498">
                  <c:v>10.327761345237116</c:v>
                </c:pt>
                <c:pt idx="499">
                  <c:v>9.8754678751368026</c:v>
                </c:pt>
                <c:pt idx="500">
                  <c:v>15</c:v>
                </c:pt>
                <c:pt idx="501">
                  <c:v>3.9956527638327151</c:v>
                </c:pt>
                <c:pt idx="502">
                  <c:v>13.49381563593932</c:v>
                </c:pt>
                <c:pt idx="503">
                  <c:v>4.9002397040333445</c:v>
                </c:pt>
                <c:pt idx="504">
                  <c:v>12.136935225638378</c:v>
                </c:pt>
                <c:pt idx="505">
                  <c:v>14.850696046240262</c:v>
                </c:pt>
                <c:pt idx="506">
                  <c:v>13.946109106039636</c:v>
                </c:pt>
                <c:pt idx="507">
                  <c:v>13.49381563593932</c:v>
                </c:pt>
                <c:pt idx="508">
                  <c:v>8.5185874648358606</c:v>
                </c:pt>
                <c:pt idx="509">
                  <c:v>9.4231744050364892</c:v>
                </c:pt>
                <c:pt idx="510">
                  <c:v>4.4479462339330293</c:v>
                </c:pt>
                <c:pt idx="511">
                  <c:v>12.136935225638378</c:v>
                </c:pt>
                <c:pt idx="512">
                  <c:v>10.780054815337433</c:v>
                </c:pt>
                <c:pt idx="513">
                  <c:v>14.850696046240262</c:v>
                </c:pt>
                <c:pt idx="514">
                  <c:v>15</c:v>
                </c:pt>
                <c:pt idx="515">
                  <c:v>15</c:v>
                </c:pt>
                <c:pt idx="516">
                  <c:v>0.21633967418340561</c:v>
                </c:pt>
                <c:pt idx="517">
                  <c:v>8.0662939947355454</c:v>
                </c:pt>
                <c:pt idx="518">
                  <c:v>4.4479462339330293</c:v>
                </c:pt>
                <c:pt idx="519">
                  <c:v>7.6140005246352302</c:v>
                </c:pt>
                <c:pt idx="520">
                  <c:v>12.136935225638378</c:v>
                </c:pt>
                <c:pt idx="521">
                  <c:v>0.21633967418340561</c:v>
                </c:pt>
                <c:pt idx="522">
                  <c:v>15</c:v>
                </c:pt>
                <c:pt idx="523">
                  <c:v>3.0910658236320865</c:v>
                </c:pt>
                <c:pt idx="524">
                  <c:v>15</c:v>
                </c:pt>
                <c:pt idx="525">
                  <c:v>4.9002397040333445</c:v>
                </c:pt>
                <c:pt idx="526">
                  <c:v>10.780054815337433</c:v>
                </c:pt>
                <c:pt idx="527">
                  <c:v>15</c:v>
                </c:pt>
                <c:pt idx="528">
                  <c:v>9.8754678751368026</c:v>
                </c:pt>
                <c:pt idx="529">
                  <c:v>3.0910658236320865</c:v>
                </c:pt>
                <c:pt idx="530">
                  <c:v>12.136935225638378</c:v>
                </c:pt>
                <c:pt idx="531">
                  <c:v>13.49381563593932</c:v>
                </c:pt>
                <c:pt idx="532">
                  <c:v>7.1617070545349168</c:v>
                </c:pt>
                <c:pt idx="533">
                  <c:v>14.398402576139947</c:v>
                </c:pt>
                <c:pt idx="534">
                  <c:v>2.6163396741834051</c:v>
                </c:pt>
                <c:pt idx="535">
                  <c:v>15</c:v>
                </c:pt>
                <c:pt idx="536">
                  <c:v>14.398402576139947</c:v>
                </c:pt>
                <c:pt idx="537">
                  <c:v>10.327761345237116</c:v>
                </c:pt>
                <c:pt idx="538">
                  <c:v>15</c:v>
                </c:pt>
                <c:pt idx="539">
                  <c:v>12.136935225638378</c:v>
                </c:pt>
                <c:pt idx="540">
                  <c:v>8.5185874648358606</c:v>
                </c:pt>
                <c:pt idx="541">
                  <c:v>6.2571201143342883</c:v>
                </c:pt>
                <c:pt idx="542">
                  <c:v>3.0910658236320865</c:v>
                </c:pt>
                <c:pt idx="543">
                  <c:v>3.0910658236320865</c:v>
                </c:pt>
                <c:pt idx="544">
                  <c:v>15</c:v>
                </c:pt>
                <c:pt idx="545">
                  <c:v>5.3525331741336579</c:v>
                </c:pt>
                <c:pt idx="546">
                  <c:v>15</c:v>
                </c:pt>
                <c:pt idx="547">
                  <c:v>7.1617070545349168</c:v>
                </c:pt>
                <c:pt idx="548">
                  <c:v>5.8048266442339731</c:v>
                </c:pt>
                <c:pt idx="549">
                  <c:v>1.8163396741834053</c:v>
                </c:pt>
                <c:pt idx="550">
                  <c:v>15</c:v>
                </c:pt>
                <c:pt idx="551">
                  <c:v>9.4231744050364892</c:v>
                </c:pt>
                <c:pt idx="552">
                  <c:v>15</c:v>
                </c:pt>
                <c:pt idx="553">
                  <c:v>13.041522165839005</c:v>
                </c:pt>
                <c:pt idx="554">
                  <c:v>15</c:v>
                </c:pt>
                <c:pt idx="555">
                  <c:v>8.0662939947355454</c:v>
                </c:pt>
                <c:pt idx="556">
                  <c:v>13.946109106039636</c:v>
                </c:pt>
                <c:pt idx="557">
                  <c:v>3.9956527638327151</c:v>
                </c:pt>
                <c:pt idx="558">
                  <c:v>12.136935225638378</c:v>
                </c:pt>
                <c:pt idx="559">
                  <c:v>10.780054815337433</c:v>
                </c:pt>
                <c:pt idx="560">
                  <c:v>2.6163396741834051</c:v>
                </c:pt>
                <c:pt idx="561">
                  <c:v>15</c:v>
                </c:pt>
                <c:pt idx="562">
                  <c:v>6.7094135844346017</c:v>
                </c:pt>
                <c:pt idx="563">
                  <c:v>1.8163396741834053</c:v>
                </c:pt>
                <c:pt idx="564">
                  <c:v>15</c:v>
                </c:pt>
                <c:pt idx="565">
                  <c:v>14.398402576139947</c:v>
                </c:pt>
                <c:pt idx="566">
                  <c:v>1.8163396741834053</c:v>
                </c:pt>
                <c:pt idx="567">
                  <c:v>9.8754678751368026</c:v>
                </c:pt>
                <c:pt idx="568">
                  <c:v>15</c:v>
                </c:pt>
                <c:pt idx="569">
                  <c:v>1.0163396741834054</c:v>
                </c:pt>
                <c:pt idx="570">
                  <c:v>1.0163396741834054</c:v>
                </c:pt>
                <c:pt idx="571">
                  <c:v>13.49381563593932</c:v>
                </c:pt>
                <c:pt idx="572">
                  <c:v>15</c:v>
                </c:pt>
                <c:pt idx="573">
                  <c:v>15</c:v>
                </c:pt>
                <c:pt idx="574">
                  <c:v>9.4231744050364892</c:v>
                </c:pt>
                <c:pt idx="575">
                  <c:v>0.21633967418340561</c:v>
                </c:pt>
                <c:pt idx="576">
                  <c:v>10.327761345237116</c:v>
                </c:pt>
                <c:pt idx="577">
                  <c:v>3.9956527638327151</c:v>
                </c:pt>
                <c:pt idx="578">
                  <c:v>11.68464175553806</c:v>
                </c:pt>
                <c:pt idx="579">
                  <c:v>9.8754678751368026</c:v>
                </c:pt>
                <c:pt idx="580">
                  <c:v>15</c:v>
                </c:pt>
                <c:pt idx="581">
                  <c:v>3.0910658236320865</c:v>
                </c:pt>
                <c:pt idx="582">
                  <c:v>8.0662939947355454</c:v>
                </c:pt>
                <c:pt idx="583">
                  <c:v>11.232348285437746</c:v>
                </c:pt>
                <c:pt idx="584">
                  <c:v>15</c:v>
                </c:pt>
                <c:pt idx="585">
                  <c:v>15</c:v>
                </c:pt>
                <c:pt idx="586">
                  <c:v>9.8754678751368026</c:v>
                </c:pt>
                <c:pt idx="587">
                  <c:v>15</c:v>
                </c:pt>
                <c:pt idx="588">
                  <c:v>5.3525331741336579</c:v>
                </c:pt>
                <c:pt idx="589">
                  <c:v>4.4479462339330293</c:v>
                </c:pt>
                <c:pt idx="590">
                  <c:v>1.8163396741834053</c:v>
                </c:pt>
                <c:pt idx="591">
                  <c:v>15</c:v>
                </c:pt>
                <c:pt idx="592">
                  <c:v>8.5185874648358606</c:v>
                </c:pt>
                <c:pt idx="593">
                  <c:v>14.398402576139947</c:v>
                </c:pt>
                <c:pt idx="594">
                  <c:v>15</c:v>
                </c:pt>
                <c:pt idx="595">
                  <c:v>15</c:v>
                </c:pt>
                <c:pt idx="596">
                  <c:v>6.7094135844346017</c:v>
                </c:pt>
                <c:pt idx="597">
                  <c:v>15</c:v>
                </c:pt>
                <c:pt idx="598">
                  <c:v>15</c:v>
                </c:pt>
                <c:pt idx="599">
                  <c:v>4.4479462339330293</c:v>
                </c:pt>
                <c:pt idx="600">
                  <c:v>15</c:v>
                </c:pt>
                <c:pt idx="601">
                  <c:v>15</c:v>
                </c:pt>
                <c:pt idx="602">
                  <c:v>0.21633967418340561</c:v>
                </c:pt>
                <c:pt idx="603">
                  <c:v>15</c:v>
                </c:pt>
                <c:pt idx="604">
                  <c:v>6.2571201143342883</c:v>
                </c:pt>
                <c:pt idx="605">
                  <c:v>4.4479462339330293</c:v>
                </c:pt>
                <c:pt idx="606">
                  <c:v>15</c:v>
                </c:pt>
                <c:pt idx="607">
                  <c:v>11.232348285437746</c:v>
                </c:pt>
                <c:pt idx="608">
                  <c:v>3.9956527638327151</c:v>
                </c:pt>
                <c:pt idx="609">
                  <c:v>3.9956527638327151</c:v>
                </c:pt>
                <c:pt idx="610">
                  <c:v>8.0662939947355454</c:v>
                </c:pt>
                <c:pt idx="611">
                  <c:v>15</c:v>
                </c:pt>
                <c:pt idx="612">
                  <c:v>10.780054815337433</c:v>
                </c:pt>
                <c:pt idx="613">
                  <c:v>15</c:v>
                </c:pt>
                <c:pt idx="614">
                  <c:v>3.5433592937324008</c:v>
                </c:pt>
                <c:pt idx="615">
                  <c:v>15</c:v>
                </c:pt>
                <c:pt idx="616">
                  <c:v>15</c:v>
                </c:pt>
                <c:pt idx="617">
                  <c:v>9.8754678751368026</c:v>
                </c:pt>
                <c:pt idx="618">
                  <c:v>6.7094135844346017</c:v>
                </c:pt>
                <c:pt idx="619">
                  <c:v>5.8048266442339731</c:v>
                </c:pt>
                <c:pt idx="620">
                  <c:v>15</c:v>
                </c:pt>
                <c:pt idx="621">
                  <c:v>15</c:v>
                </c:pt>
                <c:pt idx="622">
                  <c:v>9.8754678751368026</c:v>
                </c:pt>
                <c:pt idx="623">
                  <c:v>13.041522165839005</c:v>
                </c:pt>
                <c:pt idx="624">
                  <c:v>15</c:v>
                </c:pt>
                <c:pt idx="625">
                  <c:v>1.0163396741834054</c:v>
                </c:pt>
                <c:pt idx="626">
                  <c:v>8.5185874648358606</c:v>
                </c:pt>
                <c:pt idx="627">
                  <c:v>10.327761345237116</c:v>
                </c:pt>
                <c:pt idx="628">
                  <c:v>15</c:v>
                </c:pt>
                <c:pt idx="629">
                  <c:v>15</c:v>
                </c:pt>
                <c:pt idx="630">
                  <c:v>3.5433592937324008</c:v>
                </c:pt>
                <c:pt idx="631">
                  <c:v>13.946109106039636</c:v>
                </c:pt>
                <c:pt idx="632">
                  <c:v>13.49381563593932</c:v>
                </c:pt>
                <c:pt idx="633">
                  <c:v>15</c:v>
                </c:pt>
                <c:pt idx="634">
                  <c:v>6.2571201143342883</c:v>
                </c:pt>
                <c:pt idx="635">
                  <c:v>15</c:v>
                </c:pt>
                <c:pt idx="636">
                  <c:v>4.9002397040333445</c:v>
                </c:pt>
                <c:pt idx="637">
                  <c:v>15</c:v>
                </c:pt>
                <c:pt idx="638">
                  <c:v>15</c:v>
                </c:pt>
                <c:pt idx="639">
                  <c:v>15</c:v>
                </c:pt>
                <c:pt idx="640">
                  <c:v>15</c:v>
                </c:pt>
                <c:pt idx="641">
                  <c:v>8.0662939947355454</c:v>
                </c:pt>
                <c:pt idx="642">
                  <c:v>8.9708809349361722</c:v>
                </c:pt>
                <c:pt idx="643">
                  <c:v>9.4231744050364892</c:v>
                </c:pt>
                <c:pt idx="644">
                  <c:v>2.6163396741834051</c:v>
                </c:pt>
                <c:pt idx="645">
                  <c:v>13.49381563593932</c:v>
                </c:pt>
                <c:pt idx="646">
                  <c:v>7.6140005246352302</c:v>
                </c:pt>
                <c:pt idx="647">
                  <c:v>2.6163396741834051</c:v>
                </c:pt>
                <c:pt idx="648">
                  <c:v>5.3525331741336579</c:v>
                </c:pt>
                <c:pt idx="649">
                  <c:v>15</c:v>
                </c:pt>
                <c:pt idx="650">
                  <c:v>3.5433592937324008</c:v>
                </c:pt>
                <c:pt idx="651">
                  <c:v>8.0662939947355454</c:v>
                </c:pt>
                <c:pt idx="652">
                  <c:v>15</c:v>
                </c:pt>
                <c:pt idx="653">
                  <c:v>7.1617070545349168</c:v>
                </c:pt>
                <c:pt idx="654">
                  <c:v>7.6140005246352302</c:v>
                </c:pt>
                <c:pt idx="655">
                  <c:v>15</c:v>
                </c:pt>
                <c:pt idx="656">
                  <c:v>8.9708809349361722</c:v>
                </c:pt>
                <c:pt idx="657">
                  <c:v>5.8048266442339731</c:v>
                </c:pt>
                <c:pt idx="658">
                  <c:v>15</c:v>
                </c:pt>
                <c:pt idx="659">
                  <c:v>13.49381563593932</c:v>
                </c:pt>
                <c:pt idx="660">
                  <c:v>10.780054815337433</c:v>
                </c:pt>
                <c:pt idx="661">
                  <c:v>15</c:v>
                </c:pt>
                <c:pt idx="662">
                  <c:v>5.8048266442339731</c:v>
                </c:pt>
                <c:pt idx="663">
                  <c:v>15</c:v>
                </c:pt>
                <c:pt idx="664">
                  <c:v>13.041522165839005</c:v>
                </c:pt>
                <c:pt idx="665">
                  <c:v>9.4231744050364892</c:v>
                </c:pt>
                <c:pt idx="666">
                  <c:v>9.4231744050364892</c:v>
                </c:pt>
                <c:pt idx="667">
                  <c:v>3.0910658236320865</c:v>
                </c:pt>
                <c:pt idx="668">
                  <c:v>15</c:v>
                </c:pt>
                <c:pt idx="669">
                  <c:v>15</c:v>
                </c:pt>
                <c:pt idx="670">
                  <c:v>15</c:v>
                </c:pt>
                <c:pt idx="671">
                  <c:v>15</c:v>
                </c:pt>
                <c:pt idx="672">
                  <c:v>15</c:v>
                </c:pt>
                <c:pt idx="673">
                  <c:v>12.136935225638378</c:v>
                </c:pt>
                <c:pt idx="674">
                  <c:v>4.9002397040333445</c:v>
                </c:pt>
                <c:pt idx="675">
                  <c:v>1.0163396741834054</c:v>
                </c:pt>
                <c:pt idx="676">
                  <c:v>9.8754678751368026</c:v>
                </c:pt>
                <c:pt idx="677">
                  <c:v>5.3525331741336579</c:v>
                </c:pt>
                <c:pt idx="678">
                  <c:v>5.8048266442339731</c:v>
                </c:pt>
                <c:pt idx="679">
                  <c:v>15</c:v>
                </c:pt>
                <c:pt idx="680">
                  <c:v>6.2571201143342883</c:v>
                </c:pt>
                <c:pt idx="681">
                  <c:v>6.7094135844346017</c:v>
                </c:pt>
                <c:pt idx="682">
                  <c:v>9.8754678751368026</c:v>
                </c:pt>
                <c:pt idx="683">
                  <c:v>15</c:v>
                </c:pt>
                <c:pt idx="684">
                  <c:v>15</c:v>
                </c:pt>
                <c:pt idx="685">
                  <c:v>15</c:v>
                </c:pt>
                <c:pt idx="686">
                  <c:v>5.8048266442339731</c:v>
                </c:pt>
                <c:pt idx="687">
                  <c:v>7.6140005246352302</c:v>
                </c:pt>
                <c:pt idx="688">
                  <c:v>13.946109106039636</c:v>
                </c:pt>
                <c:pt idx="689">
                  <c:v>12.136935225638378</c:v>
                </c:pt>
                <c:pt idx="690">
                  <c:v>9.4231744050364892</c:v>
                </c:pt>
                <c:pt idx="691">
                  <c:v>15</c:v>
                </c:pt>
                <c:pt idx="692">
                  <c:v>13.49381563593932</c:v>
                </c:pt>
                <c:pt idx="693">
                  <c:v>0.21633967418340561</c:v>
                </c:pt>
                <c:pt idx="694">
                  <c:v>4.9002397040333445</c:v>
                </c:pt>
                <c:pt idx="695">
                  <c:v>8.5185874648358606</c:v>
                </c:pt>
                <c:pt idx="696">
                  <c:v>15</c:v>
                </c:pt>
                <c:pt idx="697">
                  <c:v>12.58922869573869</c:v>
                </c:pt>
                <c:pt idx="698">
                  <c:v>3.9956527638327151</c:v>
                </c:pt>
                <c:pt idx="699">
                  <c:v>15</c:v>
                </c:pt>
                <c:pt idx="700">
                  <c:v>11.68464175553806</c:v>
                </c:pt>
                <c:pt idx="701">
                  <c:v>15</c:v>
                </c:pt>
                <c:pt idx="702">
                  <c:v>2.6163396741834051</c:v>
                </c:pt>
                <c:pt idx="703">
                  <c:v>11.68464175553806</c:v>
                </c:pt>
                <c:pt idx="704">
                  <c:v>7.6140005246352302</c:v>
                </c:pt>
                <c:pt idx="705">
                  <c:v>15</c:v>
                </c:pt>
                <c:pt idx="706">
                  <c:v>4.4479462339330293</c:v>
                </c:pt>
                <c:pt idx="707">
                  <c:v>15</c:v>
                </c:pt>
                <c:pt idx="708">
                  <c:v>15</c:v>
                </c:pt>
                <c:pt idx="709">
                  <c:v>11.232348285437746</c:v>
                </c:pt>
                <c:pt idx="710">
                  <c:v>4.9002397040333445</c:v>
                </c:pt>
                <c:pt idx="711">
                  <c:v>4.4479462339330293</c:v>
                </c:pt>
                <c:pt idx="712">
                  <c:v>9.4231744050364892</c:v>
                </c:pt>
                <c:pt idx="713">
                  <c:v>3.9956527638327151</c:v>
                </c:pt>
                <c:pt idx="714">
                  <c:v>8.9708809349361722</c:v>
                </c:pt>
                <c:pt idx="715">
                  <c:v>6.7094135844346017</c:v>
                </c:pt>
                <c:pt idx="716">
                  <c:v>8.5185874648358606</c:v>
                </c:pt>
                <c:pt idx="717">
                  <c:v>15</c:v>
                </c:pt>
                <c:pt idx="718">
                  <c:v>10.780054815337433</c:v>
                </c:pt>
                <c:pt idx="719">
                  <c:v>4.9002397040333445</c:v>
                </c:pt>
                <c:pt idx="720">
                  <c:v>15</c:v>
                </c:pt>
                <c:pt idx="721">
                  <c:v>7.1617070545349168</c:v>
                </c:pt>
                <c:pt idx="722">
                  <c:v>13.041522165839005</c:v>
                </c:pt>
                <c:pt idx="723">
                  <c:v>14.850696046240262</c:v>
                </c:pt>
                <c:pt idx="724">
                  <c:v>15</c:v>
                </c:pt>
                <c:pt idx="725">
                  <c:v>3.9956527638327151</c:v>
                </c:pt>
                <c:pt idx="726">
                  <c:v>1.0163396741834054</c:v>
                </c:pt>
                <c:pt idx="727">
                  <c:v>11.68464175553806</c:v>
                </c:pt>
                <c:pt idx="728">
                  <c:v>11.68464175553806</c:v>
                </c:pt>
                <c:pt idx="729">
                  <c:v>8.9708809349361722</c:v>
                </c:pt>
                <c:pt idx="730">
                  <c:v>9.4231744050364892</c:v>
                </c:pt>
                <c:pt idx="731">
                  <c:v>3.9956527638327151</c:v>
                </c:pt>
                <c:pt idx="732">
                  <c:v>15</c:v>
                </c:pt>
                <c:pt idx="733">
                  <c:v>15</c:v>
                </c:pt>
                <c:pt idx="734">
                  <c:v>7.1617070545349168</c:v>
                </c:pt>
                <c:pt idx="735">
                  <c:v>5.8048266442339731</c:v>
                </c:pt>
                <c:pt idx="736">
                  <c:v>4.4479462339330293</c:v>
                </c:pt>
                <c:pt idx="737">
                  <c:v>5.8048266442339731</c:v>
                </c:pt>
                <c:pt idx="738">
                  <c:v>6.7094135844346017</c:v>
                </c:pt>
                <c:pt idx="739">
                  <c:v>3.0910658236320865</c:v>
                </c:pt>
                <c:pt idx="740">
                  <c:v>6.7094135844346017</c:v>
                </c:pt>
                <c:pt idx="741">
                  <c:v>6.7094135844346017</c:v>
                </c:pt>
                <c:pt idx="742">
                  <c:v>14.850696046240262</c:v>
                </c:pt>
                <c:pt idx="74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0854440"/>
        <c:axId val="282593856"/>
      </c:lineChart>
      <c:catAx>
        <c:axId val="280854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593856"/>
        <c:crosses val="autoZero"/>
        <c:auto val="1"/>
        <c:lblAlgn val="ctr"/>
        <c:lblOffset val="100"/>
        <c:noMultiLvlLbl val="0"/>
      </c:catAx>
      <c:valAx>
        <c:axId val="28259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0854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Carga x Contrato Flexível por Prioridade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Carga Livre Remanescente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Plan5!$Q$2:$Q$745</c:f>
              <c:numCache>
                <c:formatCode>General</c:formatCode>
                <c:ptCount val="74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0.75528298644088743</c:v>
                </c:pt>
                <c:pt idx="6">
                  <c:v>0</c:v>
                </c:pt>
                <c:pt idx="7">
                  <c:v>0</c:v>
                </c:pt>
                <c:pt idx="8">
                  <c:v>1.7763568394002505E-15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2.1121633967418347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1.7763568394002505E-15</c:v>
                </c:pt>
                <c:pt idx="17">
                  <c:v>6.8000000000000007</c:v>
                </c:pt>
                <c:pt idx="18">
                  <c:v>10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9.2000000000000028</c:v>
                </c:pt>
                <c:pt idx="23">
                  <c:v>5.1999999999999993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9.2000000000000028</c:v>
                </c:pt>
                <c:pt idx="30">
                  <c:v>0</c:v>
                </c:pt>
                <c:pt idx="31">
                  <c:v>0</c:v>
                </c:pt>
                <c:pt idx="32">
                  <c:v>8.8817841970012523E-16</c:v>
                </c:pt>
                <c:pt idx="33">
                  <c:v>0</c:v>
                </c:pt>
                <c:pt idx="34">
                  <c:v>0</c:v>
                </c:pt>
                <c:pt idx="35">
                  <c:v>4.4408920985006262E-16</c:v>
                </c:pt>
                <c:pt idx="36">
                  <c:v>1.2075764565412044</c:v>
                </c:pt>
                <c:pt idx="37">
                  <c:v>0</c:v>
                </c:pt>
                <c:pt idx="38">
                  <c:v>9.2000000000000028</c:v>
                </c:pt>
                <c:pt idx="39">
                  <c:v>5.1999999999999993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9.2000000000000028</c:v>
                </c:pt>
                <c:pt idx="47">
                  <c:v>4.4408920985006262E-16</c:v>
                </c:pt>
                <c:pt idx="48">
                  <c:v>0</c:v>
                </c:pt>
                <c:pt idx="49">
                  <c:v>0</c:v>
                </c:pt>
                <c:pt idx="50">
                  <c:v>1.7763568394002505E-15</c:v>
                </c:pt>
                <c:pt idx="51">
                  <c:v>0</c:v>
                </c:pt>
                <c:pt idx="52">
                  <c:v>7.6000000000000014</c:v>
                </c:pt>
                <c:pt idx="53">
                  <c:v>1.6598699266415196</c:v>
                </c:pt>
                <c:pt idx="54">
                  <c:v>0</c:v>
                </c:pt>
                <c:pt idx="55">
                  <c:v>0</c:v>
                </c:pt>
                <c:pt idx="56">
                  <c:v>6</c:v>
                </c:pt>
                <c:pt idx="57">
                  <c:v>2.7999999999999972</c:v>
                </c:pt>
                <c:pt idx="58">
                  <c:v>0</c:v>
                </c:pt>
                <c:pt idx="59">
                  <c:v>8.8817841970012523E-16</c:v>
                </c:pt>
                <c:pt idx="60">
                  <c:v>0.75528298644088743</c:v>
                </c:pt>
                <c:pt idx="61">
                  <c:v>0</c:v>
                </c:pt>
                <c:pt idx="62">
                  <c:v>0</c:v>
                </c:pt>
                <c:pt idx="63">
                  <c:v>4.4408920985006262E-16</c:v>
                </c:pt>
                <c:pt idx="64">
                  <c:v>7.6000000000000014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9.2000000000000028</c:v>
                </c:pt>
                <c:pt idx="69">
                  <c:v>0</c:v>
                </c:pt>
                <c:pt idx="70">
                  <c:v>0</c:v>
                </c:pt>
                <c:pt idx="71">
                  <c:v>4.4408920985006262E-16</c:v>
                </c:pt>
                <c:pt idx="72">
                  <c:v>0</c:v>
                </c:pt>
                <c:pt idx="73">
                  <c:v>1.7763568394002505E-15</c:v>
                </c:pt>
                <c:pt idx="74">
                  <c:v>9.2000000000000028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0.30298951634057758</c:v>
                </c:pt>
                <c:pt idx="79">
                  <c:v>0</c:v>
                </c:pt>
                <c:pt idx="80">
                  <c:v>0</c:v>
                </c:pt>
                <c:pt idx="81">
                  <c:v>1.7763568394002505E-15</c:v>
                </c:pt>
                <c:pt idx="82">
                  <c:v>0</c:v>
                </c:pt>
                <c:pt idx="83">
                  <c:v>1.2075764565412044</c:v>
                </c:pt>
                <c:pt idx="84">
                  <c:v>4.3999999999999986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5.1999999999999993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1.2075764565412044</c:v>
                </c:pt>
                <c:pt idx="93">
                  <c:v>7.6000000000000014</c:v>
                </c:pt>
                <c:pt idx="94">
                  <c:v>5.1999999999999993</c:v>
                </c:pt>
                <c:pt idx="95">
                  <c:v>4.3999999999999986</c:v>
                </c:pt>
                <c:pt idx="96">
                  <c:v>0.30298951634057758</c:v>
                </c:pt>
                <c:pt idx="97">
                  <c:v>0</c:v>
                </c:pt>
                <c:pt idx="98">
                  <c:v>0</c:v>
                </c:pt>
                <c:pt idx="99">
                  <c:v>7.6000000000000014</c:v>
                </c:pt>
                <c:pt idx="100">
                  <c:v>0</c:v>
                </c:pt>
                <c:pt idx="101">
                  <c:v>6</c:v>
                </c:pt>
                <c:pt idx="102">
                  <c:v>2.7999999999999972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1.7763568394002505E-15</c:v>
                </c:pt>
                <c:pt idx="109">
                  <c:v>1.2075764565412044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5.1999999999999993</c:v>
                </c:pt>
                <c:pt idx="119">
                  <c:v>1.7763568394002505E-15</c:v>
                </c:pt>
                <c:pt idx="120">
                  <c:v>4.4408920985006262E-16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2.7999999999999972</c:v>
                </c:pt>
                <c:pt idx="130">
                  <c:v>0.30298951634057758</c:v>
                </c:pt>
                <c:pt idx="131">
                  <c:v>0</c:v>
                </c:pt>
                <c:pt idx="132">
                  <c:v>9.2000000000000028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10</c:v>
                </c:pt>
                <c:pt idx="146">
                  <c:v>10</c:v>
                </c:pt>
                <c:pt idx="147">
                  <c:v>4.3999999999999986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1.7763568394002505E-15</c:v>
                </c:pt>
                <c:pt idx="154">
                  <c:v>2.1121633967418347</c:v>
                </c:pt>
                <c:pt idx="155">
                  <c:v>2.7999999999999972</c:v>
                </c:pt>
                <c:pt idx="156">
                  <c:v>6</c:v>
                </c:pt>
                <c:pt idx="157">
                  <c:v>5.1999999999999993</c:v>
                </c:pt>
                <c:pt idx="158">
                  <c:v>4.3999999999999986</c:v>
                </c:pt>
                <c:pt idx="159">
                  <c:v>0</c:v>
                </c:pt>
                <c:pt idx="160">
                  <c:v>3.6000000000000014</c:v>
                </c:pt>
                <c:pt idx="161">
                  <c:v>0</c:v>
                </c:pt>
                <c:pt idx="162">
                  <c:v>2.1121633967418347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8.8817841970012523E-16</c:v>
                </c:pt>
                <c:pt idx="167">
                  <c:v>0</c:v>
                </c:pt>
                <c:pt idx="168">
                  <c:v>4.3999999999999986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6.8000000000000007</c:v>
                </c:pt>
                <c:pt idx="173">
                  <c:v>9.2000000000000028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8.8817841970012523E-16</c:v>
                </c:pt>
                <c:pt idx="178">
                  <c:v>2.1121633967418347</c:v>
                </c:pt>
                <c:pt idx="179">
                  <c:v>3.6000000000000014</c:v>
                </c:pt>
                <c:pt idx="180">
                  <c:v>2.1121633967418347</c:v>
                </c:pt>
                <c:pt idx="181">
                  <c:v>4.3999999999999986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0.75528298644088743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6.8000000000000007</c:v>
                </c:pt>
                <c:pt idx="190">
                  <c:v>0</c:v>
                </c:pt>
                <c:pt idx="191">
                  <c:v>9.2000000000000028</c:v>
                </c:pt>
                <c:pt idx="192">
                  <c:v>0</c:v>
                </c:pt>
                <c:pt idx="193">
                  <c:v>0.30298951634057758</c:v>
                </c:pt>
                <c:pt idx="194">
                  <c:v>0.30298951634057758</c:v>
                </c:pt>
                <c:pt idx="195">
                  <c:v>0</c:v>
                </c:pt>
                <c:pt idx="196">
                  <c:v>0</c:v>
                </c:pt>
                <c:pt idx="197">
                  <c:v>8.3999999999999986</c:v>
                </c:pt>
                <c:pt idx="198">
                  <c:v>6.8000000000000007</c:v>
                </c:pt>
                <c:pt idx="199">
                  <c:v>8.8817841970012523E-16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6.8000000000000007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3.6000000000000014</c:v>
                </c:pt>
                <c:pt idx="208">
                  <c:v>10</c:v>
                </c:pt>
                <c:pt idx="209">
                  <c:v>0</c:v>
                </c:pt>
                <c:pt idx="210">
                  <c:v>0</c:v>
                </c:pt>
                <c:pt idx="211">
                  <c:v>3.6000000000000014</c:v>
                </c:pt>
                <c:pt idx="212">
                  <c:v>4.3999999999999986</c:v>
                </c:pt>
                <c:pt idx="213">
                  <c:v>0.75528298644088743</c:v>
                </c:pt>
                <c:pt idx="214">
                  <c:v>0</c:v>
                </c:pt>
                <c:pt idx="215">
                  <c:v>0</c:v>
                </c:pt>
                <c:pt idx="216">
                  <c:v>6</c:v>
                </c:pt>
                <c:pt idx="217">
                  <c:v>0</c:v>
                </c:pt>
                <c:pt idx="218">
                  <c:v>0</c:v>
                </c:pt>
                <c:pt idx="219">
                  <c:v>2.7999999999999972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4.4408920985006262E-16</c:v>
                </c:pt>
                <c:pt idx="225">
                  <c:v>3.6000000000000014</c:v>
                </c:pt>
                <c:pt idx="226">
                  <c:v>7.6000000000000014</c:v>
                </c:pt>
                <c:pt idx="227">
                  <c:v>0</c:v>
                </c:pt>
                <c:pt idx="228">
                  <c:v>5.1999999999999993</c:v>
                </c:pt>
                <c:pt idx="229">
                  <c:v>0</c:v>
                </c:pt>
                <c:pt idx="230">
                  <c:v>0.75528298644088743</c:v>
                </c:pt>
                <c:pt idx="231">
                  <c:v>7.6000000000000014</c:v>
                </c:pt>
                <c:pt idx="232">
                  <c:v>0</c:v>
                </c:pt>
                <c:pt idx="233">
                  <c:v>8.3999999999999986</c:v>
                </c:pt>
                <c:pt idx="234">
                  <c:v>0</c:v>
                </c:pt>
                <c:pt idx="235">
                  <c:v>6.8000000000000007</c:v>
                </c:pt>
                <c:pt idx="236">
                  <c:v>0</c:v>
                </c:pt>
                <c:pt idx="237">
                  <c:v>10</c:v>
                </c:pt>
                <c:pt idx="238">
                  <c:v>1.2075764565412044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10</c:v>
                </c:pt>
                <c:pt idx="243">
                  <c:v>0</c:v>
                </c:pt>
                <c:pt idx="244">
                  <c:v>4.4408920985006262E-16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1.7763568394002505E-15</c:v>
                </c:pt>
                <c:pt idx="251">
                  <c:v>0</c:v>
                </c:pt>
                <c:pt idx="252">
                  <c:v>0</c:v>
                </c:pt>
                <c:pt idx="253">
                  <c:v>3.6000000000000014</c:v>
                </c:pt>
                <c:pt idx="254">
                  <c:v>0</c:v>
                </c:pt>
                <c:pt idx="255">
                  <c:v>1.6598699266415196</c:v>
                </c:pt>
                <c:pt idx="256">
                  <c:v>0</c:v>
                </c:pt>
                <c:pt idx="257">
                  <c:v>8.8817841970012523E-16</c:v>
                </c:pt>
                <c:pt idx="258">
                  <c:v>10</c:v>
                </c:pt>
                <c:pt idx="259">
                  <c:v>0</c:v>
                </c:pt>
                <c:pt idx="260">
                  <c:v>0</c:v>
                </c:pt>
                <c:pt idx="261">
                  <c:v>8.8817841970012523E-16</c:v>
                </c:pt>
                <c:pt idx="262">
                  <c:v>0</c:v>
                </c:pt>
                <c:pt idx="263">
                  <c:v>0</c:v>
                </c:pt>
                <c:pt idx="264">
                  <c:v>6.8000000000000007</c:v>
                </c:pt>
                <c:pt idx="265">
                  <c:v>0</c:v>
                </c:pt>
                <c:pt idx="266">
                  <c:v>8.3999999999999986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4.4408920985006262E-16</c:v>
                </c:pt>
                <c:pt idx="272">
                  <c:v>2.1121633967418347</c:v>
                </c:pt>
                <c:pt idx="273">
                  <c:v>0</c:v>
                </c:pt>
                <c:pt idx="274">
                  <c:v>0</c:v>
                </c:pt>
                <c:pt idx="275">
                  <c:v>7.6000000000000014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6.8000000000000007</c:v>
                </c:pt>
                <c:pt idx="280">
                  <c:v>0</c:v>
                </c:pt>
                <c:pt idx="281">
                  <c:v>0</c:v>
                </c:pt>
                <c:pt idx="282">
                  <c:v>5.1999999999999993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4.3999999999999986</c:v>
                </c:pt>
                <c:pt idx="291">
                  <c:v>0</c:v>
                </c:pt>
                <c:pt idx="292">
                  <c:v>0</c:v>
                </c:pt>
                <c:pt idx="293">
                  <c:v>6.8000000000000007</c:v>
                </c:pt>
                <c:pt idx="294">
                  <c:v>0.30298951634057758</c:v>
                </c:pt>
                <c:pt idx="295">
                  <c:v>1.2075764565412044</c:v>
                </c:pt>
                <c:pt idx="296">
                  <c:v>0</c:v>
                </c:pt>
                <c:pt idx="297">
                  <c:v>2.7999999999999972</c:v>
                </c:pt>
                <c:pt idx="298">
                  <c:v>0.75528298644088743</c:v>
                </c:pt>
                <c:pt idx="299">
                  <c:v>0</c:v>
                </c:pt>
                <c:pt idx="300">
                  <c:v>1.7763568394002505E-15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1.7763568394002505E-15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8.8817841970012523E-16</c:v>
                </c:pt>
                <c:pt idx="309">
                  <c:v>4.4408920985006262E-16</c:v>
                </c:pt>
                <c:pt idx="310">
                  <c:v>6.8000000000000007</c:v>
                </c:pt>
                <c:pt idx="311">
                  <c:v>0.30298951634057758</c:v>
                </c:pt>
                <c:pt idx="312">
                  <c:v>0</c:v>
                </c:pt>
                <c:pt idx="313">
                  <c:v>7.6000000000000014</c:v>
                </c:pt>
                <c:pt idx="314">
                  <c:v>2.7999999999999972</c:v>
                </c:pt>
                <c:pt idx="315">
                  <c:v>8.8817841970012523E-16</c:v>
                </c:pt>
                <c:pt idx="316">
                  <c:v>0</c:v>
                </c:pt>
                <c:pt idx="317">
                  <c:v>0</c:v>
                </c:pt>
                <c:pt idx="318">
                  <c:v>0.75528298644088743</c:v>
                </c:pt>
                <c:pt idx="319">
                  <c:v>0</c:v>
                </c:pt>
                <c:pt idx="320">
                  <c:v>1.6598699266415196</c:v>
                </c:pt>
                <c:pt idx="321">
                  <c:v>3.6000000000000014</c:v>
                </c:pt>
                <c:pt idx="322">
                  <c:v>0</c:v>
                </c:pt>
                <c:pt idx="323">
                  <c:v>0</c:v>
                </c:pt>
                <c:pt idx="324">
                  <c:v>4.4408920985006262E-16</c:v>
                </c:pt>
                <c:pt idx="325">
                  <c:v>8.3999999999999986</c:v>
                </c:pt>
                <c:pt idx="326">
                  <c:v>0</c:v>
                </c:pt>
                <c:pt idx="327">
                  <c:v>9.2000000000000028</c:v>
                </c:pt>
                <c:pt idx="328">
                  <c:v>8.3999999999999986</c:v>
                </c:pt>
                <c:pt idx="329">
                  <c:v>0</c:v>
                </c:pt>
                <c:pt idx="330">
                  <c:v>1.7763568394002505E-15</c:v>
                </c:pt>
                <c:pt idx="331">
                  <c:v>0</c:v>
                </c:pt>
                <c:pt idx="332">
                  <c:v>0</c:v>
                </c:pt>
                <c:pt idx="333">
                  <c:v>0.30298951634057758</c:v>
                </c:pt>
                <c:pt idx="334">
                  <c:v>0</c:v>
                </c:pt>
                <c:pt idx="335">
                  <c:v>0</c:v>
                </c:pt>
                <c:pt idx="336">
                  <c:v>8.8817841970012523E-16</c:v>
                </c:pt>
                <c:pt idx="337">
                  <c:v>6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1.2075764565412044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2.7999999999999972</c:v>
                </c:pt>
                <c:pt idx="347">
                  <c:v>1.2075764565412044</c:v>
                </c:pt>
                <c:pt idx="348">
                  <c:v>5.1999999999999993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6.8000000000000007</c:v>
                </c:pt>
                <c:pt idx="356">
                  <c:v>5.1999999999999993</c:v>
                </c:pt>
                <c:pt idx="357">
                  <c:v>4.4408920985006262E-16</c:v>
                </c:pt>
                <c:pt idx="358">
                  <c:v>0</c:v>
                </c:pt>
                <c:pt idx="359">
                  <c:v>2.1121633967418347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8.8817841970012523E-16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10</c:v>
                </c:pt>
                <c:pt idx="368">
                  <c:v>0</c:v>
                </c:pt>
                <c:pt idx="369">
                  <c:v>0</c:v>
                </c:pt>
                <c:pt idx="370">
                  <c:v>8.8817841970012523E-16</c:v>
                </c:pt>
                <c:pt idx="371">
                  <c:v>0</c:v>
                </c:pt>
                <c:pt idx="372">
                  <c:v>8.8817841970012523E-16</c:v>
                </c:pt>
                <c:pt idx="373">
                  <c:v>6.8000000000000007</c:v>
                </c:pt>
                <c:pt idx="374">
                  <c:v>0</c:v>
                </c:pt>
                <c:pt idx="375">
                  <c:v>0</c:v>
                </c:pt>
                <c:pt idx="376">
                  <c:v>2.1121633967418347</c:v>
                </c:pt>
                <c:pt idx="377">
                  <c:v>0</c:v>
                </c:pt>
                <c:pt idx="378">
                  <c:v>0</c:v>
                </c:pt>
                <c:pt idx="379">
                  <c:v>6.8000000000000007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3.6000000000000014</c:v>
                </c:pt>
                <c:pt idx="385">
                  <c:v>3.6000000000000014</c:v>
                </c:pt>
                <c:pt idx="386">
                  <c:v>8.8817841970012523E-16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1.7763568394002505E-15</c:v>
                </c:pt>
                <c:pt idx="392">
                  <c:v>0</c:v>
                </c:pt>
                <c:pt idx="393">
                  <c:v>5.1999999999999993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1.7763568394002505E-15</c:v>
                </c:pt>
                <c:pt idx="398">
                  <c:v>0</c:v>
                </c:pt>
                <c:pt idx="399">
                  <c:v>1.2075764565412044</c:v>
                </c:pt>
                <c:pt idx="400">
                  <c:v>1.2075764565412044</c:v>
                </c:pt>
                <c:pt idx="401">
                  <c:v>4.3999999999999986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4.4408920985006262E-16</c:v>
                </c:pt>
                <c:pt idx="407">
                  <c:v>5.1999999999999993</c:v>
                </c:pt>
                <c:pt idx="408">
                  <c:v>5.1999999999999993</c:v>
                </c:pt>
                <c:pt idx="409">
                  <c:v>10</c:v>
                </c:pt>
                <c:pt idx="410">
                  <c:v>0</c:v>
                </c:pt>
                <c:pt idx="411">
                  <c:v>0</c:v>
                </c:pt>
                <c:pt idx="412">
                  <c:v>4.4408920985006262E-16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8.3999999999999986</c:v>
                </c:pt>
                <c:pt idx="425">
                  <c:v>5.1999999999999993</c:v>
                </c:pt>
                <c:pt idx="426">
                  <c:v>0</c:v>
                </c:pt>
                <c:pt idx="427">
                  <c:v>0</c:v>
                </c:pt>
                <c:pt idx="428">
                  <c:v>8.8817841970012523E-16</c:v>
                </c:pt>
                <c:pt idx="429">
                  <c:v>0</c:v>
                </c:pt>
                <c:pt idx="430">
                  <c:v>10</c:v>
                </c:pt>
                <c:pt idx="431">
                  <c:v>0</c:v>
                </c:pt>
                <c:pt idx="432">
                  <c:v>10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1.6598699266415196</c:v>
                </c:pt>
                <c:pt idx="438">
                  <c:v>3.6000000000000014</c:v>
                </c:pt>
                <c:pt idx="439">
                  <c:v>3.6000000000000014</c:v>
                </c:pt>
                <c:pt idx="440">
                  <c:v>0</c:v>
                </c:pt>
                <c:pt idx="441">
                  <c:v>0</c:v>
                </c:pt>
                <c:pt idx="442">
                  <c:v>0.75528298644088743</c:v>
                </c:pt>
                <c:pt idx="443">
                  <c:v>1.6598699266415196</c:v>
                </c:pt>
                <c:pt idx="444">
                  <c:v>5.1999999999999993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6.8000000000000007</c:v>
                </c:pt>
                <c:pt idx="450">
                  <c:v>0</c:v>
                </c:pt>
                <c:pt idx="451">
                  <c:v>4.4408920985006262E-16</c:v>
                </c:pt>
                <c:pt idx="452">
                  <c:v>1.6598699266415196</c:v>
                </c:pt>
                <c:pt idx="453">
                  <c:v>0</c:v>
                </c:pt>
                <c:pt idx="454">
                  <c:v>0</c:v>
                </c:pt>
                <c:pt idx="455">
                  <c:v>8.8817841970012523E-16</c:v>
                </c:pt>
                <c:pt idx="456">
                  <c:v>8.8817841970012523E-16</c:v>
                </c:pt>
                <c:pt idx="457">
                  <c:v>1.6598699266415196</c:v>
                </c:pt>
                <c:pt idx="458">
                  <c:v>0.75528298644088743</c:v>
                </c:pt>
                <c:pt idx="459">
                  <c:v>0</c:v>
                </c:pt>
                <c:pt idx="460">
                  <c:v>0</c:v>
                </c:pt>
                <c:pt idx="461">
                  <c:v>9.2000000000000028</c:v>
                </c:pt>
                <c:pt idx="462">
                  <c:v>0</c:v>
                </c:pt>
                <c:pt idx="463">
                  <c:v>0</c:v>
                </c:pt>
                <c:pt idx="464">
                  <c:v>9.2000000000000028</c:v>
                </c:pt>
                <c:pt idx="465">
                  <c:v>0</c:v>
                </c:pt>
                <c:pt idx="466">
                  <c:v>0</c:v>
                </c:pt>
                <c:pt idx="467">
                  <c:v>7.6000000000000014</c:v>
                </c:pt>
                <c:pt idx="468">
                  <c:v>1.7763568394002505E-15</c:v>
                </c:pt>
                <c:pt idx="469">
                  <c:v>0</c:v>
                </c:pt>
                <c:pt idx="470">
                  <c:v>0.30298951634057758</c:v>
                </c:pt>
                <c:pt idx="471">
                  <c:v>8.8817841970012523E-16</c:v>
                </c:pt>
                <c:pt idx="472">
                  <c:v>0</c:v>
                </c:pt>
                <c:pt idx="473">
                  <c:v>8.8817841970012523E-16</c:v>
                </c:pt>
                <c:pt idx="474">
                  <c:v>0</c:v>
                </c:pt>
                <c:pt idx="475">
                  <c:v>8.8817841970012523E-16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4.4408920985006262E-16</c:v>
                </c:pt>
                <c:pt idx="483">
                  <c:v>0</c:v>
                </c:pt>
                <c:pt idx="484">
                  <c:v>7.6000000000000014</c:v>
                </c:pt>
                <c:pt idx="485">
                  <c:v>4.4408920985006262E-16</c:v>
                </c:pt>
                <c:pt idx="486">
                  <c:v>0</c:v>
                </c:pt>
                <c:pt idx="487">
                  <c:v>2.7999999999999972</c:v>
                </c:pt>
                <c:pt idx="488">
                  <c:v>1.7763568394002505E-15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5.1999999999999993</c:v>
                </c:pt>
                <c:pt idx="493">
                  <c:v>0</c:v>
                </c:pt>
                <c:pt idx="494">
                  <c:v>6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6.8000000000000007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10</c:v>
                </c:pt>
                <c:pt idx="515">
                  <c:v>2.7999999999999972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8.8817841970012523E-16</c:v>
                </c:pt>
                <c:pt idx="520">
                  <c:v>0</c:v>
                </c:pt>
                <c:pt idx="521">
                  <c:v>0</c:v>
                </c:pt>
                <c:pt idx="522">
                  <c:v>6</c:v>
                </c:pt>
                <c:pt idx="523">
                  <c:v>0</c:v>
                </c:pt>
                <c:pt idx="524">
                  <c:v>2.7999999999999972</c:v>
                </c:pt>
                <c:pt idx="525">
                  <c:v>0</c:v>
                </c:pt>
                <c:pt idx="526">
                  <c:v>0</c:v>
                </c:pt>
                <c:pt idx="527">
                  <c:v>2.1121633967418347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4.4408920985006262E-16</c:v>
                </c:pt>
                <c:pt idx="535">
                  <c:v>1.6598699266415196</c:v>
                </c:pt>
                <c:pt idx="536">
                  <c:v>0</c:v>
                </c:pt>
                <c:pt idx="537">
                  <c:v>0</c:v>
                </c:pt>
                <c:pt idx="538">
                  <c:v>10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7.6000000000000014</c:v>
                </c:pt>
                <c:pt idx="545">
                  <c:v>8.8817841970012523E-16</c:v>
                </c:pt>
                <c:pt idx="546">
                  <c:v>8.3999999999999986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4.3999999999999986</c:v>
                </c:pt>
                <c:pt idx="551">
                  <c:v>0</c:v>
                </c:pt>
                <c:pt idx="552">
                  <c:v>9.2000000000000028</c:v>
                </c:pt>
                <c:pt idx="553">
                  <c:v>0</c:v>
                </c:pt>
                <c:pt idx="554">
                  <c:v>6.8000000000000007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4.4408920985006262E-16</c:v>
                </c:pt>
                <c:pt idx="561">
                  <c:v>9.2000000000000028</c:v>
                </c:pt>
                <c:pt idx="562">
                  <c:v>0</c:v>
                </c:pt>
                <c:pt idx="563">
                  <c:v>0</c:v>
                </c:pt>
                <c:pt idx="564">
                  <c:v>8.3999999999999986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9.2000000000000028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5.1999999999999993</c:v>
                </c:pt>
                <c:pt idx="573">
                  <c:v>4.3999999999999986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1.7763568394002505E-15</c:v>
                </c:pt>
                <c:pt idx="579">
                  <c:v>0</c:v>
                </c:pt>
                <c:pt idx="580">
                  <c:v>7.6000000000000014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4.3999999999999986</c:v>
                </c:pt>
                <c:pt idx="585">
                  <c:v>1.6598699266415196</c:v>
                </c:pt>
                <c:pt idx="586">
                  <c:v>0</c:v>
                </c:pt>
                <c:pt idx="587">
                  <c:v>6</c:v>
                </c:pt>
                <c:pt idx="588">
                  <c:v>8.8817841970012523E-16</c:v>
                </c:pt>
                <c:pt idx="589">
                  <c:v>0</c:v>
                </c:pt>
                <c:pt idx="590">
                  <c:v>0</c:v>
                </c:pt>
                <c:pt idx="591">
                  <c:v>5.1999999999999993</c:v>
                </c:pt>
                <c:pt idx="592">
                  <c:v>0</c:v>
                </c:pt>
                <c:pt idx="593">
                  <c:v>0</c:v>
                </c:pt>
                <c:pt idx="594">
                  <c:v>2.1121633967418347</c:v>
                </c:pt>
                <c:pt idx="595">
                  <c:v>6.8000000000000007</c:v>
                </c:pt>
                <c:pt idx="596">
                  <c:v>0</c:v>
                </c:pt>
                <c:pt idx="597">
                  <c:v>1.6598699266415196</c:v>
                </c:pt>
                <c:pt idx="598">
                  <c:v>5.1999999999999993</c:v>
                </c:pt>
                <c:pt idx="599">
                  <c:v>0</c:v>
                </c:pt>
                <c:pt idx="600">
                  <c:v>9.2000000000000028</c:v>
                </c:pt>
                <c:pt idx="601">
                  <c:v>4.3999999999999986</c:v>
                </c:pt>
                <c:pt idx="602">
                  <c:v>0</c:v>
                </c:pt>
                <c:pt idx="603">
                  <c:v>3.6000000000000014</c:v>
                </c:pt>
                <c:pt idx="604">
                  <c:v>0</c:v>
                </c:pt>
                <c:pt idx="605">
                  <c:v>0</c:v>
                </c:pt>
                <c:pt idx="606">
                  <c:v>1.2075764565412044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0.30298951634057758</c:v>
                </c:pt>
                <c:pt idx="612">
                  <c:v>0</c:v>
                </c:pt>
                <c:pt idx="613">
                  <c:v>3.6000000000000014</c:v>
                </c:pt>
                <c:pt idx="614">
                  <c:v>0</c:v>
                </c:pt>
                <c:pt idx="615">
                  <c:v>1.6598699266415196</c:v>
                </c:pt>
                <c:pt idx="616">
                  <c:v>0.30298951634057758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1.6598699266415196</c:v>
                </c:pt>
                <c:pt idx="621">
                  <c:v>7.6000000000000014</c:v>
                </c:pt>
                <c:pt idx="622">
                  <c:v>0</c:v>
                </c:pt>
                <c:pt idx="623">
                  <c:v>0</c:v>
                </c:pt>
                <c:pt idx="624">
                  <c:v>10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3.6000000000000014</c:v>
                </c:pt>
                <c:pt idx="629">
                  <c:v>1.2075764565412044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0.30298951634057758</c:v>
                </c:pt>
                <c:pt idx="634">
                  <c:v>0</c:v>
                </c:pt>
                <c:pt idx="635">
                  <c:v>10</c:v>
                </c:pt>
                <c:pt idx="636">
                  <c:v>0</c:v>
                </c:pt>
                <c:pt idx="637">
                  <c:v>0.75528298644088743</c:v>
                </c:pt>
                <c:pt idx="638">
                  <c:v>0.30298951634057758</c:v>
                </c:pt>
                <c:pt idx="639">
                  <c:v>6</c:v>
                </c:pt>
                <c:pt idx="640">
                  <c:v>10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4.4408920985006262E-16</c:v>
                </c:pt>
                <c:pt idx="645">
                  <c:v>0</c:v>
                </c:pt>
                <c:pt idx="646">
                  <c:v>8.8817841970012523E-16</c:v>
                </c:pt>
                <c:pt idx="647">
                  <c:v>4.4408920985006262E-16</c:v>
                </c:pt>
                <c:pt idx="648">
                  <c:v>8.8817841970012523E-16</c:v>
                </c:pt>
                <c:pt idx="649">
                  <c:v>0.75528298644088743</c:v>
                </c:pt>
                <c:pt idx="650">
                  <c:v>0</c:v>
                </c:pt>
                <c:pt idx="651">
                  <c:v>0</c:v>
                </c:pt>
                <c:pt idx="652">
                  <c:v>0.75528298644088743</c:v>
                </c:pt>
                <c:pt idx="653">
                  <c:v>0</c:v>
                </c:pt>
                <c:pt idx="654">
                  <c:v>8.8817841970012523E-16</c:v>
                </c:pt>
                <c:pt idx="655">
                  <c:v>6</c:v>
                </c:pt>
                <c:pt idx="656">
                  <c:v>0</c:v>
                </c:pt>
                <c:pt idx="657">
                  <c:v>0</c:v>
                </c:pt>
                <c:pt idx="658">
                  <c:v>9.2000000000000028</c:v>
                </c:pt>
                <c:pt idx="659">
                  <c:v>0</c:v>
                </c:pt>
                <c:pt idx="660">
                  <c:v>0</c:v>
                </c:pt>
                <c:pt idx="661">
                  <c:v>7.6000000000000014</c:v>
                </c:pt>
                <c:pt idx="662">
                  <c:v>0</c:v>
                </c:pt>
                <c:pt idx="663">
                  <c:v>0.75528298644088743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0.75528298644088743</c:v>
                </c:pt>
                <c:pt idx="669">
                  <c:v>2.7999999999999972</c:v>
                </c:pt>
                <c:pt idx="670">
                  <c:v>7.6000000000000014</c:v>
                </c:pt>
                <c:pt idx="671">
                  <c:v>5.1999999999999993</c:v>
                </c:pt>
                <c:pt idx="672">
                  <c:v>0.75528298644088743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8.8817841970012523E-16</c:v>
                </c:pt>
                <c:pt idx="678">
                  <c:v>0</c:v>
                </c:pt>
                <c:pt idx="679">
                  <c:v>4.3999999999999986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1.2075764565412044</c:v>
                </c:pt>
                <c:pt idx="684">
                  <c:v>9.2000000000000028</c:v>
                </c:pt>
                <c:pt idx="685">
                  <c:v>2.1121633967418347</c:v>
                </c:pt>
                <c:pt idx="686">
                  <c:v>0</c:v>
                </c:pt>
                <c:pt idx="687">
                  <c:v>8.8817841970012523E-16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9.2000000000000028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0.75528298644088743</c:v>
                </c:pt>
                <c:pt idx="697">
                  <c:v>0</c:v>
                </c:pt>
                <c:pt idx="698">
                  <c:v>0</c:v>
                </c:pt>
                <c:pt idx="699">
                  <c:v>9.2000000000000028</c:v>
                </c:pt>
                <c:pt idx="700">
                  <c:v>1.7763568394002505E-15</c:v>
                </c:pt>
                <c:pt idx="701">
                  <c:v>0.30298951634057758</c:v>
                </c:pt>
                <c:pt idx="702">
                  <c:v>4.4408920985006262E-16</c:v>
                </c:pt>
                <c:pt idx="703">
                  <c:v>1.7763568394002505E-15</c:v>
                </c:pt>
                <c:pt idx="704">
                  <c:v>8.8817841970012523E-16</c:v>
                </c:pt>
                <c:pt idx="705">
                  <c:v>4.3999999999999986</c:v>
                </c:pt>
                <c:pt idx="706">
                  <c:v>0</c:v>
                </c:pt>
                <c:pt idx="707">
                  <c:v>0.30298951634057758</c:v>
                </c:pt>
                <c:pt idx="708">
                  <c:v>1.6598699266415196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9.2000000000000028</c:v>
                </c:pt>
                <c:pt idx="718">
                  <c:v>0</c:v>
                </c:pt>
                <c:pt idx="719">
                  <c:v>0</c:v>
                </c:pt>
                <c:pt idx="720">
                  <c:v>10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1.2075764565412044</c:v>
                </c:pt>
                <c:pt idx="725">
                  <c:v>0</c:v>
                </c:pt>
                <c:pt idx="726">
                  <c:v>0</c:v>
                </c:pt>
                <c:pt idx="727">
                  <c:v>1.7763568394002505E-15</c:v>
                </c:pt>
                <c:pt idx="728">
                  <c:v>1.7763568394002505E-15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6</c:v>
                </c:pt>
                <c:pt idx="733">
                  <c:v>4.3999999999999986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2.1121633967418347</c:v>
                </c:pt>
              </c:numCache>
            </c:numRef>
          </c:val>
          <c:smooth val="0"/>
        </c:ser>
        <c:ser>
          <c:idx val="1"/>
          <c:order val="1"/>
          <c:tx>
            <c:v>Contrato Flexível por Prioridade 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'Tela de entrada'!$S$20:$S$763</c:f>
              <c:numCache>
                <c:formatCode>General</c:formatCode>
                <c:ptCount val="74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0.7552829864408892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2.1121633967418347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6.8000000000000007</c:v>
                </c:pt>
                <c:pt idx="18">
                  <c:v>10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9.2000000000000028</c:v>
                </c:pt>
                <c:pt idx="23">
                  <c:v>5.1999999999999993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9.2000000000000028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1.2075764565412044</c:v>
                </c:pt>
                <c:pt idx="37">
                  <c:v>0</c:v>
                </c:pt>
                <c:pt idx="38">
                  <c:v>9.2000000000000028</c:v>
                </c:pt>
                <c:pt idx="39">
                  <c:v>5.1999999999999993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9.2000000000000028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7.6000000000000014</c:v>
                </c:pt>
                <c:pt idx="53">
                  <c:v>1.6598699266415196</c:v>
                </c:pt>
                <c:pt idx="54">
                  <c:v>0</c:v>
                </c:pt>
                <c:pt idx="55">
                  <c:v>0</c:v>
                </c:pt>
                <c:pt idx="56">
                  <c:v>6</c:v>
                </c:pt>
                <c:pt idx="57">
                  <c:v>2.7999999999999972</c:v>
                </c:pt>
                <c:pt idx="58">
                  <c:v>0</c:v>
                </c:pt>
                <c:pt idx="59">
                  <c:v>0</c:v>
                </c:pt>
                <c:pt idx="60">
                  <c:v>0.7552829864408892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7.6000000000000014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9.2000000000000028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9.2000000000000028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0.30298951634057758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1.2075764565412044</c:v>
                </c:pt>
                <c:pt idx="84">
                  <c:v>4.3999999999999986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5.1999999999999993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1.2075764565412044</c:v>
                </c:pt>
                <c:pt idx="93">
                  <c:v>7.6000000000000014</c:v>
                </c:pt>
                <c:pt idx="94">
                  <c:v>5.1999999999999993</c:v>
                </c:pt>
                <c:pt idx="95">
                  <c:v>4.3999999999999986</c:v>
                </c:pt>
                <c:pt idx="96">
                  <c:v>0.30298951634057758</c:v>
                </c:pt>
                <c:pt idx="97">
                  <c:v>0</c:v>
                </c:pt>
                <c:pt idx="98">
                  <c:v>0</c:v>
                </c:pt>
                <c:pt idx="99">
                  <c:v>7.6000000000000014</c:v>
                </c:pt>
                <c:pt idx="100">
                  <c:v>0</c:v>
                </c:pt>
                <c:pt idx="101">
                  <c:v>6</c:v>
                </c:pt>
                <c:pt idx="102">
                  <c:v>2.7999999999999972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1.2075764565412044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5.1999999999999993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2.7999999999999972</c:v>
                </c:pt>
                <c:pt idx="130">
                  <c:v>0.30298951634057758</c:v>
                </c:pt>
                <c:pt idx="131">
                  <c:v>0</c:v>
                </c:pt>
                <c:pt idx="132">
                  <c:v>9.2000000000000028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10</c:v>
                </c:pt>
                <c:pt idx="146">
                  <c:v>10</c:v>
                </c:pt>
                <c:pt idx="147">
                  <c:v>4.3999999999999986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2.1121633967418347</c:v>
                </c:pt>
                <c:pt idx="155">
                  <c:v>2.7999999999999972</c:v>
                </c:pt>
                <c:pt idx="156">
                  <c:v>6</c:v>
                </c:pt>
                <c:pt idx="157">
                  <c:v>5.1999999999999993</c:v>
                </c:pt>
                <c:pt idx="158">
                  <c:v>4.3999999999999986</c:v>
                </c:pt>
                <c:pt idx="159">
                  <c:v>0</c:v>
                </c:pt>
                <c:pt idx="160">
                  <c:v>3.6000000000000014</c:v>
                </c:pt>
                <c:pt idx="161">
                  <c:v>0</c:v>
                </c:pt>
                <c:pt idx="162">
                  <c:v>2.1121633967418347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4.3999999999999986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6.8000000000000007</c:v>
                </c:pt>
                <c:pt idx="173">
                  <c:v>9.2000000000000028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2.1121633967418347</c:v>
                </c:pt>
                <c:pt idx="179">
                  <c:v>3.6000000000000014</c:v>
                </c:pt>
                <c:pt idx="180">
                  <c:v>2.1121633967418347</c:v>
                </c:pt>
                <c:pt idx="181">
                  <c:v>4.3999999999999986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0.7552829864408892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6.8000000000000007</c:v>
                </c:pt>
                <c:pt idx="190">
                  <c:v>0</c:v>
                </c:pt>
                <c:pt idx="191">
                  <c:v>9.2000000000000028</c:v>
                </c:pt>
                <c:pt idx="192">
                  <c:v>0</c:v>
                </c:pt>
                <c:pt idx="193">
                  <c:v>0.30298951634057758</c:v>
                </c:pt>
                <c:pt idx="194">
                  <c:v>0.30298951634057758</c:v>
                </c:pt>
                <c:pt idx="195">
                  <c:v>0</c:v>
                </c:pt>
                <c:pt idx="196">
                  <c:v>0</c:v>
                </c:pt>
                <c:pt idx="197">
                  <c:v>8.3999999999999986</c:v>
                </c:pt>
                <c:pt idx="198">
                  <c:v>6.8000000000000007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6.8000000000000007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3.6000000000000014</c:v>
                </c:pt>
                <c:pt idx="208">
                  <c:v>10</c:v>
                </c:pt>
                <c:pt idx="209">
                  <c:v>0</c:v>
                </c:pt>
                <c:pt idx="210">
                  <c:v>0</c:v>
                </c:pt>
                <c:pt idx="211">
                  <c:v>3.6000000000000014</c:v>
                </c:pt>
                <c:pt idx="212">
                  <c:v>4.3999999999999986</c:v>
                </c:pt>
                <c:pt idx="213">
                  <c:v>0.7552829864408892</c:v>
                </c:pt>
                <c:pt idx="214">
                  <c:v>0</c:v>
                </c:pt>
                <c:pt idx="215">
                  <c:v>0</c:v>
                </c:pt>
                <c:pt idx="216">
                  <c:v>6</c:v>
                </c:pt>
                <c:pt idx="217">
                  <c:v>0</c:v>
                </c:pt>
                <c:pt idx="218">
                  <c:v>0</c:v>
                </c:pt>
                <c:pt idx="219">
                  <c:v>2.7999999999999972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3.6000000000000014</c:v>
                </c:pt>
                <c:pt idx="226">
                  <c:v>7.6000000000000014</c:v>
                </c:pt>
                <c:pt idx="227">
                  <c:v>0</c:v>
                </c:pt>
                <c:pt idx="228">
                  <c:v>5.1999999999999993</c:v>
                </c:pt>
                <c:pt idx="229">
                  <c:v>0</c:v>
                </c:pt>
                <c:pt idx="230">
                  <c:v>0.7552829864408892</c:v>
                </c:pt>
                <c:pt idx="231">
                  <c:v>7.6000000000000014</c:v>
                </c:pt>
                <c:pt idx="232">
                  <c:v>0</c:v>
                </c:pt>
                <c:pt idx="233">
                  <c:v>8.3999999999999986</c:v>
                </c:pt>
                <c:pt idx="234">
                  <c:v>0</c:v>
                </c:pt>
                <c:pt idx="235">
                  <c:v>6.8000000000000007</c:v>
                </c:pt>
                <c:pt idx="236">
                  <c:v>0</c:v>
                </c:pt>
                <c:pt idx="237">
                  <c:v>10</c:v>
                </c:pt>
                <c:pt idx="238">
                  <c:v>1.2075764565412044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10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3.6000000000000014</c:v>
                </c:pt>
                <c:pt idx="254">
                  <c:v>0</c:v>
                </c:pt>
                <c:pt idx="255">
                  <c:v>1.6598699266415196</c:v>
                </c:pt>
                <c:pt idx="256">
                  <c:v>0</c:v>
                </c:pt>
                <c:pt idx="257">
                  <c:v>0</c:v>
                </c:pt>
                <c:pt idx="258">
                  <c:v>10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6.8000000000000007</c:v>
                </c:pt>
                <c:pt idx="265">
                  <c:v>0</c:v>
                </c:pt>
                <c:pt idx="266">
                  <c:v>8.3999999999999986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2.1121633967418347</c:v>
                </c:pt>
                <c:pt idx="273">
                  <c:v>0</c:v>
                </c:pt>
                <c:pt idx="274">
                  <c:v>0</c:v>
                </c:pt>
                <c:pt idx="275">
                  <c:v>7.6000000000000014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6.8000000000000007</c:v>
                </c:pt>
                <c:pt idx="280">
                  <c:v>0</c:v>
                </c:pt>
                <c:pt idx="281">
                  <c:v>0</c:v>
                </c:pt>
                <c:pt idx="282">
                  <c:v>5.1999999999999993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4.3999999999999986</c:v>
                </c:pt>
                <c:pt idx="291">
                  <c:v>0</c:v>
                </c:pt>
                <c:pt idx="292">
                  <c:v>0</c:v>
                </c:pt>
                <c:pt idx="293">
                  <c:v>6.8000000000000007</c:v>
                </c:pt>
                <c:pt idx="294">
                  <c:v>0.30298951634057758</c:v>
                </c:pt>
                <c:pt idx="295">
                  <c:v>1.2075764565412044</c:v>
                </c:pt>
                <c:pt idx="296">
                  <c:v>0</c:v>
                </c:pt>
                <c:pt idx="297">
                  <c:v>2.7999999999999972</c:v>
                </c:pt>
                <c:pt idx="298">
                  <c:v>0.7552829864408892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6.8000000000000007</c:v>
                </c:pt>
                <c:pt idx="311">
                  <c:v>0.30298951634057758</c:v>
                </c:pt>
                <c:pt idx="312">
                  <c:v>0</c:v>
                </c:pt>
                <c:pt idx="313">
                  <c:v>7.6000000000000014</c:v>
                </c:pt>
                <c:pt idx="314">
                  <c:v>2.7999999999999972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0.7552829864408892</c:v>
                </c:pt>
                <c:pt idx="319">
                  <c:v>0</c:v>
                </c:pt>
                <c:pt idx="320">
                  <c:v>1.6598699266415196</c:v>
                </c:pt>
                <c:pt idx="321">
                  <c:v>3.6000000000000014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8.3999999999999986</c:v>
                </c:pt>
                <c:pt idx="326">
                  <c:v>0</c:v>
                </c:pt>
                <c:pt idx="327">
                  <c:v>9.2000000000000028</c:v>
                </c:pt>
                <c:pt idx="328">
                  <c:v>8.3999999999999986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0.30298951634057758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6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1.2075764565412044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2.7999999999999972</c:v>
                </c:pt>
                <c:pt idx="347">
                  <c:v>1.2075764565412044</c:v>
                </c:pt>
                <c:pt idx="348">
                  <c:v>5.1999999999999993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6.8000000000000007</c:v>
                </c:pt>
                <c:pt idx="356">
                  <c:v>5.1999999999999993</c:v>
                </c:pt>
                <c:pt idx="357">
                  <c:v>0</c:v>
                </c:pt>
                <c:pt idx="358">
                  <c:v>0</c:v>
                </c:pt>
                <c:pt idx="359">
                  <c:v>2.1121633967418347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10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6.8000000000000007</c:v>
                </c:pt>
                <c:pt idx="374">
                  <c:v>0</c:v>
                </c:pt>
                <c:pt idx="375">
                  <c:v>0</c:v>
                </c:pt>
                <c:pt idx="376">
                  <c:v>2.1121633967418347</c:v>
                </c:pt>
                <c:pt idx="377">
                  <c:v>0</c:v>
                </c:pt>
                <c:pt idx="378">
                  <c:v>0</c:v>
                </c:pt>
                <c:pt idx="379">
                  <c:v>6.8000000000000007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3.6000000000000014</c:v>
                </c:pt>
                <c:pt idx="385">
                  <c:v>3.6000000000000014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5.1999999999999993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1.2075764565412044</c:v>
                </c:pt>
                <c:pt idx="400">
                  <c:v>1.2075764565412044</c:v>
                </c:pt>
                <c:pt idx="401">
                  <c:v>4.3999999999999986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5.1999999999999993</c:v>
                </c:pt>
                <c:pt idx="408">
                  <c:v>5.1999999999999993</c:v>
                </c:pt>
                <c:pt idx="409">
                  <c:v>10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8.3999999999999986</c:v>
                </c:pt>
                <c:pt idx="425">
                  <c:v>5.1999999999999993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10</c:v>
                </c:pt>
                <c:pt idx="431">
                  <c:v>0</c:v>
                </c:pt>
                <c:pt idx="432">
                  <c:v>10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1.6598699266415196</c:v>
                </c:pt>
                <c:pt idx="438">
                  <c:v>3.6000000000000014</c:v>
                </c:pt>
                <c:pt idx="439">
                  <c:v>3.6000000000000014</c:v>
                </c:pt>
                <c:pt idx="440">
                  <c:v>0</c:v>
                </c:pt>
                <c:pt idx="441">
                  <c:v>0</c:v>
                </c:pt>
                <c:pt idx="442">
                  <c:v>0.7552829864408892</c:v>
                </c:pt>
                <c:pt idx="443">
                  <c:v>1.6598699266415196</c:v>
                </c:pt>
                <c:pt idx="444">
                  <c:v>5.1999999999999993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6.8000000000000007</c:v>
                </c:pt>
                <c:pt idx="450">
                  <c:v>0</c:v>
                </c:pt>
                <c:pt idx="451">
                  <c:v>0</c:v>
                </c:pt>
                <c:pt idx="452">
                  <c:v>1.6598699266415196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1.6598699266415196</c:v>
                </c:pt>
                <c:pt idx="458">
                  <c:v>0.7552829864408892</c:v>
                </c:pt>
                <c:pt idx="459">
                  <c:v>0</c:v>
                </c:pt>
                <c:pt idx="460">
                  <c:v>0</c:v>
                </c:pt>
                <c:pt idx="461">
                  <c:v>9.2000000000000028</c:v>
                </c:pt>
                <c:pt idx="462">
                  <c:v>0</c:v>
                </c:pt>
                <c:pt idx="463">
                  <c:v>0</c:v>
                </c:pt>
                <c:pt idx="464">
                  <c:v>9.2000000000000028</c:v>
                </c:pt>
                <c:pt idx="465">
                  <c:v>0</c:v>
                </c:pt>
                <c:pt idx="466">
                  <c:v>0</c:v>
                </c:pt>
                <c:pt idx="467">
                  <c:v>7.6000000000000014</c:v>
                </c:pt>
                <c:pt idx="468">
                  <c:v>0</c:v>
                </c:pt>
                <c:pt idx="469">
                  <c:v>0</c:v>
                </c:pt>
                <c:pt idx="470">
                  <c:v>0.30298951634057758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7.6000000000000014</c:v>
                </c:pt>
                <c:pt idx="485">
                  <c:v>0</c:v>
                </c:pt>
                <c:pt idx="486">
                  <c:v>0</c:v>
                </c:pt>
                <c:pt idx="487">
                  <c:v>2.7999999999999972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5.1999999999999993</c:v>
                </c:pt>
                <c:pt idx="493">
                  <c:v>0</c:v>
                </c:pt>
                <c:pt idx="494">
                  <c:v>6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6.8000000000000007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10</c:v>
                </c:pt>
                <c:pt idx="515">
                  <c:v>2.7999999999999972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6</c:v>
                </c:pt>
                <c:pt idx="523">
                  <c:v>0</c:v>
                </c:pt>
                <c:pt idx="524">
                  <c:v>2.7999999999999972</c:v>
                </c:pt>
                <c:pt idx="525">
                  <c:v>0</c:v>
                </c:pt>
                <c:pt idx="526">
                  <c:v>0</c:v>
                </c:pt>
                <c:pt idx="527">
                  <c:v>2.1121633967418347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1.6598699266415196</c:v>
                </c:pt>
                <c:pt idx="536">
                  <c:v>0</c:v>
                </c:pt>
                <c:pt idx="537">
                  <c:v>0</c:v>
                </c:pt>
                <c:pt idx="538">
                  <c:v>10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7.6000000000000014</c:v>
                </c:pt>
                <c:pt idx="545">
                  <c:v>0</c:v>
                </c:pt>
                <c:pt idx="546">
                  <c:v>8.3999999999999986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4.3999999999999986</c:v>
                </c:pt>
                <c:pt idx="551">
                  <c:v>0</c:v>
                </c:pt>
                <c:pt idx="552">
                  <c:v>9.2000000000000028</c:v>
                </c:pt>
                <c:pt idx="553">
                  <c:v>0</c:v>
                </c:pt>
                <c:pt idx="554">
                  <c:v>6.8000000000000007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9.2000000000000028</c:v>
                </c:pt>
                <c:pt idx="562">
                  <c:v>0</c:v>
                </c:pt>
                <c:pt idx="563">
                  <c:v>0</c:v>
                </c:pt>
                <c:pt idx="564">
                  <c:v>8.3999999999999986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9.2000000000000028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5.1999999999999993</c:v>
                </c:pt>
                <c:pt idx="573">
                  <c:v>4.3999999999999986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7.6000000000000014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4.3999999999999986</c:v>
                </c:pt>
                <c:pt idx="585">
                  <c:v>1.6598699266415196</c:v>
                </c:pt>
                <c:pt idx="586">
                  <c:v>0</c:v>
                </c:pt>
                <c:pt idx="587">
                  <c:v>6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5.1999999999999993</c:v>
                </c:pt>
                <c:pt idx="592">
                  <c:v>0</c:v>
                </c:pt>
                <c:pt idx="593">
                  <c:v>0</c:v>
                </c:pt>
                <c:pt idx="594">
                  <c:v>2.1121633967418347</c:v>
                </c:pt>
                <c:pt idx="595">
                  <c:v>6.8000000000000007</c:v>
                </c:pt>
                <c:pt idx="596">
                  <c:v>0</c:v>
                </c:pt>
                <c:pt idx="597">
                  <c:v>1.6598699266415196</c:v>
                </c:pt>
                <c:pt idx="598">
                  <c:v>5.1999999999999993</c:v>
                </c:pt>
                <c:pt idx="599">
                  <c:v>0</c:v>
                </c:pt>
                <c:pt idx="600">
                  <c:v>9.2000000000000028</c:v>
                </c:pt>
                <c:pt idx="601">
                  <c:v>4.3999999999999986</c:v>
                </c:pt>
                <c:pt idx="602">
                  <c:v>0</c:v>
                </c:pt>
                <c:pt idx="603">
                  <c:v>3.6000000000000014</c:v>
                </c:pt>
                <c:pt idx="604">
                  <c:v>0</c:v>
                </c:pt>
                <c:pt idx="605">
                  <c:v>0</c:v>
                </c:pt>
                <c:pt idx="606">
                  <c:v>1.2075764565412044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0.30298951634057758</c:v>
                </c:pt>
                <c:pt idx="612">
                  <c:v>0</c:v>
                </c:pt>
                <c:pt idx="613">
                  <c:v>3.6000000000000014</c:v>
                </c:pt>
                <c:pt idx="614">
                  <c:v>0</c:v>
                </c:pt>
                <c:pt idx="615">
                  <c:v>1.6598699266415196</c:v>
                </c:pt>
                <c:pt idx="616">
                  <c:v>0.30298951634057758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1.6598699266415196</c:v>
                </c:pt>
                <c:pt idx="621">
                  <c:v>7.6000000000000014</c:v>
                </c:pt>
                <c:pt idx="622">
                  <c:v>0</c:v>
                </c:pt>
                <c:pt idx="623">
                  <c:v>0</c:v>
                </c:pt>
                <c:pt idx="624">
                  <c:v>10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3.6000000000000014</c:v>
                </c:pt>
                <c:pt idx="629">
                  <c:v>1.2075764565412044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0.30298951634057758</c:v>
                </c:pt>
                <c:pt idx="634">
                  <c:v>0</c:v>
                </c:pt>
                <c:pt idx="635">
                  <c:v>10</c:v>
                </c:pt>
                <c:pt idx="636">
                  <c:v>0</c:v>
                </c:pt>
                <c:pt idx="637">
                  <c:v>0.7552829864408892</c:v>
                </c:pt>
                <c:pt idx="638">
                  <c:v>0.30298951634057758</c:v>
                </c:pt>
                <c:pt idx="639">
                  <c:v>6</c:v>
                </c:pt>
                <c:pt idx="640">
                  <c:v>10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0.7552829864408892</c:v>
                </c:pt>
                <c:pt idx="650">
                  <c:v>0</c:v>
                </c:pt>
                <c:pt idx="651">
                  <c:v>0</c:v>
                </c:pt>
                <c:pt idx="652">
                  <c:v>0.7552829864408892</c:v>
                </c:pt>
                <c:pt idx="653">
                  <c:v>0</c:v>
                </c:pt>
                <c:pt idx="654">
                  <c:v>0</c:v>
                </c:pt>
                <c:pt idx="655">
                  <c:v>6</c:v>
                </c:pt>
                <c:pt idx="656">
                  <c:v>0</c:v>
                </c:pt>
                <c:pt idx="657">
                  <c:v>0</c:v>
                </c:pt>
                <c:pt idx="658">
                  <c:v>9.2000000000000028</c:v>
                </c:pt>
                <c:pt idx="659">
                  <c:v>0</c:v>
                </c:pt>
                <c:pt idx="660">
                  <c:v>0</c:v>
                </c:pt>
                <c:pt idx="661">
                  <c:v>7.6000000000000014</c:v>
                </c:pt>
                <c:pt idx="662">
                  <c:v>0</c:v>
                </c:pt>
                <c:pt idx="663">
                  <c:v>0.7552829864408892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0.7552829864408892</c:v>
                </c:pt>
                <c:pt idx="669">
                  <c:v>2.7999999999999972</c:v>
                </c:pt>
                <c:pt idx="670">
                  <c:v>7.6000000000000014</c:v>
                </c:pt>
                <c:pt idx="671">
                  <c:v>5.1999999999999993</c:v>
                </c:pt>
                <c:pt idx="672">
                  <c:v>0.7552829864408892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4.3999999999999986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1.2075764565412044</c:v>
                </c:pt>
                <c:pt idx="684">
                  <c:v>9.2000000000000028</c:v>
                </c:pt>
                <c:pt idx="685">
                  <c:v>2.1121633967418347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9.2000000000000028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0.7552829864408892</c:v>
                </c:pt>
                <c:pt idx="697">
                  <c:v>0</c:v>
                </c:pt>
                <c:pt idx="698">
                  <c:v>0</c:v>
                </c:pt>
                <c:pt idx="699">
                  <c:v>9.2000000000000028</c:v>
                </c:pt>
                <c:pt idx="700">
                  <c:v>0</c:v>
                </c:pt>
                <c:pt idx="701">
                  <c:v>0.30298951634057758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4.3999999999999986</c:v>
                </c:pt>
                <c:pt idx="706">
                  <c:v>0</c:v>
                </c:pt>
                <c:pt idx="707">
                  <c:v>0.30298951634057758</c:v>
                </c:pt>
                <c:pt idx="708">
                  <c:v>1.6598699266415196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9.2000000000000028</c:v>
                </c:pt>
                <c:pt idx="718">
                  <c:v>0</c:v>
                </c:pt>
                <c:pt idx="719">
                  <c:v>0</c:v>
                </c:pt>
                <c:pt idx="720">
                  <c:v>10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1.2075764565412044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6</c:v>
                </c:pt>
                <c:pt idx="733">
                  <c:v>4.3999999999999986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2.1121633967418347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764760"/>
        <c:axId val="282717488"/>
      </c:lineChart>
      <c:catAx>
        <c:axId val="282764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717488"/>
        <c:crosses val="autoZero"/>
        <c:auto val="1"/>
        <c:lblAlgn val="ctr"/>
        <c:lblOffset val="100"/>
        <c:noMultiLvlLbl val="0"/>
      </c:catAx>
      <c:valAx>
        <c:axId val="28271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76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Carga x Contratação 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Carga Livre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Plan5!$E$2:$E$745</c:f>
              <c:numCache>
                <c:formatCode>General</c:formatCode>
                <c:ptCount val="744"/>
                <c:pt idx="0">
                  <c:v>12</c:v>
                </c:pt>
                <c:pt idx="1">
                  <c:v>45</c:v>
                </c:pt>
                <c:pt idx="2">
                  <c:v>26</c:v>
                </c:pt>
                <c:pt idx="3">
                  <c:v>34</c:v>
                </c:pt>
                <c:pt idx="4">
                  <c:v>31</c:v>
                </c:pt>
                <c:pt idx="5">
                  <c:v>37</c:v>
                </c:pt>
                <c:pt idx="6">
                  <c:v>25</c:v>
                </c:pt>
                <c:pt idx="7">
                  <c:v>5</c:v>
                </c:pt>
                <c:pt idx="8">
                  <c:v>28</c:v>
                </c:pt>
                <c:pt idx="9">
                  <c:v>20</c:v>
                </c:pt>
                <c:pt idx="10">
                  <c:v>30</c:v>
                </c:pt>
                <c:pt idx="11">
                  <c:v>23</c:v>
                </c:pt>
                <c:pt idx="12">
                  <c:v>40</c:v>
                </c:pt>
                <c:pt idx="13">
                  <c:v>32</c:v>
                </c:pt>
                <c:pt idx="14">
                  <c:v>5</c:v>
                </c:pt>
                <c:pt idx="15">
                  <c:v>10</c:v>
                </c:pt>
                <c:pt idx="16">
                  <c:v>28</c:v>
                </c:pt>
                <c:pt idx="17">
                  <c:v>46</c:v>
                </c:pt>
                <c:pt idx="18">
                  <c:v>50</c:v>
                </c:pt>
                <c:pt idx="19">
                  <c:v>15</c:v>
                </c:pt>
                <c:pt idx="20">
                  <c:v>20</c:v>
                </c:pt>
                <c:pt idx="21">
                  <c:v>24</c:v>
                </c:pt>
                <c:pt idx="22">
                  <c:v>49</c:v>
                </c:pt>
                <c:pt idx="23">
                  <c:v>44</c:v>
                </c:pt>
                <c:pt idx="24">
                  <c:v>33</c:v>
                </c:pt>
                <c:pt idx="25">
                  <c:v>13</c:v>
                </c:pt>
                <c:pt idx="26">
                  <c:v>35</c:v>
                </c:pt>
                <c:pt idx="27">
                  <c:v>22</c:v>
                </c:pt>
                <c:pt idx="28">
                  <c:v>15</c:v>
                </c:pt>
                <c:pt idx="29">
                  <c:v>49</c:v>
                </c:pt>
                <c:pt idx="30">
                  <c:v>5</c:v>
                </c:pt>
                <c:pt idx="31">
                  <c:v>32</c:v>
                </c:pt>
                <c:pt idx="32">
                  <c:v>14</c:v>
                </c:pt>
                <c:pt idx="33">
                  <c:v>18</c:v>
                </c:pt>
                <c:pt idx="34">
                  <c:v>31</c:v>
                </c:pt>
                <c:pt idx="35">
                  <c:v>8</c:v>
                </c:pt>
                <c:pt idx="36">
                  <c:v>38</c:v>
                </c:pt>
                <c:pt idx="37">
                  <c:v>26</c:v>
                </c:pt>
                <c:pt idx="38">
                  <c:v>49</c:v>
                </c:pt>
                <c:pt idx="39">
                  <c:v>44</c:v>
                </c:pt>
                <c:pt idx="40">
                  <c:v>26</c:v>
                </c:pt>
                <c:pt idx="41">
                  <c:v>27</c:v>
                </c:pt>
                <c:pt idx="42">
                  <c:v>6</c:v>
                </c:pt>
                <c:pt idx="43">
                  <c:v>34</c:v>
                </c:pt>
                <c:pt idx="44">
                  <c:v>23</c:v>
                </c:pt>
                <c:pt idx="45">
                  <c:v>16</c:v>
                </c:pt>
                <c:pt idx="46">
                  <c:v>49</c:v>
                </c:pt>
                <c:pt idx="47">
                  <c:v>8</c:v>
                </c:pt>
                <c:pt idx="48">
                  <c:v>7</c:v>
                </c:pt>
                <c:pt idx="49">
                  <c:v>10</c:v>
                </c:pt>
                <c:pt idx="50">
                  <c:v>28</c:v>
                </c:pt>
                <c:pt idx="51">
                  <c:v>18</c:v>
                </c:pt>
                <c:pt idx="52">
                  <c:v>47</c:v>
                </c:pt>
                <c:pt idx="53">
                  <c:v>39</c:v>
                </c:pt>
                <c:pt idx="54">
                  <c:v>35</c:v>
                </c:pt>
                <c:pt idx="55">
                  <c:v>20</c:v>
                </c:pt>
                <c:pt idx="56">
                  <c:v>45</c:v>
                </c:pt>
                <c:pt idx="57">
                  <c:v>41</c:v>
                </c:pt>
                <c:pt idx="58">
                  <c:v>33</c:v>
                </c:pt>
                <c:pt idx="59">
                  <c:v>19</c:v>
                </c:pt>
                <c:pt idx="60">
                  <c:v>37</c:v>
                </c:pt>
                <c:pt idx="61">
                  <c:v>10</c:v>
                </c:pt>
                <c:pt idx="62">
                  <c:v>35</c:v>
                </c:pt>
                <c:pt idx="63">
                  <c:v>8</c:v>
                </c:pt>
                <c:pt idx="64">
                  <c:v>47</c:v>
                </c:pt>
                <c:pt idx="65">
                  <c:v>7</c:v>
                </c:pt>
                <c:pt idx="66">
                  <c:v>18</c:v>
                </c:pt>
                <c:pt idx="67">
                  <c:v>25</c:v>
                </c:pt>
                <c:pt idx="68">
                  <c:v>49</c:v>
                </c:pt>
                <c:pt idx="69">
                  <c:v>17</c:v>
                </c:pt>
                <c:pt idx="70">
                  <c:v>6</c:v>
                </c:pt>
                <c:pt idx="71">
                  <c:v>8</c:v>
                </c:pt>
                <c:pt idx="72">
                  <c:v>33</c:v>
                </c:pt>
                <c:pt idx="73">
                  <c:v>28</c:v>
                </c:pt>
                <c:pt idx="74">
                  <c:v>49</c:v>
                </c:pt>
                <c:pt idx="75">
                  <c:v>6</c:v>
                </c:pt>
                <c:pt idx="76">
                  <c:v>7</c:v>
                </c:pt>
                <c:pt idx="77">
                  <c:v>10</c:v>
                </c:pt>
                <c:pt idx="78">
                  <c:v>36</c:v>
                </c:pt>
                <c:pt idx="79">
                  <c:v>23</c:v>
                </c:pt>
                <c:pt idx="80">
                  <c:v>6</c:v>
                </c:pt>
                <c:pt idx="81">
                  <c:v>28</c:v>
                </c:pt>
                <c:pt idx="82">
                  <c:v>11</c:v>
                </c:pt>
                <c:pt idx="83">
                  <c:v>38</c:v>
                </c:pt>
                <c:pt idx="84">
                  <c:v>43</c:v>
                </c:pt>
                <c:pt idx="85">
                  <c:v>5</c:v>
                </c:pt>
                <c:pt idx="86">
                  <c:v>34</c:v>
                </c:pt>
                <c:pt idx="87">
                  <c:v>26</c:v>
                </c:pt>
                <c:pt idx="88">
                  <c:v>44</c:v>
                </c:pt>
                <c:pt idx="89">
                  <c:v>18</c:v>
                </c:pt>
                <c:pt idx="90">
                  <c:v>25</c:v>
                </c:pt>
                <c:pt idx="91">
                  <c:v>29</c:v>
                </c:pt>
                <c:pt idx="92">
                  <c:v>38</c:v>
                </c:pt>
                <c:pt idx="93">
                  <c:v>47</c:v>
                </c:pt>
                <c:pt idx="94">
                  <c:v>44</c:v>
                </c:pt>
                <c:pt idx="95">
                  <c:v>43</c:v>
                </c:pt>
                <c:pt idx="96">
                  <c:v>36</c:v>
                </c:pt>
                <c:pt idx="97">
                  <c:v>34</c:v>
                </c:pt>
                <c:pt idx="98">
                  <c:v>31</c:v>
                </c:pt>
                <c:pt idx="99">
                  <c:v>47</c:v>
                </c:pt>
                <c:pt idx="100">
                  <c:v>7</c:v>
                </c:pt>
                <c:pt idx="101">
                  <c:v>45</c:v>
                </c:pt>
                <c:pt idx="102">
                  <c:v>41</c:v>
                </c:pt>
                <c:pt idx="103">
                  <c:v>13</c:v>
                </c:pt>
                <c:pt idx="104">
                  <c:v>16</c:v>
                </c:pt>
                <c:pt idx="105">
                  <c:v>25</c:v>
                </c:pt>
                <c:pt idx="106">
                  <c:v>15</c:v>
                </c:pt>
                <c:pt idx="107">
                  <c:v>24</c:v>
                </c:pt>
                <c:pt idx="108">
                  <c:v>28</c:v>
                </c:pt>
                <c:pt idx="109">
                  <c:v>38</c:v>
                </c:pt>
                <c:pt idx="110">
                  <c:v>23</c:v>
                </c:pt>
                <c:pt idx="111">
                  <c:v>32</c:v>
                </c:pt>
                <c:pt idx="112">
                  <c:v>23</c:v>
                </c:pt>
                <c:pt idx="113">
                  <c:v>22</c:v>
                </c:pt>
                <c:pt idx="114">
                  <c:v>6</c:v>
                </c:pt>
                <c:pt idx="115">
                  <c:v>12</c:v>
                </c:pt>
                <c:pt idx="116">
                  <c:v>23</c:v>
                </c:pt>
                <c:pt idx="117">
                  <c:v>18</c:v>
                </c:pt>
                <c:pt idx="118">
                  <c:v>44</c:v>
                </c:pt>
                <c:pt idx="119">
                  <c:v>28</c:v>
                </c:pt>
                <c:pt idx="120">
                  <c:v>8</c:v>
                </c:pt>
                <c:pt idx="121">
                  <c:v>31</c:v>
                </c:pt>
                <c:pt idx="122">
                  <c:v>22</c:v>
                </c:pt>
                <c:pt idx="123">
                  <c:v>5</c:v>
                </c:pt>
                <c:pt idx="124">
                  <c:v>33</c:v>
                </c:pt>
                <c:pt idx="125">
                  <c:v>23</c:v>
                </c:pt>
                <c:pt idx="126">
                  <c:v>26</c:v>
                </c:pt>
                <c:pt idx="127">
                  <c:v>30</c:v>
                </c:pt>
                <c:pt idx="128">
                  <c:v>15</c:v>
                </c:pt>
                <c:pt idx="129">
                  <c:v>41</c:v>
                </c:pt>
                <c:pt idx="130">
                  <c:v>36</c:v>
                </c:pt>
                <c:pt idx="131">
                  <c:v>15</c:v>
                </c:pt>
                <c:pt idx="132">
                  <c:v>49</c:v>
                </c:pt>
                <c:pt idx="133">
                  <c:v>11</c:v>
                </c:pt>
                <c:pt idx="134">
                  <c:v>29</c:v>
                </c:pt>
                <c:pt idx="135">
                  <c:v>32</c:v>
                </c:pt>
                <c:pt idx="136">
                  <c:v>30</c:v>
                </c:pt>
                <c:pt idx="137">
                  <c:v>29</c:v>
                </c:pt>
                <c:pt idx="138">
                  <c:v>25</c:v>
                </c:pt>
                <c:pt idx="139">
                  <c:v>5</c:v>
                </c:pt>
                <c:pt idx="140">
                  <c:v>26</c:v>
                </c:pt>
                <c:pt idx="141">
                  <c:v>35</c:v>
                </c:pt>
                <c:pt idx="142">
                  <c:v>33</c:v>
                </c:pt>
                <c:pt idx="143">
                  <c:v>5</c:v>
                </c:pt>
                <c:pt idx="144">
                  <c:v>29</c:v>
                </c:pt>
                <c:pt idx="145">
                  <c:v>50</c:v>
                </c:pt>
                <c:pt idx="146">
                  <c:v>50</c:v>
                </c:pt>
                <c:pt idx="147">
                  <c:v>43</c:v>
                </c:pt>
                <c:pt idx="148">
                  <c:v>33</c:v>
                </c:pt>
                <c:pt idx="149">
                  <c:v>22</c:v>
                </c:pt>
                <c:pt idx="150">
                  <c:v>23</c:v>
                </c:pt>
                <c:pt idx="151">
                  <c:v>29</c:v>
                </c:pt>
                <c:pt idx="152">
                  <c:v>11</c:v>
                </c:pt>
                <c:pt idx="153">
                  <c:v>28</c:v>
                </c:pt>
                <c:pt idx="154">
                  <c:v>40</c:v>
                </c:pt>
                <c:pt idx="155">
                  <c:v>41</c:v>
                </c:pt>
                <c:pt idx="156">
                  <c:v>45</c:v>
                </c:pt>
                <c:pt idx="157">
                  <c:v>44</c:v>
                </c:pt>
                <c:pt idx="158">
                  <c:v>43</c:v>
                </c:pt>
                <c:pt idx="159">
                  <c:v>12</c:v>
                </c:pt>
                <c:pt idx="160">
                  <c:v>42</c:v>
                </c:pt>
                <c:pt idx="161">
                  <c:v>30</c:v>
                </c:pt>
                <c:pt idx="162">
                  <c:v>40</c:v>
                </c:pt>
                <c:pt idx="163">
                  <c:v>29</c:v>
                </c:pt>
                <c:pt idx="164">
                  <c:v>20</c:v>
                </c:pt>
                <c:pt idx="165">
                  <c:v>13</c:v>
                </c:pt>
                <c:pt idx="166">
                  <c:v>14</c:v>
                </c:pt>
                <c:pt idx="167">
                  <c:v>13</c:v>
                </c:pt>
                <c:pt idx="168">
                  <c:v>43</c:v>
                </c:pt>
                <c:pt idx="169">
                  <c:v>20</c:v>
                </c:pt>
                <c:pt idx="170">
                  <c:v>13</c:v>
                </c:pt>
                <c:pt idx="171">
                  <c:v>18</c:v>
                </c:pt>
                <c:pt idx="172">
                  <c:v>46</c:v>
                </c:pt>
                <c:pt idx="173">
                  <c:v>49</c:v>
                </c:pt>
                <c:pt idx="174">
                  <c:v>18</c:v>
                </c:pt>
                <c:pt idx="175">
                  <c:v>18</c:v>
                </c:pt>
                <c:pt idx="176">
                  <c:v>9</c:v>
                </c:pt>
                <c:pt idx="177">
                  <c:v>14</c:v>
                </c:pt>
                <c:pt idx="178">
                  <c:v>40</c:v>
                </c:pt>
                <c:pt idx="179">
                  <c:v>42</c:v>
                </c:pt>
                <c:pt idx="180">
                  <c:v>40</c:v>
                </c:pt>
                <c:pt idx="181">
                  <c:v>43</c:v>
                </c:pt>
                <c:pt idx="182">
                  <c:v>24</c:v>
                </c:pt>
                <c:pt idx="183">
                  <c:v>27</c:v>
                </c:pt>
                <c:pt idx="184">
                  <c:v>34</c:v>
                </c:pt>
                <c:pt idx="185">
                  <c:v>37</c:v>
                </c:pt>
                <c:pt idx="186">
                  <c:v>29</c:v>
                </c:pt>
                <c:pt idx="187">
                  <c:v>18</c:v>
                </c:pt>
                <c:pt idx="188">
                  <c:v>26</c:v>
                </c:pt>
                <c:pt idx="189">
                  <c:v>46</c:v>
                </c:pt>
                <c:pt idx="190">
                  <c:v>25</c:v>
                </c:pt>
                <c:pt idx="191">
                  <c:v>49</c:v>
                </c:pt>
                <c:pt idx="192">
                  <c:v>18</c:v>
                </c:pt>
                <c:pt idx="193">
                  <c:v>36</c:v>
                </c:pt>
                <c:pt idx="194">
                  <c:v>36</c:v>
                </c:pt>
                <c:pt idx="195">
                  <c:v>16</c:v>
                </c:pt>
                <c:pt idx="196">
                  <c:v>22</c:v>
                </c:pt>
                <c:pt idx="197">
                  <c:v>48</c:v>
                </c:pt>
                <c:pt idx="198">
                  <c:v>46</c:v>
                </c:pt>
                <c:pt idx="199">
                  <c:v>19</c:v>
                </c:pt>
                <c:pt idx="200">
                  <c:v>35</c:v>
                </c:pt>
                <c:pt idx="201">
                  <c:v>13</c:v>
                </c:pt>
                <c:pt idx="202">
                  <c:v>31</c:v>
                </c:pt>
                <c:pt idx="203">
                  <c:v>46</c:v>
                </c:pt>
                <c:pt idx="204">
                  <c:v>16</c:v>
                </c:pt>
                <c:pt idx="205">
                  <c:v>31</c:v>
                </c:pt>
                <c:pt idx="206">
                  <c:v>25</c:v>
                </c:pt>
                <c:pt idx="207">
                  <c:v>42</c:v>
                </c:pt>
                <c:pt idx="208">
                  <c:v>50</c:v>
                </c:pt>
                <c:pt idx="209">
                  <c:v>5</c:v>
                </c:pt>
                <c:pt idx="210">
                  <c:v>34</c:v>
                </c:pt>
                <c:pt idx="211">
                  <c:v>42</c:v>
                </c:pt>
                <c:pt idx="212">
                  <c:v>43</c:v>
                </c:pt>
                <c:pt idx="213">
                  <c:v>37</c:v>
                </c:pt>
                <c:pt idx="214">
                  <c:v>35</c:v>
                </c:pt>
                <c:pt idx="215">
                  <c:v>35</c:v>
                </c:pt>
                <c:pt idx="216">
                  <c:v>45</c:v>
                </c:pt>
                <c:pt idx="217">
                  <c:v>5</c:v>
                </c:pt>
                <c:pt idx="218">
                  <c:v>7</c:v>
                </c:pt>
                <c:pt idx="219">
                  <c:v>41</c:v>
                </c:pt>
                <c:pt idx="220">
                  <c:v>15</c:v>
                </c:pt>
                <c:pt idx="221">
                  <c:v>10</c:v>
                </c:pt>
                <c:pt idx="222">
                  <c:v>27</c:v>
                </c:pt>
                <c:pt idx="223">
                  <c:v>11</c:v>
                </c:pt>
                <c:pt idx="224">
                  <c:v>8</c:v>
                </c:pt>
                <c:pt idx="225">
                  <c:v>42</c:v>
                </c:pt>
                <c:pt idx="226">
                  <c:v>47</c:v>
                </c:pt>
                <c:pt idx="227">
                  <c:v>12</c:v>
                </c:pt>
                <c:pt idx="228">
                  <c:v>44</c:v>
                </c:pt>
                <c:pt idx="229">
                  <c:v>11</c:v>
                </c:pt>
                <c:pt idx="230">
                  <c:v>37</c:v>
                </c:pt>
                <c:pt idx="231">
                  <c:v>47</c:v>
                </c:pt>
                <c:pt idx="232">
                  <c:v>17</c:v>
                </c:pt>
                <c:pt idx="233">
                  <c:v>48</c:v>
                </c:pt>
                <c:pt idx="234">
                  <c:v>25</c:v>
                </c:pt>
                <c:pt idx="235">
                  <c:v>46</c:v>
                </c:pt>
                <c:pt idx="236">
                  <c:v>15</c:v>
                </c:pt>
                <c:pt idx="237">
                  <c:v>50</c:v>
                </c:pt>
                <c:pt idx="238">
                  <c:v>38</c:v>
                </c:pt>
                <c:pt idx="239">
                  <c:v>16</c:v>
                </c:pt>
                <c:pt idx="240">
                  <c:v>22</c:v>
                </c:pt>
                <c:pt idx="241">
                  <c:v>32</c:v>
                </c:pt>
                <c:pt idx="242">
                  <c:v>50</c:v>
                </c:pt>
                <c:pt idx="243">
                  <c:v>26</c:v>
                </c:pt>
                <c:pt idx="244">
                  <c:v>8</c:v>
                </c:pt>
                <c:pt idx="245">
                  <c:v>11</c:v>
                </c:pt>
                <c:pt idx="246">
                  <c:v>24</c:v>
                </c:pt>
                <c:pt idx="247">
                  <c:v>5</c:v>
                </c:pt>
                <c:pt idx="248">
                  <c:v>10</c:v>
                </c:pt>
                <c:pt idx="249">
                  <c:v>10</c:v>
                </c:pt>
                <c:pt idx="250">
                  <c:v>28</c:v>
                </c:pt>
                <c:pt idx="251">
                  <c:v>31</c:v>
                </c:pt>
                <c:pt idx="252">
                  <c:v>32</c:v>
                </c:pt>
                <c:pt idx="253">
                  <c:v>42</c:v>
                </c:pt>
                <c:pt idx="254">
                  <c:v>21</c:v>
                </c:pt>
                <c:pt idx="255">
                  <c:v>39</c:v>
                </c:pt>
                <c:pt idx="256">
                  <c:v>33</c:v>
                </c:pt>
                <c:pt idx="257">
                  <c:v>19</c:v>
                </c:pt>
                <c:pt idx="258">
                  <c:v>50</c:v>
                </c:pt>
                <c:pt idx="259">
                  <c:v>5</c:v>
                </c:pt>
                <c:pt idx="260">
                  <c:v>34</c:v>
                </c:pt>
                <c:pt idx="261">
                  <c:v>14</c:v>
                </c:pt>
                <c:pt idx="262">
                  <c:v>5</c:v>
                </c:pt>
                <c:pt idx="263">
                  <c:v>32</c:v>
                </c:pt>
                <c:pt idx="264">
                  <c:v>46</c:v>
                </c:pt>
                <c:pt idx="265">
                  <c:v>12</c:v>
                </c:pt>
                <c:pt idx="266">
                  <c:v>48</c:v>
                </c:pt>
                <c:pt idx="267">
                  <c:v>25</c:v>
                </c:pt>
                <c:pt idx="268">
                  <c:v>17</c:v>
                </c:pt>
                <c:pt idx="269">
                  <c:v>22</c:v>
                </c:pt>
                <c:pt idx="270">
                  <c:v>34</c:v>
                </c:pt>
                <c:pt idx="271">
                  <c:v>8</c:v>
                </c:pt>
                <c:pt idx="272">
                  <c:v>40</c:v>
                </c:pt>
                <c:pt idx="273">
                  <c:v>18</c:v>
                </c:pt>
                <c:pt idx="274">
                  <c:v>12</c:v>
                </c:pt>
                <c:pt idx="275">
                  <c:v>47</c:v>
                </c:pt>
                <c:pt idx="276">
                  <c:v>34</c:v>
                </c:pt>
                <c:pt idx="277">
                  <c:v>33</c:v>
                </c:pt>
                <c:pt idx="278">
                  <c:v>27</c:v>
                </c:pt>
                <c:pt idx="279">
                  <c:v>46</c:v>
                </c:pt>
                <c:pt idx="280">
                  <c:v>15</c:v>
                </c:pt>
                <c:pt idx="281">
                  <c:v>9</c:v>
                </c:pt>
                <c:pt idx="282">
                  <c:v>44</c:v>
                </c:pt>
                <c:pt idx="283">
                  <c:v>6</c:v>
                </c:pt>
                <c:pt idx="284">
                  <c:v>5</c:v>
                </c:pt>
                <c:pt idx="285">
                  <c:v>10</c:v>
                </c:pt>
                <c:pt idx="286">
                  <c:v>7</c:v>
                </c:pt>
                <c:pt idx="287">
                  <c:v>29</c:v>
                </c:pt>
                <c:pt idx="288">
                  <c:v>33</c:v>
                </c:pt>
                <c:pt idx="289">
                  <c:v>15</c:v>
                </c:pt>
                <c:pt idx="290">
                  <c:v>43</c:v>
                </c:pt>
                <c:pt idx="291">
                  <c:v>33</c:v>
                </c:pt>
                <c:pt idx="292">
                  <c:v>7</c:v>
                </c:pt>
                <c:pt idx="293">
                  <c:v>46</c:v>
                </c:pt>
                <c:pt idx="294">
                  <c:v>36</c:v>
                </c:pt>
                <c:pt idx="295">
                  <c:v>38</c:v>
                </c:pt>
                <c:pt idx="296">
                  <c:v>17</c:v>
                </c:pt>
                <c:pt idx="297">
                  <c:v>41</c:v>
                </c:pt>
                <c:pt idx="298">
                  <c:v>37</c:v>
                </c:pt>
                <c:pt idx="299">
                  <c:v>33</c:v>
                </c:pt>
                <c:pt idx="300">
                  <c:v>28</c:v>
                </c:pt>
                <c:pt idx="301">
                  <c:v>15</c:v>
                </c:pt>
                <c:pt idx="302">
                  <c:v>23</c:v>
                </c:pt>
                <c:pt idx="303">
                  <c:v>22</c:v>
                </c:pt>
                <c:pt idx="304">
                  <c:v>28</c:v>
                </c:pt>
                <c:pt idx="305">
                  <c:v>18</c:v>
                </c:pt>
                <c:pt idx="306">
                  <c:v>20</c:v>
                </c:pt>
                <c:pt idx="307">
                  <c:v>10</c:v>
                </c:pt>
                <c:pt idx="308">
                  <c:v>14</c:v>
                </c:pt>
                <c:pt idx="309">
                  <c:v>8</c:v>
                </c:pt>
                <c:pt idx="310">
                  <c:v>46</c:v>
                </c:pt>
                <c:pt idx="311">
                  <c:v>36</c:v>
                </c:pt>
                <c:pt idx="312">
                  <c:v>29</c:v>
                </c:pt>
                <c:pt idx="313">
                  <c:v>47</c:v>
                </c:pt>
                <c:pt idx="314">
                  <c:v>41</c:v>
                </c:pt>
                <c:pt idx="315">
                  <c:v>14</c:v>
                </c:pt>
                <c:pt idx="316">
                  <c:v>13</c:v>
                </c:pt>
                <c:pt idx="317">
                  <c:v>23</c:v>
                </c:pt>
                <c:pt idx="318">
                  <c:v>37</c:v>
                </c:pt>
                <c:pt idx="319">
                  <c:v>34</c:v>
                </c:pt>
                <c:pt idx="320">
                  <c:v>39</c:v>
                </c:pt>
                <c:pt idx="321">
                  <c:v>42</c:v>
                </c:pt>
                <c:pt idx="322">
                  <c:v>21</c:v>
                </c:pt>
                <c:pt idx="323">
                  <c:v>34</c:v>
                </c:pt>
                <c:pt idx="324">
                  <c:v>8</c:v>
                </c:pt>
                <c:pt idx="325">
                  <c:v>48</c:v>
                </c:pt>
                <c:pt idx="326">
                  <c:v>24</c:v>
                </c:pt>
                <c:pt idx="327">
                  <c:v>49</c:v>
                </c:pt>
                <c:pt idx="328">
                  <c:v>48</c:v>
                </c:pt>
                <c:pt idx="329">
                  <c:v>29</c:v>
                </c:pt>
                <c:pt idx="330">
                  <c:v>28</c:v>
                </c:pt>
                <c:pt idx="331">
                  <c:v>10</c:v>
                </c:pt>
                <c:pt idx="332">
                  <c:v>34</c:v>
                </c:pt>
                <c:pt idx="333">
                  <c:v>36</c:v>
                </c:pt>
                <c:pt idx="334">
                  <c:v>21</c:v>
                </c:pt>
                <c:pt idx="335">
                  <c:v>26</c:v>
                </c:pt>
                <c:pt idx="336">
                  <c:v>19</c:v>
                </c:pt>
                <c:pt idx="337">
                  <c:v>45</c:v>
                </c:pt>
                <c:pt idx="338">
                  <c:v>32</c:v>
                </c:pt>
                <c:pt idx="339">
                  <c:v>27</c:v>
                </c:pt>
                <c:pt idx="340">
                  <c:v>22</c:v>
                </c:pt>
                <c:pt idx="341">
                  <c:v>38</c:v>
                </c:pt>
                <c:pt idx="342">
                  <c:v>32</c:v>
                </c:pt>
                <c:pt idx="343">
                  <c:v>15</c:v>
                </c:pt>
                <c:pt idx="344">
                  <c:v>18</c:v>
                </c:pt>
                <c:pt idx="345">
                  <c:v>6</c:v>
                </c:pt>
                <c:pt idx="346">
                  <c:v>41</c:v>
                </c:pt>
                <c:pt idx="347">
                  <c:v>38</c:v>
                </c:pt>
                <c:pt idx="348">
                  <c:v>44</c:v>
                </c:pt>
                <c:pt idx="349">
                  <c:v>12</c:v>
                </c:pt>
                <c:pt idx="350">
                  <c:v>35</c:v>
                </c:pt>
                <c:pt idx="351">
                  <c:v>6</c:v>
                </c:pt>
                <c:pt idx="352">
                  <c:v>34</c:v>
                </c:pt>
                <c:pt idx="353">
                  <c:v>30</c:v>
                </c:pt>
                <c:pt idx="354">
                  <c:v>24</c:v>
                </c:pt>
                <c:pt idx="355">
                  <c:v>46</c:v>
                </c:pt>
                <c:pt idx="356">
                  <c:v>44</c:v>
                </c:pt>
                <c:pt idx="357">
                  <c:v>8</c:v>
                </c:pt>
                <c:pt idx="358">
                  <c:v>34</c:v>
                </c:pt>
                <c:pt idx="359">
                  <c:v>40</c:v>
                </c:pt>
                <c:pt idx="360">
                  <c:v>23</c:v>
                </c:pt>
                <c:pt idx="361">
                  <c:v>30</c:v>
                </c:pt>
                <c:pt idx="362">
                  <c:v>22</c:v>
                </c:pt>
                <c:pt idx="363">
                  <c:v>19</c:v>
                </c:pt>
                <c:pt idx="364">
                  <c:v>26</c:v>
                </c:pt>
                <c:pt idx="365">
                  <c:v>10</c:v>
                </c:pt>
                <c:pt idx="366">
                  <c:v>26</c:v>
                </c:pt>
                <c:pt idx="367">
                  <c:v>50</c:v>
                </c:pt>
                <c:pt idx="368">
                  <c:v>16</c:v>
                </c:pt>
                <c:pt idx="369">
                  <c:v>27</c:v>
                </c:pt>
                <c:pt idx="370">
                  <c:v>14</c:v>
                </c:pt>
                <c:pt idx="371">
                  <c:v>31</c:v>
                </c:pt>
                <c:pt idx="372">
                  <c:v>14</c:v>
                </c:pt>
                <c:pt idx="373">
                  <c:v>46</c:v>
                </c:pt>
                <c:pt idx="374">
                  <c:v>11</c:v>
                </c:pt>
                <c:pt idx="375">
                  <c:v>21</c:v>
                </c:pt>
                <c:pt idx="376">
                  <c:v>40</c:v>
                </c:pt>
                <c:pt idx="377">
                  <c:v>7</c:v>
                </c:pt>
                <c:pt idx="378">
                  <c:v>9</c:v>
                </c:pt>
                <c:pt idx="379">
                  <c:v>46</c:v>
                </c:pt>
                <c:pt idx="380">
                  <c:v>10</c:v>
                </c:pt>
                <c:pt idx="381">
                  <c:v>30</c:v>
                </c:pt>
                <c:pt idx="382">
                  <c:v>11</c:v>
                </c:pt>
                <c:pt idx="383">
                  <c:v>22</c:v>
                </c:pt>
                <c:pt idx="384">
                  <c:v>42</c:v>
                </c:pt>
                <c:pt idx="385">
                  <c:v>42</c:v>
                </c:pt>
                <c:pt idx="386">
                  <c:v>19</c:v>
                </c:pt>
                <c:pt idx="387">
                  <c:v>15</c:v>
                </c:pt>
                <c:pt idx="388">
                  <c:v>33</c:v>
                </c:pt>
                <c:pt idx="389">
                  <c:v>7</c:v>
                </c:pt>
                <c:pt idx="390">
                  <c:v>21</c:v>
                </c:pt>
                <c:pt idx="391">
                  <c:v>28</c:v>
                </c:pt>
                <c:pt idx="392">
                  <c:v>11</c:v>
                </c:pt>
                <c:pt idx="393">
                  <c:v>44</c:v>
                </c:pt>
                <c:pt idx="394">
                  <c:v>9</c:v>
                </c:pt>
                <c:pt idx="395">
                  <c:v>30</c:v>
                </c:pt>
                <c:pt idx="396">
                  <c:v>13</c:v>
                </c:pt>
                <c:pt idx="397">
                  <c:v>28</c:v>
                </c:pt>
                <c:pt idx="398">
                  <c:v>35</c:v>
                </c:pt>
                <c:pt idx="399">
                  <c:v>38</c:v>
                </c:pt>
                <c:pt idx="400">
                  <c:v>38</c:v>
                </c:pt>
                <c:pt idx="401">
                  <c:v>43</c:v>
                </c:pt>
                <c:pt idx="402">
                  <c:v>22</c:v>
                </c:pt>
                <c:pt idx="403">
                  <c:v>27</c:v>
                </c:pt>
                <c:pt idx="404">
                  <c:v>33</c:v>
                </c:pt>
                <c:pt idx="405">
                  <c:v>33</c:v>
                </c:pt>
                <c:pt idx="406">
                  <c:v>8</c:v>
                </c:pt>
                <c:pt idx="407">
                  <c:v>44</c:v>
                </c:pt>
                <c:pt idx="408">
                  <c:v>44</c:v>
                </c:pt>
                <c:pt idx="409">
                  <c:v>50</c:v>
                </c:pt>
                <c:pt idx="410">
                  <c:v>26</c:v>
                </c:pt>
                <c:pt idx="411">
                  <c:v>6</c:v>
                </c:pt>
                <c:pt idx="412">
                  <c:v>8</c:v>
                </c:pt>
                <c:pt idx="413">
                  <c:v>35</c:v>
                </c:pt>
                <c:pt idx="414">
                  <c:v>35</c:v>
                </c:pt>
                <c:pt idx="415">
                  <c:v>22</c:v>
                </c:pt>
                <c:pt idx="416">
                  <c:v>50</c:v>
                </c:pt>
                <c:pt idx="417">
                  <c:v>9</c:v>
                </c:pt>
                <c:pt idx="418">
                  <c:v>7</c:v>
                </c:pt>
                <c:pt idx="419">
                  <c:v>32</c:v>
                </c:pt>
                <c:pt idx="420">
                  <c:v>9</c:v>
                </c:pt>
                <c:pt idx="421">
                  <c:v>12</c:v>
                </c:pt>
                <c:pt idx="422">
                  <c:v>11</c:v>
                </c:pt>
                <c:pt idx="423">
                  <c:v>5</c:v>
                </c:pt>
                <c:pt idx="424">
                  <c:v>48</c:v>
                </c:pt>
                <c:pt idx="425">
                  <c:v>44</c:v>
                </c:pt>
                <c:pt idx="426">
                  <c:v>32</c:v>
                </c:pt>
                <c:pt idx="427">
                  <c:v>24</c:v>
                </c:pt>
                <c:pt idx="428">
                  <c:v>14</c:v>
                </c:pt>
                <c:pt idx="429">
                  <c:v>18</c:v>
                </c:pt>
                <c:pt idx="430">
                  <c:v>50</c:v>
                </c:pt>
                <c:pt idx="431">
                  <c:v>7</c:v>
                </c:pt>
                <c:pt idx="432">
                  <c:v>50</c:v>
                </c:pt>
                <c:pt idx="433">
                  <c:v>18</c:v>
                </c:pt>
                <c:pt idx="434">
                  <c:v>11</c:v>
                </c:pt>
                <c:pt idx="435">
                  <c:v>29</c:v>
                </c:pt>
                <c:pt idx="436">
                  <c:v>35</c:v>
                </c:pt>
                <c:pt idx="437">
                  <c:v>39</c:v>
                </c:pt>
                <c:pt idx="438">
                  <c:v>42</c:v>
                </c:pt>
                <c:pt idx="439">
                  <c:v>42</c:v>
                </c:pt>
                <c:pt idx="440">
                  <c:v>13</c:v>
                </c:pt>
                <c:pt idx="441">
                  <c:v>35</c:v>
                </c:pt>
                <c:pt idx="442">
                  <c:v>37</c:v>
                </c:pt>
                <c:pt idx="443">
                  <c:v>39</c:v>
                </c:pt>
                <c:pt idx="444">
                  <c:v>44</c:v>
                </c:pt>
                <c:pt idx="445">
                  <c:v>26</c:v>
                </c:pt>
                <c:pt idx="446">
                  <c:v>35</c:v>
                </c:pt>
                <c:pt idx="447">
                  <c:v>6</c:v>
                </c:pt>
                <c:pt idx="448">
                  <c:v>7</c:v>
                </c:pt>
                <c:pt idx="449">
                  <c:v>46</c:v>
                </c:pt>
                <c:pt idx="450">
                  <c:v>9</c:v>
                </c:pt>
                <c:pt idx="451">
                  <c:v>8</c:v>
                </c:pt>
                <c:pt idx="452">
                  <c:v>39</c:v>
                </c:pt>
                <c:pt idx="453">
                  <c:v>25</c:v>
                </c:pt>
                <c:pt idx="454">
                  <c:v>7</c:v>
                </c:pt>
                <c:pt idx="455">
                  <c:v>19</c:v>
                </c:pt>
                <c:pt idx="456">
                  <c:v>14</c:v>
                </c:pt>
                <c:pt idx="457">
                  <c:v>39</c:v>
                </c:pt>
                <c:pt idx="458">
                  <c:v>37</c:v>
                </c:pt>
                <c:pt idx="459">
                  <c:v>11</c:v>
                </c:pt>
                <c:pt idx="460">
                  <c:v>21</c:v>
                </c:pt>
                <c:pt idx="461">
                  <c:v>49</c:v>
                </c:pt>
                <c:pt idx="462">
                  <c:v>15</c:v>
                </c:pt>
                <c:pt idx="463">
                  <c:v>34</c:v>
                </c:pt>
                <c:pt idx="464">
                  <c:v>49</c:v>
                </c:pt>
                <c:pt idx="465">
                  <c:v>20</c:v>
                </c:pt>
                <c:pt idx="466">
                  <c:v>23</c:v>
                </c:pt>
                <c:pt idx="467">
                  <c:v>47</c:v>
                </c:pt>
                <c:pt idx="468">
                  <c:v>28</c:v>
                </c:pt>
                <c:pt idx="469">
                  <c:v>27</c:v>
                </c:pt>
                <c:pt idx="470">
                  <c:v>36</c:v>
                </c:pt>
                <c:pt idx="471">
                  <c:v>14</c:v>
                </c:pt>
                <c:pt idx="472">
                  <c:v>32</c:v>
                </c:pt>
                <c:pt idx="473">
                  <c:v>14</c:v>
                </c:pt>
                <c:pt idx="474">
                  <c:v>6</c:v>
                </c:pt>
                <c:pt idx="475">
                  <c:v>19</c:v>
                </c:pt>
                <c:pt idx="476">
                  <c:v>16</c:v>
                </c:pt>
                <c:pt idx="477">
                  <c:v>31</c:v>
                </c:pt>
                <c:pt idx="478">
                  <c:v>35</c:v>
                </c:pt>
                <c:pt idx="479">
                  <c:v>6</c:v>
                </c:pt>
                <c:pt idx="480">
                  <c:v>5</c:v>
                </c:pt>
                <c:pt idx="481">
                  <c:v>13</c:v>
                </c:pt>
                <c:pt idx="482">
                  <c:v>8</c:v>
                </c:pt>
                <c:pt idx="483">
                  <c:v>21</c:v>
                </c:pt>
                <c:pt idx="484">
                  <c:v>47</c:v>
                </c:pt>
                <c:pt idx="485">
                  <c:v>8</c:v>
                </c:pt>
                <c:pt idx="486">
                  <c:v>7</c:v>
                </c:pt>
                <c:pt idx="487">
                  <c:v>41</c:v>
                </c:pt>
                <c:pt idx="488">
                  <c:v>28</c:v>
                </c:pt>
                <c:pt idx="489">
                  <c:v>24</c:v>
                </c:pt>
                <c:pt idx="490">
                  <c:v>20</c:v>
                </c:pt>
                <c:pt idx="491">
                  <c:v>18</c:v>
                </c:pt>
                <c:pt idx="492">
                  <c:v>44</c:v>
                </c:pt>
                <c:pt idx="493">
                  <c:v>5</c:v>
                </c:pt>
                <c:pt idx="494">
                  <c:v>45</c:v>
                </c:pt>
                <c:pt idx="495">
                  <c:v>22</c:v>
                </c:pt>
                <c:pt idx="496">
                  <c:v>34</c:v>
                </c:pt>
                <c:pt idx="497">
                  <c:v>24</c:v>
                </c:pt>
                <c:pt idx="498">
                  <c:v>25</c:v>
                </c:pt>
                <c:pt idx="499">
                  <c:v>24</c:v>
                </c:pt>
                <c:pt idx="500">
                  <c:v>46</c:v>
                </c:pt>
                <c:pt idx="501">
                  <c:v>11</c:v>
                </c:pt>
                <c:pt idx="502">
                  <c:v>32</c:v>
                </c:pt>
                <c:pt idx="503">
                  <c:v>13</c:v>
                </c:pt>
                <c:pt idx="504">
                  <c:v>29</c:v>
                </c:pt>
                <c:pt idx="505">
                  <c:v>35</c:v>
                </c:pt>
                <c:pt idx="506">
                  <c:v>33</c:v>
                </c:pt>
                <c:pt idx="507">
                  <c:v>32</c:v>
                </c:pt>
                <c:pt idx="508">
                  <c:v>21</c:v>
                </c:pt>
                <c:pt idx="509">
                  <c:v>23</c:v>
                </c:pt>
                <c:pt idx="510">
                  <c:v>12</c:v>
                </c:pt>
                <c:pt idx="511">
                  <c:v>29</c:v>
                </c:pt>
                <c:pt idx="512">
                  <c:v>26</c:v>
                </c:pt>
                <c:pt idx="513">
                  <c:v>35</c:v>
                </c:pt>
                <c:pt idx="514">
                  <c:v>50</c:v>
                </c:pt>
                <c:pt idx="515">
                  <c:v>41</c:v>
                </c:pt>
                <c:pt idx="516">
                  <c:v>5</c:v>
                </c:pt>
                <c:pt idx="517">
                  <c:v>20</c:v>
                </c:pt>
                <c:pt idx="518">
                  <c:v>12</c:v>
                </c:pt>
                <c:pt idx="519">
                  <c:v>19</c:v>
                </c:pt>
                <c:pt idx="520">
                  <c:v>29</c:v>
                </c:pt>
                <c:pt idx="521">
                  <c:v>5</c:v>
                </c:pt>
                <c:pt idx="522">
                  <c:v>45</c:v>
                </c:pt>
                <c:pt idx="523">
                  <c:v>9</c:v>
                </c:pt>
                <c:pt idx="524">
                  <c:v>41</c:v>
                </c:pt>
                <c:pt idx="525">
                  <c:v>13</c:v>
                </c:pt>
                <c:pt idx="526">
                  <c:v>26</c:v>
                </c:pt>
                <c:pt idx="527">
                  <c:v>40</c:v>
                </c:pt>
                <c:pt idx="528">
                  <c:v>24</c:v>
                </c:pt>
                <c:pt idx="529">
                  <c:v>9</c:v>
                </c:pt>
                <c:pt idx="530">
                  <c:v>29</c:v>
                </c:pt>
                <c:pt idx="531">
                  <c:v>32</c:v>
                </c:pt>
                <c:pt idx="532">
                  <c:v>18</c:v>
                </c:pt>
                <c:pt idx="533">
                  <c:v>34</c:v>
                </c:pt>
                <c:pt idx="534">
                  <c:v>8</c:v>
                </c:pt>
                <c:pt idx="535">
                  <c:v>39</c:v>
                </c:pt>
                <c:pt idx="536">
                  <c:v>34</c:v>
                </c:pt>
                <c:pt idx="537">
                  <c:v>25</c:v>
                </c:pt>
                <c:pt idx="538">
                  <c:v>50</c:v>
                </c:pt>
                <c:pt idx="539">
                  <c:v>29</c:v>
                </c:pt>
                <c:pt idx="540">
                  <c:v>21</c:v>
                </c:pt>
                <c:pt idx="541">
                  <c:v>16</c:v>
                </c:pt>
                <c:pt idx="542">
                  <c:v>9</c:v>
                </c:pt>
                <c:pt idx="543">
                  <c:v>9</c:v>
                </c:pt>
                <c:pt idx="544">
                  <c:v>47</c:v>
                </c:pt>
                <c:pt idx="545">
                  <c:v>14</c:v>
                </c:pt>
                <c:pt idx="546">
                  <c:v>48</c:v>
                </c:pt>
                <c:pt idx="547">
                  <c:v>18</c:v>
                </c:pt>
                <c:pt idx="548">
                  <c:v>15</c:v>
                </c:pt>
                <c:pt idx="549">
                  <c:v>7</c:v>
                </c:pt>
                <c:pt idx="550">
                  <c:v>43</c:v>
                </c:pt>
                <c:pt idx="551">
                  <c:v>23</c:v>
                </c:pt>
                <c:pt idx="552">
                  <c:v>49</c:v>
                </c:pt>
                <c:pt idx="553">
                  <c:v>31</c:v>
                </c:pt>
                <c:pt idx="554">
                  <c:v>46</c:v>
                </c:pt>
                <c:pt idx="555">
                  <c:v>20</c:v>
                </c:pt>
                <c:pt idx="556">
                  <c:v>33</c:v>
                </c:pt>
                <c:pt idx="557">
                  <c:v>11</c:v>
                </c:pt>
                <c:pt idx="558">
                  <c:v>29</c:v>
                </c:pt>
                <c:pt idx="559">
                  <c:v>26</c:v>
                </c:pt>
                <c:pt idx="560">
                  <c:v>8</c:v>
                </c:pt>
                <c:pt idx="561">
                  <c:v>49</c:v>
                </c:pt>
                <c:pt idx="562">
                  <c:v>17</c:v>
                </c:pt>
                <c:pt idx="563">
                  <c:v>7</c:v>
                </c:pt>
                <c:pt idx="564">
                  <c:v>48</c:v>
                </c:pt>
                <c:pt idx="565">
                  <c:v>34</c:v>
                </c:pt>
                <c:pt idx="566">
                  <c:v>7</c:v>
                </c:pt>
                <c:pt idx="567">
                  <c:v>24</c:v>
                </c:pt>
                <c:pt idx="568">
                  <c:v>49</c:v>
                </c:pt>
                <c:pt idx="569">
                  <c:v>6</c:v>
                </c:pt>
                <c:pt idx="570">
                  <c:v>6</c:v>
                </c:pt>
                <c:pt idx="571">
                  <c:v>32</c:v>
                </c:pt>
                <c:pt idx="572">
                  <c:v>44</c:v>
                </c:pt>
                <c:pt idx="573">
                  <c:v>43</c:v>
                </c:pt>
                <c:pt idx="574">
                  <c:v>23</c:v>
                </c:pt>
                <c:pt idx="575">
                  <c:v>5</c:v>
                </c:pt>
                <c:pt idx="576">
                  <c:v>25</c:v>
                </c:pt>
                <c:pt idx="577">
                  <c:v>11</c:v>
                </c:pt>
                <c:pt idx="578">
                  <c:v>28</c:v>
                </c:pt>
                <c:pt idx="579">
                  <c:v>24</c:v>
                </c:pt>
                <c:pt idx="580">
                  <c:v>47</c:v>
                </c:pt>
                <c:pt idx="581">
                  <c:v>9</c:v>
                </c:pt>
                <c:pt idx="582">
                  <c:v>20</c:v>
                </c:pt>
                <c:pt idx="583">
                  <c:v>27</c:v>
                </c:pt>
                <c:pt idx="584">
                  <c:v>43</c:v>
                </c:pt>
                <c:pt idx="585">
                  <c:v>39</c:v>
                </c:pt>
                <c:pt idx="586">
                  <c:v>24</c:v>
                </c:pt>
                <c:pt idx="587">
                  <c:v>45</c:v>
                </c:pt>
                <c:pt idx="588">
                  <c:v>14</c:v>
                </c:pt>
                <c:pt idx="589">
                  <c:v>12</c:v>
                </c:pt>
                <c:pt idx="590">
                  <c:v>7</c:v>
                </c:pt>
                <c:pt idx="591">
                  <c:v>44</c:v>
                </c:pt>
                <c:pt idx="592">
                  <c:v>21</c:v>
                </c:pt>
                <c:pt idx="593">
                  <c:v>34</c:v>
                </c:pt>
                <c:pt idx="594">
                  <c:v>40</c:v>
                </c:pt>
                <c:pt idx="595">
                  <c:v>46</c:v>
                </c:pt>
                <c:pt idx="596">
                  <c:v>17</c:v>
                </c:pt>
                <c:pt idx="597">
                  <c:v>39</c:v>
                </c:pt>
                <c:pt idx="598">
                  <c:v>44</c:v>
                </c:pt>
                <c:pt idx="599">
                  <c:v>12</c:v>
                </c:pt>
                <c:pt idx="600">
                  <c:v>49</c:v>
                </c:pt>
                <c:pt idx="601">
                  <c:v>43</c:v>
                </c:pt>
                <c:pt idx="602">
                  <c:v>5</c:v>
                </c:pt>
                <c:pt idx="603">
                  <c:v>42</c:v>
                </c:pt>
                <c:pt idx="604">
                  <c:v>16</c:v>
                </c:pt>
                <c:pt idx="605">
                  <c:v>12</c:v>
                </c:pt>
                <c:pt idx="606">
                  <c:v>38</c:v>
                </c:pt>
                <c:pt idx="607">
                  <c:v>27</c:v>
                </c:pt>
                <c:pt idx="608">
                  <c:v>11</c:v>
                </c:pt>
                <c:pt idx="609">
                  <c:v>11</c:v>
                </c:pt>
                <c:pt idx="610">
                  <c:v>20</c:v>
                </c:pt>
                <c:pt idx="611">
                  <c:v>36</c:v>
                </c:pt>
                <c:pt idx="612">
                  <c:v>26</c:v>
                </c:pt>
                <c:pt idx="613">
                  <c:v>42</c:v>
                </c:pt>
                <c:pt idx="614">
                  <c:v>10</c:v>
                </c:pt>
                <c:pt idx="615">
                  <c:v>39</c:v>
                </c:pt>
                <c:pt idx="616">
                  <c:v>36</c:v>
                </c:pt>
                <c:pt idx="617">
                  <c:v>24</c:v>
                </c:pt>
                <c:pt idx="618">
                  <c:v>17</c:v>
                </c:pt>
                <c:pt idx="619">
                  <c:v>15</c:v>
                </c:pt>
                <c:pt idx="620">
                  <c:v>39</c:v>
                </c:pt>
                <c:pt idx="621">
                  <c:v>47</c:v>
                </c:pt>
                <c:pt idx="622">
                  <c:v>24</c:v>
                </c:pt>
                <c:pt idx="623">
                  <c:v>31</c:v>
                </c:pt>
                <c:pt idx="624">
                  <c:v>50</c:v>
                </c:pt>
                <c:pt idx="625">
                  <c:v>6</c:v>
                </c:pt>
                <c:pt idx="626">
                  <c:v>21</c:v>
                </c:pt>
                <c:pt idx="627">
                  <c:v>25</c:v>
                </c:pt>
                <c:pt idx="628">
                  <c:v>42</c:v>
                </c:pt>
                <c:pt idx="629">
                  <c:v>38</c:v>
                </c:pt>
                <c:pt idx="630">
                  <c:v>10</c:v>
                </c:pt>
                <c:pt idx="631">
                  <c:v>33</c:v>
                </c:pt>
                <c:pt idx="632">
                  <c:v>32</c:v>
                </c:pt>
                <c:pt idx="633">
                  <c:v>36</c:v>
                </c:pt>
                <c:pt idx="634">
                  <c:v>16</c:v>
                </c:pt>
                <c:pt idx="635">
                  <c:v>50</c:v>
                </c:pt>
                <c:pt idx="636">
                  <c:v>13</c:v>
                </c:pt>
                <c:pt idx="637">
                  <c:v>37</c:v>
                </c:pt>
                <c:pt idx="638">
                  <c:v>36</c:v>
                </c:pt>
                <c:pt idx="639">
                  <c:v>45</c:v>
                </c:pt>
                <c:pt idx="640">
                  <c:v>50</c:v>
                </c:pt>
                <c:pt idx="641">
                  <c:v>20</c:v>
                </c:pt>
                <c:pt idx="642">
                  <c:v>22</c:v>
                </c:pt>
                <c:pt idx="643">
                  <c:v>23</c:v>
                </c:pt>
                <c:pt idx="644">
                  <c:v>8</c:v>
                </c:pt>
                <c:pt idx="645">
                  <c:v>32</c:v>
                </c:pt>
                <c:pt idx="646">
                  <c:v>19</c:v>
                </c:pt>
                <c:pt idx="647">
                  <c:v>8</c:v>
                </c:pt>
                <c:pt idx="648">
                  <c:v>14</c:v>
                </c:pt>
                <c:pt idx="649">
                  <c:v>37</c:v>
                </c:pt>
                <c:pt idx="650">
                  <c:v>10</c:v>
                </c:pt>
                <c:pt idx="651">
                  <c:v>20</c:v>
                </c:pt>
                <c:pt idx="652">
                  <c:v>37</c:v>
                </c:pt>
                <c:pt idx="653">
                  <c:v>18</c:v>
                </c:pt>
                <c:pt idx="654">
                  <c:v>19</c:v>
                </c:pt>
                <c:pt idx="655">
                  <c:v>45</c:v>
                </c:pt>
                <c:pt idx="656">
                  <c:v>22</c:v>
                </c:pt>
                <c:pt idx="657">
                  <c:v>15</c:v>
                </c:pt>
                <c:pt idx="658">
                  <c:v>49</c:v>
                </c:pt>
                <c:pt idx="659">
                  <c:v>32</c:v>
                </c:pt>
                <c:pt idx="660">
                  <c:v>26</c:v>
                </c:pt>
                <c:pt idx="661">
                  <c:v>47</c:v>
                </c:pt>
                <c:pt idx="662">
                  <c:v>15</c:v>
                </c:pt>
                <c:pt idx="663">
                  <c:v>37</c:v>
                </c:pt>
                <c:pt idx="664">
                  <c:v>31</c:v>
                </c:pt>
                <c:pt idx="665">
                  <c:v>23</c:v>
                </c:pt>
                <c:pt idx="666">
                  <c:v>23</c:v>
                </c:pt>
                <c:pt idx="667">
                  <c:v>9</c:v>
                </c:pt>
                <c:pt idx="668">
                  <c:v>37</c:v>
                </c:pt>
                <c:pt idx="669">
                  <c:v>41</c:v>
                </c:pt>
                <c:pt idx="670">
                  <c:v>47</c:v>
                </c:pt>
                <c:pt idx="671">
                  <c:v>44</c:v>
                </c:pt>
                <c:pt idx="672">
                  <c:v>37</c:v>
                </c:pt>
                <c:pt idx="673">
                  <c:v>29</c:v>
                </c:pt>
                <c:pt idx="674">
                  <c:v>13</c:v>
                </c:pt>
                <c:pt idx="675">
                  <c:v>6</c:v>
                </c:pt>
                <c:pt idx="676">
                  <c:v>24</c:v>
                </c:pt>
                <c:pt idx="677">
                  <c:v>14</c:v>
                </c:pt>
                <c:pt idx="678">
                  <c:v>15</c:v>
                </c:pt>
                <c:pt idx="679">
                  <c:v>43</c:v>
                </c:pt>
                <c:pt idx="680">
                  <c:v>16</c:v>
                </c:pt>
                <c:pt idx="681">
                  <c:v>17</c:v>
                </c:pt>
                <c:pt idx="682">
                  <c:v>24</c:v>
                </c:pt>
                <c:pt idx="683">
                  <c:v>38</c:v>
                </c:pt>
                <c:pt idx="684">
                  <c:v>49</c:v>
                </c:pt>
                <c:pt idx="685">
                  <c:v>40</c:v>
                </c:pt>
                <c:pt idx="686">
                  <c:v>15</c:v>
                </c:pt>
                <c:pt idx="687">
                  <c:v>19</c:v>
                </c:pt>
                <c:pt idx="688">
                  <c:v>33</c:v>
                </c:pt>
                <c:pt idx="689">
                  <c:v>29</c:v>
                </c:pt>
                <c:pt idx="690">
                  <c:v>23</c:v>
                </c:pt>
                <c:pt idx="691">
                  <c:v>49</c:v>
                </c:pt>
                <c:pt idx="692">
                  <c:v>32</c:v>
                </c:pt>
                <c:pt idx="693">
                  <c:v>5</c:v>
                </c:pt>
                <c:pt idx="694">
                  <c:v>13</c:v>
                </c:pt>
                <c:pt idx="695">
                  <c:v>21</c:v>
                </c:pt>
                <c:pt idx="696">
                  <c:v>37</c:v>
                </c:pt>
                <c:pt idx="697">
                  <c:v>30</c:v>
                </c:pt>
                <c:pt idx="698">
                  <c:v>11</c:v>
                </c:pt>
                <c:pt idx="699">
                  <c:v>49</c:v>
                </c:pt>
                <c:pt idx="700">
                  <c:v>28</c:v>
                </c:pt>
                <c:pt idx="701">
                  <c:v>36</c:v>
                </c:pt>
                <c:pt idx="702">
                  <c:v>8</c:v>
                </c:pt>
                <c:pt idx="703">
                  <c:v>28</c:v>
                </c:pt>
                <c:pt idx="704">
                  <c:v>19</c:v>
                </c:pt>
                <c:pt idx="705">
                  <c:v>43</c:v>
                </c:pt>
                <c:pt idx="706">
                  <c:v>12</c:v>
                </c:pt>
                <c:pt idx="707">
                  <c:v>36</c:v>
                </c:pt>
                <c:pt idx="708">
                  <c:v>39</c:v>
                </c:pt>
                <c:pt idx="709">
                  <c:v>27</c:v>
                </c:pt>
                <c:pt idx="710">
                  <c:v>13</c:v>
                </c:pt>
                <c:pt idx="711">
                  <c:v>12</c:v>
                </c:pt>
                <c:pt idx="712">
                  <c:v>23</c:v>
                </c:pt>
                <c:pt idx="713">
                  <c:v>11</c:v>
                </c:pt>
                <c:pt idx="714">
                  <c:v>22</c:v>
                </c:pt>
                <c:pt idx="715">
                  <c:v>17</c:v>
                </c:pt>
                <c:pt idx="716">
                  <c:v>21</c:v>
                </c:pt>
                <c:pt idx="717">
                  <c:v>49</c:v>
                </c:pt>
                <c:pt idx="718">
                  <c:v>26</c:v>
                </c:pt>
                <c:pt idx="719">
                  <c:v>13</c:v>
                </c:pt>
                <c:pt idx="720">
                  <c:v>50</c:v>
                </c:pt>
                <c:pt idx="721">
                  <c:v>18</c:v>
                </c:pt>
                <c:pt idx="722">
                  <c:v>31</c:v>
                </c:pt>
                <c:pt idx="723">
                  <c:v>35</c:v>
                </c:pt>
                <c:pt idx="724">
                  <c:v>38</c:v>
                </c:pt>
                <c:pt idx="725">
                  <c:v>11</c:v>
                </c:pt>
                <c:pt idx="726">
                  <c:v>6</c:v>
                </c:pt>
                <c:pt idx="727">
                  <c:v>28</c:v>
                </c:pt>
                <c:pt idx="728">
                  <c:v>28</c:v>
                </c:pt>
                <c:pt idx="729">
                  <c:v>22</c:v>
                </c:pt>
                <c:pt idx="730">
                  <c:v>23</c:v>
                </c:pt>
                <c:pt idx="731">
                  <c:v>11</c:v>
                </c:pt>
                <c:pt idx="732">
                  <c:v>45</c:v>
                </c:pt>
                <c:pt idx="733">
                  <c:v>43</c:v>
                </c:pt>
                <c:pt idx="734">
                  <c:v>18</c:v>
                </c:pt>
                <c:pt idx="735">
                  <c:v>15</c:v>
                </c:pt>
                <c:pt idx="736">
                  <c:v>12</c:v>
                </c:pt>
                <c:pt idx="737">
                  <c:v>15</c:v>
                </c:pt>
                <c:pt idx="738">
                  <c:v>17</c:v>
                </c:pt>
                <c:pt idx="739">
                  <c:v>9</c:v>
                </c:pt>
                <c:pt idx="740">
                  <c:v>17</c:v>
                </c:pt>
                <c:pt idx="741">
                  <c:v>17</c:v>
                </c:pt>
                <c:pt idx="742">
                  <c:v>35</c:v>
                </c:pt>
                <c:pt idx="74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Contratação Total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Plan5!$H$2:$H$745</c:f>
              <c:numCache>
                <c:formatCode>General</c:formatCode>
                <c:ptCount val="744"/>
                <c:pt idx="0">
                  <c:v>12</c:v>
                </c:pt>
                <c:pt idx="1">
                  <c:v>45</c:v>
                </c:pt>
                <c:pt idx="2">
                  <c:v>26</c:v>
                </c:pt>
                <c:pt idx="3">
                  <c:v>34</c:v>
                </c:pt>
                <c:pt idx="4">
                  <c:v>31</c:v>
                </c:pt>
                <c:pt idx="5">
                  <c:v>37</c:v>
                </c:pt>
                <c:pt idx="6">
                  <c:v>25</c:v>
                </c:pt>
                <c:pt idx="7">
                  <c:v>5</c:v>
                </c:pt>
                <c:pt idx="8">
                  <c:v>28</c:v>
                </c:pt>
                <c:pt idx="9">
                  <c:v>20</c:v>
                </c:pt>
                <c:pt idx="10">
                  <c:v>30</c:v>
                </c:pt>
                <c:pt idx="11">
                  <c:v>23</c:v>
                </c:pt>
                <c:pt idx="12">
                  <c:v>40</c:v>
                </c:pt>
                <c:pt idx="13">
                  <c:v>32</c:v>
                </c:pt>
                <c:pt idx="14">
                  <c:v>5</c:v>
                </c:pt>
                <c:pt idx="15">
                  <c:v>10</c:v>
                </c:pt>
                <c:pt idx="16">
                  <c:v>28</c:v>
                </c:pt>
                <c:pt idx="17">
                  <c:v>46</c:v>
                </c:pt>
                <c:pt idx="18">
                  <c:v>50</c:v>
                </c:pt>
                <c:pt idx="19">
                  <c:v>15</c:v>
                </c:pt>
                <c:pt idx="20">
                  <c:v>20</c:v>
                </c:pt>
                <c:pt idx="21">
                  <c:v>24</c:v>
                </c:pt>
                <c:pt idx="22">
                  <c:v>49</c:v>
                </c:pt>
                <c:pt idx="23">
                  <c:v>44</c:v>
                </c:pt>
                <c:pt idx="24">
                  <c:v>33</c:v>
                </c:pt>
                <c:pt idx="25">
                  <c:v>13</c:v>
                </c:pt>
                <c:pt idx="26">
                  <c:v>35</c:v>
                </c:pt>
                <c:pt idx="27">
                  <c:v>22</c:v>
                </c:pt>
                <c:pt idx="28">
                  <c:v>15</c:v>
                </c:pt>
                <c:pt idx="29">
                  <c:v>49</c:v>
                </c:pt>
                <c:pt idx="30">
                  <c:v>5</c:v>
                </c:pt>
                <c:pt idx="31">
                  <c:v>32</c:v>
                </c:pt>
                <c:pt idx="32">
                  <c:v>14</c:v>
                </c:pt>
                <c:pt idx="33">
                  <c:v>18</c:v>
                </c:pt>
                <c:pt idx="34">
                  <c:v>31</c:v>
                </c:pt>
                <c:pt idx="35">
                  <c:v>8</c:v>
                </c:pt>
                <c:pt idx="36">
                  <c:v>38</c:v>
                </c:pt>
                <c:pt idx="37">
                  <c:v>26</c:v>
                </c:pt>
                <c:pt idx="38">
                  <c:v>49</c:v>
                </c:pt>
                <c:pt idx="39">
                  <c:v>44</c:v>
                </c:pt>
                <c:pt idx="40">
                  <c:v>26</c:v>
                </c:pt>
                <c:pt idx="41">
                  <c:v>27</c:v>
                </c:pt>
                <c:pt idx="42">
                  <c:v>6</c:v>
                </c:pt>
                <c:pt idx="43">
                  <c:v>34</c:v>
                </c:pt>
                <c:pt idx="44">
                  <c:v>23</c:v>
                </c:pt>
                <c:pt idx="45">
                  <c:v>16</c:v>
                </c:pt>
                <c:pt idx="46">
                  <c:v>49</c:v>
                </c:pt>
                <c:pt idx="47">
                  <c:v>8</c:v>
                </c:pt>
                <c:pt idx="48">
                  <c:v>7</c:v>
                </c:pt>
                <c:pt idx="49">
                  <c:v>10</c:v>
                </c:pt>
                <c:pt idx="50">
                  <c:v>28</c:v>
                </c:pt>
                <c:pt idx="51">
                  <c:v>18</c:v>
                </c:pt>
                <c:pt idx="52">
                  <c:v>47</c:v>
                </c:pt>
                <c:pt idx="53">
                  <c:v>39</c:v>
                </c:pt>
                <c:pt idx="54">
                  <c:v>35</c:v>
                </c:pt>
                <c:pt idx="55">
                  <c:v>20</c:v>
                </c:pt>
                <c:pt idx="56">
                  <c:v>45</c:v>
                </c:pt>
                <c:pt idx="57">
                  <c:v>41</c:v>
                </c:pt>
                <c:pt idx="58">
                  <c:v>33</c:v>
                </c:pt>
                <c:pt idx="59">
                  <c:v>19</c:v>
                </c:pt>
                <c:pt idx="60">
                  <c:v>37</c:v>
                </c:pt>
                <c:pt idx="61">
                  <c:v>10</c:v>
                </c:pt>
                <c:pt idx="62">
                  <c:v>35</c:v>
                </c:pt>
                <c:pt idx="63">
                  <c:v>8</c:v>
                </c:pt>
                <c:pt idx="64">
                  <c:v>47</c:v>
                </c:pt>
                <c:pt idx="65">
                  <c:v>7</c:v>
                </c:pt>
                <c:pt idx="66">
                  <c:v>18</c:v>
                </c:pt>
                <c:pt idx="67">
                  <c:v>25</c:v>
                </c:pt>
                <c:pt idx="68">
                  <c:v>49</c:v>
                </c:pt>
                <c:pt idx="69">
                  <c:v>17</c:v>
                </c:pt>
                <c:pt idx="70">
                  <c:v>6</c:v>
                </c:pt>
                <c:pt idx="71">
                  <c:v>8</c:v>
                </c:pt>
                <c:pt idx="72">
                  <c:v>33</c:v>
                </c:pt>
                <c:pt idx="73">
                  <c:v>28</c:v>
                </c:pt>
                <c:pt idx="74">
                  <c:v>49</c:v>
                </c:pt>
                <c:pt idx="75">
                  <c:v>6</c:v>
                </c:pt>
                <c:pt idx="76">
                  <c:v>7</c:v>
                </c:pt>
                <c:pt idx="77">
                  <c:v>10</c:v>
                </c:pt>
                <c:pt idx="78">
                  <c:v>36</c:v>
                </c:pt>
                <c:pt idx="79">
                  <c:v>23</c:v>
                </c:pt>
                <c:pt idx="80">
                  <c:v>6</c:v>
                </c:pt>
                <c:pt idx="81">
                  <c:v>28</c:v>
                </c:pt>
                <c:pt idx="82">
                  <c:v>11</c:v>
                </c:pt>
                <c:pt idx="83">
                  <c:v>38</c:v>
                </c:pt>
                <c:pt idx="84">
                  <c:v>43</c:v>
                </c:pt>
                <c:pt idx="85">
                  <c:v>5</c:v>
                </c:pt>
                <c:pt idx="86">
                  <c:v>34</c:v>
                </c:pt>
                <c:pt idx="87">
                  <c:v>26</c:v>
                </c:pt>
                <c:pt idx="88">
                  <c:v>44</c:v>
                </c:pt>
                <c:pt idx="89">
                  <c:v>18</c:v>
                </c:pt>
                <c:pt idx="90">
                  <c:v>25</c:v>
                </c:pt>
                <c:pt idx="91">
                  <c:v>29</c:v>
                </c:pt>
                <c:pt idx="92">
                  <c:v>38</c:v>
                </c:pt>
                <c:pt idx="93">
                  <c:v>47</c:v>
                </c:pt>
                <c:pt idx="94">
                  <c:v>44</c:v>
                </c:pt>
                <c:pt idx="95">
                  <c:v>43</c:v>
                </c:pt>
                <c:pt idx="96">
                  <c:v>36</c:v>
                </c:pt>
                <c:pt idx="97">
                  <c:v>34</c:v>
                </c:pt>
                <c:pt idx="98">
                  <c:v>31</c:v>
                </c:pt>
                <c:pt idx="99">
                  <c:v>47</c:v>
                </c:pt>
                <c:pt idx="100">
                  <c:v>7</c:v>
                </c:pt>
                <c:pt idx="101">
                  <c:v>45</c:v>
                </c:pt>
                <c:pt idx="102">
                  <c:v>41</c:v>
                </c:pt>
                <c:pt idx="103">
                  <c:v>13</c:v>
                </c:pt>
                <c:pt idx="104">
                  <c:v>16</c:v>
                </c:pt>
                <c:pt idx="105">
                  <c:v>25</c:v>
                </c:pt>
                <c:pt idx="106">
                  <c:v>15</c:v>
                </c:pt>
                <c:pt idx="107">
                  <c:v>24</c:v>
                </c:pt>
                <c:pt idx="108">
                  <c:v>28</c:v>
                </c:pt>
                <c:pt idx="109">
                  <c:v>38</c:v>
                </c:pt>
                <c:pt idx="110">
                  <c:v>23</c:v>
                </c:pt>
                <c:pt idx="111">
                  <c:v>32</c:v>
                </c:pt>
                <c:pt idx="112">
                  <c:v>23</c:v>
                </c:pt>
                <c:pt idx="113">
                  <c:v>22</c:v>
                </c:pt>
                <c:pt idx="114">
                  <c:v>6</c:v>
                </c:pt>
                <c:pt idx="115">
                  <c:v>12</c:v>
                </c:pt>
                <c:pt idx="116">
                  <c:v>23</c:v>
                </c:pt>
                <c:pt idx="117">
                  <c:v>18</c:v>
                </c:pt>
                <c:pt idx="118">
                  <c:v>44</c:v>
                </c:pt>
                <c:pt idx="119">
                  <c:v>28</c:v>
                </c:pt>
                <c:pt idx="120">
                  <c:v>8</c:v>
                </c:pt>
                <c:pt idx="121">
                  <c:v>31</c:v>
                </c:pt>
                <c:pt idx="122">
                  <c:v>22</c:v>
                </c:pt>
                <c:pt idx="123">
                  <c:v>5</c:v>
                </c:pt>
                <c:pt idx="124">
                  <c:v>33</c:v>
                </c:pt>
                <c:pt idx="125">
                  <c:v>23</c:v>
                </c:pt>
                <c:pt idx="126">
                  <c:v>26</c:v>
                </c:pt>
                <c:pt idx="127">
                  <c:v>30</c:v>
                </c:pt>
                <c:pt idx="128">
                  <c:v>15</c:v>
                </c:pt>
                <c:pt idx="129">
                  <c:v>41</c:v>
                </c:pt>
                <c:pt idx="130">
                  <c:v>36</c:v>
                </c:pt>
                <c:pt idx="131">
                  <c:v>15</c:v>
                </c:pt>
                <c:pt idx="132">
                  <c:v>49</c:v>
                </c:pt>
                <c:pt idx="133">
                  <c:v>11</c:v>
                </c:pt>
                <c:pt idx="134">
                  <c:v>29</c:v>
                </c:pt>
                <c:pt idx="135">
                  <c:v>32</c:v>
                </c:pt>
                <c:pt idx="136">
                  <c:v>30</c:v>
                </c:pt>
                <c:pt idx="137">
                  <c:v>29</c:v>
                </c:pt>
                <c:pt idx="138">
                  <c:v>25</c:v>
                </c:pt>
                <c:pt idx="139">
                  <c:v>5</c:v>
                </c:pt>
                <c:pt idx="140">
                  <c:v>26</c:v>
                </c:pt>
                <c:pt idx="141">
                  <c:v>35</c:v>
                </c:pt>
                <c:pt idx="142">
                  <c:v>33</c:v>
                </c:pt>
                <c:pt idx="143">
                  <c:v>5</c:v>
                </c:pt>
                <c:pt idx="144">
                  <c:v>29</c:v>
                </c:pt>
                <c:pt idx="145">
                  <c:v>50</c:v>
                </c:pt>
                <c:pt idx="146">
                  <c:v>50</c:v>
                </c:pt>
                <c:pt idx="147">
                  <c:v>43</c:v>
                </c:pt>
                <c:pt idx="148">
                  <c:v>33</c:v>
                </c:pt>
                <c:pt idx="149">
                  <c:v>22</c:v>
                </c:pt>
                <c:pt idx="150">
                  <c:v>23</c:v>
                </c:pt>
                <c:pt idx="151">
                  <c:v>29</c:v>
                </c:pt>
                <c:pt idx="152">
                  <c:v>11</c:v>
                </c:pt>
                <c:pt idx="153">
                  <c:v>28</c:v>
                </c:pt>
                <c:pt idx="154">
                  <c:v>40</c:v>
                </c:pt>
                <c:pt idx="155">
                  <c:v>41</c:v>
                </c:pt>
                <c:pt idx="156">
                  <c:v>45</c:v>
                </c:pt>
                <c:pt idx="157">
                  <c:v>44</c:v>
                </c:pt>
                <c:pt idx="158">
                  <c:v>43</c:v>
                </c:pt>
                <c:pt idx="159">
                  <c:v>12</c:v>
                </c:pt>
                <c:pt idx="160">
                  <c:v>42</c:v>
                </c:pt>
                <c:pt idx="161">
                  <c:v>30</c:v>
                </c:pt>
                <c:pt idx="162">
                  <c:v>40</c:v>
                </c:pt>
                <c:pt idx="163">
                  <c:v>29</c:v>
                </c:pt>
                <c:pt idx="164">
                  <c:v>20</c:v>
                </c:pt>
                <c:pt idx="165">
                  <c:v>13</c:v>
                </c:pt>
                <c:pt idx="166">
                  <c:v>14</c:v>
                </c:pt>
                <c:pt idx="167">
                  <c:v>13</c:v>
                </c:pt>
                <c:pt idx="168">
                  <c:v>43</c:v>
                </c:pt>
                <c:pt idx="169">
                  <c:v>20</c:v>
                </c:pt>
                <c:pt idx="170">
                  <c:v>13</c:v>
                </c:pt>
                <c:pt idx="171">
                  <c:v>18</c:v>
                </c:pt>
                <c:pt idx="172">
                  <c:v>46</c:v>
                </c:pt>
                <c:pt idx="173">
                  <c:v>49</c:v>
                </c:pt>
                <c:pt idx="174">
                  <c:v>18</c:v>
                </c:pt>
                <c:pt idx="175">
                  <c:v>18</c:v>
                </c:pt>
                <c:pt idx="176">
                  <c:v>9</c:v>
                </c:pt>
                <c:pt idx="177">
                  <c:v>14</c:v>
                </c:pt>
                <c:pt idx="178">
                  <c:v>40</c:v>
                </c:pt>
                <c:pt idx="179">
                  <c:v>42</c:v>
                </c:pt>
                <c:pt idx="180">
                  <c:v>40</c:v>
                </c:pt>
                <c:pt idx="181">
                  <c:v>43</c:v>
                </c:pt>
                <c:pt idx="182">
                  <c:v>24</c:v>
                </c:pt>
                <c:pt idx="183">
                  <c:v>27</c:v>
                </c:pt>
                <c:pt idx="184">
                  <c:v>34</c:v>
                </c:pt>
                <c:pt idx="185">
                  <c:v>37</c:v>
                </c:pt>
                <c:pt idx="186">
                  <c:v>29</c:v>
                </c:pt>
                <c:pt idx="187">
                  <c:v>18</c:v>
                </c:pt>
                <c:pt idx="188">
                  <c:v>26</c:v>
                </c:pt>
                <c:pt idx="189">
                  <c:v>46</c:v>
                </c:pt>
                <c:pt idx="190">
                  <c:v>25</c:v>
                </c:pt>
                <c:pt idx="191">
                  <c:v>49</c:v>
                </c:pt>
                <c:pt idx="192">
                  <c:v>18</c:v>
                </c:pt>
                <c:pt idx="193">
                  <c:v>36</c:v>
                </c:pt>
                <c:pt idx="194">
                  <c:v>36</c:v>
                </c:pt>
                <c:pt idx="195">
                  <c:v>16</c:v>
                </c:pt>
                <c:pt idx="196">
                  <c:v>22</c:v>
                </c:pt>
                <c:pt idx="197">
                  <c:v>48</c:v>
                </c:pt>
                <c:pt idx="198">
                  <c:v>46</c:v>
                </c:pt>
                <c:pt idx="199">
                  <c:v>19</c:v>
                </c:pt>
                <c:pt idx="200">
                  <c:v>35</c:v>
                </c:pt>
                <c:pt idx="201">
                  <c:v>13</c:v>
                </c:pt>
                <c:pt idx="202">
                  <c:v>31</c:v>
                </c:pt>
                <c:pt idx="203">
                  <c:v>46</c:v>
                </c:pt>
                <c:pt idx="204">
                  <c:v>16</c:v>
                </c:pt>
                <c:pt idx="205">
                  <c:v>31</c:v>
                </c:pt>
                <c:pt idx="206">
                  <c:v>25</c:v>
                </c:pt>
                <c:pt idx="207">
                  <c:v>42</c:v>
                </c:pt>
                <c:pt idx="208">
                  <c:v>50</c:v>
                </c:pt>
                <c:pt idx="209">
                  <c:v>5</c:v>
                </c:pt>
                <c:pt idx="210">
                  <c:v>34</c:v>
                </c:pt>
                <c:pt idx="211">
                  <c:v>42</c:v>
                </c:pt>
                <c:pt idx="212">
                  <c:v>43</c:v>
                </c:pt>
                <c:pt idx="213">
                  <c:v>37</c:v>
                </c:pt>
                <c:pt idx="214">
                  <c:v>35</c:v>
                </c:pt>
                <c:pt idx="215">
                  <c:v>35</c:v>
                </c:pt>
                <c:pt idx="216">
                  <c:v>45</c:v>
                </c:pt>
                <c:pt idx="217">
                  <c:v>5</c:v>
                </c:pt>
                <c:pt idx="218">
                  <c:v>7</c:v>
                </c:pt>
                <c:pt idx="219">
                  <c:v>41</c:v>
                </c:pt>
                <c:pt idx="220">
                  <c:v>15</c:v>
                </c:pt>
                <c:pt idx="221">
                  <c:v>10</c:v>
                </c:pt>
                <c:pt idx="222">
                  <c:v>27</c:v>
                </c:pt>
                <c:pt idx="223">
                  <c:v>11</c:v>
                </c:pt>
                <c:pt idx="224">
                  <c:v>8</c:v>
                </c:pt>
                <c:pt idx="225">
                  <c:v>42</c:v>
                </c:pt>
                <c:pt idx="226">
                  <c:v>47</c:v>
                </c:pt>
                <c:pt idx="227">
                  <c:v>12</c:v>
                </c:pt>
                <c:pt idx="228">
                  <c:v>44</c:v>
                </c:pt>
                <c:pt idx="229">
                  <c:v>11</c:v>
                </c:pt>
                <c:pt idx="230">
                  <c:v>37</c:v>
                </c:pt>
                <c:pt idx="231">
                  <c:v>47</c:v>
                </c:pt>
                <c:pt idx="232">
                  <c:v>17</c:v>
                </c:pt>
                <c:pt idx="233">
                  <c:v>48</c:v>
                </c:pt>
                <c:pt idx="234">
                  <c:v>25</c:v>
                </c:pt>
                <c:pt idx="235">
                  <c:v>46</c:v>
                </c:pt>
                <c:pt idx="236">
                  <c:v>15</c:v>
                </c:pt>
                <c:pt idx="237">
                  <c:v>50</c:v>
                </c:pt>
                <c:pt idx="238">
                  <c:v>38</c:v>
                </c:pt>
                <c:pt idx="239">
                  <c:v>16</c:v>
                </c:pt>
                <c:pt idx="240">
                  <c:v>22</c:v>
                </c:pt>
                <c:pt idx="241">
                  <c:v>32</c:v>
                </c:pt>
                <c:pt idx="242">
                  <c:v>50</c:v>
                </c:pt>
                <c:pt idx="243">
                  <c:v>26</c:v>
                </c:pt>
                <c:pt idx="244">
                  <c:v>8</c:v>
                </c:pt>
                <c:pt idx="245">
                  <c:v>11</c:v>
                </c:pt>
                <c:pt idx="246">
                  <c:v>24</c:v>
                </c:pt>
                <c:pt idx="247">
                  <c:v>5</c:v>
                </c:pt>
                <c:pt idx="248">
                  <c:v>10</c:v>
                </c:pt>
                <c:pt idx="249">
                  <c:v>10</c:v>
                </c:pt>
                <c:pt idx="250">
                  <c:v>28</c:v>
                </c:pt>
                <c:pt idx="251">
                  <c:v>31</c:v>
                </c:pt>
                <c:pt idx="252">
                  <c:v>32</c:v>
                </c:pt>
                <c:pt idx="253">
                  <c:v>42</c:v>
                </c:pt>
                <c:pt idx="254">
                  <c:v>21</c:v>
                </c:pt>
                <c:pt idx="255">
                  <c:v>39</c:v>
                </c:pt>
                <c:pt idx="256">
                  <c:v>33</c:v>
                </c:pt>
                <c:pt idx="257">
                  <c:v>19</c:v>
                </c:pt>
                <c:pt idx="258">
                  <c:v>50</c:v>
                </c:pt>
                <c:pt idx="259">
                  <c:v>5</c:v>
                </c:pt>
                <c:pt idx="260">
                  <c:v>34</c:v>
                </c:pt>
                <c:pt idx="261">
                  <c:v>14</c:v>
                </c:pt>
                <c:pt idx="262">
                  <c:v>5</c:v>
                </c:pt>
                <c:pt idx="263">
                  <c:v>32</c:v>
                </c:pt>
                <c:pt idx="264">
                  <c:v>46</c:v>
                </c:pt>
                <c:pt idx="265">
                  <c:v>12</c:v>
                </c:pt>
                <c:pt idx="266">
                  <c:v>48</c:v>
                </c:pt>
                <c:pt idx="267">
                  <c:v>25</c:v>
                </c:pt>
                <c:pt idx="268">
                  <c:v>17</c:v>
                </c:pt>
                <c:pt idx="269">
                  <c:v>22</c:v>
                </c:pt>
                <c:pt idx="270">
                  <c:v>34</c:v>
                </c:pt>
                <c:pt idx="271">
                  <c:v>8</c:v>
                </c:pt>
                <c:pt idx="272">
                  <c:v>40</c:v>
                </c:pt>
                <c:pt idx="273">
                  <c:v>18</c:v>
                </c:pt>
                <c:pt idx="274">
                  <c:v>12</c:v>
                </c:pt>
                <c:pt idx="275">
                  <c:v>47</c:v>
                </c:pt>
                <c:pt idx="276">
                  <c:v>34</c:v>
                </c:pt>
                <c:pt idx="277">
                  <c:v>33</c:v>
                </c:pt>
                <c:pt idx="278">
                  <c:v>27</c:v>
                </c:pt>
                <c:pt idx="279">
                  <c:v>46</c:v>
                </c:pt>
                <c:pt idx="280">
                  <c:v>15</c:v>
                </c:pt>
                <c:pt idx="281">
                  <c:v>9</c:v>
                </c:pt>
                <c:pt idx="282">
                  <c:v>44</c:v>
                </c:pt>
                <c:pt idx="283">
                  <c:v>6</c:v>
                </c:pt>
                <c:pt idx="284">
                  <c:v>5</c:v>
                </c:pt>
                <c:pt idx="285">
                  <c:v>10</c:v>
                </c:pt>
                <c:pt idx="286">
                  <c:v>7</c:v>
                </c:pt>
                <c:pt idx="287">
                  <c:v>29</c:v>
                </c:pt>
                <c:pt idx="288">
                  <c:v>33</c:v>
                </c:pt>
                <c:pt idx="289">
                  <c:v>15</c:v>
                </c:pt>
                <c:pt idx="290">
                  <c:v>43</c:v>
                </c:pt>
                <c:pt idx="291">
                  <c:v>33</c:v>
                </c:pt>
                <c:pt idx="292">
                  <c:v>7</c:v>
                </c:pt>
                <c:pt idx="293">
                  <c:v>46</c:v>
                </c:pt>
                <c:pt idx="294">
                  <c:v>36</c:v>
                </c:pt>
                <c:pt idx="295">
                  <c:v>38</c:v>
                </c:pt>
                <c:pt idx="296">
                  <c:v>17</c:v>
                </c:pt>
                <c:pt idx="297">
                  <c:v>41</c:v>
                </c:pt>
                <c:pt idx="298">
                  <c:v>37</c:v>
                </c:pt>
                <c:pt idx="299">
                  <c:v>33</c:v>
                </c:pt>
                <c:pt idx="300">
                  <c:v>28</c:v>
                </c:pt>
                <c:pt idx="301">
                  <c:v>15</c:v>
                </c:pt>
                <c:pt idx="302">
                  <c:v>23</c:v>
                </c:pt>
                <c:pt idx="303">
                  <c:v>22</c:v>
                </c:pt>
                <c:pt idx="304">
                  <c:v>28</c:v>
                </c:pt>
                <c:pt idx="305">
                  <c:v>18</c:v>
                </c:pt>
                <c:pt idx="306">
                  <c:v>20</c:v>
                </c:pt>
                <c:pt idx="307">
                  <c:v>10</c:v>
                </c:pt>
                <c:pt idx="308">
                  <c:v>14</c:v>
                </c:pt>
                <c:pt idx="309">
                  <c:v>8</c:v>
                </c:pt>
                <c:pt idx="310">
                  <c:v>46</c:v>
                </c:pt>
                <c:pt idx="311">
                  <c:v>36</c:v>
                </c:pt>
                <c:pt idx="312">
                  <c:v>29</c:v>
                </c:pt>
                <c:pt idx="313">
                  <c:v>47</c:v>
                </c:pt>
                <c:pt idx="314">
                  <c:v>41</c:v>
                </c:pt>
                <c:pt idx="315">
                  <c:v>14</c:v>
                </c:pt>
                <c:pt idx="316">
                  <c:v>13</c:v>
                </c:pt>
                <c:pt idx="317">
                  <c:v>23</c:v>
                </c:pt>
                <c:pt idx="318">
                  <c:v>37</c:v>
                </c:pt>
                <c:pt idx="319">
                  <c:v>34</c:v>
                </c:pt>
                <c:pt idx="320">
                  <c:v>39</c:v>
                </c:pt>
                <c:pt idx="321">
                  <c:v>42</c:v>
                </c:pt>
                <c:pt idx="322">
                  <c:v>21</c:v>
                </c:pt>
                <c:pt idx="323">
                  <c:v>34</c:v>
                </c:pt>
                <c:pt idx="324">
                  <c:v>8</c:v>
                </c:pt>
                <c:pt idx="325">
                  <c:v>48</c:v>
                </c:pt>
                <c:pt idx="326">
                  <c:v>24</c:v>
                </c:pt>
                <c:pt idx="327">
                  <c:v>49</c:v>
                </c:pt>
                <c:pt idx="328">
                  <c:v>48</c:v>
                </c:pt>
                <c:pt idx="329">
                  <c:v>29</c:v>
                </c:pt>
                <c:pt idx="330">
                  <c:v>28</c:v>
                </c:pt>
                <c:pt idx="331">
                  <c:v>10</c:v>
                </c:pt>
                <c:pt idx="332">
                  <c:v>34</c:v>
                </c:pt>
                <c:pt idx="333">
                  <c:v>36</c:v>
                </c:pt>
                <c:pt idx="334">
                  <c:v>21</c:v>
                </c:pt>
                <c:pt idx="335">
                  <c:v>26</c:v>
                </c:pt>
                <c:pt idx="336">
                  <c:v>19</c:v>
                </c:pt>
                <c:pt idx="337">
                  <c:v>45</c:v>
                </c:pt>
                <c:pt idx="338">
                  <c:v>32</c:v>
                </c:pt>
                <c:pt idx="339">
                  <c:v>27</c:v>
                </c:pt>
                <c:pt idx="340">
                  <c:v>22</c:v>
                </c:pt>
                <c:pt idx="341">
                  <c:v>38</c:v>
                </c:pt>
                <c:pt idx="342">
                  <c:v>32</c:v>
                </c:pt>
                <c:pt idx="343">
                  <c:v>15</c:v>
                </c:pt>
                <c:pt idx="344">
                  <c:v>18</c:v>
                </c:pt>
                <c:pt idx="345">
                  <c:v>6</c:v>
                </c:pt>
                <c:pt idx="346">
                  <c:v>41</c:v>
                </c:pt>
                <c:pt idx="347">
                  <c:v>38</c:v>
                </c:pt>
                <c:pt idx="348">
                  <c:v>44</c:v>
                </c:pt>
                <c:pt idx="349">
                  <c:v>12</c:v>
                </c:pt>
                <c:pt idx="350">
                  <c:v>35</c:v>
                </c:pt>
                <c:pt idx="351">
                  <c:v>6</c:v>
                </c:pt>
                <c:pt idx="352">
                  <c:v>34</c:v>
                </c:pt>
                <c:pt idx="353">
                  <c:v>30</c:v>
                </c:pt>
                <c:pt idx="354">
                  <c:v>24</c:v>
                </c:pt>
                <c:pt idx="355">
                  <c:v>46</c:v>
                </c:pt>
                <c:pt idx="356">
                  <c:v>44</c:v>
                </c:pt>
                <c:pt idx="357">
                  <c:v>8</c:v>
                </c:pt>
                <c:pt idx="358">
                  <c:v>34</c:v>
                </c:pt>
                <c:pt idx="359">
                  <c:v>40</c:v>
                </c:pt>
                <c:pt idx="360">
                  <c:v>23</c:v>
                </c:pt>
                <c:pt idx="361">
                  <c:v>30</c:v>
                </c:pt>
                <c:pt idx="362">
                  <c:v>22</c:v>
                </c:pt>
                <c:pt idx="363">
                  <c:v>19</c:v>
                </c:pt>
                <c:pt idx="364">
                  <c:v>26</c:v>
                </c:pt>
                <c:pt idx="365">
                  <c:v>10</c:v>
                </c:pt>
                <c:pt idx="366">
                  <c:v>26</c:v>
                </c:pt>
                <c:pt idx="367">
                  <c:v>50</c:v>
                </c:pt>
                <c:pt idx="368">
                  <c:v>16</c:v>
                </c:pt>
                <c:pt idx="369">
                  <c:v>27</c:v>
                </c:pt>
                <c:pt idx="370">
                  <c:v>14</c:v>
                </c:pt>
                <c:pt idx="371">
                  <c:v>31</c:v>
                </c:pt>
                <c:pt idx="372">
                  <c:v>14</c:v>
                </c:pt>
                <c:pt idx="373">
                  <c:v>46</c:v>
                </c:pt>
                <c:pt idx="374">
                  <c:v>11</c:v>
                </c:pt>
                <c:pt idx="375">
                  <c:v>21</c:v>
                </c:pt>
                <c:pt idx="376">
                  <c:v>40</c:v>
                </c:pt>
                <c:pt idx="377">
                  <c:v>7</c:v>
                </c:pt>
                <c:pt idx="378">
                  <c:v>9</c:v>
                </c:pt>
                <c:pt idx="379">
                  <c:v>46</c:v>
                </c:pt>
                <c:pt idx="380">
                  <c:v>10</c:v>
                </c:pt>
                <c:pt idx="381">
                  <c:v>30</c:v>
                </c:pt>
                <c:pt idx="382">
                  <c:v>11</c:v>
                </c:pt>
                <c:pt idx="383">
                  <c:v>22</c:v>
                </c:pt>
                <c:pt idx="384">
                  <c:v>42</c:v>
                </c:pt>
                <c:pt idx="385">
                  <c:v>42</c:v>
                </c:pt>
                <c:pt idx="386">
                  <c:v>19</c:v>
                </c:pt>
                <c:pt idx="387">
                  <c:v>15</c:v>
                </c:pt>
                <c:pt idx="388">
                  <c:v>33</c:v>
                </c:pt>
                <c:pt idx="389">
                  <c:v>7</c:v>
                </c:pt>
                <c:pt idx="390">
                  <c:v>21</c:v>
                </c:pt>
                <c:pt idx="391">
                  <c:v>28</c:v>
                </c:pt>
                <c:pt idx="392">
                  <c:v>11</c:v>
                </c:pt>
                <c:pt idx="393">
                  <c:v>44</c:v>
                </c:pt>
                <c:pt idx="394">
                  <c:v>9</c:v>
                </c:pt>
                <c:pt idx="395">
                  <c:v>30</c:v>
                </c:pt>
                <c:pt idx="396">
                  <c:v>13</c:v>
                </c:pt>
                <c:pt idx="397">
                  <c:v>28</c:v>
                </c:pt>
                <c:pt idx="398">
                  <c:v>35</c:v>
                </c:pt>
                <c:pt idx="399">
                  <c:v>38</c:v>
                </c:pt>
                <c:pt idx="400">
                  <c:v>38</c:v>
                </c:pt>
                <c:pt idx="401">
                  <c:v>43</c:v>
                </c:pt>
                <c:pt idx="402">
                  <c:v>22</c:v>
                </c:pt>
                <c:pt idx="403">
                  <c:v>27</c:v>
                </c:pt>
                <c:pt idx="404">
                  <c:v>33</c:v>
                </c:pt>
                <c:pt idx="405">
                  <c:v>33</c:v>
                </c:pt>
                <c:pt idx="406">
                  <c:v>8</c:v>
                </c:pt>
                <c:pt idx="407">
                  <c:v>44</c:v>
                </c:pt>
                <c:pt idx="408">
                  <c:v>44</c:v>
                </c:pt>
                <c:pt idx="409">
                  <c:v>50</c:v>
                </c:pt>
                <c:pt idx="410">
                  <c:v>26</c:v>
                </c:pt>
                <c:pt idx="411">
                  <c:v>6</c:v>
                </c:pt>
                <c:pt idx="412">
                  <c:v>8</c:v>
                </c:pt>
                <c:pt idx="413">
                  <c:v>35</c:v>
                </c:pt>
                <c:pt idx="414">
                  <c:v>35</c:v>
                </c:pt>
                <c:pt idx="415">
                  <c:v>22</c:v>
                </c:pt>
                <c:pt idx="416">
                  <c:v>50</c:v>
                </c:pt>
                <c:pt idx="417">
                  <c:v>9</c:v>
                </c:pt>
                <c:pt idx="418">
                  <c:v>7</c:v>
                </c:pt>
                <c:pt idx="419">
                  <c:v>32</c:v>
                </c:pt>
                <c:pt idx="420">
                  <c:v>9</c:v>
                </c:pt>
                <c:pt idx="421">
                  <c:v>12</c:v>
                </c:pt>
                <c:pt idx="422">
                  <c:v>11</c:v>
                </c:pt>
                <c:pt idx="423">
                  <c:v>5</c:v>
                </c:pt>
                <c:pt idx="424">
                  <c:v>48</c:v>
                </c:pt>
                <c:pt idx="425">
                  <c:v>44</c:v>
                </c:pt>
                <c:pt idx="426">
                  <c:v>32</c:v>
                </c:pt>
                <c:pt idx="427">
                  <c:v>24</c:v>
                </c:pt>
                <c:pt idx="428">
                  <c:v>14</c:v>
                </c:pt>
                <c:pt idx="429">
                  <c:v>18</c:v>
                </c:pt>
                <c:pt idx="430">
                  <c:v>50</c:v>
                </c:pt>
                <c:pt idx="431">
                  <c:v>7</c:v>
                </c:pt>
                <c:pt idx="432">
                  <c:v>50</c:v>
                </c:pt>
                <c:pt idx="433">
                  <c:v>18</c:v>
                </c:pt>
                <c:pt idx="434">
                  <c:v>11</c:v>
                </c:pt>
                <c:pt idx="435">
                  <c:v>29</c:v>
                </c:pt>
                <c:pt idx="436">
                  <c:v>35</c:v>
                </c:pt>
                <c:pt idx="437">
                  <c:v>39</c:v>
                </c:pt>
                <c:pt idx="438">
                  <c:v>42</c:v>
                </c:pt>
                <c:pt idx="439">
                  <c:v>42</c:v>
                </c:pt>
                <c:pt idx="440">
                  <c:v>13</c:v>
                </c:pt>
                <c:pt idx="441">
                  <c:v>35</c:v>
                </c:pt>
                <c:pt idx="442">
                  <c:v>37</c:v>
                </c:pt>
                <c:pt idx="443">
                  <c:v>39</c:v>
                </c:pt>
                <c:pt idx="444">
                  <c:v>44</c:v>
                </c:pt>
                <c:pt idx="445">
                  <c:v>26</c:v>
                </c:pt>
                <c:pt idx="446">
                  <c:v>35</c:v>
                </c:pt>
                <c:pt idx="447">
                  <c:v>6</c:v>
                </c:pt>
                <c:pt idx="448">
                  <c:v>7</c:v>
                </c:pt>
                <c:pt idx="449">
                  <c:v>46</c:v>
                </c:pt>
                <c:pt idx="450">
                  <c:v>9</c:v>
                </c:pt>
                <c:pt idx="451">
                  <c:v>8</c:v>
                </c:pt>
                <c:pt idx="452">
                  <c:v>39</c:v>
                </c:pt>
                <c:pt idx="453">
                  <c:v>25</c:v>
                </c:pt>
                <c:pt idx="454">
                  <c:v>7</c:v>
                </c:pt>
                <c:pt idx="455">
                  <c:v>19</c:v>
                </c:pt>
                <c:pt idx="456">
                  <c:v>14</c:v>
                </c:pt>
                <c:pt idx="457">
                  <c:v>39</c:v>
                </c:pt>
                <c:pt idx="458">
                  <c:v>37</c:v>
                </c:pt>
                <c:pt idx="459">
                  <c:v>11</c:v>
                </c:pt>
                <c:pt idx="460">
                  <c:v>21</c:v>
                </c:pt>
                <c:pt idx="461">
                  <c:v>49</c:v>
                </c:pt>
                <c:pt idx="462">
                  <c:v>15</c:v>
                </c:pt>
                <c:pt idx="463">
                  <c:v>34</c:v>
                </c:pt>
                <c:pt idx="464">
                  <c:v>49</c:v>
                </c:pt>
                <c:pt idx="465">
                  <c:v>20</c:v>
                </c:pt>
                <c:pt idx="466">
                  <c:v>23</c:v>
                </c:pt>
                <c:pt idx="467">
                  <c:v>47</c:v>
                </c:pt>
                <c:pt idx="468">
                  <c:v>28</c:v>
                </c:pt>
                <c:pt idx="469">
                  <c:v>27</c:v>
                </c:pt>
                <c:pt idx="470">
                  <c:v>36</c:v>
                </c:pt>
                <c:pt idx="471">
                  <c:v>14</c:v>
                </c:pt>
                <c:pt idx="472">
                  <c:v>32</c:v>
                </c:pt>
                <c:pt idx="473">
                  <c:v>14</c:v>
                </c:pt>
                <c:pt idx="474">
                  <c:v>6</c:v>
                </c:pt>
                <c:pt idx="475">
                  <c:v>19</c:v>
                </c:pt>
                <c:pt idx="476">
                  <c:v>16</c:v>
                </c:pt>
                <c:pt idx="477">
                  <c:v>31</c:v>
                </c:pt>
                <c:pt idx="478">
                  <c:v>35</c:v>
                </c:pt>
                <c:pt idx="479">
                  <c:v>6</c:v>
                </c:pt>
                <c:pt idx="480">
                  <c:v>5</c:v>
                </c:pt>
                <c:pt idx="481">
                  <c:v>13</c:v>
                </c:pt>
                <c:pt idx="482">
                  <c:v>8</c:v>
                </c:pt>
                <c:pt idx="483">
                  <c:v>21</c:v>
                </c:pt>
                <c:pt idx="484">
                  <c:v>47</c:v>
                </c:pt>
                <c:pt idx="485">
                  <c:v>8</c:v>
                </c:pt>
                <c:pt idx="486">
                  <c:v>7</c:v>
                </c:pt>
                <c:pt idx="487">
                  <c:v>41</c:v>
                </c:pt>
                <c:pt idx="488">
                  <c:v>28</c:v>
                </c:pt>
                <c:pt idx="489">
                  <c:v>24</c:v>
                </c:pt>
                <c:pt idx="490">
                  <c:v>20</c:v>
                </c:pt>
                <c:pt idx="491">
                  <c:v>18</c:v>
                </c:pt>
                <c:pt idx="492">
                  <c:v>44</c:v>
                </c:pt>
                <c:pt idx="493">
                  <c:v>5</c:v>
                </c:pt>
                <c:pt idx="494">
                  <c:v>45</c:v>
                </c:pt>
                <c:pt idx="495">
                  <c:v>22</c:v>
                </c:pt>
                <c:pt idx="496">
                  <c:v>34</c:v>
                </c:pt>
                <c:pt idx="497">
                  <c:v>24</c:v>
                </c:pt>
                <c:pt idx="498">
                  <c:v>25</c:v>
                </c:pt>
                <c:pt idx="499">
                  <c:v>24</c:v>
                </c:pt>
                <c:pt idx="500">
                  <c:v>46</c:v>
                </c:pt>
                <c:pt idx="501">
                  <c:v>11</c:v>
                </c:pt>
                <c:pt idx="502">
                  <c:v>32</c:v>
                </c:pt>
                <c:pt idx="503">
                  <c:v>13</c:v>
                </c:pt>
                <c:pt idx="504">
                  <c:v>29</c:v>
                </c:pt>
                <c:pt idx="505">
                  <c:v>35</c:v>
                </c:pt>
                <c:pt idx="506">
                  <c:v>33</c:v>
                </c:pt>
                <c:pt idx="507">
                  <c:v>32</c:v>
                </c:pt>
                <c:pt idx="508">
                  <c:v>21</c:v>
                </c:pt>
                <c:pt idx="509">
                  <c:v>23</c:v>
                </c:pt>
                <c:pt idx="510">
                  <c:v>12</c:v>
                </c:pt>
                <c:pt idx="511">
                  <c:v>29</c:v>
                </c:pt>
                <c:pt idx="512">
                  <c:v>26</c:v>
                </c:pt>
                <c:pt idx="513">
                  <c:v>35</c:v>
                </c:pt>
                <c:pt idx="514">
                  <c:v>50</c:v>
                </c:pt>
                <c:pt idx="515">
                  <c:v>41</c:v>
                </c:pt>
                <c:pt idx="516">
                  <c:v>5</c:v>
                </c:pt>
                <c:pt idx="517">
                  <c:v>20</c:v>
                </c:pt>
                <c:pt idx="518">
                  <c:v>12</c:v>
                </c:pt>
                <c:pt idx="519">
                  <c:v>19</c:v>
                </c:pt>
                <c:pt idx="520">
                  <c:v>29</c:v>
                </c:pt>
                <c:pt idx="521">
                  <c:v>5</c:v>
                </c:pt>
                <c:pt idx="522">
                  <c:v>45</c:v>
                </c:pt>
                <c:pt idx="523">
                  <c:v>9</c:v>
                </c:pt>
                <c:pt idx="524">
                  <c:v>41</c:v>
                </c:pt>
                <c:pt idx="525">
                  <c:v>13</c:v>
                </c:pt>
                <c:pt idx="526">
                  <c:v>26</c:v>
                </c:pt>
                <c:pt idx="527">
                  <c:v>40</c:v>
                </c:pt>
                <c:pt idx="528">
                  <c:v>24</c:v>
                </c:pt>
                <c:pt idx="529">
                  <c:v>9</c:v>
                </c:pt>
                <c:pt idx="530">
                  <c:v>29</c:v>
                </c:pt>
                <c:pt idx="531">
                  <c:v>32</c:v>
                </c:pt>
                <c:pt idx="532">
                  <c:v>18</c:v>
                </c:pt>
                <c:pt idx="533">
                  <c:v>34</c:v>
                </c:pt>
                <c:pt idx="534">
                  <c:v>8</c:v>
                </c:pt>
                <c:pt idx="535">
                  <c:v>39</c:v>
                </c:pt>
                <c:pt idx="536">
                  <c:v>34</c:v>
                </c:pt>
                <c:pt idx="537">
                  <c:v>25</c:v>
                </c:pt>
                <c:pt idx="538">
                  <c:v>50</c:v>
                </c:pt>
                <c:pt idx="539">
                  <c:v>29</c:v>
                </c:pt>
                <c:pt idx="540">
                  <c:v>21</c:v>
                </c:pt>
                <c:pt idx="541">
                  <c:v>16</c:v>
                </c:pt>
                <c:pt idx="542">
                  <c:v>9</c:v>
                </c:pt>
                <c:pt idx="543">
                  <c:v>9</c:v>
                </c:pt>
                <c:pt idx="544">
                  <c:v>47</c:v>
                </c:pt>
                <c:pt idx="545">
                  <c:v>14</c:v>
                </c:pt>
                <c:pt idx="546">
                  <c:v>48</c:v>
                </c:pt>
                <c:pt idx="547">
                  <c:v>18</c:v>
                </c:pt>
                <c:pt idx="548">
                  <c:v>15</c:v>
                </c:pt>
                <c:pt idx="549">
                  <c:v>7</c:v>
                </c:pt>
                <c:pt idx="550">
                  <c:v>43</c:v>
                </c:pt>
                <c:pt idx="551">
                  <c:v>23</c:v>
                </c:pt>
                <c:pt idx="552">
                  <c:v>49</c:v>
                </c:pt>
                <c:pt idx="553">
                  <c:v>31</c:v>
                </c:pt>
                <c:pt idx="554">
                  <c:v>46</c:v>
                </c:pt>
                <c:pt idx="555">
                  <c:v>20</c:v>
                </c:pt>
                <c:pt idx="556">
                  <c:v>33</c:v>
                </c:pt>
                <c:pt idx="557">
                  <c:v>11</c:v>
                </c:pt>
                <c:pt idx="558">
                  <c:v>29</c:v>
                </c:pt>
                <c:pt idx="559">
                  <c:v>26</c:v>
                </c:pt>
                <c:pt idx="560">
                  <c:v>8</c:v>
                </c:pt>
                <c:pt idx="561">
                  <c:v>49</c:v>
                </c:pt>
                <c:pt idx="562">
                  <c:v>17</c:v>
                </c:pt>
                <c:pt idx="563">
                  <c:v>7</c:v>
                </c:pt>
                <c:pt idx="564">
                  <c:v>48</c:v>
                </c:pt>
                <c:pt idx="565">
                  <c:v>34</c:v>
                </c:pt>
                <c:pt idx="566">
                  <c:v>7</c:v>
                </c:pt>
                <c:pt idx="567">
                  <c:v>24</c:v>
                </c:pt>
                <c:pt idx="568">
                  <c:v>49</c:v>
                </c:pt>
                <c:pt idx="569">
                  <c:v>6</c:v>
                </c:pt>
                <c:pt idx="570">
                  <c:v>6</c:v>
                </c:pt>
                <c:pt idx="571">
                  <c:v>32</c:v>
                </c:pt>
                <c:pt idx="572">
                  <c:v>44</c:v>
                </c:pt>
                <c:pt idx="573">
                  <c:v>43</c:v>
                </c:pt>
                <c:pt idx="574">
                  <c:v>23</c:v>
                </c:pt>
                <c:pt idx="575">
                  <c:v>5</c:v>
                </c:pt>
                <c:pt idx="576">
                  <c:v>25</c:v>
                </c:pt>
                <c:pt idx="577">
                  <c:v>11</c:v>
                </c:pt>
                <c:pt idx="578">
                  <c:v>28</c:v>
                </c:pt>
                <c:pt idx="579">
                  <c:v>24</c:v>
                </c:pt>
                <c:pt idx="580">
                  <c:v>47</c:v>
                </c:pt>
                <c:pt idx="581">
                  <c:v>9</c:v>
                </c:pt>
                <c:pt idx="582">
                  <c:v>20</c:v>
                </c:pt>
                <c:pt idx="583">
                  <c:v>27</c:v>
                </c:pt>
                <c:pt idx="584">
                  <c:v>43</c:v>
                </c:pt>
                <c:pt idx="585">
                  <c:v>39</c:v>
                </c:pt>
                <c:pt idx="586">
                  <c:v>24</c:v>
                </c:pt>
                <c:pt idx="587">
                  <c:v>45</c:v>
                </c:pt>
                <c:pt idx="588">
                  <c:v>14</c:v>
                </c:pt>
                <c:pt idx="589">
                  <c:v>12</c:v>
                </c:pt>
                <c:pt idx="590">
                  <c:v>7</c:v>
                </c:pt>
                <c:pt idx="591">
                  <c:v>44</c:v>
                </c:pt>
                <c:pt idx="592">
                  <c:v>21</c:v>
                </c:pt>
                <c:pt idx="593">
                  <c:v>34</c:v>
                </c:pt>
                <c:pt idx="594">
                  <c:v>40</c:v>
                </c:pt>
                <c:pt idx="595">
                  <c:v>46</c:v>
                </c:pt>
                <c:pt idx="596">
                  <c:v>17</c:v>
                </c:pt>
                <c:pt idx="597">
                  <c:v>39</c:v>
                </c:pt>
                <c:pt idx="598">
                  <c:v>44</c:v>
                </c:pt>
                <c:pt idx="599">
                  <c:v>12</c:v>
                </c:pt>
                <c:pt idx="600">
                  <c:v>49</c:v>
                </c:pt>
                <c:pt idx="601">
                  <c:v>43</c:v>
                </c:pt>
                <c:pt idx="602">
                  <c:v>5</c:v>
                </c:pt>
                <c:pt idx="603">
                  <c:v>42</c:v>
                </c:pt>
                <c:pt idx="604">
                  <c:v>16</c:v>
                </c:pt>
                <c:pt idx="605">
                  <c:v>12</c:v>
                </c:pt>
                <c:pt idx="606">
                  <c:v>38</c:v>
                </c:pt>
                <c:pt idx="607">
                  <c:v>27</c:v>
                </c:pt>
                <c:pt idx="608">
                  <c:v>11</c:v>
                </c:pt>
                <c:pt idx="609">
                  <c:v>11</c:v>
                </c:pt>
                <c:pt idx="610">
                  <c:v>20</c:v>
                </c:pt>
                <c:pt idx="611">
                  <c:v>36</c:v>
                </c:pt>
                <c:pt idx="612">
                  <c:v>26</c:v>
                </c:pt>
                <c:pt idx="613">
                  <c:v>42</c:v>
                </c:pt>
                <c:pt idx="614">
                  <c:v>10</c:v>
                </c:pt>
                <c:pt idx="615">
                  <c:v>39</c:v>
                </c:pt>
                <c:pt idx="616">
                  <c:v>36</c:v>
                </c:pt>
                <c:pt idx="617">
                  <c:v>24</c:v>
                </c:pt>
                <c:pt idx="618">
                  <c:v>17</c:v>
                </c:pt>
                <c:pt idx="619">
                  <c:v>15</c:v>
                </c:pt>
                <c:pt idx="620">
                  <c:v>39</c:v>
                </c:pt>
                <c:pt idx="621">
                  <c:v>47</c:v>
                </c:pt>
                <c:pt idx="622">
                  <c:v>24</c:v>
                </c:pt>
                <c:pt idx="623">
                  <c:v>31</c:v>
                </c:pt>
                <c:pt idx="624">
                  <c:v>50</c:v>
                </c:pt>
                <c:pt idx="625">
                  <c:v>6</c:v>
                </c:pt>
                <c:pt idx="626">
                  <c:v>21</c:v>
                </c:pt>
                <c:pt idx="627">
                  <c:v>25</c:v>
                </c:pt>
                <c:pt idx="628">
                  <c:v>42</c:v>
                </c:pt>
                <c:pt idx="629">
                  <c:v>38</c:v>
                </c:pt>
                <c:pt idx="630">
                  <c:v>10</c:v>
                </c:pt>
                <c:pt idx="631">
                  <c:v>33</c:v>
                </c:pt>
                <c:pt idx="632">
                  <c:v>32</c:v>
                </c:pt>
                <c:pt idx="633">
                  <c:v>36</c:v>
                </c:pt>
                <c:pt idx="634">
                  <c:v>16</c:v>
                </c:pt>
                <c:pt idx="635">
                  <c:v>50</c:v>
                </c:pt>
                <c:pt idx="636">
                  <c:v>13</c:v>
                </c:pt>
                <c:pt idx="637">
                  <c:v>37</c:v>
                </c:pt>
                <c:pt idx="638">
                  <c:v>36</c:v>
                </c:pt>
                <c:pt idx="639">
                  <c:v>45</c:v>
                </c:pt>
                <c:pt idx="640">
                  <c:v>50</c:v>
                </c:pt>
                <c:pt idx="641">
                  <c:v>20</c:v>
                </c:pt>
                <c:pt idx="642">
                  <c:v>22</c:v>
                </c:pt>
                <c:pt idx="643">
                  <c:v>23</c:v>
                </c:pt>
                <c:pt idx="644">
                  <c:v>8</c:v>
                </c:pt>
                <c:pt idx="645">
                  <c:v>32</c:v>
                </c:pt>
                <c:pt idx="646">
                  <c:v>19</c:v>
                </c:pt>
                <c:pt idx="647">
                  <c:v>8</c:v>
                </c:pt>
                <c:pt idx="648">
                  <c:v>14</c:v>
                </c:pt>
                <c:pt idx="649">
                  <c:v>37</c:v>
                </c:pt>
                <c:pt idx="650">
                  <c:v>10</c:v>
                </c:pt>
                <c:pt idx="651">
                  <c:v>20</c:v>
                </c:pt>
                <c:pt idx="652">
                  <c:v>37</c:v>
                </c:pt>
                <c:pt idx="653">
                  <c:v>18</c:v>
                </c:pt>
                <c:pt idx="654">
                  <c:v>19</c:v>
                </c:pt>
                <c:pt idx="655">
                  <c:v>45</c:v>
                </c:pt>
                <c:pt idx="656">
                  <c:v>22</c:v>
                </c:pt>
                <c:pt idx="657">
                  <c:v>15</c:v>
                </c:pt>
                <c:pt idx="658">
                  <c:v>49</c:v>
                </c:pt>
                <c:pt idx="659">
                  <c:v>32</c:v>
                </c:pt>
                <c:pt idx="660">
                  <c:v>26</c:v>
                </c:pt>
                <c:pt idx="661">
                  <c:v>47</c:v>
                </c:pt>
                <c:pt idx="662">
                  <c:v>15</c:v>
                </c:pt>
                <c:pt idx="663">
                  <c:v>37</c:v>
                </c:pt>
                <c:pt idx="664">
                  <c:v>31</c:v>
                </c:pt>
                <c:pt idx="665">
                  <c:v>23</c:v>
                </c:pt>
                <c:pt idx="666">
                  <c:v>23</c:v>
                </c:pt>
                <c:pt idx="667">
                  <c:v>9</c:v>
                </c:pt>
                <c:pt idx="668">
                  <c:v>37</c:v>
                </c:pt>
                <c:pt idx="669">
                  <c:v>41</c:v>
                </c:pt>
                <c:pt idx="670">
                  <c:v>47</c:v>
                </c:pt>
                <c:pt idx="671">
                  <c:v>44</c:v>
                </c:pt>
                <c:pt idx="672">
                  <c:v>37</c:v>
                </c:pt>
                <c:pt idx="673">
                  <c:v>29</c:v>
                </c:pt>
                <c:pt idx="674">
                  <c:v>13</c:v>
                </c:pt>
                <c:pt idx="675">
                  <c:v>6</c:v>
                </c:pt>
                <c:pt idx="676">
                  <c:v>24</c:v>
                </c:pt>
                <c:pt idx="677">
                  <c:v>14</c:v>
                </c:pt>
                <c:pt idx="678">
                  <c:v>15</c:v>
                </c:pt>
                <c:pt idx="679">
                  <c:v>43</c:v>
                </c:pt>
                <c:pt idx="680">
                  <c:v>16</c:v>
                </c:pt>
                <c:pt idx="681">
                  <c:v>17</c:v>
                </c:pt>
                <c:pt idx="682">
                  <c:v>24</c:v>
                </c:pt>
                <c:pt idx="683">
                  <c:v>38</c:v>
                </c:pt>
                <c:pt idx="684">
                  <c:v>49</c:v>
                </c:pt>
                <c:pt idx="685">
                  <c:v>40</c:v>
                </c:pt>
                <c:pt idx="686">
                  <c:v>15</c:v>
                </c:pt>
                <c:pt idx="687">
                  <c:v>19</c:v>
                </c:pt>
                <c:pt idx="688">
                  <c:v>33</c:v>
                </c:pt>
                <c:pt idx="689">
                  <c:v>29</c:v>
                </c:pt>
                <c:pt idx="690">
                  <c:v>23</c:v>
                </c:pt>
                <c:pt idx="691">
                  <c:v>49</c:v>
                </c:pt>
                <c:pt idx="692">
                  <c:v>32</c:v>
                </c:pt>
                <c:pt idx="693">
                  <c:v>5</c:v>
                </c:pt>
                <c:pt idx="694">
                  <c:v>13</c:v>
                </c:pt>
                <c:pt idx="695">
                  <c:v>21</c:v>
                </c:pt>
                <c:pt idx="696">
                  <c:v>37</c:v>
                </c:pt>
                <c:pt idx="697">
                  <c:v>30</c:v>
                </c:pt>
                <c:pt idx="698">
                  <c:v>11</c:v>
                </c:pt>
                <c:pt idx="699">
                  <c:v>49</c:v>
                </c:pt>
                <c:pt idx="700">
                  <c:v>28</c:v>
                </c:pt>
                <c:pt idx="701">
                  <c:v>36</c:v>
                </c:pt>
                <c:pt idx="702">
                  <c:v>8</c:v>
                </c:pt>
                <c:pt idx="703">
                  <c:v>28</c:v>
                </c:pt>
                <c:pt idx="704">
                  <c:v>19</c:v>
                </c:pt>
                <c:pt idx="705">
                  <c:v>43</c:v>
                </c:pt>
                <c:pt idx="706">
                  <c:v>12</c:v>
                </c:pt>
                <c:pt idx="707">
                  <c:v>36</c:v>
                </c:pt>
                <c:pt idx="708">
                  <c:v>39</c:v>
                </c:pt>
                <c:pt idx="709">
                  <c:v>27</c:v>
                </c:pt>
                <c:pt idx="710">
                  <c:v>13</c:v>
                </c:pt>
                <c:pt idx="711">
                  <c:v>12</c:v>
                </c:pt>
                <c:pt idx="712">
                  <c:v>23</c:v>
                </c:pt>
                <c:pt idx="713">
                  <c:v>11</c:v>
                </c:pt>
                <c:pt idx="714">
                  <c:v>22</c:v>
                </c:pt>
                <c:pt idx="715">
                  <c:v>17</c:v>
                </c:pt>
                <c:pt idx="716">
                  <c:v>21</c:v>
                </c:pt>
                <c:pt idx="717">
                  <c:v>49</c:v>
                </c:pt>
                <c:pt idx="718">
                  <c:v>26</c:v>
                </c:pt>
                <c:pt idx="719">
                  <c:v>13</c:v>
                </c:pt>
                <c:pt idx="720">
                  <c:v>50</c:v>
                </c:pt>
                <c:pt idx="721">
                  <c:v>18</c:v>
                </c:pt>
                <c:pt idx="722">
                  <c:v>31</c:v>
                </c:pt>
                <c:pt idx="723">
                  <c:v>35</c:v>
                </c:pt>
                <c:pt idx="724">
                  <c:v>38</c:v>
                </c:pt>
                <c:pt idx="725">
                  <c:v>11</c:v>
                </c:pt>
                <c:pt idx="726">
                  <c:v>6</c:v>
                </c:pt>
                <c:pt idx="727">
                  <c:v>28</c:v>
                </c:pt>
                <c:pt idx="728">
                  <c:v>28</c:v>
                </c:pt>
                <c:pt idx="729">
                  <c:v>22</c:v>
                </c:pt>
                <c:pt idx="730">
                  <c:v>23</c:v>
                </c:pt>
                <c:pt idx="731">
                  <c:v>11</c:v>
                </c:pt>
                <c:pt idx="732">
                  <c:v>45</c:v>
                </c:pt>
                <c:pt idx="733">
                  <c:v>43</c:v>
                </c:pt>
                <c:pt idx="734">
                  <c:v>18</c:v>
                </c:pt>
                <c:pt idx="735">
                  <c:v>15</c:v>
                </c:pt>
                <c:pt idx="736">
                  <c:v>12</c:v>
                </c:pt>
                <c:pt idx="737">
                  <c:v>15</c:v>
                </c:pt>
                <c:pt idx="738">
                  <c:v>17</c:v>
                </c:pt>
                <c:pt idx="739">
                  <c:v>9</c:v>
                </c:pt>
                <c:pt idx="740">
                  <c:v>17</c:v>
                </c:pt>
                <c:pt idx="741">
                  <c:v>17</c:v>
                </c:pt>
                <c:pt idx="742">
                  <c:v>35</c:v>
                </c:pt>
                <c:pt idx="74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671008"/>
        <c:axId val="279280216"/>
      </c:lineChart>
      <c:catAx>
        <c:axId val="2826710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9280216"/>
        <c:crosses val="autoZero"/>
        <c:auto val="1"/>
        <c:lblAlgn val="ctr"/>
        <c:lblOffset val="100"/>
        <c:noMultiLvlLbl val="0"/>
      </c:catAx>
      <c:valAx>
        <c:axId val="279280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67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Carga x Contratação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Carga Livre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Plan5!$E$2:$E$745</c:f>
              <c:numCache>
                <c:formatCode>General</c:formatCode>
                <c:ptCount val="744"/>
                <c:pt idx="0">
                  <c:v>12</c:v>
                </c:pt>
                <c:pt idx="1">
                  <c:v>45</c:v>
                </c:pt>
                <c:pt idx="2">
                  <c:v>26</c:v>
                </c:pt>
                <c:pt idx="3">
                  <c:v>34</c:v>
                </c:pt>
                <c:pt idx="4">
                  <c:v>31</c:v>
                </c:pt>
                <c:pt idx="5">
                  <c:v>37</c:v>
                </c:pt>
                <c:pt idx="6">
                  <c:v>25</c:v>
                </c:pt>
                <c:pt idx="7">
                  <c:v>5</c:v>
                </c:pt>
                <c:pt idx="8">
                  <c:v>28</c:v>
                </c:pt>
                <c:pt idx="9">
                  <c:v>20</c:v>
                </c:pt>
                <c:pt idx="10">
                  <c:v>30</c:v>
                </c:pt>
                <c:pt idx="11">
                  <c:v>23</c:v>
                </c:pt>
                <c:pt idx="12">
                  <c:v>40</c:v>
                </c:pt>
                <c:pt idx="13">
                  <c:v>32</c:v>
                </c:pt>
                <c:pt idx="14">
                  <c:v>5</c:v>
                </c:pt>
                <c:pt idx="15">
                  <c:v>10</c:v>
                </c:pt>
                <c:pt idx="16">
                  <c:v>28</c:v>
                </c:pt>
                <c:pt idx="17">
                  <c:v>46</c:v>
                </c:pt>
                <c:pt idx="18">
                  <c:v>50</c:v>
                </c:pt>
                <c:pt idx="19">
                  <c:v>15</c:v>
                </c:pt>
                <c:pt idx="20">
                  <c:v>20</c:v>
                </c:pt>
                <c:pt idx="21">
                  <c:v>24</c:v>
                </c:pt>
                <c:pt idx="22">
                  <c:v>49</c:v>
                </c:pt>
                <c:pt idx="23">
                  <c:v>44</c:v>
                </c:pt>
                <c:pt idx="24">
                  <c:v>33</c:v>
                </c:pt>
                <c:pt idx="25">
                  <c:v>13</c:v>
                </c:pt>
                <c:pt idx="26">
                  <c:v>35</c:v>
                </c:pt>
                <c:pt idx="27">
                  <c:v>22</c:v>
                </c:pt>
                <c:pt idx="28">
                  <c:v>15</c:v>
                </c:pt>
                <c:pt idx="29">
                  <c:v>49</c:v>
                </c:pt>
                <c:pt idx="30">
                  <c:v>5</c:v>
                </c:pt>
                <c:pt idx="31">
                  <c:v>32</c:v>
                </c:pt>
                <c:pt idx="32">
                  <c:v>14</c:v>
                </c:pt>
                <c:pt idx="33">
                  <c:v>18</c:v>
                </c:pt>
                <c:pt idx="34">
                  <c:v>31</c:v>
                </c:pt>
                <c:pt idx="35">
                  <c:v>8</c:v>
                </c:pt>
                <c:pt idx="36">
                  <c:v>38</c:v>
                </c:pt>
                <c:pt idx="37">
                  <c:v>26</c:v>
                </c:pt>
                <c:pt idx="38">
                  <c:v>49</c:v>
                </c:pt>
                <c:pt idx="39">
                  <c:v>44</c:v>
                </c:pt>
                <c:pt idx="40">
                  <c:v>26</c:v>
                </c:pt>
                <c:pt idx="41">
                  <c:v>27</c:v>
                </c:pt>
                <c:pt idx="42">
                  <c:v>6</c:v>
                </c:pt>
                <c:pt idx="43">
                  <c:v>34</c:v>
                </c:pt>
                <c:pt idx="44">
                  <c:v>23</c:v>
                </c:pt>
                <c:pt idx="45">
                  <c:v>16</c:v>
                </c:pt>
                <c:pt idx="46">
                  <c:v>49</c:v>
                </c:pt>
                <c:pt idx="47">
                  <c:v>8</c:v>
                </c:pt>
                <c:pt idx="48">
                  <c:v>7</c:v>
                </c:pt>
                <c:pt idx="49">
                  <c:v>10</c:v>
                </c:pt>
                <c:pt idx="50">
                  <c:v>28</c:v>
                </c:pt>
                <c:pt idx="51">
                  <c:v>18</c:v>
                </c:pt>
                <c:pt idx="52">
                  <c:v>47</c:v>
                </c:pt>
                <c:pt idx="53">
                  <c:v>39</c:v>
                </c:pt>
                <c:pt idx="54">
                  <c:v>35</c:v>
                </c:pt>
                <c:pt idx="55">
                  <c:v>20</c:v>
                </c:pt>
                <c:pt idx="56">
                  <c:v>45</c:v>
                </c:pt>
                <c:pt idx="57">
                  <c:v>41</c:v>
                </c:pt>
                <c:pt idx="58">
                  <c:v>33</c:v>
                </c:pt>
                <c:pt idx="59">
                  <c:v>19</c:v>
                </c:pt>
                <c:pt idx="60">
                  <c:v>37</c:v>
                </c:pt>
                <c:pt idx="61">
                  <c:v>10</c:v>
                </c:pt>
                <c:pt idx="62">
                  <c:v>35</c:v>
                </c:pt>
                <c:pt idx="63">
                  <c:v>8</c:v>
                </c:pt>
                <c:pt idx="64">
                  <c:v>47</c:v>
                </c:pt>
                <c:pt idx="65">
                  <c:v>7</c:v>
                </c:pt>
                <c:pt idx="66">
                  <c:v>18</c:v>
                </c:pt>
                <c:pt idx="67">
                  <c:v>25</c:v>
                </c:pt>
                <c:pt idx="68">
                  <c:v>49</c:v>
                </c:pt>
                <c:pt idx="69">
                  <c:v>17</c:v>
                </c:pt>
                <c:pt idx="70">
                  <c:v>6</c:v>
                </c:pt>
                <c:pt idx="71">
                  <c:v>8</c:v>
                </c:pt>
                <c:pt idx="72">
                  <c:v>33</c:v>
                </c:pt>
                <c:pt idx="73">
                  <c:v>28</c:v>
                </c:pt>
                <c:pt idx="74">
                  <c:v>49</c:v>
                </c:pt>
                <c:pt idx="75">
                  <c:v>6</c:v>
                </c:pt>
                <c:pt idx="76">
                  <c:v>7</c:v>
                </c:pt>
                <c:pt idx="77">
                  <c:v>10</c:v>
                </c:pt>
                <c:pt idx="78">
                  <c:v>36</c:v>
                </c:pt>
                <c:pt idx="79">
                  <c:v>23</c:v>
                </c:pt>
                <c:pt idx="80">
                  <c:v>6</c:v>
                </c:pt>
                <c:pt idx="81">
                  <c:v>28</c:v>
                </c:pt>
                <c:pt idx="82">
                  <c:v>11</c:v>
                </c:pt>
                <c:pt idx="83">
                  <c:v>38</c:v>
                </c:pt>
                <c:pt idx="84">
                  <c:v>43</c:v>
                </c:pt>
                <c:pt idx="85">
                  <c:v>5</c:v>
                </c:pt>
                <c:pt idx="86">
                  <c:v>34</c:v>
                </c:pt>
                <c:pt idx="87">
                  <c:v>26</c:v>
                </c:pt>
                <c:pt idx="88">
                  <c:v>44</c:v>
                </c:pt>
                <c:pt idx="89">
                  <c:v>18</c:v>
                </c:pt>
                <c:pt idx="90">
                  <c:v>25</c:v>
                </c:pt>
                <c:pt idx="91">
                  <c:v>29</c:v>
                </c:pt>
                <c:pt idx="92">
                  <c:v>38</c:v>
                </c:pt>
                <c:pt idx="93">
                  <c:v>47</c:v>
                </c:pt>
                <c:pt idx="94">
                  <c:v>44</c:v>
                </c:pt>
                <c:pt idx="95">
                  <c:v>43</c:v>
                </c:pt>
                <c:pt idx="96">
                  <c:v>36</c:v>
                </c:pt>
                <c:pt idx="97">
                  <c:v>34</c:v>
                </c:pt>
                <c:pt idx="98">
                  <c:v>31</c:v>
                </c:pt>
                <c:pt idx="99">
                  <c:v>47</c:v>
                </c:pt>
                <c:pt idx="100">
                  <c:v>7</c:v>
                </c:pt>
                <c:pt idx="101">
                  <c:v>45</c:v>
                </c:pt>
                <c:pt idx="102">
                  <c:v>41</c:v>
                </c:pt>
                <c:pt idx="103">
                  <c:v>13</c:v>
                </c:pt>
                <c:pt idx="104">
                  <c:v>16</c:v>
                </c:pt>
                <c:pt idx="105">
                  <c:v>25</c:v>
                </c:pt>
                <c:pt idx="106">
                  <c:v>15</c:v>
                </c:pt>
                <c:pt idx="107">
                  <c:v>24</c:v>
                </c:pt>
                <c:pt idx="108">
                  <c:v>28</c:v>
                </c:pt>
                <c:pt idx="109">
                  <c:v>38</c:v>
                </c:pt>
                <c:pt idx="110">
                  <c:v>23</c:v>
                </c:pt>
                <c:pt idx="111">
                  <c:v>32</c:v>
                </c:pt>
                <c:pt idx="112">
                  <c:v>23</c:v>
                </c:pt>
                <c:pt idx="113">
                  <c:v>22</c:v>
                </c:pt>
                <c:pt idx="114">
                  <c:v>6</c:v>
                </c:pt>
                <c:pt idx="115">
                  <c:v>12</c:v>
                </c:pt>
                <c:pt idx="116">
                  <c:v>23</c:v>
                </c:pt>
                <c:pt idx="117">
                  <c:v>18</c:v>
                </c:pt>
                <c:pt idx="118">
                  <c:v>44</c:v>
                </c:pt>
                <c:pt idx="119">
                  <c:v>28</c:v>
                </c:pt>
                <c:pt idx="120">
                  <c:v>8</c:v>
                </c:pt>
                <c:pt idx="121">
                  <c:v>31</c:v>
                </c:pt>
                <c:pt idx="122">
                  <c:v>22</c:v>
                </c:pt>
                <c:pt idx="123">
                  <c:v>5</c:v>
                </c:pt>
                <c:pt idx="124">
                  <c:v>33</c:v>
                </c:pt>
                <c:pt idx="125">
                  <c:v>23</c:v>
                </c:pt>
                <c:pt idx="126">
                  <c:v>26</c:v>
                </c:pt>
                <c:pt idx="127">
                  <c:v>30</c:v>
                </c:pt>
                <c:pt idx="128">
                  <c:v>15</c:v>
                </c:pt>
                <c:pt idx="129">
                  <c:v>41</c:v>
                </c:pt>
                <c:pt idx="130">
                  <c:v>36</c:v>
                </c:pt>
                <c:pt idx="131">
                  <c:v>15</c:v>
                </c:pt>
                <c:pt idx="132">
                  <c:v>49</c:v>
                </c:pt>
                <c:pt idx="133">
                  <c:v>11</c:v>
                </c:pt>
                <c:pt idx="134">
                  <c:v>29</c:v>
                </c:pt>
                <c:pt idx="135">
                  <c:v>32</c:v>
                </c:pt>
                <c:pt idx="136">
                  <c:v>30</c:v>
                </c:pt>
                <c:pt idx="137">
                  <c:v>29</c:v>
                </c:pt>
                <c:pt idx="138">
                  <c:v>25</c:v>
                </c:pt>
                <c:pt idx="139">
                  <c:v>5</c:v>
                </c:pt>
                <c:pt idx="140">
                  <c:v>26</c:v>
                </c:pt>
                <c:pt idx="141">
                  <c:v>35</c:v>
                </c:pt>
                <c:pt idx="142">
                  <c:v>33</c:v>
                </c:pt>
                <c:pt idx="143">
                  <c:v>5</c:v>
                </c:pt>
                <c:pt idx="144">
                  <c:v>29</c:v>
                </c:pt>
                <c:pt idx="145">
                  <c:v>50</c:v>
                </c:pt>
                <c:pt idx="146">
                  <c:v>50</c:v>
                </c:pt>
                <c:pt idx="147">
                  <c:v>43</c:v>
                </c:pt>
                <c:pt idx="148">
                  <c:v>33</c:v>
                </c:pt>
                <c:pt idx="149">
                  <c:v>22</c:v>
                </c:pt>
                <c:pt idx="150">
                  <c:v>23</c:v>
                </c:pt>
                <c:pt idx="151">
                  <c:v>29</c:v>
                </c:pt>
                <c:pt idx="152">
                  <c:v>11</c:v>
                </c:pt>
                <c:pt idx="153">
                  <c:v>28</c:v>
                </c:pt>
                <c:pt idx="154">
                  <c:v>40</c:v>
                </c:pt>
                <c:pt idx="155">
                  <c:v>41</c:v>
                </c:pt>
                <c:pt idx="156">
                  <c:v>45</c:v>
                </c:pt>
                <c:pt idx="157">
                  <c:v>44</c:v>
                </c:pt>
                <c:pt idx="158">
                  <c:v>43</c:v>
                </c:pt>
                <c:pt idx="159">
                  <c:v>12</c:v>
                </c:pt>
                <c:pt idx="160">
                  <c:v>42</c:v>
                </c:pt>
                <c:pt idx="161">
                  <c:v>30</c:v>
                </c:pt>
                <c:pt idx="162">
                  <c:v>40</c:v>
                </c:pt>
                <c:pt idx="163">
                  <c:v>29</c:v>
                </c:pt>
                <c:pt idx="164">
                  <c:v>20</c:v>
                </c:pt>
                <c:pt idx="165">
                  <c:v>13</c:v>
                </c:pt>
                <c:pt idx="166">
                  <c:v>14</c:v>
                </c:pt>
                <c:pt idx="167">
                  <c:v>13</c:v>
                </c:pt>
                <c:pt idx="168">
                  <c:v>43</c:v>
                </c:pt>
                <c:pt idx="169">
                  <c:v>20</c:v>
                </c:pt>
                <c:pt idx="170">
                  <c:v>13</c:v>
                </c:pt>
                <c:pt idx="171">
                  <c:v>18</c:v>
                </c:pt>
                <c:pt idx="172">
                  <c:v>46</c:v>
                </c:pt>
                <c:pt idx="173">
                  <c:v>49</c:v>
                </c:pt>
                <c:pt idx="174">
                  <c:v>18</c:v>
                </c:pt>
                <c:pt idx="175">
                  <c:v>18</c:v>
                </c:pt>
                <c:pt idx="176">
                  <c:v>9</c:v>
                </c:pt>
                <c:pt idx="177">
                  <c:v>14</c:v>
                </c:pt>
                <c:pt idx="178">
                  <c:v>40</c:v>
                </c:pt>
                <c:pt idx="179">
                  <c:v>42</c:v>
                </c:pt>
                <c:pt idx="180">
                  <c:v>40</c:v>
                </c:pt>
                <c:pt idx="181">
                  <c:v>43</c:v>
                </c:pt>
                <c:pt idx="182">
                  <c:v>24</c:v>
                </c:pt>
                <c:pt idx="183">
                  <c:v>27</c:v>
                </c:pt>
                <c:pt idx="184">
                  <c:v>34</c:v>
                </c:pt>
                <c:pt idx="185">
                  <c:v>37</c:v>
                </c:pt>
                <c:pt idx="186">
                  <c:v>29</c:v>
                </c:pt>
                <c:pt idx="187">
                  <c:v>18</c:v>
                </c:pt>
                <c:pt idx="188">
                  <c:v>26</c:v>
                </c:pt>
                <c:pt idx="189">
                  <c:v>46</c:v>
                </c:pt>
                <c:pt idx="190">
                  <c:v>25</c:v>
                </c:pt>
                <c:pt idx="191">
                  <c:v>49</c:v>
                </c:pt>
                <c:pt idx="192">
                  <c:v>18</c:v>
                </c:pt>
                <c:pt idx="193">
                  <c:v>36</c:v>
                </c:pt>
                <c:pt idx="194">
                  <c:v>36</c:v>
                </c:pt>
                <c:pt idx="195">
                  <c:v>16</c:v>
                </c:pt>
                <c:pt idx="196">
                  <c:v>22</c:v>
                </c:pt>
                <c:pt idx="197">
                  <c:v>48</c:v>
                </c:pt>
                <c:pt idx="198">
                  <c:v>46</c:v>
                </c:pt>
                <c:pt idx="199">
                  <c:v>19</c:v>
                </c:pt>
                <c:pt idx="200">
                  <c:v>35</c:v>
                </c:pt>
                <c:pt idx="201">
                  <c:v>13</c:v>
                </c:pt>
                <c:pt idx="202">
                  <c:v>31</c:v>
                </c:pt>
                <c:pt idx="203">
                  <c:v>46</c:v>
                </c:pt>
                <c:pt idx="204">
                  <c:v>16</c:v>
                </c:pt>
                <c:pt idx="205">
                  <c:v>31</c:v>
                </c:pt>
                <c:pt idx="206">
                  <c:v>25</c:v>
                </c:pt>
                <c:pt idx="207">
                  <c:v>42</c:v>
                </c:pt>
                <c:pt idx="208">
                  <c:v>50</c:v>
                </c:pt>
                <c:pt idx="209">
                  <c:v>5</c:v>
                </c:pt>
                <c:pt idx="210">
                  <c:v>34</c:v>
                </c:pt>
                <c:pt idx="211">
                  <c:v>42</c:v>
                </c:pt>
                <c:pt idx="212">
                  <c:v>43</c:v>
                </c:pt>
                <c:pt idx="213">
                  <c:v>37</c:v>
                </c:pt>
                <c:pt idx="214">
                  <c:v>35</c:v>
                </c:pt>
                <c:pt idx="215">
                  <c:v>35</c:v>
                </c:pt>
                <c:pt idx="216">
                  <c:v>45</c:v>
                </c:pt>
                <c:pt idx="217">
                  <c:v>5</c:v>
                </c:pt>
                <c:pt idx="218">
                  <c:v>7</c:v>
                </c:pt>
                <c:pt idx="219">
                  <c:v>41</c:v>
                </c:pt>
                <c:pt idx="220">
                  <c:v>15</c:v>
                </c:pt>
                <c:pt idx="221">
                  <c:v>10</c:v>
                </c:pt>
                <c:pt idx="222">
                  <c:v>27</c:v>
                </c:pt>
                <c:pt idx="223">
                  <c:v>11</c:v>
                </c:pt>
                <c:pt idx="224">
                  <c:v>8</c:v>
                </c:pt>
                <c:pt idx="225">
                  <c:v>42</c:v>
                </c:pt>
                <c:pt idx="226">
                  <c:v>47</c:v>
                </c:pt>
                <c:pt idx="227">
                  <c:v>12</c:v>
                </c:pt>
                <c:pt idx="228">
                  <c:v>44</c:v>
                </c:pt>
                <c:pt idx="229">
                  <c:v>11</c:v>
                </c:pt>
                <c:pt idx="230">
                  <c:v>37</c:v>
                </c:pt>
                <c:pt idx="231">
                  <c:v>47</c:v>
                </c:pt>
                <c:pt idx="232">
                  <c:v>17</c:v>
                </c:pt>
                <c:pt idx="233">
                  <c:v>48</c:v>
                </c:pt>
                <c:pt idx="234">
                  <c:v>25</c:v>
                </c:pt>
                <c:pt idx="235">
                  <c:v>46</c:v>
                </c:pt>
                <c:pt idx="236">
                  <c:v>15</c:v>
                </c:pt>
                <c:pt idx="237">
                  <c:v>50</c:v>
                </c:pt>
                <c:pt idx="238">
                  <c:v>38</c:v>
                </c:pt>
                <c:pt idx="239">
                  <c:v>16</c:v>
                </c:pt>
                <c:pt idx="240">
                  <c:v>22</c:v>
                </c:pt>
                <c:pt idx="241">
                  <c:v>32</c:v>
                </c:pt>
                <c:pt idx="242">
                  <c:v>50</c:v>
                </c:pt>
                <c:pt idx="243">
                  <c:v>26</c:v>
                </c:pt>
                <c:pt idx="244">
                  <c:v>8</c:v>
                </c:pt>
                <c:pt idx="245">
                  <c:v>11</c:v>
                </c:pt>
                <c:pt idx="246">
                  <c:v>24</c:v>
                </c:pt>
                <c:pt idx="247">
                  <c:v>5</c:v>
                </c:pt>
                <c:pt idx="248">
                  <c:v>10</c:v>
                </c:pt>
                <c:pt idx="249">
                  <c:v>10</c:v>
                </c:pt>
                <c:pt idx="250">
                  <c:v>28</c:v>
                </c:pt>
                <c:pt idx="251">
                  <c:v>31</c:v>
                </c:pt>
                <c:pt idx="252">
                  <c:v>32</c:v>
                </c:pt>
                <c:pt idx="253">
                  <c:v>42</c:v>
                </c:pt>
                <c:pt idx="254">
                  <c:v>21</c:v>
                </c:pt>
                <c:pt idx="255">
                  <c:v>39</c:v>
                </c:pt>
                <c:pt idx="256">
                  <c:v>33</c:v>
                </c:pt>
                <c:pt idx="257">
                  <c:v>19</c:v>
                </c:pt>
                <c:pt idx="258">
                  <c:v>50</c:v>
                </c:pt>
                <c:pt idx="259">
                  <c:v>5</c:v>
                </c:pt>
                <c:pt idx="260">
                  <c:v>34</c:v>
                </c:pt>
                <c:pt idx="261">
                  <c:v>14</c:v>
                </c:pt>
                <c:pt idx="262">
                  <c:v>5</c:v>
                </c:pt>
                <c:pt idx="263">
                  <c:v>32</c:v>
                </c:pt>
                <c:pt idx="264">
                  <c:v>46</c:v>
                </c:pt>
                <c:pt idx="265">
                  <c:v>12</c:v>
                </c:pt>
                <c:pt idx="266">
                  <c:v>48</c:v>
                </c:pt>
                <c:pt idx="267">
                  <c:v>25</c:v>
                </c:pt>
                <c:pt idx="268">
                  <c:v>17</c:v>
                </c:pt>
                <c:pt idx="269">
                  <c:v>22</c:v>
                </c:pt>
                <c:pt idx="270">
                  <c:v>34</c:v>
                </c:pt>
                <c:pt idx="271">
                  <c:v>8</c:v>
                </c:pt>
                <c:pt idx="272">
                  <c:v>40</c:v>
                </c:pt>
                <c:pt idx="273">
                  <c:v>18</c:v>
                </c:pt>
                <c:pt idx="274">
                  <c:v>12</c:v>
                </c:pt>
                <c:pt idx="275">
                  <c:v>47</c:v>
                </c:pt>
                <c:pt idx="276">
                  <c:v>34</c:v>
                </c:pt>
                <c:pt idx="277">
                  <c:v>33</c:v>
                </c:pt>
                <c:pt idx="278">
                  <c:v>27</c:v>
                </c:pt>
                <c:pt idx="279">
                  <c:v>46</c:v>
                </c:pt>
                <c:pt idx="280">
                  <c:v>15</c:v>
                </c:pt>
                <c:pt idx="281">
                  <c:v>9</c:v>
                </c:pt>
                <c:pt idx="282">
                  <c:v>44</c:v>
                </c:pt>
                <c:pt idx="283">
                  <c:v>6</c:v>
                </c:pt>
                <c:pt idx="284">
                  <c:v>5</c:v>
                </c:pt>
                <c:pt idx="285">
                  <c:v>10</c:v>
                </c:pt>
                <c:pt idx="286">
                  <c:v>7</c:v>
                </c:pt>
                <c:pt idx="287">
                  <c:v>29</c:v>
                </c:pt>
                <c:pt idx="288">
                  <c:v>33</c:v>
                </c:pt>
                <c:pt idx="289">
                  <c:v>15</c:v>
                </c:pt>
                <c:pt idx="290">
                  <c:v>43</c:v>
                </c:pt>
                <c:pt idx="291">
                  <c:v>33</c:v>
                </c:pt>
                <c:pt idx="292">
                  <c:v>7</c:v>
                </c:pt>
                <c:pt idx="293">
                  <c:v>46</c:v>
                </c:pt>
                <c:pt idx="294">
                  <c:v>36</c:v>
                </c:pt>
                <c:pt idx="295">
                  <c:v>38</c:v>
                </c:pt>
                <c:pt idx="296">
                  <c:v>17</c:v>
                </c:pt>
                <c:pt idx="297">
                  <c:v>41</c:v>
                </c:pt>
                <c:pt idx="298">
                  <c:v>37</c:v>
                </c:pt>
                <c:pt idx="299">
                  <c:v>33</c:v>
                </c:pt>
                <c:pt idx="300">
                  <c:v>28</c:v>
                </c:pt>
                <c:pt idx="301">
                  <c:v>15</c:v>
                </c:pt>
                <c:pt idx="302">
                  <c:v>23</c:v>
                </c:pt>
                <c:pt idx="303">
                  <c:v>22</c:v>
                </c:pt>
                <c:pt idx="304">
                  <c:v>28</c:v>
                </c:pt>
                <c:pt idx="305">
                  <c:v>18</c:v>
                </c:pt>
                <c:pt idx="306">
                  <c:v>20</c:v>
                </c:pt>
                <c:pt idx="307">
                  <c:v>10</c:v>
                </c:pt>
                <c:pt idx="308">
                  <c:v>14</c:v>
                </c:pt>
                <c:pt idx="309">
                  <c:v>8</c:v>
                </c:pt>
                <c:pt idx="310">
                  <c:v>46</c:v>
                </c:pt>
                <c:pt idx="311">
                  <c:v>36</c:v>
                </c:pt>
                <c:pt idx="312">
                  <c:v>29</c:v>
                </c:pt>
                <c:pt idx="313">
                  <c:v>47</c:v>
                </c:pt>
                <c:pt idx="314">
                  <c:v>41</c:v>
                </c:pt>
                <c:pt idx="315">
                  <c:v>14</c:v>
                </c:pt>
                <c:pt idx="316">
                  <c:v>13</c:v>
                </c:pt>
                <c:pt idx="317">
                  <c:v>23</c:v>
                </c:pt>
                <c:pt idx="318">
                  <c:v>37</c:v>
                </c:pt>
                <c:pt idx="319">
                  <c:v>34</c:v>
                </c:pt>
                <c:pt idx="320">
                  <c:v>39</c:v>
                </c:pt>
                <c:pt idx="321">
                  <c:v>42</c:v>
                </c:pt>
                <c:pt idx="322">
                  <c:v>21</c:v>
                </c:pt>
                <c:pt idx="323">
                  <c:v>34</c:v>
                </c:pt>
                <c:pt idx="324">
                  <c:v>8</c:v>
                </c:pt>
                <c:pt idx="325">
                  <c:v>48</c:v>
                </c:pt>
                <c:pt idx="326">
                  <c:v>24</c:v>
                </c:pt>
                <c:pt idx="327">
                  <c:v>49</c:v>
                </c:pt>
                <c:pt idx="328">
                  <c:v>48</c:v>
                </c:pt>
                <c:pt idx="329">
                  <c:v>29</c:v>
                </c:pt>
                <c:pt idx="330">
                  <c:v>28</c:v>
                </c:pt>
                <c:pt idx="331">
                  <c:v>10</c:v>
                </c:pt>
                <c:pt idx="332">
                  <c:v>34</c:v>
                </c:pt>
                <c:pt idx="333">
                  <c:v>36</c:v>
                </c:pt>
                <c:pt idx="334">
                  <c:v>21</c:v>
                </c:pt>
                <c:pt idx="335">
                  <c:v>26</c:v>
                </c:pt>
                <c:pt idx="336">
                  <c:v>19</c:v>
                </c:pt>
                <c:pt idx="337">
                  <c:v>45</c:v>
                </c:pt>
                <c:pt idx="338">
                  <c:v>32</c:v>
                </c:pt>
                <c:pt idx="339">
                  <c:v>27</c:v>
                </c:pt>
                <c:pt idx="340">
                  <c:v>22</c:v>
                </c:pt>
                <c:pt idx="341">
                  <c:v>38</c:v>
                </c:pt>
                <c:pt idx="342">
                  <c:v>32</c:v>
                </c:pt>
                <c:pt idx="343">
                  <c:v>15</c:v>
                </c:pt>
                <c:pt idx="344">
                  <c:v>18</c:v>
                </c:pt>
                <c:pt idx="345">
                  <c:v>6</c:v>
                </c:pt>
                <c:pt idx="346">
                  <c:v>41</c:v>
                </c:pt>
                <c:pt idx="347">
                  <c:v>38</c:v>
                </c:pt>
                <c:pt idx="348">
                  <c:v>44</c:v>
                </c:pt>
                <c:pt idx="349">
                  <c:v>12</c:v>
                </c:pt>
                <c:pt idx="350">
                  <c:v>35</c:v>
                </c:pt>
                <c:pt idx="351">
                  <c:v>6</c:v>
                </c:pt>
                <c:pt idx="352">
                  <c:v>34</c:v>
                </c:pt>
                <c:pt idx="353">
                  <c:v>30</c:v>
                </c:pt>
                <c:pt idx="354">
                  <c:v>24</c:v>
                </c:pt>
                <c:pt idx="355">
                  <c:v>46</c:v>
                </c:pt>
                <c:pt idx="356">
                  <c:v>44</c:v>
                </c:pt>
                <c:pt idx="357">
                  <c:v>8</c:v>
                </c:pt>
                <c:pt idx="358">
                  <c:v>34</c:v>
                </c:pt>
                <c:pt idx="359">
                  <c:v>40</c:v>
                </c:pt>
                <c:pt idx="360">
                  <c:v>23</c:v>
                </c:pt>
                <c:pt idx="361">
                  <c:v>30</c:v>
                </c:pt>
                <c:pt idx="362">
                  <c:v>22</c:v>
                </c:pt>
                <c:pt idx="363">
                  <c:v>19</c:v>
                </c:pt>
                <c:pt idx="364">
                  <c:v>26</c:v>
                </c:pt>
                <c:pt idx="365">
                  <c:v>10</c:v>
                </c:pt>
                <c:pt idx="366">
                  <c:v>26</c:v>
                </c:pt>
                <c:pt idx="367">
                  <c:v>50</c:v>
                </c:pt>
                <c:pt idx="368">
                  <c:v>16</c:v>
                </c:pt>
                <c:pt idx="369">
                  <c:v>27</c:v>
                </c:pt>
                <c:pt idx="370">
                  <c:v>14</c:v>
                </c:pt>
                <c:pt idx="371">
                  <c:v>31</c:v>
                </c:pt>
                <c:pt idx="372">
                  <c:v>14</c:v>
                </c:pt>
                <c:pt idx="373">
                  <c:v>46</c:v>
                </c:pt>
                <c:pt idx="374">
                  <c:v>11</c:v>
                </c:pt>
                <c:pt idx="375">
                  <c:v>21</c:v>
                </c:pt>
                <c:pt idx="376">
                  <c:v>40</c:v>
                </c:pt>
                <c:pt idx="377">
                  <c:v>7</c:v>
                </c:pt>
                <c:pt idx="378">
                  <c:v>9</c:v>
                </c:pt>
                <c:pt idx="379">
                  <c:v>46</c:v>
                </c:pt>
                <c:pt idx="380">
                  <c:v>10</c:v>
                </c:pt>
                <c:pt idx="381">
                  <c:v>30</c:v>
                </c:pt>
                <c:pt idx="382">
                  <c:v>11</c:v>
                </c:pt>
                <c:pt idx="383">
                  <c:v>22</c:v>
                </c:pt>
                <c:pt idx="384">
                  <c:v>42</c:v>
                </c:pt>
                <c:pt idx="385">
                  <c:v>42</c:v>
                </c:pt>
                <c:pt idx="386">
                  <c:v>19</c:v>
                </c:pt>
                <c:pt idx="387">
                  <c:v>15</c:v>
                </c:pt>
                <c:pt idx="388">
                  <c:v>33</c:v>
                </c:pt>
                <c:pt idx="389">
                  <c:v>7</c:v>
                </c:pt>
                <c:pt idx="390">
                  <c:v>21</c:v>
                </c:pt>
                <c:pt idx="391">
                  <c:v>28</c:v>
                </c:pt>
                <c:pt idx="392">
                  <c:v>11</c:v>
                </c:pt>
                <c:pt idx="393">
                  <c:v>44</c:v>
                </c:pt>
                <c:pt idx="394">
                  <c:v>9</c:v>
                </c:pt>
                <c:pt idx="395">
                  <c:v>30</c:v>
                </c:pt>
                <c:pt idx="396">
                  <c:v>13</c:v>
                </c:pt>
                <c:pt idx="397">
                  <c:v>28</c:v>
                </c:pt>
                <c:pt idx="398">
                  <c:v>35</c:v>
                </c:pt>
                <c:pt idx="399">
                  <c:v>38</c:v>
                </c:pt>
                <c:pt idx="400">
                  <c:v>38</c:v>
                </c:pt>
                <c:pt idx="401">
                  <c:v>43</c:v>
                </c:pt>
                <c:pt idx="402">
                  <c:v>22</c:v>
                </c:pt>
                <c:pt idx="403">
                  <c:v>27</c:v>
                </c:pt>
                <c:pt idx="404">
                  <c:v>33</c:v>
                </c:pt>
                <c:pt idx="405">
                  <c:v>33</c:v>
                </c:pt>
                <c:pt idx="406">
                  <c:v>8</c:v>
                </c:pt>
                <c:pt idx="407">
                  <c:v>44</c:v>
                </c:pt>
                <c:pt idx="408">
                  <c:v>44</c:v>
                </c:pt>
                <c:pt idx="409">
                  <c:v>50</c:v>
                </c:pt>
                <c:pt idx="410">
                  <c:v>26</c:v>
                </c:pt>
                <c:pt idx="411">
                  <c:v>6</c:v>
                </c:pt>
                <c:pt idx="412">
                  <c:v>8</c:v>
                </c:pt>
                <c:pt idx="413">
                  <c:v>35</c:v>
                </c:pt>
                <c:pt idx="414">
                  <c:v>35</c:v>
                </c:pt>
                <c:pt idx="415">
                  <c:v>22</c:v>
                </c:pt>
                <c:pt idx="416">
                  <c:v>50</c:v>
                </c:pt>
                <c:pt idx="417">
                  <c:v>9</c:v>
                </c:pt>
                <c:pt idx="418">
                  <c:v>7</c:v>
                </c:pt>
                <c:pt idx="419">
                  <c:v>32</c:v>
                </c:pt>
                <c:pt idx="420">
                  <c:v>9</c:v>
                </c:pt>
                <c:pt idx="421">
                  <c:v>12</c:v>
                </c:pt>
                <c:pt idx="422">
                  <c:v>11</c:v>
                </c:pt>
                <c:pt idx="423">
                  <c:v>5</c:v>
                </c:pt>
                <c:pt idx="424">
                  <c:v>48</c:v>
                </c:pt>
                <c:pt idx="425">
                  <c:v>44</c:v>
                </c:pt>
                <c:pt idx="426">
                  <c:v>32</c:v>
                </c:pt>
                <c:pt idx="427">
                  <c:v>24</c:v>
                </c:pt>
                <c:pt idx="428">
                  <c:v>14</c:v>
                </c:pt>
                <c:pt idx="429">
                  <c:v>18</c:v>
                </c:pt>
                <c:pt idx="430">
                  <c:v>50</c:v>
                </c:pt>
                <c:pt idx="431">
                  <c:v>7</c:v>
                </c:pt>
                <c:pt idx="432">
                  <c:v>50</c:v>
                </c:pt>
                <c:pt idx="433">
                  <c:v>18</c:v>
                </c:pt>
                <c:pt idx="434">
                  <c:v>11</c:v>
                </c:pt>
                <c:pt idx="435">
                  <c:v>29</c:v>
                </c:pt>
                <c:pt idx="436">
                  <c:v>35</c:v>
                </c:pt>
                <c:pt idx="437">
                  <c:v>39</c:v>
                </c:pt>
                <c:pt idx="438">
                  <c:v>42</c:v>
                </c:pt>
                <c:pt idx="439">
                  <c:v>42</c:v>
                </c:pt>
                <c:pt idx="440">
                  <c:v>13</c:v>
                </c:pt>
                <c:pt idx="441">
                  <c:v>35</c:v>
                </c:pt>
                <c:pt idx="442">
                  <c:v>37</c:v>
                </c:pt>
                <c:pt idx="443">
                  <c:v>39</c:v>
                </c:pt>
                <c:pt idx="444">
                  <c:v>44</c:v>
                </c:pt>
                <c:pt idx="445">
                  <c:v>26</c:v>
                </c:pt>
                <c:pt idx="446">
                  <c:v>35</c:v>
                </c:pt>
                <c:pt idx="447">
                  <c:v>6</c:v>
                </c:pt>
                <c:pt idx="448">
                  <c:v>7</c:v>
                </c:pt>
                <c:pt idx="449">
                  <c:v>46</c:v>
                </c:pt>
                <c:pt idx="450">
                  <c:v>9</c:v>
                </c:pt>
                <c:pt idx="451">
                  <c:v>8</c:v>
                </c:pt>
                <c:pt idx="452">
                  <c:v>39</c:v>
                </c:pt>
                <c:pt idx="453">
                  <c:v>25</c:v>
                </c:pt>
                <c:pt idx="454">
                  <c:v>7</c:v>
                </c:pt>
                <c:pt idx="455">
                  <c:v>19</c:v>
                </c:pt>
                <c:pt idx="456">
                  <c:v>14</c:v>
                </c:pt>
                <c:pt idx="457">
                  <c:v>39</c:v>
                </c:pt>
                <c:pt idx="458">
                  <c:v>37</c:v>
                </c:pt>
                <c:pt idx="459">
                  <c:v>11</c:v>
                </c:pt>
                <c:pt idx="460">
                  <c:v>21</c:v>
                </c:pt>
                <c:pt idx="461">
                  <c:v>49</c:v>
                </c:pt>
                <c:pt idx="462">
                  <c:v>15</c:v>
                </c:pt>
                <c:pt idx="463">
                  <c:v>34</c:v>
                </c:pt>
                <c:pt idx="464">
                  <c:v>49</c:v>
                </c:pt>
                <c:pt idx="465">
                  <c:v>20</c:v>
                </c:pt>
                <c:pt idx="466">
                  <c:v>23</c:v>
                </c:pt>
                <c:pt idx="467">
                  <c:v>47</c:v>
                </c:pt>
                <c:pt idx="468">
                  <c:v>28</c:v>
                </c:pt>
                <c:pt idx="469">
                  <c:v>27</c:v>
                </c:pt>
                <c:pt idx="470">
                  <c:v>36</c:v>
                </c:pt>
                <c:pt idx="471">
                  <c:v>14</c:v>
                </c:pt>
                <c:pt idx="472">
                  <c:v>32</c:v>
                </c:pt>
                <c:pt idx="473">
                  <c:v>14</c:v>
                </c:pt>
                <c:pt idx="474">
                  <c:v>6</c:v>
                </c:pt>
                <c:pt idx="475">
                  <c:v>19</c:v>
                </c:pt>
                <c:pt idx="476">
                  <c:v>16</c:v>
                </c:pt>
                <c:pt idx="477">
                  <c:v>31</c:v>
                </c:pt>
                <c:pt idx="478">
                  <c:v>35</c:v>
                </c:pt>
                <c:pt idx="479">
                  <c:v>6</c:v>
                </c:pt>
                <c:pt idx="480">
                  <c:v>5</c:v>
                </c:pt>
                <c:pt idx="481">
                  <c:v>13</c:v>
                </c:pt>
                <c:pt idx="482">
                  <c:v>8</c:v>
                </c:pt>
                <c:pt idx="483">
                  <c:v>21</c:v>
                </c:pt>
                <c:pt idx="484">
                  <c:v>47</c:v>
                </c:pt>
                <c:pt idx="485">
                  <c:v>8</c:v>
                </c:pt>
                <c:pt idx="486">
                  <c:v>7</c:v>
                </c:pt>
                <c:pt idx="487">
                  <c:v>41</c:v>
                </c:pt>
                <c:pt idx="488">
                  <c:v>28</c:v>
                </c:pt>
                <c:pt idx="489">
                  <c:v>24</c:v>
                </c:pt>
                <c:pt idx="490">
                  <c:v>20</c:v>
                </c:pt>
                <c:pt idx="491">
                  <c:v>18</c:v>
                </c:pt>
                <c:pt idx="492">
                  <c:v>44</c:v>
                </c:pt>
                <c:pt idx="493">
                  <c:v>5</c:v>
                </c:pt>
                <c:pt idx="494">
                  <c:v>45</c:v>
                </c:pt>
                <c:pt idx="495">
                  <c:v>22</c:v>
                </c:pt>
                <c:pt idx="496">
                  <c:v>34</c:v>
                </c:pt>
                <c:pt idx="497">
                  <c:v>24</c:v>
                </c:pt>
                <c:pt idx="498">
                  <c:v>25</c:v>
                </c:pt>
                <c:pt idx="499">
                  <c:v>24</c:v>
                </c:pt>
                <c:pt idx="500">
                  <c:v>46</c:v>
                </c:pt>
                <c:pt idx="501">
                  <c:v>11</c:v>
                </c:pt>
                <c:pt idx="502">
                  <c:v>32</c:v>
                </c:pt>
                <c:pt idx="503">
                  <c:v>13</c:v>
                </c:pt>
                <c:pt idx="504">
                  <c:v>29</c:v>
                </c:pt>
                <c:pt idx="505">
                  <c:v>35</c:v>
                </c:pt>
                <c:pt idx="506">
                  <c:v>33</c:v>
                </c:pt>
                <c:pt idx="507">
                  <c:v>32</c:v>
                </c:pt>
                <c:pt idx="508">
                  <c:v>21</c:v>
                </c:pt>
                <c:pt idx="509">
                  <c:v>23</c:v>
                </c:pt>
                <c:pt idx="510">
                  <c:v>12</c:v>
                </c:pt>
                <c:pt idx="511">
                  <c:v>29</c:v>
                </c:pt>
                <c:pt idx="512">
                  <c:v>26</c:v>
                </c:pt>
                <c:pt idx="513">
                  <c:v>35</c:v>
                </c:pt>
                <c:pt idx="514">
                  <c:v>50</c:v>
                </c:pt>
                <c:pt idx="515">
                  <c:v>41</c:v>
                </c:pt>
                <c:pt idx="516">
                  <c:v>5</c:v>
                </c:pt>
                <c:pt idx="517">
                  <c:v>20</c:v>
                </c:pt>
                <c:pt idx="518">
                  <c:v>12</c:v>
                </c:pt>
                <c:pt idx="519">
                  <c:v>19</c:v>
                </c:pt>
                <c:pt idx="520">
                  <c:v>29</c:v>
                </c:pt>
                <c:pt idx="521">
                  <c:v>5</c:v>
                </c:pt>
                <c:pt idx="522">
                  <c:v>45</c:v>
                </c:pt>
                <c:pt idx="523">
                  <c:v>9</c:v>
                </c:pt>
                <c:pt idx="524">
                  <c:v>41</c:v>
                </c:pt>
                <c:pt idx="525">
                  <c:v>13</c:v>
                </c:pt>
                <c:pt idx="526">
                  <c:v>26</c:v>
                </c:pt>
                <c:pt idx="527">
                  <c:v>40</c:v>
                </c:pt>
                <c:pt idx="528">
                  <c:v>24</c:v>
                </c:pt>
                <c:pt idx="529">
                  <c:v>9</c:v>
                </c:pt>
                <c:pt idx="530">
                  <c:v>29</c:v>
                </c:pt>
                <c:pt idx="531">
                  <c:v>32</c:v>
                </c:pt>
                <c:pt idx="532">
                  <c:v>18</c:v>
                </c:pt>
                <c:pt idx="533">
                  <c:v>34</c:v>
                </c:pt>
                <c:pt idx="534">
                  <c:v>8</c:v>
                </c:pt>
                <c:pt idx="535">
                  <c:v>39</c:v>
                </c:pt>
                <c:pt idx="536">
                  <c:v>34</c:v>
                </c:pt>
                <c:pt idx="537">
                  <c:v>25</c:v>
                </c:pt>
                <c:pt idx="538">
                  <c:v>50</c:v>
                </c:pt>
                <c:pt idx="539">
                  <c:v>29</c:v>
                </c:pt>
                <c:pt idx="540">
                  <c:v>21</c:v>
                </c:pt>
                <c:pt idx="541">
                  <c:v>16</c:v>
                </c:pt>
                <c:pt idx="542">
                  <c:v>9</c:v>
                </c:pt>
                <c:pt idx="543">
                  <c:v>9</c:v>
                </c:pt>
                <c:pt idx="544">
                  <c:v>47</c:v>
                </c:pt>
                <c:pt idx="545">
                  <c:v>14</c:v>
                </c:pt>
                <c:pt idx="546">
                  <c:v>48</c:v>
                </c:pt>
                <c:pt idx="547">
                  <c:v>18</c:v>
                </c:pt>
                <c:pt idx="548">
                  <c:v>15</c:v>
                </c:pt>
                <c:pt idx="549">
                  <c:v>7</c:v>
                </c:pt>
                <c:pt idx="550">
                  <c:v>43</c:v>
                </c:pt>
                <c:pt idx="551">
                  <c:v>23</c:v>
                </c:pt>
                <c:pt idx="552">
                  <c:v>49</c:v>
                </c:pt>
                <c:pt idx="553">
                  <c:v>31</c:v>
                </c:pt>
                <c:pt idx="554">
                  <c:v>46</c:v>
                </c:pt>
                <c:pt idx="555">
                  <c:v>20</c:v>
                </c:pt>
                <c:pt idx="556">
                  <c:v>33</c:v>
                </c:pt>
                <c:pt idx="557">
                  <c:v>11</c:v>
                </c:pt>
                <c:pt idx="558">
                  <c:v>29</c:v>
                </c:pt>
                <c:pt idx="559">
                  <c:v>26</c:v>
                </c:pt>
                <c:pt idx="560">
                  <c:v>8</c:v>
                </c:pt>
                <c:pt idx="561">
                  <c:v>49</c:v>
                </c:pt>
                <c:pt idx="562">
                  <c:v>17</c:v>
                </c:pt>
                <c:pt idx="563">
                  <c:v>7</c:v>
                </c:pt>
                <c:pt idx="564">
                  <c:v>48</c:v>
                </c:pt>
                <c:pt idx="565">
                  <c:v>34</c:v>
                </c:pt>
                <c:pt idx="566">
                  <c:v>7</c:v>
                </c:pt>
                <c:pt idx="567">
                  <c:v>24</c:v>
                </c:pt>
                <c:pt idx="568">
                  <c:v>49</c:v>
                </c:pt>
                <c:pt idx="569">
                  <c:v>6</c:v>
                </c:pt>
                <c:pt idx="570">
                  <c:v>6</c:v>
                </c:pt>
                <c:pt idx="571">
                  <c:v>32</c:v>
                </c:pt>
                <c:pt idx="572">
                  <c:v>44</c:v>
                </c:pt>
                <c:pt idx="573">
                  <c:v>43</c:v>
                </c:pt>
                <c:pt idx="574">
                  <c:v>23</c:v>
                </c:pt>
                <c:pt idx="575">
                  <c:v>5</c:v>
                </c:pt>
                <c:pt idx="576">
                  <c:v>25</c:v>
                </c:pt>
                <c:pt idx="577">
                  <c:v>11</c:v>
                </c:pt>
                <c:pt idx="578">
                  <c:v>28</c:v>
                </c:pt>
                <c:pt idx="579">
                  <c:v>24</c:v>
                </c:pt>
                <c:pt idx="580">
                  <c:v>47</c:v>
                </c:pt>
                <c:pt idx="581">
                  <c:v>9</c:v>
                </c:pt>
                <c:pt idx="582">
                  <c:v>20</c:v>
                </c:pt>
                <c:pt idx="583">
                  <c:v>27</c:v>
                </c:pt>
                <c:pt idx="584">
                  <c:v>43</c:v>
                </c:pt>
                <c:pt idx="585">
                  <c:v>39</c:v>
                </c:pt>
                <c:pt idx="586">
                  <c:v>24</c:v>
                </c:pt>
                <c:pt idx="587">
                  <c:v>45</c:v>
                </c:pt>
                <c:pt idx="588">
                  <c:v>14</c:v>
                </c:pt>
                <c:pt idx="589">
                  <c:v>12</c:v>
                </c:pt>
                <c:pt idx="590">
                  <c:v>7</c:v>
                </c:pt>
                <c:pt idx="591">
                  <c:v>44</c:v>
                </c:pt>
                <c:pt idx="592">
                  <c:v>21</c:v>
                </c:pt>
                <c:pt idx="593">
                  <c:v>34</c:v>
                </c:pt>
                <c:pt idx="594">
                  <c:v>40</c:v>
                </c:pt>
                <c:pt idx="595">
                  <c:v>46</c:v>
                </c:pt>
                <c:pt idx="596">
                  <c:v>17</c:v>
                </c:pt>
                <c:pt idx="597">
                  <c:v>39</c:v>
                </c:pt>
                <c:pt idx="598">
                  <c:v>44</c:v>
                </c:pt>
                <c:pt idx="599">
                  <c:v>12</c:v>
                </c:pt>
                <c:pt idx="600">
                  <c:v>49</c:v>
                </c:pt>
                <c:pt idx="601">
                  <c:v>43</c:v>
                </c:pt>
                <c:pt idx="602">
                  <c:v>5</c:v>
                </c:pt>
                <c:pt idx="603">
                  <c:v>42</c:v>
                </c:pt>
                <c:pt idx="604">
                  <c:v>16</c:v>
                </c:pt>
                <c:pt idx="605">
                  <c:v>12</c:v>
                </c:pt>
                <c:pt idx="606">
                  <c:v>38</c:v>
                </c:pt>
                <c:pt idx="607">
                  <c:v>27</c:v>
                </c:pt>
                <c:pt idx="608">
                  <c:v>11</c:v>
                </c:pt>
                <c:pt idx="609">
                  <c:v>11</c:v>
                </c:pt>
                <c:pt idx="610">
                  <c:v>20</c:v>
                </c:pt>
                <c:pt idx="611">
                  <c:v>36</c:v>
                </c:pt>
                <c:pt idx="612">
                  <c:v>26</c:v>
                </c:pt>
                <c:pt idx="613">
                  <c:v>42</c:v>
                </c:pt>
                <c:pt idx="614">
                  <c:v>10</c:v>
                </c:pt>
                <c:pt idx="615">
                  <c:v>39</c:v>
                </c:pt>
                <c:pt idx="616">
                  <c:v>36</c:v>
                </c:pt>
                <c:pt idx="617">
                  <c:v>24</c:v>
                </c:pt>
                <c:pt idx="618">
                  <c:v>17</c:v>
                </c:pt>
                <c:pt idx="619">
                  <c:v>15</c:v>
                </c:pt>
                <c:pt idx="620">
                  <c:v>39</c:v>
                </c:pt>
                <c:pt idx="621">
                  <c:v>47</c:v>
                </c:pt>
                <c:pt idx="622">
                  <c:v>24</c:v>
                </c:pt>
                <c:pt idx="623">
                  <c:v>31</c:v>
                </c:pt>
                <c:pt idx="624">
                  <c:v>50</c:v>
                </c:pt>
                <c:pt idx="625">
                  <c:v>6</c:v>
                </c:pt>
                <c:pt idx="626">
                  <c:v>21</c:v>
                </c:pt>
                <c:pt idx="627">
                  <c:v>25</c:v>
                </c:pt>
                <c:pt idx="628">
                  <c:v>42</c:v>
                </c:pt>
                <c:pt idx="629">
                  <c:v>38</c:v>
                </c:pt>
                <c:pt idx="630">
                  <c:v>10</c:v>
                </c:pt>
                <c:pt idx="631">
                  <c:v>33</c:v>
                </c:pt>
                <c:pt idx="632">
                  <c:v>32</c:v>
                </c:pt>
                <c:pt idx="633">
                  <c:v>36</c:v>
                </c:pt>
                <c:pt idx="634">
                  <c:v>16</c:v>
                </c:pt>
                <c:pt idx="635">
                  <c:v>50</c:v>
                </c:pt>
                <c:pt idx="636">
                  <c:v>13</c:v>
                </c:pt>
                <c:pt idx="637">
                  <c:v>37</c:v>
                </c:pt>
                <c:pt idx="638">
                  <c:v>36</c:v>
                </c:pt>
                <c:pt idx="639">
                  <c:v>45</c:v>
                </c:pt>
                <c:pt idx="640">
                  <c:v>50</c:v>
                </c:pt>
                <c:pt idx="641">
                  <c:v>20</c:v>
                </c:pt>
                <c:pt idx="642">
                  <c:v>22</c:v>
                </c:pt>
                <c:pt idx="643">
                  <c:v>23</c:v>
                </c:pt>
                <c:pt idx="644">
                  <c:v>8</c:v>
                </c:pt>
                <c:pt idx="645">
                  <c:v>32</c:v>
                </c:pt>
                <c:pt idx="646">
                  <c:v>19</c:v>
                </c:pt>
                <c:pt idx="647">
                  <c:v>8</c:v>
                </c:pt>
                <c:pt idx="648">
                  <c:v>14</c:v>
                </c:pt>
                <c:pt idx="649">
                  <c:v>37</c:v>
                </c:pt>
                <c:pt idx="650">
                  <c:v>10</c:v>
                </c:pt>
                <c:pt idx="651">
                  <c:v>20</c:v>
                </c:pt>
                <c:pt idx="652">
                  <c:v>37</c:v>
                </c:pt>
                <c:pt idx="653">
                  <c:v>18</c:v>
                </c:pt>
                <c:pt idx="654">
                  <c:v>19</c:v>
                </c:pt>
                <c:pt idx="655">
                  <c:v>45</c:v>
                </c:pt>
                <c:pt idx="656">
                  <c:v>22</c:v>
                </c:pt>
                <c:pt idx="657">
                  <c:v>15</c:v>
                </c:pt>
                <c:pt idx="658">
                  <c:v>49</c:v>
                </c:pt>
                <c:pt idx="659">
                  <c:v>32</c:v>
                </c:pt>
                <c:pt idx="660">
                  <c:v>26</c:v>
                </c:pt>
                <c:pt idx="661">
                  <c:v>47</c:v>
                </c:pt>
                <c:pt idx="662">
                  <c:v>15</c:v>
                </c:pt>
                <c:pt idx="663">
                  <c:v>37</c:v>
                </c:pt>
                <c:pt idx="664">
                  <c:v>31</c:v>
                </c:pt>
                <c:pt idx="665">
                  <c:v>23</c:v>
                </c:pt>
                <c:pt idx="666">
                  <c:v>23</c:v>
                </c:pt>
                <c:pt idx="667">
                  <c:v>9</c:v>
                </c:pt>
                <c:pt idx="668">
                  <c:v>37</c:v>
                </c:pt>
                <c:pt idx="669">
                  <c:v>41</c:v>
                </c:pt>
                <c:pt idx="670">
                  <c:v>47</c:v>
                </c:pt>
                <c:pt idx="671">
                  <c:v>44</c:v>
                </c:pt>
                <c:pt idx="672">
                  <c:v>37</c:v>
                </c:pt>
                <c:pt idx="673">
                  <c:v>29</c:v>
                </c:pt>
                <c:pt idx="674">
                  <c:v>13</c:v>
                </c:pt>
                <c:pt idx="675">
                  <c:v>6</c:v>
                </c:pt>
                <c:pt idx="676">
                  <c:v>24</c:v>
                </c:pt>
                <c:pt idx="677">
                  <c:v>14</c:v>
                </c:pt>
                <c:pt idx="678">
                  <c:v>15</c:v>
                </c:pt>
                <c:pt idx="679">
                  <c:v>43</c:v>
                </c:pt>
                <c:pt idx="680">
                  <c:v>16</c:v>
                </c:pt>
                <c:pt idx="681">
                  <c:v>17</c:v>
                </c:pt>
                <c:pt idx="682">
                  <c:v>24</c:v>
                </c:pt>
                <c:pt idx="683">
                  <c:v>38</c:v>
                </c:pt>
                <c:pt idx="684">
                  <c:v>49</c:v>
                </c:pt>
                <c:pt idx="685">
                  <c:v>40</c:v>
                </c:pt>
                <c:pt idx="686">
                  <c:v>15</c:v>
                </c:pt>
                <c:pt idx="687">
                  <c:v>19</c:v>
                </c:pt>
                <c:pt idx="688">
                  <c:v>33</c:v>
                </c:pt>
                <c:pt idx="689">
                  <c:v>29</c:v>
                </c:pt>
                <c:pt idx="690">
                  <c:v>23</c:v>
                </c:pt>
                <c:pt idx="691">
                  <c:v>49</c:v>
                </c:pt>
                <c:pt idx="692">
                  <c:v>32</c:v>
                </c:pt>
                <c:pt idx="693">
                  <c:v>5</c:v>
                </c:pt>
                <c:pt idx="694">
                  <c:v>13</c:v>
                </c:pt>
                <c:pt idx="695">
                  <c:v>21</c:v>
                </c:pt>
                <c:pt idx="696">
                  <c:v>37</c:v>
                </c:pt>
                <c:pt idx="697">
                  <c:v>30</c:v>
                </c:pt>
                <c:pt idx="698">
                  <c:v>11</c:v>
                </c:pt>
                <c:pt idx="699">
                  <c:v>49</c:v>
                </c:pt>
                <c:pt idx="700">
                  <c:v>28</c:v>
                </c:pt>
                <c:pt idx="701">
                  <c:v>36</c:v>
                </c:pt>
                <c:pt idx="702">
                  <c:v>8</c:v>
                </c:pt>
                <c:pt idx="703">
                  <c:v>28</c:v>
                </c:pt>
                <c:pt idx="704">
                  <c:v>19</c:v>
                </c:pt>
                <c:pt idx="705">
                  <c:v>43</c:v>
                </c:pt>
                <c:pt idx="706">
                  <c:v>12</c:v>
                </c:pt>
                <c:pt idx="707">
                  <c:v>36</c:v>
                </c:pt>
                <c:pt idx="708">
                  <c:v>39</c:v>
                </c:pt>
                <c:pt idx="709">
                  <c:v>27</c:v>
                </c:pt>
                <c:pt idx="710">
                  <c:v>13</c:v>
                </c:pt>
                <c:pt idx="711">
                  <c:v>12</c:v>
                </c:pt>
                <c:pt idx="712">
                  <c:v>23</c:v>
                </c:pt>
                <c:pt idx="713">
                  <c:v>11</c:v>
                </c:pt>
                <c:pt idx="714">
                  <c:v>22</c:v>
                </c:pt>
                <c:pt idx="715">
                  <c:v>17</c:v>
                </c:pt>
                <c:pt idx="716">
                  <c:v>21</c:v>
                </c:pt>
                <c:pt idx="717">
                  <c:v>49</c:v>
                </c:pt>
                <c:pt idx="718">
                  <c:v>26</c:v>
                </c:pt>
                <c:pt idx="719">
                  <c:v>13</c:v>
                </c:pt>
                <c:pt idx="720">
                  <c:v>50</c:v>
                </c:pt>
                <c:pt idx="721">
                  <c:v>18</c:v>
                </c:pt>
                <c:pt idx="722">
                  <c:v>31</c:v>
                </c:pt>
                <c:pt idx="723">
                  <c:v>35</c:v>
                </c:pt>
                <c:pt idx="724">
                  <c:v>38</c:v>
                </c:pt>
                <c:pt idx="725">
                  <c:v>11</c:v>
                </c:pt>
                <c:pt idx="726">
                  <c:v>6</c:v>
                </c:pt>
                <c:pt idx="727">
                  <c:v>28</c:v>
                </c:pt>
                <c:pt idx="728">
                  <c:v>28</c:v>
                </c:pt>
                <c:pt idx="729">
                  <c:v>22</c:v>
                </c:pt>
                <c:pt idx="730">
                  <c:v>23</c:v>
                </c:pt>
                <c:pt idx="731">
                  <c:v>11</c:v>
                </c:pt>
                <c:pt idx="732">
                  <c:v>45</c:v>
                </c:pt>
                <c:pt idx="733">
                  <c:v>43</c:v>
                </c:pt>
                <c:pt idx="734">
                  <c:v>18</c:v>
                </c:pt>
                <c:pt idx="735">
                  <c:v>15</c:v>
                </c:pt>
                <c:pt idx="736">
                  <c:v>12</c:v>
                </c:pt>
                <c:pt idx="737">
                  <c:v>15</c:v>
                </c:pt>
                <c:pt idx="738">
                  <c:v>17</c:v>
                </c:pt>
                <c:pt idx="739">
                  <c:v>9</c:v>
                </c:pt>
                <c:pt idx="740">
                  <c:v>17</c:v>
                </c:pt>
                <c:pt idx="741">
                  <c:v>17</c:v>
                </c:pt>
                <c:pt idx="742">
                  <c:v>35</c:v>
                </c:pt>
                <c:pt idx="743">
                  <c:v>40</c:v>
                </c:pt>
              </c:numCache>
            </c:numRef>
          </c:val>
          <c:smooth val="0"/>
        </c:ser>
        <c:ser>
          <c:idx val="4"/>
          <c:order val="1"/>
          <c:tx>
            <c:v>Contrato Firme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'Tela de entrada'!$H$20:$H$763</c:f>
              <c:numCache>
                <c:formatCode>General</c:formatCode>
                <c:ptCount val="744"/>
                <c:pt idx="0">
                  <c:v>5.1520537660669703</c:v>
                </c:pt>
                <c:pt idx="1">
                  <c:v>15</c:v>
                </c:pt>
                <c:pt idx="2">
                  <c:v>10.019945184662568</c:v>
                </c:pt>
                <c:pt idx="3">
                  <c:v>12.801597423860052</c:v>
                </c:pt>
                <c:pt idx="4">
                  <c:v>11.758477834160995</c:v>
                </c:pt>
                <c:pt idx="5">
                  <c:v>13.84471701355911</c:v>
                </c:pt>
                <c:pt idx="6">
                  <c:v>9.672238654762884</c:v>
                </c:pt>
                <c:pt idx="7">
                  <c:v>3.7836603258165948</c:v>
                </c:pt>
                <c:pt idx="8">
                  <c:v>10.715358244461939</c:v>
                </c:pt>
                <c:pt idx="9">
                  <c:v>7.9337060052644555</c:v>
                </c:pt>
                <c:pt idx="10">
                  <c:v>11.41077130426131</c:v>
                </c:pt>
                <c:pt idx="11">
                  <c:v>8.9768255949635112</c:v>
                </c:pt>
                <c:pt idx="12">
                  <c:v>14.887836603258167</c:v>
                </c:pt>
                <c:pt idx="13">
                  <c:v>12.106184364060681</c:v>
                </c:pt>
                <c:pt idx="14">
                  <c:v>3.7836603258165948</c:v>
                </c:pt>
                <c:pt idx="15">
                  <c:v>4.4566407062675992</c:v>
                </c:pt>
                <c:pt idx="16">
                  <c:v>10.715358244461939</c:v>
                </c:pt>
                <c:pt idx="17">
                  <c:v>15</c:v>
                </c:pt>
                <c:pt idx="18">
                  <c:v>15</c:v>
                </c:pt>
                <c:pt idx="19">
                  <c:v>6.1951733557660269</c:v>
                </c:pt>
                <c:pt idx="20">
                  <c:v>7.9337060052644555</c:v>
                </c:pt>
                <c:pt idx="21">
                  <c:v>9.3245321248631967</c:v>
                </c:pt>
                <c:pt idx="22">
                  <c:v>15</c:v>
                </c:pt>
                <c:pt idx="23">
                  <c:v>15</c:v>
                </c:pt>
                <c:pt idx="24">
                  <c:v>12.453890893960367</c:v>
                </c:pt>
                <c:pt idx="25">
                  <c:v>5.4997602959666558</c:v>
                </c:pt>
                <c:pt idx="26">
                  <c:v>13.149303953759738</c:v>
                </c:pt>
                <c:pt idx="27">
                  <c:v>8.6291190650638274</c:v>
                </c:pt>
                <c:pt idx="28">
                  <c:v>6.1951733557660269</c:v>
                </c:pt>
                <c:pt idx="29">
                  <c:v>15</c:v>
                </c:pt>
                <c:pt idx="30">
                  <c:v>3.7836603258165948</c:v>
                </c:pt>
                <c:pt idx="31">
                  <c:v>12.106184364060681</c:v>
                </c:pt>
                <c:pt idx="32">
                  <c:v>5.8474668258663414</c:v>
                </c:pt>
                <c:pt idx="33">
                  <c:v>7.2382929454650835</c:v>
                </c:pt>
                <c:pt idx="34">
                  <c:v>11.758477834160995</c:v>
                </c:pt>
                <c:pt idx="35">
                  <c:v>3.7836603258165948</c:v>
                </c:pt>
                <c:pt idx="36">
                  <c:v>14.192423543458794</c:v>
                </c:pt>
                <c:pt idx="37">
                  <c:v>10.019945184662568</c:v>
                </c:pt>
                <c:pt idx="38">
                  <c:v>15</c:v>
                </c:pt>
                <c:pt idx="39">
                  <c:v>15</c:v>
                </c:pt>
                <c:pt idx="40">
                  <c:v>10.019945184662568</c:v>
                </c:pt>
                <c:pt idx="41">
                  <c:v>10.367651714562253</c:v>
                </c:pt>
                <c:pt idx="42">
                  <c:v>3.7836603258165948</c:v>
                </c:pt>
                <c:pt idx="43">
                  <c:v>12.801597423860052</c:v>
                </c:pt>
                <c:pt idx="44">
                  <c:v>8.9768255949635112</c:v>
                </c:pt>
                <c:pt idx="45">
                  <c:v>6.5428798856657124</c:v>
                </c:pt>
                <c:pt idx="46">
                  <c:v>15</c:v>
                </c:pt>
                <c:pt idx="47">
                  <c:v>3.7836603258165948</c:v>
                </c:pt>
                <c:pt idx="48">
                  <c:v>3.7836603258165948</c:v>
                </c:pt>
                <c:pt idx="49">
                  <c:v>4.4566407062675992</c:v>
                </c:pt>
                <c:pt idx="50">
                  <c:v>10.715358244461939</c:v>
                </c:pt>
                <c:pt idx="51">
                  <c:v>7.2382929454650835</c:v>
                </c:pt>
                <c:pt idx="52">
                  <c:v>15</c:v>
                </c:pt>
                <c:pt idx="53">
                  <c:v>14.54013007335848</c:v>
                </c:pt>
                <c:pt idx="54">
                  <c:v>13.149303953759738</c:v>
                </c:pt>
                <c:pt idx="55">
                  <c:v>7.9337060052644555</c:v>
                </c:pt>
                <c:pt idx="56">
                  <c:v>15</c:v>
                </c:pt>
                <c:pt idx="57">
                  <c:v>15</c:v>
                </c:pt>
                <c:pt idx="58">
                  <c:v>12.453890893960367</c:v>
                </c:pt>
                <c:pt idx="59">
                  <c:v>7.585999475364769</c:v>
                </c:pt>
                <c:pt idx="60">
                  <c:v>13.84471701355911</c:v>
                </c:pt>
                <c:pt idx="61">
                  <c:v>4.4566407062675992</c:v>
                </c:pt>
                <c:pt idx="62">
                  <c:v>13.149303953759738</c:v>
                </c:pt>
                <c:pt idx="63">
                  <c:v>3.7836603258165948</c:v>
                </c:pt>
                <c:pt idx="64">
                  <c:v>15</c:v>
                </c:pt>
                <c:pt idx="65">
                  <c:v>3.7836603258165948</c:v>
                </c:pt>
                <c:pt idx="66">
                  <c:v>7.2382929454650835</c:v>
                </c:pt>
                <c:pt idx="67">
                  <c:v>9.672238654762884</c:v>
                </c:pt>
                <c:pt idx="68">
                  <c:v>15</c:v>
                </c:pt>
                <c:pt idx="69">
                  <c:v>6.890586415565398</c:v>
                </c:pt>
                <c:pt idx="70">
                  <c:v>3.7836603258165948</c:v>
                </c:pt>
                <c:pt idx="71">
                  <c:v>3.7836603258165948</c:v>
                </c:pt>
                <c:pt idx="72">
                  <c:v>12.453890893960367</c:v>
                </c:pt>
                <c:pt idx="73">
                  <c:v>10.715358244461939</c:v>
                </c:pt>
                <c:pt idx="74">
                  <c:v>15</c:v>
                </c:pt>
                <c:pt idx="75">
                  <c:v>3.7836603258165948</c:v>
                </c:pt>
                <c:pt idx="76">
                  <c:v>3.7836603258165948</c:v>
                </c:pt>
                <c:pt idx="77">
                  <c:v>4.4566407062675992</c:v>
                </c:pt>
                <c:pt idx="78">
                  <c:v>13.497010483659423</c:v>
                </c:pt>
                <c:pt idx="79">
                  <c:v>8.9768255949635112</c:v>
                </c:pt>
                <c:pt idx="80">
                  <c:v>3.7836603258165948</c:v>
                </c:pt>
                <c:pt idx="81">
                  <c:v>10.715358244461939</c:v>
                </c:pt>
                <c:pt idx="82">
                  <c:v>4.8043472361672848</c:v>
                </c:pt>
                <c:pt idx="83">
                  <c:v>14.192423543458794</c:v>
                </c:pt>
                <c:pt idx="84">
                  <c:v>15</c:v>
                </c:pt>
                <c:pt idx="85">
                  <c:v>3.7836603258165948</c:v>
                </c:pt>
                <c:pt idx="86">
                  <c:v>12.801597423860052</c:v>
                </c:pt>
                <c:pt idx="87">
                  <c:v>10.019945184662568</c:v>
                </c:pt>
                <c:pt idx="88">
                  <c:v>15</c:v>
                </c:pt>
                <c:pt idx="89">
                  <c:v>7.2382929454650835</c:v>
                </c:pt>
                <c:pt idx="90">
                  <c:v>9.672238654762884</c:v>
                </c:pt>
                <c:pt idx="91">
                  <c:v>11.063064774361623</c:v>
                </c:pt>
                <c:pt idx="92">
                  <c:v>14.192423543458794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13.497010483659423</c:v>
                </c:pt>
                <c:pt idx="97">
                  <c:v>12.801597423860052</c:v>
                </c:pt>
                <c:pt idx="98">
                  <c:v>11.758477834160995</c:v>
                </c:pt>
                <c:pt idx="99">
                  <c:v>15</c:v>
                </c:pt>
                <c:pt idx="100">
                  <c:v>3.7836603258165948</c:v>
                </c:pt>
                <c:pt idx="101">
                  <c:v>15</c:v>
                </c:pt>
                <c:pt idx="102">
                  <c:v>15</c:v>
                </c:pt>
                <c:pt idx="103">
                  <c:v>5.4997602959666558</c:v>
                </c:pt>
                <c:pt idx="104">
                  <c:v>6.5428798856657124</c:v>
                </c:pt>
                <c:pt idx="105">
                  <c:v>9.672238654762884</c:v>
                </c:pt>
                <c:pt idx="106">
                  <c:v>6.1951733557660269</c:v>
                </c:pt>
                <c:pt idx="107">
                  <c:v>9.3245321248631967</c:v>
                </c:pt>
                <c:pt idx="108">
                  <c:v>10.715358244461939</c:v>
                </c:pt>
                <c:pt idx="109">
                  <c:v>14.192423543458794</c:v>
                </c:pt>
                <c:pt idx="110">
                  <c:v>8.9768255949635112</c:v>
                </c:pt>
                <c:pt idx="111">
                  <c:v>12.106184364060681</c:v>
                </c:pt>
                <c:pt idx="112">
                  <c:v>8.9768255949635112</c:v>
                </c:pt>
                <c:pt idx="113">
                  <c:v>8.6291190650638274</c:v>
                </c:pt>
                <c:pt idx="114">
                  <c:v>3.7836603258165948</c:v>
                </c:pt>
                <c:pt idx="115">
                  <c:v>5.1520537660669703</c:v>
                </c:pt>
                <c:pt idx="116">
                  <c:v>8.9768255949635112</c:v>
                </c:pt>
                <c:pt idx="117">
                  <c:v>7.2382929454650835</c:v>
                </c:pt>
                <c:pt idx="118">
                  <c:v>15</c:v>
                </c:pt>
                <c:pt idx="119">
                  <c:v>10.715358244461939</c:v>
                </c:pt>
                <c:pt idx="120">
                  <c:v>3.7836603258165948</c:v>
                </c:pt>
                <c:pt idx="121">
                  <c:v>11.758477834160995</c:v>
                </c:pt>
                <c:pt idx="122">
                  <c:v>8.6291190650638274</c:v>
                </c:pt>
                <c:pt idx="123">
                  <c:v>3.7836603258165948</c:v>
                </c:pt>
                <c:pt idx="124">
                  <c:v>12.453890893960367</c:v>
                </c:pt>
                <c:pt idx="125">
                  <c:v>8.9768255949635112</c:v>
                </c:pt>
                <c:pt idx="126">
                  <c:v>10.019945184662568</c:v>
                </c:pt>
                <c:pt idx="127">
                  <c:v>11.41077130426131</c:v>
                </c:pt>
                <c:pt idx="128">
                  <c:v>6.1951733557660269</c:v>
                </c:pt>
                <c:pt idx="129">
                  <c:v>15</c:v>
                </c:pt>
                <c:pt idx="130">
                  <c:v>13.497010483659423</c:v>
                </c:pt>
                <c:pt idx="131">
                  <c:v>6.1951733557660269</c:v>
                </c:pt>
                <c:pt idx="132">
                  <c:v>15</c:v>
                </c:pt>
                <c:pt idx="133">
                  <c:v>4.8043472361672848</c:v>
                </c:pt>
                <c:pt idx="134">
                  <c:v>11.063064774361623</c:v>
                </c:pt>
                <c:pt idx="135">
                  <c:v>12.106184364060681</c:v>
                </c:pt>
                <c:pt idx="136">
                  <c:v>11.41077130426131</c:v>
                </c:pt>
                <c:pt idx="137">
                  <c:v>11.063064774361623</c:v>
                </c:pt>
                <c:pt idx="138">
                  <c:v>9.672238654762884</c:v>
                </c:pt>
                <c:pt idx="139">
                  <c:v>3.7836603258165948</c:v>
                </c:pt>
                <c:pt idx="140">
                  <c:v>10.019945184662568</c:v>
                </c:pt>
                <c:pt idx="141">
                  <c:v>13.149303953759738</c:v>
                </c:pt>
                <c:pt idx="142">
                  <c:v>12.453890893960367</c:v>
                </c:pt>
                <c:pt idx="143">
                  <c:v>3.7836603258165948</c:v>
                </c:pt>
                <c:pt idx="144">
                  <c:v>11.063064774361623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12.453890893960367</c:v>
                </c:pt>
                <c:pt idx="149">
                  <c:v>8.6291190650638274</c:v>
                </c:pt>
                <c:pt idx="150">
                  <c:v>8.9768255949635112</c:v>
                </c:pt>
                <c:pt idx="151">
                  <c:v>11.063064774361623</c:v>
                </c:pt>
                <c:pt idx="152">
                  <c:v>4.8043472361672848</c:v>
                </c:pt>
                <c:pt idx="153">
                  <c:v>10.715358244461939</c:v>
                </c:pt>
                <c:pt idx="154">
                  <c:v>14.887836603258167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5.1520537660669703</c:v>
                </c:pt>
                <c:pt idx="160">
                  <c:v>15</c:v>
                </c:pt>
                <c:pt idx="161">
                  <c:v>11.41077130426131</c:v>
                </c:pt>
                <c:pt idx="162">
                  <c:v>14.887836603258167</c:v>
                </c:pt>
                <c:pt idx="163">
                  <c:v>11.063064774361623</c:v>
                </c:pt>
                <c:pt idx="164">
                  <c:v>7.9337060052644555</c:v>
                </c:pt>
                <c:pt idx="165">
                  <c:v>5.4997602959666558</c:v>
                </c:pt>
                <c:pt idx="166">
                  <c:v>5.8474668258663414</c:v>
                </c:pt>
                <c:pt idx="167">
                  <c:v>5.4997602959666558</c:v>
                </c:pt>
                <c:pt idx="168">
                  <c:v>15</c:v>
                </c:pt>
                <c:pt idx="169">
                  <c:v>7.9337060052644555</c:v>
                </c:pt>
                <c:pt idx="170">
                  <c:v>5.4997602959666558</c:v>
                </c:pt>
                <c:pt idx="171">
                  <c:v>7.2382929454650835</c:v>
                </c:pt>
                <c:pt idx="172">
                  <c:v>15</c:v>
                </c:pt>
                <c:pt idx="173">
                  <c:v>15</c:v>
                </c:pt>
                <c:pt idx="174">
                  <c:v>7.2382929454650835</c:v>
                </c:pt>
                <c:pt idx="175">
                  <c:v>7.2382929454650835</c:v>
                </c:pt>
                <c:pt idx="176">
                  <c:v>4.1089341763679137</c:v>
                </c:pt>
                <c:pt idx="177">
                  <c:v>5.8474668258663414</c:v>
                </c:pt>
                <c:pt idx="178">
                  <c:v>14.887836603258167</c:v>
                </c:pt>
                <c:pt idx="179">
                  <c:v>15</c:v>
                </c:pt>
                <c:pt idx="180">
                  <c:v>14.887836603258167</c:v>
                </c:pt>
                <c:pt idx="181">
                  <c:v>15</c:v>
                </c:pt>
                <c:pt idx="182">
                  <c:v>9.3245321248631967</c:v>
                </c:pt>
                <c:pt idx="183">
                  <c:v>10.367651714562253</c:v>
                </c:pt>
                <c:pt idx="184">
                  <c:v>12.801597423860052</c:v>
                </c:pt>
                <c:pt idx="185">
                  <c:v>13.84471701355911</c:v>
                </c:pt>
                <c:pt idx="186">
                  <c:v>11.063064774361623</c:v>
                </c:pt>
                <c:pt idx="187">
                  <c:v>7.2382929454650835</c:v>
                </c:pt>
                <c:pt idx="188">
                  <c:v>10.019945184662568</c:v>
                </c:pt>
                <c:pt idx="189">
                  <c:v>15</c:v>
                </c:pt>
                <c:pt idx="190">
                  <c:v>9.672238654762884</c:v>
                </c:pt>
                <c:pt idx="191">
                  <c:v>15</c:v>
                </c:pt>
                <c:pt idx="192">
                  <c:v>7.2382929454650835</c:v>
                </c:pt>
                <c:pt idx="193">
                  <c:v>13.497010483659423</c:v>
                </c:pt>
                <c:pt idx="194">
                  <c:v>13.497010483659423</c:v>
                </c:pt>
                <c:pt idx="195">
                  <c:v>6.5428798856657124</c:v>
                </c:pt>
                <c:pt idx="196">
                  <c:v>8.6291190650638274</c:v>
                </c:pt>
                <c:pt idx="197">
                  <c:v>15</c:v>
                </c:pt>
                <c:pt idx="198">
                  <c:v>15</c:v>
                </c:pt>
                <c:pt idx="199">
                  <c:v>7.585999475364769</c:v>
                </c:pt>
                <c:pt idx="200">
                  <c:v>13.149303953759738</c:v>
                </c:pt>
                <c:pt idx="201">
                  <c:v>5.4997602959666558</c:v>
                </c:pt>
                <c:pt idx="202">
                  <c:v>11.758477834160995</c:v>
                </c:pt>
                <c:pt idx="203">
                  <c:v>15</c:v>
                </c:pt>
                <c:pt idx="204">
                  <c:v>6.5428798856657124</c:v>
                </c:pt>
                <c:pt idx="205">
                  <c:v>11.758477834160995</c:v>
                </c:pt>
                <c:pt idx="206">
                  <c:v>9.672238654762884</c:v>
                </c:pt>
                <c:pt idx="207">
                  <c:v>15</c:v>
                </c:pt>
                <c:pt idx="208">
                  <c:v>15</c:v>
                </c:pt>
                <c:pt idx="209">
                  <c:v>3.7836603258165948</c:v>
                </c:pt>
                <c:pt idx="210">
                  <c:v>12.801597423860052</c:v>
                </c:pt>
                <c:pt idx="211">
                  <c:v>15</c:v>
                </c:pt>
                <c:pt idx="212">
                  <c:v>15</c:v>
                </c:pt>
                <c:pt idx="213">
                  <c:v>13.84471701355911</c:v>
                </c:pt>
                <c:pt idx="214">
                  <c:v>13.149303953759738</c:v>
                </c:pt>
                <c:pt idx="215">
                  <c:v>13.149303953759738</c:v>
                </c:pt>
                <c:pt idx="216">
                  <c:v>15</c:v>
                </c:pt>
                <c:pt idx="217">
                  <c:v>3.7836603258165948</c:v>
                </c:pt>
                <c:pt idx="218">
                  <c:v>3.7836603258165948</c:v>
                </c:pt>
                <c:pt idx="219">
                  <c:v>15</c:v>
                </c:pt>
                <c:pt idx="220">
                  <c:v>6.1951733557660269</c:v>
                </c:pt>
                <c:pt idx="221">
                  <c:v>4.4566407062675992</c:v>
                </c:pt>
                <c:pt idx="222">
                  <c:v>10.367651714562253</c:v>
                </c:pt>
                <c:pt idx="223">
                  <c:v>4.8043472361672848</c:v>
                </c:pt>
                <c:pt idx="224">
                  <c:v>3.7836603258165948</c:v>
                </c:pt>
                <c:pt idx="225">
                  <c:v>15</c:v>
                </c:pt>
                <c:pt idx="226">
                  <c:v>15</c:v>
                </c:pt>
                <c:pt idx="227">
                  <c:v>5.1520537660669703</c:v>
                </c:pt>
                <c:pt idx="228">
                  <c:v>15</c:v>
                </c:pt>
                <c:pt idx="229">
                  <c:v>4.8043472361672848</c:v>
                </c:pt>
                <c:pt idx="230">
                  <c:v>13.84471701355911</c:v>
                </c:pt>
                <c:pt idx="231">
                  <c:v>15</c:v>
                </c:pt>
                <c:pt idx="232">
                  <c:v>6.890586415565398</c:v>
                </c:pt>
                <c:pt idx="233">
                  <c:v>15</c:v>
                </c:pt>
                <c:pt idx="234">
                  <c:v>9.672238654762884</c:v>
                </c:pt>
                <c:pt idx="235">
                  <c:v>15</c:v>
                </c:pt>
                <c:pt idx="236">
                  <c:v>6.1951733557660269</c:v>
                </c:pt>
                <c:pt idx="237">
                  <c:v>15</c:v>
                </c:pt>
                <c:pt idx="238">
                  <c:v>14.192423543458794</c:v>
                </c:pt>
                <c:pt idx="239">
                  <c:v>6.5428798856657124</c:v>
                </c:pt>
                <c:pt idx="240">
                  <c:v>8.6291190650638274</c:v>
                </c:pt>
                <c:pt idx="241">
                  <c:v>12.106184364060681</c:v>
                </c:pt>
                <c:pt idx="242">
                  <c:v>15</c:v>
                </c:pt>
                <c:pt idx="243">
                  <c:v>10.019945184662568</c:v>
                </c:pt>
                <c:pt idx="244">
                  <c:v>3.7836603258165948</c:v>
                </c:pt>
                <c:pt idx="245">
                  <c:v>4.8043472361672848</c:v>
                </c:pt>
                <c:pt idx="246">
                  <c:v>9.3245321248631967</c:v>
                </c:pt>
                <c:pt idx="247">
                  <c:v>3.7836603258165948</c:v>
                </c:pt>
                <c:pt idx="248">
                  <c:v>4.4566407062675992</c:v>
                </c:pt>
                <c:pt idx="249">
                  <c:v>4.4566407062675992</c:v>
                </c:pt>
                <c:pt idx="250">
                  <c:v>10.715358244461939</c:v>
                </c:pt>
                <c:pt idx="251">
                  <c:v>11.758477834160995</c:v>
                </c:pt>
                <c:pt idx="252">
                  <c:v>12.106184364060681</c:v>
                </c:pt>
                <c:pt idx="253">
                  <c:v>15</c:v>
                </c:pt>
                <c:pt idx="254">
                  <c:v>8.2814125351641401</c:v>
                </c:pt>
                <c:pt idx="255">
                  <c:v>14.54013007335848</c:v>
                </c:pt>
                <c:pt idx="256">
                  <c:v>12.453890893960367</c:v>
                </c:pt>
                <c:pt idx="257">
                  <c:v>7.585999475364769</c:v>
                </c:pt>
                <c:pt idx="258">
                  <c:v>15</c:v>
                </c:pt>
                <c:pt idx="259">
                  <c:v>3.7836603258165948</c:v>
                </c:pt>
                <c:pt idx="260">
                  <c:v>12.801597423860052</c:v>
                </c:pt>
                <c:pt idx="261">
                  <c:v>5.8474668258663414</c:v>
                </c:pt>
                <c:pt idx="262">
                  <c:v>3.7836603258165948</c:v>
                </c:pt>
                <c:pt idx="263">
                  <c:v>12.106184364060681</c:v>
                </c:pt>
                <c:pt idx="264">
                  <c:v>15</c:v>
                </c:pt>
                <c:pt idx="265">
                  <c:v>5.1520537660669703</c:v>
                </c:pt>
                <c:pt idx="266">
                  <c:v>15</c:v>
                </c:pt>
                <c:pt idx="267">
                  <c:v>9.672238654762884</c:v>
                </c:pt>
                <c:pt idx="268">
                  <c:v>6.890586415565398</c:v>
                </c:pt>
                <c:pt idx="269">
                  <c:v>8.6291190650638274</c:v>
                </c:pt>
                <c:pt idx="270">
                  <c:v>12.801597423860052</c:v>
                </c:pt>
                <c:pt idx="271">
                  <c:v>3.7836603258165948</c:v>
                </c:pt>
                <c:pt idx="272">
                  <c:v>14.887836603258167</c:v>
                </c:pt>
                <c:pt idx="273">
                  <c:v>7.2382929454650835</c:v>
                </c:pt>
                <c:pt idx="274">
                  <c:v>5.1520537660669703</c:v>
                </c:pt>
                <c:pt idx="275">
                  <c:v>15</c:v>
                </c:pt>
                <c:pt idx="276">
                  <c:v>12.801597423860052</c:v>
                </c:pt>
                <c:pt idx="277">
                  <c:v>12.453890893960367</c:v>
                </c:pt>
                <c:pt idx="278">
                  <c:v>10.367651714562253</c:v>
                </c:pt>
                <c:pt idx="279">
                  <c:v>15</c:v>
                </c:pt>
                <c:pt idx="280">
                  <c:v>6.1951733557660269</c:v>
                </c:pt>
                <c:pt idx="281">
                  <c:v>4.1089341763679137</c:v>
                </c:pt>
                <c:pt idx="282">
                  <c:v>15</c:v>
                </c:pt>
                <c:pt idx="283">
                  <c:v>3.7836603258165948</c:v>
                </c:pt>
                <c:pt idx="284">
                  <c:v>3.7836603258165948</c:v>
                </c:pt>
                <c:pt idx="285">
                  <c:v>4.4566407062675992</c:v>
                </c:pt>
                <c:pt idx="286">
                  <c:v>3.7836603258165948</c:v>
                </c:pt>
                <c:pt idx="287">
                  <c:v>11.063064774361623</c:v>
                </c:pt>
                <c:pt idx="288">
                  <c:v>12.453890893960367</c:v>
                </c:pt>
                <c:pt idx="289">
                  <c:v>6.1951733557660269</c:v>
                </c:pt>
                <c:pt idx="290">
                  <c:v>15</c:v>
                </c:pt>
                <c:pt idx="291">
                  <c:v>12.453890893960367</c:v>
                </c:pt>
                <c:pt idx="292">
                  <c:v>3.7836603258165948</c:v>
                </c:pt>
                <c:pt idx="293">
                  <c:v>15</c:v>
                </c:pt>
                <c:pt idx="294">
                  <c:v>13.497010483659423</c:v>
                </c:pt>
                <c:pt idx="295">
                  <c:v>14.192423543458794</c:v>
                </c:pt>
                <c:pt idx="296">
                  <c:v>6.890586415565398</c:v>
                </c:pt>
                <c:pt idx="297">
                  <c:v>15</c:v>
                </c:pt>
                <c:pt idx="298">
                  <c:v>13.84471701355911</c:v>
                </c:pt>
                <c:pt idx="299">
                  <c:v>12.453890893960367</c:v>
                </c:pt>
                <c:pt idx="300">
                  <c:v>10.715358244461939</c:v>
                </c:pt>
                <c:pt idx="301">
                  <c:v>6.1951733557660269</c:v>
                </c:pt>
                <c:pt idx="302">
                  <c:v>8.9768255949635112</c:v>
                </c:pt>
                <c:pt idx="303">
                  <c:v>8.6291190650638274</c:v>
                </c:pt>
                <c:pt idx="304">
                  <c:v>10.715358244461939</c:v>
                </c:pt>
                <c:pt idx="305">
                  <c:v>7.2382929454650835</c:v>
                </c:pt>
                <c:pt idx="306">
                  <c:v>7.9337060052644555</c:v>
                </c:pt>
                <c:pt idx="307">
                  <c:v>4.4566407062675992</c:v>
                </c:pt>
                <c:pt idx="308">
                  <c:v>5.8474668258663414</c:v>
                </c:pt>
                <c:pt idx="309">
                  <c:v>3.7836603258165948</c:v>
                </c:pt>
                <c:pt idx="310">
                  <c:v>15</c:v>
                </c:pt>
                <c:pt idx="311">
                  <c:v>13.497010483659423</c:v>
                </c:pt>
                <c:pt idx="312">
                  <c:v>11.063064774361623</c:v>
                </c:pt>
                <c:pt idx="313">
                  <c:v>15</c:v>
                </c:pt>
                <c:pt idx="314">
                  <c:v>15</c:v>
                </c:pt>
                <c:pt idx="315">
                  <c:v>5.8474668258663414</c:v>
                </c:pt>
                <c:pt idx="316">
                  <c:v>5.4997602959666558</c:v>
                </c:pt>
                <c:pt idx="317">
                  <c:v>8.9768255949635112</c:v>
                </c:pt>
                <c:pt idx="318">
                  <c:v>13.84471701355911</c:v>
                </c:pt>
                <c:pt idx="319">
                  <c:v>12.801597423860052</c:v>
                </c:pt>
                <c:pt idx="320">
                  <c:v>14.54013007335848</c:v>
                </c:pt>
                <c:pt idx="321">
                  <c:v>15</c:v>
                </c:pt>
                <c:pt idx="322">
                  <c:v>8.2814125351641401</c:v>
                </c:pt>
                <c:pt idx="323">
                  <c:v>12.801597423860052</c:v>
                </c:pt>
                <c:pt idx="324">
                  <c:v>3.7836603258165948</c:v>
                </c:pt>
                <c:pt idx="325">
                  <c:v>15</c:v>
                </c:pt>
                <c:pt idx="326">
                  <c:v>9.3245321248631967</c:v>
                </c:pt>
                <c:pt idx="327">
                  <c:v>15</c:v>
                </c:pt>
                <c:pt idx="328">
                  <c:v>15</c:v>
                </c:pt>
                <c:pt idx="329">
                  <c:v>11.063064774361623</c:v>
                </c:pt>
                <c:pt idx="330">
                  <c:v>10.715358244461939</c:v>
                </c:pt>
                <c:pt idx="331">
                  <c:v>4.4566407062675992</c:v>
                </c:pt>
                <c:pt idx="332">
                  <c:v>12.801597423860052</c:v>
                </c:pt>
                <c:pt idx="333">
                  <c:v>13.497010483659423</c:v>
                </c:pt>
                <c:pt idx="334">
                  <c:v>8.2814125351641401</c:v>
                </c:pt>
                <c:pt idx="335">
                  <c:v>10.019945184662568</c:v>
                </c:pt>
                <c:pt idx="336">
                  <c:v>7.585999475364769</c:v>
                </c:pt>
                <c:pt idx="337">
                  <c:v>15</c:v>
                </c:pt>
                <c:pt idx="338">
                  <c:v>12.106184364060681</c:v>
                </c:pt>
                <c:pt idx="339">
                  <c:v>10.367651714562253</c:v>
                </c:pt>
                <c:pt idx="340">
                  <c:v>8.6291190650638274</c:v>
                </c:pt>
                <c:pt idx="341">
                  <c:v>14.192423543458794</c:v>
                </c:pt>
                <c:pt idx="342">
                  <c:v>12.106184364060681</c:v>
                </c:pt>
                <c:pt idx="343">
                  <c:v>6.1951733557660269</c:v>
                </c:pt>
                <c:pt idx="344">
                  <c:v>7.2382929454650835</c:v>
                </c:pt>
                <c:pt idx="345">
                  <c:v>3.7836603258165948</c:v>
                </c:pt>
                <c:pt idx="346">
                  <c:v>15</c:v>
                </c:pt>
                <c:pt idx="347">
                  <c:v>14.192423543458794</c:v>
                </c:pt>
                <c:pt idx="348">
                  <c:v>15</c:v>
                </c:pt>
                <c:pt idx="349">
                  <c:v>5.1520537660669703</c:v>
                </c:pt>
                <c:pt idx="350">
                  <c:v>13.149303953759738</c:v>
                </c:pt>
                <c:pt idx="351">
                  <c:v>3.7836603258165948</c:v>
                </c:pt>
                <c:pt idx="352">
                  <c:v>12.801597423860052</c:v>
                </c:pt>
                <c:pt idx="353">
                  <c:v>11.41077130426131</c:v>
                </c:pt>
                <c:pt idx="354">
                  <c:v>9.3245321248631967</c:v>
                </c:pt>
                <c:pt idx="355">
                  <c:v>15</c:v>
                </c:pt>
                <c:pt idx="356">
                  <c:v>15</c:v>
                </c:pt>
                <c:pt idx="357">
                  <c:v>3.7836603258165948</c:v>
                </c:pt>
                <c:pt idx="358">
                  <c:v>12.801597423860052</c:v>
                </c:pt>
                <c:pt idx="359">
                  <c:v>14.887836603258167</c:v>
                </c:pt>
                <c:pt idx="360">
                  <c:v>8.9768255949635112</c:v>
                </c:pt>
                <c:pt idx="361">
                  <c:v>11.41077130426131</c:v>
                </c:pt>
                <c:pt idx="362">
                  <c:v>8.6291190650638274</c:v>
                </c:pt>
                <c:pt idx="363">
                  <c:v>7.585999475364769</c:v>
                </c:pt>
                <c:pt idx="364">
                  <c:v>10.019945184662568</c:v>
                </c:pt>
                <c:pt idx="365">
                  <c:v>4.4566407062675992</c:v>
                </c:pt>
                <c:pt idx="366">
                  <c:v>10.019945184662568</c:v>
                </c:pt>
                <c:pt idx="367">
                  <c:v>15</c:v>
                </c:pt>
                <c:pt idx="368">
                  <c:v>6.5428798856657124</c:v>
                </c:pt>
                <c:pt idx="369">
                  <c:v>10.367651714562253</c:v>
                </c:pt>
                <c:pt idx="370">
                  <c:v>5.8474668258663414</c:v>
                </c:pt>
                <c:pt idx="371">
                  <c:v>11.758477834160995</c:v>
                </c:pt>
                <c:pt idx="372">
                  <c:v>5.8474668258663414</c:v>
                </c:pt>
                <c:pt idx="373">
                  <c:v>15</c:v>
                </c:pt>
                <c:pt idx="374">
                  <c:v>4.8043472361672848</c:v>
                </c:pt>
                <c:pt idx="375">
                  <c:v>8.2814125351641401</c:v>
                </c:pt>
                <c:pt idx="376">
                  <c:v>14.887836603258167</c:v>
                </c:pt>
                <c:pt idx="377">
                  <c:v>3.7836603258165948</c:v>
                </c:pt>
                <c:pt idx="378">
                  <c:v>4.1089341763679137</c:v>
                </c:pt>
                <c:pt idx="379">
                  <c:v>15</c:v>
                </c:pt>
                <c:pt idx="380">
                  <c:v>4.4566407062675992</c:v>
                </c:pt>
                <c:pt idx="381">
                  <c:v>11.41077130426131</c:v>
                </c:pt>
                <c:pt idx="382">
                  <c:v>4.8043472361672848</c:v>
                </c:pt>
                <c:pt idx="383">
                  <c:v>8.6291190650638274</c:v>
                </c:pt>
                <c:pt idx="384">
                  <c:v>15</c:v>
                </c:pt>
                <c:pt idx="385">
                  <c:v>15</c:v>
                </c:pt>
                <c:pt idx="386">
                  <c:v>7.585999475364769</c:v>
                </c:pt>
                <c:pt idx="387">
                  <c:v>6.1951733557660269</c:v>
                </c:pt>
                <c:pt idx="388">
                  <c:v>12.453890893960367</c:v>
                </c:pt>
                <c:pt idx="389">
                  <c:v>3.7836603258165948</c:v>
                </c:pt>
                <c:pt idx="390">
                  <c:v>8.2814125351641401</c:v>
                </c:pt>
                <c:pt idx="391">
                  <c:v>10.715358244461939</c:v>
                </c:pt>
                <c:pt idx="392">
                  <c:v>4.8043472361672848</c:v>
                </c:pt>
                <c:pt idx="393">
                  <c:v>15</c:v>
                </c:pt>
                <c:pt idx="394">
                  <c:v>4.1089341763679137</c:v>
                </c:pt>
                <c:pt idx="395">
                  <c:v>11.41077130426131</c:v>
                </c:pt>
                <c:pt idx="396">
                  <c:v>5.4997602959666558</c:v>
                </c:pt>
                <c:pt idx="397">
                  <c:v>10.715358244461939</c:v>
                </c:pt>
                <c:pt idx="398">
                  <c:v>13.149303953759738</c:v>
                </c:pt>
                <c:pt idx="399">
                  <c:v>14.192423543458794</c:v>
                </c:pt>
                <c:pt idx="400">
                  <c:v>14.192423543458794</c:v>
                </c:pt>
                <c:pt idx="401">
                  <c:v>15</c:v>
                </c:pt>
                <c:pt idx="402">
                  <c:v>8.6291190650638274</c:v>
                </c:pt>
                <c:pt idx="403">
                  <c:v>10.367651714562253</c:v>
                </c:pt>
                <c:pt idx="404">
                  <c:v>12.453890893960367</c:v>
                </c:pt>
                <c:pt idx="405">
                  <c:v>12.453890893960367</c:v>
                </c:pt>
                <c:pt idx="406">
                  <c:v>3.7836603258165948</c:v>
                </c:pt>
                <c:pt idx="407">
                  <c:v>15</c:v>
                </c:pt>
                <c:pt idx="408">
                  <c:v>15</c:v>
                </c:pt>
                <c:pt idx="409">
                  <c:v>15</c:v>
                </c:pt>
                <c:pt idx="410">
                  <c:v>10.019945184662568</c:v>
                </c:pt>
                <c:pt idx="411">
                  <c:v>3.7836603258165948</c:v>
                </c:pt>
                <c:pt idx="412">
                  <c:v>3.7836603258165948</c:v>
                </c:pt>
                <c:pt idx="413">
                  <c:v>13.149303953759738</c:v>
                </c:pt>
                <c:pt idx="414">
                  <c:v>13.149303953759738</c:v>
                </c:pt>
                <c:pt idx="415">
                  <c:v>8.6291190650638274</c:v>
                </c:pt>
                <c:pt idx="416">
                  <c:v>15</c:v>
                </c:pt>
                <c:pt idx="417">
                  <c:v>4.1089341763679137</c:v>
                </c:pt>
                <c:pt idx="418">
                  <c:v>3.7836603258165948</c:v>
                </c:pt>
                <c:pt idx="419">
                  <c:v>12.106184364060681</c:v>
                </c:pt>
                <c:pt idx="420">
                  <c:v>4.1089341763679137</c:v>
                </c:pt>
                <c:pt idx="421">
                  <c:v>5.1520537660669703</c:v>
                </c:pt>
                <c:pt idx="422">
                  <c:v>4.8043472361672848</c:v>
                </c:pt>
                <c:pt idx="423">
                  <c:v>3.7836603258165948</c:v>
                </c:pt>
                <c:pt idx="424">
                  <c:v>15</c:v>
                </c:pt>
                <c:pt idx="425">
                  <c:v>15</c:v>
                </c:pt>
                <c:pt idx="426">
                  <c:v>12.106184364060681</c:v>
                </c:pt>
                <c:pt idx="427">
                  <c:v>9.3245321248631967</c:v>
                </c:pt>
                <c:pt idx="428">
                  <c:v>5.8474668258663414</c:v>
                </c:pt>
                <c:pt idx="429">
                  <c:v>7.2382929454650835</c:v>
                </c:pt>
                <c:pt idx="430">
                  <c:v>15</c:v>
                </c:pt>
                <c:pt idx="431">
                  <c:v>3.7836603258165948</c:v>
                </c:pt>
                <c:pt idx="432">
                  <c:v>15</c:v>
                </c:pt>
                <c:pt idx="433">
                  <c:v>7.2382929454650835</c:v>
                </c:pt>
                <c:pt idx="434">
                  <c:v>4.8043472361672848</c:v>
                </c:pt>
                <c:pt idx="435">
                  <c:v>11.063064774361623</c:v>
                </c:pt>
                <c:pt idx="436">
                  <c:v>13.149303953759738</c:v>
                </c:pt>
                <c:pt idx="437">
                  <c:v>14.54013007335848</c:v>
                </c:pt>
                <c:pt idx="438">
                  <c:v>15</c:v>
                </c:pt>
                <c:pt idx="439">
                  <c:v>15</c:v>
                </c:pt>
                <c:pt idx="440">
                  <c:v>5.4997602959666558</c:v>
                </c:pt>
                <c:pt idx="441">
                  <c:v>13.149303953759738</c:v>
                </c:pt>
                <c:pt idx="442">
                  <c:v>13.84471701355911</c:v>
                </c:pt>
                <c:pt idx="443">
                  <c:v>14.54013007335848</c:v>
                </c:pt>
                <c:pt idx="444">
                  <c:v>15</c:v>
                </c:pt>
                <c:pt idx="445">
                  <c:v>10.019945184662568</c:v>
                </c:pt>
                <c:pt idx="446">
                  <c:v>13.149303953759738</c:v>
                </c:pt>
                <c:pt idx="447">
                  <c:v>3.7836603258165948</c:v>
                </c:pt>
                <c:pt idx="448">
                  <c:v>3.7836603258165948</c:v>
                </c:pt>
                <c:pt idx="449">
                  <c:v>15</c:v>
                </c:pt>
                <c:pt idx="450">
                  <c:v>4.1089341763679137</c:v>
                </c:pt>
                <c:pt idx="451">
                  <c:v>3.7836603258165948</c:v>
                </c:pt>
                <c:pt idx="452">
                  <c:v>14.54013007335848</c:v>
                </c:pt>
                <c:pt idx="453">
                  <c:v>9.672238654762884</c:v>
                </c:pt>
                <c:pt idx="454">
                  <c:v>3.7836603258165948</c:v>
                </c:pt>
                <c:pt idx="455">
                  <c:v>7.585999475364769</c:v>
                </c:pt>
                <c:pt idx="456">
                  <c:v>5.8474668258663414</c:v>
                </c:pt>
                <c:pt idx="457">
                  <c:v>14.54013007335848</c:v>
                </c:pt>
                <c:pt idx="458">
                  <c:v>13.84471701355911</c:v>
                </c:pt>
                <c:pt idx="459">
                  <c:v>4.8043472361672848</c:v>
                </c:pt>
                <c:pt idx="460">
                  <c:v>8.2814125351641401</c:v>
                </c:pt>
                <c:pt idx="461">
                  <c:v>15</c:v>
                </c:pt>
                <c:pt idx="462">
                  <c:v>6.1951733557660269</c:v>
                </c:pt>
                <c:pt idx="463">
                  <c:v>12.801597423860052</c:v>
                </c:pt>
                <c:pt idx="464">
                  <c:v>15</c:v>
                </c:pt>
                <c:pt idx="465">
                  <c:v>7.9337060052644555</c:v>
                </c:pt>
                <c:pt idx="466">
                  <c:v>8.9768255949635112</c:v>
                </c:pt>
                <c:pt idx="467">
                  <c:v>15</c:v>
                </c:pt>
                <c:pt idx="468">
                  <c:v>10.715358244461939</c:v>
                </c:pt>
                <c:pt idx="469">
                  <c:v>10.367651714562253</c:v>
                </c:pt>
                <c:pt idx="470">
                  <c:v>13.497010483659423</c:v>
                </c:pt>
                <c:pt idx="471">
                  <c:v>5.8474668258663414</c:v>
                </c:pt>
                <c:pt idx="472">
                  <c:v>12.106184364060681</c:v>
                </c:pt>
                <c:pt idx="473">
                  <c:v>5.8474668258663414</c:v>
                </c:pt>
                <c:pt idx="474">
                  <c:v>3.7836603258165948</c:v>
                </c:pt>
                <c:pt idx="475">
                  <c:v>7.585999475364769</c:v>
                </c:pt>
                <c:pt idx="476">
                  <c:v>6.5428798856657124</c:v>
                </c:pt>
                <c:pt idx="477">
                  <c:v>11.758477834160995</c:v>
                </c:pt>
                <c:pt idx="478">
                  <c:v>13.149303953759738</c:v>
                </c:pt>
                <c:pt idx="479">
                  <c:v>3.7836603258165948</c:v>
                </c:pt>
                <c:pt idx="480">
                  <c:v>3.7836603258165948</c:v>
                </c:pt>
                <c:pt idx="481">
                  <c:v>5.4997602959666558</c:v>
                </c:pt>
                <c:pt idx="482">
                  <c:v>3.7836603258165948</c:v>
                </c:pt>
                <c:pt idx="483">
                  <c:v>8.2814125351641401</c:v>
                </c:pt>
                <c:pt idx="484">
                  <c:v>15</c:v>
                </c:pt>
                <c:pt idx="485">
                  <c:v>3.7836603258165948</c:v>
                </c:pt>
                <c:pt idx="486">
                  <c:v>3.7836603258165948</c:v>
                </c:pt>
                <c:pt idx="487">
                  <c:v>15</c:v>
                </c:pt>
                <c:pt idx="488">
                  <c:v>10.715358244461939</c:v>
                </c:pt>
                <c:pt idx="489">
                  <c:v>9.3245321248631967</c:v>
                </c:pt>
                <c:pt idx="490">
                  <c:v>7.9337060052644555</c:v>
                </c:pt>
                <c:pt idx="491">
                  <c:v>7.2382929454650835</c:v>
                </c:pt>
                <c:pt idx="492">
                  <c:v>15</c:v>
                </c:pt>
                <c:pt idx="493">
                  <c:v>3.7836603258165948</c:v>
                </c:pt>
                <c:pt idx="494">
                  <c:v>15</c:v>
                </c:pt>
                <c:pt idx="495">
                  <c:v>8.6291190650638274</c:v>
                </c:pt>
                <c:pt idx="496">
                  <c:v>12.801597423860052</c:v>
                </c:pt>
                <c:pt idx="497">
                  <c:v>9.3245321248631967</c:v>
                </c:pt>
                <c:pt idx="498">
                  <c:v>9.672238654762884</c:v>
                </c:pt>
                <c:pt idx="499">
                  <c:v>9.3245321248631967</c:v>
                </c:pt>
                <c:pt idx="500">
                  <c:v>15</c:v>
                </c:pt>
                <c:pt idx="501">
                  <c:v>4.8043472361672848</c:v>
                </c:pt>
                <c:pt idx="502">
                  <c:v>12.106184364060681</c:v>
                </c:pt>
                <c:pt idx="503">
                  <c:v>5.4997602959666558</c:v>
                </c:pt>
                <c:pt idx="504">
                  <c:v>11.063064774361623</c:v>
                </c:pt>
                <c:pt idx="505">
                  <c:v>13.149303953759738</c:v>
                </c:pt>
                <c:pt idx="506">
                  <c:v>12.453890893960367</c:v>
                </c:pt>
                <c:pt idx="507">
                  <c:v>12.106184364060681</c:v>
                </c:pt>
                <c:pt idx="508">
                  <c:v>8.2814125351641401</c:v>
                </c:pt>
                <c:pt idx="509">
                  <c:v>8.9768255949635112</c:v>
                </c:pt>
                <c:pt idx="510">
                  <c:v>5.1520537660669703</c:v>
                </c:pt>
                <c:pt idx="511">
                  <c:v>11.063064774361623</c:v>
                </c:pt>
                <c:pt idx="512">
                  <c:v>10.019945184662568</c:v>
                </c:pt>
                <c:pt idx="513">
                  <c:v>13.149303953759738</c:v>
                </c:pt>
                <c:pt idx="514">
                  <c:v>15</c:v>
                </c:pt>
                <c:pt idx="515">
                  <c:v>15</c:v>
                </c:pt>
                <c:pt idx="516">
                  <c:v>3.7836603258165948</c:v>
                </c:pt>
                <c:pt idx="517">
                  <c:v>7.9337060052644555</c:v>
                </c:pt>
                <c:pt idx="518">
                  <c:v>5.1520537660669703</c:v>
                </c:pt>
                <c:pt idx="519">
                  <c:v>7.585999475364769</c:v>
                </c:pt>
                <c:pt idx="520">
                  <c:v>11.063064774361623</c:v>
                </c:pt>
                <c:pt idx="521">
                  <c:v>3.7836603258165948</c:v>
                </c:pt>
                <c:pt idx="522">
                  <c:v>15</c:v>
                </c:pt>
                <c:pt idx="523">
                  <c:v>4.1089341763679137</c:v>
                </c:pt>
                <c:pt idx="524">
                  <c:v>15</c:v>
                </c:pt>
                <c:pt idx="525">
                  <c:v>5.4997602959666558</c:v>
                </c:pt>
                <c:pt idx="526">
                  <c:v>10.019945184662568</c:v>
                </c:pt>
                <c:pt idx="527">
                  <c:v>14.887836603258167</c:v>
                </c:pt>
                <c:pt idx="528">
                  <c:v>9.3245321248631967</c:v>
                </c:pt>
                <c:pt idx="529">
                  <c:v>4.1089341763679137</c:v>
                </c:pt>
                <c:pt idx="530">
                  <c:v>11.063064774361623</c:v>
                </c:pt>
                <c:pt idx="531">
                  <c:v>12.106184364060681</c:v>
                </c:pt>
                <c:pt idx="532">
                  <c:v>7.2382929454650835</c:v>
                </c:pt>
                <c:pt idx="533">
                  <c:v>12.801597423860052</c:v>
                </c:pt>
                <c:pt idx="534">
                  <c:v>3.7836603258165948</c:v>
                </c:pt>
                <c:pt idx="535">
                  <c:v>14.54013007335848</c:v>
                </c:pt>
                <c:pt idx="536">
                  <c:v>12.801597423860052</c:v>
                </c:pt>
                <c:pt idx="537">
                  <c:v>9.672238654762884</c:v>
                </c:pt>
                <c:pt idx="538">
                  <c:v>15</c:v>
                </c:pt>
                <c:pt idx="539">
                  <c:v>11.063064774361623</c:v>
                </c:pt>
                <c:pt idx="540">
                  <c:v>8.2814125351641401</c:v>
                </c:pt>
                <c:pt idx="541">
                  <c:v>6.5428798856657124</c:v>
                </c:pt>
                <c:pt idx="542">
                  <c:v>4.1089341763679137</c:v>
                </c:pt>
                <c:pt idx="543">
                  <c:v>4.1089341763679137</c:v>
                </c:pt>
                <c:pt idx="544">
                  <c:v>15</c:v>
                </c:pt>
                <c:pt idx="545">
                  <c:v>5.8474668258663414</c:v>
                </c:pt>
                <c:pt idx="546">
                  <c:v>15</c:v>
                </c:pt>
                <c:pt idx="547">
                  <c:v>7.2382929454650835</c:v>
                </c:pt>
                <c:pt idx="548">
                  <c:v>6.1951733557660269</c:v>
                </c:pt>
                <c:pt idx="549">
                  <c:v>3.7836603258165948</c:v>
                </c:pt>
                <c:pt idx="550">
                  <c:v>15</c:v>
                </c:pt>
                <c:pt idx="551">
                  <c:v>8.9768255949635112</c:v>
                </c:pt>
                <c:pt idx="552">
                  <c:v>15</c:v>
                </c:pt>
                <c:pt idx="553">
                  <c:v>11.758477834160995</c:v>
                </c:pt>
                <c:pt idx="554">
                  <c:v>15</c:v>
                </c:pt>
                <c:pt idx="555">
                  <c:v>7.9337060052644555</c:v>
                </c:pt>
                <c:pt idx="556">
                  <c:v>12.453890893960367</c:v>
                </c:pt>
                <c:pt idx="557">
                  <c:v>4.8043472361672848</c:v>
                </c:pt>
                <c:pt idx="558">
                  <c:v>11.063064774361623</c:v>
                </c:pt>
                <c:pt idx="559">
                  <c:v>10.019945184662568</c:v>
                </c:pt>
                <c:pt idx="560">
                  <c:v>3.7836603258165948</c:v>
                </c:pt>
                <c:pt idx="561">
                  <c:v>15</c:v>
                </c:pt>
                <c:pt idx="562">
                  <c:v>6.890586415565398</c:v>
                </c:pt>
                <c:pt idx="563">
                  <c:v>3.7836603258165948</c:v>
                </c:pt>
                <c:pt idx="564">
                  <c:v>15</c:v>
                </c:pt>
                <c:pt idx="565">
                  <c:v>12.801597423860052</c:v>
                </c:pt>
                <c:pt idx="566">
                  <c:v>3.7836603258165948</c:v>
                </c:pt>
                <c:pt idx="567">
                  <c:v>9.3245321248631967</c:v>
                </c:pt>
                <c:pt idx="568">
                  <c:v>15</c:v>
                </c:pt>
                <c:pt idx="569">
                  <c:v>3.7836603258165948</c:v>
                </c:pt>
                <c:pt idx="570">
                  <c:v>3.7836603258165948</c:v>
                </c:pt>
                <c:pt idx="571">
                  <c:v>12.106184364060681</c:v>
                </c:pt>
                <c:pt idx="572">
                  <c:v>15</c:v>
                </c:pt>
                <c:pt idx="573">
                  <c:v>15</c:v>
                </c:pt>
                <c:pt idx="574">
                  <c:v>8.9768255949635112</c:v>
                </c:pt>
                <c:pt idx="575">
                  <c:v>3.7836603258165948</c:v>
                </c:pt>
                <c:pt idx="576">
                  <c:v>9.672238654762884</c:v>
                </c:pt>
                <c:pt idx="577">
                  <c:v>4.8043472361672848</c:v>
                </c:pt>
                <c:pt idx="578">
                  <c:v>10.715358244461939</c:v>
                </c:pt>
                <c:pt idx="579">
                  <c:v>9.3245321248631967</c:v>
                </c:pt>
                <c:pt idx="580">
                  <c:v>15</c:v>
                </c:pt>
                <c:pt idx="581">
                  <c:v>4.1089341763679137</c:v>
                </c:pt>
                <c:pt idx="582">
                  <c:v>7.9337060052644555</c:v>
                </c:pt>
                <c:pt idx="583">
                  <c:v>10.367651714562253</c:v>
                </c:pt>
                <c:pt idx="584">
                  <c:v>15</c:v>
                </c:pt>
                <c:pt idx="585">
                  <c:v>14.54013007335848</c:v>
                </c:pt>
                <c:pt idx="586">
                  <c:v>9.3245321248631967</c:v>
                </c:pt>
                <c:pt idx="587">
                  <c:v>15</c:v>
                </c:pt>
                <c:pt idx="588">
                  <c:v>5.8474668258663414</c:v>
                </c:pt>
                <c:pt idx="589">
                  <c:v>5.1520537660669703</c:v>
                </c:pt>
                <c:pt idx="590">
                  <c:v>3.7836603258165948</c:v>
                </c:pt>
                <c:pt idx="591">
                  <c:v>15</c:v>
                </c:pt>
                <c:pt idx="592">
                  <c:v>8.2814125351641401</c:v>
                </c:pt>
                <c:pt idx="593">
                  <c:v>12.801597423860052</c:v>
                </c:pt>
                <c:pt idx="594">
                  <c:v>14.887836603258167</c:v>
                </c:pt>
                <c:pt idx="595">
                  <c:v>15</c:v>
                </c:pt>
                <c:pt idx="596">
                  <c:v>6.890586415565398</c:v>
                </c:pt>
                <c:pt idx="597">
                  <c:v>14.54013007335848</c:v>
                </c:pt>
                <c:pt idx="598">
                  <c:v>15</c:v>
                </c:pt>
                <c:pt idx="599">
                  <c:v>5.1520537660669703</c:v>
                </c:pt>
                <c:pt idx="600">
                  <c:v>15</c:v>
                </c:pt>
                <c:pt idx="601">
                  <c:v>15</c:v>
                </c:pt>
                <c:pt idx="602">
                  <c:v>3.7836603258165948</c:v>
                </c:pt>
                <c:pt idx="603">
                  <c:v>15</c:v>
                </c:pt>
                <c:pt idx="604">
                  <c:v>6.5428798856657124</c:v>
                </c:pt>
                <c:pt idx="605">
                  <c:v>5.1520537660669703</c:v>
                </c:pt>
                <c:pt idx="606">
                  <c:v>14.192423543458794</c:v>
                </c:pt>
                <c:pt idx="607">
                  <c:v>10.367651714562253</c:v>
                </c:pt>
                <c:pt idx="608">
                  <c:v>4.8043472361672848</c:v>
                </c:pt>
                <c:pt idx="609">
                  <c:v>4.8043472361672848</c:v>
                </c:pt>
                <c:pt idx="610">
                  <c:v>7.9337060052644555</c:v>
                </c:pt>
                <c:pt idx="611">
                  <c:v>13.497010483659423</c:v>
                </c:pt>
                <c:pt idx="612">
                  <c:v>10.019945184662568</c:v>
                </c:pt>
                <c:pt idx="613">
                  <c:v>15</c:v>
                </c:pt>
                <c:pt idx="614">
                  <c:v>4.4566407062675992</c:v>
                </c:pt>
                <c:pt idx="615">
                  <c:v>14.54013007335848</c:v>
                </c:pt>
                <c:pt idx="616">
                  <c:v>13.497010483659423</c:v>
                </c:pt>
                <c:pt idx="617">
                  <c:v>9.3245321248631967</c:v>
                </c:pt>
                <c:pt idx="618">
                  <c:v>6.890586415565398</c:v>
                </c:pt>
                <c:pt idx="619">
                  <c:v>6.1951733557660269</c:v>
                </c:pt>
                <c:pt idx="620">
                  <c:v>14.54013007335848</c:v>
                </c:pt>
                <c:pt idx="621">
                  <c:v>15</c:v>
                </c:pt>
                <c:pt idx="622">
                  <c:v>9.3245321248631967</c:v>
                </c:pt>
                <c:pt idx="623">
                  <c:v>11.758477834160995</c:v>
                </c:pt>
                <c:pt idx="624">
                  <c:v>15</c:v>
                </c:pt>
                <c:pt idx="625">
                  <c:v>3.7836603258165948</c:v>
                </c:pt>
                <c:pt idx="626">
                  <c:v>8.2814125351641401</c:v>
                </c:pt>
                <c:pt idx="627">
                  <c:v>9.672238654762884</c:v>
                </c:pt>
                <c:pt idx="628">
                  <c:v>15</c:v>
                </c:pt>
                <c:pt idx="629">
                  <c:v>14.192423543458794</c:v>
                </c:pt>
                <c:pt idx="630">
                  <c:v>4.4566407062675992</c:v>
                </c:pt>
                <c:pt idx="631">
                  <c:v>12.453890893960367</c:v>
                </c:pt>
                <c:pt idx="632">
                  <c:v>12.106184364060681</c:v>
                </c:pt>
                <c:pt idx="633">
                  <c:v>13.497010483659423</c:v>
                </c:pt>
                <c:pt idx="634">
                  <c:v>6.5428798856657124</c:v>
                </c:pt>
                <c:pt idx="635">
                  <c:v>15</c:v>
                </c:pt>
                <c:pt idx="636">
                  <c:v>5.4997602959666558</c:v>
                </c:pt>
                <c:pt idx="637">
                  <c:v>13.84471701355911</c:v>
                </c:pt>
                <c:pt idx="638">
                  <c:v>13.497010483659423</c:v>
                </c:pt>
                <c:pt idx="639">
                  <c:v>15</c:v>
                </c:pt>
                <c:pt idx="640">
                  <c:v>15</c:v>
                </c:pt>
                <c:pt idx="641">
                  <c:v>7.9337060052644555</c:v>
                </c:pt>
                <c:pt idx="642">
                  <c:v>8.6291190650638274</c:v>
                </c:pt>
                <c:pt idx="643">
                  <c:v>8.9768255949635112</c:v>
                </c:pt>
                <c:pt idx="644">
                  <c:v>3.7836603258165948</c:v>
                </c:pt>
                <c:pt idx="645">
                  <c:v>12.106184364060681</c:v>
                </c:pt>
                <c:pt idx="646">
                  <c:v>7.585999475364769</c:v>
                </c:pt>
                <c:pt idx="647">
                  <c:v>3.7836603258165948</c:v>
                </c:pt>
                <c:pt idx="648">
                  <c:v>5.8474668258663414</c:v>
                </c:pt>
                <c:pt idx="649">
                  <c:v>13.84471701355911</c:v>
                </c:pt>
                <c:pt idx="650">
                  <c:v>4.4566407062675992</c:v>
                </c:pt>
                <c:pt idx="651">
                  <c:v>7.9337060052644555</c:v>
                </c:pt>
                <c:pt idx="652">
                  <c:v>13.84471701355911</c:v>
                </c:pt>
                <c:pt idx="653">
                  <c:v>7.2382929454650835</c:v>
                </c:pt>
                <c:pt idx="654">
                  <c:v>7.585999475364769</c:v>
                </c:pt>
                <c:pt idx="655">
                  <c:v>15</c:v>
                </c:pt>
                <c:pt idx="656">
                  <c:v>8.6291190650638274</c:v>
                </c:pt>
                <c:pt idx="657">
                  <c:v>6.1951733557660269</c:v>
                </c:pt>
                <c:pt idx="658">
                  <c:v>15</c:v>
                </c:pt>
                <c:pt idx="659">
                  <c:v>12.106184364060681</c:v>
                </c:pt>
                <c:pt idx="660">
                  <c:v>10.019945184662568</c:v>
                </c:pt>
                <c:pt idx="661">
                  <c:v>15</c:v>
                </c:pt>
                <c:pt idx="662">
                  <c:v>6.1951733557660269</c:v>
                </c:pt>
                <c:pt idx="663">
                  <c:v>13.84471701355911</c:v>
                </c:pt>
                <c:pt idx="664">
                  <c:v>11.758477834160995</c:v>
                </c:pt>
                <c:pt idx="665">
                  <c:v>8.9768255949635112</c:v>
                </c:pt>
                <c:pt idx="666">
                  <c:v>8.9768255949635112</c:v>
                </c:pt>
                <c:pt idx="667">
                  <c:v>4.1089341763679137</c:v>
                </c:pt>
                <c:pt idx="668">
                  <c:v>13.84471701355911</c:v>
                </c:pt>
                <c:pt idx="669">
                  <c:v>15</c:v>
                </c:pt>
                <c:pt idx="670">
                  <c:v>15</c:v>
                </c:pt>
                <c:pt idx="671">
                  <c:v>15</c:v>
                </c:pt>
                <c:pt idx="672">
                  <c:v>13.84471701355911</c:v>
                </c:pt>
                <c:pt idx="673">
                  <c:v>11.063064774361623</c:v>
                </c:pt>
                <c:pt idx="674">
                  <c:v>5.4997602959666558</c:v>
                </c:pt>
                <c:pt idx="675">
                  <c:v>3.7836603258165948</c:v>
                </c:pt>
                <c:pt idx="676">
                  <c:v>9.3245321248631967</c:v>
                </c:pt>
                <c:pt idx="677">
                  <c:v>5.8474668258663414</c:v>
                </c:pt>
                <c:pt idx="678">
                  <c:v>6.1951733557660269</c:v>
                </c:pt>
                <c:pt idx="679">
                  <c:v>15</c:v>
                </c:pt>
                <c:pt idx="680">
                  <c:v>6.5428798856657124</c:v>
                </c:pt>
                <c:pt idx="681">
                  <c:v>6.890586415565398</c:v>
                </c:pt>
                <c:pt idx="682">
                  <c:v>9.3245321248631967</c:v>
                </c:pt>
                <c:pt idx="683">
                  <c:v>14.192423543458794</c:v>
                </c:pt>
                <c:pt idx="684">
                  <c:v>15</c:v>
                </c:pt>
                <c:pt idx="685">
                  <c:v>14.887836603258167</c:v>
                </c:pt>
                <c:pt idx="686">
                  <c:v>6.1951733557660269</c:v>
                </c:pt>
                <c:pt idx="687">
                  <c:v>7.585999475364769</c:v>
                </c:pt>
                <c:pt idx="688">
                  <c:v>12.453890893960367</c:v>
                </c:pt>
                <c:pt idx="689">
                  <c:v>11.063064774361623</c:v>
                </c:pt>
                <c:pt idx="690">
                  <c:v>8.9768255949635112</c:v>
                </c:pt>
                <c:pt idx="691">
                  <c:v>15</c:v>
                </c:pt>
                <c:pt idx="692">
                  <c:v>12.106184364060681</c:v>
                </c:pt>
                <c:pt idx="693">
                  <c:v>3.7836603258165948</c:v>
                </c:pt>
                <c:pt idx="694">
                  <c:v>5.4997602959666558</c:v>
                </c:pt>
                <c:pt idx="695">
                  <c:v>8.2814125351641401</c:v>
                </c:pt>
                <c:pt idx="696">
                  <c:v>13.84471701355911</c:v>
                </c:pt>
                <c:pt idx="697">
                  <c:v>11.41077130426131</c:v>
                </c:pt>
                <c:pt idx="698">
                  <c:v>4.8043472361672848</c:v>
                </c:pt>
                <c:pt idx="699">
                  <c:v>15</c:v>
                </c:pt>
                <c:pt idx="700">
                  <c:v>10.715358244461939</c:v>
                </c:pt>
                <c:pt idx="701">
                  <c:v>13.497010483659423</c:v>
                </c:pt>
                <c:pt idx="702">
                  <c:v>3.7836603258165948</c:v>
                </c:pt>
                <c:pt idx="703">
                  <c:v>10.715358244461939</c:v>
                </c:pt>
                <c:pt idx="704">
                  <c:v>7.585999475364769</c:v>
                </c:pt>
                <c:pt idx="705">
                  <c:v>15</c:v>
                </c:pt>
                <c:pt idx="706">
                  <c:v>5.1520537660669703</c:v>
                </c:pt>
                <c:pt idx="707">
                  <c:v>13.497010483659423</c:v>
                </c:pt>
                <c:pt idx="708">
                  <c:v>14.54013007335848</c:v>
                </c:pt>
                <c:pt idx="709">
                  <c:v>10.367651714562253</c:v>
                </c:pt>
                <c:pt idx="710">
                  <c:v>5.4997602959666558</c:v>
                </c:pt>
                <c:pt idx="711">
                  <c:v>5.1520537660669703</c:v>
                </c:pt>
                <c:pt idx="712">
                  <c:v>8.9768255949635112</c:v>
                </c:pt>
                <c:pt idx="713">
                  <c:v>4.8043472361672848</c:v>
                </c:pt>
                <c:pt idx="714">
                  <c:v>8.6291190650638274</c:v>
                </c:pt>
                <c:pt idx="715">
                  <c:v>6.890586415565398</c:v>
                </c:pt>
                <c:pt idx="716">
                  <c:v>8.2814125351641401</c:v>
                </c:pt>
                <c:pt idx="717">
                  <c:v>15</c:v>
                </c:pt>
                <c:pt idx="718">
                  <c:v>10.019945184662568</c:v>
                </c:pt>
                <c:pt idx="719">
                  <c:v>5.4997602959666558</c:v>
                </c:pt>
                <c:pt idx="720">
                  <c:v>15</c:v>
                </c:pt>
                <c:pt idx="721">
                  <c:v>7.2382929454650835</c:v>
                </c:pt>
                <c:pt idx="722">
                  <c:v>11.758477834160995</c:v>
                </c:pt>
                <c:pt idx="723">
                  <c:v>13.149303953759738</c:v>
                </c:pt>
                <c:pt idx="724">
                  <c:v>14.192423543458794</c:v>
                </c:pt>
                <c:pt idx="725">
                  <c:v>4.8043472361672848</c:v>
                </c:pt>
                <c:pt idx="726">
                  <c:v>3.7836603258165948</c:v>
                </c:pt>
                <c:pt idx="727">
                  <c:v>10.715358244461939</c:v>
                </c:pt>
                <c:pt idx="728">
                  <c:v>10.715358244461939</c:v>
                </c:pt>
                <c:pt idx="729">
                  <c:v>8.6291190650638274</c:v>
                </c:pt>
                <c:pt idx="730">
                  <c:v>8.9768255949635112</c:v>
                </c:pt>
                <c:pt idx="731">
                  <c:v>4.8043472361672848</c:v>
                </c:pt>
                <c:pt idx="732">
                  <c:v>15</c:v>
                </c:pt>
                <c:pt idx="733">
                  <c:v>15</c:v>
                </c:pt>
                <c:pt idx="734">
                  <c:v>7.2382929454650835</c:v>
                </c:pt>
                <c:pt idx="735">
                  <c:v>6.1951733557660269</c:v>
                </c:pt>
                <c:pt idx="736">
                  <c:v>5.1520537660669703</c:v>
                </c:pt>
                <c:pt idx="737">
                  <c:v>6.1951733557660269</c:v>
                </c:pt>
                <c:pt idx="738">
                  <c:v>6.890586415565398</c:v>
                </c:pt>
                <c:pt idx="739">
                  <c:v>4.1089341763679137</c:v>
                </c:pt>
                <c:pt idx="740">
                  <c:v>6.890586415565398</c:v>
                </c:pt>
                <c:pt idx="741">
                  <c:v>6.890586415565398</c:v>
                </c:pt>
                <c:pt idx="742">
                  <c:v>13.149303953759738</c:v>
                </c:pt>
                <c:pt idx="743">
                  <c:v>14.887836603258167</c:v>
                </c:pt>
              </c:numCache>
            </c:numRef>
          </c:val>
          <c:smooth val="0"/>
        </c:ser>
        <c:ser>
          <c:idx val="1"/>
          <c:order val="2"/>
          <c:tx>
            <c:v>Contrato por Percentual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Plan5!$F$2:$F$745</c:f>
              <c:numCache>
                <c:formatCode>General</c:formatCode>
                <c:ptCount val="744"/>
                <c:pt idx="0">
                  <c:v>7.5520537660669707</c:v>
                </c:pt>
                <c:pt idx="1">
                  <c:v>24</c:v>
                </c:pt>
                <c:pt idx="2">
                  <c:v>15.219945184662567</c:v>
                </c:pt>
                <c:pt idx="3">
                  <c:v>19.601597423860053</c:v>
                </c:pt>
                <c:pt idx="4">
                  <c:v>17.958477834160995</c:v>
                </c:pt>
                <c:pt idx="5">
                  <c:v>21.244717013559111</c:v>
                </c:pt>
                <c:pt idx="6">
                  <c:v>14.672238654762884</c:v>
                </c:pt>
                <c:pt idx="7">
                  <c:v>4.7836603258165944</c:v>
                </c:pt>
                <c:pt idx="8">
                  <c:v>16.31535824446194</c:v>
                </c:pt>
                <c:pt idx="9">
                  <c:v>11.933706005264455</c:v>
                </c:pt>
                <c:pt idx="10">
                  <c:v>17.41077130426131</c:v>
                </c:pt>
                <c:pt idx="11">
                  <c:v>13.576825594963511</c:v>
                </c:pt>
                <c:pt idx="12">
                  <c:v>22.887836603258165</c:v>
                </c:pt>
                <c:pt idx="13">
                  <c:v>18.50618436406068</c:v>
                </c:pt>
                <c:pt idx="14">
                  <c:v>4.7836603258165944</c:v>
                </c:pt>
                <c:pt idx="15">
                  <c:v>6.4566407062675992</c:v>
                </c:pt>
                <c:pt idx="16">
                  <c:v>16.31535824446194</c:v>
                </c:pt>
                <c:pt idx="17">
                  <c:v>24.2</c:v>
                </c:pt>
                <c:pt idx="18">
                  <c:v>25</c:v>
                </c:pt>
                <c:pt idx="19">
                  <c:v>9.1951733557660269</c:v>
                </c:pt>
                <c:pt idx="20">
                  <c:v>11.933706005264455</c:v>
                </c:pt>
                <c:pt idx="21">
                  <c:v>14.124532124863197</c:v>
                </c:pt>
                <c:pt idx="22">
                  <c:v>24.799999999999997</c:v>
                </c:pt>
                <c:pt idx="23">
                  <c:v>23.8</c:v>
                </c:pt>
                <c:pt idx="24">
                  <c:v>19.053890893960364</c:v>
                </c:pt>
                <c:pt idx="25">
                  <c:v>8.0997602959666555</c:v>
                </c:pt>
                <c:pt idx="26">
                  <c:v>20.149303953759738</c:v>
                </c:pt>
                <c:pt idx="27">
                  <c:v>13.029119065063828</c:v>
                </c:pt>
                <c:pt idx="28">
                  <c:v>9.1951733557660269</c:v>
                </c:pt>
                <c:pt idx="29">
                  <c:v>24.799999999999997</c:v>
                </c:pt>
                <c:pt idx="30">
                  <c:v>4.7836603258165944</c:v>
                </c:pt>
                <c:pt idx="31">
                  <c:v>18.50618436406068</c:v>
                </c:pt>
                <c:pt idx="32">
                  <c:v>8.6474668258663421</c:v>
                </c:pt>
                <c:pt idx="33">
                  <c:v>10.838292945465083</c:v>
                </c:pt>
                <c:pt idx="34">
                  <c:v>17.958477834160995</c:v>
                </c:pt>
                <c:pt idx="35">
                  <c:v>5.3836603258165949</c:v>
                </c:pt>
                <c:pt idx="36">
                  <c:v>21.792423543458796</c:v>
                </c:pt>
                <c:pt idx="37">
                  <c:v>15.219945184662567</c:v>
                </c:pt>
                <c:pt idx="38">
                  <c:v>24.799999999999997</c:v>
                </c:pt>
                <c:pt idx="39">
                  <c:v>23.8</c:v>
                </c:pt>
                <c:pt idx="40">
                  <c:v>15.219945184662567</c:v>
                </c:pt>
                <c:pt idx="41">
                  <c:v>15.767651714562254</c:v>
                </c:pt>
                <c:pt idx="42">
                  <c:v>4.9836603258165946</c:v>
                </c:pt>
                <c:pt idx="43">
                  <c:v>19.601597423860053</c:v>
                </c:pt>
                <c:pt idx="44">
                  <c:v>13.576825594963511</c:v>
                </c:pt>
                <c:pt idx="45">
                  <c:v>9.7428798856657117</c:v>
                </c:pt>
                <c:pt idx="46">
                  <c:v>24.799999999999997</c:v>
                </c:pt>
                <c:pt idx="47">
                  <c:v>5.3836603258165949</c:v>
                </c:pt>
                <c:pt idx="48">
                  <c:v>5.1836603258165947</c:v>
                </c:pt>
                <c:pt idx="49">
                  <c:v>6.4566407062675992</c:v>
                </c:pt>
                <c:pt idx="50">
                  <c:v>16.31535824446194</c:v>
                </c:pt>
                <c:pt idx="51">
                  <c:v>10.838292945465083</c:v>
                </c:pt>
                <c:pt idx="52">
                  <c:v>24.4</c:v>
                </c:pt>
                <c:pt idx="53">
                  <c:v>22.34013007335848</c:v>
                </c:pt>
                <c:pt idx="54">
                  <c:v>20.149303953759738</c:v>
                </c:pt>
                <c:pt idx="55">
                  <c:v>11.933706005264455</c:v>
                </c:pt>
                <c:pt idx="56">
                  <c:v>24</c:v>
                </c:pt>
                <c:pt idx="57">
                  <c:v>23.200000000000003</c:v>
                </c:pt>
                <c:pt idx="58">
                  <c:v>19.053890893960364</c:v>
                </c:pt>
                <c:pt idx="59">
                  <c:v>11.38599947536477</c:v>
                </c:pt>
                <c:pt idx="60">
                  <c:v>21.244717013559111</c:v>
                </c:pt>
                <c:pt idx="61">
                  <c:v>6.4566407062675992</c:v>
                </c:pt>
                <c:pt idx="62">
                  <c:v>20.149303953759738</c:v>
                </c:pt>
                <c:pt idx="63">
                  <c:v>5.3836603258165949</c:v>
                </c:pt>
                <c:pt idx="64">
                  <c:v>24.4</c:v>
                </c:pt>
                <c:pt idx="65">
                  <c:v>5.1836603258165947</c:v>
                </c:pt>
                <c:pt idx="66">
                  <c:v>10.838292945465083</c:v>
                </c:pt>
                <c:pt idx="67">
                  <c:v>14.672238654762884</c:v>
                </c:pt>
                <c:pt idx="68">
                  <c:v>24.799999999999997</c:v>
                </c:pt>
                <c:pt idx="69">
                  <c:v>10.290586415565398</c:v>
                </c:pt>
                <c:pt idx="70">
                  <c:v>4.9836603258165946</c:v>
                </c:pt>
                <c:pt idx="71">
                  <c:v>5.3836603258165949</c:v>
                </c:pt>
                <c:pt idx="72">
                  <c:v>19.053890893960364</c:v>
                </c:pt>
                <c:pt idx="73">
                  <c:v>16.31535824446194</c:v>
                </c:pt>
                <c:pt idx="74">
                  <c:v>24.799999999999997</c:v>
                </c:pt>
                <c:pt idx="75">
                  <c:v>4.9836603258165946</c:v>
                </c:pt>
                <c:pt idx="76">
                  <c:v>5.1836603258165947</c:v>
                </c:pt>
                <c:pt idx="77">
                  <c:v>6.4566407062675992</c:v>
                </c:pt>
                <c:pt idx="78">
                  <c:v>20.697010483659422</c:v>
                </c:pt>
                <c:pt idx="79">
                  <c:v>13.576825594963511</c:v>
                </c:pt>
                <c:pt idx="80">
                  <c:v>4.9836603258165946</c:v>
                </c:pt>
                <c:pt idx="81">
                  <c:v>16.31535824446194</c:v>
                </c:pt>
                <c:pt idx="82">
                  <c:v>7.0043472361672849</c:v>
                </c:pt>
                <c:pt idx="83">
                  <c:v>21.792423543458796</c:v>
                </c:pt>
                <c:pt idx="84">
                  <c:v>23.6</c:v>
                </c:pt>
                <c:pt idx="85">
                  <c:v>4.7836603258165944</c:v>
                </c:pt>
                <c:pt idx="86">
                  <c:v>19.601597423860053</c:v>
                </c:pt>
                <c:pt idx="87">
                  <c:v>15.219945184662567</c:v>
                </c:pt>
                <c:pt idx="88">
                  <c:v>23.8</c:v>
                </c:pt>
                <c:pt idx="89">
                  <c:v>10.838292945465083</c:v>
                </c:pt>
                <c:pt idx="90">
                  <c:v>14.672238654762884</c:v>
                </c:pt>
                <c:pt idx="91">
                  <c:v>16.863064774361622</c:v>
                </c:pt>
                <c:pt idx="92">
                  <c:v>21.792423543458796</c:v>
                </c:pt>
                <c:pt idx="93">
                  <c:v>24.4</c:v>
                </c:pt>
                <c:pt idx="94">
                  <c:v>23.8</c:v>
                </c:pt>
                <c:pt idx="95">
                  <c:v>23.6</c:v>
                </c:pt>
                <c:pt idx="96">
                  <c:v>20.697010483659422</c:v>
                </c:pt>
                <c:pt idx="97">
                  <c:v>19.601597423860053</c:v>
                </c:pt>
                <c:pt idx="98">
                  <c:v>17.958477834160995</c:v>
                </c:pt>
                <c:pt idx="99">
                  <c:v>24.4</c:v>
                </c:pt>
                <c:pt idx="100">
                  <c:v>5.1836603258165947</c:v>
                </c:pt>
                <c:pt idx="101">
                  <c:v>24</c:v>
                </c:pt>
                <c:pt idx="102">
                  <c:v>23.200000000000003</c:v>
                </c:pt>
                <c:pt idx="103">
                  <c:v>8.0997602959666555</c:v>
                </c:pt>
                <c:pt idx="104">
                  <c:v>9.7428798856657117</c:v>
                </c:pt>
                <c:pt idx="105">
                  <c:v>14.672238654762884</c:v>
                </c:pt>
                <c:pt idx="106">
                  <c:v>9.1951733557660269</c:v>
                </c:pt>
                <c:pt idx="107">
                  <c:v>14.124532124863197</c:v>
                </c:pt>
                <c:pt idx="108">
                  <c:v>16.31535824446194</c:v>
                </c:pt>
                <c:pt idx="109">
                  <c:v>21.792423543458796</c:v>
                </c:pt>
                <c:pt idx="110">
                  <c:v>13.576825594963511</c:v>
                </c:pt>
                <c:pt idx="111">
                  <c:v>18.50618436406068</c:v>
                </c:pt>
                <c:pt idx="112">
                  <c:v>13.576825594963511</c:v>
                </c:pt>
                <c:pt idx="113">
                  <c:v>13.029119065063828</c:v>
                </c:pt>
                <c:pt idx="114">
                  <c:v>4.9836603258165946</c:v>
                </c:pt>
                <c:pt idx="115">
                  <c:v>7.5520537660669707</c:v>
                </c:pt>
                <c:pt idx="116">
                  <c:v>13.576825594963511</c:v>
                </c:pt>
                <c:pt idx="117">
                  <c:v>10.838292945465083</c:v>
                </c:pt>
                <c:pt idx="118">
                  <c:v>23.8</c:v>
                </c:pt>
                <c:pt idx="119">
                  <c:v>16.31535824446194</c:v>
                </c:pt>
                <c:pt idx="120">
                  <c:v>5.3836603258165949</c:v>
                </c:pt>
                <c:pt idx="121">
                  <c:v>17.958477834160995</c:v>
                </c:pt>
                <c:pt idx="122">
                  <c:v>13.029119065063828</c:v>
                </c:pt>
                <c:pt idx="123">
                  <c:v>4.7836603258165944</c:v>
                </c:pt>
                <c:pt idx="124">
                  <c:v>19.053890893960364</c:v>
                </c:pt>
                <c:pt idx="125">
                  <c:v>13.576825594963511</c:v>
                </c:pt>
                <c:pt idx="126">
                  <c:v>15.219945184662567</c:v>
                </c:pt>
                <c:pt idx="127">
                  <c:v>17.41077130426131</c:v>
                </c:pt>
                <c:pt idx="128">
                  <c:v>9.1951733557660269</c:v>
                </c:pt>
                <c:pt idx="129">
                  <c:v>23.200000000000003</c:v>
                </c:pt>
                <c:pt idx="130">
                  <c:v>20.697010483659422</c:v>
                </c:pt>
                <c:pt idx="131">
                  <c:v>9.1951733557660269</c:v>
                </c:pt>
                <c:pt idx="132">
                  <c:v>24.799999999999997</c:v>
                </c:pt>
                <c:pt idx="133">
                  <c:v>7.0043472361672849</c:v>
                </c:pt>
                <c:pt idx="134">
                  <c:v>16.863064774361622</c:v>
                </c:pt>
                <c:pt idx="135">
                  <c:v>18.50618436406068</c:v>
                </c:pt>
                <c:pt idx="136">
                  <c:v>17.41077130426131</c:v>
                </c:pt>
                <c:pt idx="137">
                  <c:v>16.863064774361622</c:v>
                </c:pt>
                <c:pt idx="138">
                  <c:v>14.672238654762884</c:v>
                </c:pt>
                <c:pt idx="139">
                  <c:v>4.7836603258165944</c:v>
                </c:pt>
                <c:pt idx="140">
                  <c:v>15.219945184662567</c:v>
                </c:pt>
                <c:pt idx="141">
                  <c:v>20.149303953759738</c:v>
                </c:pt>
                <c:pt idx="142">
                  <c:v>19.053890893960364</c:v>
                </c:pt>
                <c:pt idx="143">
                  <c:v>4.7836603258165944</c:v>
                </c:pt>
                <c:pt idx="144">
                  <c:v>16.863064774361622</c:v>
                </c:pt>
                <c:pt idx="145">
                  <c:v>25</c:v>
                </c:pt>
                <c:pt idx="146">
                  <c:v>25</c:v>
                </c:pt>
                <c:pt idx="147">
                  <c:v>23.6</c:v>
                </c:pt>
                <c:pt idx="148">
                  <c:v>19.053890893960364</c:v>
                </c:pt>
                <c:pt idx="149">
                  <c:v>13.029119065063828</c:v>
                </c:pt>
                <c:pt idx="150">
                  <c:v>13.576825594963511</c:v>
                </c:pt>
                <c:pt idx="151">
                  <c:v>16.863064774361622</c:v>
                </c:pt>
                <c:pt idx="152">
                  <c:v>7.0043472361672849</c:v>
                </c:pt>
                <c:pt idx="153">
                  <c:v>16.31535824446194</c:v>
                </c:pt>
                <c:pt idx="154">
                  <c:v>22.887836603258165</c:v>
                </c:pt>
                <c:pt idx="155">
                  <c:v>23.200000000000003</c:v>
                </c:pt>
                <c:pt idx="156">
                  <c:v>24</c:v>
                </c:pt>
                <c:pt idx="157">
                  <c:v>23.8</c:v>
                </c:pt>
                <c:pt idx="158">
                  <c:v>23.6</c:v>
                </c:pt>
                <c:pt idx="159">
                  <c:v>7.5520537660669707</c:v>
                </c:pt>
                <c:pt idx="160">
                  <c:v>23.4</c:v>
                </c:pt>
                <c:pt idx="161">
                  <c:v>17.41077130426131</c:v>
                </c:pt>
                <c:pt idx="162">
                  <c:v>22.887836603258165</c:v>
                </c:pt>
                <c:pt idx="163">
                  <c:v>16.863064774361622</c:v>
                </c:pt>
                <c:pt idx="164">
                  <c:v>11.933706005264455</c:v>
                </c:pt>
                <c:pt idx="165">
                  <c:v>8.0997602959666555</c:v>
                </c:pt>
                <c:pt idx="166">
                  <c:v>8.6474668258663421</c:v>
                </c:pt>
                <c:pt idx="167">
                  <c:v>8.0997602959666555</c:v>
                </c:pt>
                <c:pt idx="168">
                  <c:v>23.6</c:v>
                </c:pt>
                <c:pt idx="169">
                  <c:v>11.933706005264455</c:v>
                </c:pt>
                <c:pt idx="170">
                  <c:v>8.0997602959666555</c:v>
                </c:pt>
                <c:pt idx="171">
                  <c:v>10.838292945465083</c:v>
                </c:pt>
                <c:pt idx="172">
                  <c:v>24.2</c:v>
                </c:pt>
                <c:pt idx="173">
                  <c:v>24.799999999999997</c:v>
                </c:pt>
                <c:pt idx="174">
                  <c:v>10.838292945465083</c:v>
                </c:pt>
                <c:pt idx="175">
                  <c:v>10.838292945465083</c:v>
                </c:pt>
                <c:pt idx="176">
                  <c:v>5.9089341763679135</c:v>
                </c:pt>
                <c:pt idx="177">
                  <c:v>8.6474668258663421</c:v>
                </c:pt>
                <c:pt idx="178">
                  <c:v>22.887836603258165</c:v>
                </c:pt>
                <c:pt idx="179">
                  <c:v>23.4</c:v>
                </c:pt>
                <c:pt idx="180">
                  <c:v>22.887836603258165</c:v>
                </c:pt>
                <c:pt idx="181">
                  <c:v>23.6</c:v>
                </c:pt>
                <c:pt idx="182">
                  <c:v>14.124532124863197</c:v>
                </c:pt>
                <c:pt idx="183">
                  <c:v>15.767651714562254</c:v>
                </c:pt>
                <c:pt idx="184">
                  <c:v>19.601597423860053</c:v>
                </c:pt>
                <c:pt idx="185">
                  <c:v>21.244717013559111</c:v>
                </c:pt>
                <c:pt idx="186">
                  <c:v>16.863064774361622</c:v>
                </c:pt>
                <c:pt idx="187">
                  <c:v>10.838292945465083</c:v>
                </c:pt>
                <c:pt idx="188">
                  <c:v>15.219945184662567</c:v>
                </c:pt>
                <c:pt idx="189">
                  <c:v>24.2</c:v>
                </c:pt>
                <c:pt idx="190">
                  <c:v>14.672238654762884</c:v>
                </c:pt>
                <c:pt idx="191">
                  <c:v>24.799999999999997</c:v>
                </c:pt>
                <c:pt idx="192">
                  <c:v>10.838292945465083</c:v>
                </c:pt>
                <c:pt idx="193">
                  <c:v>20.697010483659422</c:v>
                </c:pt>
                <c:pt idx="194">
                  <c:v>20.697010483659422</c:v>
                </c:pt>
                <c:pt idx="195">
                  <c:v>9.7428798856657117</c:v>
                </c:pt>
                <c:pt idx="196">
                  <c:v>13.029119065063828</c:v>
                </c:pt>
                <c:pt idx="197">
                  <c:v>24.6</c:v>
                </c:pt>
                <c:pt idx="198">
                  <c:v>24.2</c:v>
                </c:pt>
                <c:pt idx="199">
                  <c:v>11.38599947536477</c:v>
                </c:pt>
                <c:pt idx="200">
                  <c:v>20.149303953759738</c:v>
                </c:pt>
                <c:pt idx="201">
                  <c:v>8.0997602959666555</c:v>
                </c:pt>
                <c:pt idx="202">
                  <c:v>17.958477834160995</c:v>
                </c:pt>
                <c:pt idx="203">
                  <c:v>24.2</c:v>
                </c:pt>
                <c:pt idx="204">
                  <c:v>9.7428798856657117</c:v>
                </c:pt>
                <c:pt idx="205">
                  <c:v>17.958477834160995</c:v>
                </c:pt>
                <c:pt idx="206">
                  <c:v>14.672238654762884</c:v>
                </c:pt>
                <c:pt idx="207">
                  <c:v>23.4</c:v>
                </c:pt>
                <c:pt idx="208">
                  <c:v>25</c:v>
                </c:pt>
                <c:pt idx="209">
                  <c:v>4.7836603258165944</c:v>
                </c:pt>
                <c:pt idx="210">
                  <c:v>19.601597423860053</c:v>
                </c:pt>
                <c:pt idx="211">
                  <c:v>23.4</c:v>
                </c:pt>
                <c:pt idx="212">
                  <c:v>23.6</c:v>
                </c:pt>
                <c:pt idx="213">
                  <c:v>21.244717013559111</c:v>
                </c:pt>
                <c:pt idx="214">
                  <c:v>20.149303953759738</c:v>
                </c:pt>
                <c:pt idx="215">
                  <c:v>20.149303953759738</c:v>
                </c:pt>
                <c:pt idx="216">
                  <c:v>24</c:v>
                </c:pt>
                <c:pt idx="217">
                  <c:v>4.7836603258165944</c:v>
                </c:pt>
                <c:pt idx="218">
                  <c:v>5.1836603258165947</c:v>
                </c:pt>
                <c:pt idx="219">
                  <c:v>23.200000000000003</c:v>
                </c:pt>
                <c:pt idx="220">
                  <c:v>9.1951733557660269</c:v>
                </c:pt>
                <c:pt idx="221">
                  <c:v>6.4566407062675992</c:v>
                </c:pt>
                <c:pt idx="222">
                  <c:v>15.767651714562254</c:v>
                </c:pt>
                <c:pt idx="223">
                  <c:v>7.0043472361672849</c:v>
                </c:pt>
                <c:pt idx="224">
                  <c:v>5.3836603258165949</c:v>
                </c:pt>
                <c:pt idx="225">
                  <c:v>23.4</c:v>
                </c:pt>
                <c:pt idx="226">
                  <c:v>24.4</c:v>
                </c:pt>
                <c:pt idx="227">
                  <c:v>7.5520537660669707</c:v>
                </c:pt>
                <c:pt idx="228">
                  <c:v>23.8</c:v>
                </c:pt>
                <c:pt idx="229">
                  <c:v>7.0043472361672849</c:v>
                </c:pt>
                <c:pt idx="230">
                  <c:v>21.244717013559111</c:v>
                </c:pt>
                <c:pt idx="231">
                  <c:v>24.4</c:v>
                </c:pt>
                <c:pt idx="232">
                  <c:v>10.290586415565398</c:v>
                </c:pt>
                <c:pt idx="233">
                  <c:v>24.6</c:v>
                </c:pt>
                <c:pt idx="234">
                  <c:v>14.672238654762884</c:v>
                </c:pt>
                <c:pt idx="235">
                  <c:v>24.2</c:v>
                </c:pt>
                <c:pt idx="236">
                  <c:v>9.1951733557660269</c:v>
                </c:pt>
                <c:pt idx="237">
                  <c:v>25</c:v>
                </c:pt>
                <c:pt idx="238">
                  <c:v>21.792423543458796</c:v>
                </c:pt>
                <c:pt idx="239">
                  <c:v>9.7428798856657117</c:v>
                </c:pt>
                <c:pt idx="240">
                  <c:v>13.029119065063828</c:v>
                </c:pt>
                <c:pt idx="241">
                  <c:v>18.50618436406068</c:v>
                </c:pt>
                <c:pt idx="242">
                  <c:v>25</c:v>
                </c:pt>
                <c:pt idx="243">
                  <c:v>15.219945184662567</c:v>
                </c:pt>
                <c:pt idx="244">
                  <c:v>5.3836603258165949</c:v>
                </c:pt>
                <c:pt idx="245">
                  <c:v>7.0043472361672849</c:v>
                </c:pt>
                <c:pt idx="246">
                  <c:v>14.124532124863197</c:v>
                </c:pt>
                <c:pt idx="247">
                  <c:v>4.7836603258165944</c:v>
                </c:pt>
                <c:pt idx="248">
                  <c:v>6.4566407062675992</c:v>
                </c:pt>
                <c:pt idx="249">
                  <c:v>6.4566407062675992</c:v>
                </c:pt>
                <c:pt idx="250">
                  <c:v>16.31535824446194</c:v>
                </c:pt>
                <c:pt idx="251">
                  <c:v>17.958477834160995</c:v>
                </c:pt>
                <c:pt idx="252">
                  <c:v>18.50618436406068</c:v>
                </c:pt>
                <c:pt idx="253">
                  <c:v>23.4</c:v>
                </c:pt>
                <c:pt idx="254">
                  <c:v>12.481412535164139</c:v>
                </c:pt>
                <c:pt idx="255">
                  <c:v>22.34013007335848</c:v>
                </c:pt>
                <c:pt idx="256">
                  <c:v>19.053890893960364</c:v>
                </c:pt>
                <c:pt idx="257">
                  <c:v>11.38599947536477</c:v>
                </c:pt>
                <c:pt idx="258">
                  <c:v>25</c:v>
                </c:pt>
                <c:pt idx="259">
                  <c:v>4.7836603258165944</c:v>
                </c:pt>
                <c:pt idx="260">
                  <c:v>19.601597423860053</c:v>
                </c:pt>
                <c:pt idx="261">
                  <c:v>8.6474668258663421</c:v>
                </c:pt>
                <c:pt idx="262">
                  <c:v>4.7836603258165944</c:v>
                </c:pt>
                <c:pt idx="263">
                  <c:v>18.50618436406068</c:v>
                </c:pt>
                <c:pt idx="264">
                  <c:v>24.2</c:v>
                </c:pt>
                <c:pt idx="265">
                  <c:v>7.5520537660669707</c:v>
                </c:pt>
                <c:pt idx="266">
                  <c:v>24.6</c:v>
                </c:pt>
                <c:pt idx="267">
                  <c:v>14.672238654762884</c:v>
                </c:pt>
                <c:pt idx="268">
                  <c:v>10.290586415565398</c:v>
                </c:pt>
                <c:pt idx="269">
                  <c:v>13.029119065063828</c:v>
                </c:pt>
                <c:pt idx="270">
                  <c:v>19.601597423860053</c:v>
                </c:pt>
                <c:pt idx="271">
                  <c:v>5.3836603258165949</c:v>
                </c:pt>
                <c:pt idx="272">
                  <c:v>22.887836603258165</c:v>
                </c:pt>
                <c:pt idx="273">
                  <c:v>10.838292945465083</c:v>
                </c:pt>
                <c:pt idx="274">
                  <c:v>7.5520537660669707</c:v>
                </c:pt>
                <c:pt idx="275">
                  <c:v>24.4</c:v>
                </c:pt>
                <c:pt idx="276">
                  <c:v>19.601597423860053</c:v>
                </c:pt>
                <c:pt idx="277">
                  <c:v>19.053890893960364</c:v>
                </c:pt>
                <c:pt idx="278">
                  <c:v>15.767651714562254</c:v>
                </c:pt>
                <c:pt idx="279">
                  <c:v>24.2</c:v>
                </c:pt>
                <c:pt idx="280">
                  <c:v>9.1951733557660269</c:v>
                </c:pt>
                <c:pt idx="281">
                  <c:v>5.9089341763679135</c:v>
                </c:pt>
                <c:pt idx="282">
                  <c:v>23.8</c:v>
                </c:pt>
                <c:pt idx="283">
                  <c:v>4.9836603258165946</c:v>
                </c:pt>
                <c:pt idx="284">
                  <c:v>4.7836603258165944</c:v>
                </c:pt>
                <c:pt idx="285">
                  <c:v>6.4566407062675992</c:v>
                </c:pt>
                <c:pt idx="286">
                  <c:v>5.1836603258165947</c:v>
                </c:pt>
                <c:pt idx="287">
                  <c:v>16.863064774361622</c:v>
                </c:pt>
                <c:pt idx="288">
                  <c:v>19.053890893960364</c:v>
                </c:pt>
                <c:pt idx="289">
                  <c:v>9.1951733557660269</c:v>
                </c:pt>
                <c:pt idx="290">
                  <c:v>23.6</c:v>
                </c:pt>
                <c:pt idx="291">
                  <c:v>19.053890893960364</c:v>
                </c:pt>
                <c:pt idx="292">
                  <c:v>5.1836603258165947</c:v>
                </c:pt>
                <c:pt idx="293">
                  <c:v>24.2</c:v>
                </c:pt>
                <c:pt idx="294">
                  <c:v>20.697010483659422</c:v>
                </c:pt>
                <c:pt idx="295">
                  <c:v>21.792423543458796</c:v>
                </c:pt>
                <c:pt idx="296">
                  <c:v>10.290586415565398</c:v>
                </c:pt>
                <c:pt idx="297">
                  <c:v>23.200000000000003</c:v>
                </c:pt>
                <c:pt idx="298">
                  <c:v>21.244717013559111</c:v>
                </c:pt>
                <c:pt idx="299">
                  <c:v>19.053890893960364</c:v>
                </c:pt>
                <c:pt idx="300">
                  <c:v>16.31535824446194</c:v>
                </c:pt>
                <c:pt idx="301">
                  <c:v>9.1951733557660269</c:v>
                </c:pt>
                <c:pt idx="302">
                  <c:v>13.576825594963511</c:v>
                </c:pt>
                <c:pt idx="303">
                  <c:v>13.029119065063828</c:v>
                </c:pt>
                <c:pt idx="304">
                  <c:v>16.31535824446194</c:v>
                </c:pt>
                <c:pt idx="305">
                  <c:v>10.838292945465083</c:v>
                </c:pt>
                <c:pt idx="306">
                  <c:v>11.933706005264455</c:v>
                </c:pt>
                <c:pt idx="307">
                  <c:v>6.4566407062675992</c:v>
                </c:pt>
                <c:pt idx="308">
                  <c:v>8.6474668258663421</c:v>
                </c:pt>
                <c:pt idx="309">
                  <c:v>5.3836603258165949</c:v>
                </c:pt>
                <c:pt idx="310">
                  <c:v>24.2</c:v>
                </c:pt>
                <c:pt idx="311">
                  <c:v>20.697010483659422</c:v>
                </c:pt>
                <c:pt idx="312">
                  <c:v>16.863064774361622</c:v>
                </c:pt>
                <c:pt idx="313">
                  <c:v>24.4</c:v>
                </c:pt>
                <c:pt idx="314">
                  <c:v>23.200000000000003</c:v>
                </c:pt>
                <c:pt idx="315">
                  <c:v>8.6474668258663421</c:v>
                </c:pt>
                <c:pt idx="316">
                  <c:v>8.0997602959666555</c:v>
                </c:pt>
                <c:pt idx="317">
                  <c:v>13.576825594963511</c:v>
                </c:pt>
                <c:pt idx="318">
                  <c:v>21.244717013559111</c:v>
                </c:pt>
                <c:pt idx="319">
                  <c:v>19.601597423860053</c:v>
                </c:pt>
                <c:pt idx="320">
                  <c:v>22.34013007335848</c:v>
                </c:pt>
                <c:pt idx="321">
                  <c:v>23.4</c:v>
                </c:pt>
                <c:pt idx="322">
                  <c:v>12.481412535164139</c:v>
                </c:pt>
                <c:pt idx="323">
                  <c:v>19.601597423860053</c:v>
                </c:pt>
                <c:pt idx="324">
                  <c:v>5.3836603258165949</c:v>
                </c:pt>
                <c:pt idx="325">
                  <c:v>24.6</c:v>
                </c:pt>
                <c:pt idx="326">
                  <c:v>14.124532124863197</c:v>
                </c:pt>
                <c:pt idx="327">
                  <c:v>24.799999999999997</c:v>
                </c:pt>
                <c:pt idx="328">
                  <c:v>24.6</c:v>
                </c:pt>
                <c:pt idx="329">
                  <c:v>16.863064774361622</c:v>
                </c:pt>
                <c:pt idx="330">
                  <c:v>16.31535824446194</c:v>
                </c:pt>
                <c:pt idx="331">
                  <c:v>6.4566407062675992</c:v>
                </c:pt>
                <c:pt idx="332">
                  <c:v>19.601597423860053</c:v>
                </c:pt>
                <c:pt idx="333">
                  <c:v>20.697010483659422</c:v>
                </c:pt>
                <c:pt idx="334">
                  <c:v>12.481412535164139</c:v>
                </c:pt>
                <c:pt idx="335">
                  <c:v>15.219945184662567</c:v>
                </c:pt>
                <c:pt idx="336">
                  <c:v>11.38599947536477</c:v>
                </c:pt>
                <c:pt idx="337">
                  <c:v>24</c:v>
                </c:pt>
                <c:pt idx="338">
                  <c:v>18.50618436406068</c:v>
                </c:pt>
                <c:pt idx="339">
                  <c:v>15.767651714562254</c:v>
                </c:pt>
                <c:pt idx="340">
                  <c:v>13.029119065063828</c:v>
                </c:pt>
                <c:pt idx="341">
                  <c:v>21.792423543458796</c:v>
                </c:pt>
                <c:pt idx="342">
                  <c:v>18.50618436406068</c:v>
                </c:pt>
                <c:pt idx="343">
                  <c:v>9.1951733557660269</c:v>
                </c:pt>
                <c:pt idx="344">
                  <c:v>10.838292945465083</c:v>
                </c:pt>
                <c:pt idx="345">
                  <c:v>4.9836603258165946</c:v>
                </c:pt>
                <c:pt idx="346">
                  <c:v>23.200000000000003</c:v>
                </c:pt>
                <c:pt idx="347">
                  <c:v>21.792423543458796</c:v>
                </c:pt>
                <c:pt idx="348">
                  <c:v>23.8</c:v>
                </c:pt>
                <c:pt idx="349">
                  <c:v>7.5520537660669707</c:v>
                </c:pt>
                <c:pt idx="350">
                  <c:v>20.149303953759738</c:v>
                </c:pt>
                <c:pt idx="351">
                  <c:v>4.9836603258165946</c:v>
                </c:pt>
                <c:pt idx="352">
                  <c:v>19.601597423860053</c:v>
                </c:pt>
                <c:pt idx="353">
                  <c:v>17.41077130426131</c:v>
                </c:pt>
                <c:pt idx="354">
                  <c:v>14.124532124863197</c:v>
                </c:pt>
                <c:pt idx="355">
                  <c:v>24.2</c:v>
                </c:pt>
                <c:pt idx="356">
                  <c:v>23.8</c:v>
                </c:pt>
                <c:pt idx="357">
                  <c:v>5.3836603258165949</c:v>
                </c:pt>
                <c:pt idx="358">
                  <c:v>19.601597423860053</c:v>
                </c:pt>
                <c:pt idx="359">
                  <c:v>22.887836603258165</c:v>
                </c:pt>
                <c:pt idx="360">
                  <c:v>13.576825594963511</c:v>
                </c:pt>
                <c:pt idx="361">
                  <c:v>17.41077130426131</c:v>
                </c:pt>
                <c:pt idx="362">
                  <c:v>13.029119065063828</c:v>
                </c:pt>
                <c:pt idx="363">
                  <c:v>11.38599947536477</c:v>
                </c:pt>
                <c:pt idx="364">
                  <c:v>15.219945184662567</c:v>
                </c:pt>
                <c:pt idx="365">
                  <c:v>6.4566407062675992</c:v>
                </c:pt>
                <c:pt idx="366">
                  <c:v>15.219945184662567</c:v>
                </c:pt>
                <c:pt idx="367">
                  <c:v>25</c:v>
                </c:pt>
                <c:pt idx="368">
                  <c:v>9.7428798856657117</c:v>
                </c:pt>
                <c:pt idx="369">
                  <c:v>15.767651714562254</c:v>
                </c:pt>
                <c:pt idx="370">
                  <c:v>8.6474668258663421</c:v>
                </c:pt>
                <c:pt idx="371">
                  <c:v>17.958477834160995</c:v>
                </c:pt>
                <c:pt idx="372">
                  <c:v>8.6474668258663421</c:v>
                </c:pt>
                <c:pt idx="373">
                  <c:v>24.2</c:v>
                </c:pt>
                <c:pt idx="374">
                  <c:v>7.0043472361672849</c:v>
                </c:pt>
                <c:pt idx="375">
                  <c:v>12.481412535164139</c:v>
                </c:pt>
                <c:pt idx="376">
                  <c:v>22.887836603258165</c:v>
                </c:pt>
                <c:pt idx="377">
                  <c:v>5.1836603258165947</c:v>
                </c:pt>
                <c:pt idx="378">
                  <c:v>5.9089341763679135</c:v>
                </c:pt>
                <c:pt idx="379">
                  <c:v>24.2</c:v>
                </c:pt>
                <c:pt idx="380">
                  <c:v>6.4566407062675992</c:v>
                </c:pt>
                <c:pt idx="381">
                  <c:v>17.41077130426131</c:v>
                </c:pt>
                <c:pt idx="382">
                  <c:v>7.0043472361672849</c:v>
                </c:pt>
                <c:pt idx="383">
                  <c:v>13.029119065063828</c:v>
                </c:pt>
                <c:pt idx="384">
                  <c:v>23.4</c:v>
                </c:pt>
                <c:pt idx="385">
                  <c:v>23.4</c:v>
                </c:pt>
                <c:pt idx="386">
                  <c:v>11.38599947536477</c:v>
                </c:pt>
                <c:pt idx="387">
                  <c:v>9.1951733557660269</c:v>
                </c:pt>
                <c:pt idx="388">
                  <c:v>19.053890893960364</c:v>
                </c:pt>
                <c:pt idx="389">
                  <c:v>5.1836603258165947</c:v>
                </c:pt>
                <c:pt idx="390">
                  <c:v>12.481412535164139</c:v>
                </c:pt>
                <c:pt idx="391">
                  <c:v>16.31535824446194</c:v>
                </c:pt>
                <c:pt idx="392">
                  <c:v>7.0043472361672849</c:v>
                </c:pt>
                <c:pt idx="393">
                  <c:v>23.8</c:v>
                </c:pt>
                <c:pt idx="394">
                  <c:v>5.9089341763679135</c:v>
                </c:pt>
                <c:pt idx="395">
                  <c:v>17.41077130426131</c:v>
                </c:pt>
                <c:pt idx="396">
                  <c:v>8.0997602959666555</c:v>
                </c:pt>
                <c:pt idx="397">
                  <c:v>16.31535824446194</c:v>
                </c:pt>
                <c:pt idx="398">
                  <c:v>20.149303953759738</c:v>
                </c:pt>
                <c:pt idx="399">
                  <c:v>21.792423543458796</c:v>
                </c:pt>
                <c:pt idx="400">
                  <c:v>21.792423543458796</c:v>
                </c:pt>
                <c:pt idx="401">
                  <c:v>23.6</c:v>
                </c:pt>
                <c:pt idx="402">
                  <c:v>13.029119065063828</c:v>
                </c:pt>
                <c:pt idx="403">
                  <c:v>15.767651714562254</c:v>
                </c:pt>
                <c:pt idx="404">
                  <c:v>19.053890893960364</c:v>
                </c:pt>
                <c:pt idx="405">
                  <c:v>19.053890893960364</c:v>
                </c:pt>
                <c:pt idx="406">
                  <c:v>5.3836603258165949</c:v>
                </c:pt>
                <c:pt idx="407">
                  <c:v>23.8</c:v>
                </c:pt>
                <c:pt idx="408">
                  <c:v>23.8</c:v>
                </c:pt>
                <c:pt idx="409">
                  <c:v>25</c:v>
                </c:pt>
                <c:pt idx="410">
                  <c:v>15.219945184662567</c:v>
                </c:pt>
                <c:pt idx="411">
                  <c:v>4.9836603258165946</c:v>
                </c:pt>
                <c:pt idx="412">
                  <c:v>5.3836603258165949</c:v>
                </c:pt>
                <c:pt idx="413">
                  <c:v>20.149303953759738</c:v>
                </c:pt>
                <c:pt idx="414">
                  <c:v>20.149303953759738</c:v>
                </c:pt>
                <c:pt idx="415">
                  <c:v>13.029119065063828</c:v>
                </c:pt>
                <c:pt idx="416">
                  <c:v>25</c:v>
                </c:pt>
                <c:pt idx="417">
                  <c:v>5.9089341763679135</c:v>
                </c:pt>
                <c:pt idx="418">
                  <c:v>5.1836603258165947</c:v>
                </c:pt>
                <c:pt idx="419">
                  <c:v>18.50618436406068</c:v>
                </c:pt>
                <c:pt idx="420">
                  <c:v>5.9089341763679135</c:v>
                </c:pt>
                <c:pt idx="421">
                  <c:v>7.5520537660669707</c:v>
                </c:pt>
                <c:pt idx="422">
                  <c:v>7.0043472361672849</c:v>
                </c:pt>
                <c:pt idx="423">
                  <c:v>4.7836603258165944</c:v>
                </c:pt>
                <c:pt idx="424">
                  <c:v>24.6</c:v>
                </c:pt>
                <c:pt idx="425">
                  <c:v>23.8</c:v>
                </c:pt>
                <c:pt idx="426">
                  <c:v>18.50618436406068</c:v>
                </c:pt>
                <c:pt idx="427">
                  <c:v>14.124532124863197</c:v>
                </c:pt>
                <c:pt idx="428">
                  <c:v>8.6474668258663421</c:v>
                </c:pt>
                <c:pt idx="429">
                  <c:v>10.838292945465083</c:v>
                </c:pt>
                <c:pt idx="430">
                  <c:v>25</c:v>
                </c:pt>
                <c:pt idx="431">
                  <c:v>5.1836603258165947</c:v>
                </c:pt>
                <c:pt idx="432">
                  <c:v>25</c:v>
                </c:pt>
                <c:pt idx="433">
                  <c:v>10.838292945465083</c:v>
                </c:pt>
                <c:pt idx="434">
                  <c:v>7.0043472361672849</c:v>
                </c:pt>
                <c:pt idx="435">
                  <c:v>16.863064774361622</c:v>
                </c:pt>
                <c:pt idx="436">
                  <c:v>20.149303953759738</c:v>
                </c:pt>
                <c:pt idx="437">
                  <c:v>22.34013007335848</c:v>
                </c:pt>
                <c:pt idx="438">
                  <c:v>23.4</c:v>
                </c:pt>
                <c:pt idx="439">
                  <c:v>23.4</c:v>
                </c:pt>
                <c:pt idx="440">
                  <c:v>8.0997602959666555</c:v>
                </c:pt>
                <c:pt idx="441">
                  <c:v>20.149303953759738</c:v>
                </c:pt>
                <c:pt idx="442">
                  <c:v>21.244717013559111</c:v>
                </c:pt>
                <c:pt idx="443">
                  <c:v>22.34013007335848</c:v>
                </c:pt>
                <c:pt idx="444">
                  <c:v>23.8</c:v>
                </c:pt>
                <c:pt idx="445">
                  <c:v>15.219945184662567</c:v>
                </c:pt>
                <c:pt idx="446">
                  <c:v>20.149303953759738</c:v>
                </c:pt>
                <c:pt idx="447">
                  <c:v>4.9836603258165946</c:v>
                </c:pt>
                <c:pt idx="448">
                  <c:v>5.1836603258165947</c:v>
                </c:pt>
                <c:pt idx="449">
                  <c:v>24.2</c:v>
                </c:pt>
                <c:pt idx="450">
                  <c:v>5.9089341763679135</c:v>
                </c:pt>
                <c:pt idx="451">
                  <c:v>5.3836603258165949</c:v>
                </c:pt>
                <c:pt idx="452">
                  <c:v>22.34013007335848</c:v>
                </c:pt>
                <c:pt idx="453">
                  <c:v>14.672238654762884</c:v>
                </c:pt>
                <c:pt idx="454">
                  <c:v>5.1836603258165947</c:v>
                </c:pt>
                <c:pt idx="455">
                  <c:v>11.38599947536477</c:v>
                </c:pt>
                <c:pt idx="456">
                  <c:v>8.6474668258663421</c:v>
                </c:pt>
                <c:pt idx="457">
                  <c:v>22.34013007335848</c:v>
                </c:pt>
                <c:pt idx="458">
                  <c:v>21.244717013559111</c:v>
                </c:pt>
                <c:pt idx="459">
                  <c:v>7.0043472361672849</c:v>
                </c:pt>
                <c:pt idx="460">
                  <c:v>12.481412535164139</c:v>
                </c:pt>
                <c:pt idx="461">
                  <c:v>24.799999999999997</c:v>
                </c:pt>
                <c:pt idx="462">
                  <c:v>9.1951733557660269</c:v>
                </c:pt>
                <c:pt idx="463">
                  <c:v>19.601597423860053</c:v>
                </c:pt>
                <c:pt idx="464">
                  <c:v>24.799999999999997</c:v>
                </c:pt>
                <c:pt idx="465">
                  <c:v>11.933706005264455</c:v>
                </c:pt>
                <c:pt idx="466">
                  <c:v>13.576825594963511</c:v>
                </c:pt>
                <c:pt idx="467">
                  <c:v>24.4</c:v>
                </c:pt>
                <c:pt idx="468">
                  <c:v>16.31535824446194</c:v>
                </c:pt>
                <c:pt idx="469">
                  <c:v>15.767651714562254</c:v>
                </c:pt>
                <c:pt idx="470">
                  <c:v>20.697010483659422</c:v>
                </c:pt>
                <c:pt idx="471">
                  <c:v>8.6474668258663421</c:v>
                </c:pt>
                <c:pt idx="472">
                  <c:v>18.50618436406068</c:v>
                </c:pt>
                <c:pt idx="473">
                  <c:v>8.6474668258663421</c:v>
                </c:pt>
                <c:pt idx="474">
                  <c:v>4.9836603258165946</c:v>
                </c:pt>
                <c:pt idx="475">
                  <c:v>11.38599947536477</c:v>
                </c:pt>
                <c:pt idx="476">
                  <c:v>9.7428798856657117</c:v>
                </c:pt>
                <c:pt idx="477">
                  <c:v>17.958477834160995</c:v>
                </c:pt>
                <c:pt idx="478">
                  <c:v>20.149303953759738</c:v>
                </c:pt>
                <c:pt idx="479">
                  <c:v>4.9836603258165946</c:v>
                </c:pt>
                <c:pt idx="480">
                  <c:v>4.7836603258165944</c:v>
                </c:pt>
                <c:pt idx="481">
                  <c:v>8.0997602959666555</c:v>
                </c:pt>
                <c:pt idx="482">
                  <c:v>5.3836603258165949</c:v>
                </c:pt>
                <c:pt idx="483">
                  <c:v>12.481412535164139</c:v>
                </c:pt>
                <c:pt idx="484">
                  <c:v>24.4</c:v>
                </c:pt>
                <c:pt idx="485">
                  <c:v>5.3836603258165949</c:v>
                </c:pt>
                <c:pt idx="486">
                  <c:v>5.1836603258165947</c:v>
                </c:pt>
                <c:pt idx="487">
                  <c:v>23.200000000000003</c:v>
                </c:pt>
                <c:pt idx="488">
                  <c:v>16.31535824446194</c:v>
                </c:pt>
                <c:pt idx="489">
                  <c:v>14.124532124863197</c:v>
                </c:pt>
                <c:pt idx="490">
                  <c:v>11.933706005264455</c:v>
                </c:pt>
                <c:pt idx="491">
                  <c:v>10.838292945465083</c:v>
                </c:pt>
                <c:pt idx="492">
                  <c:v>23.8</c:v>
                </c:pt>
                <c:pt idx="493">
                  <c:v>4.7836603258165944</c:v>
                </c:pt>
                <c:pt idx="494">
                  <c:v>24</c:v>
                </c:pt>
                <c:pt idx="495">
                  <c:v>13.029119065063828</c:v>
                </c:pt>
                <c:pt idx="496">
                  <c:v>19.601597423860053</c:v>
                </c:pt>
                <c:pt idx="497">
                  <c:v>14.124532124863197</c:v>
                </c:pt>
                <c:pt idx="498">
                  <c:v>14.672238654762884</c:v>
                </c:pt>
                <c:pt idx="499">
                  <c:v>14.124532124863197</c:v>
                </c:pt>
                <c:pt idx="500">
                  <c:v>24.2</c:v>
                </c:pt>
                <c:pt idx="501">
                  <c:v>7.0043472361672849</c:v>
                </c:pt>
                <c:pt idx="502">
                  <c:v>18.50618436406068</c:v>
                </c:pt>
                <c:pt idx="503">
                  <c:v>8.0997602959666555</c:v>
                </c:pt>
                <c:pt idx="504">
                  <c:v>16.863064774361622</c:v>
                </c:pt>
                <c:pt idx="505">
                  <c:v>20.149303953759738</c:v>
                </c:pt>
                <c:pt idx="506">
                  <c:v>19.053890893960364</c:v>
                </c:pt>
                <c:pt idx="507">
                  <c:v>18.50618436406068</c:v>
                </c:pt>
                <c:pt idx="508">
                  <c:v>12.481412535164139</c:v>
                </c:pt>
                <c:pt idx="509">
                  <c:v>13.576825594963511</c:v>
                </c:pt>
                <c:pt idx="510">
                  <c:v>7.5520537660669707</c:v>
                </c:pt>
                <c:pt idx="511">
                  <c:v>16.863064774361622</c:v>
                </c:pt>
                <c:pt idx="512">
                  <c:v>15.219945184662567</c:v>
                </c:pt>
                <c:pt idx="513">
                  <c:v>20.149303953759738</c:v>
                </c:pt>
                <c:pt idx="514">
                  <c:v>25</c:v>
                </c:pt>
                <c:pt idx="515">
                  <c:v>23.200000000000003</c:v>
                </c:pt>
                <c:pt idx="516">
                  <c:v>4.7836603258165944</c:v>
                </c:pt>
                <c:pt idx="517">
                  <c:v>11.933706005264455</c:v>
                </c:pt>
                <c:pt idx="518">
                  <c:v>7.5520537660669707</c:v>
                </c:pt>
                <c:pt idx="519">
                  <c:v>11.38599947536477</c:v>
                </c:pt>
                <c:pt idx="520">
                  <c:v>16.863064774361622</c:v>
                </c:pt>
                <c:pt idx="521">
                  <c:v>4.7836603258165944</c:v>
                </c:pt>
                <c:pt idx="522">
                  <c:v>24</c:v>
                </c:pt>
                <c:pt idx="523">
                  <c:v>5.9089341763679135</c:v>
                </c:pt>
                <c:pt idx="524">
                  <c:v>23.200000000000003</c:v>
                </c:pt>
                <c:pt idx="525">
                  <c:v>8.0997602959666555</c:v>
                </c:pt>
                <c:pt idx="526">
                  <c:v>15.219945184662567</c:v>
                </c:pt>
                <c:pt idx="527">
                  <c:v>22.887836603258165</c:v>
                </c:pt>
                <c:pt idx="528">
                  <c:v>14.124532124863197</c:v>
                </c:pt>
                <c:pt idx="529">
                  <c:v>5.9089341763679135</c:v>
                </c:pt>
                <c:pt idx="530">
                  <c:v>16.863064774361622</c:v>
                </c:pt>
                <c:pt idx="531">
                  <c:v>18.50618436406068</c:v>
                </c:pt>
                <c:pt idx="532">
                  <c:v>10.838292945465083</c:v>
                </c:pt>
                <c:pt idx="533">
                  <c:v>19.601597423860053</c:v>
                </c:pt>
                <c:pt idx="534">
                  <c:v>5.3836603258165949</c:v>
                </c:pt>
                <c:pt idx="535">
                  <c:v>22.34013007335848</c:v>
                </c:pt>
                <c:pt idx="536">
                  <c:v>19.601597423860053</c:v>
                </c:pt>
                <c:pt idx="537">
                  <c:v>14.672238654762884</c:v>
                </c:pt>
                <c:pt idx="538">
                  <c:v>25</c:v>
                </c:pt>
                <c:pt idx="539">
                  <c:v>16.863064774361622</c:v>
                </c:pt>
                <c:pt idx="540">
                  <c:v>12.481412535164139</c:v>
                </c:pt>
                <c:pt idx="541">
                  <c:v>9.7428798856657117</c:v>
                </c:pt>
                <c:pt idx="542">
                  <c:v>5.9089341763679135</c:v>
                </c:pt>
                <c:pt idx="543">
                  <c:v>5.9089341763679135</c:v>
                </c:pt>
                <c:pt idx="544">
                  <c:v>24.4</c:v>
                </c:pt>
                <c:pt idx="545">
                  <c:v>8.6474668258663421</c:v>
                </c:pt>
                <c:pt idx="546">
                  <c:v>24.6</c:v>
                </c:pt>
                <c:pt idx="547">
                  <c:v>10.838292945465083</c:v>
                </c:pt>
                <c:pt idx="548">
                  <c:v>9.1951733557660269</c:v>
                </c:pt>
                <c:pt idx="549">
                  <c:v>5.1836603258165947</c:v>
                </c:pt>
                <c:pt idx="550">
                  <c:v>23.6</c:v>
                </c:pt>
                <c:pt idx="551">
                  <c:v>13.576825594963511</c:v>
                </c:pt>
                <c:pt idx="552">
                  <c:v>24.799999999999997</c:v>
                </c:pt>
                <c:pt idx="553">
                  <c:v>17.958477834160995</c:v>
                </c:pt>
                <c:pt idx="554">
                  <c:v>24.2</c:v>
                </c:pt>
                <c:pt idx="555">
                  <c:v>11.933706005264455</c:v>
                </c:pt>
                <c:pt idx="556">
                  <c:v>19.053890893960364</c:v>
                </c:pt>
                <c:pt idx="557">
                  <c:v>7.0043472361672849</c:v>
                </c:pt>
                <c:pt idx="558">
                  <c:v>16.863064774361622</c:v>
                </c:pt>
                <c:pt idx="559">
                  <c:v>15.219945184662567</c:v>
                </c:pt>
                <c:pt idx="560">
                  <c:v>5.3836603258165949</c:v>
                </c:pt>
                <c:pt idx="561">
                  <c:v>24.799999999999997</c:v>
                </c:pt>
                <c:pt idx="562">
                  <c:v>10.290586415565398</c:v>
                </c:pt>
                <c:pt idx="563">
                  <c:v>5.1836603258165947</c:v>
                </c:pt>
                <c:pt idx="564">
                  <c:v>24.6</c:v>
                </c:pt>
                <c:pt idx="565">
                  <c:v>19.601597423860053</c:v>
                </c:pt>
                <c:pt idx="566">
                  <c:v>5.1836603258165947</c:v>
                </c:pt>
                <c:pt idx="567">
                  <c:v>14.124532124863197</c:v>
                </c:pt>
                <c:pt idx="568">
                  <c:v>24.799999999999997</c:v>
                </c:pt>
                <c:pt idx="569">
                  <c:v>4.9836603258165946</c:v>
                </c:pt>
                <c:pt idx="570">
                  <c:v>4.9836603258165946</c:v>
                </c:pt>
                <c:pt idx="571">
                  <c:v>18.50618436406068</c:v>
                </c:pt>
                <c:pt idx="572">
                  <c:v>23.8</c:v>
                </c:pt>
                <c:pt idx="573">
                  <c:v>23.6</c:v>
                </c:pt>
                <c:pt idx="574">
                  <c:v>13.576825594963511</c:v>
                </c:pt>
                <c:pt idx="575">
                  <c:v>4.7836603258165944</c:v>
                </c:pt>
                <c:pt idx="576">
                  <c:v>14.672238654762884</c:v>
                </c:pt>
                <c:pt idx="577">
                  <c:v>7.0043472361672849</c:v>
                </c:pt>
                <c:pt idx="578">
                  <c:v>16.31535824446194</c:v>
                </c:pt>
                <c:pt idx="579">
                  <c:v>14.124532124863197</c:v>
                </c:pt>
                <c:pt idx="580">
                  <c:v>24.4</c:v>
                </c:pt>
                <c:pt idx="581">
                  <c:v>5.9089341763679135</c:v>
                </c:pt>
                <c:pt idx="582">
                  <c:v>11.933706005264455</c:v>
                </c:pt>
                <c:pt idx="583">
                  <c:v>15.767651714562254</c:v>
                </c:pt>
                <c:pt idx="584">
                  <c:v>23.6</c:v>
                </c:pt>
                <c:pt idx="585">
                  <c:v>22.34013007335848</c:v>
                </c:pt>
                <c:pt idx="586">
                  <c:v>14.124532124863197</c:v>
                </c:pt>
                <c:pt idx="587">
                  <c:v>24</c:v>
                </c:pt>
                <c:pt idx="588">
                  <c:v>8.6474668258663421</c:v>
                </c:pt>
                <c:pt idx="589">
                  <c:v>7.5520537660669707</c:v>
                </c:pt>
                <c:pt idx="590">
                  <c:v>5.1836603258165947</c:v>
                </c:pt>
                <c:pt idx="591">
                  <c:v>23.8</c:v>
                </c:pt>
                <c:pt idx="592">
                  <c:v>12.481412535164139</c:v>
                </c:pt>
                <c:pt idx="593">
                  <c:v>19.601597423860053</c:v>
                </c:pt>
                <c:pt idx="594">
                  <c:v>22.887836603258165</c:v>
                </c:pt>
                <c:pt idx="595">
                  <c:v>24.2</c:v>
                </c:pt>
                <c:pt idx="596">
                  <c:v>10.290586415565398</c:v>
                </c:pt>
                <c:pt idx="597">
                  <c:v>22.34013007335848</c:v>
                </c:pt>
                <c:pt idx="598">
                  <c:v>23.8</c:v>
                </c:pt>
                <c:pt idx="599">
                  <c:v>7.5520537660669707</c:v>
                </c:pt>
                <c:pt idx="600">
                  <c:v>24.799999999999997</c:v>
                </c:pt>
                <c:pt idx="601">
                  <c:v>23.6</c:v>
                </c:pt>
                <c:pt idx="602">
                  <c:v>4.7836603258165944</c:v>
                </c:pt>
                <c:pt idx="603">
                  <c:v>23.4</c:v>
                </c:pt>
                <c:pt idx="604">
                  <c:v>9.7428798856657117</c:v>
                </c:pt>
                <c:pt idx="605">
                  <c:v>7.5520537660669707</c:v>
                </c:pt>
                <c:pt idx="606">
                  <c:v>21.792423543458796</c:v>
                </c:pt>
                <c:pt idx="607">
                  <c:v>15.767651714562254</c:v>
                </c:pt>
                <c:pt idx="608">
                  <c:v>7.0043472361672849</c:v>
                </c:pt>
                <c:pt idx="609">
                  <c:v>7.0043472361672849</c:v>
                </c:pt>
                <c:pt idx="610">
                  <c:v>11.933706005264455</c:v>
                </c:pt>
                <c:pt idx="611">
                  <c:v>20.697010483659422</c:v>
                </c:pt>
                <c:pt idx="612">
                  <c:v>15.219945184662567</c:v>
                </c:pt>
                <c:pt idx="613">
                  <c:v>23.4</c:v>
                </c:pt>
                <c:pt idx="614">
                  <c:v>6.4566407062675992</c:v>
                </c:pt>
                <c:pt idx="615">
                  <c:v>22.34013007335848</c:v>
                </c:pt>
                <c:pt idx="616">
                  <c:v>20.697010483659422</c:v>
                </c:pt>
                <c:pt idx="617">
                  <c:v>14.124532124863197</c:v>
                </c:pt>
                <c:pt idx="618">
                  <c:v>10.290586415565398</c:v>
                </c:pt>
                <c:pt idx="619">
                  <c:v>9.1951733557660269</c:v>
                </c:pt>
                <c:pt idx="620">
                  <c:v>22.34013007335848</c:v>
                </c:pt>
                <c:pt idx="621">
                  <c:v>24.4</c:v>
                </c:pt>
                <c:pt idx="622">
                  <c:v>14.124532124863197</c:v>
                </c:pt>
                <c:pt idx="623">
                  <c:v>17.958477834160995</c:v>
                </c:pt>
                <c:pt idx="624">
                  <c:v>25</c:v>
                </c:pt>
                <c:pt idx="625">
                  <c:v>4.9836603258165946</c:v>
                </c:pt>
                <c:pt idx="626">
                  <c:v>12.481412535164139</c:v>
                </c:pt>
                <c:pt idx="627">
                  <c:v>14.672238654762884</c:v>
                </c:pt>
                <c:pt idx="628">
                  <c:v>23.4</c:v>
                </c:pt>
                <c:pt idx="629">
                  <c:v>21.792423543458796</c:v>
                </c:pt>
                <c:pt idx="630">
                  <c:v>6.4566407062675992</c:v>
                </c:pt>
                <c:pt idx="631">
                  <c:v>19.053890893960364</c:v>
                </c:pt>
                <c:pt idx="632">
                  <c:v>18.50618436406068</c:v>
                </c:pt>
                <c:pt idx="633">
                  <c:v>20.697010483659422</c:v>
                </c:pt>
                <c:pt idx="634">
                  <c:v>9.7428798856657117</c:v>
                </c:pt>
                <c:pt idx="635">
                  <c:v>25</c:v>
                </c:pt>
                <c:pt idx="636">
                  <c:v>8.0997602959666555</c:v>
                </c:pt>
                <c:pt idx="637">
                  <c:v>21.244717013559111</c:v>
                </c:pt>
                <c:pt idx="638">
                  <c:v>20.697010483659422</c:v>
                </c:pt>
                <c:pt idx="639">
                  <c:v>24</c:v>
                </c:pt>
                <c:pt idx="640">
                  <c:v>25</c:v>
                </c:pt>
                <c:pt idx="641">
                  <c:v>11.933706005264455</c:v>
                </c:pt>
                <c:pt idx="642">
                  <c:v>13.029119065063828</c:v>
                </c:pt>
                <c:pt idx="643">
                  <c:v>13.576825594963511</c:v>
                </c:pt>
                <c:pt idx="644">
                  <c:v>5.3836603258165949</c:v>
                </c:pt>
                <c:pt idx="645">
                  <c:v>18.50618436406068</c:v>
                </c:pt>
                <c:pt idx="646">
                  <c:v>11.38599947536477</c:v>
                </c:pt>
                <c:pt idx="647">
                  <c:v>5.3836603258165949</c:v>
                </c:pt>
                <c:pt idx="648">
                  <c:v>8.6474668258663421</c:v>
                </c:pt>
                <c:pt idx="649">
                  <c:v>21.244717013559111</c:v>
                </c:pt>
                <c:pt idx="650">
                  <c:v>6.4566407062675992</c:v>
                </c:pt>
                <c:pt idx="651">
                  <c:v>11.933706005264455</c:v>
                </c:pt>
                <c:pt idx="652">
                  <c:v>21.244717013559111</c:v>
                </c:pt>
                <c:pt idx="653">
                  <c:v>10.838292945465083</c:v>
                </c:pt>
                <c:pt idx="654">
                  <c:v>11.38599947536477</c:v>
                </c:pt>
                <c:pt idx="655">
                  <c:v>24</c:v>
                </c:pt>
                <c:pt idx="656">
                  <c:v>13.029119065063828</c:v>
                </c:pt>
                <c:pt idx="657">
                  <c:v>9.1951733557660269</c:v>
                </c:pt>
                <c:pt idx="658">
                  <c:v>24.799999999999997</c:v>
                </c:pt>
                <c:pt idx="659">
                  <c:v>18.50618436406068</c:v>
                </c:pt>
                <c:pt idx="660">
                  <c:v>15.219945184662567</c:v>
                </c:pt>
                <c:pt idx="661">
                  <c:v>24.4</c:v>
                </c:pt>
                <c:pt idx="662">
                  <c:v>9.1951733557660269</c:v>
                </c:pt>
                <c:pt idx="663">
                  <c:v>21.244717013559111</c:v>
                </c:pt>
                <c:pt idx="664">
                  <c:v>17.958477834160995</c:v>
                </c:pt>
                <c:pt idx="665">
                  <c:v>13.576825594963511</c:v>
                </c:pt>
                <c:pt idx="666">
                  <c:v>13.576825594963511</c:v>
                </c:pt>
                <c:pt idx="667">
                  <c:v>5.9089341763679135</c:v>
                </c:pt>
                <c:pt idx="668">
                  <c:v>21.244717013559111</c:v>
                </c:pt>
                <c:pt idx="669">
                  <c:v>23.200000000000003</c:v>
                </c:pt>
                <c:pt idx="670">
                  <c:v>24.4</c:v>
                </c:pt>
                <c:pt idx="671">
                  <c:v>23.8</c:v>
                </c:pt>
                <c:pt idx="672">
                  <c:v>21.244717013559111</c:v>
                </c:pt>
                <c:pt idx="673">
                  <c:v>16.863064774361622</c:v>
                </c:pt>
                <c:pt idx="674">
                  <c:v>8.0997602959666555</c:v>
                </c:pt>
                <c:pt idx="675">
                  <c:v>4.9836603258165946</c:v>
                </c:pt>
                <c:pt idx="676">
                  <c:v>14.124532124863197</c:v>
                </c:pt>
                <c:pt idx="677">
                  <c:v>8.6474668258663421</c:v>
                </c:pt>
                <c:pt idx="678">
                  <c:v>9.1951733557660269</c:v>
                </c:pt>
                <c:pt idx="679">
                  <c:v>23.6</c:v>
                </c:pt>
                <c:pt idx="680">
                  <c:v>9.7428798856657117</c:v>
                </c:pt>
                <c:pt idx="681">
                  <c:v>10.290586415565398</c:v>
                </c:pt>
                <c:pt idx="682">
                  <c:v>14.124532124863197</c:v>
                </c:pt>
                <c:pt idx="683">
                  <c:v>21.792423543458796</c:v>
                </c:pt>
                <c:pt idx="684">
                  <c:v>24.799999999999997</c:v>
                </c:pt>
                <c:pt idx="685">
                  <c:v>22.887836603258165</c:v>
                </c:pt>
                <c:pt idx="686">
                  <c:v>9.1951733557660269</c:v>
                </c:pt>
                <c:pt idx="687">
                  <c:v>11.38599947536477</c:v>
                </c:pt>
                <c:pt idx="688">
                  <c:v>19.053890893960364</c:v>
                </c:pt>
                <c:pt idx="689">
                  <c:v>16.863064774361622</c:v>
                </c:pt>
                <c:pt idx="690">
                  <c:v>13.576825594963511</c:v>
                </c:pt>
                <c:pt idx="691">
                  <c:v>24.799999999999997</c:v>
                </c:pt>
                <c:pt idx="692">
                  <c:v>18.50618436406068</c:v>
                </c:pt>
                <c:pt idx="693">
                  <c:v>4.7836603258165944</c:v>
                </c:pt>
                <c:pt idx="694">
                  <c:v>8.0997602959666555</c:v>
                </c:pt>
                <c:pt idx="695">
                  <c:v>12.481412535164139</c:v>
                </c:pt>
                <c:pt idx="696">
                  <c:v>21.244717013559111</c:v>
                </c:pt>
                <c:pt idx="697">
                  <c:v>17.41077130426131</c:v>
                </c:pt>
                <c:pt idx="698">
                  <c:v>7.0043472361672849</c:v>
                </c:pt>
                <c:pt idx="699">
                  <c:v>24.799999999999997</c:v>
                </c:pt>
                <c:pt idx="700">
                  <c:v>16.31535824446194</c:v>
                </c:pt>
                <c:pt idx="701">
                  <c:v>20.697010483659422</c:v>
                </c:pt>
                <c:pt idx="702">
                  <c:v>5.3836603258165949</c:v>
                </c:pt>
                <c:pt idx="703">
                  <c:v>16.31535824446194</c:v>
                </c:pt>
                <c:pt idx="704">
                  <c:v>11.38599947536477</c:v>
                </c:pt>
                <c:pt idx="705">
                  <c:v>23.6</c:v>
                </c:pt>
                <c:pt idx="706">
                  <c:v>7.5520537660669707</c:v>
                </c:pt>
                <c:pt idx="707">
                  <c:v>20.697010483659422</c:v>
                </c:pt>
                <c:pt idx="708">
                  <c:v>22.34013007335848</c:v>
                </c:pt>
                <c:pt idx="709">
                  <c:v>15.767651714562254</c:v>
                </c:pt>
                <c:pt idx="710">
                  <c:v>8.0997602959666555</c:v>
                </c:pt>
                <c:pt idx="711">
                  <c:v>7.5520537660669707</c:v>
                </c:pt>
                <c:pt idx="712">
                  <c:v>13.576825594963511</c:v>
                </c:pt>
                <c:pt idx="713">
                  <c:v>7.0043472361672849</c:v>
                </c:pt>
                <c:pt idx="714">
                  <c:v>13.029119065063828</c:v>
                </c:pt>
                <c:pt idx="715">
                  <c:v>10.290586415565398</c:v>
                </c:pt>
                <c:pt idx="716">
                  <c:v>12.481412535164139</c:v>
                </c:pt>
                <c:pt idx="717">
                  <c:v>24.799999999999997</c:v>
                </c:pt>
                <c:pt idx="718">
                  <c:v>15.219945184662567</c:v>
                </c:pt>
                <c:pt idx="719">
                  <c:v>8.0997602959666555</c:v>
                </c:pt>
                <c:pt idx="720">
                  <c:v>25</c:v>
                </c:pt>
                <c:pt idx="721">
                  <c:v>10.838292945465083</c:v>
                </c:pt>
                <c:pt idx="722">
                  <c:v>17.958477834160995</c:v>
                </c:pt>
                <c:pt idx="723">
                  <c:v>20.149303953759738</c:v>
                </c:pt>
                <c:pt idx="724">
                  <c:v>21.792423543458796</c:v>
                </c:pt>
                <c:pt idx="725">
                  <c:v>7.0043472361672849</c:v>
                </c:pt>
                <c:pt idx="726">
                  <c:v>4.9836603258165946</c:v>
                </c:pt>
                <c:pt idx="727">
                  <c:v>16.31535824446194</c:v>
                </c:pt>
                <c:pt idx="728">
                  <c:v>16.31535824446194</c:v>
                </c:pt>
                <c:pt idx="729">
                  <c:v>13.029119065063828</c:v>
                </c:pt>
                <c:pt idx="730">
                  <c:v>13.576825594963511</c:v>
                </c:pt>
                <c:pt idx="731">
                  <c:v>7.0043472361672849</c:v>
                </c:pt>
                <c:pt idx="732">
                  <c:v>24</c:v>
                </c:pt>
                <c:pt idx="733">
                  <c:v>23.6</c:v>
                </c:pt>
                <c:pt idx="734">
                  <c:v>10.838292945465083</c:v>
                </c:pt>
                <c:pt idx="735">
                  <c:v>9.1951733557660269</c:v>
                </c:pt>
                <c:pt idx="736">
                  <c:v>7.5520537660669707</c:v>
                </c:pt>
                <c:pt idx="737">
                  <c:v>9.1951733557660269</c:v>
                </c:pt>
                <c:pt idx="738">
                  <c:v>10.290586415565398</c:v>
                </c:pt>
                <c:pt idx="739">
                  <c:v>5.9089341763679135</c:v>
                </c:pt>
                <c:pt idx="740">
                  <c:v>10.290586415565398</c:v>
                </c:pt>
                <c:pt idx="741">
                  <c:v>10.290586415565398</c:v>
                </c:pt>
                <c:pt idx="742">
                  <c:v>20.149303953759738</c:v>
                </c:pt>
                <c:pt idx="743">
                  <c:v>22.887836603258165</c:v>
                </c:pt>
              </c:numCache>
            </c:numRef>
          </c:val>
          <c:smooth val="0"/>
        </c:ser>
        <c:ser>
          <c:idx val="2"/>
          <c:order val="3"/>
          <c:tx>
            <c:v>Contrato por Prioridade 1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Plan5!$G$2:$G$745</c:f>
              <c:numCache>
                <c:formatCode>General</c:formatCode>
                <c:ptCount val="744"/>
                <c:pt idx="0">
                  <c:v>12</c:v>
                </c:pt>
                <c:pt idx="1">
                  <c:v>39</c:v>
                </c:pt>
                <c:pt idx="2">
                  <c:v>26</c:v>
                </c:pt>
                <c:pt idx="3">
                  <c:v>34</c:v>
                </c:pt>
                <c:pt idx="4">
                  <c:v>31</c:v>
                </c:pt>
                <c:pt idx="5">
                  <c:v>36.244717013559111</c:v>
                </c:pt>
                <c:pt idx="6">
                  <c:v>25</c:v>
                </c:pt>
                <c:pt idx="7">
                  <c:v>5</c:v>
                </c:pt>
                <c:pt idx="8">
                  <c:v>28</c:v>
                </c:pt>
                <c:pt idx="9">
                  <c:v>20</c:v>
                </c:pt>
                <c:pt idx="10">
                  <c:v>30</c:v>
                </c:pt>
                <c:pt idx="11">
                  <c:v>23</c:v>
                </c:pt>
                <c:pt idx="12">
                  <c:v>37.887836603258165</c:v>
                </c:pt>
                <c:pt idx="13">
                  <c:v>32</c:v>
                </c:pt>
                <c:pt idx="14">
                  <c:v>5</c:v>
                </c:pt>
                <c:pt idx="15">
                  <c:v>10</c:v>
                </c:pt>
                <c:pt idx="16">
                  <c:v>28</c:v>
                </c:pt>
                <c:pt idx="17">
                  <c:v>39.200000000000003</c:v>
                </c:pt>
                <c:pt idx="18">
                  <c:v>40</c:v>
                </c:pt>
                <c:pt idx="19">
                  <c:v>15</c:v>
                </c:pt>
                <c:pt idx="20">
                  <c:v>20</c:v>
                </c:pt>
                <c:pt idx="21">
                  <c:v>24</c:v>
                </c:pt>
                <c:pt idx="22">
                  <c:v>39.799999999999997</c:v>
                </c:pt>
                <c:pt idx="23">
                  <c:v>38.799999999999997</c:v>
                </c:pt>
                <c:pt idx="24">
                  <c:v>33</c:v>
                </c:pt>
                <c:pt idx="25">
                  <c:v>13</c:v>
                </c:pt>
                <c:pt idx="26">
                  <c:v>35</c:v>
                </c:pt>
                <c:pt idx="27">
                  <c:v>22</c:v>
                </c:pt>
                <c:pt idx="28">
                  <c:v>15</c:v>
                </c:pt>
                <c:pt idx="29">
                  <c:v>39.799999999999997</c:v>
                </c:pt>
                <c:pt idx="30">
                  <c:v>5</c:v>
                </c:pt>
                <c:pt idx="31">
                  <c:v>32</c:v>
                </c:pt>
                <c:pt idx="32">
                  <c:v>14</c:v>
                </c:pt>
                <c:pt idx="33">
                  <c:v>18</c:v>
                </c:pt>
                <c:pt idx="34">
                  <c:v>31</c:v>
                </c:pt>
                <c:pt idx="35">
                  <c:v>8</c:v>
                </c:pt>
                <c:pt idx="36">
                  <c:v>36.792423543458796</c:v>
                </c:pt>
                <c:pt idx="37">
                  <c:v>26</c:v>
                </c:pt>
                <c:pt idx="38">
                  <c:v>39.799999999999997</c:v>
                </c:pt>
                <c:pt idx="39">
                  <c:v>38.799999999999997</c:v>
                </c:pt>
                <c:pt idx="40">
                  <c:v>26</c:v>
                </c:pt>
                <c:pt idx="41">
                  <c:v>27</c:v>
                </c:pt>
                <c:pt idx="42">
                  <c:v>6</c:v>
                </c:pt>
                <c:pt idx="43">
                  <c:v>34</c:v>
                </c:pt>
                <c:pt idx="44">
                  <c:v>23</c:v>
                </c:pt>
                <c:pt idx="45">
                  <c:v>16</c:v>
                </c:pt>
                <c:pt idx="46">
                  <c:v>39.799999999999997</c:v>
                </c:pt>
                <c:pt idx="47">
                  <c:v>8</c:v>
                </c:pt>
                <c:pt idx="48">
                  <c:v>7</c:v>
                </c:pt>
                <c:pt idx="49">
                  <c:v>10</c:v>
                </c:pt>
                <c:pt idx="50">
                  <c:v>28</c:v>
                </c:pt>
                <c:pt idx="51">
                  <c:v>18</c:v>
                </c:pt>
                <c:pt idx="52">
                  <c:v>39.4</c:v>
                </c:pt>
                <c:pt idx="53">
                  <c:v>37.34013007335848</c:v>
                </c:pt>
                <c:pt idx="54">
                  <c:v>35</c:v>
                </c:pt>
                <c:pt idx="55">
                  <c:v>20</c:v>
                </c:pt>
                <c:pt idx="56">
                  <c:v>39</c:v>
                </c:pt>
                <c:pt idx="57">
                  <c:v>38.200000000000003</c:v>
                </c:pt>
                <c:pt idx="58">
                  <c:v>33</c:v>
                </c:pt>
                <c:pt idx="59">
                  <c:v>19</c:v>
                </c:pt>
                <c:pt idx="60">
                  <c:v>36.244717013559111</c:v>
                </c:pt>
                <c:pt idx="61">
                  <c:v>10</c:v>
                </c:pt>
                <c:pt idx="62">
                  <c:v>35</c:v>
                </c:pt>
                <c:pt idx="63">
                  <c:v>8</c:v>
                </c:pt>
                <c:pt idx="64">
                  <c:v>39.4</c:v>
                </c:pt>
                <c:pt idx="65">
                  <c:v>7</c:v>
                </c:pt>
                <c:pt idx="66">
                  <c:v>18</c:v>
                </c:pt>
                <c:pt idx="67">
                  <c:v>25</c:v>
                </c:pt>
                <c:pt idx="68">
                  <c:v>39.799999999999997</c:v>
                </c:pt>
                <c:pt idx="69">
                  <c:v>17</c:v>
                </c:pt>
                <c:pt idx="70">
                  <c:v>6</c:v>
                </c:pt>
                <c:pt idx="71">
                  <c:v>8</c:v>
                </c:pt>
                <c:pt idx="72">
                  <c:v>33</c:v>
                </c:pt>
                <c:pt idx="73">
                  <c:v>28</c:v>
                </c:pt>
                <c:pt idx="74">
                  <c:v>39.799999999999997</c:v>
                </c:pt>
                <c:pt idx="75">
                  <c:v>6</c:v>
                </c:pt>
                <c:pt idx="76">
                  <c:v>7</c:v>
                </c:pt>
                <c:pt idx="77">
                  <c:v>10</c:v>
                </c:pt>
                <c:pt idx="78">
                  <c:v>35.697010483659426</c:v>
                </c:pt>
                <c:pt idx="79">
                  <c:v>23</c:v>
                </c:pt>
                <c:pt idx="80">
                  <c:v>6</c:v>
                </c:pt>
                <c:pt idx="81">
                  <c:v>28</c:v>
                </c:pt>
                <c:pt idx="82">
                  <c:v>11</c:v>
                </c:pt>
                <c:pt idx="83">
                  <c:v>36.792423543458796</c:v>
                </c:pt>
                <c:pt idx="84">
                  <c:v>38.6</c:v>
                </c:pt>
                <c:pt idx="85">
                  <c:v>5</c:v>
                </c:pt>
                <c:pt idx="86">
                  <c:v>34</c:v>
                </c:pt>
                <c:pt idx="87">
                  <c:v>26</c:v>
                </c:pt>
                <c:pt idx="88">
                  <c:v>38.799999999999997</c:v>
                </c:pt>
                <c:pt idx="89">
                  <c:v>18</c:v>
                </c:pt>
                <c:pt idx="90">
                  <c:v>25</c:v>
                </c:pt>
                <c:pt idx="91">
                  <c:v>29</c:v>
                </c:pt>
                <c:pt idx="92">
                  <c:v>36.792423543458796</c:v>
                </c:pt>
                <c:pt idx="93">
                  <c:v>39.4</c:v>
                </c:pt>
                <c:pt idx="94">
                  <c:v>38.799999999999997</c:v>
                </c:pt>
                <c:pt idx="95">
                  <c:v>38.6</c:v>
                </c:pt>
                <c:pt idx="96">
                  <c:v>35.697010483659426</c:v>
                </c:pt>
                <c:pt idx="97">
                  <c:v>34</c:v>
                </c:pt>
                <c:pt idx="98">
                  <c:v>31</c:v>
                </c:pt>
                <c:pt idx="99">
                  <c:v>39.4</c:v>
                </c:pt>
                <c:pt idx="100">
                  <c:v>7</c:v>
                </c:pt>
                <c:pt idx="101">
                  <c:v>39</c:v>
                </c:pt>
                <c:pt idx="102">
                  <c:v>38.200000000000003</c:v>
                </c:pt>
                <c:pt idx="103">
                  <c:v>13</c:v>
                </c:pt>
                <c:pt idx="104">
                  <c:v>16</c:v>
                </c:pt>
                <c:pt idx="105">
                  <c:v>25</c:v>
                </c:pt>
                <c:pt idx="106">
                  <c:v>15</c:v>
                </c:pt>
                <c:pt idx="107">
                  <c:v>24</c:v>
                </c:pt>
                <c:pt idx="108">
                  <c:v>28</c:v>
                </c:pt>
                <c:pt idx="109">
                  <c:v>36.792423543458796</c:v>
                </c:pt>
                <c:pt idx="110">
                  <c:v>23</c:v>
                </c:pt>
                <c:pt idx="111">
                  <c:v>32</c:v>
                </c:pt>
                <c:pt idx="112">
                  <c:v>23</c:v>
                </c:pt>
                <c:pt idx="113">
                  <c:v>22</c:v>
                </c:pt>
                <c:pt idx="114">
                  <c:v>6</c:v>
                </c:pt>
                <c:pt idx="115">
                  <c:v>12</c:v>
                </c:pt>
                <c:pt idx="116">
                  <c:v>23</c:v>
                </c:pt>
                <c:pt idx="117">
                  <c:v>18</c:v>
                </c:pt>
                <c:pt idx="118">
                  <c:v>38.799999999999997</c:v>
                </c:pt>
                <c:pt idx="119">
                  <c:v>28</c:v>
                </c:pt>
                <c:pt idx="120">
                  <c:v>8</c:v>
                </c:pt>
                <c:pt idx="121">
                  <c:v>31</c:v>
                </c:pt>
                <c:pt idx="122">
                  <c:v>22</c:v>
                </c:pt>
                <c:pt idx="123">
                  <c:v>5</c:v>
                </c:pt>
                <c:pt idx="124">
                  <c:v>33</c:v>
                </c:pt>
                <c:pt idx="125">
                  <c:v>23</c:v>
                </c:pt>
                <c:pt idx="126">
                  <c:v>26</c:v>
                </c:pt>
                <c:pt idx="127">
                  <c:v>30</c:v>
                </c:pt>
                <c:pt idx="128">
                  <c:v>15</c:v>
                </c:pt>
                <c:pt idx="129">
                  <c:v>38.200000000000003</c:v>
                </c:pt>
                <c:pt idx="130">
                  <c:v>35.697010483659426</c:v>
                </c:pt>
                <c:pt idx="131">
                  <c:v>15</c:v>
                </c:pt>
                <c:pt idx="132">
                  <c:v>39.799999999999997</c:v>
                </c:pt>
                <c:pt idx="133">
                  <c:v>11</c:v>
                </c:pt>
                <c:pt idx="134">
                  <c:v>29</c:v>
                </c:pt>
                <c:pt idx="135">
                  <c:v>32</c:v>
                </c:pt>
                <c:pt idx="136">
                  <c:v>30</c:v>
                </c:pt>
                <c:pt idx="137">
                  <c:v>29</c:v>
                </c:pt>
                <c:pt idx="138">
                  <c:v>25</c:v>
                </c:pt>
                <c:pt idx="139">
                  <c:v>5</c:v>
                </c:pt>
                <c:pt idx="140">
                  <c:v>26</c:v>
                </c:pt>
                <c:pt idx="141">
                  <c:v>35</c:v>
                </c:pt>
                <c:pt idx="142">
                  <c:v>33</c:v>
                </c:pt>
                <c:pt idx="143">
                  <c:v>5</c:v>
                </c:pt>
                <c:pt idx="144">
                  <c:v>29</c:v>
                </c:pt>
                <c:pt idx="145">
                  <c:v>40</c:v>
                </c:pt>
                <c:pt idx="146">
                  <c:v>40</c:v>
                </c:pt>
                <c:pt idx="147">
                  <c:v>38.6</c:v>
                </c:pt>
                <c:pt idx="148">
                  <c:v>33</c:v>
                </c:pt>
                <c:pt idx="149">
                  <c:v>22</c:v>
                </c:pt>
                <c:pt idx="150">
                  <c:v>23</c:v>
                </c:pt>
                <c:pt idx="151">
                  <c:v>29</c:v>
                </c:pt>
                <c:pt idx="152">
                  <c:v>11</c:v>
                </c:pt>
                <c:pt idx="153">
                  <c:v>28</c:v>
                </c:pt>
                <c:pt idx="154">
                  <c:v>37.887836603258165</c:v>
                </c:pt>
                <c:pt idx="155">
                  <c:v>38.200000000000003</c:v>
                </c:pt>
                <c:pt idx="156">
                  <c:v>39</c:v>
                </c:pt>
                <c:pt idx="157">
                  <c:v>38.799999999999997</c:v>
                </c:pt>
                <c:pt idx="158">
                  <c:v>38.6</c:v>
                </c:pt>
                <c:pt idx="159">
                  <c:v>12</c:v>
                </c:pt>
                <c:pt idx="160">
                  <c:v>38.4</c:v>
                </c:pt>
                <c:pt idx="161">
                  <c:v>30</c:v>
                </c:pt>
                <c:pt idx="162">
                  <c:v>37.887836603258165</c:v>
                </c:pt>
                <c:pt idx="163">
                  <c:v>29</c:v>
                </c:pt>
                <c:pt idx="164">
                  <c:v>20</c:v>
                </c:pt>
                <c:pt idx="165">
                  <c:v>13</c:v>
                </c:pt>
                <c:pt idx="166">
                  <c:v>14</c:v>
                </c:pt>
                <c:pt idx="167">
                  <c:v>13</c:v>
                </c:pt>
                <c:pt idx="168">
                  <c:v>38.6</c:v>
                </c:pt>
                <c:pt idx="169">
                  <c:v>20</c:v>
                </c:pt>
                <c:pt idx="170">
                  <c:v>13</c:v>
                </c:pt>
                <c:pt idx="171">
                  <c:v>18</c:v>
                </c:pt>
                <c:pt idx="172">
                  <c:v>39.200000000000003</c:v>
                </c:pt>
                <c:pt idx="173">
                  <c:v>39.799999999999997</c:v>
                </c:pt>
                <c:pt idx="174">
                  <c:v>18</c:v>
                </c:pt>
                <c:pt idx="175">
                  <c:v>18</c:v>
                </c:pt>
                <c:pt idx="176">
                  <c:v>9</c:v>
                </c:pt>
                <c:pt idx="177">
                  <c:v>14</c:v>
                </c:pt>
                <c:pt idx="178">
                  <c:v>37.887836603258165</c:v>
                </c:pt>
                <c:pt idx="179">
                  <c:v>38.4</c:v>
                </c:pt>
                <c:pt idx="180">
                  <c:v>37.887836603258165</c:v>
                </c:pt>
                <c:pt idx="181">
                  <c:v>38.6</c:v>
                </c:pt>
                <c:pt idx="182">
                  <c:v>24</c:v>
                </c:pt>
                <c:pt idx="183">
                  <c:v>27</c:v>
                </c:pt>
                <c:pt idx="184">
                  <c:v>34</c:v>
                </c:pt>
                <c:pt idx="185">
                  <c:v>36.244717013559111</c:v>
                </c:pt>
                <c:pt idx="186">
                  <c:v>29</c:v>
                </c:pt>
                <c:pt idx="187">
                  <c:v>18</c:v>
                </c:pt>
                <c:pt idx="188">
                  <c:v>26</c:v>
                </c:pt>
                <c:pt idx="189">
                  <c:v>39.200000000000003</c:v>
                </c:pt>
                <c:pt idx="190">
                  <c:v>25</c:v>
                </c:pt>
                <c:pt idx="191">
                  <c:v>39.799999999999997</c:v>
                </c:pt>
                <c:pt idx="192">
                  <c:v>18</c:v>
                </c:pt>
                <c:pt idx="193">
                  <c:v>35.697010483659426</c:v>
                </c:pt>
                <c:pt idx="194">
                  <c:v>35.697010483659426</c:v>
                </c:pt>
                <c:pt idx="195">
                  <c:v>16</c:v>
                </c:pt>
                <c:pt idx="196">
                  <c:v>22</c:v>
                </c:pt>
                <c:pt idx="197">
                  <c:v>39.6</c:v>
                </c:pt>
                <c:pt idx="198">
                  <c:v>39.200000000000003</c:v>
                </c:pt>
                <c:pt idx="199">
                  <c:v>19</c:v>
                </c:pt>
                <c:pt idx="200">
                  <c:v>35</c:v>
                </c:pt>
                <c:pt idx="201">
                  <c:v>13</c:v>
                </c:pt>
                <c:pt idx="202">
                  <c:v>31</c:v>
                </c:pt>
                <c:pt idx="203">
                  <c:v>39.200000000000003</c:v>
                </c:pt>
                <c:pt idx="204">
                  <c:v>16</c:v>
                </c:pt>
                <c:pt idx="205">
                  <c:v>31</c:v>
                </c:pt>
                <c:pt idx="206">
                  <c:v>25</c:v>
                </c:pt>
                <c:pt idx="207">
                  <c:v>38.4</c:v>
                </c:pt>
                <c:pt idx="208">
                  <c:v>40</c:v>
                </c:pt>
                <c:pt idx="209">
                  <c:v>5</c:v>
                </c:pt>
                <c:pt idx="210">
                  <c:v>34</c:v>
                </c:pt>
                <c:pt idx="211">
                  <c:v>38.4</c:v>
                </c:pt>
                <c:pt idx="212">
                  <c:v>38.6</c:v>
                </c:pt>
                <c:pt idx="213">
                  <c:v>36.244717013559111</c:v>
                </c:pt>
                <c:pt idx="214">
                  <c:v>35</c:v>
                </c:pt>
                <c:pt idx="215">
                  <c:v>35</c:v>
                </c:pt>
                <c:pt idx="216">
                  <c:v>39</c:v>
                </c:pt>
                <c:pt idx="217">
                  <c:v>5</c:v>
                </c:pt>
                <c:pt idx="218">
                  <c:v>7</c:v>
                </c:pt>
                <c:pt idx="219">
                  <c:v>38.200000000000003</c:v>
                </c:pt>
                <c:pt idx="220">
                  <c:v>15</c:v>
                </c:pt>
                <c:pt idx="221">
                  <c:v>10</c:v>
                </c:pt>
                <c:pt idx="222">
                  <c:v>27</c:v>
                </c:pt>
                <c:pt idx="223">
                  <c:v>11</c:v>
                </c:pt>
                <c:pt idx="224">
                  <c:v>8</c:v>
                </c:pt>
                <c:pt idx="225">
                  <c:v>38.4</c:v>
                </c:pt>
                <c:pt idx="226">
                  <c:v>39.4</c:v>
                </c:pt>
                <c:pt idx="227">
                  <c:v>12</c:v>
                </c:pt>
                <c:pt idx="228">
                  <c:v>38.799999999999997</c:v>
                </c:pt>
                <c:pt idx="229">
                  <c:v>11</c:v>
                </c:pt>
                <c:pt idx="230">
                  <c:v>36.244717013559111</c:v>
                </c:pt>
                <c:pt idx="231">
                  <c:v>39.4</c:v>
                </c:pt>
                <c:pt idx="232">
                  <c:v>17</c:v>
                </c:pt>
                <c:pt idx="233">
                  <c:v>39.6</c:v>
                </c:pt>
                <c:pt idx="234">
                  <c:v>25</c:v>
                </c:pt>
                <c:pt idx="235">
                  <c:v>39.200000000000003</c:v>
                </c:pt>
                <c:pt idx="236">
                  <c:v>15</c:v>
                </c:pt>
                <c:pt idx="237">
                  <c:v>40</c:v>
                </c:pt>
                <c:pt idx="238">
                  <c:v>36.792423543458796</c:v>
                </c:pt>
                <c:pt idx="239">
                  <c:v>16</c:v>
                </c:pt>
                <c:pt idx="240">
                  <c:v>22</c:v>
                </c:pt>
                <c:pt idx="241">
                  <c:v>32</c:v>
                </c:pt>
                <c:pt idx="242">
                  <c:v>40</c:v>
                </c:pt>
                <c:pt idx="243">
                  <c:v>26</c:v>
                </c:pt>
                <c:pt idx="244">
                  <c:v>8</c:v>
                </c:pt>
                <c:pt idx="245">
                  <c:v>11</c:v>
                </c:pt>
                <c:pt idx="246">
                  <c:v>24</c:v>
                </c:pt>
                <c:pt idx="247">
                  <c:v>5</c:v>
                </c:pt>
                <c:pt idx="248">
                  <c:v>10</c:v>
                </c:pt>
                <c:pt idx="249">
                  <c:v>10</c:v>
                </c:pt>
                <c:pt idx="250">
                  <c:v>28</c:v>
                </c:pt>
                <c:pt idx="251">
                  <c:v>31</c:v>
                </c:pt>
                <c:pt idx="252">
                  <c:v>32</c:v>
                </c:pt>
                <c:pt idx="253">
                  <c:v>38.4</c:v>
                </c:pt>
                <c:pt idx="254">
                  <c:v>21</c:v>
                </c:pt>
                <c:pt idx="255">
                  <c:v>37.34013007335848</c:v>
                </c:pt>
                <c:pt idx="256">
                  <c:v>33</c:v>
                </c:pt>
                <c:pt idx="257">
                  <c:v>19</c:v>
                </c:pt>
                <c:pt idx="258">
                  <c:v>40</c:v>
                </c:pt>
                <c:pt idx="259">
                  <c:v>5</c:v>
                </c:pt>
                <c:pt idx="260">
                  <c:v>34</c:v>
                </c:pt>
                <c:pt idx="261">
                  <c:v>14</c:v>
                </c:pt>
                <c:pt idx="262">
                  <c:v>5</c:v>
                </c:pt>
                <c:pt idx="263">
                  <c:v>32</c:v>
                </c:pt>
                <c:pt idx="264">
                  <c:v>39.200000000000003</c:v>
                </c:pt>
                <c:pt idx="265">
                  <c:v>12</c:v>
                </c:pt>
                <c:pt idx="266">
                  <c:v>39.6</c:v>
                </c:pt>
                <c:pt idx="267">
                  <c:v>25</c:v>
                </c:pt>
                <c:pt idx="268">
                  <c:v>17</c:v>
                </c:pt>
                <c:pt idx="269">
                  <c:v>22</c:v>
                </c:pt>
                <c:pt idx="270">
                  <c:v>34</c:v>
                </c:pt>
                <c:pt idx="271">
                  <c:v>8</c:v>
                </c:pt>
                <c:pt idx="272">
                  <c:v>37.887836603258165</c:v>
                </c:pt>
                <c:pt idx="273">
                  <c:v>18</c:v>
                </c:pt>
                <c:pt idx="274">
                  <c:v>12</c:v>
                </c:pt>
                <c:pt idx="275">
                  <c:v>39.4</c:v>
                </c:pt>
                <c:pt idx="276">
                  <c:v>34</c:v>
                </c:pt>
                <c:pt idx="277">
                  <c:v>33</c:v>
                </c:pt>
                <c:pt idx="278">
                  <c:v>27</c:v>
                </c:pt>
                <c:pt idx="279">
                  <c:v>39.200000000000003</c:v>
                </c:pt>
                <c:pt idx="280">
                  <c:v>15</c:v>
                </c:pt>
                <c:pt idx="281">
                  <c:v>9</c:v>
                </c:pt>
                <c:pt idx="282">
                  <c:v>38.799999999999997</c:v>
                </c:pt>
                <c:pt idx="283">
                  <c:v>6</c:v>
                </c:pt>
                <c:pt idx="284">
                  <c:v>5</c:v>
                </c:pt>
                <c:pt idx="285">
                  <c:v>10</c:v>
                </c:pt>
                <c:pt idx="286">
                  <c:v>7</c:v>
                </c:pt>
                <c:pt idx="287">
                  <c:v>29</c:v>
                </c:pt>
                <c:pt idx="288">
                  <c:v>33</c:v>
                </c:pt>
                <c:pt idx="289">
                  <c:v>15</c:v>
                </c:pt>
                <c:pt idx="290">
                  <c:v>38.6</c:v>
                </c:pt>
                <c:pt idx="291">
                  <c:v>33</c:v>
                </c:pt>
                <c:pt idx="292">
                  <c:v>7</c:v>
                </c:pt>
                <c:pt idx="293">
                  <c:v>39.200000000000003</c:v>
                </c:pt>
                <c:pt idx="294">
                  <c:v>35.697010483659426</c:v>
                </c:pt>
                <c:pt idx="295">
                  <c:v>36.792423543458796</c:v>
                </c:pt>
                <c:pt idx="296">
                  <c:v>17</c:v>
                </c:pt>
                <c:pt idx="297">
                  <c:v>38.200000000000003</c:v>
                </c:pt>
                <c:pt idx="298">
                  <c:v>36.244717013559111</c:v>
                </c:pt>
                <c:pt idx="299">
                  <c:v>33</c:v>
                </c:pt>
                <c:pt idx="300">
                  <c:v>28</c:v>
                </c:pt>
                <c:pt idx="301">
                  <c:v>15</c:v>
                </c:pt>
                <c:pt idx="302">
                  <c:v>23</c:v>
                </c:pt>
                <c:pt idx="303">
                  <c:v>22</c:v>
                </c:pt>
                <c:pt idx="304">
                  <c:v>28</c:v>
                </c:pt>
                <c:pt idx="305">
                  <c:v>18</c:v>
                </c:pt>
                <c:pt idx="306">
                  <c:v>20</c:v>
                </c:pt>
                <c:pt idx="307">
                  <c:v>10</c:v>
                </c:pt>
                <c:pt idx="308">
                  <c:v>14</c:v>
                </c:pt>
                <c:pt idx="309">
                  <c:v>8</c:v>
                </c:pt>
                <c:pt idx="310">
                  <c:v>39.200000000000003</c:v>
                </c:pt>
                <c:pt idx="311">
                  <c:v>35.697010483659426</c:v>
                </c:pt>
                <c:pt idx="312">
                  <c:v>29</c:v>
                </c:pt>
                <c:pt idx="313">
                  <c:v>39.4</c:v>
                </c:pt>
                <c:pt idx="314">
                  <c:v>38.200000000000003</c:v>
                </c:pt>
                <c:pt idx="315">
                  <c:v>14</c:v>
                </c:pt>
                <c:pt idx="316">
                  <c:v>13</c:v>
                </c:pt>
                <c:pt idx="317">
                  <c:v>23</c:v>
                </c:pt>
                <c:pt idx="318">
                  <c:v>36.244717013559111</c:v>
                </c:pt>
                <c:pt idx="319">
                  <c:v>34</c:v>
                </c:pt>
                <c:pt idx="320">
                  <c:v>37.34013007335848</c:v>
                </c:pt>
                <c:pt idx="321">
                  <c:v>38.4</c:v>
                </c:pt>
                <c:pt idx="322">
                  <c:v>21</c:v>
                </c:pt>
                <c:pt idx="323">
                  <c:v>34</c:v>
                </c:pt>
                <c:pt idx="324">
                  <c:v>8</c:v>
                </c:pt>
                <c:pt idx="325">
                  <c:v>39.6</c:v>
                </c:pt>
                <c:pt idx="326">
                  <c:v>24</c:v>
                </c:pt>
                <c:pt idx="327">
                  <c:v>39.799999999999997</c:v>
                </c:pt>
                <c:pt idx="328">
                  <c:v>39.6</c:v>
                </c:pt>
                <c:pt idx="329">
                  <c:v>29</c:v>
                </c:pt>
                <c:pt idx="330">
                  <c:v>28</c:v>
                </c:pt>
                <c:pt idx="331">
                  <c:v>10</c:v>
                </c:pt>
                <c:pt idx="332">
                  <c:v>34</c:v>
                </c:pt>
                <c:pt idx="333">
                  <c:v>35.697010483659426</c:v>
                </c:pt>
                <c:pt idx="334">
                  <c:v>21</c:v>
                </c:pt>
                <c:pt idx="335">
                  <c:v>26</c:v>
                </c:pt>
                <c:pt idx="336">
                  <c:v>19</c:v>
                </c:pt>
                <c:pt idx="337">
                  <c:v>39</c:v>
                </c:pt>
                <c:pt idx="338">
                  <c:v>32</c:v>
                </c:pt>
                <c:pt idx="339">
                  <c:v>27</c:v>
                </c:pt>
                <c:pt idx="340">
                  <c:v>22</c:v>
                </c:pt>
                <c:pt idx="341">
                  <c:v>36.792423543458796</c:v>
                </c:pt>
                <c:pt idx="342">
                  <c:v>32</c:v>
                </c:pt>
                <c:pt idx="343">
                  <c:v>15</c:v>
                </c:pt>
                <c:pt idx="344">
                  <c:v>18</c:v>
                </c:pt>
                <c:pt idx="345">
                  <c:v>6</c:v>
                </c:pt>
                <c:pt idx="346">
                  <c:v>38.200000000000003</c:v>
                </c:pt>
                <c:pt idx="347">
                  <c:v>36.792423543458796</c:v>
                </c:pt>
                <c:pt idx="348">
                  <c:v>38.799999999999997</c:v>
                </c:pt>
                <c:pt idx="349">
                  <c:v>12</c:v>
                </c:pt>
                <c:pt idx="350">
                  <c:v>35</c:v>
                </c:pt>
                <c:pt idx="351">
                  <c:v>6</c:v>
                </c:pt>
                <c:pt idx="352">
                  <c:v>34</c:v>
                </c:pt>
                <c:pt idx="353">
                  <c:v>30</c:v>
                </c:pt>
                <c:pt idx="354">
                  <c:v>24</c:v>
                </c:pt>
                <c:pt idx="355">
                  <c:v>39.200000000000003</c:v>
                </c:pt>
                <c:pt idx="356">
                  <c:v>38.799999999999997</c:v>
                </c:pt>
                <c:pt idx="357">
                  <c:v>8</c:v>
                </c:pt>
                <c:pt idx="358">
                  <c:v>34</c:v>
                </c:pt>
                <c:pt idx="359">
                  <c:v>37.887836603258165</c:v>
                </c:pt>
                <c:pt idx="360">
                  <c:v>23</c:v>
                </c:pt>
                <c:pt idx="361">
                  <c:v>30</c:v>
                </c:pt>
                <c:pt idx="362">
                  <c:v>22</c:v>
                </c:pt>
                <c:pt idx="363">
                  <c:v>19</c:v>
                </c:pt>
                <c:pt idx="364">
                  <c:v>26</c:v>
                </c:pt>
                <c:pt idx="365">
                  <c:v>10</c:v>
                </c:pt>
                <c:pt idx="366">
                  <c:v>26</c:v>
                </c:pt>
                <c:pt idx="367">
                  <c:v>40</c:v>
                </c:pt>
                <c:pt idx="368">
                  <c:v>16</c:v>
                </c:pt>
                <c:pt idx="369">
                  <c:v>27</c:v>
                </c:pt>
                <c:pt idx="370">
                  <c:v>14</c:v>
                </c:pt>
                <c:pt idx="371">
                  <c:v>31</c:v>
                </c:pt>
                <c:pt idx="372">
                  <c:v>14</c:v>
                </c:pt>
                <c:pt idx="373">
                  <c:v>39.200000000000003</c:v>
                </c:pt>
                <c:pt idx="374">
                  <c:v>11</c:v>
                </c:pt>
                <c:pt idx="375">
                  <c:v>21</c:v>
                </c:pt>
                <c:pt idx="376">
                  <c:v>37.887836603258165</c:v>
                </c:pt>
                <c:pt idx="377">
                  <c:v>7</c:v>
                </c:pt>
                <c:pt idx="378">
                  <c:v>9</c:v>
                </c:pt>
                <c:pt idx="379">
                  <c:v>39.200000000000003</c:v>
                </c:pt>
                <c:pt idx="380">
                  <c:v>10</c:v>
                </c:pt>
                <c:pt idx="381">
                  <c:v>30</c:v>
                </c:pt>
                <c:pt idx="382">
                  <c:v>11</c:v>
                </c:pt>
                <c:pt idx="383">
                  <c:v>22</c:v>
                </c:pt>
                <c:pt idx="384">
                  <c:v>38.4</c:v>
                </c:pt>
                <c:pt idx="385">
                  <c:v>38.4</c:v>
                </c:pt>
                <c:pt idx="386">
                  <c:v>19</c:v>
                </c:pt>
                <c:pt idx="387">
                  <c:v>15</c:v>
                </c:pt>
                <c:pt idx="388">
                  <c:v>33</c:v>
                </c:pt>
                <c:pt idx="389">
                  <c:v>7</c:v>
                </c:pt>
                <c:pt idx="390">
                  <c:v>21</c:v>
                </c:pt>
                <c:pt idx="391">
                  <c:v>28</c:v>
                </c:pt>
                <c:pt idx="392">
                  <c:v>11</c:v>
                </c:pt>
                <c:pt idx="393">
                  <c:v>38.799999999999997</c:v>
                </c:pt>
                <c:pt idx="394">
                  <c:v>9</c:v>
                </c:pt>
                <c:pt idx="395">
                  <c:v>30</c:v>
                </c:pt>
                <c:pt idx="396">
                  <c:v>13</c:v>
                </c:pt>
                <c:pt idx="397">
                  <c:v>28</c:v>
                </c:pt>
                <c:pt idx="398">
                  <c:v>35</c:v>
                </c:pt>
                <c:pt idx="399">
                  <c:v>36.792423543458796</c:v>
                </c:pt>
                <c:pt idx="400">
                  <c:v>36.792423543458796</c:v>
                </c:pt>
                <c:pt idx="401">
                  <c:v>38.6</c:v>
                </c:pt>
                <c:pt idx="402">
                  <c:v>22</c:v>
                </c:pt>
                <c:pt idx="403">
                  <c:v>27</c:v>
                </c:pt>
                <c:pt idx="404">
                  <c:v>33</c:v>
                </c:pt>
                <c:pt idx="405">
                  <c:v>33</c:v>
                </c:pt>
                <c:pt idx="406">
                  <c:v>8</c:v>
                </c:pt>
                <c:pt idx="407">
                  <c:v>38.799999999999997</c:v>
                </c:pt>
                <c:pt idx="408">
                  <c:v>38.799999999999997</c:v>
                </c:pt>
                <c:pt idx="409">
                  <c:v>40</c:v>
                </c:pt>
                <c:pt idx="410">
                  <c:v>26</c:v>
                </c:pt>
                <c:pt idx="411">
                  <c:v>6</c:v>
                </c:pt>
                <c:pt idx="412">
                  <c:v>8</c:v>
                </c:pt>
                <c:pt idx="413">
                  <c:v>35</c:v>
                </c:pt>
                <c:pt idx="414">
                  <c:v>35</c:v>
                </c:pt>
                <c:pt idx="415">
                  <c:v>22</c:v>
                </c:pt>
                <c:pt idx="416">
                  <c:v>40</c:v>
                </c:pt>
                <c:pt idx="417">
                  <c:v>9</c:v>
                </c:pt>
                <c:pt idx="418">
                  <c:v>7</c:v>
                </c:pt>
                <c:pt idx="419">
                  <c:v>32</c:v>
                </c:pt>
                <c:pt idx="420">
                  <c:v>9</c:v>
                </c:pt>
                <c:pt idx="421">
                  <c:v>12</c:v>
                </c:pt>
                <c:pt idx="422">
                  <c:v>11</c:v>
                </c:pt>
                <c:pt idx="423">
                  <c:v>5</c:v>
                </c:pt>
                <c:pt idx="424">
                  <c:v>39.6</c:v>
                </c:pt>
                <c:pt idx="425">
                  <c:v>38.799999999999997</c:v>
                </c:pt>
                <c:pt idx="426">
                  <c:v>32</c:v>
                </c:pt>
                <c:pt idx="427">
                  <c:v>24</c:v>
                </c:pt>
                <c:pt idx="428">
                  <c:v>14</c:v>
                </c:pt>
                <c:pt idx="429">
                  <c:v>18</c:v>
                </c:pt>
                <c:pt idx="430">
                  <c:v>40</c:v>
                </c:pt>
                <c:pt idx="431">
                  <c:v>7</c:v>
                </c:pt>
                <c:pt idx="432">
                  <c:v>40</c:v>
                </c:pt>
                <c:pt idx="433">
                  <c:v>18</c:v>
                </c:pt>
                <c:pt idx="434">
                  <c:v>11</c:v>
                </c:pt>
                <c:pt idx="435">
                  <c:v>29</c:v>
                </c:pt>
                <c:pt idx="436">
                  <c:v>35</c:v>
                </c:pt>
                <c:pt idx="437">
                  <c:v>37.34013007335848</c:v>
                </c:pt>
                <c:pt idx="438">
                  <c:v>38.4</c:v>
                </c:pt>
                <c:pt idx="439">
                  <c:v>38.4</c:v>
                </c:pt>
                <c:pt idx="440">
                  <c:v>13</c:v>
                </c:pt>
                <c:pt idx="441">
                  <c:v>35</c:v>
                </c:pt>
                <c:pt idx="442">
                  <c:v>36.244717013559111</c:v>
                </c:pt>
                <c:pt idx="443">
                  <c:v>37.34013007335848</c:v>
                </c:pt>
                <c:pt idx="444">
                  <c:v>38.799999999999997</c:v>
                </c:pt>
                <c:pt idx="445">
                  <c:v>26</c:v>
                </c:pt>
                <c:pt idx="446">
                  <c:v>35</c:v>
                </c:pt>
                <c:pt idx="447">
                  <c:v>6</c:v>
                </c:pt>
                <c:pt idx="448">
                  <c:v>7</c:v>
                </c:pt>
                <c:pt idx="449">
                  <c:v>39.200000000000003</c:v>
                </c:pt>
                <c:pt idx="450">
                  <c:v>9</c:v>
                </c:pt>
                <c:pt idx="451">
                  <c:v>8</c:v>
                </c:pt>
                <c:pt idx="452">
                  <c:v>37.34013007335848</c:v>
                </c:pt>
                <c:pt idx="453">
                  <c:v>25</c:v>
                </c:pt>
                <c:pt idx="454">
                  <c:v>7</c:v>
                </c:pt>
                <c:pt idx="455">
                  <c:v>19</c:v>
                </c:pt>
                <c:pt idx="456">
                  <c:v>14</c:v>
                </c:pt>
                <c:pt idx="457">
                  <c:v>37.34013007335848</c:v>
                </c:pt>
                <c:pt idx="458">
                  <c:v>36.244717013559111</c:v>
                </c:pt>
                <c:pt idx="459">
                  <c:v>11</c:v>
                </c:pt>
                <c:pt idx="460">
                  <c:v>21</c:v>
                </c:pt>
                <c:pt idx="461">
                  <c:v>39.799999999999997</c:v>
                </c:pt>
                <c:pt idx="462">
                  <c:v>15</c:v>
                </c:pt>
                <c:pt idx="463">
                  <c:v>34</c:v>
                </c:pt>
                <c:pt idx="464">
                  <c:v>39.799999999999997</c:v>
                </c:pt>
                <c:pt idx="465">
                  <c:v>20</c:v>
                </c:pt>
                <c:pt idx="466">
                  <c:v>23</c:v>
                </c:pt>
                <c:pt idx="467">
                  <c:v>39.4</c:v>
                </c:pt>
                <c:pt idx="468">
                  <c:v>28</c:v>
                </c:pt>
                <c:pt idx="469">
                  <c:v>27</c:v>
                </c:pt>
                <c:pt idx="470">
                  <c:v>35.697010483659426</c:v>
                </c:pt>
                <c:pt idx="471">
                  <c:v>14</c:v>
                </c:pt>
                <c:pt idx="472">
                  <c:v>32</c:v>
                </c:pt>
                <c:pt idx="473">
                  <c:v>14</c:v>
                </c:pt>
                <c:pt idx="474">
                  <c:v>6</c:v>
                </c:pt>
                <c:pt idx="475">
                  <c:v>19</c:v>
                </c:pt>
                <c:pt idx="476">
                  <c:v>16</c:v>
                </c:pt>
                <c:pt idx="477">
                  <c:v>31</c:v>
                </c:pt>
                <c:pt idx="478">
                  <c:v>35</c:v>
                </c:pt>
                <c:pt idx="479">
                  <c:v>6</c:v>
                </c:pt>
                <c:pt idx="480">
                  <c:v>5</c:v>
                </c:pt>
                <c:pt idx="481">
                  <c:v>13</c:v>
                </c:pt>
                <c:pt idx="482">
                  <c:v>8</c:v>
                </c:pt>
                <c:pt idx="483">
                  <c:v>21</c:v>
                </c:pt>
                <c:pt idx="484">
                  <c:v>39.4</c:v>
                </c:pt>
                <c:pt idx="485">
                  <c:v>8</c:v>
                </c:pt>
                <c:pt idx="486">
                  <c:v>7</c:v>
                </c:pt>
                <c:pt idx="487">
                  <c:v>38.200000000000003</c:v>
                </c:pt>
                <c:pt idx="488">
                  <c:v>28</c:v>
                </c:pt>
                <c:pt idx="489">
                  <c:v>24</c:v>
                </c:pt>
                <c:pt idx="490">
                  <c:v>20</c:v>
                </c:pt>
                <c:pt idx="491">
                  <c:v>18</c:v>
                </c:pt>
                <c:pt idx="492">
                  <c:v>38.799999999999997</c:v>
                </c:pt>
                <c:pt idx="493">
                  <c:v>5</c:v>
                </c:pt>
                <c:pt idx="494">
                  <c:v>39</c:v>
                </c:pt>
                <c:pt idx="495">
                  <c:v>22</c:v>
                </c:pt>
                <c:pt idx="496">
                  <c:v>34</c:v>
                </c:pt>
                <c:pt idx="497">
                  <c:v>24</c:v>
                </c:pt>
                <c:pt idx="498">
                  <c:v>25</c:v>
                </c:pt>
                <c:pt idx="499">
                  <c:v>24</c:v>
                </c:pt>
                <c:pt idx="500">
                  <c:v>39.200000000000003</c:v>
                </c:pt>
                <c:pt idx="501">
                  <c:v>11</c:v>
                </c:pt>
                <c:pt idx="502">
                  <c:v>32</c:v>
                </c:pt>
                <c:pt idx="503">
                  <c:v>13</c:v>
                </c:pt>
                <c:pt idx="504">
                  <c:v>29</c:v>
                </c:pt>
                <c:pt idx="505">
                  <c:v>35</c:v>
                </c:pt>
                <c:pt idx="506">
                  <c:v>33</c:v>
                </c:pt>
                <c:pt idx="507">
                  <c:v>32</c:v>
                </c:pt>
                <c:pt idx="508">
                  <c:v>21</c:v>
                </c:pt>
                <c:pt idx="509">
                  <c:v>23</c:v>
                </c:pt>
                <c:pt idx="510">
                  <c:v>12</c:v>
                </c:pt>
                <c:pt idx="511">
                  <c:v>29</c:v>
                </c:pt>
                <c:pt idx="512">
                  <c:v>26</c:v>
                </c:pt>
                <c:pt idx="513">
                  <c:v>35</c:v>
                </c:pt>
                <c:pt idx="514">
                  <c:v>40</c:v>
                </c:pt>
                <c:pt idx="515">
                  <c:v>38.200000000000003</c:v>
                </c:pt>
                <c:pt idx="516">
                  <c:v>5</c:v>
                </c:pt>
                <c:pt idx="517">
                  <c:v>20</c:v>
                </c:pt>
                <c:pt idx="518">
                  <c:v>12</c:v>
                </c:pt>
                <c:pt idx="519">
                  <c:v>19</c:v>
                </c:pt>
                <c:pt idx="520">
                  <c:v>29</c:v>
                </c:pt>
                <c:pt idx="521">
                  <c:v>5</c:v>
                </c:pt>
                <c:pt idx="522">
                  <c:v>39</c:v>
                </c:pt>
                <c:pt idx="523">
                  <c:v>9</c:v>
                </c:pt>
                <c:pt idx="524">
                  <c:v>38.200000000000003</c:v>
                </c:pt>
                <c:pt idx="525">
                  <c:v>13</c:v>
                </c:pt>
                <c:pt idx="526">
                  <c:v>26</c:v>
                </c:pt>
                <c:pt idx="527">
                  <c:v>37.887836603258165</c:v>
                </c:pt>
                <c:pt idx="528">
                  <c:v>24</c:v>
                </c:pt>
                <c:pt idx="529">
                  <c:v>9</c:v>
                </c:pt>
                <c:pt idx="530">
                  <c:v>29</c:v>
                </c:pt>
                <c:pt idx="531">
                  <c:v>32</c:v>
                </c:pt>
                <c:pt idx="532">
                  <c:v>18</c:v>
                </c:pt>
                <c:pt idx="533">
                  <c:v>34</c:v>
                </c:pt>
                <c:pt idx="534">
                  <c:v>8</c:v>
                </c:pt>
                <c:pt idx="535">
                  <c:v>37.34013007335848</c:v>
                </c:pt>
                <c:pt idx="536">
                  <c:v>34</c:v>
                </c:pt>
                <c:pt idx="537">
                  <c:v>25</c:v>
                </c:pt>
                <c:pt idx="538">
                  <c:v>40</c:v>
                </c:pt>
                <c:pt idx="539">
                  <c:v>29</c:v>
                </c:pt>
                <c:pt idx="540">
                  <c:v>21</c:v>
                </c:pt>
                <c:pt idx="541">
                  <c:v>16</c:v>
                </c:pt>
                <c:pt idx="542">
                  <c:v>9</c:v>
                </c:pt>
                <c:pt idx="543">
                  <c:v>9</c:v>
                </c:pt>
                <c:pt idx="544">
                  <c:v>39.4</c:v>
                </c:pt>
                <c:pt idx="545">
                  <c:v>14</c:v>
                </c:pt>
                <c:pt idx="546">
                  <c:v>39.6</c:v>
                </c:pt>
                <c:pt idx="547">
                  <c:v>18</c:v>
                </c:pt>
                <c:pt idx="548">
                  <c:v>15</c:v>
                </c:pt>
                <c:pt idx="549">
                  <c:v>7</c:v>
                </c:pt>
                <c:pt idx="550">
                  <c:v>38.6</c:v>
                </c:pt>
                <c:pt idx="551">
                  <c:v>23</c:v>
                </c:pt>
                <c:pt idx="552">
                  <c:v>39.799999999999997</c:v>
                </c:pt>
                <c:pt idx="553">
                  <c:v>31</c:v>
                </c:pt>
                <c:pt idx="554">
                  <c:v>39.200000000000003</c:v>
                </c:pt>
                <c:pt idx="555">
                  <c:v>20</c:v>
                </c:pt>
                <c:pt idx="556">
                  <c:v>33</c:v>
                </c:pt>
                <c:pt idx="557">
                  <c:v>11</c:v>
                </c:pt>
                <c:pt idx="558">
                  <c:v>29</c:v>
                </c:pt>
                <c:pt idx="559">
                  <c:v>26</c:v>
                </c:pt>
                <c:pt idx="560">
                  <c:v>8</c:v>
                </c:pt>
                <c:pt idx="561">
                  <c:v>39.799999999999997</c:v>
                </c:pt>
                <c:pt idx="562">
                  <c:v>17</c:v>
                </c:pt>
                <c:pt idx="563">
                  <c:v>7</c:v>
                </c:pt>
                <c:pt idx="564">
                  <c:v>39.6</c:v>
                </c:pt>
                <c:pt idx="565">
                  <c:v>34</c:v>
                </c:pt>
                <c:pt idx="566">
                  <c:v>7</c:v>
                </c:pt>
                <c:pt idx="567">
                  <c:v>24</c:v>
                </c:pt>
                <c:pt idx="568">
                  <c:v>39.799999999999997</c:v>
                </c:pt>
                <c:pt idx="569">
                  <c:v>6</c:v>
                </c:pt>
                <c:pt idx="570">
                  <c:v>6</c:v>
                </c:pt>
                <c:pt idx="571">
                  <c:v>32</c:v>
                </c:pt>
                <c:pt idx="572">
                  <c:v>38.799999999999997</c:v>
                </c:pt>
                <c:pt idx="573">
                  <c:v>38.6</c:v>
                </c:pt>
                <c:pt idx="574">
                  <c:v>23</c:v>
                </c:pt>
                <c:pt idx="575">
                  <c:v>5</c:v>
                </c:pt>
                <c:pt idx="576">
                  <c:v>25</c:v>
                </c:pt>
                <c:pt idx="577">
                  <c:v>11</c:v>
                </c:pt>
                <c:pt idx="578">
                  <c:v>28</c:v>
                </c:pt>
                <c:pt idx="579">
                  <c:v>24</c:v>
                </c:pt>
                <c:pt idx="580">
                  <c:v>39.4</c:v>
                </c:pt>
                <c:pt idx="581">
                  <c:v>9</c:v>
                </c:pt>
                <c:pt idx="582">
                  <c:v>20</c:v>
                </c:pt>
                <c:pt idx="583">
                  <c:v>27</c:v>
                </c:pt>
                <c:pt idx="584">
                  <c:v>38.6</c:v>
                </c:pt>
                <c:pt idx="585">
                  <c:v>37.34013007335848</c:v>
                </c:pt>
                <c:pt idx="586">
                  <c:v>24</c:v>
                </c:pt>
                <c:pt idx="587">
                  <c:v>39</c:v>
                </c:pt>
                <c:pt idx="588">
                  <c:v>14</c:v>
                </c:pt>
                <c:pt idx="589">
                  <c:v>12</c:v>
                </c:pt>
                <c:pt idx="590">
                  <c:v>7</c:v>
                </c:pt>
                <c:pt idx="591">
                  <c:v>38.799999999999997</c:v>
                </c:pt>
                <c:pt idx="592">
                  <c:v>21</c:v>
                </c:pt>
                <c:pt idx="593">
                  <c:v>34</c:v>
                </c:pt>
                <c:pt idx="594">
                  <c:v>37.887836603258165</c:v>
                </c:pt>
                <c:pt idx="595">
                  <c:v>39.200000000000003</c:v>
                </c:pt>
                <c:pt idx="596">
                  <c:v>17</c:v>
                </c:pt>
                <c:pt idx="597">
                  <c:v>37.34013007335848</c:v>
                </c:pt>
                <c:pt idx="598">
                  <c:v>38.799999999999997</c:v>
                </c:pt>
                <c:pt idx="599">
                  <c:v>12</c:v>
                </c:pt>
                <c:pt idx="600">
                  <c:v>39.799999999999997</c:v>
                </c:pt>
                <c:pt idx="601">
                  <c:v>38.6</c:v>
                </c:pt>
                <c:pt idx="602">
                  <c:v>5</c:v>
                </c:pt>
                <c:pt idx="603">
                  <c:v>38.4</c:v>
                </c:pt>
                <c:pt idx="604">
                  <c:v>16</c:v>
                </c:pt>
                <c:pt idx="605">
                  <c:v>12</c:v>
                </c:pt>
                <c:pt idx="606">
                  <c:v>36.792423543458796</c:v>
                </c:pt>
                <c:pt idx="607">
                  <c:v>27</c:v>
                </c:pt>
                <c:pt idx="608">
                  <c:v>11</c:v>
                </c:pt>
                <c:pt idx="609">
                  <c:v>11</c:v>
                </c:pt>
                <c:pt idx="610">
                  <c:v>20</c:v>
                </c:pt>
                <c:pt idx="611">
                  <c:v>35.697010483659426</c:v>
                </c:pt>
                <c:pt idx="612">
                  <c:v>26</c:v>
                </c:pt>
                <c:pt idx="613">
                  <c:v>38.4</c:v>
                </c:pt>
                <c:pt idx="614">
                  <c:v>10</c:v>
                </c:pt>
                <c:pt idx="615">
                  <c:v>37.34013007335848</c:v>
                </c:pt>
                <c:pt idx="616">
                  <c:v>35.697010483659426</c:v>
                </c:pt>
                <c:pt idx="617">
                  <c:v>24</c:v>
                </c:pt>
                <c:pt idx="618">
                  <c:v>17</c:v>
                </c:pt>
                <c:pt idx="619">
                  <c:v>15</c:v>
                </c:pt>
                <c:pt idx="620">
                  <c:v>37.34013007335848</c:v>
                </c:pt>
                <c:pt idx="621">
                  <c:v>39.4</c:v>
                </c:pt>
                <c:pt idx="622">
                  <c:v>24</c:v>
                </c:pt>
                <c:pt idx="623">
                  <c:v>31</c:v>
                </c:pt>
                <c:pt idx="624">
                  <c:v>40</c:v>
                </c:pt>
                <c:pt idx="625">
                  <c:v>6</c:v>
                </c:pt>
                <c:pt idx="626">
                  <c:v>21</c:v>
                </c:pt>
                <c:pt idx="627">
                  <c:v>25</c:v>
                </c:pt>
                <c:pt idx="628">
                  <c:v>38.4</c:v>
                </c:pt>
                <c:pt idx="629">
                  <c:v>36.792423543458796</c:v>
                </c:pt>
                <c:pt idx="630">
                  <c:v>10</c:v>
                </c:pt>
                <c:pt idx="631">
                  <c:v>33</c:v>
                </c:pt>
                <c:pt idx="632">
                  <c:v>32</c:v>
                </c:pt>
                <c:pt idx="633">
                  <c:v>35.697010483659426</c:v>
                </c:pt>
                <c:pt idx="634">
                  <c:v>16</c:v>
                </c:pt>
                <c:pt idx="635">
                  <c:v>40</c:v>
                </c:pt>
                <c:pt idx="636">
                  <c:v>13</c:v>
                </c:pt>
                <c:pt idx="637">
                  <c:v>36.244717013559111</c:v>
                </c:pt>
                <c:pt idx="638">
                  <c:v>35.697010483659426</c:v>
                </c:pt>
                <c:pt idx="639">
                  <c:v>39</c:v>
                </c:pt>
                <c:pt idx="640">
                  <c:v>40</c:v>
                </c:pt>
                <c:pt idx="641">
                  <c:v>20</c:v>
                </c:pt>
                <c:pt idx="642">
                  <c:v>22</c:v>
                </c:pt>
                <c:pt idx="643">
                  <c:v>23</c:v>
                </c:pt>
                <c:pt idx="644">
                  <c:v>8</c:v>
                </c:pt>
                <c:pt idx="645">
                  <c:v>32</c:v>
                </c:pt>
                <c:pt idx="646">
                  <c:v>19</c:v>
                </c:pt>
                <c:pt idx="647">
                  <c:v>8</c:v>
                </c:pt>
                <c:pt idx="648">
                  <c:v>14</c:v>
                </c:pt>
                <c:pt idx="649">
                  <c:v>36.244717013559111</c:v>
                </c:pt>
                <c:pt idx="650">
                  <c:v>10</c:v>
                </c:pt>
                <c:pt idx="651">
                  <c:v>20</c:v>
                </c:pt>
                <c:pt idx="652">
                  <c:v>36.244717013559111</c:v>
                </c:pt>
                <c:pt idx="653">
                  <c:v>18</c:v>
                </c:pt>
                <c:pt idx="654">
                  <c:v>19</c:v>
                </c:pt>
                <c:pt idx="655">
                  <c:v>39</c:v>
                </c:pt>
                <c:pt idx="656">
                  <c:v>22</c:v>
                </c:pt>
                <c:pt idx="657">
                  <c:v>15</c:v>
                </c:pt>
                <c:pt idx="658">
                  <c:v>39.799999999999997</c:v>
                </c:pt>
                <c:pt idx="659">
                  <c:v>32</c:v>
                </c:pt>
                <c:pt idx="660">
                  <c:v>26</c:v>
                </c:pt>
                <c:pt idx="661">
                  <c:v>39.4</c:v>
                </c:pt>
                <c:pt idx="662">
                  <c:v>15</c:v>
                </c:pt>
                <c:pt idx="663">
                  <c:v>36.244717013559111</c:v>
                </c:pt>
                <c:pt idx="664">
                  <c:v>31</c:v>
                </c:pt>
                <c:pt idx="665">
                  <c:v>23</c:v>
                </c:pt>
                <c:pt idx="666">
                  <c:v>23</c:v>
                </c:pt>
                <c:pt idx="667">
                  <c:v>9</c:v>
                </c:pt>
                <c:pt idx="668">
                  <c:v>36.244717013559111</c:v>
                </c:pt>
                <c:pt idx="669">
                  <c:v>38.200000000000003</c:v>
                </c:pt>
                <c:pt idx="670">
                  <c:v>39.4</c:v>
                </c:pt>
                <c:pt idx="671">
                  <c:v>38.799999999999997</c:v>
                </c:pt>
                <c:pt idx="672">
                  <c:v>36.244717013559111</c:v>
                </c:pt>
                <c:pt idx="673">
                  <c:v>29</c:v>
                </c:pt>
                <c:pt idx="674">
                  <c:v>13</c:v>
                </c:pt>
                <c:pt idx="675">
                  <c:v>6</c:v>
                </c:pt>
                <c:pt idx="676">
                  <c:v>24</c:v>
                </c:pt>
                <c:pt idx="677">
                  <c:v>14</c:v>
                </c:pt>
                <c:pt idx="678">
                  <c:v>15</c:v>
                </c:pt>
                <c:pt idx="679">
                  <c:v>38.6</c:v>
                </c:pt>
                <c:pt idx="680">
                  <c:v>16</c:v>
                </c:pt>
                <c:pt idx="681">
                  <c:v>17</c:v>
                </c:pt>
                <c:pt idx="682">
                  <c:v>24</c:v>
                </c:pt>
                <c:pt idx="683">
                  <c:v>36.792423543458796</c:v>
                </c:pt>
                <c:pt idx="684">
                  <c:v>39.799999999999997</c:v>
                </c:pt>
                <c:pt idx="685">
                  <c:v>37.887836603258165</c:v>
                </c:pt>
                <c:pt idx="686">
                  <c:v>15</c:v>
                </c:pt>
                <c:pt idx="687">
                  <c:v>19</c:v>
                </c:pt>
                <c:pt idx="688">
                  <c:v>33</c:v>
                </c:pt>
                <c:pt idx="689">
                  <c:v>29</c:v>
                </c:pt>
                <c:pt idx="690">
                  <c:v>23</c:v>
                </c:pt>
                <c:pt idx="691">
                  <c:v>39.799999999999997</c:v>
                </c:pt>
                <c:pt idx="692">
                  <c:v>32</c:v>
                </c:pt>
                <c:pt idx="693">
                  <c:v>5</c:v>
                </c:pt>
                <c:pt idx="694">
                  <c:v>13</c:v>
                </c:pt>
                <c:pt idx="695">
                  <c:v>21</c:v>
                </c:pt>
                <c:pt idx="696">
                  <c:v>36.244717013559111</c:v>
                </c:pt>
                <c:pt idx="697">
                  <c:v>30</c:v>
                </c:pt>
                <c:pt idx="698">
                  <c:v>11</c:v>
                </c:pt>
                <c:pt idx="699">
                  <c:v>39.799999999999997</c:v>
                </c:pt>
                <c:pt idx="700">
                  <c:v>28</c:v>
                </c:pt>
                <c:pt idx="701">
                  <c:v>35.697010483659426</c:v>
                </c:pt>
                <c:pt idx="702">
                  <c:v>8</c:v>
                </c:pt>
                <c:pt idx="703">
                  <c:v>28</c:v>
                </c:pt>
                <c:pt idx="704">
                  <c:v>19</c:v>
                </c:pt>
                <c:pt idx="705">
                  <c:v>38.6</c:v>
                </c:pt>
                <c:pt idx="706">
                  <c:v>12</c:v>
                </c:pt>
                <c:pt idx="707">
                  <c:v>35.697010483659426</c:v>
                </c:pt>
                <c:pt idx="708">
                  <c:v>37.34013007335848</c:v>
                </c:pt>
                <c:pt idx="709">
                  <c:v>27</c:v>
                </c:pt>
                <c:pt idx="710">
                  <c:v>13</c:v>
                </c:pt>
                <c:pt idx="711">
                  <c:v>12</c:v>
                </c:pt>
                <c:pt idx="712">
                  <c:v>23</c:v>
                </c:pt>
                <c:pt idx="713">
                  <c:v>11</c:v>
                </c:pt>
                <c:pt idx="714">
                  <c:v>22</c:v>
                </c:pt>
                <c:pt idx="715">
                  <c:v>17</c:v>
                </c:pt>
                <c:pt idx="716">
                  <c:v>21</c:v>
                </c:pt>
                <c:pt idx="717">
                  <c:v>39.799999999999997</c:v>
                </c:pt>
                <c:pt idx="718">
                  <c:v>26</c:v>
                </c:pt>
                <c:pt idx="719">
                  <c:v>13</c:v>
                </c:pt>
                <c:pt idx="720">
                  <c:v>40</c:v>
                </c:pt>
                <c:pt idx="721">
                  <c:v>18</c:v>
                </c:pt>
                <c:pt idx="722">
                  <c:v>31</c:v>
                </c:pt>
                <c:pt idx="723">
                  <c:v>35</c:v>
                </c:pt>
                <c:pt idx="724">
                  <c:v>36.792423543458796</c:v>
                </c:pt>
                <c:pt idx="725">
                  <c:v>11</c:v>
                </c:pt>
                <c:pt idx="726">
                  <c:v>6</c:v>
                </c:pt>
                <c:pt idx="727">
                  <c:v>28</c:v>
                </c:pt>
                <c:pt idx="728">
                  <c:v>28</c:v>
                </c:pt>
                <c:pt idx="729">
                  <c:v>22</c:v>
                </c:pt>
                <c:pt idx="730">
                  <c:v>23</c:v>
                </c:pt>
                <c:pt idx="731">
                  <c:v>11</c:v>
                </c:pt>
                <c:pt idx="732">
                  <c:v>39</c:v>
                </c:pt>
                <c:pt idx="733">
                  <c:v>38.6</c:v>
                </c:pt>
                <c:pt idx="734">
                  <c:v>18</c:v>
                </c:pt>
                <c:pt idx="735">
                  <c:v>15</c:v>
                </c:pt>
                <c:pt idx="736">
                  <c:v>12</c:v>
                </c:pt>
                <c:pt idx="737">
                  <c:v>15</c:v>
                </c:pt>
                <c:pt idx="738">
                  <c:v>17</c:v>
                </c:pt>
                <c:pt idx="739">
                  <c:v>9</c:v>
                </c:pt>
                <c:pt idx="740">
                  <c:v>17</c:v>
                </c:pt>
                <c:pt idx="741">
                  <c:v>17</c:v>
                </c:pt>
                <c:pt idx="742">
                  <c:v>35</c:v>
                </c:pt>
                <c:pt idx="743">
                  <c:v>37.887836603258165</c:v>
                </c:pt>
              </c:numCache>
            </c:numRef>
          </c:val>
          <c:smooth val="0"/>
        </c:ser>
        <c:ser>
          <c:idx val="3"/>
          <c:order val="4"/>
          <c:tx>
            <c:v>Contrato por Prioridade 2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Plan5!$H$2:$H$745</c:f>
              <c:numCache>
                <c:formatCode>General</c:formatCode>
                <c:ptCount val="744"/>
                <c:pt idx="0">
                  <c:v>12</c:v>
                </c:pt>
                <c:pt idx="1">
                  <c:v>45</c:v>
                </c:pt>
                <c:pt idx="2">
                  <c:v>26</c:v>
                </c:pt>
                <c:pt idx="3">
                  <c:v>34</c:v>
                </c:pt>
                <c:pt idx="4">
                  <c:v>31</c:v>
                </c:pt>
                <c:pt idx="5">
                  <c:v>37</c:v>
                </c:pt>
                <c:pt idx="6">
                  <c:v>25</c:v>
                </c:pt>
                <c:pt idx="7">
                  <c:v>5</c:v>
                </c:pt>
                <c:pt idx="8">
                  <c:v>28</c:v>
                </c:pt>
                <c:pt idx="9">
                  <c:v>20</c:v>
                </c:pt>
                <c:pt idx="10">
                  <c:v>30</c:v>
                </c:pt>
                <c:pt idx="11">
                  <c:v>23</c:v>
                </c:pt>
                <c:pt idx="12">
                  <c:v>40</c:v>
                </c:pt>
                <c:pt idx="13">
                  <c:v>32</c:v>
                </c:pt>
                <c:pt idx="14">
                  <c:v>5</c:v>
                </c:pt>
                <c:pt idx="15">
                  <c:v>10</c:v>
                </c:pt>
                <c:pt idx="16">
                  <c:v>28</c:v>
                </c:pt>
                <c:pt idx="17">
                  <c:v>46</c:v>
                </c:pt>
                <c:pt idx="18">
                  <c:v>50</c:v>
                </c:pt>
                <c:pt idx="19">
                  <c:v>15</c:v>
                </c:pt>
                <c:pt idx="20">
                  <c:v>20</c:v>
                </c:pt>
                <c:pt idx="21">
                  <c:v>24</c:v>
                </c:pt>
                <c:pt idx="22">
                  <c:v>49</c:v>
                </c:pt>
                <c:pt idx="23">
                  <c:v>44</c:v>
                </c:pt>
                <c:pt idx="24">
                  <c:v>33</c:v>
                </c:pt>
                <c:pt idx="25">
                  <c:v>13</c:v>
                </c:pt>
                <c:pt idx="26">
                  <c:v>35</c:v>
                </c:pt>
                <c:pt idx="27">
                  <c:v>22</c:v>
                </c:pt>
                <c:pt idx="28">
                  <c:v>15</c:v>
                </c:pt>
                <c:pt idx="29">
                  <c:v>49</c:v>
                </c:pt>
                <c:pt idx="30">
                  <c:v>5</c:v>
                </c:pt>
                <c:pt idx="31">
                  <c:v>32</c:v>
                </c:pt>
                <c:pt idx="32">
                  <c:v>14</c:v>
                </c:pt>
                <c:pt idx="33">
                  <c:v>18</c:v>
                </c:pt>
                <c:pt idx="34">
                  <c:v>31</c:v>
                </c:pt>
                <c:pt idx="35">
                  <c:v>8</c:v>
                </c:pt>
                <c:pt idx="36">
                  <c:v>38</c:v>
                </c:pt>
                <c:pt idx="37">
                  <c:v>26</c:v>
                </c:pt>
                <c:pt idx="38">
                  <c:v>49</c:v>
                </c:pt>
                <c:pt idx="39">
                  <c:v>44</c:v>
                </c:pt>
                <c:pt idx="40">
                  <c:v>26</c:v>
                </c:pt>
                <c:pt idx="41">
                  <c:v>27</c:v>
                </c:pt>
                <c:pt idx="42">
                  <c:v>6</c:v>
                </c:pt>
                <c:pt idx="43">
                  <c:v>34</c:v>
                </c:pt>
                <c:pt idx="44">
                  <c:v>23</c:v>
                </c:pt>
                <c:pt idx="45">
                  <c:v>16</c:v>
                </c:pt>
                <c:pt idx="46">
                  <c:v>49</c:v>
                </c:pt>
                <c:pt idx="47">
                  <c:v>8</c:v>
                </c:pt>
                <c:pt idx="48">
                  <c:v>7</c:v>
                </c:pt>
                <c:pt idx="49">
                  <c:v>10</c:v>
                </c:pt>
                <c:pt idx="50">
                  <c:v>28</c:v>
                </c:pt>
                <c:pt idx="51">
                  <c:v>18</c:v>
                </c:pt>
                <c:pt idx="52">
                  <c:v>47</c:v>
                </c:pt>
                <c:pt idx="53">
                  <c:v>39</c:v>
                </c:pt>
                <c:pt idx="54">
                  <c:v>35</c:v>
                </c:pt>
                <c:pt idx="55">
                  <c:v>20</c:v>
                </c:pt>
                <c:pt idx="56">
                  <c:v>45</c:v>
                </c:pt>
                <c:pt idx="57">
                  <c:v>41</c:v>
                </c:pt>
                <c:pt idx="58">
                  <c:v>33</c:v>
                </c:pt>
                <c:pt idx="59">
                  <c:v>19</c:v>
                </c:pt>
                <c:pt idx="60">
                  <c:v>37</c:v>
                </c:pt>
                <c:pt idx="61">
                  <c:v>10</c:v>
                </c:pt>
                <c:pt idx="62">
                  <c:v>35</c:v>
                </c:pt>
                <c:pt idx="63">
                  <c:v>8</c:v>
                </c:pt>
                <c:pt idx="64">
                  <c:v>47</c:v>
                </c:pt>
                <c:pt idx="65">
                  <c:v>7</c:v>
                </c:pt>
                <c:pt idx="66">
                  <c:v>18</c:v>
                </c:pt>
                <c:pt idx="67">
                  <c:v>25</c:v>
                </c:pt>
                <c:pt idx="68">
                  <c:v>49</c:v>
                </c:pt>
                <c:pt idx="69">
                  <c:v>17</c:v>
                </c:pt>
                <c:pt idx="70">
                  <c:v>6</c:v>
                </c:pt>
                <c:pt idx="71">
                  <c:v>8</c:v>
                </c:pt>
                <c:pt idx="72">
                  <c:v>33</c:v>
                </c:pt>
                <c:pt idx="73">
                  <c:v>28</c:v>
                </c:pt>
                <c:pt idx="74">
                  <c:v>49</c:v>
                </c:pt>
                <c:pt idx="75">
                  <c:v>6</c:v>
                </c:pt>
                <c:pt idx="76">
                  <c:v>7</c:v>
                </c:pt>
                <c:pt idx="77">
                  <c:v>10</c:v>
                </c:pt>
                <c:pt idx="78">
                  <c:v>36</c:v>
                </c:pt>
                <c:pt idx="79">
                  <c:v>23</c:v>
                </c:pt>
                <c:pt idx="80">
                  <c:v>6</c:v>
                </c:pt>
                <c:pt idx="81">
                  <c:v>28</c:v>
                </c:pt>
                <c:pt idx="82">
                  <c:v>11</c:v>
                </c:pt>
                <c:pt idx="83">
                  <c:v>38</c:v>
                </c:pt>
                <c:pt idx="84">
                  <c:v>43</c:v>
                </c:pt>
                <c:pt idx="85">
                  <c:v>5</c:v>
                </c:pt>
                <c:pt idx="86">
                  <c:v>34</c:v>
                </c:pt>
                <c:pt idx="87">
                  <c:v>26</c:v>
                </c:pt>
                <c:pt idx="88">
                  <c:v>44</c:v>
                </c:pt>
                <c:pt idx="89">
                  <c:v>18</c:v>
                </c:pt>
                <c:pt idx="90">
                  <c:v>25</c:v>
                </c:pt>
                <c:pt idx="91">
                  <c:v>29</c:v>
                </c:pt>
                <c:pt idx="92">
                  <c:v>38</c:v>
                </c:pt>
                <c:pt idx="93">
                  <c:v>47</c:v>
                </c:pt>
                <c:pt idx="94">
                  <c:v>44</c:v>
                </c:pt>
                <c:pt idx="95">
                  <c:v>43</c:v>
                </c:pt>
                <c:pt idx="96">
                  <c:v>36</c:v>
                </c:pt>
                <c:pt idx="97">
                  <c:v>34</c:v>
                </c:pt>
                <c:pt idx="98">
                  <c:v>31</c:v>
                </c:pt>
                <c:pt idx="99">
                  <c:v>47</c:v>
                </c:pt>
                <c:pt idx="100">
                  <c:v>7</c:v>
                </c:pt>
                <c:pt idx="101">
                  <c:v>45</c:v>
                </c:pt>
                <c:pt idx="102">
                  <c:v>41</c:v>
                </c:pt>
                <c:pt idx="103">
                  <c:v>13</c:v>
                </c:pt>
                <c:pt idx="104">
                  <c:v>16</c:v>
                </c:pt>
                <c:pt idx="105">
                  <c:v>25</c:v>
                </c:pt>
                <c:pt idx="106">
                  <c:v>15</c:v>
                </c:pt>
                <c:pt idx="107">
                  <c:v>24</c:v>
                </c:pt>
                <c:pt idx="108">
                  <c:v>28</c:v>
                </c:pt>
                <c:pt idx="109">
                  <c:v>38</c:v>
                </c:pt>
                <c:pt idx="110">
                  <c:v>23</c:v>
                </c:pt>
                <c:pt idx="111">
                  <c:v>32</c:v>
                </c:pt>
                <c:pt idx="112">
                  <c:v>23</c:v>
                </c:pt>
                <c:pt idx="113">
                  <c:v>22</c:v>
                </c:pt>
                <c:pt idx="114">
                  <c:v>6</c:v>
                </c:pt>
                <c:pt idx="115">
                  <c:v>12</c:v>
                </c:pt>
                <c:pt idx="116">
                  <c:v>23</c:v>
                </c:pt>
                <c:pt idx="117">
                  <c:v>18</c:v>
                </c:pt>
                <c:pt idx="118">
                  <c:v>44</c:v>
                </c:pt>
                <c:pt idx="119">
                  <c:v>28</c:v>
                </c:pt>
                <c:pt idx="120">
                  <c:v>8</c:v>
                </c:pt>
                <c:pt idx="121">
                  <c:v>31</c:v>
                </c:pt>
                <c:pt idx="122">
                  <c:v>22</c:v>
                </c:pt>
                <c:pt idx="123">
                  <c:v>5</c:v>
                </c:pt>
                <c:pt idx="124">
                  <c:v>33</c:v>
                </c:pt>
                <c:pt idx="125">
                  <c:v>23</c:v>
                </c:pt>
                <c:pt idx="126">
                  <c:v>26</c:v>
                </c:pt>
                <c:pt idx="127">
                  <c:v>30</c:v>
                </c:pt>
                <c:pt idx="128">
                  <c:v>15</c:v>
                </c:pt>
                <c:pt idx="129">
                  <c:v>41</c:v>
                </c:pt>
                <c:pt idx="130">
                  <c:v>36</c:v>
                </c:pt>
                <c:pt idx="131">
                  <c:v>15</c:v>
                </c:pt>
                <c:pt idx="132">
                  <c:v>49</c:v>
                </c:pt>
                <c:pt idx="133">
                  <c:v>11</c:v>
                </c:pt>
                <c:pt idx="134">
                  <c:v>29</c:v>
                </c:pt>
                <c:pt idx="135">
                  <c:v>32</c:v>
                </c:pt>
                <c:pt idx="136">
                  <c:v>30</c:v>
                </c:pt>
                <c:pt idx="137">
                  <c:v>29</c:v>
                </c:pt>
                <c:pt idx="138">
                  <c:v>25</c:v>
                </c:pt>
                <c:pt idx="139">
                  <c:v>5</c:v>
                </c:pt>
                <c:pt idx="140">
                  <c:v>26</c:v>
                </c:pt>
                <c:pt idx="141">
                  <c:v>35</c:v>
                </c:pt>
                <c:pt idx="142">
                  <c:v>33</c:v>
                </c:pt>
                <c:pt idx="143">
                  <c:v>5</c:v>
                </c:pt>
                <c:pt idx="144">
                  <c:v>29</c:v>
                </c:pt>
                <c:pt idx="145">
                  <c:v>50</c:v>
                </c:pt>
                <c:pt idx="146">
                  <c:v>50</c:v>
                </c:pt>
                <c:pt idx="147">
                  <c:v>43</c:v>
                </c:pt>
                <c:pt idx="148">
                  <c:v>33</c:v>
                </c:pt>
                <c:pt idx="149">
                  <c:v>22</c:v>
                </c:pt>
                <c:pt idx="150">
                  <c:v>23</c:v>
                </c:pt>
                <c:pt idx="151">
                  <c:v>29</c:v>
                </c:pt>
                <c:pt idx="152">
                  <c:v>11</c:v>
                </c:pt>
                <c:pt idx="153">
                  <c:v>28</c:v>
                </c:pt>
                <c:pt idx="154">
                  <c:v>40</c:v>
                </c:pt>
                <c:pt idx="155">
                  <c:v>41</c:v>
                </c:pt>
                <c:pt idx="156">
                  <c:v>45</c:v>
                </c:pt>
                <c:pt idx="157">
                  <c:v>44</c:v>
                </c:pt>
                <c:pt idx="158">
                  <c:v>43</c:v>
                </c:pt>
                <c:pt idx="159">
                  <c:v>12</c:v>
                </c:pt>
                <c:pt idx="160">
                  <c:v>42</c:v>
                </c:pt>
                <c:pt idx="161">
                  <c:v>30</c:v>
                </c:pt>
                <c:pt idx="162">
                  <c:v>40</c:v>
                </c:pt>
                <c:pt idx="163">
                  <c:v>29</c:v>
                </c:pt>
                <c:pt idx="164">
                  <c:v>20</c:v>
                </c:pt>
                <c:pt idx="165">
                  <c:v>13</c:v>
                </c:pt>
                <c:pt idx="166">
                  <c:v>14</c:v>
                </c:pt>
                <c:pt idx="167">
                  <c:v>13</c:v>
                </c:pt>
                <c:pt idx="168">
                  <c:v>43</c:v>
                </c:pt>
                <c:pt idx="169">
                  <c:v>20</c:v>
                </c:pt>
                <c:pt idx="170">
                  <c:v>13</c:v>
                </c:pt>
                <c:pt idx="171">
                  <c:v>18</c:v>
                </c:pt>
                <c:pt idx="172">
                  <c:v>46</c:v>
                </c:pt>
                <c:pt idx="173">
                  <c:v>49</c:v>
                </c:pt>
                <c:pt idx="174">
                  <c:v>18</c:v>
                </c:pt>
                <c:pt idx="175">
                  <c:v>18</c:v>
                </c:pt>
                <c:pt idx="176">
                  <c:v>9</c:v>
                </c:pt>
                <c:pt idx="177">
                  <c:v>14</c:v>
                </c:pt>
                <c:pt idx="178">
                  <c:v>40</c:v>
                </c:pt>
                <c:pt idx="179">
                  <c:v>42</c:v>
                </c:pt>
                <c:pt idx="180">
                  <c:v>40</c:v>
                </c:pt>
                <c:pt idx="181">
                  <c:v>43</c:v>
                </c:pt>
                <c:pt idx="182">
                  <c:v>24</c:v>
                </c:pt>
                <c:pt idx="183">
                  <c:v>27</c:v>
                </c:pt>
                <c:pt idx="184">
                  <c:v>34</c:v>
                </c:pt>
                <c:pt idx="185">
                  <c:v>37</c:v>
                </c:pt>
                <c:pt idx="186">
                  <c:v>29</c:v>
                </c:pt>
                <c:pt idx="187">
                  <c:v>18</c:v>
                </c:pt>
                <c:pt idx="188">
                  <c:v>26</c:v>
                </c:pt>
                <c:pt idx="189">
                  <c:v>46</c:v>
                </c:pt>
                <c:pt idx="190">
                  <c:v>25</c:v>
                </c:pt>
                <c:pt idx="191">
                  <c:v>49</c:v>
                </c:pt>
                <c:pt idx="192">
                  <c:v>18</c:v>
                </c:pt>
                <c:pt idx="193">
                  <c:v>36</c:v>
                </c:pt>
                <c:pt idx="194">
                  <c:v>36</c:v>
                </c:pt>
                <c:pt idx="195">
                  <c:v>16</c:v>
                </c:pt>
                <c:pt idx="196">
                  <c:v>22</c:v>
                </c:pt>
                <c:pt idx="197">
                  <c:v>48</c:v>
                </c:pt>
                <c:pt idx="198">
                  <c:v>46</c:v>
                </c:pt>
                <c:pt idx="199">
                  <c:v>19</c:v>
                </c:pt>
                <c:pt idx="200">
                  <c:v>35</c:v>
                </c:pt>
                <c:pt idx="201">
                  <c:v>13</c:v>
                </c:pt>
                <c:pt idx="202">
                  <c:v>31</c:v>
                </c:pt>
                <c:pt idx="203">
                  <c:v>46</c:v>
                </c:pt>
                <c:pt idx="204">
                  <c:v>16</c:v>
                </c:pt>
                <c:pt idx="205">
                  <c:v>31</c:v>
                </c:pt>
                <c:pt idx="206">
                  <c:v>25</c:v>
                </c:pt>
                <c:pt idx="207">
                  <c:v>42</c:v>
                </c:pt>
                <c:pt idx="208">
                  <c:v>50</c:v>
                </c:pt>
                <c:pt idx="209">
                  <c:v>5</c:v>
                </c:pt>
                <c:pt idx="210">
                  <c:v>34</c:v>
                </c:pt>
                <c:pt idx="211">
                  <c:v>42</c:v>
                </c:pt>
                <c:pt idx="212">
                  <c:v>43</c:v>
                </c:pt>
                <c:pt idx="213">
                  <c:v>37</c:v>
                </c:pt>
                <c:pt idx="214">
                  <c:v>35</c:v>
                </c:pt>
                <c:pt idx="215">
                  <c:v>35</c:v>
                </c:pt>
                <c:pt idx="216">
                  <c:v>45</c:v>
                </c:pt>
                <c:pt idx="217">
                  <c:v>5</c:v>
                </c:pt>
                <c:pt idx="218">
                  <c:v>7</c:v>
                </c:pt>
                <c:pt idx="219">
                  <c:v>41</c:v>
                </c:pt>
                <c:pt idx="220">
                  <c:v>15</c:v>
                </c:pt>
                <c:pt idx="221">
                  <c:v>10</c:v>
                </c:pt>
                <c:pt idx="222">
                  <c:v>27</c:v>
                </c:pt>
                <c:pt idx="223">
                  <c:v>11</c:v>
                </c:pt>
                <c:pt idx="224">
                  <c:v>8</c:v>
                </c:pt>
                <c:pt idx="225">
                  <c:v>42</c:v>
                </c:pt>
                <c:pt idx="226">
                  <c:v>47</c:v>
                </c:pt>
                <c:pt idx="227">
                  <c:v>12</c:v>
                </c:pt>
                <c:pt idx="228">
                  <c:v>44</c:v>
                </c:pt>
                <c:pt idx="229">
                  <c:v>11</c:v>
                </c:pt>
                <c:pt idx="230">
                  <c:v>37</c:v>
                </c:pt>
                <c:pt idx="231">
                  <c:v>47</c:v>
                </c:pt>
                <c:pt idx="232">
                  <c:v>17</c:v>
                </c:pt>
                <c:pt idx="233">
                  <c:v>48</c:v>
                </c:pt>
                <c:pt idx="234">
                  <c:v>25</c:v>
                </c:pt>
                <c:pt idx="235">
                  <c:v>46</c:v>
                </c:pt>
                <c:pt idx="236">
                  <c:v>15</c:v>
                </c:pt>
                <c:pt idx="237">
                  <c:v>50</c:v>
                </c:pt>
                <c:pt idx="238">
                  <c:v>38</c:v>
                </c:pt>
                <c:pt idx="239">
                  <c:v>16</c:v>
                </c:pt>
                <c:pt idx="240">
                  <c:v>22</c:v>
                </c:pt>
                <c:pt idx="241">
                  <c:v>32</c:v>
                </c:pt>
                <c:pt idx="242">
                  <c:v>50</c:v>
                </c:pt>
                <c:pt idx="243">
                  <c:v>26</c:v>
                </c:pt>
                <c:pt idx="244">
                  <c:v>8</c:v>
                </c:pt>
                <c:pt idx="245">
                  <c:v>11</c:v>
                </c:pt>
                <c:pt idx="246">
                  <c:v>24</c:v>
                </c:pt>
                <c:pt idx="247">
                  <c:v>5</c:v>
                </c:pt>
                <c:pt idx="248">
                  <c:v>10</c:v>
                </c:pt>
                <c:pt idx="249">
                  <c:v>10</c:v>
                </c:pt>
                <c:pt idx="250">
                  <c:v>28</c:v>
                </c:pt>
                <c:pt idx="251">
                  <c:v>31</c:v>
                </c:pt>
                <c:pt idx="252">
                  <c:v>32</c:v>
                </c:pt>
                <c:pt idx="253">
                  <c:v>42</c:v>
                </c:pt>
                <c:pt idx="254">
                  <c:v>21</c:v>
                </c:pt>
                <c:pt idx="255">
                  <c:v>39</c:v>
                </c:pt>
                <c:pt idx="256">
                  <c:v>33</c:v>
                </c:pt>
                <c:pt idx="257">
                  <c:v>19</c:v>
                </c:pt>
                <c:pt idx="258">
                  <c:v>50</c:v>
                </c:pt>
                <c:pt idx="259">
                  <c:v>5</c:v>
                </c:pt>
                <c:pt idx="260">
                  <c:v>34</c:v>
                </c:pt>
                <c:pt idx="261">
                  <c:v>14</c:v>
                </c:pt>
                <c:pt idx="262">
                  <c:v>5</c:v>
                </c:pt>
                <c:pt idx="263">
                  <c:v>32</c:v>
                </c:pt>
                <c:pt idx="264">
                  <c:v>46</c:v>
                </c:pt>
                <c:pt idx="265">
                  <c:v>12</c:v>
                </c:pt>
                <c:pt idx="266">
                  <c:v>48</c:v>
                </c:pt>
                <c:pt idx="267">
                  <c:v>25</c:v>
                </c:pt>
                <c:pt idx="268">
                  <c:v>17</c:v>
                </c:pt>
                <c:pt idx="269">
                  <c:v>22</c:v>
                </c:pt>
                <c:pt idx="270">
                  <c:v>34</c:v>
                </c:pt>
                <c:pt idx="271">
                  <c:v>8</c:v>
                </c:pt>
                <c:pt idx="272">
                  <c:v>40</c:v>
                </c:pt>
                <c:pt idx="273">
                  <c:v>18</c:v>
                </c:pt>
                <c:pt idx="274">
                  <c:v>12</c:v>
                </c:pt>
                <c:pt idx="275">
                  <c:v>47</c:v>
                </c:pt>
                <c:pt idx="276">
                  <c:v>34</c:v>
                </c:pt>
                <c:pt idx="277">
                  <c:v>33</c:v>
                </c:pt>
                <c:pt idx="278">
                  <c:v>27</c:v>
                </c:pt>
                <c:pt idx="279">
                  <c:v>46</c:v>
                </c:pt>
                <c:pt idx="280">
                  <c:v>15</c:v>
                </c:pt>
                <c:pt idx="281">
                  <c:v>9</c:v>
                </c:pt>
                <c:pt idx="282">
                  <c:v>44</c:v>
                </c:pt>
                <c:pt idx="283">
                  <c:v>6</c:v>
                </c:pt>
                <c:pt idx="284">
                  <c:v>5</c:v>
                </c:pt>
                <c:pt idx="285">
                  <c:v>10</c:v>
                </c:pt>
                <c:pt idx="286">
                  <c:v>7</c:v>
                </c:pt>
                <c:pt idx="287">
                  <c:v>29</c:v>
                </c:pt>
                <c:pt idx="288">
                  <c:v>33</c:v>
                </c:pt>
                <c:pt idx="289">
                  <c:v>15</c:v>
                </c:pt>
                <c:pt idx="290">
                  <c:v>43</c:v>
                </c:pt>
                <c:pt idx="291">
                  <c:v>33</c:v>
                </c:pt>
                <c:pt idx="292">
                  <c:v>7</c:v>
                </c:pt>
                <c:pt idx="293">
                  <c:v>46</c:v>
                </c:pt>
                <c:pt idx="294">
                  <c:v>36</c:v>
                </c:pt>
                <c:pt idx="295">
                  <c:v>38</c:v>
                </c:pt>
                <c:pt idx="296">
                  <c:v>17</c:v>
                </c:pt>
                <c:pt idx="297">
                  <c:v>41</c:v>
                </c:pt>
                <c:pt idx="298">
                  <c:v>37</c:v>
                </c:pt>
                <c:pt idx="299">
                  <c:v>33</c:v>
                </c:pt>
                <c:pt idx="300">
                  <c:v>28</c:v>
                </c:pt>
                <c:pt idx="301">
                  <c:v>15</c:v>
                </c:pt>
                <c:pt idx="302">
                  <c:v>23</c:v>
                </c:pt>
                <c:pt idx="303">
                  <c:v>22</c:v>
                </c:pt>
                <c:pt idx="304">
                  <c:v>28</c:v>
                </c:pt>
                <c:pt idx="305">
                  <c:v>18</c:v>
                </c:pt>
                <c:pt idx="306">
                  <c:v>20</c:v>
                </c:pt>
                <c:pt idx="307">
                  <c:v>10</c:v>
                </c:pt>
                <c:pt idx="308">
                  <c:v>14</c:v>
                </c:pt>
                <c:pt idx="309">
                  <c:v>8</c:v>
                </c:pt>
                <c:pt idx="310">
                  <c:v>46</c:v>
                </c:pt>
                <c:pt idx="311">
                  <c:v>36</c:v>
                </c:pt>
                <c:pt idx="312">
                  <c:v>29</c:v>
                </c:pt>
                <c:pt idx="313">
                  <c:v>47</c:v>
                </c:pt>
                <c:pt idx="314">
                  <c:v>41</c:v>
                </c:pt>
                <c:pt idx="315">
                  <c:v>14</c:v>
                </c:pt>
                <c:pt idx="316">
                  <c:v>13</c:v>
                </c:pt>
                <c:pt idx="317">
                  <c:v>23</c:v>
                </c:pt>
                <c:pt idx="318">
                  <c:v>37</c:v>
                </c:pt>
                <c:pt idx="319">
                  <c:v>34</c:v>
                </c:pt>
                <c:pt idx="320">
                  <c:v>39</c:v>
                </c:pt>
                <c:pt idx="321">
                  <c:v>42</c:v>
                </c:pt>
                <c:pt idx="322">
                  <c:v>21</c:v>
                </c:pt>
                <c:pt idx="323">
                  <c:v>34</c:v>
                </c:pt>
                <c:pt idx="324">
                  <c:v>8</c:v>
                </c:pt>
                <c:pt idx="325">
                  <c:v>48</c:v>
                </c:pt>
                <c:pt idx="326">
                  <c:v>24</c:v>
                </c:pt>
                <c:pt idx="327">
                  <c:v>49</c:v>
                </c:pt>
                <c:pt idx="328">
                  <c:v>48</c:v>
                </c:pt>
                <c:pt idx="329">
                  <c:v>29</c:v>
                </c:pt>
                <c:pt idx="330">
                  <c:v>28</c:v>
                </c:pt>
                <c:pt idx="331">
                  <c:v>10</c:v>
                </c:pt>
                <c:pt idx="332">
                  <c:v>34</c:v>
                </c:pt>
                <c:pt idx="333">
                  <c:v>36</c:v>
                </c:pt>
                <c:pt idx="334">
                  <c:v>21</c:v>
                </c:pt>
                <c:pt idx="335">
                  <c:v>26</c:v>
                </c:pt>
                <c:pt idx="336">
                  <c:v>19</c:v>
                </c:pt>
                <c:pt idx="337">
                  <c:v>45</c:v>
                </c:pt>
                <c:pt idx="338">
                  <c:v>32</c:v>
                </c:pt>
                <c:pt idx="339">
                  <c:v>27</c:v>
                </c:pt>
                <c:pt idx="340">
                  <c:v>22</c:v>
                </c:pt>
                <c:pt idx="341">
                  <c:v>38</c:v>
                </c:pt>
                <c:pt idx="342">
                  <c:v>32</c:v>
                </c:pt>
                <c:pt idx="343">
                  <c:v>15</c:v>
                </c:pt>
                <c:pt idx="344">
                  <c:v>18</c:v>
                </c:pt>
                <c:pt idx="345">
                  <c:v>6</c:v>
                </c:pt>
                <c:pt idx="346">
                  <c:v>41</c:v>
                </c:pt>
                <c:pt idx="347">
                  <c:v>38</c:v>
                </c:pt>
                <c:pt idx="348">
                  <c:v>44</c:v>
                </c:pt>
                <c:pt idx="349">
                  <c:v>12</c:v>
                </c:pt>
                <c:pt idx="350">
                  <c:v>35</c:v>
                </c:pt>
                <c:pt idx="351">
                  <c:v>6</c:v>
                </c:pt>
                <c:pt idx="352">
                  <c:v>34</c:v>
                </c:pt>
                <c:pt idx="353">
                  <c:v>30</c:v>
                </c:pt>
                <c:pt idx="354">
                  <c:v>24</c:v>
                </c:pt>
                <c:pt idx="355">
                  <c:v>46</c:v>
                </c:pt>
                <c:pt idx="356">
                  <c:v>44</c:v>
                </c:pt>
                <c:pt idx="357">
                  <c:v>8</c:v>
                </c:pt>
                <c:pt idx="358">
                  <c:v>34</c:v>
                </c:pt>
                <c:pt idx="359">
                  <c:v>40</c:v>
                </c:pt>
                <c:pt idx="360">
                  <c:v>23</c:v>
                </c:pt>
                <c:pt idx="361">
                  <c:v>30</c:v>
                </c:pt>
                <c:pt idx="362">
                  <c:v>22</c:v>
                </c:pt>
                <c:pt idx="363">
                  <c:v>19</c:v>
                </c:pt>
                <c:pt idx="364">
                  <c:v>26</c:v>
                </c:pt>
                <c:pt idx="365">
                  <c:v>10</c:v>
                </c:pt>
                <c:pt idx="366">
                  <c:v>26</c:v>
                </c:pt>
                <c:pt idx="367">
                  <c:v>50</c:v>
                </c:pt>
                <c:pt idx="368">
                  <c:v>16</c:v>
                </c:pt>
                <c:pt idx="369">
                  <c:v>27</c:v>
                </c:pt>
                <c:pt idx="370">
                  <c:v>14</c:v>
                </c:pt>
                <c:pt idx="371">
                  <c:v>31</c:v>
                </c:pt>
                <c:pt idx="372">
                  <c:v>14</c:v>
                </c:pt>
                <c:pt idx="373">
                  <c:v>46</c:v>
                </c:pt>
                <c:pt idx="374">
                  <c:v>11</c:v>
                </c:pt>
                <c:pt idx="375">
                  <c:v>21</c:v>
                </c:pt>
                <c:pt idx="376">
                  <c:v>40</c:v>
                </c:pt>
                <c:pt idx="377">
                  <c:v>7</c:v>
                </c:pt>
                <c:pt idx="378">
                  <c:v>9</c:v>
                </c:pt>
                <c:pt idx="379">
                  <c:v>46</c:v>
                </c:pt>
                <c:pt idx="380">
                  <c:v>10</c:v>
                </c:pt>
                <c:pt idx="381">
                  <c:v>30</c:v>
                </c:pt>
                <c:pt idx="382">
                  <c:v>11</c:v>
                </c:pt>
                <c:pt idx="383">
                  <c:v>22</c:v>
                </c:pt>
                <c:pt idx="384">
                  <c:v>42</c:v>
                </c:pt>
                <c:pt idx="385">
                  <c:v>42</c:v>
                </c:pt>
                <c:pt idx="386">
                  <c:v>19</c:v>
                </c:pt>
                <c:pt idx="387">
                  <c:v>15</c:v>
                </c:pt>
                <c:pt idx="388">
                  <c:v>33</c:v>
                </c:pt>
                <c:pt idx="389">
                  <c:v>7</c:v>
                </c:pt>
                <c:pt idx="390">
                  <c:v>21</c:v>
                </c:pt>
                <c:pt idx="391">
                  <c:v>28</c:v>
                </c:pt>
                <c:pt idx="392">
                  <c:v>11</c:v>
                </c:pt>
                <c:pt idx="393">
                  <c:v>44</c:v>
                </c:pt>
                <c:pt idx="394">
                  <c:v>9</c:v>
                </c:pt>
                <c:pt idx="395">
                  <c:v>30</c:v>
                </c:pt>
                <c:pt idx="396">
                  <c:v>13</c:v>
                </c:pt>
                <c:pt idx="397">
                  <c:v>28</c:v>
                </c:pt>
                <c:pt idx="398">
                  <c:v>35</c:v>
                </c:pt>
                <c:pt idx="399">
                  <c:v>38</c:v>
                </c:pt>
                <c:pt idx="400">
                  <c:v>38</c:v>
                </c:pt>
                <c:pt idx="401">
                  <c:v>43</c:v>
                </c:pt>
                <c:pt idx="402">
                  <c:v>22</c:v>
                </c:pt>
                <c:pt idx="403">
                  <c:v>27</c:v>
                </c:pt>
                <c:pt idx="404">
                  <c:v>33</c:v>
                </c:pt>
                <c:pt idx="405">
                  <c:v>33</c:v>
                </c:pt>
                <c:pt idx="406">
                  <c:v>8</c:v>
                </c:pt>
                <c:pt idx="407">
                  <c:v>44</c:v>
                </c:pt>
                <c:pt idx="408">
                  <c:v>44</c:v>
                </c:pt>
                <c:pt idx="409">
                  <c:v>50</c:v>
                </c:pt>
                <c:pt idx="410">
                  <c:v>26</c:v>
                </c:pt>
                <c:pt idx="411">
                  <c:v>6</c:v>
                </c:pt>
                <c:pt idx="412">
                  <c:v>8</c:v>
                </c:pt>
                <c:pt idx="413">
                  <c:v>35</c:v>
                </c:pt>
                <c:pt idx="414">
                  <c:v>35</c:v>
                </c:pt>
                <c:pt idx="415">
                  <c:v>22</c:v>
                </c:pt>
                <c:pt idx="416">
                  <c:v>50</c:v>
                </c:pt>
                <c:pt idx="417">
                  <c:v>9</c:v>
                </c:pt>
                <c:pt idx="418">
                  <c:v>7</c:v>
                </c:pt>
                <c:pt idx="419">
                  <c:v>32</c:v>
                </c:pt>
                <c:pt idx="420">
                  <c:v>9</c:v>
                </c:pt>
                <c:pt idx="421">
                  <c:v>12</c:v>
                </c:pt>
                <c:pt idx="422">
                  <c:v>11</c:v>
                </c:pt>
                <c:pt idx="423">
                  <c:v>5</c:v>
                </c:pt>
                <c:pt idx="424">
                  <c:v>48</c:v>
                </c:pt>
                <c:pt idx="425">
                  <c:v>44</c:v>
                </c:pt>
                <c:pt idx="426">
                  <c:v>32</c:v>
                </c:pt>
                <c:pt idx="427">
                  <c:v>24</c:v>
                </c:pt>
                <c:pt idx="428">
                  <c:v>14</c:v>
                </c:pt>
                <c:pt idx="429">
                  <c:v>18</c:v>
                </c:pt>
                <c:pt idx="430">
                  <c:v>50</c:v>
                </c:pt>
                <c:pt idx="431">
                  <c:v>7</c:v>
                </c:pt>
                <c:pt idx="432">
                  <c:v>50</c:v>
                </c:pt>
                <c:pt idx="433">
                  <c:v>18</c:v>
                </c:pt>
                <c:pt idx="434">
                  <c:v>11</c:v>
                </c:pt>
                <c:pt idx="435">
                  <c:v>29</c:v>
                </c:pt>
                <c:pt idx="436">
                  <c:v>35</c:v>
                </c:pt>
                <c:pt idx="437">
                  <c:v>39</c:v>
                </c:pt>
                <c:pt idx="438">
                  <c:v>42</c:v>
                </c:pt>
                <c:pt idx="439">
                  <c:v>42</c:v>
                </c:pt>
                <c:pt idx="440">
                  <c:v>13</c:v>
                </c:pt>
                <c:pt idx="441">
                  <c:v>35</c:v>
                </c:pt>
                <c:pt idx="442">
                  <c:v>37</c:v>
                </c:pt>
                <c:pt idx="443">
                  <c:v>39</c:v>
                </c:pt>
                <c:pt idx="444">
                  <c:v>44</c:v>
                </c:pt>
                <c:pt idx="445">
                  <c:v>26</c:v>
                </c:pt>
                <c:pt idx="446">
                  <c:v>35</c:v>
                </c:pt>
                <c:pt idx="447">
                  <c:v>6</c:v>
                </c:pt>
                <c:pt idx="448">
                  <c:v>7</c:v>
                </c:pt>
                <c:pt idx="449">
                  <c:v>46</c:v>
                </c:pt>
                <c:pt idx="450">
                  <c:v>9</c:v>
                </c:pt>
                <c:pt idx="451">
                  <c:v>8</c:v>
                </c:pt>
                <c:pt idx="452">
                  <c:v>39</c:v>
                </c:pt>
                <c:pt idx="453">
                  <c:v>25</c:v>
                </c:pt>
                <c:pt idx="454">
                  <c:v>7</c:v>
                </c:pt>
                <c:pt idx="455">
                  <c:v>19</c:v>
                </c:pt>
                <c:pt idx="456">
                  <c:v>14</c:v>
                </c:pt>
                <c:pt idx="457">
                  <c:v>39</c:v>
                </c:pt>
                <c:pt idx="458">
                  <c:v>37</c:v>
                </c:pt>
                <c:pt idx="459">
                  <c:v>11</c:v>
                </c:pt>
                <c:pt idx="460">
                  <c:v>21</c:v>
                </c:pt>
                <c:pt idx="461">
                  <c:v>49</c:v>
                </c:pt>
                <c:pt idx="462">
                  <c:v>15</c:v>
                </c:pt>
                <c:pt idx="463">
                  <c:v>34</c:v>
                </c:pt>
                <c:pt idx="464">
                  <c:v>49</c:v>
                </c:pt>
                <c:pt idx="465">
                  <c:v>20</c:v>
                </c:pt>
                <c:pt idx="466">
                  <c:v>23</c:v>
                </c:pt>
                <c:pt idx="467">
                  <c:v>47</c:v>
                </c:pt>
                <c:pt idx="468">
                  <c:v>28</c:v>
                </c:pt>
                <c:pt idx="469">
                  <c:v>27</c:v>
                </c:pt>
                <c:pt idx="470">
                  <c:v>36</c:v>
                </c:pt>
                <c:pt idx="471">
                  <c:v>14</c:v>
                </c:pt>
                <c:pt idx="472">
                  <c:v>32</c:v>
                </c:pt>
                <c:pt idx="473">
                  <c:v>14</c:v>
                </c:pt>
                <c:pt idx="474">
                  <c:v>6</c:v>
                </c:pt>
                <c:pt idx="475">
                  <c:v>19</c:v>
                </c:pt>
                <c:pt idx="476">
                  <c:v>16</c:v>
                </c:pt>
                <c:pt idx="477">
                  <c:v>31</c:v>
                </c:pt>
                <c:pt idx="478">
                  <c:v>35</c:v>
                </c:pt>
                <c:pt idx="479">
                  <c:v>6</c:v>
                </c:pt>
                <c:pt idx="480">
                  <c:v>5</c:v>
                </c:pt>
                <c:pt idx="481">
                  <c:v>13</c:v>
                </c:pt>
                <c:pt idx="482">
                  <c:v>8</c:v>
                </c:pt>
                <c:pt idx="483">
                  <c:v>21</c:v>
                </c:pt>
                <c:pt idx="484">
                  <c:v>47</c:v>
                </c:pt>
                <c:pt idx="485">
                  <c:v>8</c:v>
                </c:pt>
                <c:pt idx="486">
                  <c:v>7</c:v>
                </c:pt>
                <c:pt idx="487">
                  <c:v>41</c:v>
                </c:pt>
                <c:pt idx="488">
                  <c:v>28</c:v>
                </c:pt>
                <c:pt idx="489">
                  <c:v>24</c:v>
                </c:pt>
                <c:pt idx="490">
                  <c:v>20</c:v>
                </c:pt>
                <c:pt idx="491">
                  <c:v>18</c:v>
                </c:pt>
                <c:pt idx="492">
                  <c:v>44</c:v>
                </c:pt>
                <c:pt idx="493">
                  <c:v>5</c:v>
                </c:pt>
                <c:pt idx="494">
                  <c:v>45</c:v>
                </c:pt>
                <c:pt idx="495">
                  <c:v>22</c:v>
                </c:pt>
                <c:pt idx="496">
                  <c:v>34</c:v>
                </c:pt>
                <c:pt idx="497">
                  <c:v>24</c:v>
                </c:pt>
                <c:pt idx="498">
                  <c:v>25</c:v>
                </c:pt>
                <c:pt idx="499">
                  <c:v>24</c:v>
                </c:pt>
                <c:pt idx="500">
                  <c:v>46</c:v>
                </c:pt>
                <c:pt idx="501">
                  <c:v>11</c:v>
                </c:pt>
                <c:pt idx="502">
                  <c:v>32</c:v>
                </c:pt>
                <c:pt idx="503">
                  <c:v>13</c:v>
                </c:pt>
                <c:pt idx="504">
                  <c:v>29</c:v>
                </c:pt>
                <c:pt idx="505">
                  <c:v>35</c:v>
                </c:pt>
                <c:pt idx="506">
                  <c:v>33</c:v>
                </c:pt>
                <c:pt idx="507">
                  <c:v>32</c:v>
                </c:pt>
                <c:pt idx="508">
                  <c:v>21</c:v>
                </c:pt>
                <c:pt idx="509">
                  <c:v>23</c:v>
                </c:pt>
                <c:pt idx="510">
                  <c:v>12</c:v>
                </c:pt>
                <c:pt idx="511">
                  <c:v>29</c:v>
                </c:pt>
                <c:pt idx="512">
                  <c:v>26</c:v>
                </c:pt>
                <c:pt idx="513">
                  <c:v>35</c:v>
                </c:pt>
                <c:pt idx="514">
                  <c:v>50</c:v>
                </c:pt>
                <c:pt idx="515">
                  <c:v>41</c:v>
                </c:pt>
                <c:pt idx="516">
                  <c:v>5</c:v>
                </c:pt>
                <c:pt idx="517">
                  <c:v>20</c:v>
                </c:pt>
                <c:pt idx="518">
                  <c:v>12</c:v>
                </c:pt>
                <c:pt idx="519">
                  <c:v>19</c:v>
                </c:pt>
                <c:pt idx="520">
                  <c:v>29</c:v>
                </c:pt>
                <c:pt idx="521">
                  <c:v>5</c:v>
                </c:pt>
                <c:pt idx="522">
                  <c:v>45</c:v>
                </c:pt>
                <c:pt idx="523">
                  <c:v>9</c:v>
                </c:pt>
                <c:pt idx="524">
                  <c:v>41</c:v>
                </c:pt>
                <c:pt idx="525">
                  <c:v>13</c:v>
                </c:pt>
                <c:pt idx="526">
                  <c:v>26</c:v>
                </c:pt>
                <c:pt idx="527">
                  <c:v>40</c:v>
                </c:pt>
                <c:pt idx="528">
                  <c:v>24</c:v>
                </c:pt>
                <c:pt idx="529">
                  <c:v>9</c:v>
                </c:pt>
                <c:pt idx="530">
                  <c:v>29</c:v>
                </c:pt>
                <c:pt idx="531">
                  <c:v>32</c:v>
                </c:pt>
                <c:pt idx="532">
                  <c:v>18</c:v>
                </c:pt>
                <c:pt idx="533">
                  <c:v>34</c:v>
                </c:pt>
                <c:pt idx="534">
                  <c:v>8</c:v>
                </c:pt>
                <c:pt idx="535">
                  <c:v>39</c:v>
                </c:pt>
                <c:pt idx="536">
                  <c:v>34</c:v>
                </c:pt>
                <c:pt idx="537">
                  <c:v>25</c:v>
                </c:pt>
                <c:pt idx="538">
                  <c:v>50</c:v>
                </c:pt>
                <c:pt idx="539">
                  <c:v>29</c:v>
                </c:pt>
                <c:pt idx="540">
                  <c:v>21</c:v>
                </c:pt>
                <c:pt idx="541">
                  <c:v>16</c:v>
                </c:pt>
                <c:pt idx="542">
                  <c:v>9</c:v>
                </c:pt>
                <c:pt idx="543">
                  <c:v>9</c:v>
                </c:pt>
                <c:pt idx="544">
                  <c:v>47</c:v>
                </c:pt>
                <c:pt idx="545">
                  <c:v>14</c:v>
                </c:pt>
                <c:pt idx="546">
                  <c:v>48</c:v>
                </c:pt>
                <c:pt idx="547">
                  <c:v>18</c:v>
                </c:pt>
                <c:pt idx="548">
                  <c:v>15</c:v>
                </c:pt>
                <c:pt idx="549">
                  <c:v>7</c:v>
                </c:pt>
                <c:pt idx="550">
                  <c:v>43</c:v>
                </c:pt>
                <c:pt idx="551">
                  <c:v>23</c:v>
                </c:pt>
                <c:pt idx="552">
                  <c:v>49</c:v>
                </c:pt>
                <c:pt idx="553">
                  <c:v>31</c:v>
                </c:pt>
                <c:pt idx="554">
                  <c:v>46</c:v>
                </c:pt>
                <c:pt idx="555">
                  <c:v>20</c:v>
                </c:pt>
                <c:pt idx="556">
                  <c:v>33</c:v>
                </c:pt>
                <c:pt idx="557">
                  <c:v>11</c:v>
                </c:pt>
                <c:pt idx="558">
                  <c:v>29</c:v>
                </c:pt>
                <c:pt idx="559">
                  <c:v>26</c:v>
                </c:pt>
                <c:pt idx="560">
                  <c:v>8</c:v>
                </c:pt>
                <c:pt idx="561">
                  <c:v>49</c:v>
                </c:pt>
                <c:pt idx="562">
                  <c:v>17</c:v>
                </c:pt>
                <c:pt idx="563">
                  <c:v>7</c:v>
                </c:pt>
                <c:pt idx="564">
                  <c:v>48</c:v>
                </c:pt>
                <c:pt idx="565">
                  <c:v>34</c:v>
                </c:pt>
                <c:pt idx="566">
                  <c:v>7</c:v>
                </c:pt>
                <c:pt idx="567">
                  <c:v>24</c:v>
                </c:pt>
                <c:pt idx="568">
                  <c:v>49</c:v>
                </c:pt>
                <c:pt idx="569">
                  <c:v>6</c:v>
                </c:pt>
                <c:pt idx="570">
                  <c:v>6</c:v>
                </c:pt>
                <c:pt idx="571">
                  <c:v>32</c:v>
                </c:pt>
                <c:pt idx="572">
                  <c:v>44</c:v>
                </c:pt>
                <c:pt idx="573">
                  <c:v>43</c:v>
                </c:pt>
                <c:pt idx="574">
                  <c:v>23</c:v>
                </c:pt>
                <c:pt idx="575">
                  <c:v>5</c:v>
                </c:pt>
                <c:pt idx="576">
                  <c:v>25</c:v>
                </c:pt>
                <c:pt idx="577">
                  <c:v>11</c:v>
                </c:pt>
                <c:pt idx="578">
                  <c:v>28</c:v>
                </c:pt>
                <c:pt idx="579">
                  <c:v>24</c:v>
                </c:pt>
                <c:pt idx="580">
                  <c:v>47</c:v>
                </c:pt>
                <c:pt idx="581">
                  <c:v>9</c:v>
                </c:pt>
                <c:pt idx="582">
                  <c:v>20</c:v>
                </c:pt>
                <c:pt idx="583">
                  <c:v>27</c:v>
                </c:pt>
                <c:pt idx="584">
                  <c:v>43</c:v>
                </c:pt>
                <c:pt idx="585">
                  <c:v>39</c:v>
                </c:pt>
                <c:pt idx="586">
                  <c:v>24</c:v>
                </c:pt>
                <c:pt idx="587">
                  <c:v>45</c:v>
                </c:pt>
                <c:pt idx="588">
                  <c:v>14</c:v>
                </c:pt>
                <c:pt idx="589">
                  <c:v>12</c:v>
                </c:pt>
                <c:pt idx="590">
                  <c:v>7</c:v>
                </c:pt>
                <c:pt idx="591">
                  <c:v>44</c:v>
                </c:pt>
                <c:pt idx="592">
                  <c:v>21</c:v>
                </c:pt>
                <c:pt idx="593">
                  <c:v>34</c:v>
                </c:pt>
                <c:pt idx="594">
                  <c:v>40</c:v>
                </c:pt>
                <c:pt idx="595">
                  <c:v>46</c:v>
                </c:pt>
                <c:pt idx="596">
                  <c:v>17</c:v>
                </c:pt>
                <c:pt idx="597">
                  <c:v>39</c:v>
                </c:pt>
                <c:pt idx="598">
                  <c:v>44</c:v>
                </c:pt>
                <c:pt idx="599">
                  <c:v>12</c:v>
                </c:pt>
                <c:pt idx="600">
                  <c:v>49</c:v>
                </c:pt>
                <c:pt idx="601">
                  <c:v>43</c:v>
                </c:pt>
                <c:pt idx="602">
                  <c:v>5</c:v>
                </c:pt>
                <c:pt idx="603">
                  <c:v>42</c:v>
                </c:pt>
                <c:pt idx="604">
                  <c:v>16</c:v>
                </c:pt>
                <c:pt idx="605">
                  <c:v>12</c:v>
                </c:pt>
                <c:pt idx="606">
                  <c:v>38</c:v>
                </c:pt>
                <c:pt idx="607">
                  <c:v>27</c:v>
                </c:pt>
                <c:pt idx="608">
                  <c:v>11</c:v>
                </c:pt>
                <c:pt idx="609">
                  <c:v>11</c:v>
                </c:pt>
                <c:pt idx="610">
                  <c:v>20</c:v>
                </c:pt>
                <c:pt idx="611">
                  <c:v>36</c:v>
                </c:pt>
                <c:pt idx="612">
                  <c:v>26</c:v>
                </c:pt>
                <c:pt idx="613">
                  <c:v>42</c:v>
                </c:pt>
                <c:pt idx="614">
                  <c:v>10</c:v>
                </c:pt>
                <c:pt idx="615">
                  <c:v>39</c:v>
                </c:pt>
                <c:pt idx="616">
                  <c:v>36</c:v>
                </c:pt>
                <c:pt idx="617">
                  <c:v>24</c:v>
                </c:pt>
                <c:pt idx="618">
                  <c:v>17</c:v>
                </c:pt>
                <c:pt idx="619">
                  <c:v>15</c:v>
                </c:pt>
                <c:pt idx="620">
                  <c:v>39</c:v>
                </c:pt>
                <c:pt idx="621">
                  <c:v>47</c:v>
                </c:pt>
                <c:pt idx="622">
                  <c:v>24</c:v>
                </c:pt>
                <c:pt idx="623">
                  <c:v>31</c:v>
                </c:pt>
                <c:pt idx="624">
                  <c:v>50</c:v>
                </c:pt>
                <c:pt idx="625">
                  <c:v>6</c:v>
                </c:pt>
                <c:pt idx="626">
                  <c:v>21</c:v>
                </c:pt>
                <c:pt idx="627">
                  <c:v>25</c:v>
                </c:pt>
                <c:pt idx="628">
                  <c:v>42</c:v>
                </c:pt>
                <c:pt idx="629">
                  <c:v>38</c:v>
                </c:pt>
                <c:pt idx="630">
                  <c:v>10</c:v>
                </c:pt>
                <c:pt idx="631">
                  <c:v>33</c:v>
                </c:pt>
                <c:pt idx="632">
                  <c:v>32</c:v>
                </c:pt>
                <c:pt idx="633">
                  <c:v>36</c:v>
                </c:pt>
                <c:pt idx="634">
                  <c:v>16</c:v>
                </c:pt>
                <c:pt idx="635">
                  <c:v>50</c:v>
                </c:pt>
                <c:pt idx="636">
                  <c:v>13</c:v>
                </c:pt>
                <c:pt idx="637">
                  <c:v>37</c:v>
                </c:pt>
                <c:pt idx="638">
                  <c:v>36</c:v>
                </c:pt>
                <c:pt idx="639">
                  <c:v>45</c:v>
                </c:pt>
                <c:pt idx="640">
                  <c:v>50</c:v>
                </c:pt>
                <c:pt idx="641">
                  <c:v>20</c:v>
                </c:pt>
                <c:pt idx="642">
                  <c:v>22</c:v>
                </c:pt>
                <c:pt idx="643">
                  <c:v>23</c:v>
                </c:pt>
                <c:pt idx="644">
                  <c:v>8</c:v>
                </c:pt>
                <c:pt idx="645">
                  <c:v>32</c:v>
                </c:pt>
                <c:pt idx="646">
                  <c:v>19</c:v>
                </c:pt>
                <c:pt idx="647">
                  <c:v>8</c:v>
                </c:pt>
                <c:pt idx="648">
                  <c:v>14</c:v>
                </c:pt>
                <c:pt idx="649">
                  <c:v>37</c:v>
                </c:pt>
                <c:pt idx="650">
                  <c:v>10</c:v>
                </c:pt>
                <c:pt idx="651">
                  <c:v>20</c:v>
                </c:pt>
                <c:pt idx="652">
                  <c:v>37</c:v>
                </c:pt>
                <c:pt idx="653">
                  <c:v>18</c:v>
                </c:pt>
                <c:pt idx="654">
                  <c:v>19</c:v>
                </c:pt>
                <c:pt idx="655">
                  <c:v>45</c:v>
                </c:pt>
                <c:pt idx="656">
                  <c:v>22</c:v>
                </c:pt>
                <c:pt idx="657">
                  <c:v>15</c:v>
                </c:pt>
                <c:pt idx="658">
                  <c:v>49</c:v>
                </c:pt>
                <c:pt idx="659">
                  <c:v>32</c:v>
                </c:pt>
                <c:pt idx="660">
                  <c:v>26</c:v>
                </c:pt>
                <c:pt idx="661">
                  <c:v>47</c:v>
                </c:pt>
                <c:pt idx="662">
                  <c:v>15</c:v>
                </c:pt>
                <c:pt idx="663">
                  <c:v>37</c:v>
                </c:pt>
                <c:pt idx="664">
                  <c:v>31</c:v>
                </c:pt>
                <c:pt idx="665">
                  <c:v>23</c:v>
                </c:pt>
                <c:pt idx="666">
                  <c:v>23</c:v>
                </c:pt>
                <c:pt idx="667">
                  <c:v>9</c:v>
                </c:pt>
                <c:pt idx="668">
                  <c:v>37</c:v>
                </c:pt>
                <c:pt idx="669">
                  <c:v>41</c:v>
                </c:pt>
                <c:pt idx="670">
                  <c:v>47</c:v>
                </c:pt>
                <c:pt idx="671">
                  <c:v>44</c:v>
                </c:pt>
                <c:pt idx="672">
                  <c:v>37</c:v>
                </c:pt>
                <c:pt idx="673">
                  <c:v>29</c:v>
                </c:pt>
                <c:pt idx="674">
                  <c:v>13</c:v>
                </c:pt>
                <c:pt idx="675">
                  <c:v>6</c:v>
                </c:pt>
                <c:pt idx="676">
                  <c:v>24</c:v>
                </c:pt>
                <c:pt idx="677">
                  <c:v>14</c:v>
                </c:pt>
                <c:pt idx="678">
                  <c:v>15</c:v>
                </c:pt>
                <c:pt idx="679">
                  <c:v>43</c:v>
                </c:pt>
                <c:pt idx="680">
                  <c:v>16</c:v>
                </c:pt>
                <c:pt idx="681">
                  <c:v>17</c:v>
                </c:pt>
                <c:pt idx="682">
                  <c:v>24</c:v>
                </c:pt>
                <c:pt idx="683">
                  <c:v>38</c:v>
                </c:pt>
                <c:pt idx="684">
                  <c:v>49</c:v>
                </c:pt>
                <c:pt idx="685">
                  <c:v>40</c:v>
                </c:pt>
                <c:pt idx="686">
                  <c:v>15</c:v>
                </c:pt>
                <c:pt idx="687">
                  <c:v>19</c:v>
                </c:pt>
                <c:pt idx="688">
                  <c:v>33</c:v>
                </c:pt>
                <c:pt idx="689">
                  <c:v>29</c:v>
                </c:pt>
                <c:pt idx="690">
                  <c:v>23</c:v>
                </c:pt>
                <c:pt idx="691">
                  <c:v>49</c:v>
                </c:pt>
                <c:pt idx="692">
                  <c:v>32</c:v>
                </c:pt>
                <c:pt idx="693">
                  <c:v>5</c:v>
                </c:pt>
                <c:pt idx="694">
                  <c:v>13</c:v>
                </c:pt>
                <c:pt idx="695">
                  <c:v>21</c:v>
                </c:pt>
                <c:pt idx="696">
                  <c:v>37</c:v>
                </c:pt>
                <c:pt idx="697">
                  <c:v>30</c:v>
                </c:pt>
                <c:pt idx="698">
                  <c:v>11</c:v>
                </c:pt>
                <c:pt idx="699">
                  <c:v>49</c:v>
                </c:pt>
                <c:pt idx="700">
                  <c:v>28</c:v>
                </c:pt>
                <c:pt idx="701">
                  <c:v>36</c:v>
                </c:pt>
                <c:pt idx="702">
                  <c:v>8</c:v>
                </c:pt>
                <c:pt idx="703">
                  <c:v>28</c:v>
                </c:pt>
                <c:pt idx="704">
                  <c:v>19</c:v>
                </c:pt>
                <c:pt idx="705">
                  <c:v>43</c:v>
                </c:pt>
                <c:pt idx="706">
                  <c:v>12</c:v>
                </c:pt>
                <c:pt idx="707">
                  <c:v>36</c:v>
                </c:pt>
                <c:pt idx="708">
                  <c:v>39</c:v>
                </c:pt>
                <c:pt idx="709">
                  <c:v>27</c:v>
                </c:pt>
                <c:pt idx="710">
                  <c:v>13</c:v>
                </c:pt>
                <c:pt idx="711">
                  <c:v>12</c:v>
                </c:pt>
                <c:pt idx="712">
                  <c:v>23</c:v>
                </c:pt>
                <c:pt idx="713">
                  <c:v>11</c:v>
                </c:pt>
                <c:pt idx="714">
                  <c:v>22</c:v>
                </c:pt>
                <c:pt idx="715">
                  <c:v>17</c:v>
                </c:pt>
                <c:pt idx="716">
                  <c:v>21</c:v>
                </c:pt>
                <c:pt idx="717">
                  <c:v>49</c:v>
                </c:pt>
                <c:pt idx="718">
                  <c:v>26</c:v>
                </c:pt>
                <c:pt idx="719">
                  <c:v>13</c:v>
                </c:pt>
                <c:pt idx="720">
                  <c:v>50</c:v>
                </c:pt>
                <c:pt idx="721">
                  <c:v>18</c:v>
                </c:pt>
                <c:pt idx="722">
                  <c:v>31</c:v>
                </c:pt>
                <c:pt idx="723">
                  <c:v>35</c:v>
                </c:pt>
                <c:pt idx="724">
                  <c:v>38</c:v>
                </c:pt>
                <c:pt idx="725">
                  <c:v>11</c:v>
                </c:pt>
                <c:pt idx="726">
                  <c:v>6</c:v>
                </c:pt>
                <c:pt idx="727">
                  <c:v>28</c:v>
                </c:pt>
                <c:pt idx="728">
                  <c:v>28</c:v>
                </c:pt>
                <c:pt idx="729">
                  <c:v>22</c:v>
                </c:pt>
                <c:pt idx="730">
                  <c:v>23</c:v>
                </c:pt>
                <c:pt idx="731">
                  <c:v>11</c:v>
                </c:pt>
                <c:pt idx="732">
                  <c:v>45</c:v>
                </c:pt>
                <c:pt idx="733">
                  <c:v>43</c:v>
                </c:pt>
                <c:pt idx="734">
                  <c:v>18</c:v>
                </c:pt>
                <c:pt idx="735">
                  <c:v>15</c:v>
                </c:pt>
                <c:pt idx="736">
                  <c:v>12</c:v>
                </c:pt>
                <c:pt idx="737">
                  <c:v>15</c:v>
                </c:pt>
                <c:pt idx="738">
                  <c:v>17</c:v>
                </c:pt>
                <c:pt idx="739">
                  <c:v>9</c:v>
                </c:pt>
                <c:pt idx="740">
                  <c:v>17</c:v>
                </c:pt>
                <c:pt idx="741">
                  <c:v>17</c:v>
                </c:pt>
                <c:pt idx="742">
                  <c:v>35</c:v>
                </c:pt>
                <c:pt idx="74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281392"/>
        <c:axId val="279281784"/>
      </c:lineChart>
      <c:catAx>
        <c:axId val="279281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9281784"/>
        <c:crosses val="autoZero"/>
        <c:auto val="1"/>
        <c:lblAlgn val="ctr"/>
        <c:lblOffset val="100"/>
        <c:noMultiLvlLbl val="0"/>
      </c:catAx>
      <c:valAx>
        <c:axId val="279281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928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solidFill>
                  <a:sysClr val="windowText" lastClr="000000"/>
                </a:solidFill>
                <a:effectLst/>
              </a:rPr>
              <a:t>Figura 9: Consumo e Modulação do Contrato Firme</a:t>
            </a:r>
            <a:endParaRPr lang="pt-BR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'Contrato Flexível Percentual'!$AB$1</c:f>
              <c:strCache>
                <c:ptCount val="1"/>
                <c:pt idx="0">
                  <c:v>Consumo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Percentual'!$AB$2:$AB$21</c:f>
              <c:numCache>
                <c:formatCode>General</c:formatCode>
                <c:ptCount val="20"/>
                <c:pt idx="0">
                  <c:v>12</c:v>
                </c:pt>
                <c:pt idx="1">
                  <c:v>45</c:v>
                </c:pt>
                <c:pt idx="2">
                  <c:v>26</c:v>
                </c:pt>
                <c:pt idx="3">
                  <c:v>34</c:v>
                </c:pt>
                <c:pt idx="4">
                  <c:v>31</c:v>
                </c:pt>
                <c:pt idx="5">
                  <c:v>37</c:v>
                </c:pt>
                <c:pt idx="6">
                  <c:v>25</c:v>
                </c:pt>
                <c:pt idx="7">
                  <c:v>5</c:v>
                </c:pt>
                <c:pt idx="8">
                  <c:v>28</c:v>
                </c:pt>
                <c:pt idx="9">
                  <c:v>20</c:v>
                </c:pt>
                <c:pt idx="10">
                  <c:v>30</c:v>
                </c:pt>
                <c:pt idx="11">
                  <c:v>23</c:v>
                </c:pt>
                <c:pt idx="12">
                  <c:v>40</c:v>
                </c:pt>
                <c:pt idx="13">
                  <c:v>32</c:v>
                </c:pt>
                <c:pt idx="14">
                  <c:v>5</c:v>
                </c:pt>
                <c:pt idx="15">
                  <c:v>10</c:v>
                </c:pt>
                <c:pt idx="16">
                  <c:v>28</c:v>
                </c:pt>
                <c:pt idx="17">
                  <c:v>46</c:v>
                </c:pt>
                <c:pt idx="18">
                  <c:v>50</c:v>
                </c:pt>
                <c:pt idx="19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'Contrato Flexível Percentual'!$AC$1</c:f>
              <c:strCache>
                <c:ptCount val="1"/>
                <c:pt idx="0">
                  <c:v>Modulação Contrato Firme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Percentual'!$AC$2:$AC$21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40</c:v>
                </c:pt>
                <c:pt idx="17">
                  <c:v>40</c:v>
                </c:pt>
                <c:pt idx="18">
                  <c:v>25</c:v>
                </c:pt>
                <c:pt idx="19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279824"/>
        <c:axId val="279279432"/>
      </c:lineChart>
      <c:catAx>
        <c:axId val="27927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9279432"/>
        <c:crosses val="autoZero"/>
        <c:auto val="1"/>
        <c:lblAlgn val="ctr"/>
        <c:lblOffset val="100"/>
        <c:noMultiLvlLbl val="0"/>
      </c:catAx>
      <c:valAx>
        <c:axId val="279279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9279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Figura 13:</a:t>
            </a:r>
            <a:r>
              <a:rPr lang="pt-BR" b="1" baseline="0"/>
              <a:t> Consumo e contratação final do Agente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665141454366175"/>
          <c:y val="0.17171296296296296"/>
          <c:w val="0.71362577641959046"/>
          <c:h val="0.46029454651501894"/>
        </c:manualLayout>
      </c:layout>
      <c:lineChart>
        <c:grouping val="standard"/>
        <c:varyColors val="0"/>
        <c:ser>
          <c:idx val="0"/>
          <c:order val="0"/>
          <c:tx>
            <c:strRef>
              <c:f>'Contrato Flexível Percentual'!$AB$1</c:f>
              <c:strCache>
                <c:ptCount val="1"/>
                <c:pt idx="0">
                  <c:v>Consumo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Percentual'!$AB$2:$AB$21</c:f>
              <c:numCache>
                <c:formatCode>General</c:formatCode>
                <c:ptCount val="20"/>
                <c:pt idx="0">
                  <c:v>12</c:v>
                </c:pt>
                <c:pt idx="1">
                  <c:v>45</c:v>
                </c:pt>
                <c:pt idx="2">
                  <c:v>26</c:v>
                </c:pt>
                <c:pt idx="3">
                  <c:v>34</c:v>
                </c:pt>
                <c:pt idx="4">
                  <c:v>31</c:v>
                </c:pt>
                <c:pt idx="5">
                  <c:v>37</c:v>
                </c:pt>
                <c:pt idx="6">
                  <c:v>25</c:v>
                </c:pt>
                <c:pt idx="7">
                  <c:v>5</c:v>
                </c:pt>
                <c:pt idx="8">
                  <c:v>28</c:v>
                </c:pt>
                <c:pt idx="9">
                  <c:v>20</c:v>
                </c:pt>
                <c:pt idx="10">
                  <c:v>30</c:v>
                </c:pt>
                <c:pt idx="11">
                  <c:v>23</c:v>
                </c:pt>
                <c:pt idx="12">
                  <c:v>40</c:v>
                </c:pt>
                <c:pt idx="13">
                  <c:v>32</c:v>
                </c:pt>
                <c:pt idx="14">
                  <c:v>5</c:v>
                </c:pt>
                <c:pt idx="15">
                  <c:v>10</c:v>
                </c:pt>
                <c:pt idx="16">
                  <c:v>28</c:v>
                </c:pt>
                <c:pt idx="17">
                  <c:v>46</c:v>
                </c:pt>
                <c:pt idx="18">
                  <c:v>50</c:v>
                </c:pt>
                <c:pt idx="19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'Contrato Flexível Percentual'!$AC$1</c:f>
              <c:strCache>
                <c:ptCount val="1"/>
                <c:pt idx="0">
                  <c:v>Modulação Contrato Firme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Percentual'!$AC$2:$AC$21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40</c:v>
                </c:pt>
                <c:pt idx="17">
                  <c:v>40</c:v>
                </c:pt>
                <c:pt idx="18">
                  <c:v>25</c:v>
                </c:pt>
                <c:pt idx="19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'Contrato Flexível Percentual'!$AG$1</c:f>
              <c:strCache>
                <c:ptCount val="1"/>
                <c:pt idx="0">
                  <c:v>Modulação Ajustada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Percentual'!$AG$2:$AG$21</c:f>
              <c:numCache>
                <c:formatCode>0.0</c:formatCode>
                <c:ptCount val="20"/>
                <c:pt idx="0">
                  <c:v>2.4</c:v>
                </c:pt>
                <c:pt idx="1">
                  <c:v>9</c:v>
                </c:pt>
                <c:pt idx="2">
                  <c:v>5.2</c:v>
                </c:pt>
                <c:pt idx="3">
                  <c:v>6.8</c:v>
                </c:pt>
                <c:pt idx="4">
                  <c:v>6.2</c:v>
                </c:pt>
                <c:pt idx="5">
                  <c:v>7.4</c:v>
                </c:pt>
                <c:pt idx="6">
                  <c:v>5</c:v>
                </c:pt>
                <c:pt idx="7">
                  <c:v>1</c:v>
                </c:pt>
                <c:pt idx="8">
                  <c:v>5.6</c:v>
                </c:pt>
                <c:pt idx="9">
                  <c:v>4</c:v>
                </c:pt>
                <c:pt idx="10">
                  <c:v>6</c:v>
                </c:pt>
                <c:pt idx="11">
                  <c:v>4.5999999999999996</c:v>
                </c:pt>
                <c:pt idx="12">
                  <c:v>8</c:v>
                </c:pt>
                <c:pt idx="13">
                  <c:v>6.4</c:v>
                </c:pt>
                <c:pt idx="14">
                  <c:v>1</c:v>
                </c:pt>
                <c:pt idx="15">
                  <c:v>2</c:v>
                </c:pt>
                <c:pt idx="16">
                  <c:v>5.6</c:v>
                </c:pt>
                <c:pt idx="17">
                  <c:v>9.1999999999999993</c:v>
                </c:pt>
                <c:pt idx="18">
                  <c:v>10</c:v>
                </c:pt>
                <c:pt idx="19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'Contrato Flexível Percentual'!$AH$1</c:f>
              <c:strCache>
                <c:ptCount val="1"/>
                <c:pt idx="0">
                  <c:v>Contratação Final Modulada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Percentual'!$AH$2:$AH$21</c:f>
              <c:numCache>
                <c:formatCode>0.0</c:formatCode>
                <c:ptCount val="20"/>
                <c:pt idx="0">
                  <c:v>7.4</c:v>
                </c:pt>
                <c:pt idx="1">
                  <c:v>14</c:v>
                </c:pt>
                <c:pt idx="2">
                  <c:v>10.199999999999999</c:v>
                </c:pt>
                <c:pt idx="3">
                  <c:v>11.8</c:v>
                </c:pt>
                <c:pt idx="4">
                  <c:v>21.2</c:v>
                </c:pt>
                <c:pt idx="5">
                  <c:v>22.4</c:v>
                </c:pt>
                <c:pt idx="6">
                  <c:v>20</c:v>
                </c:pt>
                <c:pt idx="7">
                  <c:v>46</c:v>
                </c:pt>
                <c:pt idx="8">
                  <c:v>50.6</c:v>
                </c:pt>
                <c:pt idx="9">
                  <c:v>49</c:v>
                </c:pt>
                <c:pt idx="10">
                  <c:v>51</c:v>
                </c:pt>
                <c:pt idx="11">
                  <c:v>49.6</c:v>
                </c:pt>
                <c:pt idx="12">
                  <c:v>53</c:v>
                </c:pt>
                <c:pt idx="13">
                  <c:v>51.4</c:v>
                </c:pt>
                <c:pt idx="14">
                  <c:v>46</c:v>
                </c:pt>
                <c:pt idx="15">
                  <c:v>47</c:v>
                </c:pt>
                <c:pt idx="16">
                  <c:v>45.6</c:v>
                </c:pt>
                <c:pt idx="17">
                  <c:v>49.2</c:v>
                </c:pt>
                <c:pt idx="18">
                  <c:v>35</c:v>
                </c:pt>
                <c:pt idx="19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282568"/>
        <c:axId val="279282960"/>
      </c:lineChart>
      <c:catAx>
        <c:axId val="279282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Horas</a:t>
                </a:r>
              </a:p>
            </c:rich>
          </c:tx>
          <c:layout>
            <c:manualLayout>
              <c:xMode val="edge"/>
              <c:yMode val="edge"/>
              <c:x val="0.56268150576070208"/>
              <c:y val="0.55923592884222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9282960"/>
        <c:crosses val="autoZero"/>
        <c:auto val="1"/>
        <c:lblAlgn val="ctr"/>
        <c:lblOffset val="100"/>
        <c:noMultiLvlLbl val="0"/>
      </c:catAx>
      <c:valAx>
        <c:axId val="27928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MWh</a:t>
                </a:r>
              </a:p>
            </c:rich>
          </c:tx>
          <c:layout>
            <c:manualLayout>
              <c:xMode val="edge"/>
              <c:yMode val="edge"/>
              <c:x val="0.19398121637505381"/>
              <c:y val="0.28912875473899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92825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13306</xdr:rowOff>
    </xdr:from>
    <xdr:to>
      <xdr:col>3</xdr:col>
      <xdr:colOff>11906</xdr:colOff>
      <xdr:row>9</xdr:row>
      <xdr:rowOff>11906</xdr:rowOff>
    </xdr:to>
    <xdr:pic>
      <xdr:nvPicPr>
        <xdr:cNvPr id="1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306"/>
          <a:ext cx="1464469" cy="1629756"/>
        </a:xfrm>
        <a:prstGeom prst="rect">
          <a:avLst/>
        </a:prstGeom>
        <a:noFill/>
      </xdr:spPr>
    </xdr:pic>
    <xdr:clientData/>
  </xdr:twoCellAnchor>
  <xdr:twoCellAnchor>
    <xdr:from>
      <xdr:col>23</xdr:col>
      <xdr:colOff>488156</xdr:colOff>
      <xdr:row>19</xdr:row>
      <xdr:rowOff>110726</xdr:rowOff>
    </xdr:from>
    <xdr:to>
      <xdr:col>48</xdr:col>
      <xdr:colOff>154781</xdr:colOff>
      <xdr:row>41</xdr:row>
      <xdr:rowOff>130970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500062</xdr:colOff>
      <xdr:row>42</xdr:row>
      <xdr:rowOff>158352</xdr:rowOff>
    </xdr:from>
    <xdr:to>
      <xdr:col>48</xdr:col>
      <xdr:colOff>178593</xdr:colOff>
      <xdr:row>67</xdr:row>
      <xdr:rowOff>142875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488155</xdr:colOff>
      <xdr:row>68</xdr:row>
      <xdr:rowOff>110726</xdr:rowOff>
    </xdr:from>
    <xdr:to>
      <xdr:col>48</xdr:col>
      <xdr:colOff>178593</xdr:colOff>
      <xdr:row>91</xdr:row>
      <xdr:rowOff>107155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500061</xdr:colOff>
      <xdr:row>92</xdr:row>
      <xdr:rowOff>39289</xdr:rowOff>
    </xdr:from>
    <xdr:to>
      <xdr:col>48</xdr:col>
      <xdr:colOff>202406</xdr:colOff>
      <xdr:row>115</xdr:row>
      <xdr:rowOff>47625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511967</xdr:colOff>
      <xdr:row>116</xdr:row>
      <xdr:rowOff>39289</xdr:rowOff>
    </xdr:from>
    <xdr:to>
      <xdr:col>48</xdr:col>
      <xdr:colOff>226218</xdr:colOff>
      <xdr:row>138</xdr:row>
      <xdr:rowOff>35718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511969</xdr:colOff>
      <xdr:row>139</xdr:row>
      <xdr:rowOff>39289</xdr:rowOff>
    </xdr:from>
    <xdr:to>
      <xdr:col>48</xdr:col>
      <xdr:colOff>226218</xdr:colOff>
      <xdr:row>162</xdr:row>
      <xdr:rowOff>-1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342900</xdr:colOff>
      <xdr:row>26</xdr:row>
      <xdr:rowOff>61912</xdr:rowOff>
    </xdr:from>
    <xdr:to>
      <xdr:col>39</xdr:col>
      <xdr:colOff>228600</xdr:colOff>
      <xdr:row>40</xdr:row>
      <xdr:rowOff>138112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1219200</xdr:colOff>
      <xdr:row>50</xdr:row>
      <xdr:rowOff>80962</xdr:rowOff>
    </xdr:from>
    <xdr:to>
      <xdr:col>44</xdr:col>
      <xdr:colOff>271462</xdr:colOff>
      <xdr:row>64</xdr:row>
      <xdr:rowOff>157162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ee.org.br/cs/idcplg?IdcService=GET_FILE&amp;dID=134467&amp;dDocName=CCEE_127254&amp;allowInterrupt=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763"/>
  <sheetViews>
    <sheetView showGridLines="0" tabSelected="1" zoomScale="80" zoomScaleNormal="80" workbookViewId="0">
      <selection activeCell="F1" sqref="F1"/>
    </sheetView>
  </sheetViews>
  <sheetFormatPr defaultRowHeight="12.75" x14ac:dyDescent="0.2"/>
  <cols>
    <col min="1" max="1" width="2.5703125" style="6" customWidth="1"/>
    <col min="2" max="2" width="7" style="6" customWidth="1"/>
    <col min="3" max="3" width="12.28515625" style="6" customWidth="1"/>
    <col min="4" max="4" width="7.140625" style="6" customWidth="1"/>
    <col min="5" max="5" width="4.28515625" style="6" customWidth="1"/>
    <col min="6" max="6" width="14.42578125" style="6" customWidth="1"/>
    <col min="7" max="8" width="13.5703125" style="6" customWidth="1"/>
    <col min="9" max="9" width="3.85546875" style="6" customWidth="1"/>
    <col min="10" max="10" width="15.42578125" style="6" customWidth="1"/>
    <col min="11" max="11" width="13.42578125" style="6" customWidth="1"/>
    <col min="12" max="12" width="13" style="7" customWidth="1"/>
    <col min="13" max="13" width="3.85546875" style="6" customWidth="1"/>
    <col min="14" max="14" width="15.5703125" style="6" customWidth="1"/>
    <col min="15" max="15" width="13.5703125" style="6" customWidth="1"/>
    <col min="16" max="16" width="12.5703125" style="6" customWidth="1"/>
    <col min="17" max="17" width="3.85546875" style="6" customWidth="1"/>
    <col min="18" max="18" width="15.28515625" style="6" customWidth="1"/>
    <col min="19" max="19" width="13.140625" style="6" customWidth="1"/>
    <col min="20" max="20" width="12.85546875" style="6" customWidth="1"/>
    <col min="21" max="21" width="3.85546875" style="6" customWidth="1"/>
    <col min="22" max="23" width="13" style="6" customWidth="1"/>
    <col min="24" max="16384" width="9.140625" style="6"/>
  </cols>
  <sheetData>
    <row r="1" spans="2:55" s="32" customFormat="1" ht="21.75" customHeight="1" x14ac:dyDescent="0.2">
      <c r="D1" s="106" t="s">
        <v>65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5"/>
      <c r="V1" s="105"/>
      <c r="W1" s="105"/>
    </row>
    <row r="2" spans="2:55" s="32" customFormat="1" x14ac:dyDescent="0.2">
      <c r="D2" s="33"/>
      <c r="E2" s="111" t="s">
        <v>66</v>
      </c>
      <c r="F2" s="111"/>
      <c r="G2" s="111"/>
      <c r="H2" s="111"/>
      <c r="I2" s="111"/>
      <c r="J2" s="111"/>
      <c r="K2" s="111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2:55" s="32" customFormat="1" x14ac:dyDescent="0.2">
      <c r="E3" s="35" t="s">
        <v>98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2:55" s="32" customFormat="1" x14ac:dyDescent="0.2">
      <c r="E4" s="35" t="s">
        <v>61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2:55" s="32" customFormat="1" x14ac:dyDescent="0.2">
      <c r="E5" s="35" t="s">
        <v>67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2:55" s="32" customFormat="1" x14ac:dyDescent="0.2">
      <c r="E6" s="35" t="s">
        <v>72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2:55" s="32" customFormat="1" x14ac:dyDescent="0.2">
      <c r="E7" s="35" t="s">
        <v>68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2:55" s="32" customFormat="1" x14ac:dyDescent="0.2">
      <c r="E8" s="35" t="s">
        <v>69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2:55" s="32" customFormat="1" ht="15" x14ac:dyDescent="0.25">
      <c r="E9" s="35" t="s">
        <v>70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100" t="s">
        <v>71</v>
      </c>
      <c r="V9" s="100"/>
      <c r="W9" s="100"/>
    </row>
    <row r="10" spans="2:55" s="7" customFormat="1" ht="13.5" thickBot="1" x14ac:dyDescent="0.25">
      <c r="E10" s="31"/>
    </row>
    <row r="11" spans="2:55" ht="15" customHeight="1" x14ac:dyDescent="0.2">
      <c r="B11" s="53" t="s">
        <v>78</v>
      </c>
      <c r="C11" s="51"/>
      <c r="D11" s="52"/>
      <c r="F11" s="49" t="s">
        <v>77</v>
      </c>
      <c r="G11" s="50"/>
      <c r="H11" s="83"/>
      <c r="J11" s="53" t="s">
        <v>75</v>
      </c>
      <c r="K11" s="51"/>
      <c r="L11" s="52"/>
      <c r="N11" s="53" t="s">
        <v>76</v>
      </c>
      <c r="O11" s="51"/>
      <c r="P11" s="52"/>
      <c r="R11" s="53" t="s">
        <v>76</v>
      </c>
      <c r="S11" s="51"/>
      <c r="T11" s="52"/>
      <c r="AG11" s="11"/>
      <c r="AH11" s="11"/>
      <c r="AI11" s="11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</row>
    <row r="12" spans="2:55" ht="15" customHeight="1" thickBot="1" x14ac:dyDescent="0.25">
      <c r="B12" s="85" t="s">
        <v>99</v>
      </c>
      <c r="C12" s="86"/>
      <c r="D12" s="87">
        <v>744</v>
      </c>
      <c r="F12" s="16" t="s">
        <v>33</v>
      </c>
      <c r="G12" s="82">
        <v>10</v>
      </c>
      <c r="H12" s="63" t="s">
        <v>34</v>
      </c>
      <c r="J12" s="21" t="s">
        <v>84</v>
      </c>
      <c r="K12" s="24">
        <v>1</v>
      </c>
      <c r="L12" s="77" t="s">
        <v>34</v>
      </c>
      <c r="N12" s="76" t="s">
        <v>27</v>
      </c>
      <c r="O12" s="36"/>
      <c r="P12" s="74"/>
      <c r="R12" s="81" t="s">
        <v>28</v>
      </c>
      <c r="S12" s="36"/>
      <c r="T12" s="74"/>
      <c r="AG12" s="11"/>
      <c r="AH12" s="11"/>
      <c r="AI12" s="11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</row>
    <row r="13" spans="2:55" ht="12.75" customHeight="1" x14ac:dyDescent="0.2">
      <c r="F13" s="16" t="s">
        <v>74</v>
      </c>
      <c r="G13" s="22" t="s">
        <v>49</v>
      </c>
      <c r="H13" s="63"/>
      <c r="J13" s="17" t="s">
        <v>85</v>
      </c>
      <c r="K13" s="25">
        <v>10</v>
      </c>
      <c r="L13" s="78" t="s">
        <v>34</v>
      </c>
      <c r="N13" s="40" t="s">
        <v>84</v>
      </c>
      <c r="O13" s="28">
        <v>0</v>
      </c>
      <c r="P13" s="63" t="s">
        <v>34</v>
      </c>
      <c r="R13" s="40" t="s">
        <v>86</v>
      </c>
      <c r="S13" s="41">
        <v>0</v>
      </c>
      <c r="T13" s="63" t="s">
        <v>34</v>
      </c>
      <c r="AG13" s="11"/>
      <c r="AH13" s="11"/>
      <c r="AI13" s="11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</row>
    <row r="14" spans="2:55" ht="13.5" thickBot="1" x14ac:dyDescent="0.25">
      <c r="B14" s="108" t="s">
        <v>100</v>
      </c>
      <c r="C14" s="84"/>
      <c r="D14" s="84">
        <f>SUM(C20:C763)</f>
        <v>20000</v>
      </c>
      <c r="F14" s="16" t="s">
        <v>79</v>
      </c>
      <c r="G14" s="22">
        <v>3</v>
      </c>
      <c r="H14" s="63" t="s">
        <v>34</v>
      </c>
      <c r="J14" s="17" t="s">
        <v>74</v>
      </c>
      <c r="K14" s="25" t="s">
        <v>49</v>
      </c>
      <c r="L14" s="78"/>
      <c r="N14" s="29" t="s">
        <v>85</v>
      </c>
      <c r="O14" s="30">
        <v>15</v>
      </c>
      <c r="P14" s="63" t="s">
        <v>34</v>
      </c>
      <c r="R14" s="29" t="s">
        <v>85</v>
      </c>
      <c r="S14" s="42">
        <v>10</v>
      </c>
      <c r="T14" s="63" t="s">
        <v>34</v>
      </c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</row>
    <row r="15" spans="2:55" ht="13.5" thickBot="1" x14ac:dyDescent="0.25">
      <c r="B15" s="107" t="s">
        <v>101</v>
      </c>
      <c r="C15" s="108"/>
      <c r="D15" s="84">
        <f>SUM(H20:H763)+SUM(K20:K763)+SUM(O20:O763)+SUM(S20:S763)</f>
        <v>20000.000000000007</v>
      </c>
      <c r="F15" s="16" t="s">
        <v>80</v>
      </c>
      <c r="G15" s="23">
        <v>15</v>
      </c>
      <c r="H15" s="63" t="s">
        <v>34</v>
      </c>
      <c r="J15" s="17" t="s">
        <v>81</v>
      </c>
      <c r="K15" s="25">
        <v>1</v>
      </c>
      <c r="L15" s="78" t="s">
        <v>34</v>
      </c>
      <c r="N15" s="17" t="s">
        <v>31</v>
      </c>
      <c r="O15" s="73">
        <v>1</v>
      </c>
      <c r="P15" s="63"/>
      <c r="R15" s="17" t="s">
        <v>31</v>
      </c>
      <c r="S15" s="80">
        <v>2</v>
      </c>
      <c r="T15" s="63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</row>
    <row r="16" spans="2:55" x14ac:dyDescent="0.2">
      <c r="B16" s="108" t="s">
        <v>102</v>
      </c>
      <c r="C16" s="84"/>
      <c r="D16" s="84">
        <f>D15-D14</f>
        <v>0</v>
      </c>
      <c r="F16" s="64"/>
      <c r="G16" s="65"/>
      <c r="H16" s="66"/>
      <c r="J16" s="17" t="s">
        <v>82</v>
      </c>
      <c r="K16" s="25">
        <v>10</v>
      </c>
      <c r="L16" s="78" t="s">
        <v>34</v>
      </c>
      <c r="N16" s="17"/>
      <c r="O16" s="19"/>
      <c r="P16" s="63"/>
      <c r="R16" s="17"/>
      <c r="S16" s="19"/>
      <c r="T16" s="63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</row>
    <row r="17" spans="2:55" ht="11.25" customHeight="1" thickBot="1" x14ac:dyDescent="0.25">
      <c r="F17" s="67"/>
      <c r="G17" s="68"/>
      <c r="H17" s="69"/>
      <c r="J17" s="18" t="s">
        <v>83</v>
      </c>
      <c r="K17" s="26">
        <v>0.2</v>
      </c>
      <c r="L17" s="79" t="s">
        <v>42</v>
      </c>
      <c r="N17" s="18"/>
      <c r="O17" s="20"/>
      <c r="P17" s="75"/>
      <c r="R17" s="18"/>
      <c r="S17" s="20"/>
      <c r="T17" s="75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</row>
    <row r="18" spans="2:55" ht="13.5" customHeight="1" thickBot="1" x14ac:dyDescent="0.25">
      <c r="B18" s="59" t="s">
        <v>103</v>
      </c>
      <c r="C18" s="60"/>
      <c r="D18" s="61"/>
      <c r="I18" s="54"/>
      <c r="J18" s="11"/>
      <c r="K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</row>
    <row r="19" spans="2:55" ht="40.5" customHeight="1" x14ac:dyDescent="0.2">
      <c r="B19" s="62" t="s">
        <v>48</v>
      </c>
      <c r="C19" s="98" t="s">
        <v>97</v>
      </c>
      <c r="D19" s="99"/>
      <c r="F19" s="57" t="s">
        <v>73</v>
      </c>
      <c r="G19" s="57" t="s">
        <v>50</v>
      </c>
      <c r="H19" s="58" t="s">
        <v>51</v>
      </c>
      <c r="I19" s="27"/>
      <c r="J19" s="57" t="s">
        <v>73</v>
      </c>
      <c r="K19" s="58" t="s">
        <v>51</v>
      </c>
      <c r="N19" s="57" t="s">
        <v>73</v>
      </c>
      <c r="O19" s="58" t="s">
        <v>51</v>
      </c>
      <c r="R19" s="57" t="s">
        <v>73</v>
      </c>
      <c r="S19" s="58" t="s">
        <v>51</v>
      </c>
      <c r="V19" s="57" t="s">
        <v>73</v>
      </c>
      <c r="W19" s="58" t="s">
        <v>102</v>
      </c>
      <c r="AG19" s="11"/>
      <c r="AH19" s="11"/>
      <c r="AI19" s="11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</row>
    <row r="20" spans="2:55" ht="12.75" customHeight="1" x14ac:dyDescent="0.2">
      <c r="B20" s="46">
        <v>1</v>
      </c>
      <c r="C20" s="43">
        <v>12</v>
      </c>
      <c r="D20" s="12" t="s">
        <v>47</v>
      </c>
      <c r="F20" s="70">
        <v>1</v>
      </c>
      <c r="G20" s="88"/>
      <c r="H20" s="90">
        <f>INDEX('Contrato Firme'!$N$2:$N$745,MATCH('Tela de entrada'!F20,'Contrato Firme'!$D$2:$D$745,0),1)</f>
        <v>5.1520537660669703</v>
      </c>
      <c r="I20" s="11"/>
      <c r="J20" s="70">
        <v>1</v>
      </c>
      <c r="K20" s="93">
        <f>INDEX('Contrato Flexível Percentual'!$R$2:$R$745,MATCH('Tela de entrada'!J20,'Contrato Flexível Percentual'!$D$2:$D$745,0),1)</f>
        <v>2.4</v>
      </c>
      <c r="N20" s="70">
        <v>1</v>
      </c>
      <c r="O20" s="91">
        <f>INDEX('Contrato Flexível Prioridade'!$Q$2:$Q$1489,MATCH(CONCATENATE($N$12,'Tela de entrada'!N20),'Contrato Flexível Prioridade'!$B$2:$B$1489,0),1)</f>
        <v>4.4479462339330293</v>
      </c>
      <c r="R20" s="70">
        <v>1</v>
      </c>
      <c r="S20" s="91">
        <f>INDEX('Contrato Flexível Prioridade'!$Q$2:$Q$1489,MATCH(CONCATENATE($R$12,'Tela de entrada'!R20),'Contrato Flexível Prioridade'!$B$2:$B$1489,0),1)</f>
        <v>0</v>
      </c>
      <c r="V20" s="70">
        <v>1</v>
      </c>
      <c r="W20" s="109">
        <f>C20-H20-K20-O20-S20</f>
        <v>0</v>
      </c>
      <c r="AG20" s="11"/>
      <c r="AH20" s="11"/>
      <c r="AI20" s="11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</row>
    <row r="21" spans="2:55" x14ac:dyDescent="0.2">
      <c r="B21" s="47">
        <v>2</v>
      </c>
      <c r="C21" s="44">
        <v>45</v>
      </c>
      <c r="D21" s="13" t="s">
        <v>47</v>
      </c>
      <c r="F21" s="71">
        <v>2</v>
      </c>
      <c r="G21" s="37"/>
      <c r="H21" s="91">
        <f>INDEX('Contrato Firme'!$N$2:$N$745,MATCH('Tela de entrada'!F21,'Contrato Firme'!$D$2:$D$745,0),1)</f>
        <v>15</v>
      </c>
      <c r="I21" s="55"/>
      <c r="J21" s="71">
        <v>2</v>
      </c>
      <c r="K21" s="93">
        <f>INDEX('Contrato Flexível Percentual'!$R$2:$R$745,MATCH('Tela de entrada'!J21,'Contrato Flexível Percentual'!$D$2:$D$745,0),1)</f>
        <v>9</v>
      </c>
      <c r="N21" s="71">
        <v>2</v>
      </c>
      <c r="O21" s="91">
        <f>INDEX('Contrato Flexível Prioridade'!$Q$2:$Q$1489,MATCH(CONCATENATE($N$12,'Tela de entrada'!N21),'Contrato Flexível Prioridade'!$B$2:$B$1489,0),1)</f>
        <v>15</v>
      </c>
      <c r="R21" s="71">
        <v>2</v>
      </c>
      <c r="S21" s="91">
        <f>INDEX('Contrato Flexível Prioridade'!$Q$2:$Q$1489,MATCH(CONCATENATE($R$12,'Tela de entrada'!R21),'Contrato Flexível Prioridade'!$B$2:$B$1489,0),1)</f>
        <v>6</v>
      </c>
      <c r="V21" s="71">
        <v>2</v>
      </c>
      <c r="W21" s="109">
        <f>C21-H21-K21-O21-S21</f>
        <v>0</v>
      </c>
      <c r="AG21" s="11"/>
      <c r="AH21" s="11"/>
      <c r="AI21" s="11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</row>
    <row r="22" spans="2:55" x14ac:dyDescent="0.2">
      <c r="B22" s="47">
        <v>3</v>
      </c>
      <c r="C22" s="43">
        <v>26</v>
      </c>
      <c r="D22" s="13" t="s">
        <v>47</v>
      </c>
      <c r="F22" s="71">
        <v>3</v>
      </c>
      <c r="G22" s="37"/>
      <c r="H22" s="91">
        <f>INDEX('Contrato Firme'!$N$2:$N$745,MATCH('Tela de entrada'!F22,'Contrato Firme'!$D$2:$D$745,0),1)</f>
        <v>10.019945184662568</v>
      </c>
      <c r="I22" s="55"/>
      <c r="J22" s="71">
        <v>3</v>
      </c>
      <c r="K22" s="93">
        <f>INDEX('Contrato Flexível Percentual'!$R$2:$R$745,MATCH('Tela de entrada'!J22,'Contrato Flexível Percentual'!$D$2:$D$745,0),1)</f>
        <v>5.2</v>
      </c>
      <c r="N22" s="71">
        <v>3</v>
      </c>
      <c r="O22" s="91">
        <f>INDEX('Contrato Flexível Prioridade'!$Q$2:$Q$1489,MATCH(CONCATENATE($N$12,'Tela de entrada'!N22),'Contrato Flexível Prioridade'!$B$2:$B$1489,0),1)</f>
        <v>10.780054815337433</v>
      </c>
      <c r="R22" s="71">
        <v>3</v>
      </c>
      <c r="S22" s="91">
        <f>INDEX('Contrato Flexível Prioridade'!$Q$2:$Q$1489,MATCH(CONCATENATE($R$12,'Tela de entrada'!R22),'Contrato Flexível Prioridade'!$B$2:$B$1489,0),1)</f>
        <v>0</v>
      </c>
      <c r="V22" s="71">
        <v>3</v>
      </c>
      <c r="W22" s="109">
        <f>C22-H22-K22-O22-S22</f>
        <v>0</v>
      </c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</row>
    <row r="23" spans="2:55" ht="15" customHeight="1" x14ac:dyDescent="0.2">
      <c r="B23" s="47">
        <v>4</v>
      </c>
      <c r="C23" s="44">
        <v>34</v>
      </c>
      <c r="D23" s="13" t="s">
        <v>47</v>
      </c>
      <c r="F23" s="71">
        <v>4</v>
      </c>
      <c r="G23" s="37"/>
      <c r="H23" s="91">
        <f>INDEX('Contrato Firme'!$N$2:$N$745,MATCH('Tela de entrada'!F23,'Contrato Firme'!$D$2:$D$745,0),1)</f>
        <v>12.801597423860052</v>
      </c>
      <c r="I23" s="55"/>
      <c r="J23" s="71">
        <v>4</v>
      </c>
      <c r="K23" s="93">
        <f>INDEX('Contrato Flexível Percentual'!$R$2:$R$745,MATCH('Tela de entrada'!J23,'Contrato Flexível Percentual'!$D$2:$D$745,0),1)</f>
        <v>6.8</v>
      </c>
      <c r="N23" s="71">
        <v>4</v>
      </c>
      <c r="O23" s="91">
        <f>INDEX('Contrato Flexível Prioridade'!$Q$2:$Q$1489,MATCH(CONCATENATE($N$12,'Tela de entrada'!N23),'Contrato Flexível Prioridade'!$B$2:$B$1489,0),1)</f>
        <v>14.398402576139947</v>
      </c>
      <c r="R23" s="71">
        <v>4</v>
      </c>
      <c r="S23" s="91">
        <f>INDEX('Contrato Flexível Prioridade'!$Q$2:$Q$1489,MATCH(CONCATENATE($R$12,'Tela de entrada'!R23),'Contrato Flexível Prioridade'!$B$2:$B$1489,0),1)</f>
        <v>0</v>
      </c>
      <c r="V23" s="71">
        <v>4</v>
      </c>
      <c r="W23" s="109">
        <f>C23-H23-K23-O23-S23</f>
        <v>0</v>
      </c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</row>
    <row r="24" spans="2:55" x14ac:dyDescent="0.2">
      <c r="B24" s="47">
        <v>5</v>
      </c>
      <c r="C24" s="43">
        <v>31</v>
      </c>
      <c r="D24" s="13" t="s">
        <v>47</v>
      </c>
      <c r="F24" s="71">
        <v>5</v>
      </c>
      <c r="G24" s="37"/>
      <c r="H24" s="91">
        <f>INDEX('Contrato Firme'!$N$2:$N$745,MATCH('Tela de entrada'!F24,'Contrato Firme'!$D$2:$D$745,0),1)</f>
        <v>11.758477834160995</v>
      </c>
      <c r="I24" s="55"/>
      <c r="J24" s="71">
        <v>5</v>
      </c>
      <c r="K24" s="93">
        <f>INDEX('Contrato Flexível Percentual'!$R$2:$R$745,MATCH('Tela de entrada'!J24,'Contrato Flexível Percentual'!$D$2:$D$745,0),1)</f>
        <v>6.2</v>
      </c>
      <c r="N24" s="71">
        <v>5</v>
      </c>
      <c r="O24" s="91">
        <f>INDEX('Contrato Flexível Prioridade'!$Q$2:$Q$1489,MATCH(CONCATENATE($N$12,'Tela de entrada'!N24),'Contrato Flexível Prioridade'!$B$2:$B$1489,0),1)</f>
        <v>13.041522165839005</v>
      </c>
      <c r="R24" s="71">
        <v>5</v>
      </c>
      <c r="S24" s="91">
        <f>INDEX('Contrato Flexível Prioridade'!$Q$2:$Q$1489,MATCH(CONCATENATE($R$12,'Tela de entrada'!R24),'Contrato Flexível Prioridade'!$B$2:$B$1489,0),1)</f>
        <v>0</v>
      </c>
      <c r="V24" s="71">
        <v>5</v>
      </c>
      <c r="W24" s="109">
        <f>C24-H24-K24-O24-S24</f>
        <v>0</v>
      </c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</row>
    <row r="25" spans="2:55" ht="12.75" customHeight="1" x14ac:dyDescent="0.2">
      <c r="B25" s="47">
        <v>6</v>
      </c>
      <c r="C25" s="44">
        <v>37</v>
      </c>
      <c r="D25" s="13" t="s">
        <v>47</v>
      </c>
      <c r="F25" s="71">
        <v>6</v>
      </c>
      <c r="G25" s="37"/>
      <c r="H25" s="91">
        <f>INDEX('Contrato Firme'!$N$2:$N$745,MATCH('Tela de entrada'!F25,'Contrato Firme'!$D$2:$D$745,0),1)</f>
        <v>13.84471701355911</v>
      </c>
      <c r="I25" s="55"/>
      <c r="J25" s="71">
        <v>6</v>
      </c>
      <c r="K25" s="93">
        <f>INDEX('Contrato Flexível Percentual'!$R$2:$R$745,MATCH('Tela de entrada'!J25,'Contrato Flexível Percentual'!$D$2:$D$745,0),1)</f>
        <v>7.4</v>
      </c>
      <c r="N25" s="71">
        <v>6</v>
      </c>
      <c r="O25" s="91">
        <f>INDEX('Contrato Flexível Prioridade'!$Q$2:$Q$1489,MATCH(CONCATENATE($N$12,'Tela de entrada'!N25),'Contrato Flexível Prioridade'!$B$2:$B$1489,0),1)</f>
        <v>15</v>
      </c>
      <c r="R25" s="71">
        <v>6</v>
      </c>
      <c r="S25" s="91">
        <f>INDEX('Contrato Flexível Prioridade'!$Q$2:$Q$1489,MATCH(CONCATENATE($R$12,'Tela de entrada'!R25),'Contrato Flexível Prioridade'!$B$2:$B$1489,0),1)</f>
        <v>0.7552829864408892</v>
      </c>
      <c r="V25" s="71">
        <v>6</v>
      </c>
      <c r="W25" s="109">
        <f>C25-H25-K25-O25-S25</f>
        <v>-1.7763568394002505E-15</v>
      </c>
      <c r="AG25" s="11"/>
      <c r="AH25" s="11"/>
      <c r="AI25" s="11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</row>
    <row r="26" spans="2:55" ht="12.75" customHeight="1" x14ac:dyDescent="0.2">
      <c r="B26" s="47">
        <v>7</v>
      </c>
      <c r="C26" s="43">
        <v>25</v>
      </c>
      <c r="D26" s="13" t="s">
        <v>47</v>
      </c>
      <c r="F26" s="71">
        <v>7</v>
      </c>
      <c r="G26" s="37"/>
      <c r="H26" s="91">
        <f>INDEX('Contrato Firme'!$N$2:$N$745,MATCH('Tela de entrada'!F26,'Contrato Firme'!$D$2:$D$745,0),1)</f>
        <v>9.672238654762884</v>
      </c>
      <c r="I26" s="55"/>
      <c r="J26" s="71">
        <v>7</v>
      </c>
      <c r="K26" s="93">
        <f>INDEX('Contrato Flexível Percentual'!$R$2:$R$745,MATCH('Tela de entrada'!J26,'Contrato Flexível Percentual'!$D$2:$D$745,0),1)</f>
        <v>5</v>
      </c>
      <c r="N26" s="71">
        <v>7</v>
      </c>
      <c r="O26" s="91">
        <f>INDEX('Contrato Flexível Prioridade'!$Q$2:$Q$1489,MATCH(CONCATENATE($N$12,'Tela de entrada'!N26),'Contrato Flexível Prioridade'!$B$2:$B$1489,0),1)</f>
        <v>10.327761345237116</v>
      </c>
      <c r="R26" s="71">
        <v>7</v>
      </c>
      <c r="S26" s="91">
        <f>INDEX('Contrato Flexível Prioridade'!$Q$2:$Q$1489,MATCH(CONCATENATE($R$12,'Tela de entrada'!R26),'Contrato Flexível Prioridade'!$B$2:$B$1489,0),1)</f>
        <v>0</v>
      </c>
      <c r="V26" s="71">
        <v>7</v>
      </c>
      <c r="W26" s="109">
        <f>C26-H26-K26-O26-S26</f>
        <v>0</v>
      </c>
      <c r="AG26" s="11"/>
      <c r="AH26" s="11"/>
      <c r="AI26" s="11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</row>
    <row r="27" spans="2:55" x14ac:dyDescent="0.2">
      <c r="B27" s="47">
        <v>8</v>
      </c>
      <c r="C27" s="44">
        <v>5</v>
      </c>
      <c r="D27" s="13" t="s">
        <v>47</v>
      </c>
      <c r="F27" s="71">
        <v>8</v>
      </c>
      <c r="G27" s="37"/>
      <c r="H27" s="91">
        <f>INDEX('Contrato Firme'!$N$2:$N$745,MATCH('Tela de entrada'!F27,'Contrato Firme'!$D$2:$D$745,0),1)</f>
        <v>3.7836603258165948</v>
      </c>
      <c r="I27" s="55"/>
      <c r="J27" s="71">
        <v>8</v>
      </c>
      <c r="K27" s="93">
        <f>INDEX('Contrato Flexível Percentual'!$R$2:$R$745,MATCH('Tela de entrada'!J27,'Contrato Flexível Percentual'!$D$2:$D$745,0),1)</f>
        <v>1</v>
      </c>
      <c r="N27" s="71">
        <v>8</v>
      </c>
      <c r="O27" s="91">
        <f>INDEX('Contrato Flexível Prioridade'!$Q$2:$Q$1489,MATCH(CONCATENATE($N$12,'Tela de entrada'!N27),'Contrato Flexível Prioridade'!$B$2:$B$1489,0),1)</f>
        <v>0.21633967418340561</v>
      </c>
      <c r="R27" s="71">
        <v>8</v>
      </c>
      <c r="S27" s="91">
        <f>INDEX('Contrato Flexível Prioridade'!$Q$2:$Q$1489,MATCH(CONCATENATE($R$12,'Tela de entrada'!R27),'Contrato Flexível Prioridade'!$B$2:$B$1489,0),1)</f>
        <v>0</v>
      </c>
      <c r="V27" s="71">
        <v>8</v>
      </c>
      <c r="W27" s="109">
        <f>C27-H27-K27-O27-S27</f>
        <v>-4.4408920985006262E-16</v>
      </c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</row>
    <row r="28" spans="2:55" x14ac:dyDescent="0.2">
      <c r="B28" s="47">
        <v>9</v>
      </c>
      <c r="C28" s="43">
        <v>28</v>
      </c>
      <c r="D28" s="13" t="s">
        <v>47</v>
      </c>
      <c r="F28" s="71">
        <v>9</v>
      </c>
      <c r="G28" s="37"/>
      <c r="H28" s="91">
        <f>INDEX('Contrato Firme'!$N$2:$N$745,MATCH('Tela de entrada'!F28,'Contrato Firme'!$D$2:$D$745,0),1)</f>
        <v>10.715358244461939</v>
      </c>
      <c r="I28" s="55"/>
      <c r="J28" s="71">
        <v>9</v>
      </c>
      <c r="K28" s="93">
        <f>INDEX('Contrato Flexível Percentual'!$R$2:$R$745,MATCH('Tela de entrada'!J28,'Contrato Flexível Percentual'!$D$2:$D$745,0),1)</f>
        <v>5.6</v>
      </c>
      <c r="N28" s="71">
        <v>9</v>
      </c>
      <c r="O28" s="91">
        <f>INDEX('Contrato Flexível Prioridade'!$Q$2:$Q$1489,MATCH(CONCATENATE($N$12,'Tela de entrada'!N28),'Contrato Flexível Prioridade'!$B$2:$B$1489,0),1)</f>
        <v>11.68464175553806</v>
      </c>
      <c r="R28" s="71">
        <v>9</v>
      </c>
      <c r="S28" s="91">
        <f>INDEX('Contrato Flexível Prioridade'!$Q$2:$Q$1489,MATCH(CONCATENATE($R$12,'Tela de entrada'!R28),'Contrato Flexível Prioridade'!$B$2:$B$1489,0),1)</f>
        <v>0</v>
      </c>
      <c r="V28" s="71">
        <v>9</v>
      </c>
      <c r="W28" s="109">
        <f>C28-H28-K28-O28-S28</f>
        <v>1.7763568394002505E-15</v>
      </c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</row>
    <row r="29" spans="2:55" ht="15" customHeight="1" x14ac:dyDescent="0.2">
      <c r="B29" s="47">
        <v>10</v>
      </c>
      <c r="C29" s="44">
        <v>20</v>
      </c>
      <c r="D29" s="13" t="s">
        <v>47</v>
      </c>
      <c r="F29" s="71">
        <v>10</v>
      </c>
      <c r="G29" s="37"/>
      <c r="H29" s="91">
        <f>INDEX('Contrato Firme'!$N$2:$N$745,MATCH('Tela de entrada'!F29,'Contrato Firme'!$D$2:$D$745,0),1)</f>
        <v>7.9337060052644555</v>
      </c>
      <c r="I29" s="55"/>
      <c r="J29" s="71">
        <v>10</v>
      </c>
      <c r="K29" s="93">
        <f>INDEX('Contrato Flexível Percentual'!$R$2:$R$745,MATCH('Tela de entrada'!J29,'Contrato Flexível Percentual'!$D$2:$D$745,0),1)</f>
        <v>4</v>
      </c>
      <c r="N29" s="71">
        <v>10</v>
      </c>
      <c r="O29" s="91">
        <f>INDEX('Contrato Flexível Prioridade'!$Q$2:$Q$1489,MATCH(CONCATENATE($N$12,'Tela de entrada'!N29),'Contrato Flexível Prioridade'!$B$2:$B$1489,0),1)</f>
        <v>8.0662939947355454</v>
      </c>
      <c r="R29" s="71">
        <v>10</v>
      </c>
      <c r="S29" s="91">
        <f>INDEX('Contrato Flexível Prioridade'!$Q$2:$Q$1489,MATCH(CONCATENATE($R$12,'Tela de entrada'!R29),'Contrato Flexível Prioridade'!$B$2:$B$1489,0),1)</f>
        <v>0</v>
      </c>
      <c r="V29" s="71">
        <v>10</v>
      </c>
      <c r="W29" s="109">
        <f>C29-H29-K29-O29-S29</f>
        <v>0</v>
      </c>
      <c r="AG29" s="11"/>
      <c r="AH29" s="27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</row>
    <row r="30" spans="2:55" ht="12.75" customHeight="1" x14ac:dyDescent="0.2">
      <c r="B30" s="47">
        <v>11</v>
      </c>
      <c r="C30" s="43">
        <v>30</v>
      </c>
      <c r="D30" s="13" t="s">
        <v>47</v>
      </c>
      <c r="F30" s="71">
        <v>11</v>
      </c>
      <c r="G30" s="37"/>
      <c r="H30" s="91">
        <f>INDEX('Contrato Firme'!$N$2:$N$745,MATCH('Tela de entrada'!F30,'Contrato Firme'!$D$2:$D$745,0),1)</f>
        <v>11.41077130426131</v>
      </c>
      <c r="I30" s="55"/>
      <c r="J30" s="71">
        <v>11</v>
      </c>
      <c r="K30" s="93">
        <f>INDEX('Contrato Flexível Percentual'!$R$2:$R$745,MATCH('Tela de entrada'!J30,'Contrato Flexível Percentual'!$D$2:$D$745,0),1)</f>
        <v>6</v>
      </c>
      <c r="N30" s="71">
        <v>11</v>
      </c>
      <c r="O30" s="91">
        <f>INDEX('Contrato Flexível Prioridade'!$Q$2:$Q$1489,MATCH(CONCATENATE($N$12,'Tela de entrada'!N30),'Contrato Flexível Prioridade'!$B$2:$B$1489,0),1)</f>
        <v>12.58922869573869</v>
      </c>
      <c r="R30" s="71">
        <v>11</v>
      </c>
      <c r="S30" s="91">
        <f>INDEX('Contrato Flexível Prioridade'!$Q$2:$Q$1489,MATCH(CONCATENATE($R$12,'Tela de entrada'!R30),'Contrato Flexível Prioridade'!$B$2:$B$1489,0),1)</f>
        <v>0</v>
      </c>
      <c r="V30" s="71">
        <v>11</v>
      </c>
      <c r="W30" s="109">
        <f>C30-H30-K30-O30-S30</f>
        <v>0</v>
      </c>
      <c r="AG30" s="38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</row>
    <row r="31" spans="2:55" ht="12.75" customHeight="1" x14ac:dyDescent="0.2">
      <c r="B31" s="47">
        <v>12</v>
      </c>
      <c r="C31" s="44">
        <v>23</v>
      </c>
      <c r="D31" s="13" t="s">
        <v>47</v>
      </c>
      <c r="F31" s="71">
        <v>12</v>
      </c>
      <c r="G31" s="37"/>
      <c r="H31" s="91">
        <f>INDEX('Contrato Firme'!$N$2:$N$745,MATCH('Tela de entrada'!F31,'Contrato Firme'!$D$2:$D$745,0),1)</f>
        <v>8.9768255949635112</v>
      </c>
      <c r="I31" s="55"/>
      <c r="J31" s="71">
        <v>12</v>
      </c>
      <c r="K31" s="93">
        <f>INDEX('Contrato Flexível Percentual'!$R$2:$R$745,MATCH('Tela de entrada'!J31,'Contrato Flexível Percentual'!$D$2:$D$745,0),1)</f>
        <v>4.5999999999999996</v>
      </c>
      <c r="N31" s="71">
        <v>12</v>
      </c>
      <c r="O31" s="91">
        <f>INDEX('Contrato Flexível Prioridade'!$Q$2:$Q$1489,MATCH(CONCATENATE($N$12,'Tela de entrada'!N31),'Contrato Flexível Prioridade'!$B$2:$B$1489,0),1)</f>
        <v>9.4231744050364892</v>
      </c>
      <c r="R31" s="71">
        <v>12</v>
      </c>
      <c r="S31" s="91">
        <f>INDEX('Contrato Flexível Prioridade'!$Q$2:$Q$1489,MATCH(CONCATENATE($R$12,'Tela de entrada'!R31),'Contrato Flexível Prioridade'!$B$2:$B$1489,0),1)</f>
        <v>0</v>
      </c>
      <c r="V31" s="71">
        <v>12</v>
      </c>
      <c r="W31" s="109">
        <f>C31-H31-K31-O31-S31</f>
        <v>0</v>
      </c>
      <c r="AG31" s="38"/>
      <c r="AH31" s="11"/>
      <c r="AI31" s="11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</row>
    <row r="32" spans="2:55" ht="15" customHeight="1" x14ac:dyDescent="0.2">
      <c r="B32" s="47">
        <v>13</v>
      </c>
      <c r="C32" s="43">
        <v>40</v>
      </c>
      <c r="D32" s="13" t="s">
        <v>47</v>
      </c>
      <c r="F32" s="71">
        <v>13</v>
      </c>
      <c r="G32" s="37"/>
      <c r="H32" s="91">
        <f>INDEX('Contrato Firme'!$N$2:$N$745,MATCH('Tela de entrada'!F32,'Contrato Firme'!$D$2:$D$745,0),1)</f>
        <v>14.887836603258167</v>
      </c>
      <c r="I32" s="55"/>
      <c r="J32" s="71">
        <v>13</v>
      </c>
      <c r="K32" s="93">
        <f>INDEX('Contrato Flexível Percentual'!$R$2:$R$745,MATCH('Tela de entrada'!J32,'Contrato Flexível Percentual'!$D$2:$D$745,0),1)</f>
        <v>8</v>
      </c>
      <c r="N32" s="71">
        <v>13</v>
      </c>
      <c r="O32" s="91">
        <f>INDEX('Contrato Flexível Prioridade'!$Q$2:$Q$1489,MATCH(CONCATENATE($N$12,'Tela de entrada'!N32),'Contrato Flexível Prioridade'!$B$2:$B$1489,0),1)</f>
        <v>15</v>
      </c>
      <c r="R32" s="71">
        <v>13</v>
      </c>
      <c r="S32" s="91">
        <f>INDEX('Contrato Flexível Prioridade'!$Q$2:$Q$1489,MATCH(CONCATENATE($R$12,'Tela de entrada'!R32),'Contrato Flexível Prioridade'!$B$2:$B$1489,0),1)</f>
        <v>2.1121633967418347</v>
      </c>
      <c r="V32" s="71">
        <v>13</v>
      </c>
      <c r="W32" s="109">
        <f>C32-H32-K32-O32-S32</f>
        <v>0</v>
      </c>
      <c r="AG32" s="39"/>
      <c r="AH32" s="101"/>
      <c r="AI32" s="10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</row>
    <row r="33" spans="2:55" ht="12.75" customHeight="1" x14ac:dyDescent="0.2">
      <c r="B33" s="47">
        <v>14</v>
      </c>
      <c r="C33" s="44">
        <v>32</v>
      </c>
      <c r="D33" s="13" t="s">
        <v>47</v>
      </c>
      <c r="F33" s="71">
        <v>14</v>
      </c>
      <c r="G33" s="37"/>
      <c r="H33" s="91">
        <f>INDEX('Contrato Firme'!$N$2:$N$745,MATCH('Tela de entrada'!F33,'Contrato Firme'!$D$2:$D$745,0),1)</f>
        <v>12.106184364060681</v>
      </c>
      <c r="I33" s="55"/>
      <c r="J33" s="71">
        <v>14</v>
      </c>
      <c r="K33" s="93">
        <f>INDEX('Contrato Flexível Percentual'!$R$2:$R$745,MATCH('Tela de entrada'!J33,'Contrato Flexível Percentual'!$D$2:$D$745,0),1)</f>
        <v>6.4</v>
      </c>
      <c r="N33" s="71">
        <v>14</v>
      </c>
      <c r="O33" s="91">
        <f>INDEX('Contrato Flexível Prioridade'!$Q$2:$Q$1489,MATCH(CONCATENATE($N$12,'Tela de entrada'!N33),'Contrato Flexível Prioridade'!$B$2:$B$1489,0),1)</f>
        <v>13.49381563593932</v>
      </c>
      <c r="R33" s="71">
        <v>14</v>
      </c>
      <c r="S33" s="91">
        <f>INDEX('Contrato Flexível Prioridade'!$Q$2:$Q$1489,MATCH(CONCATENATE($R$12,'Tela de entrada'!R33),'Contrato Flexível Prioridade'!$B$2:$B$1489,0),1)</f>
        <v>0</v>
      </c>
      <c r="V33" s="71">
        <v>14</v>
      </c>
      <c r="W33" s="109">
        <f>C33-H33-K33-O33-S33</f>
        <v>-1.7763568394002505E-15</v>
      </c>
      <c r="AG33" s="11"/>
      <c r="AH33" s="102"/>
      <c r="AI33" s="102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</row>
    <row r="34" spans="2:55" ht="12.75" customHeight="1" x14ac:dyDescent="0.2">
      <c r="B34" s="47">
        <v>15</v>
      </c>
      <c r="C34" s="43">
        <v>5</v>
      </c>
      <c r="D34" s="13" t="s">
        <v>47</v>
      </c>
      <c r="F34" s="71">
        <v>15</v>
      </c>
      <c r="G34" s="37"/>
      <c r="H34" s="91">
        <f>INDEX('Contrato Firme'!$N$2:$N$745,MATCH('Tela de entrada'!F34,'Contrato Firme'!$D$2:$D$745,0),1)</f>
        <v>3.7836603258165948</v>
      </c>
      <c r="I34" s="55"/>
      <c r="J34" s="71">
        <v>15</v>
      </c>
      <c r="K34" s="93">
        <f>INDEX('Contrato Flexível Percentual'!$R$2:$R$745,MATCH('Tela de entrada'!J34,'Contrato Flexível Percentual'!$D$2:$D$745,0),1)</f>
        <v>1</v>
      </c>
      <c r="L34" s="6"/>
      <c r="N34" s="71">
        <v>15</v>
      </c>
      <c r="O34" s="91">
        <f>INDEX('Contrato Flexível Prioridade'!$Q$2:$Q$1489,MATCH(CONCATENATE($N$12,'Tela de entrada'!N34),'Contrato Flexível Prioridade'!$B$2:$B$1489,0),1)</f>
        <v>0.21633967418340561</v>
      </c>
      <c r="R34" s="71">
        <v>15</v>
      </c>
      <c r="S34" s="91">
        <f>INDEX('Contrato Flexível Prioridade'!$Q$2:$Q$1489,MATCH(CONCATENATE($R$12,'Tela de entrada'!R34),'Contrato Flexível Prioridade'!$B$2:$B$1489,0),1)</f>
        <v>0</v>
      </c>
      <c r="V34" s="71">
        <v>15</v>
      </c>
      <c r="W34" s="109">
        <f>C34-H34-K34-O34-S34</f>
        <v>-4.4408920985006262E-16</v>
      </c>
    </row>
    <row r="35" spans="2:55" x14ac:dyDescent="0.2">
      <c r="B35" s="47">
        <v>16</v>
      </c>
      <c r="C35" s="44">
        <v>10</v>
      </c>
      <c r="D35" s="13" t="s">
        <v>47</v>
      </c>
      <c r="F35" s="71">
        <v>16</v>
      </c>
      <c r="G35" s="37"/>
      <c r="H35" s="91">
        <f>INDEX('Contrato Firme'!$N$2:$N$745,MATCH('Tela de entrada'!F35,'Contrato Firme'!$D$2:$D$745,0),1)</f>
        <v>4.4566407062675992</v>
      </c>
      <c r="I35" s="55"/>
      <c r="J35" s="71">
        <v>16</v>
      </c>
      <c r="K35" s="93">
        <f>INDEX('Contrato Flexível Percentual'!$R$2:$R$745,MATCH('Tela de entrada'!J35,'Contrato Flexível Percentual'!$D$2:$D$745,0),1)</f>
        <v>2</v>
      </c>
      <c r="L35" s="6"/>
      <c r="N35" s="71">
        <v>16</v>
      </c>
      <c r="O35" s="91">
        <f>INDEX('Contrato Flexível Prioridade'!$Q$2:$Q$1489,MATCH(CONCATENATE($N$12,'Tela de entrada'!N35),'Contrato Flexível Prioridade'!$B$2:$B$1489,0),1)</f>
        <v>3.5433592937324008</v>
      </c>
      <c r="R35" s="71">
        <v>16</v>
      </c>
      <c r="S35" s="91">
        <f>INDEX('Contrato Flexível Prioridade'!$Q$2:$Q$1489,MATCH(CONCATENATE($R$12,'Tela de entrada'!R35),'Contrato Flexível Prioridade'!$B$2:$B$1489,0),1)</f>
        <v>0</v>
      </c>
      <c r="V35" s="71">
        <v>16</v>
      </c>
      <c r="W35" s="109">
        <f>C35-H35-K35-O35-S35</f>
        <v>0</v>
      </c>
    </row>
    <row r="36" spans="2:55" x14ac:dyDescent="0.2">
      <c r="B36" s="47">
        <v>17</v>
      </c>
      <c r="C36" s="43">
        <v>28</v>
      </c>
      <c r="D36" s="13" t="s">
        <v>47</v>
      </c>
      <c r="F36" s="71">
        <v>17</v>
      </c>
      <c r="G36" s="37"/>
      <c r="H36" s="91">
        <f>INDEX('Contrato Firme'!$N$2:$N$745,MATCH('Tela de entrada'!F36,'Contrato Firme'!$D$2:$D$745,0),1)</f>
        <v>10.715358244461939</v>
      </c>
      <c r="I36" s="55"/>
      <c r="J36" s="71">
        <v>17</v>
      </c>
      <c r="K36" s="93">
        <f>INDEX('Contrato Flexível Percentual'!$R$2:$R$745,MATCH('Tela de entrada'!J36,'Contrato Flexível Percentual'!$D$2:$D$745,0),1)</f>
        <v>5.6</v>
      </c>
      <c r="N36" s="71">
        <v>17</v>
      </c>
      <c r="O36" s="91">
        <f>INDEX('Contrato Flexível Prioridade'!$Q$2:$Q$1489,MATCH(CONCATENATE($N$12,'Tela de entrada'!N36),'Contrato Flexível Prioridade'!$B$2:$B$1489,0),1)</f>
        <v>11.68464175553806</v>
      </c>
      <c r="R36" s="71">
        <v>17</v>
      </c>
      <c r="S36" s="91">
        <f>INDEX('Contrato Flexível Prioridade'!$Q$2:$Q$1489,MATCH(CONCATENATE($R$12,'Tela de entrada'!R36),'Contrato Flexível Prioridade'!$B$2:$B$1489,0),1)</f>
        <v>0</v>
      </c>
      <c r="V36" s="71">
        <v>17</v>
      </c>
      <c r="W36" s="109">
        <f>C36-H36-K36-O36-S36</f>
        <v>1.7763568394002505E-15</v>
      </c>
    </row>
    <row r="37" spans="2:55" x14ac:dyDescent="0.2">
      <c r="B37" s="47">
        <v>18</v>
      </c>
      <c r="C37" s="44">
        <v>46</v>
      </c>
      <c r="D37" s="13" t="s">
        <v>47</v>
      </c>
      <c r="F37" s="71">
        <v>18</v>
      </c>
      <c r="G37" s="37"/>
      <c r="H37" s="91">
        <f>INDEX('Contrato Firme'!$N$2:$N$745,MATCH('Tela de entrada'!F37,'Contrato Firme'!$D$2:$D$745,0),1)</f>
        <v>15</v>
      </c>
      <c r="I37" s="55"/>
      <c r="J37" s="71">
        <v>18</v>
      </c>
      <c r="K37" s="93">
        <f>INDEX('Contrato Flexível Percentual'!$R$2:$R$745,MATCH('Tela de entrada'!J37,'Contrato Flexível Percentual'!$D$2:$D$745,0),1)</f>
        <v>9.1999999999999993</v>
      </c>
      <c r="N37" s="71">
        <v>18</v>
      </c>
      <c r="O37" s="91">
        <f>INDEX('Contrato Flexível Prioridade'!$Q$2:$Q$1489,MATCH(CONCATENATE($N$12,'Tela de entrada'!N37),'Contrato Flexível Prioridade'!$B$2:$B$1489,0),1)</f>
        <v>15</v>
      </c>
      <c r="R37" s="71">
        <v>18</v>
      </c>
      <c r="S37" s="91">
        <f>INDEX('Contrato Flexível Prioridade'!$Q$2:$Q$1489,MATCH(CONCATENATE($R$12,'Tela de entrada'!R37),'Contrato Flexível Prioridade'!$B$2:$B$1489,0),1)</f>
        <v>6.8000000000000007</v>
      </c>
      <c r="V37" s="71">
        <v>18</v>
      </c>
      <c r="W37" s="109">
        <f>C37-H37-K37-O37-S37</f>
        <v>0</v>
      </c>
    </row>
    <row r="38" spans="2:55" x14ac:dyDescent="0.2">
      <c r="B38" s="47">
        <v>19</v>
      </c>
      <c r="C38" s="43">
        <v>50</v>
      </c>
      <c r="D38" s="13" t="s">
        <v>47</v>
      </c>
      <c r="F38" s="71">
        <v>19</v>
      </c>
      <c r="G38" s="37"/>
      <c r="H38" s="91">
        <f>INDEX('Contrato Firme'!$N$2:$N$745,MATCH('Tela de entrada'!F38,'Contrato Firme'!$D$2:$D$745,0),1)</f>
        <v>15</v>
      </c>
      <c r="I38" s="55"/>
      <c r="J38" s="71">
        <v>19</v>
      </c>
      <c r="K38" s="93">
        <f>INDEX('Contrato Flexível Percentual'!$R$2:$R$745,MATCH('Tela de entrada'!J38,'Contrato Flexível Percentual'!$D$2:$D$745,0),1)</f>
        <v>10</v>
      </c>
      <c r="N38" s="71">
        <v>19</v>
      </c>
      <c r="O38" s="91">
        <f>INDEX('Contrato Flexível Prioridade'!$Q$2:$Q$1489,MATCH(CONCATENATE($N$12,'Tela de entrada'!N38),'Contrato Flexível Prioridade'!$B$2:$B$1489,0),1)</f>
        <v>15</v>
      </c>
      <c r="R38" s="71">
        <v>19</v>
      </c>
      <c r="S38" s="91">
        <f>INDEX('Contrato Flexível Prioridade'!$Q$2:$Q$1489,MATCH(CONCATENATE($R$12,'Tela de entrada'!R38),'Contrato Flexível Prioridade'!$B$2:$B$1489,0),1)</f>
        <v>10</v>
      </c>
      <c r="V38" s="71">
        <v>19</v>
      </c>
      <c r="W38" s="109">
        <f>C38-H38-K38-O38-S38</f>
        <v>0</v>
      </c>
    </row>
    <row r="39" spans="2:55" x14ac:dyDescent="0.2">
      <c r="B39" s="47">
        <v>20</v>
      </c>
      <c r="C39" s="43">
        <v>15</v>
      </c>
      <c r="D39" s="13" t="s">
        <v>47</v>
      </c>
      <c r="F39" s="71">
        <v>20</v>
      </c>
      <c r="G39" s="37"/>
      <c r="H39" s="91">
        <f>INDEX('Contrato Firme'!$N$2:$N$745,MATCH('Tela de entrada'!F39,'Contrato Firme'!$D$2:$D$745,0),1)</f>
        <v>6.1951733557660269</v>
      </c>
      <c r="I39" s="55"/>
      <c r="J39" s="71">
        <v>20</v>
      </c>
      <c r="K39" s="93">
        <f>INDEX('Contrato Flexível Percentual'!$R$2:$R$745,MATCH('Tela de entrada'!J39,'Contrato Flexível Percentual'!$D$2:$D$745,0),1)</f>
        <v>3</v>
      </c>
      <c r="N39" s="71">
        <v>20</v>
      </c>
      <c r="O39" s="91">
        <f>INDEX('Contrato Flexível Prioridade'!$Q$2:$Q$1489,MATCH(CONCATENATE($N$12,'Tela de entrada'!N39),'Contrato Flexível Prioridade'!$B$2:$B$1489,0),1)</f>
        <v>5.8048266442339731</v>
      </c>
      <c r="R39" s="71">
        <v>20</v>
      </c>
      <c r="S39" s="91">
        <f>INDEX('Contrato Flexível Prioridade'!$Q$2:$Q$1489,MATCH(CONCATENATE($R$12,'Tela de entrada'!R39),'Contrato Flexível Prioridade'!$B$2:$B$1489,0),1)</f>
        <v>0</v>
      </c>
      <c r="V39" s="71">
        <v>20</v>
      </c>
      <c r="W39" s="109">
        <f>C39-H39-K39-O39-S39</f>
        <v>0</v>
      </c>
    </row>
    <row r="40" spans="2:55" x14ac:dyDescent="0.2">
      <c r="B40" s="47">
        <v>21</v>
      </c>
      <c r="C40" s="43">
        <v>20</v>
      </c>
      <c r="D40" s="13" t="s">
        <v>47</v>
      </c>
      <c r="F40" s="71">
        <v>21</v>
      </c>
      <c r="G40" s="37"/>
      <c r="H40" s="91">
        <f>INDEX('Contrato Firme'!$N$2:$N$745,MATCH('Tela de entrada'!F40,'Contrato Firme'!$D$2:$D$745,0),1)</f>
        <v>7.9337060052644555</v>
      </c>
      <c r="I40" s="55"/>
      <c r="J40" s="71">
        <v>21</v>
      </c>
      <c r="K40" s="93">
        <f>INDEX('Contrato Flexível Percentual'!$R$2:$R$745,MATCH('Tela de entrada'!J40,'Contrato Flexível Percentual'!$D$2:$D$745,0),1)</f>
        <v>4</v>
      </c>
      <c r="N40" s="71">
        <v>21</v>
      </c>
      <c r="O40" s="91">
        <f>INDEX('Contrato Flexível Prioridade'!$Q$2:$Q$1489,MATCH(CONCATENATE($N$12,'Tela de entrada'!N40),'Contrato Flexível Prioridade'!$B$2:$B$1489,0),1)</f>
        <v>8.0662939947355454</v>
      </c>
      <c r="R40" s="71">
        <v>21</v>
      </c>
      <c r="S40" s="91">
        <f>INDEX('Contrato Flexível Prioridade'!$Q$2:$Q$1489,MATCH(CONCATENATE($R$12,'Tela de entrada'!R40),'Contrato Flexível Prioridade'!$B$2:$B$1489,0),1)</f>
        <v>0</v>
      </c>
      <c r="V40" s="71">
        <v>21</v>
      </c>
      <c r="W40" s="109">
        <f>C40-H40-K40-O40-S40</f>
        <v>0</v>
      </c>
    </row>
    <row r="41" spans="2:55" x14ac:dyDescent="0.2">
      <c r="B41" s="47">
        <v>22</v>
      </c>
      <c r="C41" s="43">
        <v>24</v>
      </c>
      <c r="D41" s="13" t="s">
        <v>47</v>
      </c>
      <c r="F41" s="71">
        <v>22</v>
      </c>
      <c r="G41" s="37"/>
      <c r="H41" s="91">
        <f>INDEX('Contrato Firme'!$N$2:$N$745,MATCH('Tela de entrada'!F41,'Contrato Firme'!$D$2:$D$745,0),1)</f>
        <v>9.3245321248631967</v>
      </c>
      <c r="I41" s="55"/>
      <c r="J41" s="71">
        <v>22</v>
      </c>
      <c r="K41" s="93">
        <f>INDEX('Contrato Flexível Percentual'!$R$2:$R$745,MATCH('Tela de entrada'!J41,'Contrato Flexível Percentual'!$D$2:$D$745,0),1)</f>
        <v>4.8</v>
      </c>
      <c r="N41" s="71">
        <v>22</v>
      </c>
      <c r="O41" s="91">
        <f>INDEX('Contrato Flexível Prioridade'!$Q$2:$Q$1489,MATCH(CONCATENATE($N$12,'Tela de entrada'!N41),'Contrato Flexível Prioridade'!$B$2:$B$1489,0),1)</f>
        <v>9.8754678751368026</v>
      </c>
      <c r="R41" s="71">
        <v>22</v>
      </c>
      <c r="S41" s="91">
        <f>INDEX('Contrato Flexível Prioridade'!$Q$2:$Q$1489,MATCH(CONCATENATE($R$12,'Tela de entrada'!R41),'Contrato Flexível Prioridade'!$B$2:$B$1489,0),1)</f>
        <v>0</v>
      </c>
      <c r="V41" s="71">
        <v>22</v>
      </c>
      <c r="W41" s="109">
        <f>C41-H41-K41-O41-S41</f>
        <v>0</v>
      </c>
    </row>
    <row r="42" spans="2:55" x14ac:dyDescent="0.2">
      <c r="B42" s="47">
        <v>23</v>
      </c>
      <c r="C42" s="43">
        <v>49</v>
      </c>
      <c r="D42" s="13" t="s">
        <v>47</v>
      </c>
      <c r="F42" s="71">
        <v>23</v>
      </c>
      <c r="G42" s="37"/>
      <c r="H42" s="91">
        <f>INDEX('Contrato Firme'!$N$2:$N$745,MATCH('Tela de entrada'!F42,'Contrato Firme'!$D$2:$D$745,0),1)</f>
        <v>15</v>
      </c>
      <c r="I42" s="55"/>
      <c r="J42" s="71">
        <v>23</v>
      </c>
      <c r="K42" s="93">
        <f>INDEX('Contrato Flexível Percentual'!$R$2:$R$745,MATCH('Tela de entrada'!J42,'Contrato Flexível Percentual'!$D$2:$D$745,0),1)</f>
        <v>9.7999999999999989</v>
      </c>
      <c r="N42" s="71">
        <v>23</v>
      </c>
      <c r="O42" s="91">
        <f>INDEX('Contrato Flexível Prioridade'!$Q$2:$Q$1489,MATCH(CONCATENATE($N$12,'Tela de entrada'!N42),'Contrato Flexível Prioridade'!$B$2:$B$1489,0),1)</f>
        <v>15</v>
      </c>
      <c r="R42" s="71">
        <v>23</v>
      </c>
      <c r="S42" s="91">
        <f>INDEX('Contrato Flexível Prioridade'!$Q$2:$Q$1489,MATCH(CONCATENATE($R$12,'Tela de entrada'!R42),'Contrato Flexível Prioridade'!$B$2:$B$1489,0),1)</f>
        <v>9.2000000000000028</v>
      </c>
      <c r="V42" s="71">
        <v>23</v>
      </c>
      <c r="W42" s="109">
        <f>C42-H42-K42-O42-S42</f>
        <v>0</v>
      </c>
    </row>
    <row r="43" spans="2:55" x14ac:dyDescent="0.2">
      <c r="B43" s="47">
        <v>24</v>
      </c>
      <c r="C43" s="43">
        <v>44</v>
      </c>
      <c r="D43" s="13" t="s">
        <v>47</v>
      </c>
      <c r="F43" s="71">
        <v>24</v>
      </c>
      <c r="G43" s="37"/>
      <c r="H43" s="91">
        <f>INDEX('Contrato Firme'!$N$2:$N$745,MATCH('Tela de entrada'!F43,'Contrato Firme'!$D$2:$D$745,0),1)</f>
        <v>15</v>
      </c>
      <c r="J43" s="71">
        <v>24</v>
      </c>
      <c r="K43" s="93">
        <f>INDEX('Contrato Flexível Percentual'!$R$2:$R$745,MATCH('Tela de entrada'!J43,'Contrato Flexível Percentual'!$D$2:$D$745,0),1)</f>
        <v>8.8000000000000007</v>
      </c>
      <c r="N43" s="71">
        <v>24</v>
      </c>
      <c r="O43" s="91">
        <f>INDEX('Contrato Flexível Prioridade'!$Q$2:$Q$1489,MATCH(CONCATENATE($N$12,'Tela de entrada'!N43),'Contrato Flexível Prioridade'!$B$2:$B$1489,0),1)</f>
        <v>15</v>
      </c>
      <c r="R43" s="71">
        <v>24</v>
      </c>
      <c r="S43" s="91">
        <f>INDEX('Contrato Flexível Prioridade'!$Q$2:$Q$1489,MATCH(CONCATENATE($R$12,'Tela de entrada'!R43),'Contrato Flexível Prioridade'!$B$2:$B$1489,0),1)</f>
        <v>5.1999999999999993</v>
      </c>
      <c r="V43" s="71">
        <v>24</v>
      </c>
      <c r="W43" s="109">
        <f>C43-H43-K43-O43-S43</f>
        <v>0</v>
      </c>
    </row>
    <row r="44" spans="2:55" x14ac:dyDescent="0.2">
      <c r="B44" s="47">
        <v>25</v>
      </c>
      <c r="C44" s="43">
        <v>33</v>
      </c>
      <c r="D44" s="13" t="s">
        <v>47</v>
      </c>
      <c r="F44" s="71">
        <v>25</v>
      </c>
      <c r="G44" s="37"/>
      <c r="H44" s="91">
        <f>INDEX('Contrato Firme'!$N$2:$N$745,MATCH('Tela de entrada'!F44,'Contrato Firme'!$D$2:$D$745,0),1)</f>
        <v>12.453890893960367</v>
      </c>
      <c r="J44" s="71">
        <v>25</v>
      </c>
      <c r="K44" s="93">
        <f>INDEX('Contrato Flexível Percentual'!$R$2:$R$745,MATCH('Tela de entrada'!J44,'Contrato Flexível Percentual'!$D$2:$D$745,0),1)</f>
        <v>6.6</v>
      </c>
      <c r="N44" s="71">
        <v>25</v>
      </c>
      <c r="O44" s="91">
        <f>INDEX('Contrato Flexível Prioridade'!$Q$2:$Q$1489,MATCH(CONCATENATE($N$12,'Tela de entrada'!N44),'Contrato Flexível Prioridade'!$B$2:$B$1489,0),1)</f>
        <v>13.946109106039636</v>
      </c>
      <c r="R44" s="71">
        <v>25</v>
      </c>
      <c r="S44" s="91">
        <f>INDEX('Contrato Flexível Prioridade'!$Q$2:$Q$1489,MATCH(CONCATENATE($R$12,'Tela de entrada'!R44),'Contrato Flexível Prioridade'!$B$2:$B$1489,0),1)</f>
        <v>0</v>
      </c>
      <c r="V44" s="71">
        <v>25</v>
      </c>
      <c r="W44" s="109">
        <f>C44-H44-K44-O44-S44</f>
        <v>-1.7763568394002505E-15</v>
      </c>
    </row>
    <row r="45" spans="2:55" x14ac:dyDescent="0.2">
      <c r="B45" s="47">
        <v>26</v>
      </c>
      <c r="C45" s="43">
        <v>13</v>
      </c>
      <c r="D45" s="13" t="s">
        <v>47</v>
      </c>
      <c r="F45" s="71">
        <v>26</v>
      </c>
      <c r="G45" s="37"/>
      <c r="H45" s="91">
        <f>INDEX('Contrato Firme'!$N$2:$N$745,MATCH('Tela de entrada'!F45,'Contrato Firme'!$D$2:$D$745,0),1)</f>
        <v>5.4997602959666558</v>
      </c>
      <c r="J45" s="71">
        <v>26</v>
      </c>
      <c r="K45" s="93">
        <f>INDEX('Contrato Flexível Percentual'!$R$2:$R$745,MATCH('Tela de entrada'!J45,'Contrato Flexível Percentual'!$D$2:$D$745,0),1)</f>
        <v>2.6</v>
      </c>
      <c r="N45" s="71">
        <v>26</v>
      </c>
      <c r="O45" s="91">
        <f>INDEX('Contrato Flexível Prioridade'!$Q$2:$Q$1489,MATCH(CONCATENATE($N$12,'Tela de entrada'!N45),'Contrato Flexível Prioridade'!$B$2:$B$1489,0),1)</f>
        <v>4.9002397040333445</v>
      </c>
      <c r="R45" s="71">
        <v>26</v>
      </c>
      <c r="S45" s="91">
        <f>INDEX('Contrato Flexível Prioridade'!$Q$2:$Q$1489,MATCH(CONCATENATE($R$12,'Tela de entrada'!R45),'Contrato Flexível Prioridade'!$B$2:$B$1489,0),1)</f>
        <v>0</v>
      </c>
      <c r="V45" s="71">
        <v>26</v>
      </c>
      <c r="W45" s="109">
        <f>C45-H45-K45-O45-S45</f>
        <v>0</v>
      </c>
    </row>
    <row r="46" spans="2:55" x14ac:dyDescent="0.2">
      <c r="B46" s="47">
        <v>27</v>
      </c>
      <c r="C46" s="43">
        <v>35</v>
      </c>
      <c r="D46" s="13" t="s">
        <v>47</v>
      </c>
      <c r="F46" s="71">
        <v>27</v>
      </c>
      <c r="G46" s="37"/>
      <c r="H46" s="91">
        <f>INDEX('Contrato Firme'!$N$2:$N$745,MATCH('Tela de entrada'!F46,'Contrato Firme'!$D$2:$D$745,0),1)</f>
        <v>13.149303953759738</v>
      </c>
      <c r="J46" s="71">
        <v>27</v>
      </c>
      <c r="K46" s="93">
        <f>INDEX('Contrato Flexível Percentual'!$R$2:$R$745,MATCH('Tela de entrada'!J46,'Contrato Flexível Percentual'!$D$2:$D$745,0),1)</f>
        <v>7</v>
      </c>
      <c r="N46" s="71">
        <v>27</v>
      </c>
      <c r="O46" s="91">
        <f>INDEX('Contrato Flexível Prioridade'!$Q$2:$Q$1489,MATCH(CONCATENATE($N$12,'Tela de entrada'!N46),'Contrato Flexível Prioridade'!$B$2:$B$1489,0),1)</f>
        <v>14.850696046240262</v>
      </c>
      <c r="R46" s="71">
        <v>27</v>
      </c>
      <c r="S46" s="91">
        <f>INDEX('Contrato Flexível Prioridade'!$Q$2:$Q$1489,MATCH(CONCATENATE($R$12,'Tela de entrada'!R46),'Contrato Flexível Prioridade'!$B$2:$B$1489,0),1)</f>
        <v>0</v>
      </c>
      <c r="V46" s="71">
        <v>27</v>
      </c>
      <c r="W46" s="109">
        <f>C46-H46-K46-O46-S46</f>
        <v>0</v>
      </c>
    </row>
    <row r="47" spans="2:55" x14ac:dyDescent="0.2">
      <c r="B47" s="47">
        <v>28</v>
      </c>
      <c r="C47" s="43">
        <v>22</v>
      </c>
      <c r="D47" s="13" t="s">
        <v>47</v>
      </c>
      <c r="F47" s="71">
        <v>28</v>
      </c>
      <c r="G47" s="37"/>
      <c r="H47" s="91">
        <f>INDEX('Contrato Firme'!$N$2:$N$745,MATCH('Tela de entrada'!F47,'Contrato Firme'!$D$2:$D$745,0),1)</f>
        <v>8.6291190650638274</v>
      </c>
      <c r="J47" s="71">
        <v>28</v>
      </c>
      <c r="K47" s="93">
        <f>INDEX('Contrato Flexível Percentual'!$R$2:$R$745,MATCH('Tela de entrada'!J47,'Contrato Flexível Percentual'!$D$2:$D$745,0),1)</f>
        <v>4.4000000000000004</v>
      </c>
      <c r="N47" s="71">
        <v>28</v>
      </c>
      <c r="O47" s="91">
        <f>INDEX('Contrato Flexível Prioridade'!$Q$2:$Q$1489,MATCH(CONCATENATE($N$12,'Tela de entrada'!N47),'Contrato Flexível Prioridade'!$B$2:$B$1489,0),1)</f>
        <v>8.9708809349361722</v>
      </c>
      <c r="R47" s="71">
        <v>28</v>
      </c>
      <c r="S47" s="91">
        <f>INDEX('Contrato Flexível Prioridade'!$Q$2:$Q$1489,MATCH(CONCATENATE($R$12,'Tela de entrada'!R47),'Contrato Flexível Prioridade'!$B$2:$B$1489,0),1)</f>
        <v>0</v>
      </c>
      <c r="V47" s="71">
        <v>28</v>
      </c>
      <c r="W47" s="109">
        <f>C47-H47-K47-O47-S47</f>
        <v>0</v>
      </c>
    </row>
    <row r="48" spans="2:55" x14ac:dyDescent="0.2">
      <c r="B48" s="47">
        <v>29</v>
      </c>
      <c r="C48" s="43">
        <v>15</v>
      </c>
      <c r="D48" s="13" t="s">
        <v>47</v>
      </c>
      <c r="F48" s="71">
        <v>29</v>
      </c>
      <c r="G48" s="37"/>
      <c r="H48" s="91">
        <f>INDEX('Contrato Firme'!$N$2:$N$745,MATCH('Tela de entrada'!F48,'Contrato Firme'!$D$2:$D$745,0),1)</f>
        <v>6.1951733557660269</v>
      </c>
      <c r="J48" s="71">
        <v>29</v>
      </c>
      <c r="K48" s="93">
        <f>INDEX('Contrato Flexível Percentual'!$R$2:$R$745,MATCH('Tela de entrada'!J48,'Contrato Flexível Percentual'!$D$2:$D$745,0),1)</f>
        <v>3</v>
      </c>
      <c r="N48" s="71">
        <v>29</v>
      </c>
      <c r="O48" s="91">
        <f>INDEX('Contrato Flexível Prioridade'!$Q$2:$Q$1489,MATCH(CONCATENATE($N$12,'Tela de entrada'!N48),'Contrato Flexível Prioridade'!$B$2:$B$1489,0),1)</f>
        <v>5.8048266442339731</v>
      </c>
      <c r="R48" s="71">
        <v>29</v>
      </c>
      <c r="S48" s="91">
        <f>INDEX('Contrato Flexível Prioridade'!$Q$2:$Q$1489,MATCH(CONCATENATE($R$12,'Tela de entrada'!R48),'Contrato Flexível Prioridade'!$B$2:$B$1489,0),1)</f>
        <v>0</v>
      </c>
      <c r="V48" s="71">
        <v>29</v>
      </c>
      <c r="W48" s="109">
        <f>C48-H48-K48-O48-S48</f>
        <v>0</v>
      </c>
    </row>
    <row r="49" spans="2:23" x14ac:dyDescent="0.2">
      <c r="B49" s="47">
        <v>30</v>
      </c>
      <c r="C49" s="43">
        <v>49</v>
      </c>
      <c r="D49" s="13" t="s">
        <v>47</v>
      </c>
      <c r="F49" s="71">
        <v>30</v>
      </c>
      <c r="G49" s="37"/>
      <c r="H49" s="91">
        <f>INDEX('Contrato Firme'!$N$2:$N$745,MATCH('Tela de entrada'!F49,'Contrato Firme'!$D$2:$D$745,0),1)</f>
        <v>15</v>
      </c>
      <c r="J49" s="71">
        <v>30</v>
      </c>
      <c r="K49" s="93">
        <f>INDEX('Contrato Flexível Percentual'!$R$2:$R$745,MATCH('Tela de entrada'!J49,'Contrato Flexível Percentual'!$D$2:$D$745,0),1)</f>
        <v>9.7999999999999989</v>
      </c>
      <c r="N49" s="71">
        <v>30</v>
      </c>
      <c r="O49" s="91">
        <f>INDEX('Contrato Flexível Prioridade'!$Q$2:$Q$1489,MATCH(CONCATENATE($N$12,'Tela de entrada'!N49),'Contrato Flexível Prioridade'!$B$2:$B$1489,0),1)</f>
        <v>15</v>
      </c>
      <c r="R49" s="71">
        <v>30</v>
      </c>
      <c r="S49" s="91">
        <f>INDEX('Contrato Flexível Prioridade'!$Q$2:$Q$1489,MATCH(CONCATENATE($R$12,'Tela de entrada'!R49),'Contrato Flexível Prioridade'!$B$2:$B$1489,0),1)</f>
        <v>9.2000000000000028</v>
      </c>
      <c r="V49" s="71">
        <v>30</v>
      </c>
      <c r="W49" s="109">
        <f>C49-H49-K49-O49-S49</f>
        <v>0</v>
      </c>
    </row>
    <row r="50" spans="2:23" x14ac:dyDescent="0.2">
      <c r="B50" s="47">
        <v>31</v>
      </c>
      <c r="C50" s="43">
        <v>5</v>
      </c>
      <c r="D50" s="13" t="s">
        <v>47</v>
      </c>
      <c r="F50" s="71">
        <v>31</v>
      </c>
      <c r="G50" s="37"/>
      <c r="H50" s="91">
        <f>INDEX('Contrato Firme'!$N$2:$N$745,MATCH('Tela de entrada'!F50,'Contrato Firme'!$D$2:$D$745,0),1)</f>
        <v>3.7836603258165948</v>
      </c>
      <c r="J50" s="71">
        <v>31</v>
      </c>
      <c r="K50" s="93">
        <f>INDEX('Contrato Flexível Percentual'!$R$2:$R$745,MATCH('Tela de entrada'!J50,'Contrato Flexível Percentual'!$D$2:$D$745,0),1)</f>
        <v>1</v>
      </c>
      <c r="N50" s="71">
        <v>31</v>
      </c>
      <c r="O50" s="91">
        <f>INDEX('Contrato Flexível Prioridade'!$Q$2:$Q$1489,MATCH(CONCATENATE($N$12,'Tela de entrada'!N50),'Contrato Flexível Prioridade'!$B$2:$B$1489,0),1)</f>
        <v>0.21633967418340561</v>
      </c>
      <c r="R50" s="71">
        <v>31</v>
      </c>
      <c r="S50" s="91">
        <f>INDEX('Contrato Flexível Prioridade'!$Q$2:$Q$1489,MATCH(CONCATENATE($R$12,'Tela de entrada'!R50),'Contrato Flexível Prioridade'!$B$2:$B$1489,0),1)</f>
        <v>0</v>
      </c>
      <c r="V50" s="71">
        <v>31</v>
      </c>
      <c r="W50" s="109">
        <f>C50-H50-K50-O50-S50</f>
        <v>-4.4408920985006262E-16</v>
      </c>
    </row>
    <row r="51" spans="2:23" x14ac:dyDescent="0.2">
      <c r="B51" s="47">
        <v>32</v>
      </c>
      <c r="C51" s="43">
        <v>32</v>
      </c>
      <c r="D51" s="13" t="s">
        <v>47</v>
      </c>
      <c r="F51" s="71">
        <v>32</v>
      </c>
      <c r="G51" s="37"/>
      <c r="H51" s="91">
        <f>INDEX('Contrato Firme'!$N$2:$N$745,MATCH('Tela de entrada'!F51,'Contrato Firme'!$D$2:$D$745,0),1)</f>
        <v>12.106184364060681</v>
      </c>
      <c r="J51" s="71">
        <v>32</v>
      </c>
      <c r="K51" s="93">
        <f>INDEX('Contrato Flexível Percentual'!$R$2:$R$745,MATCH('Tela de entrada'!J51,'Contrato Flexível Percentual'!$D$2:$D$745,0),1)</f>
        <v>6.4</v>
      </c>
      <c r="N51" s="71">
        <v>32</v>
      </c>
      <c r="O51" s="91">
        <f>INDEX('Contrato Flexível Prioridade'!$Q$2:$Q$1489,MATCH(CONCATENATE($N$12,'Tela de entrada'!N51),'Contrato Flexível Prioridade'!$B$2:$B$1489,0),1)</f>
        <v>13.49381563593932</v>
      </c>
      <c r="R51" s="71">
        <v>32</v>
      </c>
      <c r="S51" s="91">
        <f>INDEX('Contrato Flexível Prioridade'!$Q$2:$Q$1489,MATCH(CONCATENATE($R$12,'Tela de entrada'!R51),'Contrato Flexível Prioridade'!$B$2:$B$1489,0),1)</f>
        <v>0</v>
      </c>
      <c r="V51" s="71">
        <v>32</v>
      </c>
      <c r="W51" s="109">
        <f>C51-H51-K51-O51-S51</f>
        <v>-1.7763568394002505E-15</v>
      </c>
    </row>
    <row r="52" spans="2:23" x14ac:dyDescent="0.2">
      <c r="B52" s="47">
        <v>33</v>
      </c>
      <c r="C52" s="43">
        <v>14</v>
      </c>
      <c r="D52" s="13" t="s">
        <v>47</v>
      </c>
      <c r="F52" s="71">
        <v>33</v>
      </c>
      <c r="G52" s="37"/>
      <c r="H52" s="91">
        <f>INDEX('Contrato Firme'!$N$2:$N$745,MATCH('Tela de entrada'!F52,'Contrato Firme'!$D$2:$D$745,0),1)</f>
        <v>5.8474668258663414</v>
      </c>
      <c r="J52" s="71">
        <v>33</v>
      </c>
      <c r="K52" s="93">
        <f>INDEX('Contrato Flexível Percentual'!$R$2:$R$745,MATCH('Tela de entrada'!J52,'Contrato Flexível Percentual'!$D$2:$D$745,0),1)</f>
        <v>2.8</v>
      </c>
      <c r="N52" s="71">
        <v>33</v>
      </c>
      <c r="O52" s="91">
        <f>INDEX('Contrato Flexível Prioridade'!$Q$2:$Q$1489,MATCH(CONCATENATE($N$12,'Tela de entrada'!N52),'Contrato Flexível Prioridade'!$B$2:$B$1489,0),1)</f>
        <v>5.3525331741336579</v>
      </c>
      <c r="R52" s="71">
        <v>33</v>
      </c>
      <c r="S52" s="91">
        <f>INDEX('Contrato Flexível Prioridade'!$Q$2:$Q$1489,MATCH(CONCATENATE($R$12,'Tela de entrada'!R52),'Contrato Flexível Prioridade'!$B$2:$B$1489,0),1)</f>
        <v>0</v>
      </c>
      <c r="V52" s="71">
        <v>33</v>
      </c>
      <c r="W52" s="109">
        <f>C52-H52-K52-O52-S52</f>
        <v>8.8817841970012523E-16</v>
      </c>
    </row>
    <row r="53" spans="2:23" x14ac:dyDescent="0.2">
      <c r="B53" s="47">
        <v>34</v>
      </c>
      <c r="C53" s="43">
        <v>18</v>
      </c>
      <c r="D53" s="13" t="s">
        <v>47</v>
      </c>
      <c r="F53" s="71">
        <v>34</v>
      </c>
      <c r="G53" s="37"/>
      <c r="H53" s="91">
        <f>INDEX('Contrato Firme'!$N$2:$N$745,MATCH('Tela de entrada'!F53,'Contrato Firme'!$D$2:$D$745,0),1)</f>
        <v>7.2382929454650835</v>
      </c>
      <c r="J53" s="71">
        <v>34</v>
      </c>
      <c r="K53" s="93">
        <f>INDEX('Contrato Flexível Percentual'!$R$2:$R$745,MATCH('Tela de entrada'!J53,'Contrato Flexível Percentual'!$D$2:$D$745,0),1)</f>
        <v>3.6</v>
      </c>
      <c r="N53" s="71">
        <v>34</v>
      </c>
      <c r="O53" s="91">
        <f>INDEX('Contrato Flexível Prioridade'!$Q$2:$Q$1489,MATCH(CONCATENATE($N$12,'Tela de entrada'!N53),'Contrato Flexível Prioridade'!$B$2:$B$1489,0),1)</f>
        <v>7.1617070545349168</v>
      </c>
      <c r="R53" s="71">
        <v>34</v>
      </c>
      <c r="S53" s="91">
        <f>INDEX('Contrato Flexível Prioridade'!$Q$2:$Q$1489,MATCH(CONCATENATE($R$12,'Tela de entrada'!R53),'Contrato Flexível Prioridade'!$B$2:$B$1489,0),1)</f>
        <v>0</v>
      </c>
      <c r="V53" s="71">
        <v>34</v>
      </c>
      <c r="W53" s="109">
        <f>C53-H53-K53-O53-S53</f>
        <v>0</v>
      </c>
    </row>
    <row r="54" spans="2:23" x14ac:dyDescent="0.2">
      <c r="B54" s="47">
        <v>35</v>
      </c>
      <c r="C54" s="43">
        <v>31</v>
      </c>
      <c r="D54" s="13" t="s">
        <v>47</v>
      </c>
      <c r="F54" s="71">
        <v>35</v>
      </c>
      <c r="G54" s="37"/>
      <c r="H54" s="91">
        <f>INDEX('Contrato Firme'!$N$2:$N$745,MATCH('Tela de entrada'!F54,'Contrato Firme'!$D$2:$D$745,0),1)</f>
        <v>11.758477834160995</v>
      </c>
      <c r="J54" s="71">
        <v>35</v>
      </c>
      <c r="K54" s="93">
        <f>INDEX('Contrato Flexível Percentual'!$R$2:$R$745,MATCH('Tela de entrada'!J54,'Contrato Flexível Percentual'!$D$2:$D$745,0),1)</f>
        <v>6.2</v>
      </c>
      <c r="N54" s="71">
        <v>35</v>
      </c>
      <c r="O54" s="91">
        <f>INDEX('Contrato Flexível Prioridade'!$Q$2:$Q$1489,MATCH(CONCATENATE($N$12,'Tela de entrada'!N54),'Contrato Flexível Prioridade'!$B$2:$B$1489,0),1)</f>
        <v>13.041522165839005</v>
      </c>
      <c r="R54" s="71">
        <v>35</v>
      </c>
      <c r="S54" s="91">
        <f>INDEX('Contrato Flexível Prioridade'!$Q$2:$Q$1489,MATCH(CONCATENATE($R$12,'Tela de entrada'!R54),'Contrato Flexível Prioridade'!$B$2:$B$1489,0),1)</f>
        <v>0</v>
      </c>
      <c r="V54" s="71">
        <v>35</v>
      </c>
      <c r="W54" s="109">
        <f>C54-H54-K54-O54-S54</f>
        <v>0</v>
      </c>
    </row>
    <row r="55" spans="2:23" x14ac:dyDescent="0.2">
      <c r="B55" s="47">
        <v>36</v>
      </c>
      <c r="C55" s="43">
        <v>8</v>
      </c>
      <c r="D55" s="13" t="s">
        <v>47</v>
      </c>
      <c r="F55" s="71">
        <v>36</v>
      </c>
      <c r="G55" s="37"/>
      <c r="H55" s="91">
        <f>INDEX('Contrato Firme'!$N$2:$N$745,MATCH('Tela de entrada'!F55,'Contrato Firme'!$D$2:$D$745,0),1)</f>
        <v>3.7836603258165948</v>
      </c>
      <c r="J55" s="71">
        <v>36</v>
      </c>
      <c r="K55" s="93">
        <f>INDEX('Contrato Flexível Percentual'!$R$2:$R$745,MATCH('Tela de entrada'!J55,'Contrato Flexível Percentual'!$D$2:$D$745,0),1)</f>
        <v>1.6</v>
      </c>
      <c r="N55" s="71">
        <v>36</v>
      </c>
      <c r="O55" s="91">
        <f>INDEX('Contrato Flexível Prioridade'!$Q$2:$Q$1489,MATCH(CONCATENATE($N$12,'Tela de entrada'!N55),'Contrato Flexível Prioridade'!$B$2:$B$1489,0),1)</f>
        <v>2.6163396741834051</v>
      </c>
      <c r="R55" s="71">
        <v>36</v>
      </c>
      <c r="S55" s="91">
        <f>INDEX('Contrato Flexível Prioridade'!$Q$2:$Q$1489,MATCH(CONCATENATE($R$12,'Tela de entrada'!R55),'Contrato Flexível Prioridade'!$B$2:$B$1489,0),1)</f>
        <v>0</v>
      </c>
      <c r="V55" s="71">
        <v>36</v>
      </c>
      <c r="W55" s="109">
        <f>C55-H55-K55-O55-S55</f>
        <v>4.4408920985006262E-16</v>
      </c>
    </row>
    <row r="56" spans="2:23" x14ac:dyDescent="0.2">
      <c r="B56" s="47">
        <v>37</v>
      </c>
      <c r="C56" s="43">
        <v>38</v>
      </c>
      <c r="D56" s="13" t="s">
        <v>47</v>
      </c>
      <c r="F56" s="71">
        <v>37</v>
      </c>
      <c r="G56" s="37"/>
      <c r="H56" s="91">
        <f>INDEX('Contrato Firme'!$N$2:$N$745,MATCH('Tela de entrada'!F56,'Contrato Firme'!$D$2:$D$745,0),1)</f>
        <v>14.192423543458794</v>
      </c>
      <c r="J56" s="71">
        <v>37</v>
      </c>
      <c r="K56" s="93">
        <f>INDEX('Contrato Flexível Percentual'!$R$2:$R$745,MATCH('Tela de entrada'!J56,'Contrato Flexível Percentual'!$D$2:$D$745,0),1)</f>
        <v>7.6</v>
      </c>
      <c r="N56" s="71">
        <v>37</v>
      </c>
      <c r="O56" s="91">
        <f>INDEX('Contrato Flexível Prioridade'!$Q$2:$Q$1489,MATCH(CONCATENATE($N$12,'Tela de entrada'!N56),'Contrato Flexível Prioridade'!$B$2:$B$1489,0),1)</f>
        <v>15</v>
      </c>
      <c r="R56" s="71">
        <v>37</v>
      </c>
      <c r="S56" s="91">
        <f>INDEX('Contrato Flexível Prioridade'!$Q$2:$Q$1489,MATCH(CONCATENATE($R$12,'Tela de entrada'!R56),'Contrato Flexível Prioridade'!$B$2:$B$1489,0),1)</f>
        <v>1.2075764565412044</v>
      </c>
      <c r="V56" s="71">
        <v>37</v>
      </c>
      <c r="W56" s="109">
        <f>C56-H56-K56-O56-S56</f>
        <v>0</v>
      </c>
    </row>
    <row r="57" spans="2:23" x14ac:dyDescent="0.2">
      <c r="B57" s="47">
        <v>38</v>
      </c>
      <c r="C57" s="43">
        <v>26</v>
      </c>
      <c r="D57" s="13" t="s">
        <v>47</v>
      </c>
      <c r="F57" s="71">
        <v>38</v>
      </c>
      <c r="G57" s="37"/>
      <c r="H57" s="91">
        <f>INDEX('Contrato Firme'!$N$2:$N$745,MATCH('Tela de entrada'!F57,'Contrato Firme'!$D$2:$D$745,0),1)</f>
        <v>10.019945184662568</v>
      </c>
      <c r="J57" s="71">
        <v>38</v>
      </c>
      <c r="K57" s="93">
        <f>INDEX('Contrato Flexível Percentual'!$R$2:$R$745,MATCH('Tela de entrada'!J57,'Contrato Flexível Percentual'!$D$2:$D$745,0),1)</f>
        <v>5.2</v>
      </c>
      <c r="N57" s="71">
        <v>38</v>
      </c>
      <c r="O57" s="91">
        <f>INDEX('Contrato Flexível Prioridade'!$Q$2:$Q$1489,MATCH(CONCATENATE($N$12,'Tela de entrada'!N57),'Contrato Flexível Prioridade'!$B$2:$B$1489,0),1)</f>
        <v>10.780054815337433</v>
      </c>
      <c r="R57" s="71">
        <v>38</v>
      </c>
      <c r="S57" s="91">
        <f>INDEX('Contrato Flexível Prioridade'!$Q$2:$Q$1489,MATCH(CONCATENATE($R$12,'Tela de entrada'!R57),'Contrato Flexível Prioridade'!$B$2:$B$1489,0),1)</f>
        <v>0</v>
      </c>
      <c r="V57" s="71">
        <v>38</v>
      </c>
      <c r="W57" s="109">
        <f>C57-H57-K57-O57-S57</f>
        <v>0</v>
      </c>
    </row>
    <row r="58" spans="2:23" x14ac:dyDescent="0.2">
      <c r="B58" s="47">
        <v>39</v>
      </c>
      <c r="C58" s="43">
        <v>49</v>
      </c>
      <c r="D58" s="13" t="s">
        <v>47</v>
      </c>
      <c r="F58" s="71">
        <v>39</v>
      </c>
      <c r="G58" s="37"/>
      <c r="H58" s="91">
        <f>INDEX('Contrato Firme'!$N$2:$N$745,MATCH('Tela de entrada'!F58,'Contrato Firme'!$D$2:$D$745,0),1)</f>
        <v>15</v>
      </c>
      <c r="J58" s="71">
        <v>39</v>
      </c>
      <c r="K58" s="93">
        <f>INDEX('Contrato Flexível Percentual'!$R$2:$R$745,MATCH('Tela de entrada'!J58,'Contrato Flexível Percentual'!$D$2:$D$745,0),1)</f>
        <v>9.7999999999999989</v>
      </c>
      <c r="N58" s="71">
        <v>39</v>
      </c>
      <c r="O58" s="91">
        <f>INDEX('Contrato Flexível Prioridade'!$Q$2:$Q$1489,MATCH(CONCATENATE($N$12,'Tela de entrada'!N58),'Contrato Flexível Prioridade'!$B$2:$B$1489,0),1)</f>
        <v>15</v>
      </c>
      <c r="R58" s="71">
        <v>39</v>
      </c>
      <c r="S58" s="91">
        <f>INDEX('Contrato Flexível Prioridade'!$Q$2:$Q$1489,MATCH(CONCATENATE($R$12,'Tela de entrada'!R58),'Contrato Flexível Prioridade'!$B$2:$B$1489,0),1)</f>
        <v>9.2000000000000028</v>
      </c>
      <c r="V58" s="71">
        <v>39</v>
      </c>
      <c r="W58" s="109">
        <f>C58-H58-K58-O58-S58</f>
        <v>0</v>
      </c>
    </row>
    <row r="59" spans="2:23" x14ac:dyDescent="0.2">
      <c r="B59" s="47">
        <v>40</v>
      </c>
      <c r="C59" s="43">
        <v>44</v>
      </c>
      <c r="D59" s="13" t="s">
        <v>47</v>
      </c>
      <c r="F59" s="71">
        <v>40</v>
      </c>
      <c r="G59" s="37"/>
      <c r="H59" s="91">
        <f>INDEX('Contrato Firme'!$N$2:$N$745,MATCH('Tela de entrada'!F59,'Contrato Firme'!$D$2:$D$745,0),1)</f>
        <v>15</v>
      </c>
      <c r="J59" s="71">
        <v>40</v>
      </c>
      <c r="K59" s="93">
        <f>INDEX('Contrato Flexível Percentual'!$R$2:$R$745,MATCH('Tela de entrada'!J59,'Contrato Flexível Percentual'!$D$2:$D$745,0),1)</f>
        <v>8.8000000000000007</v>
      </c>
      <c r="N59" s="71">
        <v>40</v>
      </c>
      <c r="O59" s="91">
        <f>INDEX('Contrato Flexível Prioridade'!$Q$2:$Q$1489,MATCH(CONCATENATE($N$12,'Tela de entrada'!N59),'Contrato Flexível Prioridade'!$B$2:$B$1489,0),1)</f>
        <v>15</v>
      </c>
      <c r="R59" s="71">
        <v>40</v>
      </c>
      <c r="S59" s="91">
        <f>INDEX('Contrato Flexível Prioridade'!$Q$2:$Q$1489,MATCH(CONCATENATE($R$12,'Tela de entrada'!R59),'Contrato Flexível Prioridade'!$B$2:$B$1489,0),1)</f>
        <v>5.1999999999999993</v>
      </c>
      <c r="V59" s="71">
        <v>40</v>
      </c>
      <c r="W59" s="109">
        <f>C59-H59-K59-O59-S59</f>
        <v>0</v>
      </c>
    </row>
    <row r="60" spans="2:23" x14ac:dyDescent="0.2">
      <c r="B60" s="47">
        <v>41</v>
      </c>
      <c r="C60" s="43">
        <v>26</v>
      </c>
      <c r="D60" s="13" t="s">
        <v>47</v>
      </c>
      <c r="F60" s="71">
        <v>41</v>
      </c>
      <c r="G60" s="37"/>
      <c r="H60" s="91">
        <f>INDEX('Contrato Firme'!$N$2:$N$745,MATCH('Tela de entrada'!F60,'Contrato Firme'!$D$2:$D$745,0),1)</f>
        <v>10.019945184662568</v>
      </c>
      <c r="J60" s="71">
        <v>41</v>
      </c>
      <c r="K60" s="93">
        <f>INDEX('Contrato Flexível Percentual'!$R$2:$R$745,MATCH('Tela de entrada'!J60,'Contrato Flexível Percentual'!$D$2:$D$745,0),1)</f>
        <v>5.2</v>
      </c>
      <c r="N60" s="71">
        <v>41</v>
      </c>
      <c r="O60" s="91">
        <f>INDEX('Contrato Flexível Prioridade'!$Q$2:$Q$1489,MATCH(CONCATENATE($N$12,'Tela de entrada'!N60),'Contrato Flexível Prioridade'!$B$2:$B$1489,0),1)</f>
        <v>10.780054815337433</v>
      </c>
      <c r="R60" s="71">
        <v>41</v>
      </c>
      <c r="S60" s="91">
        <f>INDEX('Contrato Flexível Prioridade'!$Q$2:$Q$1489,MATCH(CONCATENATE($R$12,'Tela de entrada'!R60),'Contrato Flexível Prioridade'!$B$2:$B$1489,0),1)</f>
        <v>0</v>
      </c>
      <c r="V60" s="71">
        <v>41</v>
      </c>
      <c r="W60" s="109">
        <f>C60-H60-K60-O60-S60</f>
        <v>0</v>
      </c>
    </row>
    <row r="61" spans="2:23" x14ac:dyDescent="0.2">
      <c r="B61" s="47">
        <v>42</v>
      </c>
      <c r="C61" s="43">
        <v>27</v>
      </c>
      <c r="D61" s="13" t="s">
        <v>47</v>
      </c>
      <c r="F61" s="71">
        <v>42</v>
      </c>
      <c r="G61" s="37"/>
      <c r="H61" s="91">
        <f>INDEX('Contrato Firme'!$N$2:$N$745,MATCH('Tela de entrada'!F61,'Contrato Firme'!$D$2:$D$745,0),1)</f>
        <v>10.367651714562253</v>
      </c>
      <c r="J61" s="71">
        <v>42</v>
      </c>
      <c r="K61" s="93">
        <f>INDEX('Contrato Flexível Percentual'!$R$2:$R$745,MATCH('Tela de entrada'!J61,'Contrato Flexível Percentual'!$D$2:$D$745,0),1)</f>
        <v>5.4</v>
      </c>
      <c r="N61" s="71">
        <v>42</v>
      </c>
      <c r="O61" s="91">
        <f>INDEX('Contrato Flexível Prioridade'!$Q$2:$Q$1489,MATCH(CONCATENATE($N$12,'Tela de entrada'!N61),'Contrato Flexível Prioridade'!$B$2:$B$1489,0),1)</f>
        <v>11.232348285437746</v>
      </c>
      <c r="R61" s="71">
        <v>42</v>
      </c>
      <c r="S61" s="91">
        <f>INDEX('Contrato Flexível Prioridade'!$Q$2:$Q$1489,MATCH(CONCATENATE($R$12,'Tela de entrada'!R61),'Contrato Flexível Prioridade'!$B$2:$B$1489,0),1)</f>
        <v>0</v>
      </c>
      <c r="V61" s="71">
        <v>42</v>
      </c>
      <c r="W61" s="109">
        <f>C61-H61-K61-O61-S61</f>
        <v>0</v>
      </c>
    </row>
    <row r="62" spans="2:23" x14ac:dyDescent="0.2">
      <c r="B62" s="47">
        <v>43</v>
      </c>
      <c r="C62" s="43">
        <v>6</v>
      </c>
      <c r="D62" s="13" t="s">
        <v>47</v>
      </c>
      <c r="F62" s="71">
        <v>43</v>
      </c>
      <c r="G62" s="37"/>
      <c r="H62" s="91">
        <f>INDEX('Contrato Firme'!$N$2:$N$745,MATCH('Tela de entrada'!F62,'Contrato Firme'!$D$2:$D$745,0),1)</f>
        <v>3.7836603258165948</v>
      </c>
      <c r="J62" s="71">
        <v>43</v>
      </c>
      <c r="K62" s="93">
        <f>INDEX('Contrato Flexível Percentual'!$R$2:$R$745,MATCH('Tela de entrada'!J62,'Contrato Flexível Percentual'!$D$2:$D$745,0),1)</f>
        <v>1.2</v>
      </c>
      <c r="N62" s="71">
        <v>43</v>
      </c>
      <c r="O62" s="91">
        <f>INDEX('Contrato Flexível Prioridade'!$Q$2:$Q$1489,MATCH(CONCATENATE($N$12,'Tela de entrada'!N62),'Contrato Flexível Prioridade'!$B$2:$B$1489,0),1)</f>
        <v>1.0163396741834054</v>
      </c>
      <c r="R62" s="71">
        <v>43</v>
      </c>
      <c r="S62" s="91">
        <f>INDEX('Contrato Flexível Prioridade'!$Q$2:$Q$1489,MATCH(CONCATENATE($R$12,'Tela de entrada'!R62),'Contrato Flexível Prioridade'!$B$2:$B$1489,0),1)</f>
        <v>0</v>
      </c>
      <c r="V62" s="71">
        <v>43</v>
      </c>
      <c r="W62" s="109">
        <f>C62-H62-K62-O62-S62</f>
        <v>-2.2204460492503131E-16</v>
      </c>
    </row>
    <row r="63" spans="2:23" x14ac:dyDescent="0.2">
      <c r="B63" s="47">
        <v>44</v>
      </c>
      <c r="C63" s="43">
        <v>34</v>
      </c>
      <c r="D63" s="13" t="s">
        <v>47</v>
      </c>
      <c r="F63" s="71">
        <v>44</v>
      </c>
      <c r="G63" s="37"/>
      <c r="H63" s="91">
        <f>INDEX('Contrato Firme'!$N$2:$N$745,MATCH('Tela de entrada'!F63,'Contrato Firme'!$D$2:$D$745,0),1)</f>
        <v>12.801597423860052</v>
      </c>
      <c r="J63" s="71">
        <v>44</v>
      </c>
      <c r="K63" s="93">
        <f>INDEX('Contrato Flexível Percentual'!$R$2:$R$745,MATCH('Tela de entrada'!J63,'Contrato Flexível Percentual'!$D$2:$D$745,0),1)</f>
        <v>6.8</v>
      </c>
      <c r="N63" s="71">
        <v>44</v>
      </c>
      <c r="O63" s="91">
        <f>INDEX('Contrato Flexível Prioridade'!$Q$2:$Q$1489,MATCH(CONCATENATE($N$12,'Tela de entrada'!N63),'Contrato Flexível Prioridade'!$B$2:$B$1489,0),1)</f>
        <v>14.398402576139947</v>
      </c>
      <c r="R63" s="71">
        <v>44</v>
      </c>
      <c r="S63" s="91">
        <f>INDEX('Contrato Flexível Prioridade'!$Q$2:$Q$1489,MATCH(CONCATENATE($R$12,'Tela de entrada'!R63),'Contrato Flexível Prioridade'!$B$2:$B$1489,0),1)</f>
        <v>0</v>
      </c>
      <c r="V63" s="71">
        <v>44</v>
      </c>
      <c r="W63" s="109">
        <f>C63-H63-K63-O63-S63</f>
        <v>0</v>
      </c>
    </row>
    <row r="64" spans="2:23" x14ac:dyDescent="0.2">
      <c r="B64" s="47">
        <v>45</v>
      </c>
      <c r="C64" s="43">
        <v>23</v>
      </c>
      <c r="D64" s="13" t="s">
        <v>47</v>
      </c>
      <c r="F64" s="71">
        <v>45</v>
      </c>
      <c r="G64" s="37"/>
      <c r="H64" s="91">
        <f>INDEX('Contrato Firme'!$N$2:$N$745,MATCH('Tela de entrada'!F64,'Contrato Firme'!$D$2:$D$745,0),1)</f>
        <v>8.9768255949635112</v>
      </c>
      <c r="J64" s="71">
        <v>45</v>
      </c>
      <c r="K64" s="93">
        <f>INDEX('Contrato Flexível Percentual'!$R$2:$R$745,MATCH('Tela de entrada'!J64,'Contrato Flexível Percentual'!$D$2:$D$745,0),1)</f>
        <v>4.5999999999999996</v>
      </c>
      <c r="N64" s="71">
        <v>45</v>
      </c>
      <c r="O64" s="91">
        <f>INDEX('Contrato Flexível Prioridade'!$Q$2:$Q$1489,MATCH(CONCATENATE($N$12,'Tela de entrada'!N64),'Contrato Flexível Prioridade'!$B$2:$B$1489,0),1)</f>
        <v>9.4231744050364892</v>
      </c>
      <c r="R64" s="71">
        <v>45</v>
      </c>
      <c r="S64" s="91">
        <f>INDEX('Contrato Flexível Prioridade'!$Q$2:$Q$1489,MATCH(CONCATENATE($R$12,'Tela de entrada'!R64),'Contrato Flexível Prioridade'!$B$2:$B$1489,0),1)</f>
        <v>0</v>
      </c>
      <c r="V64" s="71">
        <v>45</v>
      </c>
      <c r="W64" s="109">
        <f>C64-H64-K64-O64-S64</f>
        <v>0</v>
      </c>
    </row>
    <row r="65" spans="2:23" x14ac:dyDescent="0.2">
      <c r="B65" s="47">
        <v>46</v>
      </c>
      <c r="C65" s="43">
        <v>16</v>
      </c>
      <c r="D65" s="13" t="s">
        <v>47</v>
      </c>
      <c r="F65" s="71">
        <v>46</v>
      </c>
      <c r="G65" s="37"/>
      <c r="H65" s="91">
        <f>INDEX('Contrato Firme'!$N$2:$N$745,MATCH('Tela de entrada'!F65,'Contrato Firme'!$D$2:$D$745,0),1)</f>
        <v>6.5428798856657124</v>
      </c>
      <c r="J65" s="71">
        <v>46</v>
      </c>
      <c r="K65" s="93">
        <f>INDEX('Contrato Flexível Percentual'!$R$2:$R$745,MATCH('Tela de entrada'!J65,'Contrato Flexível Percentual'!$D$2:$D$745,0),1)</f>
        <v>3.2</v>
      </c>
      <c r="N65" s="71">
        <v>46</v>
      </c>
      <c r="O65" s="91">
        <f>INDEX('Contrato Flexível Prioridade'!$Q$2:$Q$1489,MATCH(CONCATENATE($N$12,'Tela de entrada'!N65),'Contrato Flexível Prioridade'!$B$2:$B$1489,0),1)</f>
        <v>6.2571201143342883</v>
      </c>
      <c r="R65" s="71">
        <v>46</v>
      </c>
      <c r="S65" s="91">
        <f>INDEX('Contrato Flexível Prioridade'!$Q$2:$Q$1489,MATCH(CONCATENATE($R$12,'Tela de entrada'!R65),'Contrato Flexível Prioridade'!$B$2:$B$1489,0),1)</f>
        <v>0</v>
      </c>
      <c r="V65" s="71">
        <v>46</v>
      </c>
      <c r="W65" s="109">
        <f>C65-H65-K65-O65-S65</f>
        <v>-8.8817841970012523E-16</v>
      </c>
    </row>
    <row r="66" spans="2:23" x14ac:dyDescent="0.2">
      <c r="B66" s="47">
        <v>47</v>
      </c>
      <c r="C66" s="43">
        <v>49</v>
      </c>
      <c r="D66" s="13" t="s">
        <v>47</v>
      </c>
      <c r="F66" s="71">
        <v>47</v>
      </c>
      <c r="G66" s="37"/>
      <c r="H66" s="91">
        <f>INDEX('Contrato Firme'!$N$2:$N$745,MATCH('Tela de entrada'!F66,'Contrato Firme'!$D$2:$D$745,0),1)</f>
        <v>15</v>
      </c>
      <c r="J66" s="71">
        <v>47</v>
      </c>
      <c r="K66" s="93">
        <f>INDEX('Contrato Flexível Percentual'!$R$2:$R$745,MATCH('Tela de entrada'!J66,'Contrato Flexível Percentual'!$D$2:$D$745,0),1)</f>
        <v>9.7999999999999989</v>
      </c>
      <c r="N66" s="71">
        <v>47</v>
      </c>
      <c r="O66" s="91">
        <f>INDEX('Contrato Flexível Prioridade'!$Q$2:$Q$1489,MATCH(CONCATENATE($N$12,'Tela de entrada'!N66),'Contrato Flexível Prioridade'!$B$2:$B$1489,0),1)</f>
        <v>15</v>
      </c>
      <c r="R66" s="71">
        <v>47</v>
      </c>
      <c r="S66" s="91">
        <f>INDEX('Contrato Flexível Prioridade'!$Q$2:$Q$1489,MATCH(CONCATENATE($R$12,'Tela de entrada'!R66),'Contrato Flexível Prioridade'!$B$2:$B$1489,0),1)</f>
        <v>9.2000000000000028</v>
      </c>
      <c r="V66" s="71">
        <v>47</v>
      </c>
      <c r="W66" s="109">
        <f>C66-H66-K66-O66-S66</f>
        <v>0</v>
      </c>
    </row>
    <row r="67" spans="2:23" x14ac:dyDescent="0.2">
      <c r="B67" s="47">
        <v>48</v>
      </c>
      <c r="C67" s="43">
        <v>8</v>
      </c>
      <c r="D67" s="13" t="s">
        <v>47</v>
      </c>
      <c r="F67" s="71">
        <v>48</v>
      </c>
      <c r="G67" s="37"/>
      <c r="H67" s="91">
        <f>INDEX('Contrato Firme'!$N$2:$N$745,MATCH('Tela de entrada'!F67,'Contrato Firme'!$D$2:$D$745,0),1)</f>
        <v>3.7836603258165948</v>
      </c>
      <c r="J67" s="71">
        <v>48</v>
      </c>
      <c r="K67" s="93">
        <f>INDEX('Contrato Flexível Percentual'!$R$2:$R$745,MATCH('Tela de entrada'!J67,'Contrato Flexível Percentual'!$D$2:$D$745,0),1)</f>
        <v>1.6</v>
      </c>
      <c r="N67" s="71">
        <v>48</v>
      </c>
      <c r="O67" s="91">
        <f>INDEX('Contrato Flexível Prioridade'!$Q$2:$Q$1489,MATCH(CONCATENATE($N$12,'Tela de entrada'!N67),'Contrato Flexível Prioridade'!$B$2:$B$1489,0),1)</f>
        <v>2.6163396741834051</v>
      </c>
      <c r="R67" s="71">
        <v>48</v>
      </c>
      <c r="S67" s="91">
        <f>INDEX('Contrato Flexível Prioridade'!$Q$2:$Q$1489,MATCH(CONCATENATE($R$12,'Tela de entrada'!R67),'Contrato Flexível Prioridade'!$B$2:$B$1489,0),1)</f>
        <v>0</v>
      </c>
      <c r="V67" s="71">
        <v>48</v>
      </c>
      <c r="W67" s="109">
        <f>C67-H67-K67-O67-S67</f>
        <v>4.4408920985006262E-16</v>
      </c>
    </row>
    <row r="68" spans="2:23" x14ac:dyDescent="0.2">
      <c r="B68" s="47">
        <v>49</v>
      </c>
      <c r="C68" s="43">
        <v>7</v>
      </c>
      <c r="D68" s="13" t="s">
        <v>47</v>
      </c>
      <c r="F68" s="71">
        <v>49</v>
      </c>
      <c r="G68" s="37"/>
      <c r="H68" s="91">
        <f>INDEX('Contrato Firme'!$N$2:$N$745,MATCH('Tela de entrada'!F68,'Contrato Firme'!$D$2:$D$745,0),1)</f>
        <v>3.7836603258165948</v>
      </c>
      <c r="J68" s="71">
        <v>49</v>
      </c>
      <c r="K68" s="93">
        <f>INDEX('Contrato Flexível Percentual'!$R$2:$R$745,MATCH('Tela de entrada'!J68,'Contrato Flexível Percentual'!$D$2:$D$745,0),1)</f>
        <v>1.4</v>
      </c>
      <c r="N68" s="71">
        <v>49</v>
      </c>
      <c r="O68" s="91">
        <f>INDEX('Contrato Flexível Prioridade'!$Q$2:$Q$1489,MATCH(CONCATENATE($N$12,'Tela de entrada'!N68),'Contrato Flexível Prioridade'!$B$2:$B$1489,0),1)</f>
        <v>1.8163396741834053</v>
      </c>
      <c r="R68" s="71">
        <v>49</v>
      </c>
      <c r="S68" s="91">
        <f>INDEX('Contrato Flexível Prioridade'!$Q$2:$Q$1489,MATCH(CONCATENATE($R$12,'Tela de entrada'!R68),'Contrato Flexível Prioridade'!$B$2:$B$1489,0),1)</f>
        <v>0</v>
      </c>
      <c r="V68" s="71">
        <v>49</v>
      </c>
      <c r="W68" s="109">
        <f>C68-H68-K68-O68-S68</f>
        <v>0</v>
      </c>
    </row>
    <row r="69" spans="2:23" x14ac:dyDescent="0.2">
      <c r="B69" s="47">
        <v>50</v>
      </c>
      <c r="C69" s="43">
        <v>10</v>
      </c>
      <c r="D69" s="13" t="s">
        <v>47</v>
      </c>
      <c r="F69" s="71">
        <v>50</v>
      </c>
      <c r="G69" s="37"/>
      <c r="H69" s="91">
        <f>INDEX('Contrato Firme'!$N$2:$N$745,MATCH('Tela de entrada'!F69,'Contrato Firme'!$D$2:$D$745,0),1)</f>
        <v>4.4566407062675992</v>
      </c>
      <c r="J69" s="71">
        <v>50</v>
      </c>
      <c r="K69" s="93">
        <f>INDEX('Contrato Flexível Percentual'!$R$2:$R$745,MATCH('Tela de entrada'!J69,'Contrato Flexível Percentual'!$D$2:$D$745,0),1)</f>
        <v>2</v>
      </c>
      <c r="N69" s="71">
        <v>50</v>
      </c>
      <c r="O69" s="91">
        <f>INDEX('Contrato Flexível Prioridade'!$Q$2:$Q$1489,MATCH(CONCATENATE($N$12,'Tela de entrada'!N69),'Contrato Flexível Prioridade'!$B$2:$B$1489,0),1)</f>
        <v>3.5433592937324008</v>
      </c>
      <c r="R69" s="71">
        <v>50</v>
      </c>
      <c r="S69" s="91">
        <f>INDEX('Contrato Flexível Prioridade'!$Q$2:$Q$1489,MATCH(CONCATENATE($R$12,'Tela de entrada'!R69),'Contrato Flexível Prioridade'!$B$2:$B$1489,0),1)</f>
        <v>0</v>
      </c>
      <c r="V69" s="71">
        <v>50</v>
      </c>
      <c r="W69" s="109">
        <f>C69-H69-K69-O69-S69</f>
        <v>0</v>
      </c>
    </row>
    <row r="70" spans="2:23" x14ac:dyDescent="0.2">
      <c r="B70" s="47">
        <v>51</v>
      </c>
      <c r="C70" s="43">
        <v>28</v>
      </c>
      <c r="D70" s="13" t="s">
        <v>47</v>
      </c>
      <c r="F70" s="71">
        <v>51</v>
      </c>
      <c r="G70" s="37"/>
      <c r="H70" s="91">
        <f>INDEX('Contrato Firme'!$N$2:$N$745,MATCH('Tela de entrada'!F70,'Contrato Firme'!$D$2:$D$745,0),1)</f>
        <v>10.715358244461939</v>
      </c>
      <c r="J70" s="71">
        <v>51</v>
      </c>
      <c r="K70" s="93">
        <f>INDEX('Contrato Flexível Percentual'!$R$2:$R$745,MATCH('Tela de entrada'!J70,'Contrato Flexível Percentual'!$D$2:$D$745,0),1)</f>
        <v>5.6</v>
      </c>
      <c r="N70" s="71">
        <v>51</v>
      </c>
      <c r="O70" s="91">
        <f>INDEX('Contrato Flexível Prioridade'!$Q$2:$Q$1489,MATCH(CONCATENATE($N$12,'Tela de entrada'!N70),'Contrato Flexível Prioridade'!$B$2:$B$1489,0),1)</f>
        <v>11.68464175553806</v>
      </c>
      <c r="R70" s="71">
        <v>51</v>
      </c>
      <c r="S70" s="91">
        <f>INDEX('Contrato Flexível Prioridade'!$Q$2:$Q$1489,MATCH(CONCATENATE($R$12,'Tela de entrada'!R70),'Contrato Flexível Prioridade'!$B$2:$B$1489,0),1)</f>
        <v>0</v>
      </c>
      <c r="V70" s="71">
        <v>51</v>
      </c>
      <c r="W70" s="109">
        <f>C70-H70-K70-O70-S70</f>
        <v>1.7763568394002505E-15</v>
      </c>
    </row>
    <row r="71" spans="2:23" x14ac:dyDescent="0.2">
      <c r="B71" s="47">
        <v>52</v>
      </c>
      <c r="C71" s="43">
        <v>18</v>
      </c>
      <c r="D71" s="13" t="s">
        <v>47</v>
      </c>
      <c r="F71" s="71">
        <v>52</v>
      </c>
      <c r="G71" s="37"/>
      <c r="H71" s="91">
        <f>INDEX('Contrato Firme'!$N$2:$N$745,MATCH('Tela de entrada'!F71,'Contrato Firme'!$D$2:$D$745,0),1)</f>
        <v>7.2382929454650835</v>
      </c>
      <c r="J71" s="71">
        <v>52</v>
      </c>
      <c r="K71" s="93">
        <f>INDEX('Contrato Flexível Percentual'!$R$2:$R$745,MATCH('Tela de entrada'!J71,'Contrato Flexível Percentual'!$D$2:$D$745,0),1)</f>
        <v>3.6</v>
      </c>
      <c r="N71" s="71">
        <v>52</v>
      </c>
      <c r="O71" s="91">
        <f>INDEX('Contrato Flexível Prioridade'!$Q$2:$Q$1489,MATCH(CONCATENATE($N$12,'Tela de entrada'!N71),'Contrato Flexível Prioridade'!$B$2:$B$1489,0),1)</f>
        <v>7.1617070545349168</v>
      </c>
      <c r="R71" s="71">
        <v>52</v>
      </c>
      <c r="S71" s="91">
        <f>INDEX('Contrato Flexível Prioridade'!$Q$2:$Q$1489,MATCH(CONCATENATE($R$12,'Tela de entrada'!R71),'Contrato Flexível Prioridade'!$B$2:$B$1489,0),1)</f>
        <v>0</v>
      </c>
      <c r="V71" s="71">
        <v>52</v>
      </c>
      <c r="W71" s="109">
        <f>C71-H71-K71-O71-S71</f>
        <v>0</v>
      </c>
    </row>
    <row r="72" spans="2:23" x14ac:dyDescent="0.2">
      <c r="B72" s="47">
        <v>53</v>
      </c>
      <c r="C72" s="43">
        <v>47</v>
      </c>
      <c r="D72" s="13" t="s">
        <v>47</v>
      </c>
      <c r="F72" s="71">
        <v>53</v>
      </c>
      <c r="G72" s="37"/>
      <c r="H72" s="91">
        <f>INDEX('Contrato Firme'!$N$2:$N$745,MATCH('Tela de entrada'!F72,'Contrato Firme'!$D$2:$D$745,0),1)</f>
        <v>15</v>
      </c>
      <c r="J72" s="71">
        <v>53</v>
      </c>
      <c r="K72" s="93">
        <f>INDEX('Contrato Flexível Percentual'!$R$2:$R$745,MATCH('Tela de entrada'!J72,'Contrato Flexível Percentual'!$D$2:$D$745,0),1)</f>
        <v>9.4</v>
      </c>
      <c r="N72" s="71">
        <v>53</v>
      </c>
      <c r="O72" s="91">
        <f>INDEX('Contrato Flexível Prioridade'!$Q$2:$Q$1489,MATCH(CONCATENATE($N$12,'Tela de entrada'!N72),'Contrato Flexível Prioridade'!$B$2:$B$1489,0),1)</f>
        <v>15</v>
      </c>
      <c r="R72" s="71">
        <v>53</v>
      </c>
      <c r="S72" s="91">
        <f>INDEX('Contrato Flexível Prioridade'!$Q$2:$Q$1489,MATCH(CONCATENATE($R$12,'Tela de entrada'!R72),'Contrato Flexível Prioridade'!$B$2:$B$1489,0),1)</f>
        <v>7.6000000000000014</v>
      </c>
      <c r="V72" s="71">
        <v>53</v>
      </c>
      <c r="W72" s="109">
        <f>C72-H72-K72-O72-S72</f>
        <v>0</v>
      </c>
    </row>
    <row r="73" spans="2:23" x14ac:dyDescent="0.2">
      <c r="B73" s="47">
        <v>54</v>
      </c>
      <c r="C73" s="43">
        <v>39</v>
      </c>
      <c r="D73" s="13" t="s">
        <v>47</v>
      </c>
      <c r="F73" s="71">
        <v>54</v>
      </c>
      <c r="G73" s="37"/>
      <c r="H73" s="91">
        <f>INDEX('Contrato Firme'!$N$2:$N$745,MATCH('Tela de entrada'!F73,'Contrato Firme'!$D$2:$D$745,0),1)</f>
        <v>14.54013007335848</v>
      </c>
      <c r="J73" s="71">
        <v>54</v>
      </c>
      <c r="K73" s="93">
        <f>INDEX('Contrato Flexível Percentual'!$R$2:$R$745,MATCH('Tela de entrada'!J73,'Contrato Flexível Percentual'!$D$2:$D$745,0),1)</f>
        <v>7.8</v>
      </c>
      <c r="N73" s="71">
        <v>54</v>
      </c>
      <c r="O73" s="91">
        <f>INDEX('Contrato Flexível Prioridade'!$Q$2:$Q$1489,MATCH(CONCATENATE($N$12,'Tela de entrada'!N73),'Contrato Flexível Prioridade'!$B$2:$B$1489,0),1)</f>
        <v>15</v>
      </c>
      <c r="R73" s="71">
        <v>54</v>
      </c>
      <c r="S73" s="91">
        <f>INDEX('Contrato Flexível Prioridade'!$Q$2:$Q$1489,MATCH(CONCATENATE($R$12,'Tela de entrada'!R73),'Contrato Flexível Prioridade'!$B$2:$B$1489,0),1)</f>
        <v>1.6598699266415196</v>
      </c>
      <c r="V73" s="71">
        <v>54</v>
      </c>
      <c r="W73" s="109">
        <f>C73-H73-K73-O73-S73</f>
        <v>0</v>
      </c>
    </row>
    <row r="74" spans="2:23" x14ac:dyDescent="0.2">
      <c r="B74" s="47">
        <v>55</v>
      </c>
      <c r="C74" s="43">
        <v>35</v>
      </c>
      <c r="D74" s="13" t="s">
        <v>47</v>
      </c>
      <c r="F74" s="71">
        <v>55</v>
      </c>
      <c r="G74" s="37"/>
      <c r="H74" s="91">
        <f>INDEX('Contrato Firme'!$N$2:$N$745,MATCH('Tela de entrada'!F74,'Contrato Firme'!$D$2:$D$745,0),1)</f>
        <v>13.149303953759738</v>
      </c>
      <c r="J74" s="71">
        <v>55</v>
      </c>
      <c r="K74" s="93">
        <f>INDEX('Contrato Flexível Percentual'!$R$2:$R$745,MATCH('Tela de entrada'!J74,'Contrato Flexível Percentual'!$D$2:$D$745,0),1)</f>
        <v>7</v>
      </c>
      <c r="N74" s="71">
        <v>55</v>
      </c>
      <c r="O74" s="91">
        <f>INDEX('Contrato Flexível Prioridade'!$Q$2:$Q$1489,MATCH(CONCATENATE($N$12,'Tela de entrada'!N74),'Contrato Flexível Prioridade'!$B$2:$B$1489,0),1)</f>
        <v>14.850696046240262</v>
      </c>
      <c r="R74" s="71">
        <v>55</v>
      </c>
      <c r="S74" s="91">
        <f>INDEX('Contrato Flexível Prioridade'!$Q$2:$Q$1489,MATCH(CONCATENATE($R$12,'Tela de entrada'!R74),'Contrato Flexível Prioridade'!$B$2:$B$1489,0),1)</f>
        <v>0</v>
      </c>
      <c r="V74" s="71">
        <v>55</v>
      </c>
      <c r="W74" s="109">
        <f>C74-H74-K74-O74-S74</f>
        <v>0</v>
      </c>
    </row>
    <row r="75" spans="2:23" x14ac:dyDescent="0.2">
      <c r="B75" s="47">
        <v>56</v>
      </c>
      <c r="C75" s="43">
        <v>20</v>
      </c>
      <c r="D75" s="13" t="s">
        <v>47</v>
      </c>
      <c r="F75" s="71">
        <v>56</v>
      </c>
      <c r="G75" s="37"/>
      <c r="H75" s="91">
        <f>INDEX('Contrato Firme'!$N$2:$N$745,MATCH('Tela de entrada'!F75,'Contrato Firme'!$D$2:$D$745,0),1)</f>
        <v>7.9337060052644555</v>
      </c>
      <c r="J75" s="71">
        <v>56</v>
      </c>
      <c r="K75" s="93">
        <f>INDEX('Contrato Flexível Percentual'!$R$2:$R$745,MATCH('Tela de entrada'!J75,'Contrato Flexível Percentual'!$D$2:$D$745,0),1)</f>
        <v>4</v>
      </c>
      <c r="N75" s="71">
        <v>56</v>
      </c>
      <c r="O75" s="91">
        <f>INDEX('Contrato Flexível Prioridade'!$Q$2:$Q$1489,MATCH(CONCATENATE($N$12,'Tela de entrada'!N75),'Contrato Flexível Prioridade'!$B$2:$B$1489,0),1)</f>
        <v>8.0662939947355454</v>
      </c>
      <c r="R75" s="71">
        <v>56</v>
      </c>
      <c r="S75" s="91">
        <f>INDEX('Contrato Flexível Prioridade'!$Q$2:$Q$1489,MATCH(CONCATENATE($R$12,'Tela de entrada'!R75),'Contrato Flexível Prioridade'!$B$2:$B$1489,0),1)</f>
        <v>0</v>
      </c>
      <c r="V75" s="71">
        <v>56</v>
      </c>
      <c r="W75" s="109">
        <f>C75-H75-K75-O75-S75</f>
        <v>0</v>
      </c>
    </row>
    <row r="76" spans="2:23" x14ac:dyDescent="0.2">
      <c r="B76" s="47">
        <v>57</v>
      </c>
      <c r="C76" s="43">
        <v>45</v>
      </c>
      <c r="D76" s="13" t="s">
        <v>47</v>
      </c>
      <c r="F76" s="71">
        <v>57</v>
      </c>
      <c r="G76" s="37"/>
      <c r="H76" s="91">
        <f>INDEX('Contrato Firme'!$N$2:$N$745,MATCH('Tela de entrada'!F76,'Contrato Firme'!$D$2:$D$745,0),1)</f>
        <v>15</v>
      </c>
      <c r="J76" s="71">
        <v>57</v>
      </c>
      <c r="K76" s="93">
        <f>INDEX('Contrato Flexível Percentual'!$R$2:$R$745,MATCH('Tela de entrada'!J76,'Contrato Flexível Percentual'!$D$2:$D$745,0),1)</f>
        <v>9</v>
      </c>
      <c r="N76" s="71">
        <v>57</v>
      </c>
      <c r="O76" s="91">
        <f>INDEX('Contrato Flexível Prioridade'!$Q$2:$Q$1489,MATCH(CONCATENATE($N$12,'Tela de entrada'!N76),'Contrato Flexível Prioridade'!$B$2:$B$1489,0),1)</f>
        <v>15</v>
      </c>
      <c r="R76" s="71">
        <v>57</v>
      </c>
      <c r="S76" s="91">
        <f>INDEX('Contrato Flexível Prioridade'!$Q$2:$Q$1489,MATCH(CONCATENATE($R$12,'Tela de entrada'!R76),'Contrato Flexível Prioridade'!$B$2:$B$1489,0),1)</f>
        <v>6</v>
      </c>
      <c r="V76" s="71">
        <v>57</v>
      </c>
      <c r="W76" s="109">
        <f>C76-H76-K76-O76-S76</f>
        <v>0</v>
      </c>
    </row>
    <row r="77" spans="2:23" x14ac:dyDescent="0.2">
      <c r="B77" s="47">
        <v>58</v>
      </c>
      <c r="C77" s="43">
        <v>41</v>
      </c>
      <c r="D77" s="13" t="s">
        <v>47</v>
      </c>
      <c r="F77" s="71">
        <v>58</v>
      </c>
      <c r="G77" s="37"/>
      <c r="H77" s="91">
        <f>INDEX('Contrato Firme'!$N$2:$N$745,MATCH('Tela de entrada'!F77,'Contrato Firme'!$D$2:$D$745,0),1)</f>
        <v>15</v>
      </c>
      <c r="J77" s="71">
        <v>58</v>
      </c>
      <c r="K77" s="93">
        <f>INDEX('Contrato Flexível Percentual'!$R$2:$R$745,MATCH('Tela de entrada'!J77,'Contrato Flexível Percentual'!$D$2:$D$745,0),1)</f>
        <v>8.2000000000000011</v>
      </c>
      <c r="N77" s="71">
        <v>58</v>
      </c>
      <c r="O77" s="91">
        <f>INDEX('Contrato Flexível Prioridade'!$Q$2:$Q$1489,MATCH(CONCATENATE($N$12,'Tela de entrada'!N77),'Contrato Flexível Prioridade'!$B$2:$B$1489,0),1)</f>
        <v>15</v>
      </c>
      <c r="R77" s="71">
        <v>58</v>
      </c>
      <c r="S77" s="91">
        <f>INDEX('Contrato Flexível Prioridade'!$Q$2:$Q$1489,MATCH(CONCATENATE($R$12,'Tela de entrada'!R77),'Contrato Flexível Prioridade'!$B$2:$B$1489,0),1)</f>
        <v>2.7999999999999972</v>
      </c>
      <c r="V77" s="71">
        <v>58</v>
      </c>
      <c r="W77" s="109">
        <f>C77-H77-K77-O77-S77</f>
        <v>0</v>
      </c>
    </row>
    <row r="78" spans="2:23" x14ac:dyDescent="0.2">
      <c r="B78" s="47">
        <v>59</v>
      </c>
      <c r="C78" s="43">
        <v>33</v>
      </c>
      <c r="D78" s="13" t="s">
        <v>47</v>
      </c>
      <c r="F78" s="71">
        <v>59</v>
      </c>
      <c r="G78" s="37"/>
      <c r="H78" s="91">
        <f>INDEX('Contrato Firme'!$N$2:$N$745,MATCH('Tela de entrada'!F78,'Contrato Firme'!$D$2:$D$745,0),1)</f>
        <v>12.453890893960367</v>
      </c>
      <c r="J78" s="71">
        <v>59</v>
      </c>
      <c r="K78" s="93">
        <f>INDEX('Contrato Flexível Percentual'!$R$2:$R$745,MATCH('Tela de entrada'!J78,'Contrato Flexível Percentual'!$D$2:$D$745,0),1)</f>
        <v>6.6</v>
      </c>
      <c r="N78" s="71">
        <v>59</v>
      </c>
      <c r="O78" s="91">
        <f>INDEX('Contrato Flexível Prioridade'!$Q$2:$Q$1489,MATCH(CONCATENATE($N$12,'Tela de entrada'!N78),'Contrato Flexível Prioridade'!$B$2:$B$1489,0),1)</f>
        <v>13.946109106039636</v>
      </c>
      <c r="R78" s="71">
        <v>59</v>
      </c>
      <c r="S78" s="91">
        <f>INDEX('Contrato Flexível Prioridade'!$Q$2:$Q$1489,MATCH(CONCATENATE($R$12,'Tela de entrada'!R78),'Contrato Flexível Prioridade'!$B$2:$B$1489,0),1)</f>
        <v>0</v>
      </c>
      <c r="V78" s="71">
        <v>59</v>
      </c>
      <c r="W78" s="109">
        <f>C78-H78-K78-O78-S78</f>
        <v>-1.7763568394002505E-15</v>
      </c>
    </row>
    <row r="79" spans="2:23" x14ac:dyDescent="0.2">
      <c r="B79" s="47">
        <v>60</v>
      </c>
      <c r="C79" s="43">
        <v>19</v>
      </c>
      <c r="D79" s="13" t="s">
        <v>47</v>
      </c>
      <c r="F79" s="71">
        <v>60</v>
      </c>
      <c r="G79" s="37"/>
      <c r="H79" s="91">
        <f>INDEX('Contrato Firme'!$N$2:$N$745,MATCH('Tela de entrada'!F79,'Contrato Firme'!$D$2:$D$745,0),1)</f>
        <v>7.585999475364769</v>
      </c>
      <c r="J79" s="71">
        <v>60</v>
      </c>
      <c r="K79" s="93">
        <f>INDEX('Contrato Flexível Percentual'!$R$2:$R$745,MATCH('Tela de entrada'!J79,'Contrato Flexível Percentual'!$D$2:$D$745,0),1)</f>
        <v>3.8</v>
      </c>
      <c r="N79" s="71">
        <v>60</v>
      </c>
      <c r="O79" s="91">
        <f>INDEX('Contrato Flexível Prioridade'!$Q$2:$Q$1489,MATCH(CONCATENATE($N$12,'Tela de entrada'!N79),'Contrato Flexível Prioridade'!$B$2:$B$1489,0),1)</f>
        <v>7.6140005246352302</v>
      </c>
      <c r="R79" s="71">
        <v>60</v>
      </c>
      <c r="S79" s="91">
        <f>INDEX('Contrato Flexível Prioridade'!$Q$2:$Q$1489,MATCH(CONCATENATE($R$12,'Tela de entrada'!R79),'Contrato Flexível Prioridade'!$B$2:$B$1489,0),1)</f>
        <v>0</v>
      </c>
      <c r="V79" s="71">
        <v>60</v>
      </c>
      <c r="W79" s="109">
        <f>C79-H79-K79-O79-S79</f>
        <v>8.8817841970012523E-16</v>
      </c>
    </row>
    <row r="80" spans="2:23" x14ac:dyDescent="0.2">
      <c r="B80" s="47">
        <v>61</v>
      </c>
      <c r="C80" s="43">
        <v>37</v>
      </c>
      <c r="D80" s="13" t="s">
        <v>47</v>
      </c>
      <c r="F80" s="71">
        <v>61</v>
      </c>
      <c r="G80" s="37"/>
      <c r="H80" s="91">
        <f>INDEX('Contrato Firme'!$N$2:$N$745,MATCH('Tela de entrada'!F80,'Contrato Firme'!$D$2:$D$745,0),1)</f>
        <v>13.84471701355911</v>
      </c>
      <c r="J80" s="71">
        <v>61</v>
      </c>
      <c r="K80" s="93">
        <f>INDEX('Contrato Flexível Percentual'!$R$2:$R$745,MATCH('Tela de entrada'!J80,'Contrato Flexível Percentual'!$D$2:$D$745,0),1)</f>
        <v>7.4</v>
      </c>
      <c r="N80" s="71">
        <v>61</v>
      </c>
      <c r="O80" s="91">
        <f>INDEX('Contrato Flexível Prioridade'!$Q$2:$Q$1489,MATCH(CONCATENATE($N$12,'Tela de entrada'!N80),'Contrato Flexível Prioridade'!$B$2:$B$1489,0),1)</f>
        <v>15</v>
      </c>
      <c r="R80" s="71">
        <v>61</v>
      </c>
      <c r="S80" s="91">
        <f>INDEX('Contrato Flexível Prioridade'!$Q$2:$Q$1489,MATCH(CONCATENATE($R$12,'Tela de entrada'!R80),'Contrato Flexível Prioridade'!$B$2:$B$1489,0),1)</f>
        <v>0.7552829864408892</v>
      </c>
      <c r="V80" s="71">
        <v>61</v>
      </c>
      <c r="W80" s="109">
        <f>C80-H80-K80-O80-S80</f>
        <v>-1.7763568394002505E-15</v>
      </c>
    </row>
    <row r="81" spans="2:23" x14ac:dyDescent="0.2">
      <c r="B81" s="47">
        <v>62</v>
      </c>
      <c r="C81" s="43">
        <v>10</v>
      </c>
      <c r="D81" s="13" t="s">
        <v>47</v>
      </c>
      <c r="F81" s="71">
        <v>62</v>
      </c>
      <c r="G81" s="37"/>
      <c r="H81" s="91">
        <f>INDEX('Contrato Firme'!$N$2:$N$745,MATCH('Tela de entrada'!F81,'Contrato Firme'!$D$2:$D$745,0),1)</f>
        <v>4.4566407062675992</v>
      </c>
      <c r="J81" s="71">
        <v>62</v>
      </c>
      <c r="K81" s="93">
        <f>INDEX('Contrato Flexível Percentual'!$R$2:$R$745,MATCH('Tela de entrada'!J81,'Contrato Flexível Percentual'!$D$2:$D$745,0),1)</f>
        <v>2</v>
      </c>
      <c r="N81" s="71">
        <v>62</v>
      </c>
      <c r="O81" s="91">
        <f>INDEX('Contrato Flexível Prioridade'!$Q$2:$Q$1489,MATCH(CONCATENATE($N$12,'Tela de entrada'!N81),'Contrato Flexível Prioridade'!$B$2:$B$1489,0),1)</f>
        <v>3.5433592937324008</v>
      </c>
      <c r="R81" s="71">
        <v>62</v>
      </c>
      <c r="S81" s="91">
        <f>INDEX('Contrato Flexível Prioridade'!$Q$2:$Q$1489,MATCH(CONCATENATE($R$12,'Tela de entrada'!R81),'Contrato Flexível Prioridade'!$B$2:$B$1489,0),1)</f>
        <v>0</v>
      </c>
      <c r="V81" s="71">
        <v>62</v>
      </c>
      <c r="W81" s="109">
        <f>C81-H81-K81-O81-S81</f>
        <v>0</v>
      </c>
    </row>
    <row r="82" spans="2:23" x14ac:dyDescent="0.2">
      <c r="B82" s="47">
        <v>63</v>
      </c>
      <c r="C82" s="43">
        <v>35</v>
      </c>
      <c r="D82" s="13" t="s">
        <v>47</v>
      </c>
      <c r="F82" s="71">
        <v>63</v>
      </c>
      <c r="G82" s="37"/>
      <c r="H82" s="91">
        <f>INDEX('Contrato Firme'!$N$2:$N$745,MATCH('Tela de entrada'!F82,'Contrato Firme'!$D$2:$D$745,0),1)</f>
        <v>13.149303953759738</v>
      </c>
      <c r="J82" s="71">
        <v>63</v>
      </c>
      <c r="K82" s="93">
        <f>INDEX('Contrato Flexível Percentual'!$R$2:$R$745,MATCH('Tela de entrada'!J82,'Contrato Flexível Percentual'!$D$2:$D$745,0),1)</f>
        <v>7</v>
      </c>
      <c r="N82" s="71">
        <v>63</v>
      </c>
      <c r="O82" s="91">
        <f>INDEX('Contrato Flexível Prioridade'!$Q$2:$Q$1489,MATCH(CONCATENATE($N$12,'Tela de entrada'!N82),'Contrato Flexível Prioridade'!$B$2:$B$1489,0),1)</f>
        <v>14.850696046240262</v>
      </c>
      <c r="R82" s="71">
        <v>63</v>
      </c>
      <c r="S82" s="91">
        <f>INDEX('Contrato Flexível Prioridade'!$Q$2:$Q$1489,MATCH(CONCATENATE($R$12,'Tela de entrada'!R82),'Contrato Flexível Prioridade'!$B$2:$B$1489,0),1)</f>
        <v>0</v>
      </c>
      <c r="V82" s="71">
        <v>63</v>
      </c>
      <c r="W82" s="109">
        <f>C82-H82-K82-O82-S82</f>
        <v>0</v>
      </c>
    </row>
    <row r="83" spans="2:23" x14ac:dyDescent="0.2">
      <c r="B83" s="47">
        <v>64</v>
      </c>
      <c r="C83" s="43">
        <v>8</v>
      </c>
      <c r="D83" s="13" t="s">
        <v>47</v>
      </c>
      <c r="F83" s="71">
        <v>64</v>
      </c>
      <c r="G83" s="37"/>
      <c r="H83" s="91">
        <f>INDEX('Contrato Firme'!$N$2:$N$745,MATCH('Tela de entrada'!F83,'Contrato Firme'!$D$2:$D$745,0),1)</f>
        <v>3.7836603258165948</v>
      </c>
      <c r="J83" s="71">
        <v>64</v>
      </c>
      <c r="K83" s="93">
        <f>INDEX('Contrato Flexível Percentual'!$R$2:$R$745,MATCH('Tela de entrada'!J83,'Contrato Flexível Percentual'!$D$2:$D$745,0),1)</f>
        <v>1.6</v>
      </c>
      <c r="N83" s="71">
        <v>64</v>
      </c>
      <c r="O83" s="91">
        <f>INDEX('Contrato Flexível Prioridade'!$Q$2:$Q$1489,MATCH(CONCATENATE($N$12,'Tela de entrada'!N83),'Contrato Flexível Prioridade'!$B$2:$B$1489,0),1)</f>
        <v>2.6163396741834051</v>
      </c>
      <c r="R83" s="71">
        <v>64</v>
      </c>
      <c r="S83" s="91">
        <f>INDEX('Contrato Flexível Prioridade'!$Q$2:$Q$1489,MATCH(CONCATENATE($R$12,'Tela de entrada'!R83),'Contrato Flexível Prioridade'!$B$2:$B$1489,0),1)</f>
        <v>0</v>
      </c>
      <c r="V83" s="71">
        <v>64</v>
      </c>
      <c r="W83" s="109">
        <f>C83-H83-K83-O83-S83</f>
        <v>4.4408920985006262E-16</v>
      </c>
    </row>
    <row r="84" spans="2:23" x14ac:dyDescent="0.2">
      <c r="B84" s="47">
        <v>65</v>
      </c>
      <c r="C84" s="43">
        <v>47</v>
      </c>
      <c r="D84" s="13" t="s">
        <v>47</v>
      </c>
      <c r="F84" s="71">
        <v>65</v>
      </c>
      <c r="G84" s="37"/>
      <c r="H84" s="91">
        <f>INDEX('Contrato Firme'!$N$2:$N$745,MATCH('Tela de entrada'!F84,'Contrato Firme'!$D$2:$D$745,0),1)</f>
        <v>15</v>
      </c>
      <c r="J84" s="71">
        <v>65</v>
      </c>
      <c r="K84" s="93">
        <f>INDEX('Contrato Flexível Percentual'!$R$2:$R$745,MATCH('Tela de entrada'!J84,'Contrato Flexível Percentual'!$D$2:$D$745,0),1)</f>
        <v>9.4</v>
      </c>
      <c r="N84" s="71">
        <v>65</v>
      </c>
      <c r="O84" s="91">
        <f>INDEX('Contrato Flexível Prioridade'!$Q$2:$Q$1489,MATCH(CONCATENATE($N$12,'Tela de entrada'!N84),'Contrato Flexível Prioridade'!$B$2:$B$1489,0),1)</f>
        <v>15</v>
      </c>
      <c r="R84" s="71">
        <v>65</v>
      </c>
      <c r="S84" s="91">
        <f>INDEX('Contrato Flexível Prioridade'!$Q$2:$Q$1489,MATCH(CONCATENATE($R$12,'Tela de entrada'!R84),'Contrato Flexível Prioridade'!$B$2:$B$1489,0),1)</f>
        <v>7.6000000000000014</v>
      </c>
      <c r="V84" s="71">
        <v>65</v>
      </c>
      <c r="W84" s="109">
        <f>C84-H84-K84-O84-S84</f>
        <v>0</v>
      </c>
    </row>
    <row r="85" spans="2:23" x14ac:dyDescent="0.2">
      <c r="B85" s="47">
        <v>66</v>
      </c>
      <c r="C85" s="43">
        <v>7</v>
      </c>
      <c r="D85" s="13" t="s">
        <v>47</v>
      </c>
      <c r="F85" s="71">
        <v>66</v>
      </c>
      <c r="G85" s="37"/>
      <c r="H85" s="91">
        <f>INDEX('Contrato Firme'!$N$2:$N$745,MATCH('Tela de entrada'!F85,'Contrato Firme'!$D$2:$D$745,0),1)</f>
        <v>3.7836603258165948</v>
      </c>
      <c r="J85" s="71">
        <v>66</v>
      </c>
      <c r="K85" s="93">
        <f>INDEX('Contrato Flexível Percentual'!$R$2:$R$745,MATCH('Tela de entrada'!J85,'Contrato Flexível Percentual'!$D$2:$D$745,0),1)</f>
        <v>1.4</v>
      </c>
      <c r="N85" s="71">
        <v>66</v>
      </c>
      <c r="O85" s="91">
        <f>INDEX('Contrato Flexível Prioridade'!$Q$2:$Q$1489,MATCH(CONCATENATE($N$12,'Tela de entrada'!N85),'Contrato Flexível Prioridade'!$B$2:$B$1489,0),1)</f>
        <v>1.8163396741834053</v>
      </c>
      <c r="R85" s="71">
        <v>66</v>
      </c>
      <c r="S85" s="91">
        <f>INDEX('Contrato Flexível Prioridade'!$Q$2:$Q$1489,MATCH(CONCATENATE($R$12,'Tela de entrada'!R85),'Contrato Flexível Prioridade'!$B$2:$B$1489,0),1)</f>
        <v>0</v>
      </c>
      <c r="V85" s="71">
        <v>66</v>
      </c>
      <c r="W85" s="109">
        <f>C85-H85-K85-O85-S85</f>
        <v>0</v>
      </c>
    </row>
    <row r="86" spans="2:23" x14ac:dyDescent="0.2">
      <c r="B86" s="47">
        <v>67</v>
      </c>
      <c r="C86" s="43">
        <v>18</v>
      </c>
      <c r="D86" s="13" t="s">
        <v>47</v>
      </c>
      <c r="F86" s="71">
        <v>67</v>
      </c>
      <c r="G86" s="37"/>
      <c r="H86" s="91">
        <f>INDEX('Contrato Firme'!$N$2:$N$745,MATCH('Tela de entrada'!F86,'Contrato Firme'!$D$2:$D$745,0),1)</f>
        <v>7.2382929454650835</v>
      </c>
      <c r="J86" s="71">
        <v>67</v>
      </c>
      <c r="K86" s="93">
        <f>INDEX('Contrato Flexível Percentual'!$R$2:$R$745,MATCH('Tela de entrada'!J86,'Contrato Flexível Percentual'!$D$2:$D$745,0),1)</f>
        <v>3.6</v>
      </c>
      <c r="N86" s="71">
        <v>67</v>
      </c>
      <c r="O86" s="91">
        <f>INDEX('Contrato Flexível Prioridade'!$Q$2:$Q$1489,MATCH(CONCATENATE($N$12,'Tela de entrada'!N86),'Contrato Flexível Prioridade'!$B$2:$B$1489,0),1)</f>
        <v>7.1617070545349168</v>
      </c>
      <c r="R86" s="71">
        <v>67</v>
      </c>
      <c r="S86" s="91">
        <f>INDEX('Contrato Flexível Prioridade'!$Q$2:$Q$1489,MATCH(CONCATENATE($R$12,'Tela de entrada'!R86),'Contrato Flexível Prioridade'!$B$2:$B$1489,0),1)</f>
        <v>0</v>
      </c>
      <c r="V86" s="71">
        <v>67</v>
      </c>
      <c r="W86" s="109">
        <f>C86-H86-K86-O86-S86</f>
        <v>0</v>
      </c>
    </row>
    <row r="87" spans="2:23" x14ac:dyDescent="0.2">
      <c r="B87" s="47">
        <v>68</v>
      </c>
      <c r="C87" s="43">
        <v>25</v>
      </c>
      <c r="D87" s="13" t="s">
        <v>47</v>
      </c>
      <c r="F87" s="71">
        <v>68</v>
      </c>
      <c r="G87" s="37"/>
      <c r="H87" s="91">
        <f>INDEX('Contrato Firme'!$N$2:$N$745,MATCH('Tela de entrada'!F87,'Contrato Firme'!$D$2:$D$745,0),1)</f>
        <v>9.672238654762884</v>
      </c>
      <c r="J87" s="71">
        <v>68</v>
      </c>
      <c r="K87" s="93">
        <f>INDEX('Contrato Flexível Percentual'!$R$2:$R$745,MATCH('Tela de entrada'!J87,'Contrato Flexível Percentual'!$D$2:$D$745,0),1)</f>
        <v>5</v>
      </c>
      <c r="N87" s="71">
        <v>68</v>
      </c>
      <c r="O87" s="91">
        <f>INDEX('Contrato Flexível Prioridade'!$Q$2:$Q$1489,MATCH(CONCATENATE($N$12,'Tela de entrada'!N87),'Contrato Flexível Prioridade'!$B$2:$B$1489,0),1)</f>
        <v>10.327761345237116</v>
      </c>
      <c r="R87" s="71">
        <v>68</v>
      </c>
      <c r="S87" s="91">
        <f>INDEX('Contrato Flexível Prioridade'!$Q$2:$Q$1489,MATCH(CONCATENATE($R$12,'Tela de entrada'!R87),'Contrato Flexível Prioridade'!$B$2:$B$1489,0),1)</f>
        <v>0</v>
      </c>
      <c r="V87" s="71">
        <v>68</v>
      </c>
      <c r="W87" s="109">
        <f>C87-H87-K87-O87-S87</f>
        <v>0</v>
      </c>
    </row>
    <row r="88" spans="2:23" x14ac:dyDescent="0.2">
      <c r="B88" s="47">
        <v>69</v>
      </c>
      <c r="C88" s="43">
        <v>49</v>
      </c>
      <c r="D88" s="13" t="s">
        <v>47</v>
      </c>
      <c r="F88" s="71">
        <v>69</v>
      </c>
      <c r="G88" s="37"/>
      <c r="H88" s="91">
        <f>INDEX('Contrato Firme'!$N$2:$N$745,MATCH('Tela de entrada'!F88,'Contrato Firme'!$D$2:$D$745,0),1)</f>
        <v>15</v>
      </c>
      <c r="J88" s="71">
        <v>69</v>
      </c>
      <c r="K88" s="93">
        <f>INDEX('Contrato Flexível Percentual'!$R$2:$R$745,MATCH('Tela de entrada'!J88,'Contrato Flexível Percentual'!$D$2:$D$745,0),1)</f>
        <v>9.7999999999999989</v>
      </c>
      <c r="N88" s="71">
        <v>69</v>
      </c>
      <c r="O88" s="91">
        <f>INDEX('Contrato Flexível Prioridade'!$Q$2:$Q$1489,MATCH(CONCATENATE($N$12,'Tela de entrada'!N88),'Contrato Flexível Prioridade'!$B$2:$B$1489,0),1)</f>
        <v>15</v>
      </c>
      <c r="R88" s="71">
        <v>69</v>
      </c>
      <c r="S88" s="91">
        <f>INDEX('Contrato Flexível Prioridade'!$Q$2:$Q$1489,MATCH(CONCATENATE($R$12,'Tela de entrada'!R88),'Contrato Flexível Prioridade'!$B$2:$B$1489,0),1)</f>
        <v>9.2000000000000028</v>
      </c>
      <c r="V88" s="71">
        <v>69</v>
      </c>
      <c r="W88" s="109">
        <f>C88-H88-K88-O88-S88</f>
        <v>0</v>
      </c>
    </row>
    <row r="89" spans="2:23" x14ac:dyDescent="0.2">
      <c r="B89" s="47">
        <v>70</v>
      </c>
      <c r="C89" s="43">
        <v>17</v>
      </c>
      <c r="D89" s="13" t="s">
        <v>47</v>
      </c>
      <c r="F89" s="71">
        <v>70</v>
      </c>
      <c r="G89" s="37"/>
      <c r="H89" s="91">
        <f>INDEX('Contrato Firme'!$N$2:$N$745,MATCH('Tela de entrada'!F89,'Contrato Firme'!$D$2:$D$745,0),1)</f>
        <v>6.890586415565398</v>
      </c>
      <c r="J89" s="71">
        <v>70</v>
      </c>
      <c r="K89" s="93">
        <f>INDEX('Contrato Flexível Percentual'!$R$2:$R$745,MATCH('Tela de entrada'!J89,'Contrato Flexível Percentual'!$D$2:$D$745,0),1)</f>
        <v>3.4</v>
      </c>
      <c r="N89" s="71">
        <v>70</v>
      </c>
      <c r="O89" s="91">
        <f>INDEX('Contrato Flexível Prioridade'!$Q$2:$Q$1489,MATCH(CONCATENATE($N$12,'Tela de entrada'!N89),'Contrato Flexível Prioridade'!$B$2:$B$1489,0),1)</f>
        <v>6.7094135844346017</v>
      </c>
      <c r="R89" s="71">
        <v>70</v>
      </c>
      <c r="S89" s="91">
        <f>INDEX('Contrato Flexível Prioridade'!$Q$2:$Q$1489,MATCH(CONCATENATE($R$12,'Tela de entrada'!R89),'Contrato Flexível Prioridade'!$B$2:$B$1489,0),1)</f>
        <v>0</v>
      </c>
      <c r="V89" s="71">
        <v>70</v>
      </c>
      <c r="W89" s="109">
        <f>C89-H89-K89-O89-S89</f>
        <v>0</v>
      </c>
    </row>
    <row r="90" spans="2:23" x14ac:dyDescent="0.2">
      <c r="B90" s="47">
        <v>71</v>
      </c>
      <c r="C90" s="43">
        <v>6</v>
      </c>
      <c r="D90" s="13" t="s">
        <v>47</v>
      </c>
      <c r="F90" s="71">
        <v>71</v>
      </c>
      <c r="G90" s="37"/>
      <c r="H90" s="91">
        <f>INDEX('Contrato Firme'!$N$2:$N$745,MATCH('Tela de entrada'!F90,'Contrato Firme'!$D$2:$D$745,0),1)</f>
        <v>3.7836603258165948</v>
      </c>
      <c r="J90" s="71">
        <v>71</v>
      </c>
      <c r="K90" s="93">
        <f>INDEX('Contrato Flexível Percentual'!$R$2:$R$745,MATCH('Tela de entrada'!J90,'Contrato Flexível Percentual'!$D$2:$D$745,0),1)</f>
        <v>1.2</v>
      </c>
      <c r="N90" s="71">
        <v>71</v>
      </c>
      <c r="O90" s="91">
        <f>INDEX('Contrato Flexível Prioridade'!$Q$2:$Q$1489,MATCH(CONCATENATE($N$12,'Tela de entrada'!N90),'Contrato Flexível Prioridade'!$B$2:$B$1489,0),1)</f>
        <v>1.0163396741834054</v>
      </c>
      <c r="R90" s="71">
        <v>71</v>
      </c>
      <c r="S90" s="91">
        <f>INDEX('Contrato Flexível Prioridade'!$Q$2:$Q$1489,MATCH(CONCATENATE($R$12,'Tela de entrada'!R90),'Contrato Flexível Prioridade'!$B$2:$B$1489,0),1)</f>
        <v>0</v>
      </c>
      <c r="V90" s="71">
        <v>71</v>
      </c>
      <c r="W90" s="109">
        <f>C90-H90-K90-O90-S90</f>
        <v>-2.2204460492503131E-16</v>
      </c>
    </row>
    <row r="91" spans="2:23" x14ac:dyDescent="0.2">
      <c r="B91" s="47">
        <v>72</v>
      </c>
      <c r="C91" s="43">
        <v>8</v>
      </c>
      <c r="D91" s="13" t="s">
        <v>47</v>
      </c>
      <c r="F91" s="71">
        <v>72</v>
      </c>
      <c r="G91" s="37"/>
      <c r="H91" s="91">
        <f>INDEX('Contrato Firme'!$N$2:$N$745,MATCH('Tela de entrada'!F91,'Contrato Firme'!$D$2:$D$745,0),1)</f>
        <v>3.7836603258165948</v>
      </c>
      <c r="J91" s="71">
        <v>72</v>
      </c>
      <c r="K91" s="93">
        <f>INDEX('Contrato Flexível Percentual'!$R$2:$R$745,MATCH('Tela de entrada'!J91,'Contrato Flexível Percentual'!$D$2:$D$745,0),1)</f>
        <v>1.6</v>
      </c>
      <c r="N91" s="71">
        <v>72</v>
      </c>
      <c r="O91" s="91">
        <f>INDEX('Contrato Flexível Prioridade'!$Q$2:$Q$1489,MATCH(CONCATENATE($N$12,'Tela de entrada'!N91),'Contrato Flexível Prioridade'!$B$2:$B$1489,0),1)</f>
        <v>2.6163396741834051</v>
      </c>
      <c r="R91" s="71">
        <v>72</v>
      </c>
      <c r="S91" s="91">
        <f>INDEX('Contrato Flexível Prioridade'!$Q$2:$Q$1489,MATCH(CONCATENATE($R$12,'Tela de entrada'!R91),'Contrato Flexível Prioridade'!$B$2:$B$1489,0),1)</f>
        <v>0</v>
      </c>
      <c r="V91" s="71">
        <v>72</v>
      </c>
      <c r="W91" s="109">
        <f>C91-H91-K91-O91-S91</f>
        <v>4.4408920985006262E-16</v>
      </c>
    </row>
    <row r="92" spans="2:23" x14ac:dyDescent="0.2">
      <c r="B92" s="47">
        <v>73</v>
      </c>
      <c r="C92" s="43">
        <v>33</v>
      </c>
      <c r="D92" s="13" t="s">
        <v>47</v>
      </c>
      <c r="F92" s="71">
        <v>73</v>
      </c>
      <c r="G92" s="37"/>
      <c r="H92" s="91">
        <f>INDEX('Contrato Firme'!$N$2:$N$745,MATCH('Tela de entrada'!F92,'Contrato Firme'!$D$2:$D$745,0),1)</f>
        <v>12.453890893960367</v>
      </c>
      <c r="J92" s="71">
        <v>73</v>
      </c>
      <c r="K92" s="93">
        <f>INDEX('Contrato Flexível Percentual'!$R$2:$R$745,MATCH('Tela de entrada'!J92,'Contrato Flexível Percentual'!$D$2:$D$745,0),1)</f>
        <v>6.6</v>
      </c>
      <c r="N92" s="71">
        <v>73</v>
      </c>
      <c r="O92" s="91">
        <f>INDEX('Contrato Flexível Prioridade'!$Q$2:$Q$1489,MATCH(CONCATENATE($N$12,'Tela de entrada'!N92),'Contrato Flexível Prioridade'!$B$2:$B$1489,0),1)</f>
        <v>13.946109106039636</v>
      </c>
      <c r="R92" s="71">
        <v>73</v>
      </c>
      <c r="S92" s="91">
        <f>INDEX('Contrato Flexível Prioridade'!$Q$2:$Q$1489,MATCH(CONCATENATE($R$12,'Tela de entrada'!R92),'Contrato Flexível Prioridade'!$B$2:$B$1489,0),1)</f>
        <v>0</v>
      </c>
      <c r="V92" s="71">
        <v>73</v>
      </c>
      <c r="W92" s="109">
        <f>C92-H92-K92-O92-S92</f>
        <v>-1.7763568394002505E-15</v>
      </c>
    </row>
    <row r="93" spans="2:23" x14ac:dyDescent="0.2">
      <c r="B93" s="47">
        <v>74</v>
      </c>
      <c r="C93" s="43">
        <v>28</v>
      </c>
      <c r="D93" s="13" t="s">
        <v>47</v>
      </c>
      <c r="F93" s="71">
        <v>74</v>
      </c>
      <c r="G93" s="37"/>
      <c r="H93" s="91">
        <f>INDEX('Contrato Firme'!$N$2:$N$745,MATCH('Tela de entrada'!F93,'Contrato Firme'!$D$2:$D$745,0),1)</f>
        <v>10.715358244461939</v>
      </c>
      <c r="J93" s="71">
        <v>74</v>
      </c>
      <c r="K93" s="93">
        <f>INDEX('Contrato Flexível Percentual'!$R$2:$R$745,MATCH('Tela de entrada'!J93,'Contrato Flexível Percentual'!$D$2:$D$745,0),1)</f>
        <v>5.6</v>
      </c>
      <c r="N93" s="71">
        <v>74</v>
      </c>
      <c r="O93" s="91">
        <f>INDEX('Contrato Flexível Prioridade'!$Q$2:$Q$1489,MATCH(CONCATENATE($N$12,'Tela de entrada'!N93),'Contrato Flexível Prioridade'!$B$2:$B$1489,0),1)</f>
        <v>11.68464175553806</v>
      </c>
      <c r="R93" s="71">
        <v>74</v>
      </c>
      <c r="S93" s="91">
        <f>INDEX('Contrato Flexível Prioridade'!$Q$2:$Q$1489,MATCH(CONCATENATE($R$12,'Tela de entrada'!R93),'Contrato Flexível Prioridade'!$B$2:$B$1489,0),1)</f>
        <v>0</v>
      </c>
      <c r="V93" s="71">
        <v>74</v>
      </c>
      <c r="W93" s="109">
        <f>C93-H93-K93-O93-S93</f>
        <v>1.7763568394002505E-15</v>
      </c>
    </row>
    <row r="94" spans="2:23" x14ac:dyDescent="0.2">
      <c r="B94" s="47">
        <v>75</v>
      </c>
      <c r="C94" s="43">
        <v>49</v>
      </c>
      <c r="D94" s="13" t="s">
        <v>47</v>
      </c>
      <c r="F94" s="71">
        <v>75</v>
      </c>
      <c r="G94" s="37"/>
      <c r="H94" s="91">
        <f>INDEX('Contrato Firme'!$N$2:$N$745,MATCH('Tela de entrada'!F94,'Contrato Firme'!$D$2:$D$745,0),1)</f>
        <v>15</v>
      </c>
      <c r="J94" s="71">
        <v>75</v>
      </c>
      <c r="K94" s="93">
        <f>INDEX('Contrato Flexível Percentual'!$R$2:$R$745,MATCH('Tela de entrada'!J94,'Contrato Flexível Percentual'!$D$2:$D$745,0),1)</f>
        <v>9.7999999999999989</v>
      </c>
      <c r="N94" s="71">
        <v>75</v>
      </c>
      <c r="O94" s="91">
        <f>INDEX('Contrato Flexível Prioridade'!$Q$2:$Q$1489,MATCH(CONCATENATE($N$12,'Tela de entrada'!N94),'Contrato Flexível Prioridade'!$B$2:$B$1489,0),1)</f>
        <v>15</v>
      </c>
      <c r="R94" s="71">
        <v>75</v>
      </c>
      <c r="S94" s="91">
        <f>INDEX('Contrato Flexível Prioridade'!$Q$2:$Q$1489,MATCH(CONCATENATE($R$12,'Tela de entrada'!R94),'Contrato Flexível Prioridade'!$B$2:$B$1489,0),1)</f>
        <v>9.2000000000000028</v>
      </c>
      <c r="V94" s="71">
        <v>75</v>
      </c>
      <c r="W94" s="109">
        <f>C94-H94-K94-O94-S94</f>
        <v>0</v>
      </c>
    </row>
    <row r="95" spans="2:23" x14ac:dyDescent="0.2">
      <c r="B95" s="47">
        <v>76</v>
      </c>
      <c r="C95" s="43">
        <v>6</v>
      </c>
      <c r="D95" s="13" t="s">
        <v>47</v>
      </c>
      <c r="F95" s="71">
        <v>76</v>
      </c>
      <c r="G95" s="37"/>
      <c r="H95" s="91">
        <f>INDEX('Contrato Firme'!$N$2:$N$745,MATCH('Tela de entrada'!F95,'Contrato Firme'!$D$2:$D$745,0),1)</f>
        <v>3.7836603258165948</v>
      </c>
      <c r="J95" s="71">
        <v>76</v>
      </c>
      <c r="K95" s="93">
        <f>INDEX('Contrato Flexível Percentual'!$R$2:$R$745,MATCH('Tela de entrada'!J95,'Contrato Flexível Percentual'!$D$2:$D$745,0),1)</f>
        <v>1.2</v>
      </c>
      <c r="N95" s="71">
        <v>76</v>
      </c>
      <c r="O95" s="91">
        <f>INDEX('Contrato Flexível Prioridade'!$Q$2:$Q$1489,MATCH(CONCATENATE($N$12,'Tela de entrada'!N95),'Contrato Flexível Prioridade'!$B$2:$B$1489,0),1)</f>
        <v>1.0163396741834054</v>
      </c>
      <c r="R95" s="71">
        <v>76</v>
      </c>
      <c r="S95" s="91">
        <f>INDEX('Contrato Flexível Prioridade'!$Q$2:$Q$1489,MATCH(CONCATENATE($R$12,'Tela de entrada'!R95),'Contrato Flexível Prioridade'!$B$2:$B$1489,0),1)</f>
        <v>0</v>
      </c>
      <c r="V95" s="71">
        <v>76</v>
      </c>
      <c r="W95" s="109">
        <f>C95-H95-K95-O95-S95</f>
        <v>-2.2204460492503131E-16</v>
      </c>
    </row>
    <row r="96" spans="2:23" x14ac:dyDescent="0.2">
      <c r="B96" s="47">
        <v>77</v>
      </c>
      <c r="C96" s="43">
        <v>7</v>
      </c>
      <c r="D96" s="13" t="s">
        <v>47</v>
      </c>
      <c r="F96" s="71">
        <v>77</v>
      </c>
      <c r="G96" s="37"/>
      <c r="H96" s="91">
        <f>INDEX('Contrato Firme'!$N$2:$N$745,MATCH('Tela de entrada'!F96,'Contrato Firme'!$D$2:$D$745,0),1)</f>
        <v>3.7836603258165948</v>
      </c>
      <c r="J96" s="71">
        <v>77</v>
      </c>
      <c r="K96" s="93">
        <f>INDEX('Contrato Flexível Percentual'!$R$2:$R$745,MATCH('Tela de entrada'!J96,'Contrato Flexível Percentual'!$D$2:$D$745,0),1)</f>
        <v>1.4</v>
      </c>
      <c r="N96" s="71">
        <v>77</v>
      </c>
      <c r="O96" s="91">
        <f>INDEX('Contrato Flexível Prioridade'!$Q$2:$Q$1489,MATCH(CONCATENATE($N$12,'Tela de entrada'!N96),'Contrato Flexível Prioridade'!$B$2:$B$1489,0),1)</f>
        <v>1.8163396741834053</v>
      </c>
      <c r="R96" s="71">
        <v>77</v>
      </c>
      <c r="S96" s="91">
        <f>INDEX('Contrato Flexível Prioridade'!$Q$2:$Q$1489,MATCH(CONCATENATE($R$12,'Tela de entrada'!R96),'Contrato Flexível Prioridade'!$B$2:$B$1489,0),1)</f>
        <v>0</v>
      </c>
      <c r="V96" s="71">
        <v>77</v>
      </c>
      <c r="W96" s="109">
        <f>C96-H96-K96-O96-S96</f>
        <v>0</v>
      </c>
    </row>
    <row r="97" spans="2:23" x14ac:dyDescent="0.2">
      <c r="B97" s="47">
        <v>78</v>
      </c>
      <c r="C97" s="43">
        <v>10</v>
      </c>
      <c r="D97" s="13" t="s">
        <v>47</v>
      </c>
      <c r="F97" s="71">
        <v>78</v>
      </c>
      <c r="G97" s="37"/>
      <c r="H97" s="91">
        <f>INDEX('Contrato Firme'!$N$2:$N$745,MATCH('Tela de entrada'!F97,'Contrato Firme'!$D$2:$D$745,0),1)</f>
        <v>4.4566407062675992</v>
      </c>
      <c r="J97" s="71">
        <v>78</v>
      </c>
      <c r="K97" s="93">
        <f>INDEX('Contrato Flexível Percentual'!$R$2:$R$745,MATCH('Tela de entrada'!J97,'Contrato Flexível Percentual'!$D$2:$D$745,0),1)</f>
        <v>2</v>
      </c>
      <c r="N97" s="71">
        <v>78</v>
      </c>
      <c r="O97" s="91">
        <f>INDEX('Contrato Flexível Prioridade'!$Q$2:$Q$1489,MATCH(CONCATENATE($N$12,'Tela de entrada'!N97),'Contrato Flexível Prioridade'!$B$2:$B$1489,0),1)</f>
        <v>3.5433592937324008</v>
      </c>
      <c r="R97" s="71">
        <v>78</v>
      </c>
      <c r="S97" s="91">
        <f>INDEX('Contrato Flexível Prioridade'!$Q$2:$Q$1489,MATCH(CONCATENATE($R$12,'Tela de entrada'!R97),'Contrato Flexível Prioridade'!$B$2:$B$1489,0),1)</f>
        <v>0</v>
      </c>
      <c r="V97" s="71">
        <v>78</v>
      </c>
      <c r="W97" s="109">
        <f>C97-H97-K97-O97-S97</f>
        <v>0</v>
      </c>
    </row>
    <row r="98" spans="2:23" x14ac:dyDescent="0.2">
      <c r="B98" s="47">
        <v>79</v>
      </c>
      <c r="C98" s="43">
        <v>36</v>
      </c>
      <c r="D98" s="13" t="s">
        <v>47</v>
      </c>
      <c r="F98" s="71">
        <v>79</v>
      </c>
      <c r="G98" s="37"/>
      <c r="H98" s="91">
        <f>INDEX('Contrato Firme'!$N$2:$N$745,MATCH('Tela de entrada'!F98,'Contrato Firme'!$D$2:$D$745,0),1)</f>
        <v>13.497010483659423</v>
      </c>
      <c r="J98" s="71">
        <v>79</v>
      </c>
      <c r="K98" s="93">
        <f>INDEX('Contrato Flexível Percentual'!$R$2:$R$745,MATCH('Tela de entrada'!J98,'Contrato Flexível Percentual'!$D$2:$D$745,0),1)</f>
        <v>7.2</v>
      </c>
      <c r="N98" s="71">
        <v>79</v>
      </c>
      <c r="O98" s="91">
        <f>INDEX('Contrato Flexível Prioridade'!$Q$2:$Q$1489,MATCH(CONCATENATE($N$12,'Tela de entrada'!N98),'Contrato Flexível Prioridade'!$B$2:$B$1489,0),1)</f>
        <v>15</v>
      </c>
      <c r="R98" s="71">
        <v>79</v>
      </c>
      <c r="S98" s="91">
        <f>INDEX('Contrato Flexível Prioridade'!$Q$2:$Q$1489,MATCH(CONCATENATE($R$12,'Tela de entrada'!R98),'Contrato Flexível Prioridade'!$B$2:$B$1489,0),1)</f>
        <v>0.30298951634057758</v>
      </c>
      <c r="V98" s="71">
        <v>79</v>
      </c>
      <c r="W98" s="109">
        <f>C98-H98-K98-O98-S98</f>
        <v>0</v>
      </c>
    </row>
    <row r="99" spans="2:23" x14ac:dyDescent="0.2">
      <c r="B99" s="47">
        <v>80</v>
      </c>
      <c r="C99" s="43">
        <v>23</v>
      </c>
      <c r="D99" s="13" t="s">
        <v>47</v>
      </c>
      <c r="F99" s="71">
        <v>80</v>
      </c>
      <c r="G99" s="37"/>
      <c r="H99" s="91">
        <f>INDEX('Contrato Firme'!$N$2:$N$745,MATCH('Tela de entrada'!F99,'Contrato Firme'!$D$2:$D$745,0),1)</f>
        <v>8.9768255949635112</v>
      </c>
      <c r="J99" s="71">
        <v>80</v>
      </c>
      <c r="K99" s="93">
        <f>INDEX('Contrato Flexível Percentual'!$R$2:$R$745,MATCH('Tela de entrada'!J99,'Contrato Flexível Percentual'!$D$2:$D$745,0),1)</f>
        <v>4.5999999999999996</v>
      </c>
      <c r="N99" s="71">
        <v>80</v>
      </c>
      <c r="O99" s="91">
        <f>INDEX('Contrato Flexível Prioridade'!$Q$2:$Q$1489,MATCH(CONCATENATE($N$12,'Tela de entrada'!N99),'Contrato Flexível Prioridade'!$B$2:$B$1489,0),1)</f>
        <v>9.4231744050364892</v>
      </c>
      <c r="R99" s="71">
        <v>80</v>
      </c>
      <c r="S99" s="91">
        <f>INDEX('Contrato Flexível Prioridade'!$Q$2:$Q$1489,MATCH(CONCATENATE($R$12,'Tela de entrada'!R99),'Contrato Flexível Prioridade'!$B$2:$B$1489,0),1)</f>
        <v>0</v>
      </c>
      <c r="V99" s="71">
        <v>80</v>
      </c>
      <c r="W99" s="109">
        <f>C99-H99-K99-O99-S99</f>
        <v>0</v>
      </c>
    </row>
    <row r="100" spans="2:23" x14ac:dyDescent="0.2">
      <c r="B100" s="47">
        <v>81</v>
      </c>
      <c r="C100" s="43">
        <v>6</v>
      </c>
      <c r="D100" s="13" t="s">
        <v>47</v>
      </c>
      <c r="F100" s="71">
        <v>81</v>
      </c>
      <c r="G100" s="37"/>
      <c r="H100" s="91">
        <f>INDEX('Contrato Firme'!$N$2:$N$745,MATCH('Tela de entrada'!F100,'Contrato Firme'!$D$2:$D$745,0),1)</f>
        <v>3.7836603258165948</v>
      </c>
      <c r="J100" s="71">
        <v>81</v>
      </c>
      <c r="K100" s="93">
        <f>INDEX('Contrato Flexível Percentual'!$R$2:$R$745,MATCH('Tela de entrada'!J100,'Contrato Flexível Percentual'!$D$2:$D$745,0),1)</f>
        <v>1.2</v>
      </c>
      <c r="N100" s="71">
        <v>81</v>
      </c>
      <c r="O100" s="91">
        <f>INDEX('Contrato Flexível Prioridade'!$Q$2:$Q$1489,MATCH(CONCATENATE($N$12,'Tela de entrada'!N100),'Contrato Flexível Prioridade'!$B$2:$B$1489,0),1)</f>
        <v>1.0163396741834054</v>
      </c>
      <c r="R100" s="71">
        <v>81</v>
      </c>
      <c r="S100" s="91">
        <f>INDEX('Contrato Flexível Prioridade'!$Q$2:$Q$1489,MATCH(CONCATENATE($R$12,'Tela de entrada'!R100),'Contrato Flexível Prioridade'!$B$2:$B$1489,0),1)</f>
        <v>0</v>
      </c>
      <c r="V100" s="71">
        <v>81</v>
      </c>
      <c r="W100" s="109">
        <f>C100-H100-K100-O100-S100</f>
        <v>-2.2204460492503131E-16</v>
      </c>
    </row>
    <row r="101" spans="2:23" x14ac:dyDescent="0.2">
      <c r="B101" s="47">
        <v>82</v>
      </c>
      <c r="C101" s="43">
        <v>28</v>
      </c>
      <c r="D101" s="13" t="s">
        <v>47</v>
      </c>
      <c r="F101" s="71">
        <v>82</v>
      </c>
      <c r="G101" s="37"/>
      <c r="H101" s="91">
        <f>INDEX('Contrato Firme'!$N$2:$N$745,MATCH('Tela de entrada'!F101,'Contrato Firme'!$D$2:$D$745,0),1)</f>
        <v>10.715358244461939</v>
      </c>
      <c r="J101" s="71">
        <v>82</v>
      </c>
      <c r="K101" s="93">
        <f>INDEX('Contrato Flexível Percentual'!$R$2:$R$745,MATCH('Tela de entrada'!J101,'Contrato Flexível Percentual'!$D$2:$D$745,0),1)</f>
        <v>5.6</v>
      </c>
      <c r="N101" s="71">
        <v>82</v>
      </c>
      <c r="O101" s="91">
        <f>INDEX('Contrato Flexível Prioridade'!$Q$2:$Q$1489,MATCH(CONCATENATE($N$12,'Tela de entrada'!N101),'Contrato Flexível Prioridade'!$B$2:$B$1489,0),1)</f>
        <v>11.68464175553806</v>
      </c>
      <c r="R101" s="71">
        <v>82</v>
      </c>
      <c r="S101" s="91">
        <f>INDEX('Contrato Flexível Prioridade'!$Q$2:$Q$1489,MATCH(CONCATENATE($R$12,'Tela de entrada'!R101),'Contrato Flexível Prioridade'!$B$2:$B$1489,0),1)</f>
        <v>0</v>
      </c>
      <c r="V101" s="71">
        <v>82</v>
      </c>
      <c r="W101" s="109">
        <f>C101-H101-K101-O101-S101</f>
        <v>1.7763568394002505E-15</v>
      </c>
    </row>
    <row r="102" spans="2:23" x14ac:dyDescent="0.2">
      <c r="B102" s="47">
        <v>83</v>
      </c>
      <c r="C102" s="43">
        <v>11</v>
      </c>
      <c r="D102" s="13" t="s">
        <v>47</v>
      </c>
      <c r="F102" s="71">
        <v>83</v>
      </c>
      <c r="G102" s="37"/>
      <c r="H102" s="91">
        <f>INDEX('Contrato Firme'!$N$2:$N$745,MATCH('Tela de entrada'!F102,'Contrato Firme'!$D$2:$D$745,0),1)</f>
        <v>4.8043472361672848</v>
      </c>
      <c r="J102" s="71">
        <v>83</v>
      </c>
      <c r="K102" s="93">
        <f>INDEX('Contrato Flexível Percentual'!$R$2:$R$745,MATCH('Tela de entrada'!J102,'Contrato Flexível Percentual'!$D$2:$D$745,0),1)</f>
        <v>2.2000000000000002</v>
      </c>
      <c r="N102" s="71">
        <v>83</v>
      </c>
      <c r="O102" s="91">
        <f>INDEX('Contrato Flexível Prioridade'!$Q$2:$Q$1489,MATCH(CONCATENATE($N$12,'Tela de entrada'!N102),'Contrato Flexível Prioridade'!$B$2:$B$1489,0),1)</f>
        <v>3.9956527638327151</v>
      </c>
      <c r="R102" s="71">
        <v>83</v>
      </c>
      <c r="S102" s="91">
        <f>INDEX('Contrato Flexível Prioridade'!$Q$2:$Q$1489,MATCH(CONCATENATE($R$12,'Tela de entrada'!R102),'Contrato Flexível Prioridade'!$B$2:$B$1489,0),1)</f>
        <v>0</v>
      </c>
      <c r="V102" s="71">
        <v>83</v>
      </c>
      <c r="W102" s="109">
        <f>C102-H102-K102-O102-S102</f>
        <v>0</v>
      </c>
    </row>
    <row r="103" spans="2:23" x14ac:dyDescent="0.2">
      <c r="B103" s="47">
        <v>84</v>
      </c>
      <c r="C103" s="43">
        <v>38</v>
      </c>
      <c r="D103" s="13" t="s">
        <v>47</v>
      </c>
      <c r="F103" s="71">
        <v>84</v>
      </c>
      <c r="G103" s="37"/>
      <c r="H103" s="91">
        <f>INDEX('Contrato Firme'!$N$2:$N$745,MATCH('Tela de entrada'!F103,'Contrato Firme'!$D$2:$D$745,0),1)</f>
        <v>14.192423543458794</v>
      </c>
      <c r="J103" s="71">
        <v>84</v>
      </c>
      <c r="K103" s="93">
        <f>INDEX('Contrato Flexível Percentual'!$R$2:$R$745,MATCH('Tela de entrada'!J103,'Contrato Flexível Percentual'!$D$2:$D$745,0),1)</f>
        <v>7.6</v>
      </c>
      <c r="N103" s="71">
        <v>84</v>
      </c>
      <c r="O103" s="91">
        <f>INDEX('Contrato Flexível Prioridade'!$Q$2:$Q$1489,MATCH(CONCATENATE($N$12,'Tela de entrada'!N103),'Contrato Flexível Prioridade'!$B$2:$B$1489,0),1)</f>
        <v>15</v>
      </c>
      <c r="R103" s="71">
        <v>84</v>
      </c>
      <c r="S103" s="91">
        <f>INDEX('Contrato Flexível Prioridade'!$Q$2:$Q$1489,MATCH(CONCATENATE($R$12,'Tela de entrada'!R103),'Contrato Flexível Prioridade'!$B$2:$B$1489,0),1)</f>
        <v>1.2075764565412044</v>
      </c>
      <c r="V103" s="71">
        <v>84</v>
      </c>
      <c r="W103" s="109">
        <f>C103-H103-K103-O103-S103</f>
        <v>0</v>
      </c>
    </row>
    <row r="104" spans="2:23" x14ac:dyDescent="0.2">
      <c r="B104" s="47">
        <v>85</v>
      </c>
      <c r="C104" s="43">
        <v>43</v>
      </c>
      <c r="D104" s="13" t="s">
        <v>47</v>
      </c>
      <c r="F104" s="71">
        <v>85</v>
      </c>
      <c r="G104" s="37"/>
      <c r="H104" s="91">
        <f>INDEX('Contrato Firme'!$N$2:$N$745,MATCH('Tela de entrada'!F104,'Contrato Firme'!$D$2:$D$745,0),1)</f>
        <v>15</v>
      </c>
      <c r="J104" s="71">
        <v>85</v>
      </c>
      <c r="K104" s="93">
        <f>INDEX('Contrato Flexível Percentual'!$R$2:$R$745,MATCH('Tela de entrada'!J104,'Contrato Flexível Percentual'!$D$2:$D$745,0),1)</f>
        <v>8.6</v>
      </c>
      <c r="N104" s="71">
        <v>85</v>
      </c>
      <c r="O104" s="91">
        <f>INDEX('Contrato Flexível Prioridade'!$Q$2:$Q$1489,MATCH(CONCATENATE($N$12,'Tela de entrada'!N104),'Contrato Flexível Prioridade'!$B$2:$B$1489,0),1)</f>
        <v>15</v>
      </c>
      <c r="R104" s="71">
        <v>85</v>
      </c>
      <c r="S104" s="91">
        <f>INDEX('Contrato Flexível Prioridade'!$Q$2:$Q$1489,MATCH(CONCATENATE($R$12,'Tela de entrada'!R104),'Contrato Flexível Prioridade'!$B$2:$B$1489,0),1)</f>
        <v>4.3999999999999986</v>
      </c>
      <c r="V104" s="71">
        <v>85</v>
      </c>
      <c r="W104" s="109">
        <f>C104-H104-K104-O104-S104</f>
        <v>0</v>
      </c>
    </row>
    <row r="105" spans="2:23" x14ac:dyDescent="0.2">
      <c r="B105" s="47">
        <v>86</v>
      </c>
      <c r="C105" s="43">
        <v>5</v>
      </c>
      <c r="D105" s="13" t="s">
        <v>47</v>
      </c>
      <c r="F105" s="71">
        <v>86</v>
      </c>
      <c r="G105" s="37"/>
      <c r="H105" s="91">
        <f>INDEX('Contrato Firme'!$N$2:$N$745,MATCH('Tela de entrada'!F105,'Contrato Firme'!$D$2:$D$745,0),1)</f>
        <v>3.7836603258165948</v>
      </c>
      <c r="J105" s="71">
        <v>86</v>
      </c>
      <c r="K105" s="93">
        <f>INDEX('Contrato Flexível Percentual'!$R$2:$R$745,MATCH('Tela de entrada'!J105,'Contrato Flexível Percentual'!$D$2:$D$745,0),1)</f>
        <v>1</v>
      </c>
      <c r="N105" s="71">
        <v>86</v>
      </c>
      <c r="O105" s="91">
        <f>INDEX('Contrato Flexível Prioridade'!$Q$2:$Q$1489,MATCH(CONCATENATE($N$12,'Tela de entrada'!N105),'Contrato Flexível Prioridade'!$B$2:$B$1489,0),1)</f>
        <v>0.21633967418340561</v>
      </c>
      <c r="R105" s="71">
        <v>86</v>
      </c>
      <c r="S105" s="91">
        <f>INDEX('Contrato Flexível Prioridade'!$Q$2:$Q$1489,MATCH(CONCATENATE($R$12,'Tela de entrada'!R105),'Contrato Flexível Prioridade'!$B$2:$B$1489,0),1)</f>
        <v>0</v>
      </c>
      <c r="V105" s="71">
        <v>86</v>
      </c>
      <c r="W105" s="109">
        <f>C105-H105-K105-O105-S105</f>
        <v>-4.4408920985006262E-16</v>
      </c>
    </row>
    <row r="106" spans="2:23" x14ac:dyDescent="0.2">
      <c r="B106" s="47">
        <v>87</v>
      </c>
      <c r="C106" s="43">
        <v>34</v>
      </c>
      <c r="D106" s="13" t="s">
        <v>47</v>
      </c>
      <c r="F106" s="71">
        <v>87</v>
      </c>
      <c r="G106" s="37"/>
      <c r="H106" s="91">
        <f>INDEX('Contrato Firme'!$N$2:$N$745,MATCH('Tela de entrada'!F106,'Contrato Firme'!$D$2:$D$745,0),1)</f>
        <v>12.801597423860052</v>
      </c>
      <c r="J106" s="71">
        <v>87</v>
      </c>
      <c r="K106" s="93">
        <f>INDEX('Contrato Flexível Percentual'!$R$2:$R$745,MATCH('Tela de entrada'!J106,'Contrato Flexível Percentual'!$D$2:$D$745,0),1)</f>
        <v>6.8</v>
      </c>
      <c r="N106" s="71">
        <v>87</v>
      </c>
      <c r="O106" s="91">
        <f>INDEX('Contrato Flexível Prioridade'!$Q$2:$Q$1489,MATCH(CONCATENATE($N$12,'Tela de entrada'!N106),'Contrato Flexível Prioridade'!$B$2:$B$1489,0),1)</f>
        <v>14.398402576139947</v>
      </c>
      <c r="R106" s="71">
        <v>87</v>
      </c>
      <c r="S106" s="91">
        <f>INDEX('Contrato Flexível Prioridade'!$Q$2:$Q$1489,MATCH(CONCATENATE($R$12,'Tela de entrada'!R106),'Contrato Flexível Prioridade'!$B$2:$B$1489,0),1)</f>
        <v>0</v>
      </c>
      <c r="V106" s="71">
        <v>87</v>
      </c>
      <c r="W106" s="109">
        <f>C106-H106-K106-O106-S106</f>
        <v>0</v>
      </c>
    </row>
    <row r="107" spans="2:23" x14ac:dyDescent="0.2">
      <c r="B107" s="47">
        <v>88</v>
      </c>
      <c r="C107" s="43">
        <v>26</v>
      </c>
      <c r="D107" s="13" t="s">
        <v>47</v>
      </c>
      <c r="F107" s="71">
        <v>88</v>
      </c>
      <c r="G107" s="37"/>
      <c r="H107" s="91">
        <f>INDEX('Contrato Firme'!$N$2:$N$745,MATCH('Tela de entrada'!F107,'Contrato Firme'!$D$2:$D$745,0),1)</f>
        <v>10.019945184662568</v>
      </c>
      <c r="J107" s="71">
        <v>88</v>
      </c>
      <c r="K107" s="93">
        <f>INDEX('Contrato Flexível Percentual'!$R$2:$R$745,MATCH('Tela de entrada'!J107,'Contrato Flexível Percentual'!$D$2:$D$745,0),1)</f>
        <v>5.2</v>
      </c>
      <c r="N107" s="71">
        <v>88</v>
      </c>
      <c r="O107" s="91">
        <f>INDEX('Contrato Flexível Prioridade'!$Q$2:$Q$1489,MATCH(CONCATENATE($N$12,'Tela de entrada'!N107),'Contrato Flexível Prioridade'!$B$2:$B$1489,0),1)</f>
        <v>10.780054815337433</v>
      </c>
      <c r="R107" s="71">
        <v>88</v>
      </c>
      <c r="S107" s="91">
        <f>INDEX('Contrato Flexível Prioridade'!$Q$2:$Q$1489,MATCH(CONCATENATE($R$12,'Tela de entrada'!R107),'Contrato Flexível Prioridade'!$B$2:$B$1489,0),1)</f>
        <v>0</v>
      </c>
      <c r="V107" s="71">
        <v>88</v>
      </c>
      <c r="W107" s="109">
        <f>C107-H107-K107-O107-S107</f>
        <v>0</v>
      </c>
    </row>
    <row r="108" spans="2:23" x14ac:dyDescent="0.2">
      <c r="B108" s="47">
        <v>89</v>
      </c>
      <c r="C108" s="43">
        <v>44</v>
      </c>
      <c r="D108" s="13" t="s">
        <v>47</v>
      </c>
      <c r="F108" s="71">
        <v>89</v>
      </c>
      <c r="G108" s="37"/>
      <c r="H108" s="91">
        <f>INDEX('Contrato Firme'!$N$2:$N$745,MATCH('Tela de entrada'!F108,'Contrato Firme'!$D$2:$D$745,0),1)</f>
        <v>15</v>
      </c>
      <c r="J108" s="71">
        <v>89</v>
      </c>
      <c r="K108" s="93">
        <f>INDEX('Contrato Flexível Percentual'!$R$2:$R$745,MATCH('Tela de entrada'!J108,'Contrato Flexível Percentual'!$D$2:$D$745,0),1)</f>
        <v>8.8000000000000007</v>
      </c>
      <c r="N108" s="71">
        <v>89</v>
      </c>
      <c r="O108" s="91">
        <f>INDEX('Contrato Flexível Prioridade'!$Q$2:$Q$1489,MATCH(CONCATENATE($N$12,'Tela de entrada'!N108),'Contrato Flexível Prioridade'!$B$2:$B$1489,0),1)</f>
        <v>15</v>
      </c>
      <c r="R108" s="71">
        <v>89</v>
      </c>
      <c r="S108" s="91">
        <f>INDEX('Contrato Flexível Prioridade'!$Q$2:$Q$1489,MATCH(CONCATENATE($R$12,'Tela de entrada'!R108),'Contrato Flexível Prioridade'!$B$2:$B$1489,0),1)</f>
        <v>5.1999999999999993</v>
      </c>
      <c r="V108" s="71">
        <v>89</v>
      </c>
      <c r="W108" s="109">
        <f>C108-H108-K108-O108-S108</f>
        <v>0</v>
      </c>
    </row>
    <row r="109" spans="2:23" x14ac:dyDescent="0.2">
      <c r="B109" s="47">
        <v>90</v>
      </c>
      <c r="C109" s="43">
        <v>18</v>
      </c>
      <c r="D109" s="13" t="s">
        <v>47</v>
      </c>
      <c r="F109" s="71">
        <v>90</v>
      </c>
      <c r="G109" s="37"/>
      <c r="H109" s="91">
        <f>INDEX('Contrato Firme'!$N$2:$N$745,MATCH('Tela de entrada'!F109,'Contrato Firme'!$D$2:$D$745,0),1)</f>
        <v>7.2382929454650835</v>
      </c>
      <c r="J109" s="71">
        <v>90</v>
      </c>
      <c r="K109" s="93">
        <f>INDEX('Contrato Flexível Percentual'!$R$2:$R$745,MATCH('Tela de entrada'!J109,'Contrato Flexível Percentual'!$D$2:$D$745,0),1)</f>
        <v>3.6</v>
      </c>
      <c r="N109" s="71">
        <v>90</v>
      </c>
      <c r="O109" s="91">
        <f>INDEX('Contrato Flexível Prioridade'!$Q$2:$Q$1489,MATCH(CONCATENATE($N$12,'Tela de entrada'!N109),'Contrato Flexível Prioridade'!$B$2:$B$1489,0),1)</f>
        <v>7.1617070545349168</v>
      </c>
      <c r="R109" s="71">
        <v>90</v>
      </c>
      <c r="S109" s="91">
        <f>INDEX('Contrato Flexível Prioridade'!$Q$2:$Q$1489,MATCH(CONCATENATE($R$12,'Tela de entrada'!R109),'Contrato Flexível Prioridade'!$B$2:$B$1489,0),1)</f>
        <v>0</v>
      </c>
      <c r="V109" s="71">
        <v>90</v>
      </c>
      <c r="W109" s="109">
        <f>C109-H109-K109-O109-S109</f>
        <v>0</v>
      </c>
    </row>
    <row r="110" spans="2:23" x14ac:dyDescent="0.2">
      <c r="B110" s="47">
        <v>91</v>
      </c>
      <c r="C110" s="43">
        <v>25</v>
      </c>
      <c r="D110" s="13" t="s">
        <v>47</v>
      </c>
      <c r="F110" s="71">
        <v>91</v>
      </c>
      <c r="G110" s="37"/>
      <c r="H110" s="91">
        <f>INDEX('Contrato Firme'!$N$2:$N$745,MATCH('Tela de entrada'!F110,'Contrato Firme'!$D$2:$D$745,0),1)</f>
        <v>9.672238654762884</v>
      </c>
      <c r="J110" s="71">
        <v>91</v>
      </c>
      <c r="K110" s="93">
        <f>INDEX('Contrato Flexível Percentual'!$R$2:$R$745,MATCH('Tela de entrada'!J110,'Contrato Flexível Percentual'!$D$2:$D$745,0),1)</f>
        <v>5</v>
      </c>
      <c r="N110" s="71">
        <v>91</v>
      </c>
      <c r="O110" s="91">
        <f>INDEX('Contrato Flexível Prioridade'!$Q$2:$Q$1489,MATCH(CONCATENATE($N$12,'Tela de entrada'!N110),'Contrato Flexível Prioridade'!$B$2:$B$1489,0),1)</f>
        <v>10.327761345237116</v>
      </c>
      <c r="R110" s="71">
        <v>91</v>
      </c>
      <c r="S110" s="91">
        <f>INDEX('Contrato Flexível Prioridade'!$Q$2:$Q$1489,MATCH(CONCATENATE($R$12,'Tela de entrada'!R110),'Contrato Flexível Prioridade'!$B$2:$B$1489,0),1)</f>
        <v>0</v>
      </c>
      <c r="V110" s="71">
        <v>91</v>
      </c>
      <c r="W110" s="109">
        <f>C110-H110-K110-O110-S110</f>
        <v>0</v>
      </c>
    </row>
    <row r="111" spans="2:23" x14ac:dyDescent="0.2">
      <c r="B111" s="47">
        <v>92</v>
      </c>
      <c r="C111" s="43">
        <v>29</v>
      </c>
      <c r="D111" s="13" t="s">
        <v>47</v>
      </c>
      <c r="F111" s="71">
        <v>92</v>
      </c>
      <c r="G111" s="37"/>
      <c r="H111" s="91">
        <f>INDEX('Contrato Firme'!$N$2:$N$745,MATCH('Tela de entrada'!F111,'Contrato Firme'!$D$2:$D$745,0),1)</f>
        <v>11.063064774361623</v>
      </c>
      <c r="J111" s="71">
        <v>92</v>
      </c>
      <c r="K111" s="93">
        <f>INDEX('Contrato Flexível Percentual'!$R$2:$R$745,MATCH('Tela de entrada'!J111,'Contrato Flexível Percentual'!$D$2:$D$745,0),1)</f>
        <v>5.8</v>
      </c>
      <c r="N111" s="71">
        <v>92</v>
      </c>
      <c r="O111" s="91">
        <f>INDEX('Contrato Flexível Prioridade'!$Q$2:$Q$1489,MATCH(CONCATENATE($N$12,'Tela de entrada'!N111),'Contrato Flexível Prioridade'!$B$2:$B$1489,0),1)</f>
        <v>12.136935225638378</v>
      </c>
      <c r="R111" s="71">
        <v>92</v>
      </c>
      <c r="S111" s="91">
        <f>INDEX('Contrato Flexível Prioridade'!$Q$2:$Q$1489,MATCH(CONCATENATE($R$12,'Tela de entrada'!R111),'Contrato Flexível Prioridade'!$B$2:$B$1489,0),1)</f>
        <v>0</v>
      </c>
      <c r="V111" s="71">
        <v>92</v>
      </c>
      <c r="W111" s="109">
        <f>C111-H111-K111-O111-S111</f>
        <v>0</v>
      </c>
    </row>
    <row r="112" spans="2:23" x14ac:dyDescent="0.2">
      <c r="B112" s="47">
        <v>93</v>
      </c>
      <c r="C112" s="43">
        <v>38</v>
      </c>
      <c r="D112" s="13" t="s">
        <v>47</v>
      </c>
      <c r="F112" s="71">
        <v>93</v>
      </c>
      <c r="G112" s="37"/>
      <c r="H112" s="91">
        <f>INDEX('Contrato Firme'!$N$2:$N$745,MATCH('Tela de entrada'!F112,'Contrato Firme'!$D$2:$D$745,0),1)</f>
        <v>14.192423543458794</v>
      </c>
      <c r="J112" s="71">
        <v>93</v>
      </c>
      <c r="K112" s="93">
        <f>INDEX('Contrato Flexível Percentual'!$R$2:$R$745,MATCH('Tela de entrada'!J112,'Contrato Flexível Percentual'!$D$2:$D$745,0),1)</f>
        <v>7.6</v>
      </c>
      <c r="N112" s="71">
        <v>93</v>
      </c>
      <c r="O112" s="91">
        <f>INDEX('Contrato Flexível Prioridade'!$Q$2:$Q$1489,MATCH(CONCATENATE($N$12,'Tela de entrada'!N112),'Contrato Flexível Prioridade'!$B$2:$B$1489,0),1)</f>
        <v>15</v>
      </c>
      <c r="R112" s="71">
        <v>93</v>
      </c>
      <c r="S112" s="91">
        <f>INDEX('Contrato Flexível Prioridade'!$Q$2:$Q$1489,MATCH(CONCATENATE($R$12,'Tela de entrada'!R112),'Contrato Flexível Prioridade'!$B$2:$B$1489,0),1)</f>
        <v>1.2075764565412044</v>
      </c>
      <c r="V112" s="71">
        <v>93</v>
      </c>
      <c r="W112" s="109">
        <f>C112-H112-K112-O112-S112</f>
        <v>0</v>
      </c>
    </row>
    <row r="113" spans="2:23" x14ac:dyDescent="0.2">
      <c r="B113" s="47">
        <v>94</v>
      </c>
      <c r="C113" s="43">
        <v>47</v>
      </c>
      <c r="D113" s="13" t="s">
        <v>47</v>
      </c>
      <c r="F113" s="71">
        <v>94</v>
      </c>
      <c r="G113" s="37"/>
      <c r="H113" s="91">
        <f>INDEX('Contrato Firme'!$N$2:$N$745,MATCH('Tela de entrada'!F113,'Contrato Firme'!$D$2:$D$745,0),1)</f>
        <v>15</v>
      </c>
      <c r="J113" s="71">
        <v>94</v>
      </c>
      <c r="K113" s="93">
        <f>INDEX('Contrato Flexível Percentual'!$R$2:$R$745,MATCH('Tela de entrada'!J113,'Contrato Flexível Percentual'!$D$2:$D$745,0),1)</f>
        <v>9.4</v>
      </c>
      <c r="N113" s="71">
        <v>94</v>
      </c>
      <c r="O113" s="91">
        <f>INDEX('Contrato Flexível Prioridade'!$Q$2:$Q$1489,MATCH(CONCATENATE($N$12,'Tela de entrada'!N113),'Contrato Flexível Prioridade'!$B$2:$B$1489,0),1)</f>
        <v>15</v>
      </c>
      <c r="R113" s="71">
        <v>94</v>
      </c>
      <c r="S113" s="91">
        <f>INDEX('Contrato Flexível Prioridade'!$Q$2:$Q$1489,MATCH(CONCATENATE($R$12,'Tela de entrada'!R113),'Contrato Flexível Prioridade'!$B$2:$B$1489,0),1)</f>
        <v>7.6000000000000014</v>
      </c>
      <c r="V113" s="71">
        <v>94</v>
      </c>
      <c r="W113" s="109">
        <f>C113-H113-K113-O113-S113</f>
        <v>0</v>
      </c>
    </row>
    <row r="114" spans="2:23" x14ac:dyDescent="0.2">
      <c r="B114" s="47">
        <v>95</v>
      </c>
      <c r="C114" s="43">
        <v>44</v>
      </c>
      <c r="D114" s="13" t="s">
        <v>47</v>
      </c>
      <c r="F114" s="71">
        <v>95</v>
      </c>
      <c r="G114" s="37"/>
      <c r="H114" s="91">
        <f>INDEX('Contrato Firme'!$N$2:$N$745,MATCH('Tela de entrada'!F114,'Contrato Firme'!$D$2:$D$745,0),1)</f>
        <v>15</v>
      </c>
      <c r="J114" s="71">
        <v>95</v>
      </c>
      <c r="K114" s="93">
        <f>INDEX('Contrato Flexível Percentual'!$R$2:$R$745,MATCH('Tela de entrada'!J114,'Contrato Flexível Percentual'!$D$2:$D$745,0),1)</f>
        <v>8.8000000000000007</v>
      </c>
      <c r="N114" s="71">
        <v>95</v>
      </c>
      <c r="O114" s="91">
        <f>INDEX('Contrato Flexível Prioridade'!$Q$2:$Q$1489,MATCH(CONCATENATE($N$12,'Tela de entrada'!N114),'Contrato Flexível Prioridade'!$B$2:$B$1489,0),1)</f>
        <v>15</v>
      </c>
      <c r="R114" s="71">
        <v>95</v>
      </c>
      <c r="S114" s="91">
        <f>INDEX('Contrato Flexível Prioridade'!$Q$2:$Q$1489,MATCH(CONCATENATE($R$12,'Tela de entrada'!R114),'Contrato Flexível Prioridade'!$B$2:$B$1489,0),1)</f>
        <v>5.1999999999999993</v>
      </c>
      <c r="V114" s="71">
        <v>95</v>
      </c>
      <c r="W114" s="109">
        <f>C114-H114-K114-O114-S114</f>
        <v>0</v>
      </c>
    </row>
    <row r="115" spans="2:23" x14ac:dyDescent="0.2">
      <c r="B115" s="47">
        <v>96</v>
      </c>
      <c r="C115" s="43">
        <v>43</v>
      </c>
      <c r="D115" s="13" t="s">
        <v>47</v>
      </c>
      <c r="F115" s="71">
        <v>96</v>
      </c>
      <c r="G115" s="37"/>
      <c r="H115" s="91">
        <f>INDEX('Contrato Firme'!$N$2:$N$745,MATCH('Tela de entrada'!F115,'Contrato Firme'!$D$2:$D$745,0),1)</f>
        <v>15</v>
      </c>
      <c r="J115" s="71">
        <v>96</v>
      </c>
      <c r="K115" s="93">
        <f>INDEX('Contrato Flexível Percentual'!$R$2:$R$745,MATCH('Tela de entrada'!J115,'Contrato Flexível Percentual'!$D$2:$D$745,0),1)</f>
        <v>8.6</v>
      </c>
      <c r="N115" s="71">
        <v>96</v>
      </c>
      <c r="O115" s="91">
        <f>INDEX('Contrato Flexível Prioridade'!$Q$2:$Q$1489,MATCH(CONCATENATE($N$12,'Tela de entrada'!N115),'Contrato Flexível Prioridade'!$B$2:$B$1489,0),1)</f>
        <v>15</v>
      </c>
      <c r="R115" s="71">
        <v>96</v>
      </c>
      <c r="S115" s="91">
        <f>INDEX('Contrato Flexível Prioridade'!$Q$2:$Q$1489,MATCH(CONCATENATE($R$12,'Tela de entrada'!R115),'Contrato Flexível Prioridade'!$B$2:$B$1489,0),1)</f>
        <v>4.3999999999999986</v>
      </c>
      <c r="V115" s="71">
        <v>96</v>
      </c>
      <c r="W115" s="109">
        <f>C115-H115-K115-O115-S115</f>
        <v>0</v>
      </c>
    </row>
    <row r="116" spans="2:23" x14ac:dyDescent="0.2">
      <c r="B116" s="47">
        <v>97</v>
      </c>
      <c r="C116" s="43">
        <v>36</v>
      </c>
      <c r="D116" s="13" t="s">
        <v>47</v>
      </c>
      <c r="F116" s="71">
        <v>97</v>
      </c>
      <c r="G116" s="37"/>
      <c r="H116" s="91">
        <f>INDEX('Contrato Firme'!$N$2:$N$745,MATCH('Tela de entrada'!F116,'Contrato Firme'!$D$2:$D$745,0),1)</f>
        <v>13.497010483659423</v>
      </c>
      <c r="J116" s="71">
        <v>97</v>
      </c>
      <c r="K116" s="93">
        <f>INDEX('Contrato Flexível Percentual'!$R$2:$R$745,MATCH('Tela de entrada'!J116,'Contrato Flexível Percentual'!$D$2:$D$745,0),1)</f>
        <v>7.2</v>
      </c>
      <c r="N116" s="71">
        <v>97</v>
      </c>
      <c r="O116" s="91">
        <f>INDEX('Contrato Flexível Prioridade'!$Q$2:$Q$1489,MATCH(CONCATENATE($N$12,'Tela de entrada'!N116),'Contrato Flexível Prioridade'!$B$2:$B$1489,0),1)</f>
        <v>15</v>
      </c>
      <c r="R116" s="71">
        <v>97</v>
      </c>
      <c r="S116" s="91">
        <f>INDEX('Contrato Flexível Prioridade'!$Q$2:$Q$1489,MATCH(CONCATENATE($R$12,'Tela de entrada'!R116),'Contrato Flexível Prioridade'!$B$2:$B$1489,0),1)</f>
        <v>0.30298951634057758</v>
      </c>
      <c r="V116" s="71">
        <v>97</v>
      </c>
      <c r="W116" s="109">
        <f>C116-H116-K116-O116-S116</f>
        <v>0</v>
      </c>
    </row>
    <row r="117" spans="2:23" x14ac:dyDescent="0.2">
      <c r="B117" s="47">
        <v>98</v>
      </c>
      <c r="C117" s="43">
        <v>34</v>
      </c>
      <c r="D117" s="13" t="s">
        <v>47</v>
      </c>
      <c r="F117" s="71">
        <v>98</v>
      </c>
      <c r="G117" s="37"/>
      <c r="H117" s="91">
        <f>INDEX('Contrato Firme'!$N$2:$N$745,MATCH('Tela de entrada'!F117,'Contrato Firme'!$D$2:$D$745,0),1)</f>
        <v>12.801597423860052</v>
      </c>
      <c r="J117" s="71">
        <v>98</v>
      </c>
      <c r="K117" s="93">
        <f>INDEX('Contrato Flexível Percentual'!$R$2:$R$745,MATCH('Tela de entrada'!J117,'Contrato Flexível Percentual'!$D$2:$D$745,0),1)</f>
        <v>6.8</v>
      </c>
      <c r="N117" s="71">
        <v>98</v>
      </c>
      <c r="O117" s="91">
        <f>INDEX('Contrato Flexível Prioridade'!$Q$2:$Q$1489,MATCH(CONCATENATE($N$12,'Tela de entrada'!N117),'Contrato Flexível Prioridade'!$B$2:$B$1489,0),1)</f>
        <v>14.398402576139947</v>
      </c>
      <c r="R117" s="71">
        <v>98</v>
      </c>
      <c r="S117" s="91">
        <f>INDEX('Contrato Flexível Prioridade'!$Q$2:$Q$1489,MATCH(CONCATENATE($R$12,'Tela de entrada'!R117),'Contrato Flexível Prioridade'!$B$2:$B$1489,0),1)</f>
        <v>0</v>
      </c>
      <c r="V117" s="71">
        <v>98</v>
      </c>
      <c r="W117" s="109">
        <f>C117-H117-K117-O117-S117</f>
        <v>0</v>
      </c>
    </row>
    <row r="118" spans="2:23" x14ac:dyDescent="0.2">
      <c r="B118" s="47">
        <v>99</v>
      </c>
      <c r="C118" s="43">
        <v>31</v>
      </c>
      <c r="D118" s="13" t="s">
        <v>47</v>
      </c>
      <c r="F118" s="71">
        <v>99</v>
      </c>
      <c r="G118" s="37"/>
      <c r="H118" s="91">
        <f>INDEX('Contrato Firme'!$N$2:$N$745,MATCH('Tela de entrada'!F118,'Contrato Firme'!$D$2:$D$745,0),1)</f>
        <v>11.758477834160995</v>
      </c>
      <c r="J118" s="71">
        <v>99</v>
      </c>
      <c r="K118" s="93">
        <f>INDEX('Contrato Flexível Percentual'!$R$2:$R$745,MATCH('Tela de entrada'!J118,'Contrato Flexível Percentual'!$D$2:$D$745,0),1)</f>
        <v>6.2</v>
      </c>
      <c r="N118" s="71">
        <v>99</v>
      </c>
      <c r="O118" s="91">
        <f>INDEX('Contrato Flexível Prioridade'!$Q$2:$Q$1489,MATCH(CONCATENATE($N$12,'Tela de entrada'!N118),'Contrato Flexível Prioridade'!$B$2:$B$1489,0),1)</f>
        <v>13.041522165839005</v>
      </c>
      <c r="R118" s="71">
        <v>99</v>
      </c>
      <c r="S118" s="91">
        <f>INDEX('Contrato Flexível Prioridade'!$Q$2:$Q$1489,MATCH(CONCATENATE($R$12,'Tela de entrada'!R118),'Contrato Flexível Prioridade'!$B$2:$B$1489,0),1)</f>
        <v>0</v>
      </c>
      <c r="V118" s="71">
        <v>99</v>
      </c>
      <c r="W118" s="109">
        <f>C118-H118-K118-O118-S118</f>
        <v>0</v>
      </c>
    </row>
    <row r="119" spans="2:23" x14ac:dyDescent="0.2">
      <c r="B119" s="47">
        <v>100</v>
      </c>
      <c r="C119" s="43">
        <v>47</v>
      </c>
      <c r="D119" s="13" t="s">
        <v>47</v>
      </c>
      <c r="F119" s="71">
        <v>100</v>
      </c>
      <c r="G119" s="37"/>
      <c r="H119" s="91">
        <f>INDEX('Contrato Firme'!$N$2:$N$745,MATCH('Tela de entrada'!F119,'Contrato Firme'!$D$2:$D$745,0),1)</f>
        <v>15</v>
      </c>
      <c r="J119" s="71">
        <v>100</v>
      </c>
      <c r="K119" s="93">
        <f>INDEX('Contrato Flexível Percentual'!$R$2:$R$745,MATCH('Tela de entrada'!J119,'Contrato Flexível Percentual'!$D$2:$D$745,0),1)</f>
        <v>9.4</v>
      </c>
      <c r="N119" s="71">
        <v>100</v>
      </c>
      <c r="O119" s="91">
        <f>INDEX('Contrato Flexível Prioridade'!$Q$2:$Q$1489,MATCH(CONCATENATE($N$12,'Tela de entrada'!N119),'Contrato Flexível Prioridade'!$B$2:$B$1489,0),1)</f>
        <v>15</v>
      </c>
      <c r="R119" s="71">
        <v>100</v>
      </c>
      <c r="S119" s="91">
        <f>INDEX('Contrato Flexível Prioridade'!$Q$2:$Q$1489,MATCH(CONCATENATE($R$12,'Tela de entrada'!R119),'Contrato Flexível Prioridade'!$B$2:$B$1489,0),1)</f>
        <v>7.6000000000000014</v>
      </c>
      <c r="V119" s="71">
        <v>100</v>
      </c>
      <c r="W119" s="109">
        <f>C119-H119-K119-O119-S119</f>
        <v>0</v>
      </c>
    </row>
    <row r="120" spans="2:23" x14ac:dyDescent="0.2">
      <c r="B120" s="47">
        <v>101</v>
      </c>
      <c r="C120" s="43">
        <v>7</v>
      </c>
      <c r="D120" s="13" t="s">
        <v>47</v>
      </c>
      <c r="F120" s="71">
        <v>101</v>
      </c>
      <c r="G120" s="37"/>
      <c r="H120" s="91">
        <f>INDEX('Contrato Firme'!$N$2:$N$745,MATCH('Tela de entrada'!F120,'Contrato Firme'!$D$2:$D$745,0),1)</f>
        <v>3.7836603258165948</v>
      </c>
      <c r="J120" s="71">
        <v>101</v>
      </c>
      <c r="K120" s="93">
        <f>INDEX('Contrato Flexível Percentual'!$R$2:$R$745,MATCH('Tela de entrada'!J120,'Contrato Flexível Percentual'!$D$2:$D$745,0),1)</f>
        <v>1.4</v>
      </c>
      <c r="N120" s="71">
        <v>101</v>
      </c>
      <c r="O120" s="91">
        <f>INDEX('Contrato Flexível Prioridade'!$Q$2:$Q$1489,MATCH(CONCATENATE($N$12,'Tela de entrada'!N120),'Contrato Flexível Prioridade'!$B$2:$B$1489,0),1)</f>
        <v>1.8163396741834053</v>
      </c>
      <c r="R120" s="71">
        <v>101</v>
      </c>
      <c r="S120" s="91">
        <f>INDEX('Contrato Flexível Prioridade'!$Q$2:$Q$1489,MATCH(CONCATENATE($R$12,'Tela de entrada'!R120),'Contrato Flexível Prioridade'!$B$2:$B$1489,0),1)</f>
        <v>0</v>
      </c>
      <c r="V120" s="71">
        <v>101</v>
      </c>
      <c r="W120" s="109">
        <f>C120-H120-K120-O120-S120</f>
        <v>0</v>
      </c>
    </row>
    <row r="121" spans="2:23" x14ac:dyDescent="0.2">
      <c r="B121" s="47">
        <v>102</v>
      </c>
      <c r="C121" s="43">
        <v>45</v>
      </c>
      <c r="D121" s="13" t="s">
        <v>47</v>
      </c>
      <c r="F121" s="71">
        <v>102</v>
      </c>
      <c r="G121" s="37"/>
      <c r="H121" s="91">
        <f>INDEX('Contrato Firme'!$N$2:$N$745,MATCH('Tela de entrada'!F121,'Contrato Firme'!$D$2:$D$745,0),1)</f>
        <v>15</v>
      </c>
      <c r="J121" s="71">
        <v>102</v>
      </c>
      <c r="K121" s="93">
        <f>INDEX('Contrato Flexível Percentual'!$R$2:$R$745,MATCH('Tela de entrada'!J121,'Contrato Flexível Percentual'!$D$2:$D$745,0),1)</f>
        <v>9</v>
      </c>
      <c r="N121" s="71">
        <v>102</v>
      </c>
      <c r="O121" s="91">
        <f>INDEX('Contrato Flexível Prioridade'!$Q$2:$Q$1489,MATCH(CONCATENATE($N$12,'Tela de entrada'!N121),'Contrato Flexível Prioridade'!$B$2:$B$1489,0),1)</f>
        <v>15</v>
      </c>
      <c r="R121" s="71">
        <v>102</v>
      </c>
      <c r="S121" s="91">
        <f>INDEX('Contrato Flexível Prioridade'!$Q$2:$Q$1489,MATCH(CONCATENATE($R$12,'Tela de entrada'!R121),'Contrato Flexível Prioridade'!$B$2:$B$1489,0),1)</f>
        <v>6</v>
      </c>
      <c r="V121" s="71">
        <v>102</v>
      </c>
      <c r="W121" s="109">
        <f>C121-H121-K121-O121-S121</f>
        <v>0</v>
      </c>
    </row>
    <row r="122" spans="2:23" x14ac:dyDescent="0.2">
      <c r="B122" s="47">
        <v>103</v>
      </c>
      <c r="C122" s="43">
        <v>41</v>
      </c>
      <c r="D122" s="13" t="s">
        <v>47</v>
      </c>
      <c r="F122" s="71">
        <v>103</v>
      </c>
      <c r="G122" s="37"/>
      <c r="H122" s="91">
        <f>INDEX('Contrato Firme'!$N$2:$N$745,MATCH('Tela de entrada'!F122,'Contrato Firme'!$D$2:$D$745,0),1)</f>
        <v>15</v>
      </c>
      <c r="J122" s="71">
        <v>103</v>
      </c>
      <c r="K122" s="93">
        <f>INDEX('Contrato Flexível Percentual'!$R$2:$R$745,MATCH('Tela de entrada'!J122,'Contrato Flexível Percentual'!$D$2:$D$745,0),1)</f>
        <v>8.2000000000000011</v>
      </c>
      <c r="N122" s="71">
        <v>103</v>
      </c>
      <c r="O122" s="91">
        <f>INDEX('Contrato Flexível Prioridade'!$Q$2:$Q$1489,MATCH(CONCATENATE($N$12,'Tela de entrada'!N122),'Contrato Flexível Prioridade'!$B$2:$B$1489,0),1)</f>
        <v>15</v>
      </c>
      <c r="R122" s="71">
        <v>103</v>
      </c>
      <c r="S122" s="91">
        <f>INDEX('Contrato Flexível Prioridade'!$Q$2:$Q$1489,MATCH(CONCATENATE($R$12,'Tela de entrada'!R122),'Contrato Flexível Prioridade'!$B$2:$B$1489,0),1)</f>
        <v>2.7999999999999972</v>
      </c>
      <c r="V122" s="71">
        <v>103</v>
      </c>
      <c r="W122" s="109">
        <f>C122-H122-K122-O122-S122</f>
        <v>0</v>
      </c>
    </row>
    <row r="123" spans="2:23" x14ac:dyDescent="0.2">
      <c r="B123" s="47">
        <v>104</v>
      </c>
      <c r="C123" s="43">
        <v>13</v>
      </c>
      <c r="D123" s="13" t="s">
        <v>47</v>
      </c>
      <c r="F123" s="71">
        <v>104</v>
      </c>
      <c r="G123" s="37"/>
      <c r="H123" s="91">
        <f>INDEX('Contrato Firme'!$N$2:$N$745,MATCH('Tela de entrada'!F123,'Contrato Firme'!$D$2:$D$745,0),1)</f>
        <v>5.4997602959666558</v>
      </c>
      <c r="J123" s="71">
        <v>104</v>
      </c>
      <c r="K123" s="93">
        <f>INDEX('Contrato Flexível Percentual'!$R$2:$R$745,MATCH('Tela de entrada'!J123,'Contrato Flexível Percentual'!$D$2:$D$745,0),1)</f>
        <v>2.6</v>
      </c>
      <c r="N123" s="71">
        <v>104</v>
      </c>
      <c r="O123" s="91">
        <f>INDEX('Contrato Flexível Prioridade'!$Q$2:$Q$1489,MATCH(CONCATENATE($N$12,'Tela de entrada'!N123),'Contrato Flexível Prioridade'!$B$2:$B$1489,0),1)</f>
        <v>4.9002397040333445</v>
      </c>
      <c r="R123" s="71">
        <v>104</v>
      </c>
      <c r="S123" s="91">
        <f>INDEX('Contrato Flexível Prioridade'!$Q$2:$Q$1489,MATCH(CONCATENATE($R$12,'Tela de entrada'!R123),'Contrato Flexível Prioridade'!$B$2:$B$1489,0),1)</f>
        <v>0</v>
      </c>
      <c r="V123" s="71">
        <v>104</v>
      </c>
      <c r="W123" s="109">
        <f>C123-H123-K123-O123-S123</f>
        <v>0</v>
      </c>
    </row>
    <row r="124" spans="2:23" x14ac:dyDescent="0.2">
      <c r="B124" s="47">
        <v>105</v>
      </c>
      <c r="C124" s="43">
        <v>16</v>
      </c>
      <c r="D124" s="13" t="s">
        <v>47</v>
      </c>
      <c r="F124" s="71">
        <v>105</v>
      </c>
      <c r="G124" s="37"/>
      <c r="H124" s="91">
        <f>INDEX('Contrato Firme'!$N$2:$N$745,MATCH('Tela de entrada'!F124,'Contrato Firme'!$D$2:$D$745,0),1)</f>
        <v>6.5428798856657124</v>
      </c>
      <c r="J124" s="71">
        <v>105</v>
      </c>
      <c r="K124" s="93">
        <f>INDEX('Contrato Flexível Percentual'!$R$2:$R$745,MATCH('Tela de entrada'!J124,'Contrato Flexível Percentual'!$D$2:$D$745,0),1)</f>
        <v>3.2</v>
      </c>
      <c r="N124" s="71">
        <v>105</v>
      </c>
      <c r="O124" s="91">
        <f>INDEX('Contrato Flexível Prioridade'!$Q$2:$Q$1489,MATCH(CONCATENATE($N$12,'Tela de entrada'!N124),'Contrato Flexível Prioridade'!$B$2:$B$1489,0),1)</f>
        <v>6.2571201143342883</v>
      </c>
      <c r="R124" s="71">
        <v>105</v>
      </c>
      <c r="S124" s="91">
        <f>INDEX('Contrato Flexível Prioridade'!$Q$2:$Q$1489,MATCH(CONCATENATE($R$12,'Tela de entrada'!R124),'Contrato Flexível Prioridade'!$B$2:$B$1489,0),1)</f>
        <v>0</v>
      </c>
      <c r="V124" s="71">
        <v>105</v>
      </c>
      <c r="W124" s="109">
        <f>C124-H124-K124-O124-S124</f>
        <v>-8.8817841970012523E-16</v>
      </c>
    </row>
    <row r="125" spans="2:23" x14ac:dyDescent="0.2">
      <c r="B125" s="47">
        <v>106</v>
      </c>
      <c r="C125" s="43">
        <v>25</v>
      </c>
      <c r="D125" s="13" t="s">
        <v>47</v>
      </c>
      <c r="F125" s="71">
        <v>106</v>
      </c>
      <c r="G125" s="37"/>
      <c r="H125" s="91">
        <f>INDEX('Contrato Firme'!$N$2:$N$745,MATCH('Tela de entrada'!F125,'Contrato Firme'!$D$2:$D$745,0),1)</f>
        <v>9.672238654762884</v>
      </c>
      <c r="J125" s="71">
        <v>106</v>
      </c>
      <c r="K125" s="93">
        <f>INDEX('Contrato Flexível Percentual'!$R$2:$R$745,MATCH('Tela de entrada'!J125,'Contrato Flexível Percentual'!$D$2:$D$745,0),1)</f>
        <v>5</v>
      </c>
      <c r="N125" s="71">
        <v>106</v>
      </c>
      <c r="O125" s="91">
        <f>INDEX('Contrato Flexível Prioridade'!$Q$2:$Q$1489,MATCH(CONCATENATE($N$12,'Tela de entrada'!N125),'Contrato Flexível Prioridade'!$B$2:$B$1489,0),1)</f>
        <v>10.327761345237116</v>
      </c>
      <c r="R125" s="71">
        <v>106</v>
      </c>
      <c r="S125" s="91">
        <f>INDEX('Contrato Flexível Prioridade'!$Q$2:$Q$1489,MATCH(CONCATENATE($R$12,'Tela de entrada'!R125),'Contrato Flexível Prioridade'!$B$2:$B$1489,0),1)</f>
        <v>0</v>
      </c>
      <c r="V125" s="71">
        <v>106</v>
      </c>
      <c r="W125" s="109">
        <f>C125-H125-K125-O125-S125</f>
        <v>0</v>
      </c>
    </row>
    <row r="126" spans="2:23" x14ac:dyDescent="0.2">
      <c r="B126" s="47">
        <v>107</v>
      </c>
      <c r="C126" s="43">
        <v>15</v>
      </c>
      <c r="D126" s="13" t="s">
        <v>47</v>
      </c>
      <c r="F126" s="71">
        <v>107</v>
      </c>
      <c r="G126" s="37"/>
      <c r="H126" s="91">
        <f>INDEX('Contrato Firme'!$N$2:$N$745,MATCH('Tela de entrada'!F126,'Contrato Firme'!$D$2:$D$745,0),1)</f>
        <v>6.1951733557660269</v>
      </c>
      <c r="J126" s="71">
        <v>107</v>
      </c>
      <c r="K126" s="93">
        <f>INDEX('Contrato Flexível Percentual'!$R$2:$R$745,MATCH('Tela de entrada'!J126,'Contrato Flexível Percentual'!$D$2:$D$745,0),1)</f>
        <v>3</v>
      </c>
      <c r="N126" s="71">
        <v>107</v>
      </c>
      <c r="O126" s="91">
        <f>INDEX('Contrato Flexível Prioridade'!$Q$2:$Q$1489,MATCH(CONCATENATE($N$12,'Tela de entrada'!N126),'Contrato Flexível Prioridade'!$B$2:$B$1489,0),1)</f>
        <v>5.8048266442339731</v>
      </c>
      <c r="R126" s="71">
        <v>107</v>
      </c>
      <c r="S126" s="91">
        <f>INDEX('Contrato Flexível Prioridade'!$Q$2:$Q$1489,MATCH(CONCATENATE($R$12,'Tela de entrada'!R126),'Contrato Flexível Prioridade'!$B$2:$B$1489,0),1)</f>
        <v>0</v>
      </c>
      <c r="V126" s="71">
        <v>107</v>
      </c>
      <c r="W126" s="109">
        <f>C126-H126-K126-O126-S126</f>
        <v>0</v>
      </c>
    </row>
    <row r="127" spans="2:23" x14ac:dyDescent="0.2">
      <c r="B127" s="47">
        <v>108</v>
      </c>
      <c r="C127" s="43">
        <v>24</v>
      </c>
      <c r="D127" s="13" t="s">
        <v>47</v>
      </c>
      <c r="F127" s="71">
        <v>108</v>
      </c>
      <c r="G127" s="37"/>
      <c r="H127" s="91">
        <f>INDEX('Contrato Firme'!$N$2:$N$745,MATCH('Tela de entrada'!F127,'Contrato Firme'!$D$2:$D$745,0),1)</f>
        <v>9.3245321248631967</v>
      </c>
      <c r="J127" s="71">
        <v>108</v>
      </c>
      <c r="K127" s="93">
        <f>INDEX('Contrato Flexível Percentual'!$R$2:$R$745,MATCH('Tela de entrada'!J127,'Contrato Flexível Percentual'!$D$2:$D$745,0),1)</f>
        <v>4.8</v>
      </c>
      <c r="N127" s="71">
        <v>108</v>
      </c>
      <c r="O127" s="91">
        <f>INDEX('Contrato Flexível Prioridade'!$Q$2:$Q$1489,MATCH(CONCATENATE($N$12,'Tela de entrada'!N127),'Contrato Flexível Prioridade'!$B$2:$B$1489,0),1)</f>
        <v>9.8754678751368026</v>
      </c>
      <c r="R127" s="71">
        <v>108</v>
      </c>
      <c r="S127" s="91">
        <f>INDEX('Contrato Flexível Prioridade'!$Q$2:$Q$1489,MATCH(CONCATENATE($R$12,'Tela de entrada'!R127),'Contrato Flexível Prioridade'!$B$2:$B$1489,0),1)</f>
        <v>0</v>
      </c>
      <c r="V127" s="71">
        <v>108</v>
      </c>
      <c r="W127" s="109">
        <f>C127-H127-K127-O127-S127</f>
        <v>0</v>
      </c>
    </row>
    <row r="128" spans="2:23" x14ac:dyDescent="0.2">
      <c r="B128" s="47">
        <v>109</v>
      </c>
      <c r="C128" s="43">
        <v>28</v>
      </c>
      <c r="D128" s="13" t="s">
        <v>47</v>
      </c>
      <c r="F128" s="71">
        <v>109</v>
      </c>
      <c r="G128" s="37"/>
      <c r="H128" s="91">
        <f>INDEX('Contrato Firme'!$N$2:$N$745,MATCH('Tela de entrada'!F128,'Contrato Firme'!$D$2:$D$745,0),1)</f>
        <v>10.715358244461939</v>
      </c>
      <c r="J128" s="71">
        <v>109</v>
      </c>
      <c r="K128" s="93">
        <f>INDEX('Contrato Flexível Percentual'!$R$2:$R$745,MATCH('Tela de entrada'!J128,'Contrato Flexível Percentual'!$D$2:$D$745,0),1)</f>
        <v>5.6</v>
      </c>
      <c r="N128" s="71">
        <v>109</v>
      </c>
      <c r="O128" s="91">
        <f>INDEX('Contrato Flexível Prioridade'!$Q$2:$Q$1489,MATCH(CONCATENATE($N$12,'Tela de entrada'!N128),'Contrato Flexível Prioridade'!$B$2:$B$1489,0),1)</f>
        <v>11.68464175553806</v>
      </c>
      <c r="R128" s="71">
        <v>109</v>
      </c>
      <c r="S128" s="91">
        <f>INDEX('Contrato Flexível Prioridade'!$Q$2:$Q$1489,MATCH(CONCATENATE($R$12,'Tela de entrada'!R128),'Contrato Flexível Prioridade'!$B$2:$B$1489,0),1)</f>
        <v>0</v>
      </c>
      <c r="V128" s="71">
        <v>109</v>
      </c>
      <c r="W128" s="109">
        <f>C128-H128-K128-O128-S128</f>
        <v>1.7763568394002505E-15</v>
      </c>
    </row>
    <row r="129" spans="2:23" x14ac:dyDescent="0.2">
      <c r="B129" s="47">
        <v>110</v>
      </c>
      <c r="C129" s="43">
        <v>38</v>
      </c>
      <c r="D129" s="13" t="s">
        <v>47</v>
      </c>
      <c r="F129" s="71">
        <v>110</v>
      </c>
      <c r="G129" s="37"/>
      <c r="H129" s="91">
        <f>INDEX('Contrato Firme'!$N$2:$N$745,MATCH('Tela de entrada'!F129,'Contrato Firme'!$D$2:$D$745,0),1)</f>
        <v>14.192423543458794</v>
      </c>
      <c r="J129" s="71">
        <v>110</v>
      </c>
      <c r="K129" s="93">
        <f>INDEX('Contrato Flexível Percentual'!$R$2:$R$745,MATCH('Tela de entrada'!J129,'Contrato Flexível Percentual'!$D$2:$D$745,0),1)</f>
        <v>7.6</v>
      </c>
      <c r="N129" s="71">
        <v>110</v>
      </c>
      <c r="O129" s="91">
        <f>INDEX('Contrato Flexível Prioridade'!$Q$2:$Q$1489,MATCH(CONCATENATE($N$12,'Tela de entrada'!N129),'Contrato Flexível Prioridade'!$B$2:$B$1489,0),1)</f>
        <v>15</v>
      </c>
      <c r="R129" s="71">
        <v>110</v>
      </c>
      <c r="S129" s="91">
        <f>INDEX('Contrato Flexível Prioridade'!$Q$2:$Q$1489,MATCH(CONCATENATE($R$12,'Tela de entrada'!R129),'Contrato Flexível Prioridade'!$B$2:$B$1489,0),1)</f>
        <v>1.2075764565412044</v>
      </c>
      <c r="V129" s="71">
        <v>110</v>
      </c>
      <c r="W129" s="109">
        <f>C129-H129-K129-O129-S129</f>
        <v>0</v>
      </c>
    </row>
    <row r="130" spans="2:23" x14ac:dyDescent="0.2">
      <c r="B130" s="47">
        <v>111</v>
      </c>
      <c r="C130" s="43">
        <v>23</v>
      </c>
      <c r="D130" s="13" t="s">
        <v>47</v>
      </c>
      <c r="F130" s="71">
        <v>111</v>
      </c>
      <c r="G130" s="37"/>
      <c r="H130" s="91">
        <f>INDEX('Contrato Firme'!$N$2:$N$745,MATCH('Tela de entrada'!F130,'Contrato Firme'!$D$2:$D$745,0),1)</f>
        <v>8.9768255949635112</v>
      </c>
      <c r="J130" s="71">
        <v>111</v>
      </c>
      <c r="K130" s="93">
        <f>INDEX('Contrato Flexível Percentual'!$R$2:$R$745,MATCH('Tela de entrada'!J130,'Contrato Flexível Percentual'!$D$2:$D$745,0),1)</f>
        <v>4.5999999999999996</v>
      </c>
      <c r="N130" s="71">
        <v>111</v>
      </c>
      <c r="O130" s="91">
        <f>INDEX('Contrato Flexível Prioridade'!$Q$2:$Q$1489,MATCH(CONCATENATE($N$12,'Tela de entrada'!N130),'Contrato Flexível Prioridade'!$B$2:$B$1489,0),1)</f>
        <v>9.4231744050364892</v>
      </c>
      <c r="R130" s="71">
        <v>111</v>
      </c>
      <c r="S130" s="91">
        <f>INDEX('Contrato Flexível Prioridade'!$Q$2:$Q$1489,MATCH(CONCATENATE($R$12,'Tela de entrada'!R130),'Contrato Flexível Prioridade'!$B$2:$B$1489,0),1)</f>
        <v>0</v>
      </c>
      <c r="V130" s="71">
        <v>111</v>
      </c>
      <c r="W130" s="109">
        <f>C130-H130-K130-O130-S130</f>
        <v>0</v>
      </c>
    </row>
    <row r="131" spans="2:23" x14ac:dyDescent="0.2">
      <c r="B131" s="47">
        <v>112</v>
      </c>
      <c r="C131" s="43">
        <v>32</v>
      </c>
      <c r="D131" s="13" t="s">
        <v>47</v>
      </c>
      <c r="F131" s="71">
        <v>112</v>
      </c>
      <c r="G131" s="37"/>
      <c r="H131" s="91">
        <f>INDEX('Contrato Firme'!$N$2:$N$745,MATCH('Tela de entrada'!F131,'Contrato Firme'!$D$2:$D$745,0),1)</f>
        <v>12.106184364060681</v>
      </c>
      <c r="J131" s="71">
        <v>112</v>
      </c>
      <c r="K131" s="93">
        <f>INDEX('Contrato Flexível Percentual'!$R$2:$R$745,MATCH('Tela de entrada'!J131,'Contrato Flexível Percentual'!$D$2:$D$745,0),1)</f>
        <v>6.4</v>
      </c>
      <c r="N131" s="71">
        <v>112</v>
      </c>
      <c r="O131" s="91">
        <f>INDEX('Contrato Flexível Prioridade'!$Q$2:$Q$1489,MATCH(CONCATENATE($N$12,'Tela de entrada'!N131),'Contrato Flexível Prioridade'!$B$2:$B$1489,0),1)</f>
        <v>13.49381563593932</v>
      </c>
      <c r="R131" s="71">
        <v>112</v>
      </c>
      <c r="S131" s="91">
        <f>INDEX('Contrato Flexível Prioridade'!$Q$2:$Q$1489,MATCH(CONCATENATE($R$12,'Tela de entrada'!R131),'Contrato Flexível Prioridade'!$B$2:$B$1489,0),1)</f>
        <v>0</v>
      </c>
      <c r="V131" s="71">
        <v>112</v>
      </c>
      <c r="W131" s="109">
        <f>C131-H131-K131-O131-S131</f>
        <v>-1.7763568394002505E-15</v>
      </c>
    </row>
    <row r="132" spans="2:23" x14ac:dyDescent="0.2">
      <c r="B132" s="47">
        <v>113</v>
      </c>
      <c r="C132" s="43">
        <v>23</v>
      </c>
      <c r="D132" s="13" t="s">
        <v>47</v>
      </c>
      <c r="F132" s="71">
        <v>113</v>
      </c>
      <c r="G132" s="37"/>
      <c r="H132" s="91">
        <f>INDEX('Contrato Firme'!$N$2:$N$745,MATCH('Tela de entrada'!F132,'Contrato Firme'!$D$2:$D$745,0),1)</f>
        <v>8.9768255949635112</v>
      </c>
      <c r="J132" s="71">
        <v>113</v>
      </c>
      <c r="K132" s="93">
        <f>INDEX('Contrato Flexível Percentual'!$R$2:$R$745,MATCH('Tela de entrada'!J132,'Contrato Flexível Percentual'!$D$2:$D$745,0),1)</f>
        <v>4.5999999999999996</v>
      </c>
      <c r="N132" s="71">
        <v>113</v>
      </c>
      <c r="O132" s="91">
        <f>INDEX('Contrato Flexível Prioridade'!$Q$2:$Q$1489,MATCH(CONCATENATE($N$12,'Tela de entrada'!N132),'Contrato Flexível Prioridade'!$B$2:$B$1489,0),1)</f>
        <v>9.4231744050364892</v>
      </c>
      <c r="R132" s="71">
        <v>113</v>
      </c>
      <c r="S132" s="91">
        <f>INDEX('Contrato Flexível Prioridade'!$Q$2:$Q$1489,MATCH(CONCATENATE($R$12,'Tela de entrada'!R132),'Contrato Flexível Prioridade'!$B$2:$B$1489,0),1)</f>
        <v>0</v>
      </c>
      <c r="V132" s="71">
        <v>113</v>
      </c>
      <c r="W132" s="109">
        <f>C132-H132-K132-O132-S132</f>
        <v>0</v>
      </c>
    </row>
    <row r="133" spans="2:23" x14ac:dyDescent="0.2">
      <c r="B133" s="47">
        <v>114</v>
      </c>
      <c r="C133" s="43">
        <v>22</v>
      </c>
      <c r="D133" s="13" t="s">
        <v>47</v>
      </c>
      <c r="F133" s="71">
        <v>114</v>
      </c>
      <c r="G133" s="37"/>
      <c r="H133" s="91">
        <f>INDEX('Contrato Firme'!$N$2:$N$745,MATCH('Tela de entrada'!F133,'Contrato Firme'!$D$2:$D$745,0),1)</f>
        <v>8.6291190650638274</v>
      </c>
      <c r="J133" s="71">
        <v>114</v>
      </c>
      <c r="K133" s="93">
        <f>INDEX('Contrato Flexível Percentual'!$R$2:$R$745,MATCH('Tela de entrada'!J133,'Contrato Flexível Percentual'!$D$2:$D$745,0),1)</f>
        <v>4.4000000000000004</v>
      </c>
      <c r="N133" s="71">
        <v>114</v>
      </c>
      <c r="O133" s="91">
        <f>INDEX('Contrato Flexível Prioridade'!$Q$2:$Q$1489,MATCH(CONCATENATE($N$12,'Tela de entrada'!N133),'Contrato Flexível Prioridade'!$B$2:$B$1489,0),1)</f>
        <v>8.9708809349361722</v>
      </c>
      <c r="R133" s="71">
        <v>114</v>
      </c>
      <c r="S133" s="91">
        <f>INDEX('Contrato Flexível Prioridade'!$Q$2:$Q$1489,MATCH(CONCATENATE($R$12,'Tela de entrada'!R133),'Contrato Flexível Prioridade'!$B$2:$B$1489,0),1)</f>
        <v>0</v>
      </c>
      <c r="V133" s="71">
        <v>114</v>
      </c>
      <c r="W133" s="109">
        <f>C133-H133-K133-O133-S133</f>
        <v>0</v>
      </c>
    </row>
    <row r="134" spans="2:23" x14ac:dyDescent="0.2">
      <c r="B134" s="47">
        <v>115</v>
      </c>
      <c r="C134" s="43">
        <v>6</v>
      </c>
      <c r="D134" s="13" t="s">
        <v>47</v>
      </c>
      <c r="F134" s="71">
        <v>115</v>
      </c>
      <c r="G134" s="37"/>
      <c r="H134" s="91">
        <f>INDEX('Contrato Firme'!$N$2:$N$745,MATCH('Tela de entrada'!F134,'Contrato Firme'!$D$2:$D$745,0),1)</f>
        <v>3.7836603258165948</v>
      </c>
      <c r="J134" s="71">
        <v>115</v>
      </c>
      <c r="K134" s="93">
        <f>INDEX('Contrato Flexível Percentual'!$R$2:$R$745,MATCH('Tela de entrada'!J134,'Contrato Flexível Percentual'!$D$2:$D$745,0),1)</f>
        <v>1.2</v>
      </c>
      <c r="N134" s="71">
        <v>115</v>
      </c>
      <c r="O134" s="91">
        <f>INDEX('Contrato Flexível Prioridade'!$Q$2:$Q$1489,MATCH(CONCATENATE($N$12,'Tela de entrada'!N134),'Contrato Flexível Prioridade'!$B$2:$B$1489,0),1)</f>
        <v>1.0163396741834054</v>
      </c>
      <c r="R134" s="71">
        <v>115</v>
      </c>
      <c r="S134" s="91">
        <f>INDEX('Contrato Flexível Prioridade'!$Q$2:$Q$1489,MATCH(CONCATENATE($R$12,'Tela de entrada'!R134),'Contrato Flexível Prioridade'!$B$2:$B$1489,0),1)</f>
        <v>0</v>
      </c>
      <c r="V134" s="71">
        <v>115</v>
      </c>
      <c r="W134" s="109">
        <f>C134-H134-K134-O134-S134</f>
        <v>-2.2204460492503131E-16</v>
      </c>
    </row>
    <row r="135" spans="2:23" x14ac:dyDescent="0.2">
      <c r="B135" s="47">
        <v>116</v>
      </c>
      <c r="C135" s="43">
        <v>12</v>
      </c>
      <c r="D135" s="13" t="s">
        <v>47</v>
      </c>
      <c r="F135" s="71">
        <v>116</v>
      </c>
      <c r="G135" s="37"/>
      <c r="H135" s="91">
        <f>INDEX('Contrato Firme'!$N$2:$N$745,MATCH('Tela de entrada'!F135,'Contrato Firme'!$D$2:$D$745,0),1)</f>
        <v>5.1520537660669703</v>
      </c>
      <c r="J135" s="71">
        <v>116</v>
      </c>
      <c r="K135" s="93">
        <f>INDEX('Contrato Flexível Percentual'!$R$2:$R$745,MATCH('Tela de entrada'!J135,'Contrato Flexível Percentual'!$D$2:$D$745,0),1)</f>
        <v>2.4</v>
      </c>
      <c r="N135" s="71">
        <v>116</v>
      </c>
      <c r="O135" s="91">
        <f>INDEX('Contrato Flexível Prioridade'!$Q$2:$Q$1489,MATCH(CONCATENATE($N$12,'Tela de entrada'!N135),'Contrato Flexível Prioridade'!$B$2:$B$1489,0),1)</f>
        <v>4.4479462339330293</v>
      </c>
      <c r="R135" s="71">
        <v>116</v>
      </c>
      <c r="S135" s="91">
        <f>INDEX('Contrato Flexível Prioridade'!$Q$2:$Q$1489,MATCH(CONCATENATE($R$12,'Tela de entrada'!R135),'Contrato Flexível Prioridade'!$B$2:$B$1489,0),1)</f>
        <v>0</v>
      </c>
      <c r="V135" s="71">
        <v>116</v>
      </c>
      <c r="W135" s="109">
        <f>C135-H135-K135-O135-S135</f>
        <v>0</v>
      </c>
    </row>
    <row r="136" spans="2:23" x14ac:dyDescent="0.2">
      <c r="B136" s="47">
        <v>117</v>
      </c>
      <c r="C136" s="43">
        <v>23</v>
      </c>
      <c r="D136" s="13" t="s">
        <v>47</v>
      </c>
      <c r="F136" s="71">
        <v>117</v>
      </c>
      <c r="G136" s="37"/>
      <c r="H136" s="91">
        <f>INDEX('Contrato Firme'!$N$2:$N$745,MATCH('Tela de entrada'!F136,'Contrato Firme'!$D$2:$D$745,0),1)</f>
        <v>8.9768255949635112</v>
      </c>
      <c r="J136" s="71">
        <v>117</v>
      </c>
      <c r="K136" s="93">
        <f>INDEX('Contrato Flexível Percentual'!$R$2:$R$745,MATCH('Tela de entrada'!J136,'Contrato Flexível Percentual'!$D$2:$D$745,0),1)</f>
        <v>4.5999999999999996</v>
      </c>
      <c r="N136" s="71">
        <v>117</v>
      </c>
      <c r="O136" s="91">
        <f>INDEX('Contrato Flexível Prioridade'!$Q$2:$Q$1489,MATCH(CONCATENATE($N$12,'Tela de entrada'!N136),'Contrato Flexível Prioridade'!$B$2:$B$1489,0),1)</f>
        <v>9.4231744050364892</v>
      </c>
      <c r="R136" s="71">
        <v>117</v>
      </c>
      <c r="S136" s="91">
        <f>INDEX('Contrato Flexível Prioridade'!$Q$2:$Q$1489,MATCH(CONCATENATE($R$12,'Tela de entrada'!R136),'Contrato Flexível Prioridade'!$B$2:$B$1489,0),1)</f>
        <v>0</v>
      </c>
      <c r="V136" s="71">
        <v>117</v>
      </c>
      <c r="W136" s="109">
        <f>C136-H136-K136-O136-S136</f>
        <v>0</v>
      </c>
    </row>
    <row r="137" spans="2:23" x14ac:dyDescent="0.2">
      <c r="B137" s="47">
        <v>118</v>
      </c>
      <c r="C137" s="43">
        <v>18</v>
      </c>
      <c r="D137" s="13" t="s">
        <v>47</v>
      </c>
      <c r="F137" s="71">
        <v>118</v>
      </c>
      <c r="G137" s="37"/>
      <c r="H137" s="91">
        <f>INDEX('Contrato Firme'!$N$2:$N$745,MATCH('Tela de entrada'!F137,'Contrato Firme'!$D$2:$D$745,0),1)</f>
        <v>7.2382929454650835</v>
      </c>
      <c r="J137" s="71">
        <v>118</v>
      </c>
      <c r="K137" s="93">
        <f>INDEX('Contrato Flexível Percentual'!$R$2:$R$745,MATCH('Tela de entrada'!J137,'Contrato Flexível Percentual'!$D$2:$D$745,0),1)</f>
        <v>3.6</v>
      </c>
      <c r="N137" s="71">
        <v>118</v>
      </c>
      <c r="O137" s="91">
        <f>INDEX('Contrato Flexível Prioridade'!$Q$2:$Q$1489,MATCH(CONCATENATE($N$12,'Tela de entrada'!N137),'Contrato Flexível Prioridade'!$B$2:$B$1489,0),1)</f>
        <v>7.1617070545349168</v>
      </c>
      <c r="R137" s="71">
        <v>118</v>
      </c>
      <c r="S137" s="91">
        <f>INDEX('Contrato Flexível Prioridade'!$Q$2:$Q$1489,MATCH(CONCATENATE($R$12,'Tela de entrada'!R137),'Contrato Flexível Prioridade'!$B$2:$B$1489,0),1)</f>
        <v>0</v>
      </c>
      <c r="V137" s="71">
        <v>118</v>
      </c>
      <c r="W137" s="109">
        <f>C137-H137-K137-O137-S137</f>
        <v>0</v>
      </c>
    </row>
    <row r="138" spans="2:23" x14ac:dyDescent="0.2">
      <c r="B138" s="47">
        <v>119</v>
      </c>
      <c r="C138" s="43">
        <v>44</v>
      </c>
      <c r="D138" s="13" t="s">
        <v>47</v>
      </c>
      <c r="F138" s="71">
        <v>119</v>
      </c>
      <c r="G138" s="37"/>
      <c r="H138" s="91">
        <f>INDEX('Contrato Firme'!$N$2:$N$745,MATCH('Tela de entrada'!F138,'Contrato Firme'!$D$2:$D$745,0),1)</f>
        <v>15</v>
      </c>
      <c r="J138" s="71">
        <v>119</v>
      </c>
      <c r="K138" s="93">
        <f>INDEX('Contrato Flexível Percentual'!$R$2:$R$745,MATCH('Tela de entrada'!J138,'Contrato Flexível Percentual'!$D$2:$D$745,0),1)</f>
        <v>8.8000000000000007</v>
      </c>
      <c r="N138" s="71">
        <v>119</v>
      </c>
      <c r="O138" s="91">
        <f>INDEX('Contrato Flexível Prioridade'!$Q$2:$Q$1489,MATCH(CONCATENATE($N$12,'Tela de entrada'!N138),'Contrato Flexível Prioridade'!$B$2:$B$1489,0),1)</f>
        <v>15</v>
      </c>
      <c r="R138" s="71">
        <v>119</v>
      </c>
      <c r="S138" s="91">
        <f>INDEX('Contrato Flexível Prioridade'!$Q$2:$Q$1489,MATCH(CONCATENATE($R$12,'Tela de entrada'!R138),'Contrato Flexível Prioridade'!$B$2:$B$1489,0),1)</f>
        <v>5.1999999999999993</v>
      </c>
      <c r="V138" s="71">
        <v>119</v>
      </c>
      <c r="W138" s="109">
        <f>C138-H138-K138-O138-S138</f>
        <v>0</v>
      </c>
    </row>
    <row r="139" spans="2:23" x14ac:dyDescent="0.2">
      <c r="B139" s="47">
        <v>120</v>
      </c>
      <c r="C139" s="43">
        <v>28</v>
      </c>
      <c r="D139" s="13" t="s">
        <v>47</v>
      </c>
      <c r="F139" s="71">
        <v>120</v>
      </c>
      <c r="G139" s="37"/>
      <c r="H139" s="91">
        <f>INDEX('Contrato Firme'!$N$2:$N$745,MATCH('Tela de entrada'!F139,'Contrato Firme'!$D$2:$D$745,0),1)</f>
        <v>10.715358244461939</v>
      </c>
      <c r="J139" s="71">
        <v>120</v>
      </c>
      <c r="K139" s="93">
        <f>INDEX('Contrato Flexível Percentual'!$R$2:$R$745,MATCH('Tela de entrada'!J139,'Contrato Flexível Percentual'!$D$2:$D$745,0),1)</f>
        <v>5.6</v>
      </c>
      <c r="N139" s="71">
        <v>120</v>
      </c>
      <c r="O139" s="91">
        <f>INDEX('Contrato Flexível Prioridade'!$Q$2:$Q$1489,MATCH(CONCATENATE($N$12,'Tela de entrada'!N139),'Contrato Flexível Prioridade'!$B$2:$B$1489,0),1)</f>
        <v>11.68464175553806</v>
      </c>
      <c r="R139" s="71">
        <v>120</v>
      </c>
      <c r="S139" s="91">
        <f>INDEX('Contrato Flexível Prioridade'!$Q$2:$Q$1489,MATCH(CONCATENATE($R$12,'Tela de entrada'!R139),'Contrato Flexível Prioridade'!$B$2:$B$1489,0),1)</f>
        <v>0</v>
      </c>
      <c r="V139" s="71">
        <v>120</v>
      </c>
      <c r="W139" s="109">
        <f>C139-H139-K139-O139-S139</f>
        <v>1.7763568394002505E-15</v>
      </c>
    </row>
    <row r="140" spans="2:23" x14ac:dyDescent="0.2">
      <c r="B140" s="47">
        <v>121</v>
      </c>
      <c r="C140" s="43">
        <v>8</v>
      </c>
      <c r="D140" s="13" t="s">
        <v>47</v>
      </c>
      <c r="F140" s="71">
        <v>121</v>
      </c>
      <c r="G140" s="37"/>
      <c r="H140" s="91">
        <f>INDEX('Contrato Firme'!$N$2:$N$745,MATCH('Tela de entrada'!F140,'Contrato Firme'!$D$2:$D$745,0),1)</f>
        <v>3.7836603258165948</v>
      </c>
      <c r="J140" s="71">
        <v>121</v>
      </c>
      <c r="K140" s="93">
        <f>INDEX('Contrato Flexível Percentual'!$R$2:$R$745,MATCH('Tela de entrada'!J140,'Contrato Flexível Percentual'!$D$2:$D$745,0),1)</f>
        <v>1.6</v>
      </c>
      <c r="N140" s="71">
        <v>121</v>
      </c>
      <c r="O140" s="91">
        <f>INDEX('Contrato Flexível Prioridade'!$Q$2:$Q$1489,MATCH(CONCATENATE($N$12,'Tela de entrada'!N140),'Contrato Flexível Prioridade'!$B$2:$B$1489,0),1)</f>
        <v>2.6163396741834051</v>
      </c>
      <c r="R140" s="71">
        <v>121</v>
      </c>
      <c r="S140" s="91">
        <f>INDEX('Contrato Flexível Prioridade'!$Q$2:$Q$1489,MATCH(CONCATENATE($R$12,'Tela de entrada'!R140),'Contrato Flexível Prioridade'!$B$2:$B$1489,0),1)</f>
        <v>0</v>
      </c>
      <c r="V140" s="71">
        <v>121</v>
      </c>
      <c r="W140" s="109">
        <f>C140-H140-K140-O140-S140</f>
        <v>4.4408920985006262E-16</v>
      </c>
    </row>
    <row r="141" spans="2:23" x14ac:dyDescent="0.2">
      <c r="B141" s="47">
        <v>122</v>
      </c>
      <c r="C141" s="43">
        <v>31</v>
      </c>
      <c r="D141" s="13" t="s">
        <v>47</v>
      </c>
      <c r="F141" s="71">
        <v>122</v>
      </c>
      <c r="G141" s="37"/>
      <c r="H141" s="91">
        <f>INDEX('Contrato Firme'!$N$2:$N$745,MATCH('Tela de entrada'!F141,'Contrato Firme'!$D$2:$D$745,0),1)</f>
        <v>11.758477834160995</v>
      </c>
      <c r="J141" s="71">
        <v>122</v>
      </c>
      <c r="K141" s="93">
        <f>INDEX('Contrato Flexível Percentual'!$R$2:$R$745,MATCH('Tela de entrada'!J141,'Contrato Flexível Percentual'!$D$2:$D$745,0),1)</f>
        <v>6.2</v>
      </c>
      <c r="N141" s="71">
        <v>122</v>
      </c>
      <c r="O141" s="91">
        <f>INDEX('Contrato Flexível Prioridade'!$Q$2:$Q$1489,MATCH(CONCATENATE($N$12,'Tela de entrada'!N141),'Contrato Flexível Prioridade'!$B$2:$B$1489,0),1)</f>
        <v>13.041522165839005</v>
      </c>
      <c r="R141" s="71">
        <v>122</v>
      </c>
      <c r="S141" s="91">
        <f>INDEX('Contrato Flexível Prioridade'!$Q$2:$Q$1489,MATCH(CONCATENATE($R$12,'Tela de entrada'!R141),'Contrato Flexível Prioridade'!$B$2:$B$1489,0),1)</f>
        <v>0</v>
      </c>
      <c r="V141" s="71">
        <v>122</v>
      </c>
      <c r="W141" s="109">
        <f>C141-H141-K141-O141-S141</f>
        <v>0</v>
      </c>
    </row>
    <row r="142" spans="2:23" x14ac:dyDescent="0.2">
      <c r="B142" s="47">
        <v>123</v>
      </c>
      <c r="C142" s="43">
        <v>22</v>
      </c>
      <c r="D142" s="13" t="s">
        <v>47</v>
      </c>
      <c r="F142" s="71">
        <v>123</v>
      </c>
      <c r="G142" s="37"/>
      <c r="H142" s="91">
        <f>INDEX('Contrato Firme'!$N$2:$N$745,MATCH('Tela de entrada'!F142,'Contrato Firme'!$D$2:$D$745,0),1)</f>
        <v>8.6291190650638274</v>
      </c>
      <c r="J142" s="71">
        <v>123</v>
      </c>
      <c r="K142" s="93">
        <f>INDEX('Contrato Flexível Percentual'!$R$2:$R$745,MATCH('Tela de entrada'!J142,'Contrato Flexível Percentual'!$D$2:$D$745,0),1)</f>
        <v>4.4000000000000004</v>
      </c>
      <c r="N142" s="71">
        <v>123</v>
      </c>
      <c r="O142" s="91">
        <f>INDEX('Contrato Flexível Prioridade'!$Q$2:$Q$1489,MATCH(CONCATENATE($N$12,'Tela de entrada'!N142),'Contrato Flexível Prioridade'!$B$2:$B$1489,0),1)</f>
        <v>8.9708809349361722</v>
      </c>
      <c r="R142" s="71">
        <v>123</v>
      </c>
      <c r="S142" s="91">
        <f>INDEX('Contrato Flexível Prioridade'!$Q$2:$Q$1489,MATCH(CONCATENATE($R$12,'Tela de entrada'!R142),'Contrato Flexível Prioridade'!$B$2:$B$1489,0),1)</f>
        <v>0</v>
      </c>
      <c r="V142" s="71">
        <v>123</v>
      </c>
      <c r="W142" s="109">
        <f>C142-H142-K142-O142-S142</f>
        <v>0</v>
      </c>
    </row>
    <row r="143" spans="2:23" x14ac:dyDescent="0.2">
      <c r="B143" s="47">
        <v>124</v>
      </c>
      <c r="C143" s="43">
        <v>5</v>
      </c>
      <c r="D143" s="13" t="s">
        <v>47</v>
      </c>
      <c r="F143" s="71">
        <v>124</v>
      </c>
      <c r="G143" s="37"/>
      <c r="H143" s="91">
        <f>INDEX('Contrato Firme'!$N$2:$N$745,MATCH('Tela de entrada'!F143,'Contrato Firme'!$D$2:$D$745,0),1)</f>
        <v>3.7836603258165948</v>
      </c>
      <c r="J143" s="71">
        <v>124</v>
      </c>
      <c r="K143" s="93">
        <f>INDEX('Contrato Flexível Percentual'!$R$2:$R$745,MATCH('Tela de entrada'!J143,'Contrato Flexível Percentual'!$D$2:$D$745,0),1)</f>
        <v>1</v>
      </c>
      <c r="N143" s="71">
        <v>124</v>
      </c>
      <c r="O143" s="91">
        <f>INDEX('Contrato Flexível Prioridade'!$Q$2:$Q$1489,MATCH(CONCATENATE($N$12,'Tela de entrada'!N143),'Contrato Flexível Prioridade'!$B$2:$B$1489,0),1)</f>
        <v>0.21633967418340561</v>
      </c>
      <c r="R143" s="71">
        <v>124</v>
      </c>
      <c r="S143" s="91">
        <f>INDEX('Contrato Flexível Prioridade'!$Q$2:$Q$1489,MATCH(CONCATENATE($R$12,'Tela de entrada'!R143),'Contrato Flexível Prioridade'!$B$2:$B$1489,0),1)</f>
        <v>0</v>
      </c>
      <c r="V143" s="71">
        <v>124</v>
      </c>
      <c r="W143" s="109">
        <f>C143-H143-K143-O143-S143</f>
        <v>-4.4408920985006262E-16</v>
      </c>
    </row>
    <row r="144" spans="2:23" x14ac:dyDescent="0.2">
      <c r="B144" s="47">
        <v>125</v>
      </c>
      <c r="C144" s="43">
        <v>33</v>
      </c>
      <c r="D144" s="13" t="s">
        <v>47</v>
      </c>
      <c r="F144" s="71">
        <v>125</v>
      </c>
      <c r="G144" s="37"/>
      <c r="H144" s="91">
        <f>INDEX('Contrato Firme'!$N$2:$N$745,MATCH('Tela de entrada'!F144,'Contrato Firme'!$D$2:$D$745,0),1)</f>
        <v>12.453890893960367</v>
      </c>
      <c r="J144" s="71">
        <v>125</v>
      </c>
      <c r="K144" s="93">
        <f>INDEX('Contrato Flexível Percentual'!$R$2:$R$745,MATCH('Tela de entrada'!J144,'Contrato Flexível Percentual'!$D$2:$D$745,0),1)</f>
        <v>6.6</v>
      </c>
      <c r="N144" s="71">
        <v>125</v>
      </c>
      <c r="O144" s="91">
        <f>INDEX('Contrato Flexível Prioridade'!$Q$2:$Q$1489,MATCH(CONCATENATE($N$12,'Tela de entrada'!N144),'Contrato Flexível Prioridade'!$B$2:$B$1489,0),1)</f>
        <v>13.946109106039636</v>
      </c>
      <c r="R144" s="71">
        <v>125</v>
      </c>
      <c r="S144" s="91">
        <f>INDEX('Contrato Flexível Prioridade'!$Q$2:$Q$1489,MATCH(CONCATENATE($R$12,'Tela de entrada'!R144),'Contrato Flexível Prioridade'!$B$2:$B$1489,0),1)</f>
        <v>0</v>
      </c>
      <c r="V144" s="71">
        <v>125</v>
      </c>
      <c r="W144" s="109">
        <f>C144-H144-K144-O144-S144</f>
        <v>-1.7763568394002505E-15</v>
      </c>
    </row>
    <row r="145" spans="2:23" x14ac:dyDescent="0.2">
      <c r="B145" s="47">
        <v>126</v>
      </c>
      <c r="C145" s="43">
        <v>23</v>
      </c>
      <c r="D145" s="13" t="s">
        <v>47</v>
      </c>
      <c r="F145" s="71">
        <v>126</v>
      </c>
      <c r="G145" s="37"/>
      <c r="H145" s="91">
        <f>INDEX('Contrato Firme'!$N$2:$N$745,MATCH('Tela de entrada'!F145,'Contrato Firme'!$D$2:$D$745,0),1)</f>
        <v>8.9768255949635112</v>
      </c>
      <c r="J145" s="71">
        <v>126</v>
      </c>
      <c r="K145" s="93">
        <f>INDEX('Contrato Flexível Percentual'!$R$2:$R$745,MATCH('Tela de entrada'!J145,'Contrato Flexível Percentual'!$D$2:$D$745,0),1)</f>
        <v>4.5999999999999996</v>
      </c>
      <c r="N145" s="71">
        <v>126</v>
      </c>
      <c r="O145" s="91">
        <f>INDEX('Contrato Flexível Prioridade'!$Q$2:$Q$1489,MATCH(CONCATENATE($N$12,'Tela de entrada'!N145),'Contrato Flexível Prioridade'!$B$2:$B$1489,0),1)</f>
        <v>9.4231744050364892</v>
      </c>
      <c r="R145" s="71">
        <v>126</v>
      </c>
      <c r="S145" s="91">
        <f>INDEX('Contrato Flexível Prioridade'!$Q$2:$Q$1489,MATCH(CONCATENATE($R$12,'Tela de entrada'!R145),'Contrato Flexível Prioridade'!$B$2:$B$1489,0),1)</f>
        <v>0</v>
      </c>
      <c r="V145" s="71">
        <v>126</v>
      </c>
      <c r="W145" s="109">
        <f>C145-H145-K145-O145-S145</f>
        <v>0</v>
      </c>
    </row>
    <row r="146" spans="2:23" x14ac:dyDescent="0.2">
      <c r="B146" s="47">
        <v>127</v>
      </c>
      <c r="C146" s="43">
        <v>26</v>
      </c>
      <c r="D146" s="13" t="s">
        <v>47</v>
      </c>
      <c r="F146" s="71">
        <v>127</v>
      </c>
      <c r="G146" s="37"/>
      <c r="H146" s="91">
        <f>INDEX('Contrato Firme'!$N$2:$N$745,MATCH('Tela de entrada'!F146,'Contrato Firme'!$D$2:$D$745,0),1)</f>
        <v>10.019945184662568</v>
      </c>
      <c r="J146" s="71">
        <v>127</v>
      </c>
      <c r="K146" s="93">
        <f>INDEX('Contrato Flexível Percentual'!$R$2:$R$745,MATCH('Tela de entrada'!J146,'Contrato Flexível Percentual'!$D$2:$D$745,0),1)</f>
        <v>5.2</v>
      </c>
      <c r="N146" s="71">
        <v>127</v>
      </c>
      <c r="O146" s="91">
        <f>INDEX('Contrato Flexível Prioridade'!$Q$2:$Q$1489,MATCH(CONCATENATE($N$12,'Tela de entrada'!N146),'Contrato Flexível Prioridade'!$B$2:$B$1489,0),1)</f>
        <v>10.780054815337433</v>
      </c>
      <c r="R146" s="71">
        <v>127</v>
      </c>
      <c r="S146" s="91">
        <f>INDEX('Contrato Flexível Prioridade'!$Q$2:$Q$1489,MATCH(CONCATENATE($R$12,'Tela de entrada'!R146),'Contrato Flexível Prioridade'!$B$2:$B$1489,0),1)</f>
        <v>0</v>
      </c>
      <c r="V146" s="71">
        <v>127</v>
      </c>
      <c r="W146" s="109">
        <f>C146-H146-K146-O146-S146</f>
        <v>0</v>
      </c>
    </row>
    <row r="147" spans="2:23" x14ac:dyDescent="0.2">
      <c r="B147" s="47">
        <v>128</v>
      </c>
      <c r="C147" s="43">
        <v>30</v>
      </c>
      <c r="D147" s="13" t="s">
        <v>47</v>
      </c>
      <c r="F147" s="71">
        <v>128</v>
      </c>
      <c r="G147" s="37"/>
      <c r="H147" s="91">
        <f>INDEX('Contrato Firme'!$N$2:$N$745,MATCH('Tela de entrada'!F147,'Contrato Firme'!$D$2:$D$745,0),1)</f>
        <v>11.41077130426131</v>
      </c>
      <c r="J147" s="71">
        <v>128</v>
      </c>
      <c r="K147" s="93">
        <f>INDEX('Contrato Flexível Percentual'!$R$2:$R$745,MATCH('Tela de entrada'!J147,'Contrato Flexível Percentual'!$D$2:$D$745,0),1)</f>
        <v>6</v>
      </c>
      <c r="N147" s="71">
        <v>128</v>
      </c>
      <c r="O147" s="91">
        <f>INDEX('Contrato Flexível Prioridade'!$Q$2:$Q$1489,MATCH(CONCATENATE($N$12,'Tela de entrada'!N147),'Contrato Flexível Prioridade'!$B$2:$B$1489,0),1)</f>
        <v>12.58922869573869</v>
      </c>
      <c r="R147" s="71">
        <v>128</v>
      </c>
      <c r="S147" s="91">
        <f>INDEX('Contrato Flexível Prioridade'!$Q$2:$Q$1489,MATCH(CONCATENATE($R$12,'Tela de entrada'!R147),'Contrato Flexível Prioridade'!$B$2:$B$1489,0),1)</f>
        <v>0</v>
      </c>
      <c r="V147" s="71">
        <v>128</v>
      </c>
      <c r="W147" s="109">
        <f>C147-H147-K147-O147-S147</f>
        <v>0</v>
      </c>
    </row>
    <row r="148" spans="2:23" x14ac:dyDescent="0.2">
      <c r="B148" s="47">
        <v>129</v>
      </c>
      <c r="C148" s="43">
        <v>15</v>
      </c>
      <c r="D148" s="13" t="s">
        <v>47</v>
      </c>
      <c r="F148" s="71">
        <v>129</v>
      </c>
      <c r="G148" s="37"/>
      <c r="H148" s="91">
        <f>INDEX('Contrato Firme'!$N$2:$N$745,MATCH('Tela de entrada'!F148,'Contrato Firme'!$D$2:$D$745,0),1)</f>
        <v>6.1951733557660269</v>
      </c>
      <c r="J148" s="71">
        <v>129</v>
      </c>
      <c r="K148" s="93">
        <f>INDEX('Contrato Flexível Percentual'!$R$2:$R$745,MATCH('Tela de entrada'!J148,'Contrato Flexível Percentual'!$D$2:$D$745,0),1)</f>
        <v>3</v>
      </c>
      <c r="N148" s="71">
        <v>129</v>
      </c>
      <c r="O148" s="91">
        <f>INDEX('Contrato Flexível Prioridade'!$Q$2:$Q$1489,MATCH(CONCATENATE($N$12,'Tela de entrada'!N148),'Contrato Flexível Prioridade'!$B$2:$B$1489,0),1)</f>
        <v>5.8048266442339731</v>
      </c>
      <c r="R148" s="71">
        <v>129</v>
      </c>
      <c r="S148" s="91">
        <f>INDEX('Contrato Flexível Prioridade'!$Q$2:$Q$1489,MATCH(CONCATENATE($R$12,'Tela de entrada'!R148),'Contrato Flexível Prioridade'!$B$2:$B$1489,0),1)</f>
        <v>0</v>
      </c>
      <c r="V148" s="71">
        <v>129</v>
      </c>
      <c r="W148" s="109">
        <f>C148-H148-K148-O148-S148</f>
        <v>0</v>
      </c>
    </row>
    <row r="149" spans="2:23" x14ac:dyDescent="0.2">
      <c r="B149" s="47">
        <v>130</v>
      </c>
      <c r="C149" s="43">
        <v>41</v>
      </c>
      <c r="D149" s="13" t="s">
        <v>47</v>
      </c>
      <c r="F149" s="71">
        <v>130</v>
      </c>
      <c r="G149" s="37"/>
      <c r="H149" s="91">
        <f>INDEX('Contrato Firme'!$N$2:$N$745,MATCH('Tela de entrada'!F149,'Contrato Firme'!$D$2:$D$745,0),1)</f>
        <v>15</v>
      </c>
      <c r="J149" s="71">
        <v>130</v>
      </c>
      <c r="K149" s="93">
        <f>INDEX('Contrato Flexível Percentual'!$R$2:$R$745,MATCH('Tela de entrada'!J149,'Contrato Flexível Percentual'!$D$2:$D$745,0),1)</f>
        <v>8.2000000000000011</v>
      </c>
      <c r="N149" s="71">
        <v>130</v>
      </c>
      <c r="O149" s="91">
        <f>INDEX('Contrato Flexível Prioridade'!$Q$2:$Q$1489,MATCH(CONCATENATE($N$12,'Tela de entrada'!N149),'Contrato Flexível Prioridade'!$B$2:$B$1489,0),1)</f>
        <v>15</v>
      </c>
      <c r="R149" s="71">
        <v>130</v>
      </c>
      <c r="S149" s="91">
        <f>INDEX('Contrato Flexível Prioridade'!$Q$2:$Q$1489,MATCH(CONCATENATE($R$12,'Tela de entrada'!R149),'Contrato Flexível Prioridade'!$B$2:$B$1489,0),1)</f>
        <v>2.7999999999999972</v>
      </c>
      <c r="V149" s="71">
        <v>130</v>
      </c>
      <c r="W149" s="109">
        <f>C149-H149-K149-O149-S149</f>
        <v>0</v>
      </c>
    </row>
    <row r="150" spans="2:23" x14ac:dyDescent="0.2">
      <c r="B150" s="47">
        <v>131</v>
      </c>
      <c r="C150" s="43">
        <v>36</v>
      </c>
      <c r="D150" s="13" t="s">
        <v>47</v>
      </c>
      <c r="F150" s="71">
        <v>131</v>
      </c>
      <c r="G150" s="37"/>
      <c r="H150" s="91">
        <f>INDEX('Contrato Firme'!$N$2:$N$745,MATCH('Tela de entrada'!F150,'Contrato Firme'!$D$2:$D$745,0),1)</f>
        <v>13.497010483659423</v>
      </c>
      <c r="J150" s="71">
        <v>131</v>
      </c>
      <c r="K150" s="93">
        <f>INDEX('Contrato Flexível Percentual'!$R$2:$R$745,MATCH('Tela de entrada'!J150,'Contrato Flexível Percentual'!$D$2:$D$745,0),1)</f>
        <v>7.2</v>
      </c>
      <c r="N150" s="71">
        <v>131</v>
      </c>
      <c r="O150" s="91">
        <f>INDEX('Contrato Flexível Prioridade'!$Q$2:$Q$1489,MATCH(CONCATENATE($N$12,'Tela de entrada'!N150),'Contrato Flexível Prioridade'!$B$2:$B$1489,0),1)</f>
        <v>15</v>
      </c>
      <c r="R150" s="71">
        <v>131</v>
      </c>
      <c r="S150" s="91">
        <f>INDEX('Contrato Flexível Prioridade'!$Q$2:$Q$1489,MATCH(CONCATENATE($R$12,'Tela de entrada'!R150),'Contrato Flexível Prioridade'!$B$2:$B$1489,0),1)</f>
        <v>0.30298951634057758</v>
      </c>
      <c r="V150" s="71">
        <v>131</v>
      </c>
      <c r="W150" s="109">
        <f>C150-H150-K150-O150-S150</f>
        <v>0</v>
      </c>
    </row>
    <row r="151" spans="2:23" x14ac:dyDescent="0.2">
      <c r="B151" s="47">
        <v>132</v>
      </c>
      <c r="C151" s="43">
        <v>15</v>
      </c>
      <c r="D151" s="13" t="s">
        <v>47</v>
      </c>
      <c r="F151" s="71">
        <v>132</v>
      </c>
      <c r="G151" s="37"/>
      <c r="H151" s="91">
        <f>INDEX('Contrato Firme'!$N$2:$N$745,MATCH('Tela de entrada'!F151,'Contrato Firme'!$D$2:$D$745,0),1)</f>
        <v>6.1951733557660269</v>
      </c>
      <c r="J151" s="71">
        <v>132</v>
      </c>
      <c r="K151" s="93">
        <f>INDEX('Contrato Flexível Percentual'!$R$2:$R$745,MATCH('Tela de entrada'!J151,'Contrato Flexível Percentual'!$D$2:$D$745,0),1)</f>
        <v>3</v>
      </c>
      <c r="N151" s="71">
        <v>132</v>
      </c>
      <c r="O151" s="91">
        <f>INDEX('Contrato Flexível Prioridade'!$Q$2:$Q$1489,MATCH(CONCATENATE($N$12,'Tela de entrada'!N151),'Contrato Flexível Prioridade'!$B$2:$B$1489,0),1)</f>
        <v>5.8048266442339731</v>
      </c>
      <c r="R151" s="71">
        <v>132</v>
      </c>
      <c r="S151" s="91">
        <f>INDEX('Contrato Flexível Prioridade'!$Q$2:$Q$1489,MATCH(CONCATENATE($R$12,'Tela de entrada'!R151),'Contrato Flexível Prioridade'!$B$2:$B$1489,0),1)</f>
        <v>0</v>
      </c>
      <c r="V151" s="71">
        <v>132</v>
      </c>
      <c r="W151" s="109">
        <f>C151-H151-K151-O151-S151</f>
        <v>0</v>
      </c>
    </row>
    <row r="152" spans="2:23" x14ac:dyDescent="0.2">
      <c r="B152" s="47">
        <v>133</v>
      </c>
      <c r="C152" s="43">
        <v>49</v>
      </c>
      <c r="D152" s="13" t="s">
        <v>47</v>
      </c>
      <c r="F152" s="71">
        <v>133</v>
      </c>
      <c r="G152" s="37"/>
      <c r="H152" s="91">
        <f>INDEX('Contrato Firme'!$N$2:$N$745,MATCH('Tela de entrada'!F152,'Contrato Firme'!$D$2:$D$745,0),1)</f>
        <v>15</v>
      </c>
      <c r="J152" s="71">
        <v>133</v>
      </c>
      <c r="K152" s="93">
        <f>INDEX('Contrato Flexível Percentual'!$R$2:$R$745,MATCH('Tela de entrada'!J152,'Contrato Flexível Percentual'!$D$2:$D$745,0),1)</f>
        <v>9.7999999999999989</v>
      </c>
      <c r="N152" s="71">
        <v>133</v>
      </c>
      <c r="O152" s="91">
        <f>INDEX('Contrato Flexível Prioridade'!$Q$2:$Q$1489,MATCH(CONCATENATE($N$12,'Tela de entrada'!N152),'Contrato Flexível Prioridade'!$B$2:$B$1489,0),1)</f>
        <v>15</v>
      </c>
      <c r="R152" s="71">
        <v>133</v>
      </c>
      <c r="S152" s="91">
        <f>INDEX('Contrato Flexível Prioridade'!$Q$2:$Q$1489,MATCH(CONCATENATE($R$12,'Tela de entrada'!R152),'Contrato Flexível Prioridade'!$B$2:$B$1489,0),1)</f>
        <v>9.2000000000000028</v>
      </c>
      <c r="V152" s="71">
        <v>133</v>
      </c>
      <c r="W152" s="109">
        <f>C152-H152-K152-O152-S152</f>
        <v>0</v>
      </c>
    </row>
    <row r="153" spans="2:23" x14ac:dyDescent="0.2">
      <c r="B153" s="47">
        <v>134</v>
      </c>
      <c r="C153" s="43">
        <v>11</v>
      </c>
      <c r="D153" s="13" t="s">
        <v>47</v>
      </c>
      <c r="F153" s="71">
        <v>134</v>
      </c>
      <c r="G153" s="37"/>
      <c r="H153" s="91">
        <f>INDEX('Contrato Firme'!$N$2:$N$745,MATCH('Tela de entrada'!F153,'Contrato Firme'!$D$2:$D$745,0),1)</f>
        <v>4.8043472361672848</v>
      </c>
      <c r="J153" s="71">
        <v>134</v>
      </c>
      <c r="K153" s="93">
        <f>INDEX('Contrato Flexível Percentual'!$R$2:$R$745,MATCH('Tela de entrada'!J153,'Contrato Flexível Percentual'!$D$2:$D$745,0),1)</f>
        <v>2.2000000000000002</v>
      </c>
      <c r="N153" s="71">
        <v>134</v>
      </c>
      <c r="O153" s="91">
        <f>INDEX('Contrato Flexível Prioridade'!$Q$2:$Q$1489,MATCH(CONCATENATE($N$12,'Tela de entrada'!N153),'Contrato Flexível Prioridade'!$B$2:$B$1489,0),1)</f>
        <v>3.9956527638327151</v>
      </c>
      <c r="R153" s="71">
        <v>134</v>
      </c>
      <c r="S153" s="91">
        <f>INDEX('Contrato Flexível Prioridade'!$Q$2:$Q$1489,MATCH(CONCATENATE($R$12,'Tela de entrada'!R153),'Contrato Flexível Prioridade'!$B$2:$B$1489,0),1)</f>
        <v>0</v>
      </c>
      <c r="V153" s="71">
        <v>134</v>
      </c>
      <c r="W153" s="109">
        <f>C153-H153-K153-O153-S153</f>
        <v>0</v>
      </c>
    </row>
    <row r="154" spans="2:23" x14ac:dyDescent="0.2">
      <c r="B154" s="47">
        <v>135</v>
      </c>
      <c r="C154" s="43">
        <v>29</v>
      </c>
      <c r="D154" s="13" t="s">
        <v>47</v>
      </c>
      <c r="F154" s="71">
        <v>135</v>
      </c>
      <c r="G154" s="37"/>
      <c r="H154" s="91">
        <f>INDEX('Contrato Firme'!$N$2:$N$745,MATCH('Tela de entrada'!F154,'Contrato Firme'!$D$2:$D$745,0),1)</f>
        <v>11.063064774361623</v>
      </c>
      <c r="J154" s="71">
        <v>135</v>
      </c>
      <c r="K154" s="93">
        <f>INDEX('Contrato Flexível Percentual'!$R$2:$R$745,MATCH('Tela de entrada'!J154,'Contrato Flexível Percentual'!$D$2:$D$745,0),1)</f>
        <v>5.8</v>
      </c>
      <c r="N154" s="71">
        <v>135</v>
      </c>
      <c r="O154" s="91">
        <f>INDEX('Contrato Flexível Prioridade'!$Q$2:$Q$1489,MATCH(CONCATENATE($N$12,'Tela de entrada'!N154),'Contrato Flexível Prioridade'!$B$2:$B$1489,0),1)</f>
        <v>12.136935225638378</v>
      </c>
      <c r="R154" s="71">
        <v>135</v>
      </c>
      <c r="S154" s="91">
        <f>INDEX('Contrato Flexível Prioridade'!$Q$2:$Q$1489,MATCH(CONCATENATE($R$12,'Tela de entrada'!R154),'Contrato Flexível Prioridade'!$B$2:$B$1489,0),1)</f>
        <v>0</v>
      </c>
      <c r="V154" s="71">
        <v>135</v>
      </c>
      <c r="W154" s="109">
        <f>C154-H154-K154-O154-S154</f>
        <v>0</v>
      </c>
    </row>
    <row r="155" spans="2:23" x14ac:dyDescent="0.2">
      <c r="B155" s="47">
        <v>136</v>
      </c>
      <c r="C155" s="43">
        <v>32</v>
      </c>
      <c r="D155" s="13" t="s">
        <v>47</v>
      </c>
      <c r="F155" s="71">
        <v>136</v>
      </c>
      <c r="G155" s="37"/>
      <c r="H155" s="91">
        <f>INDEX('Contrato Firme'!$N$2:$N$745,MATCH('Tela de entrada'!F155,'Contrato Firme'!$D$2:$D$745,0),1)</f>
        <v>12.106184364060681</v>
      </c>
      <c r="J155" s="71">
        <v>136</v>
      </c>
      <c r="K155" s="93">
        <f>INDEX('Contrato Flexível Percentual'!$R$2:$R$745,MATCH('Tela de entrada'!J155,'Contrato Flexível Percentual'!$D$2:$D$745,0),1)</f>
        <v>6.4</v>
      </c>
      <c r="N155" s="71">
        <v>136</v>
      </c>
      <c r="O155" s="91">
        <f>INDEX('Contrato Flexível Prioridade'!$Q$2:$Q$1489,MATCH(CONCATENATE($N$12,'Tela de entrada'!N155),'Contrato Flexível Prioridade'!$B$2:$B$1489,0),1)</f>
        <v>13.49381563593932</v>
      </c>
      <c r="R155" s="71">
        <v>136</v>
      </c>
      <c r="S155" s="91">
        <f>INDEX('Contrato Flexível Prioridade'!$Q$2:$Q$1489,MATCH(CONCATENATE($R$12,'Tela de entrada'!R155),'Contrato Flexível Prioridade'!$B$2:$B$1489,0),1)</f>
        <v>0</v>
      </c>
      <c r="V155" s="71">
        <v>136</v>
      </c>
      <c r="W155" s="109">
        <f>C155-H155-K155-O155-S155</f>
        <v>-1.7763568394002505E-15</v>
      </c>
    </row>
    <row r="156" spans="2:23" x14ac:dyDescent="0.2">
      <c r="B156" s="47">
        <v>137</v>
      </c>
      <c r="C156" s="43">
        <v>30</v>
      </c>
      <c r="D156" s="13" t="s">
        <v>47</v>
      </c>
      <c r="F156" s="71">
        <v>137</v>
      </c>
      <c r="G156" s="37"/>
      <c r="H156" s="91">
        <f>INDEX('Contrato Firme'!$N$2:$N$745,MATCH('Tela de entrada'!F156,'Contrato Firme'!$D$2:$D$745,0),1)</f>
        <v>11.41077130426131</v>
      </c>
      <c r="J156" s="71">
        <v>137</v>
      </c>
      <c r="K156" s="93">
        <f>INDEX('Contrato Flexível Percentual'!$R$2:$R$745,MATCH('Tela de entrada'!J156,'Contrato Flexível Percentual'!$D$2:$D$745,0),1)</f>
        <v>6</v>
      </c>
      <c r="N156" s="71">
        <v>137</v>
      </c>
      <c r="O156" s="91">
        <f>INDEX('Contrato Flexível Prioridade'!$Q$2:$Q$1489,MATCH(CONCATENATE($N$12,'Tela de entrada'!N156),'Contrato Flexível Prioridade'!$B$2:$B$1489,0),1)</f>
        <v>12.58922869573869</v>
      </c>
      <c r="R156" s="71">
        <v>137</v>
      </c>
      <c r="S156" s="91">
        <f>INDEX('Contrato Flexível Prioridade'!$Q$2:$Q$1489,MATCH(CONCATENATE($R$12,'Tela de entrada'!R156),'Contrato Flexível Prioridade'!$B$2:$B$1489,0),1)</f>
        <v>0</v>
      </c>
      <c r="V156" s="71">
        <v>137</v>
      </c>
      <c r="W156" s="109">
        <f>C156-H156-K156-O156-S156</f>
        <v>0</v>
      </c>
    </row>
    <row r="157" spans="2:23" x14ac:dyDescent="0.2">
      <c r="B157" s="47">
        <v>138</v>
      </c>
      <c r="C157" s="43">
        <v>29</v>
      </c>
      <c r="D157" s="13" t="s">
        <v>47</v>
      </c>
      <c r="F157" s="71">
        <v>138</v>
      </c>
      <c r="G157" s="37"/>
      <c r="H157" s="91">
        <f>INDEX('Contrato Firme'!$N$2:$N$745,MATCH('Tela de entrada'!F157,'Contrato Firme'!$D$2:$D$745,0),1)</f>
        <v>11.063064774361623</v>
      </c>
      <c r="J157" s="71">
        <v>138</v>
      </c>
      <c r="K157" s="93">
        <f>INDEX('Contrato Flexível Percentual'!$R$2:$R$745,MATCH('Tela de entrada'!J157,'Contrato Flexível Percentual'!$D$2:$D$745,0),1)</f>
        <v>5.8</v>
      </c>
      <c r="N157" s="71">
        <v>138</v>
      </c>
      <c r="O157" s="91">
        <f>INDEX('Contrato Flexível Prioridade'!$Q$2:$Q$1489,MATCH(CONCATENATE($N$12,'Tela de entrada'!N157),'Contrato Flexível Prioridade'!$B$2:$B$1489,0),1)</f>
        <v>12.136935225638378</v>
      </c>
      <c r="R157" s="71">
        <v>138</v>
      </c>
      <c r="S157" s="91">
        <f>INDEX('Contrato Flexível Prioridade'!$Q$2:$Q$1489,MATCH(CONCATENATE($R$12,'Tela de entrada'!R157),'Contrato Flexível Prioridade'!$B$2:$B$1489,0),1)</f>
        <v>0</v>
      </c>
      <c r="V157" s="71">
        <v>138</v>
      </c>
      <c r="W157" s="109">
        <f>C157-H157-K157-O157-S157</f>
        <v>0</v>
      </c>
    </row>
    <row r="158" spans="2:23" x14ac:dyDescent="0.2">
      <c r="B158" s="47">
        <v>139</v>
      </c>
      <c r="C158" s="43">
        <v>25</v>
      </c>
      <c r="D158" s="13" t="s">
        <v>47</v>
      </c>
      <c r="F158" s="71">
        <v>139</v>
      </c>
      <c r="G158" s="37"/>
      <c r="H158" s="91">
        <f>INDEX('Contrato Firme'!$N$2:$N$745,MATCH('Tela de entrada'!F158,'Contrato Firme'!$D$2:$D$745,0),1)</f>
        <v>9.672238654762884</v>
      </c>
      <c r="J158" s="71">
        <v>139</v>
      </c>
      <c r="K158" s="93">
        <f>INDEX('Contrato Flexível Percentual'!$R$2:$R$745,MATCH('Tela de entrada'!J158,'Contrato Flexível Percentual'!$D$2:$D$745,0),1)</f>
        <v>5</v>
      </c>
      <c r="N158" s="71">
        <v>139</v>
      </c>
      <c r="O158" s="91">
        <f>INDEX('Contrato Flexível Prioridade'!$Q$2:$Q$1489,MATCH(CONCATENATE($N$12,'Tela de entrada'!N158),'Contrato Flexível Prioridade'!$B$2:$B$1489,0),1)</f>
        <v>10.327761345237116</v>
      </c>
      <c r="R158" s="71">
        <v>139</v>
      </c>
      <c r="S158" s="91">
        <f>INDEX('Contrato Flexível Prioridade'!$Q$2:$Q$1489,MATCH(CONCATENATE($R$12,'Tela de entrada'!R158),'Contrato Flexível Prioridade'!$B$2:$B$1489,0),1)</f>
        <v>0</v>
      </c>
      <c r="V158" s="71">
        <v>139</v>
      </c>
      <c r="W158" s="109">
        <f>C158-H158-K158-O158-S158</f>
        <v>0</v>
      </c>
    </row>
    <row r="159" spans="2:23" x14ac:dyDescent="0.2">
      <c r="B159" s="47">
        <v>140</v>
      </c>
      <c r="C159" s="43">
        <v>5</v>
      </c>
      <c r="D159" s="13" t="s">
        <v>47</v>
      </c>
      <c r="F159" s="71">
        <v>140</v>
      </c>
      <c r="G159" s="37"/>
      <c r="H159" s="91">
        <f>INDEX('Contrato Firme'!$N$2:$N$745,MATCH('Tela de entrada'!F159,'Contrato Firme'!$D$2:$D$745,0),1)</f>
        <v>3.7836603258165948</v>
      </c>
      <c r="J159" s="71">
        <v>140</v>
      </c>
      <c r="K159" s="93">
        <f>INDEX('Contrato Flexível Percentual'!$R$2:$R$745,MATCH('Tela de entrada'!J159,'Contrato Flexível Percentual'!$D$2:$D$745,0),1)</f>
        <v>1</v>
      </c>
      <c r="N159" s="71">
        <v>140</v>
      </c>
      <c r="O159" s="91">
        <f>INDEX('Contrato Flexível Prioridade'!$Q$2:$Q$1489,MATCH(CONCATENATE($N$12,'Tela de entrada'!N159),'Contrato Flexível Prioridade'!$B$2:$B$1489,0),1)</f>
        <v>0.21633967418340561</v>
      </c>
      <c r="R159" s="71">
        <v>140</v>
      </c>
      <c r="S159" s="91">
        <f>INDEX('Contrato Flexível Prioridade'!$Q$2:$Q$1489,MATCH(CONCATENATE($R$12,'Tela de entrada'!R159),'Contrato Flexível Prioridade'!$B$2:$B$1489,0),1)</f>
        <v>0</v>
      </c>
      <c r="V159" s="71">
        <v>140</v>
      </c>
      <c r="W159" s="109">
        <f>C159-H159-K159-O159-S159</f>
        <v>-4.4408920985006262E-16</v>
      </c>
    </row>
    <row r="160" spans="2:23" x14ac:dyDescent="0.2">
      <c r="B160" s="47">
        <v>141</v>
      </c>
      <c r="C160" s="43">
        <v>26</v>
      </c>
      <c r="D160" s="13" t="s">
        <v>47</v>
      </c>
      <c r="F160" s="71">
        <v>141</v>
      </c>
      <c r="G160" s="37"/>
      <c r="H160" s="91">
        <f>INDEX('Contrato Firme'!$N$2:$N$745,MATCH('Tela de entrada'!F160,'Contrato Firme'!$D$2:$D$745,0),1)</f>
        <v>10.019945184662568</v>
      </c>
      <c r="J160" s="71">
        <v>141</v>
      </c>
      <c r="K160" s="93">
        <f>INDEX('Contrato Flexível Percentual'!$R$2:$R$745,MATCH('Tela de entrada'!J160,'Contrato Flexível Percentual'!$D$2:$D$745,0),1)</f>
        <v>5.2</v>
      </c>
      <c r="N160" s="71">
        <v>141</v>
      </c>
      <c r="O160" s="91">
        <f>INDEX('Contrato Flexível Prioridade'!$Q$2:$Q$1489,MATCH(CONCATENATE($N$12,'Tela de entrada'!N160),'Contrato Flexível Prioridade'!$B$2:$B$1489,0),1)</f>
        <v>10.780054815337433</v>
      </c>
      <c r="R160" s="71">
        <v>141</v>
      </c>
      <c r="S160" s="91">
        <f>INDEX('Contrato Flexível Prioridade'!$Q$2:$Q$1489,MATCH(CONCATENATE($R$12,'Tela de entrada'!R160),'Contrato Flexível Prioridade'!$B$2:$B$1489,0),1)</f>
        <v>0</v>
      </c>
      <c r="V160" s="71">
        <v>141</v>
      </c>
      <c r="W160" s="109">
        <f>C160-H160-K160-O160-S160</f>
        <v>0</v>
      </c>
    </row>
    <row r="161" spans="2:23" x14ac:dyDescent="0.2">
      <c r="B161" s="47">
        <v>142</v>
      </c>
      <c r="C161" s="43">
        <v>35</v>
      </c>
      <c r="D161" s="13" t="s">
        <v>47</v>
      </c>
      <c r="F161" s="71">
        <v>142</v>
      </c>
      <c r="G161" s="37"/>
      <c r="H161" s="91">
        <f>INDEX('Contrato Firme'!$N$2:$N$745,MATCH('Tela de entrada'!F161,'Contrato Firme'!$D$2:$D$745,0),1)</f>
        <v>13.149303953759738</v>
      </c>
      <c r="J161" s="71">
        <v>142</v>
      </c>
      <c r="K161" s="93">
        <f>INDEX('Contrato Flexível Percentual'!$R$2:$R$745,MATCH('Tela de entrada'!J161,'Contrato Flexível Percentual'!$D$2:$D$745,0),1)</f>
        <v>7</v>
      </c>
      <c r="N161" s="71">
        <v>142</v>
      </c>
      <c r="O161" s="91">
        <f>INDEX('Contrato Flexível Prioridade'!$Q$2:$Q$1489,MATCH(CONCATENATE($N$12,'Tela de entrada'!N161),'Contrato Flexível Prioridade'!$B$2:$B$1489,0),1)</f>
        <v>14.850696046240262</v>
      </c>
      <c r="R161" s="71">
        <v>142</v>
      </c>
      <c r="S161" s="91">
        <f>INDEX('Contrato Flexível Prioridade'!$Q$2:$Q$1489,MATCH(CONCATENATE($R$12,'Tela de entrada'!R161),'Contrato Flexível Prioridade'!$B$2:$B$1489,0),1)</f>
        <v>0</v>
      </c>
      <c r="V161" s="71">
        <v>142</v>
      </c>
      <c r="W161" s="109">
        <f>C161-H161-K161-O161-S161</f>
        <v>0</v>
      </c>
    </row>
    <row r="162" spans="2:23" x14ac:dyDescent="0.2">
      <c r="B162" s="47">
        <v>143</v>
      </c>
      <c r="C162" s="43">
        <v>33</v>
      </c>
      <c r="D162" s="13" t="s">
        <v>47</v>
      </c>
      <c r="F162" s="71">
        <v>143</v>
      </c>
      <c r="G162" s="37"/>
      <c r="H162" s="91">
        <f>INDEX('Contrato Firme'!$N$2:$N$745,MATCH('Tela de entrada'!F162,'Contrato Firme'!$D$2:$D$745,0),1)</f>
        <v>12.453890893960367</v>
      </c>
      <c r="J162" s="71">
        <v>143</v>
      </c>
      <c r="K162" s="93">
        <f>INDEX('Contrato Flexível Percentual'!$R$2:$R$745,MATCH('Tela de entrada'!J162,'Contrato Flexível Percentual'!$D$2:$D$745,0),1)</f>
        <v>6.6</v>
      </c>
      <c r="N162" s="71">
        <v>143</v>
      </c>
      <c r="O162" s="91">
        <f>INDEX('Contrato Flexível Prioridade'!$Q$2:$Q$1489,MATCH(CONCATENATE($N$12,'Tela de entrada'!N162),'Contrato Flexível Prioridade'!$B$2:$B$1489,0),1)</f>
        <v>13.946109106039636</v>
      </c>
      <c r="R162" s="71">
        <v>143</v>
      </c>
      <c r="S162" s="91">
        <f>INDEX('Contrato Flexível Prioridade'!$Q$2:$Q$1489,MATCH(CONCATENATE($R$12,'Tela de entrada'!R162),'Contrato Flexível Prioridade'!$B$2:$B$1489,0),1)</f>
        <v>0</v>
      </c>
      <c r="V162" s="71">
        <v>143</v>
      </c>
      <c r="W162" s="109">
        <f>C162-H162-K162-O162-S162</f>
        <v>-1.7763568394002505E-15</v>
      </c>
    </row>
    <row r="163" spans="2:23" x14ac:dyDescent="0.2">
      <c r="B163" s="47">
        <v>144</v>
      </c>
      <c r="C163" s="43">
        <v>5</v>
      </c>
      <c r="D163" s="13" t="s">
        <v>47</v>
      </c>
      <c r="F163" s="71">
        <v>144</v>
      </c>
      <c r="G163" s="37"/>
      <c r="H163" s="91">
        <f>INDEX('Contrato Firme'!$N$2:$N$745,MATCH('Tela de entrada'!F163,'Contrato Firme'!$D$2:$D$745,0),1)</f>
        <v>3.7836603258165948</v>
      </c>
      <c r="J163" s="71">
        <v>144</v>
      </c>
      <c r="K163" s="93">
        <f>INDEX('Contrato Flexível Percentual'!$R$2:$R$745,MATCH('Tela de entrada'!J163,'Contrato Flexível Percentual'!$D$2:$D$745,0),1)</f>
        <v>1</v>
      </c>
      <c r="N163" s="71">
        <v>144</v>
      </c>
      <c r="O163" s="91">
        <f>INDEX('Contrato Flexível Prioridade'!$Q$2:$Q$1489,MATCH(CONCATENATE($N$12,'Tela de entrada'!N163),'Contrato Flexível Prioridade'!$B$2:$B$1489,0),1)</f>
        <v>0.21633967418340561</v>
      </c>
      <c r="R163" s="71">
        <v>144</v>
      </c>
      <c r="S163" s="91">
        <f>INDEX('Contrato Flexível Prioridade'!$Q$2:$Q$1489,MATCH(CONCATENATE($R$12,'Tela de entrada'!R163),'Contrato Flexível Prioridade'!$B$2:$B$1489,0),1)</f>
        <v>0</v>
      </c>
      <c r="V163" s="71">
        <v>144</v>
      </c>
      <c r="W163" s="109">
        <f>C163-H163-K163-O163-S163</f>
        <v>-4.4408920985006262E-16</v>
      </c>
    </row>
    <row r="164" spans="2:23" x14ac:dyDescent="0.2">
      <c r="B164" s="47">
        <v>145</v>
      </c>
      <c r="C164" s="43">
        <v>29</v>
      </c>
      <c r="D164" s="13" t="s">
        <v>47</v>
      </c>
      <c r="F164" s="71">
        <v>145</v>
      </c>
      <c r="G164" s="37"/>
      <c r="H164" s="91">
        <f>INDEX('Contrato Firme'!$N$2:$N$745,MATCH('Tela de entrada'!F164,'Contrato Firme'!$D$2:$D$745,0),1)</f>
        <v>11.063064774361623</v>
      </c>
      <c r="J164" s="71">
        <v>145</v>
      </c>
      <c r="K164" s="93">
        <f>INDEX('Contrato Flexível Percentual'!$R$2:$R$745,MATCH('Tela de entrada'!J164,'Contrato Flexível Percentual'!$D$2:$D$745,0),1)</f>
        <v>5.8</v>
      </c>
      <c r="N164" s="71">
        <v>145</v>
      </c>
      <c r="O164" s="91">
        <f>INDEX('Contrato Flexível Prioridade'!$Q$2:$Q$1489,MATCH(CONCATENATE($N$12,'Tela de entrada'!N164),'Contrato Flexível Prioridade'!$B$2:$B$1489,0),1)</f>
        <v>12.136935225638378</v>
      </c>
      <c r="R164" s="71">
        <v>145</v>
      </c>
      <c r="S164" s="91">
        <f>INDEX('Contrato Flexível Prioridade'!$Q$2:$Q$1489,MATCH(CONCATENATE($R$12,'Tela de entrada'!R164),'Contrato Flexível Prioridade'!$B$2:$B$1489,0),1)</f>
        <v>0</v>
      </c>
      <c r="V164" s="71">
        <v>145</v>
      </c>
      <c r="W164" s="109">
        <f>C164-H164-K164-O164-S164</f>
        <v>0</v>
      </c>
    </row>
    <row r="165" spans="2:23" x14ac:dyDescent="0.2">
      <c r="B165" s="47">
        <v>146</v>
      </c>
      <c r="C165" s="43">
        <v>50</v>
      </c>
      <c r="D165" s="13" t="s">
        <v>47</v>
      </c>
      <c r="F165" s="71">
        <v>146</v>
      </c>
      <c r="G165" s="37"/>
      <c r="H165" s="91">
        <f>INDEX('Contrato Firme'!$N$2:$N$745,MATCH('Tela de entrada'!F165,'Contrato Firme'!$D$2:$D$745,0),1)</f>
        <v>15</v>
      </c>
      <c r="J165" s="71">
        <v>146</v>
      </c>
      <c r="K165" s="93">
        <f>INDEX('Contrato Flexível Percentual'!$R$2:$R$745,MATCH('Tela de entrada'!J165,'Contrato Flexível Percentual'!$D$2:$D$745,0),1)</f>
        <v>10</v>
      </c>
      <c r="N165" s="71">
        <v>146</v>
      </c>
      <c r="O165" s="91">
        <f>INDEX('Contrato Flexível Prioridade'!$Q$2:$Q$1489,MATCH(CONCATENATE($N$12,'Tela de entrada'!N165),'Contrato Flexível Prioridade'!$B$2:$B$1489,0),1)</f>
        <v>15</v>
      </c>
      <c r="R165" s="71">
        <v>146</v>
      </c>
      <c r="S165" s="91">
        <f>INDEX('Contrato Flexível Prioridade'!$Q$2:$Q$1489,MATCH(CONCATENATE($R$12,'Tela de entrada'!R165),'Contrato Flexível Prioridade'!$B$2:$B$1489,0),1)</f>
        <v>10</v>
      </c>
      <c r="V165" s="71">
        <v>146</v>
      </c>
      <c r="W165" s="109">
        <f>C165-H165-K165-O165-S165</f>
        <v>0</v>
      </c>
    </row>
    <row r="166" spans="2:23" x14ac:dyDescent="0.2">
      <c r="B166" s="47">
        <v>147</v>
      </c>
      <c r="C166" s="43">
        <v>50</v>
      </c>
      <c r="D166" s="13" t="s">
        <v>47</v>
      </c>
      <c r="F166" s="71">
        <v>147</v>
      </c>
      <c r="G166" s="37"/>
      <c r="H166" s="91">
        <f>INDEX('Contrato Firme'!$N$2:$N$745,MATCH('Tela de entrada'!F166,'Contrato Firme'!$D$2:$D$745,0),1)</f>
        <v>15</v>
      </c>
      <c r="J166" s="71">
        <v>147</v>
      </c>
      <c r="K166" s="93">
        <f>INDEX('Contrato Flexível Percentual'!$R$2:$R$745,MATCH('Tela de entrada'!J166,'Contrato Flexível Percentual'!$D$2:$D$745,0),1)</f>
        <v>10</v>
      </c>
      <c r="N166" s="71">
        <v>147</v>
      </c>
      <c r="O166" s="91">
        <f>INDEX('Contrato Flexível Prioridade'!$Q$2:$Q$1489,MATCH(CONCATENATE($N$12,'Tela de entrada'!N166),'Contrato Flexível Prioridade'!$B$2:$B$1489,0),1)</f>
        <v>15</v>
      </c>
      <c r="R166" s="71">
        <v>147</v>
      </c>
      <c r="S166" s="91">
        <f>INDEX('Contrato Flexível Prioridade'!$Q$2:$Q$1489,MATCH(CONCATENATE($R$12,'Tela de entrada'!R166),'Contrato Flexível Prioridade'!$B$2:$B$1489,0),1)</f>
        <v>10</v>
      </c>
      <c r="V166" s="71">
        <v>147</v>
      </c>
      <c r="W166" s="109">
        <f>C166-H166-K166-O166-S166</f>
        <v>0</v>
      </c>
    </row>
    <row r="167" spans="2:23" x14ac:dyDescent="0.2">
      <c r="B167" s="47">
        <v>148</v>
      </c>
      <c r="C167" s="43">
        <v>43</v>
      </c>
      <c r="D167" s="13" t="s">
        <v>47</v>
      </c>
      <c r="F167" s="71">
        <v>148</v>
      </c>
      <c r="G167" s="37"/>
      <c r="H167" s="91">
        <f>INDEX('Contrato Firme'!$N$2:$N$745,MATCH('Tela de entrada'!F167,'Contrato Firme'!$D$2:$D$745,0),1)</f>
        <v>15</v>
      </c>
      <c r="J167" s="71">
        <v>148</v>
      </c>
      <c r="K167" s="93">
        <f>INDEX('Contrato Flexível Percentual'!$R$2:$R$745,MATCH('Tela de entrada'!J167,'Contrato Flexível Percentual'!$D$2:$D$745,0),1)</f>
        <v>8.6</v>
      </c>
      <c r="N167" s="71">
        <v>148</v>
      </c>
      <c r="O167" s="91">
        <f>INDEX('Contrato Flexível Prioridade'!$Q$2:$Q$1489,MATCH(CONCATENATE($N$12,'Tela de entrada'!N167),'Contrato Flexível Prioridade'!$B$2:$B$1489,0),1)</f>
        <v>15</v>
      </c>
      <c r="R167" s="71">
        <v>148</v>
      </c>
      <c r="S167" s="91">
        <f>INDEX('Contrato Flexível Prioridade'!$Q$2:$Q$1489,MATCH(CONCATENATE($R$12,'Tela de entrada'!R167),'Contrato Flexível Prioridade'!$B$2:$B$1489,0),1)</f>
        <v>4.3999999999999986</v>
      </c>
      <c r="V167" s="71">
        <v>148</v>
      </c>
      <c r="W167" s="109">
        <f>C167-H167-K167-O167-S167</f>
        <v>0</v>
      </c>
    </row>
    <row r="168" spans="2:23" x14ac:dyDescent="0.2">
      <c r="B168" s="47">
        <v>149</v>
      </c>
      <c r="C168" s="43">
        <v>33</v>
      </c>
      <c r="D168" s="13" t="s">
        <v>47</v>
      </c>
      <c r="F168" s="71">
        <v>149</v>
      </c>
      <c r="G168" s="37"/>
      <c r="H168" s="91">
        <f>INDEX('Contrato Firme'!$N$2:$N$745,MATCH('Tela de entrada'!F168,'Contrato Firme'!$D$2:$D$745,0),1)</f>
        <v>12.453890893960367</v>
      </c>
      <c r="J168" s="71">
        <v>149</v>
      </c>
      <c r="K168" s="93">
        <f>INDEX('Contrato Flexível Percentual'!$R$2:$R$745,MATCH('Tela de entrada'!J168,'Contrato Flexível Percentual'!$D$2:$D$745,0),1)</f>
        <v>6.6</v>
      </c>
      <c r="N168" s="71">
        <v>149</v>
      </c>
      <c r="O168" s="91">
        <f>INDEX('Contrato Flexível Prioridade'!$Q$2:$Q$1489,MATCH(CONCATENATE($N$12,'Tela de entrada'!N168),'Contrato Flexível Prioridade'!$B$2:$B$1489,0),1)</f>
        <v>13.946109106039636</v>
      </c>
      <c r="R168" s="71">
        <v>149</v>
      </c>
      <c r="S168" s="91">
        <f>INDEX('Contrato Flexível Prioridade'!$Q$2:$Q$1489,MATCH(CONCATENATE($R$12,'Tela de entrada'!R168),'Contrato Flexível Prioridade'!$B$2:$B$1489,0),1)</f>
        <v>0</v>
      </c>
      <c r="V168" s="71">
        <v>149</v>
      </c>
      <c r="W168" s="109">
        <f>C168-H168-K168-O168-S168</f>
        <v>-1.7763568394002505E-15</v>
      </c>
    </row>
    <row r="169" spans="2:23" x14ac:dyDescent="0.2">
      <c r="B169" s="47">
        <v>150</v>
      </c>
      <c r="C169" s="43">
        <v>22</v>
      </c>
      <c r="D169" s="13" t="s">
        <v>47</v>
      </c>
      <c r="F169" s="71">
        <v>150</v>
      </c>
      <c r="G169" s="37"/>
      <c r="H169" s="91">
        <f>INDEX('Contrato Firme'!$N$2:$N$745,MATCH('Tela de entrada'!F169,'Contrato Firme'!$D$2:$D$745,0),1)</f>
        <v>8.6291190650638274</v>
      </c>
      <c r="J169" s="71">
        <v>150</v>
      </c>
      <c r="K169" s="93">
        <f>INDEX('Contrato Flexível Percentual'!$R$2:$R$745,MATCH('Tela de entrada'!J169,'Contrato Flexível Percentual'!$D$2:$D$745,0),1)</f>
        <v>4.4000000000000004</v>
      </c>
      <c r="N169" s="71">
        <v>150</v>
      </c>
      <c r="O169" s="91">
        <f>INDEX('Contrato Flexível Prioridade'!$Q$2:$Q$1489,MATCH(CONCATENATE($N$12,'Tela de entrada'!N169),'Contrato Flexível Prioridade'!$B$2:$B$1489,0),1)</f>
        <v>8.9708809349361722</v>
      </c>
      <c r="R169" s="71">
        <v>150</v>
      </c>
      <c r="S169" s="91">
        <f>INDEX('Contrato Flexível Prioridade'!$Q$2:$Q$1489,MATCH(CONCATENATE($R$12,'Tela de entrada'!R169),'Contrato Flexível Prioridade'!$B$2:$B$1489,0),1)</f>
        <v>0</v>
      </c>
      <c r="V169" s="71">
        <v>150</v>
      </c>
      <c r="W169" s="109">
        <f>C169-H169-K169-O169-S169</f>
        <v>0</v>
      </c>
    </row>
    <row r="170" spans="2:23" x14ac:dyDescent="0.2">
      <c r="B170" s="47">
        <v>151</v>
      </c>
      <c r="C170" s="43">
        <v>23</v>
      </c>
      <c r="D170" s="13" t="s">
        <v>47</v>
      </c>
      <c r="F170" s="71">
        <v>151</v>
      </c>
      <c r="G170" s="37"/>
      <c r="H170" s="91">
        <f>INDEX('Contrato Firme'!$N$2:$N$745,MATCH('Tela de entrada'!F170,'Contrato Firme'!$D$2:$D$745,0),1)</f>
        <v>8.9768255949635112</v>
      </c>
      <c r="J170" s="71">
        <v>151</v>
      </c>
      <c r="K170" s="93">
        <f>INDEX('Contrato Flexível Percentual'!$R$2:$R$745,MATCH('Tela de entrada'!J170,'Contrato Flexível Percentual'!$D$2:$D$745,0),1)</f>
        <v>4.5999999999999996</v>
      </c>
      <c r="N170" s="71">
        <v>151</v>
      </c>
      <c r="O170" s="91">
        <f>INDEX('Contrato Flexível Prioridade'!$Q$2:$Q$1489,MATCH(CONCATENATE($N$12,'Tela de entrada'!N170),'Contrato Flexível Prioridade'!$B$2:$B$1489,0),1)</f>
        <v>9.4231744050364892</v>
      </c>
      <c r="R170" s="71">
        <v>151</v>
      </c>
      <c r="S170" s="91">
        <f>INDEX('Contrato Flexível Prioridade'!$Q$2:$Q$1489,MATCH(CONCATENATE($R$12,'Tela de entrada'!R170),'Contrato Flexível Prioridade'!$B$2:$B$1489,0),1)</f>
        <v>0</v>
      </c>
      <c r="V170" s="71">
        <v>151</v>
      </c>
      <c r="W170" s="109">
        <f>C170-H170-K170-O170-S170</f>
        <v>0</v>
      </c>
    </row>
    <row r="171" spans="2:23" x14ac:dyDescent="0.2">
      <c r="B171" s="47">
        <v>152</v>
      </c>
      <c r="C171" s="43">
        <v>29</v>
      </c>
      <c r="D171" s="13" t="s">
        <v>47</v>
      </c>
      <c r="F171" s="71">
        <v>152</v>
      </c>
      <c r="G171" s="37"/>
      <c r="H171" s="91">
        <f>INDEX('Contrato Firme'!$N$2:$N$745,MATCH('Tela de entrada'!F171,'Contrato Firme'!$D$2:$D$745,0),1)</f>
        <v>11.063064774361623</v>
      </c>
      <c r="J171" s="71">
        <v>152</v>
      </c>
      <c r="K171" s="93">
        <f>INDEX('Contrato Flexível Percentual'!$R$2:$R$745,MATCH('Tela de entrada'!J171,'Contrato Flexível Percentual'!$D$2:$D$745,0),1)</f>
        <v>5.8</v>
      </c>
      <c r="N171" s="71">
        <v>152</v>
      </c>
      <c r="O171" s="91">
        <f>INDEX('Contrato Flexível Prioridade'!$Q$2:$Q$1489,MATCH(CONCATENATE($N$12,'Tela de entrada'!N171),'Contrato Flexível Prioridade'!$B$2:$B$1489,0),1)</f>
        <v>12.136935225638378</v>
      </c>
      <c r="R171" s="71">
        <v>152</v>
      </c>
      <c r="S171" s="91">
        <f>INDEX('Contrato Flexível Prioridade'!$Q$2:$Q$1489,MATCH(CONCATENATE($R$12,'Tela de entrada'!R171),'Contrato Flexível Prioridade'!$B$2:$B$1489,0),1)</f>
        <v>0</v>
      </c>
      <c r="V171" s="71">
        <v>152</v>
      </c>
      <c r="W171" s="109">
        <f>C171-H171-K171-O171-S171</f>
        <v>0</v>
      </c>
    </row>
    <row r="172" spans="2:23" x14ac:dyDescent="0.2">
      <c r="B172" s="47">
        <v>153</v>
      </c>
      <c r="C172" s="43">
        <v>11</v>
      </c>
      <c r="D172" s="13" t="s">
        <v>47</v>
      </c>
      <c r="F172" s="71">
        <v>153</v>
      </c>
      <c r="G172" s="37"/>
      <c r="H172" s="91">
        <f>INDEX('Contrato Firme'!$N$2:$N$745,MATCH('Tela de entrada'!F172,'Contrato Firme'!$D$2:$D$745,0),1)</f>
        <v>4.8043472361672848</v>
      </c>
      <c r="J172" s="71">
        <v>153</v>
      </c>
      <c r="K172" s="93">
        <f>INDEX('Contrato Flexível Percentual'!$R$2:$R$745,MATCH('Tela de entrada'!J172,'Contrato Flexível Percentual'!$D$2:$D$745,0),1)</f>
        <v>2.2000000000000002</v>
      </c>
      <c r="N172" s="71">
        <v>153</v>
      </c>
      <c r="O172" s="91">
        <f>INDEX('Contrato Flexível Prioridade'!$Q$2:$Q$1489,MATCH(CONCATENATE($N$12,'Tela de entrada'!N172),'Contrato Flexível Prioridade'!$B$2:$B$1489,0),1)</f>
        <v>3.9956527638327151</v>
      </c>
      <c r="R172" s="71">
        <v>153</v>
      </c>
      <c r="S172" s="91">
        <f>INDEX('Contrato Flexível Prioridade'!$Q$2:$Q$1489,MATCH(CONCATENATE($R$12,'Tela de entrada'!R172),'Contrato Flexível Prioridade'!$B$2:$B$1489,0),1)</f>
        <v>0</v>
      </c>
      <c r="V172" s="71">
        <v>153</v>
      </c>
      <c r="W172" s="109">
        <f>C172-H172-K172-O172-S172</f>
        <v>0</v>
      </c>
    </row>
    <row r="173" spans="2:23" x14ac:dyDescent="0.2">
      <c r="B173" s="47">
        <v>154</v>
      </c>
      <c r="C173" s="43">
        <v>28</v>
      </c>
      <c r="D173" s="13" t="s">
        <v>47</v>
      </c>
      <c r="F173" s="71">
        <v>154</v>
      </c>
      <c r="G173" s="37"/>
      <c r="H173" s="91">
        <f>INDEX('Contrato Firme'!$N$2:$N$745,MATCH('Tela de entrada'!F173,'Contrato Firme'!$D$2:$D$745,0),1)</f>
        <v>10.715358244461939</v>
      </c>
      <c r="J173" s="71">
        <v>154</v>
      </c>
      <c r="K173" s="93">
        <f>INDEX('Contrato Flexível Percentual'!$R$2:$R$745,MATCH('Tela de entrada'!J173,'Contrato Flexível Percentual'!$D$2:$D$745,0),1)</f>
        <v>5.6</v>
      </c>
      <c r="N173" s="71">
        <v>154</v>
      </c>
      <c r="O173" s="91">
        <f>INDEX('Contrato Flexível Prioridade'!$Q$2:$Q$1489,MATCH(CONCATENATE($N$12,'Tela de entrada'!N173),'Contrato Flexível Prioridade'!$B$2:$B$1489,0),1)</f>
        <v>11.68464175553806</v>
      </c>
      <c r="R173" s="71">
        <v>154</v>
      </c>
      <c r="S173" s="91">
        <f>INDEX('Contrato Flexível Prioridade'!$Q$2:$Q$1489,MATCH(CONCATENATE($R$12,'Tela de entrada'!R173),'Contrato Flexível Prioridade'!$B$2:$B$1489,0),1)</f>
        <v>0</v>
      </c>
      <c r="V173" s="71">
        <v>154</v>
      </c>
      <c r="W173" s="109">
        <f>C173-H173-K173-O173-S173</f>
        <v>1.7763568394002505E-15</v>
      </c>
    </row>
    <row r="174" spans="2:23" x14ac:dyDescent="0.2">
      <c r="B174" s="47">
        <v>155</v>
      </c>
      <c r="C174" s="43">
        <v>40</v>
      </c>
      <c r="D174" s="13" t="s">
        <v>47</v>
      </c>
      <c r="F174" s="71">
        <v>155</v>
      </c>
      <c r="G174" s="37"/>
      <c r="H174" s="91">
        <f>INDEX('Contrato Firme'!$N$2:$N$745,MATCH('Tela de entrada'!F174,'Contrato Firme'!$D$2:$D$745,0),1)</f>
        <v>14.887836603258167</v>
      </c>
      <c r="J174" s="71">
        <v>155</v>
      </c>
      <c r="K174" s="93">
        <f>INDEX('Contrato Flexível Percentual'!$R$2:$R$745,MATCH('Tela de entrada'!J174,'Contrato Flexível Percentual'!$D$2:$D$745,0),1)</f>
        <v>8</v>
      </c>
      <c r="N174" s="71">
        <v>155</v>
      </c>
      <c r="O174" s="91">
        <f>INDEX('Contrato Flexível Prioridade'!$Q$2:$Q$1489,MATCH(CONCATENATE($N$12,'Tela de entrada'!N174),'Contrato Flexível Prioridade'!$B$2:$B$1489,0),1)</f>
        <v>15</v>
      </c>
      <c r="R174" s="71">
        <v>155</v>
      </c>
      <c r="S174" s="91">
        <f>INDEX('Contrato Flexível Prioridade'!$Q$2:$Q$1489,MATCH(CONCATENATE($R$12,'Tela de entrada'!R174),'Contrato Flexível Prioridade'!$B$2:$B$1489,0),1)</f>
        <v>2.1121633967418347</v>
      </c>
      <c r="V174" s="71">
        <v>155</v>
      </c>
      <c r="W174" s="109">
        <f>C174-H174-K174-O174-S174</f>
        <v>0</v>
      </c>
    </row>
    <row r="175" spans="2:23" x14ac:dyDescent="0.2">
      <c r="B175" s="47">
        <v>156</v>
      </c>
      <c r="C175" s="43">
        <v>41</v>
      </c>
      <c r="D175" s="13" t="s">
        <v>47</v>
      </c>
      <c r="F175" s="71">
        <v>156</v>
      </c>
      <c r="G175" s="37"/>
      <c r="H175" s="91">
        <f>INDEX('Contrato Firme'!$N$2:$N$745,MATCH('Tela de entrada'!F175,'Contrato Firme'!$D$2:$D$745,0),1)</f>
        <v>15</v>
      </c>
      <c r="J175" s="71">
        <v>156</v>
      </c>
      <c r="K175" s="93">
        <f>INDEX('Contrato Flexível Percentual'!$R$2:$R$745,MATCH('Tela de entrada'!J175,'Contrato Flexível Percentual'!$D$2:$D$745,0),1)</f>
        <v>8.2000000000000011</v>
      </c>
      <c r="N175" s="71">
        <v>156</v>
      </c>
      <c r="O175" s="91">
        <f>INDEX('Contrato Flexível Prioridade'!$Q$2:$Q$1489,MATCH(CONCATENATE($N$12,'Tela de entrada'!N175),'Contrato Flexível Prioridade'!$B$2:$B$1489,0),1)</f>
        <v>15</v>
      </c>
      <c r="R175" s="71">
        <v>156</v>
      </c>
      <c r="S175" s="91">
        <f>INDEX('Contrato Flexível Prioridade'!$Q$2:$Q$1489,MATCH(CONCATENATE($R$12,'Tela de entrada'!R175),'Contrato Flexível Prioridade'!$B$2:$B$1489,0),1)</f>
        <v>2.7999999999999972</v>
      </c>
      <c r="V175" s="71">
        <v>156</v>
      </c>
      <c r="W175" s="109">
        <f>C175-H175-K175-O175-S175</f>
        <v>0</v>
      </c>
    </row>
    <row r="176" spans="2:23" x14ac:dyDescent="0.2">
      <c r="B176" s="47">
        <v>157</v>
      </c>
      <c r="C176" s="43">
        <v>45</v>
      </c>
      <c r="D176" s="13" t="s">
        <v>47</v>
      </c>
      <c r="F176" s="71">
        <v>157</v>
      </c>
      <c r="G176" s="37"/>
      <c r="H176" s="91">
        <f>INDEX('Contrato Firme'!$N$2:$N$745,MATCH('Tela de entrada'!F176,'Contrato Firme'!$D$2:$D$745,0),1)</f>
        <v>15</v>
      </c>
      <c r="J176" s="71">
        <v>157</v>
      </c>
      <c r="K176" s="93">
        <f>INDEX('Contrato Flexível Percentual'!$R$2:$R$745,MATCH('Tela de entrada'!J176,'Contrato Flexível Percentual'!$D$2:$D$745,0),1)</f>
        <v>9</v>
      </c>
      <c r="N176" s="71">
        <v>157</v>
      </c>
      <c r="O176" s="91">
        <f>INDEX('Contrato Flexível Prioridade'!$Q$2:$Q$1489,MATCH(CONCATENATE($N$12,'Tela de entrada'!N176),'Contrato Flexível Prioridade'!$B$2:$B$1489,0),1)</f>
        <v>15</v>
      </c>
      <c r="R176" s="71">
        <v>157</v>
      </c>
      <c r="S176" s="91">
        <f>INDEX('Contrato Flexível Prioridade'!$Q$2:$Q$1489,MATCH(CONCATENATE($R$12,'Tela de entrada'!R176),'Contrato Flexível Prioridade'!$B$2:$B$1489,0),1)</f>
        <v>6</v>
      </c>
      <c r="V176" s="71">
        <v>157</v>
      </c>
      <c r="W176" s="109">
        <f>C176-H176-K176-O176-S176</f>
        <v>0</v>
      </c>
    </row>
    <row r="177" spans="2:23" x14ac:dyDescent="0.2">
      <c r="B177" s="47">
        <v>158</v>
      </c>
      <c r="C177" s="43">
        <v>44</v>
      </c>
      <c r="D177" s="13" t="s">
        <v>47</v>
      </c>
      <c r="F177" s="71">
        <v>158</v>
      </c>
      <c r="G177" s="37"/>
      <c r="H177" s="91">
        <f>INDEX('Contrato Firme'!$N$2:$N$745,MATCH('Tela de entrada'!F177,'Contrato Firme'!$D$2:$D$745,0),1)</f>
        <v>15</v>
      </c>
      <c r="J177" s="71">
        <v>158</v>
      </c>
      <c r="K177" s="93">
        <f>INDEX('Contrato Flexível Percentual'!$R$2:$R$745,MATCH('Tela de entrada'!J177,'Contrato Flexível Percentual'!$D$2:$D$745,0),1)</f>
        <v>8.8000000000000007</v>
      </c>
      <c r="N177" s="71">
        <v>158</v>
      </c>
      <c r="O177" s="91">
        <f>INDEX('Contrato Flexível Prioridade'!$Q$2:$Q$1489,MATCH(CONCATENATE($N$12,'Tela de entrada'!N177),'Contrato Flexível Prioridade'!$B$2:$B$1489,0),1)</f>
        <v>15</v>
      </c>
      <c r="R177" s="71">
        <v>158</v>
      </c>
      <c r="S177" s="91">
        <f>INDEX('Contrato Flexível Prioridade'!$Q$2:$Q$1489,MATCH(CONCATENATE($R$12,'Tela de entrada'!R177),'Contrato Flexível Prioridade'!$B$2:$B$1489,0),1)</f>
        <v>5.1999999999999993</v>
      </c>
      <c r="V177" s="71">
        <v>158</v>
      </c>
      <c r="W177" s="109">
        <f>C177-H177-K177-O177-S177</f>
        <v>0</v>
      </c>
    </row>
    <row r="178" spans="2:23" x14ac:dyDescent="0.2">
      <c r="B178" s="47">
        <v>159</v>
      </c>
      <c r="C178" s="43">
        <v>43</v>
      </c>
      <c r="D178" s="13" t="s">
        <v>47</v>
      </c>
      <c r="F178" s="71">
        <v>159</v>
      </c>
      <c r="G178" s="37"/>
      <c r="H178" s="91">
        <f>INDEX('Contrato Firme'!$N$2:$N$745,MATCH('Tela de entrada'!F178,'Contrato Firme'!$D$2:$D$745,0),1)</f>
        <v>15</v>
      </c>
      <c r="J178" s="71">
        <v>159</v>
      </c>
      <c r="K178" s="93">
        <f>INDEX('Contrato Flexível Percentual'!$R$2:$R$745,MATCH('Tela de entrada'!J178,'Contrato Flexível Percentual'!$D$2:$D$745,0),1)</f>
        <v>8.6</v>
      </c>
      <c r="N178" s="71">
        <v>159</v>
      </c>
      <c r="O178" s="91">
        <f>INDEX('Contrato Flexível Prioridade'!$Q$2:$Q$1489,MATCH(CONCATENATE($N$12,'Tela de entrada'!N178),'Contrato Flexível Prioridade'!$B$2:$B$1489,0),1)</f>
        <v>15</v>
      </c>
      <c r="R178" s="71">
        <v>159</v>
      </c>
      <c r="S178" s="91">
        <f>INDEX('Contrato Flexível Prioridade'!$Q$2:$Q$1489,MATCH(CONCATENATE($R$12,'Tela de entrada'!R178),'Contrato Flexível Prioridade'!$B$2:$B$1489,0),1)</f>
        <v>4.3999999999999986</v>
      </c>
      <c r="V178" s="71">
        <v>159</v>
      </c>
      <c r="W178" s="109">
        <f>C178-H178-K178-O178-S178</f>
        <v>0</v>
      </c>
    </row>
    <row r="179" spans="2:23" x14ac:dyDescent="0.2">
      <c r="B179" s="47">
        <v>160</v>
      </c>
      <c r="C179" s="43">
        <v>12</v>
      </c>
      <c r="D179" s="13" t="s">
        <v>47</v>
      </c>
      <c r="F179" s="71">
        <v>160</v>
      </c>
      <c r="G179" s="37"/>
      <c r="H179" s="91">
        <f>INDEX('Contrato Firme'!$N$2:$N$745,MATCH('Tela de entrada'!F179,'Contrato Firme'!$D$2:$D$745,0),1)</f>
        <v>5.1520537660669703</v>
      </c>
      <c r="J179" s="71">
        <v>160</v>
      </c>
      <c r="K179" s="93">
        <f>INDEX('Contrato Flexível Percentual'!$R$2:$R$745,MATCH('Tela de entrada'!J179,'Contrato Flexível Percentual'!$D$2:$D$745,0),1)</f>
        <v>2.4</v>
      </c>
      <c r="N179" s="71">
        <v>160</v>
      </c>
      <c r="O179" s="91">
        <f>INDEX('Contrato Flexível Prioridade'!$Q$2:$Q$1489,MATCH(CONCATENATE($N$12,'Tela de entrada'!N179),'Contrato Flexível Prioridade'!$B$2:$B$1489,0),1)</f>
        <v>4.4479462339330293</v>
      </c>
      <c r="R179" s="71">
        <v>160</v>
      </c>
      <c r="S179" s="91">
        <f>INDEX('Contrato Flexível Prioridade'!$Q$2:$Q$1489,MATCH(CONCATENATE($R$12,'Tela de entrada'!R179),'Contrato Flexível Prioridade'!$B$2:$B$1489,0),1)</f>
        <v>0</v>
      </c>
      <c r="V179" s="71">
        <v>160</v>
      </c>
      <c r="W179" s="109">
        <f>C179-H179-K179-O179-S179</f>
        <v>0</v>
      </c>
    </row>
    <row r="180" spans="2:23" x14ac:dyDescent="0.2">
      <c r="B180" s="47">
        <v>161</v>
      </c>
      <c r="C180" s="43">
        <v>42</v>
      </c>
      <c r="D180" s="13" t="s">
        <v>47</v>
      </c>
      <c r="F180" s="71">
        <v>161</v>
      </c>
      <c r="G180" s="37"/>
      <c r="H180" s="91">
        <f>INDEX('Contrato Firme'!$N$2:$N$745,MATCH('Tela de entrada'!F180,'Contrato Firme'!$D$2:$D$745,0),1)</f>
        <v>15</v>
      </c>
      <c r="J180" s="71">
        <v>161</v>
      </c>
      <c r="K180" s="93">
        <f>INDEX('Contrato Flexível Percentual'!$R$2:$R$745,MATCH('Tela de entrada'!J180,'Contrato Flexível Percentual'!$D$2:$D$745,0),1)</f>
        <v>8.4</v>
      </c>
      <c r="N180" s="71">
        <v>161</v>
      </c>
      <c r="O180" s="91">
        <f>INDEX('Contrato Flexível Prioridade'!$Q$2:$Q$1489,MATCH(CONCATENATE($N$12,'Tela de entrada'!N180),'Contrato Flexível Prioridade'!$B$2:$B$1489,0),1)</f>
        <v>15</v>
      </c>
      <c r="R180" s="71">
        <v>161</v>
      </c>
      <c r="S180" s="91">
        <f>INDEX('Contrato Flexível Prioridade'!$Q$2:$Q$1489,MATCH(CONCATENATE($R$12,'Tela de entrada'!R180),'Contrato Flexível Prioridade'!$B$2:$B$1489,0),1)</f>
        <v>3.6000000000000014</v>
      </c>
      <c r="V180" s="71">
        <v>161</v>
      </c>
      <c r="W180" s="109">
        <f>C180-H180-K180-O180-S180</f>
        <v>0</v>
      </c>
    </row>
    <row r="181" spans="2:23" x14ac:dyDescent="0.2">
      <c r="B181" s="47">
        <v>162</v>
      </c>
      <c r="C181" s="43">
        <v>30</v>
      </c>
      <c r="D181" s="13" t="s">
        <v>47</v>
      </c>
      <c r="F181" s="71">
        <v>162</v>
      </c>
      <c r="G181" s="37"/>
      <c r="H181" s="91">
        <f>INDEX('Contrato Firme'!$N$2:$N$745,MATCH('Tela de entrada'!F181,'Contrato Firme'!$D$2:$D$745,0),1)</f>
        <v>11.41077130426131</v>
      </c>
      <c r="J181" s="71">
        <v>162</v>
      </c>
      <c r="K181" s="93">
        <f>INDEX('Contrato Flexível Percentual'!$R$2:$R$745,MATCH('Tela de entrada'!J181,'Contrato Flexível Percentual'!$D$2:$D$745,0),1)</f>
        <v>6</v>
      </c>
      <c r="N181" s="71">
        <v>162</v>
      </c>
      <c r="O181" s="91">
        <f>INDEX('Contrato Flexível Prioridade'!$Q$2:$Q$1489,MATCH(CONCATENATE($N$12,'Tela de entrada'!N181),'Contrato Flexível Prioridade'!$B$2:$B$1489,0),1)</f>
        <v>12.58922869573869</v>
      </c>
      <c r="R181" s="71">
        <v>162</v>
      </c>
      <c r="S181" s="91">
        <f>INDEX('Contrato Flexível Prioridade'!$Q$2:$Q$1489,MATCH(CONCATENATE($R$12,'Tela de entrada'!R181),'Contrato Flexível Prioridade'!$B$2:$B$1489,0),1)</f>
        <v>0</v>
      </c>
      <c r="V181" s="71">
        <v>162</v>
      </c>
      <c r="W181" s="109">
        <f>C181-H181-K181-O181-S181</f>
        <v>0</v>
      </c>
    </row>
    <row r="182" spans="2:23" x14ac:dyDescent="0.2">
      <c r="B182" s="47">
        <v>163</v>
      </c>
      <c r="C182" s="43">
        <v>40</v>
      </c>
      <c r="D182" s="13" t="s">
        <v>47</v>
      </c>
      <c r="F182" s="71">
        <v>163</v>
      </c>
      <c r="G182" s="37"/>
      <c r="H182" s="91">
        <f>INDEX('Contrato Firme'!$N$2:$N$745,MATCH('Tela de entrada'!F182,'Contrato Firme'!$D$2:$D$745,0),1)</f>
        <v>14.887836603258167</v>
      </c>
      <c r="J182" s="71">
        <v>163</v>
      </c>
      <c r="K182" s="93">
        <f>INDEX('Contrato Flexível Percentual'!$R$2:$R$745,MATCH('Tela de entrada'!J182,'Contrato Flexível Percentual'!$D$2:$D$745,0),1)</f>
        <v>8</v>
      </c>
      <c r="N182" s="71">
        <v>163</v>
      </c>
      <c r="O182" s="91">
        <f>INDEX('Contrato Flexível Prioridade'!$Q$2:$Q$1489,MATCH(CONCATENATE($N$12,'Tela de entrada'!N182),'Contrato Flexível Prioridade'!$B$2:$B$1489,0),1)</f>
        <v>15</v>
      </c>
      <c r="R182" s="71">
        <v>163</v>
      </c>
      <c r="S182" s="91">
        <f>INDEX('Contrato Flexível Prioridade'!$Q$2:$Q$1489,MATCH(CONCATENATE($R$12,'Tela de entrada'!R182),'Contrato Flexível Prioridade'!$B$2:$B$1489,0),1)</f>
        <v>2.1121633967418347</v>
      </c>
      <c r="V182" s="71">
        <v>163</v>
      </c>
      <c r="W182" s="109">
        <f>C182-H182-K182-O182-S182</f>
        <v>0</v>
      </c>
    </row>
    <row r="183" spans="2:23" x14ac:dyDescent="0.2">
      <c r="B183" s="47">
        <v>164</v>
      </c>
      <c r="C183" s="43">
        <v>29</v>
      </c>
      <c r="D183" s="13" t="s">
        <v>47</v>
      </c>
      <c r="F183" s="71">
        <v>164</v>
      </c>
      <c r="G183" s="37"/>
      <c r="H183" s="91">
        <f>INDEX('Contrato Firme'!$N$2:$N$745,MATCH('Tela de entrada'!F183,'Contrato Firme'!$D$2:$D$745,0),1)</f>
        <v>11.063064774361623</v>
      </c>
      <c r="J183" s="71">
        <v>164</v>
      </c>
      <c r="K183" s="93">
        <f>INDEX('Contrato Flexível Percentual'!$R$2:$R$745,MATCH('Tela de entrada'!J183,'Contrato Flexível Percentual'!$D$2:$D$745,0),1)</f>
        <v>5.8</v>
      </c>
      <c r="N183" s="71">
        <v>164</v>
      </c>
      <c r="O183" s="91">
        <f>INDEX('Contrato Flexível Prioridade'!$Q$2:$Q$1489,MATCH(CONCATENATE($N$12,'Tela de entrada'!N183),'Contrato Flexível Prioridade'!$B$2:$B$1489,0),1)</f>
        <v>12.136935225638378</v>
      </c>
      <c r="R183" s="71">
        <v>164</v>
      </c>
      <c r="S183" s="91">
        <f>INDEX('Contrato Flexível Prioridade'!$Q$2:$Q$1489,MATCH(CONCATENATE($R$12,'Tela de entrada'!R183),'Contrato Flexível Prioridade'!$B$2:$B$1489,0),1)</f>
        <v>0</v>
      </c>
      <c r="V183" s="71">
        <v>164</v>
      </c>
      <c r="W183" s="109">
        <f>C183-H183-K183-O183-S183</f>
        <v>0</v>
      </c>
    </row>
    <row r="184" spans="2:23" x14ac:dyDescent="0.2">
      <c r="B184" s="47">
        <v>165</v>
      </c>
      <c r="C184" s="43">
        <v>20</v>
      </c>
      <c r="D184" s="13" t="s">
        <v>47</v>
      </c>
      <c r="F184" s="71">
        <v>165</v>
      </c>
      <c r="G184" s="37"/>
      <c r="H184" s="91">
        <f>INDEX('Contrato Firme'!$N$2:$N$745,MATCH('Tela de entrada'!F184,'Contrato Firme'!$D$2:$D$745,0),1)</f>
        <v>7.9337060052644555</v>
      </c>
      <c r="J184" s="71">
        <v>165</v>
      </c>
      <c r="K184" s="93">
        <f>INDEX('Contrato Flexível Percentual'!$R$2:$R$745,MATCH('Tela de entrada'!J184,'Contrato Flexível Percentual'!$D$2:$D$745,0),1)</f>
        <v>4</v>
      </c>
      <c r="N184" s="71">
        <v>165</v>
      </c>
      <c r="O184" s="91">
        <f>INDEX('Contrato Flexível Prioridade'!$Q$2:$Q$1489,MATCH(CONCATENATE($N$12,'Tela de entrada'!N184),'Contrato Flexível Prioridade'!$B$2:$B$1489,0),1)</f>
        <v>8.0662939947355454</v>
      </c>
      <c r="R184" s="71">
        <v>165</v>
      </c>
      <c r="S184" s="91">
        <f>INDEX('Contrato Flexível Prioridade'!$Q$2:$Q$1489,MATCH(CONCATENATE($R$12,'Tela de entrada'!R184),'Contrato Flexível Prioridade'!$B$2:$B$1489,0),1)</f>
        <v>0</v>
      </c>
      <c r="V184" s="71">
        <v>165</v>
      </c>
      <c r="W184" s="109">
        <f>C184-H184-K184-O184-S184</f>
        <v>0</v>
      </c>
    </row>
    <row r="185" spans="2:23" x14ac:dyDescent="0.2">
      <c r="B185" s="47">
        <v>166</v>
      </c>
      <c r="C185" s="43">
        <v>13</v>
      </c>
      <c r="D185" s="13" t="s">
        <v>47</v>
      </c>
      <c r="F185" s="71">
        <v>166</v>
      </c>
      <c r="G185" s="37"/>
      <c r="H185" s="91">
        <f>INDEX('Contrato Firme'!$N$2:$N$745,MATCH('Tela de entrada'!F185,'Contrato Firme'!$D$2:$D$745,0),1)</f>
        <v>5.4997602959666558</v>
      </c>
      <c r="J185" s="71">
        <v>166</v>
      </c>
      <c r="K185" s="93">
        <f>INDEX('Contrato Flexível Percentual'!$R$2:$R$745,MATCH('Tela de entrada'!J185,'Contrato Flexível Percentual'!$D$2:$D$745,0),1)</f>
        <v>2.6</v>
      </c>
      <c r="N185" s="71">
        <v>166</v>
      </c>
      <c r="O185" s="91">
        <f>INDEX('Contrato Flexível Prioridade'!$Q$2:$Q$1489,MATCH(CONCATENATE($N$12,'Tela de entrada'!N185),'Contrato Flexível Prioridade'!$B$2:$B$1489,0),1)</f>
        <v>4.9002397040333445</v>
      </c>
      <c r="R185" s="71">
        <v>166</v>
      </c>
      <c r="S185" s="91">
        <f>INDEX('Contrato Flexível Prioridade'!$Q$2:$Q$1489,MATCH(CONCATENATE($R$12,'Tela de entrada'!R185),'Contrato Flexível Prioridade'!$B$2:$B$1489,0),1)</f>
        <v>0</v>
      </c>
      <c r="V185" s="71">
        <v>166</v>
      </c>
      <c r="W185" s="109">
        <f>C185-H185-K185-O185-S185</f>
        <v>0</v>
      </c>
    </row>
    <row r="186" spans="2:23" x14ac:dyDescent="0.2">
      <c r="B186" s="47">
        <v>167</v>
      </c>
      <c r="C186" s="43">
        <v>14</v>
      </c>
      <c r="D186" s="13" t="s">
        <v>47</v>
      </c>
      <c r="F186" s="71">
        <v>167</v>
      </c>
      <c r="G186" s="37"/>
      <c r="H186" s="91">
        <f>INDEX('Contrato Firme'!$N$2:$N$745,MATCH('Tela de entrada'!F186,'Contrato Firme'!$D$2:$D$745,0),1)</f>
        <v>5.8474668258663414</v>
      </c>
      <c r="J186" s="71">
        <v>167</v>
      </c>
      <c r="K186" s="93">
        <f>INDEX('Contrato Flexível Percentual'!$R$2:$R$745,MATCH('Tela de entrada'!J186,'Contrato Flexível Percentual'!$D$2:$D$745,0),1)</f>
        <v>2.8</v>
      </c>
      <c r="N186" s="71">
        <v>167</v>
      </c>
      <c r="O186" s="91">
        <f>INDEX('Contrato Flexível Prioridade'!$Q$2:$Q$1489,MATCH(CONCATENATE($N$12,'Tela de entrada'!N186),'Contrato Flexível Prioridade'!$B$2:$B$1489,0),1)</f>
        <v>5.3525331741336579</v>
      </c>
      <c r="R186" s="71">
        <v>167</v>
      </c>
      <c r="S186" s="91">
        <f>INDEX('Contrato Flexível Prioridade'!$Q$2:$Q$1489,MATCH(CONCATENATE($R$12,'Tela de entrada'!R186),'Contrato Flexível Prioridade'!$B$2:$B$1489,0),1)</f>
        <v>0</v>
      </c>
      <c r="V186" s="71">
        <v>167</v>
      </c>
      <c r="W186" s="109">
        <f>C186-H186-K186-O186-S186</f>
        <v>8.8817841970012523E-16</v>
      </c>
    </row>
    <row r="187" spans="2:23" x14ac:dyDescent="0.2">
      <c r="B187" s="47">
        <v>168</v>
      </c>
      <c r="C187" s="43">
        <v>13</v>
      </c>
      <c r="D187" s="13" t="s">
        <v>47</v>
      </c>
      <c r="F187" s="71">
        <v>168</v>
      </c>
      <c r="G187" s="37"/>
      <c r="H187" s="91">
        <f>INDEX('Contrato Firme'!$N$2:$N$745,MATCH('Tela de entrada'!F187,'Contrato Firme'!$D$2:$D$745,0),1)</f>
        <v>5.4997602959666558</v>
      </c>
      <c r="J187" s="71">
        <v>168</v>
      </c>
      <c r="K187" s="93">
        <f>INDEX('Contrato Flexível Percentual'!$R$2:$R$745,MATCH('Tela de entrada'!J187,'Contrato Flexível Percentual'!$D$2:$D$745,0),1)</f>
        <v>2.6</v>
      </c>
      <c r="N187" s="71">
        <v>168</v>
      </c>
      <c r="O187" s="91">
        <f>INDEX('Contrato Flexível Prioridade'!$Q$2:$Q$1489,MATCH(CONCATENATE($N$12,'Tela de entrada'!N187),'Contrato Flexível Prioridade'!$B$2:$B$1489,0),1)</f>
        <v>4.9002397040333445</v>
      </c>
      <c r="R187" s="71">
        <v>168</v>
      </c>
      <c r="S187" s="91">
        <f>INDEX('Contrato Flexível Prioridade'!$Q$2:$Q$1489,MATCH(CONCATENATE($R$12,'Tela de entrada'!R187),'Contrato Flexível Prioridade'!$B$2:$B$1489,0),1)</f>
        <v>0</v>
      </c>
      <c r="V187" s="71">
        <v>168</v>
      </c>
      <c r="W187" s="109">
        <f>C187-H187-K187-O187-S187</f>
        <v>0</v>
      </c>
    </row>
    <row r="188" spans="2:23" x14ac:dyDescent="0.2">
      <c r="B188" s="47">
        <v>169</v>
      </c>
      <c r="C188" s="43">
        <v>43</v>
      </c>
      <c r="D188" s="13" t="s">
        <v>47</v>
      </c>
      <c r="F188" s="71">
        <v>169</v>
      </c>
      <c r="G188" s="37"/>
      <c r="H188" s="91">
        <f>INDEX('Contrato Firme'!$N$2:$N$745,MATCH('Tela de entrada'!F188,'Contrato Firme'!$D$2:$D$745,0),1)</f>
        <v>15</v>
      </c>
      <c r="J188" s="71">
        <v>169</v>
      </c>
      <c r="K188" s="93">
        <f>INDEX('Contrato Flexível Percentual'!$R$2:$R$745,MATCH('Tela de entrada'!J188,'Contrato Flexível Percentual'!$D$2:$D$745,0),1)</f>
        <v>8.6</v>
      </c>
      <c r="N188" s="71">
        <v>169</v>
      </c>
      <c r="O188" s="91">
        <f>INDEX('Contrato Flexível Prioridade'!$Q$2:$Q$1489,MATCH(CONCATENATE($N$12,'Tela de entrada'!N188),'Contrato Flexível Prioridade'!$B$2:$B$1489,0),1)</f>
        <v>15</v>
      </c>
      <c r="R188" s="71">
        <v>169</v>
      </c>
      <c r="S188" s="91">
        <f>INDEX('Contrato Flexível Prioridade'!$Q$2:$Q$1489,MATCH(CONCATENATE($R$12,'Tela de entrada'!R188),'Contrato Flexível Prioridade'!$B$2:$B$1489,0),1)</f>
        <v>4.3999999999999986</v>
      </c>
      <c r="V188" s="71">
        <v>169</v>
      </c>
      <c r="W188" s="109">
        <f>C188-H188-K188-O188-S188</f>
        <v>0</v>
      </c>
    </row>
    <row r="189" spans="2:23" x14ac:dyDescent="0.2">
      <c r="B189" s="47">
        <v>170</v>
      </c>
      <c r="C189" s="43">
        <v>20</v>
      </c>
      <c r="D189" s="13" t="s">
        <v>47</v>
      </c>
      <c r="F189" s="71">
        <v>170</v>
      </c>
      <c r="G189" s="37"/>
      <c r="H189" s="91">
        <f>INDEX('Contrato Firme'!$N$2:$N$745,MATCH('Tela de entrada'!F189,'Contrato Firme'!$D$2:$D$745,0),1)</f>
        <v>7.9337060052644555</v>
      </c>
      <c r="J189" s="71">
        <v>170</v>
      </c>
      <c r="K189" s="93">
        <f>INDEX('Contrato Flexível Percentual'!$R$2:$R$745,MATCH('Tela de entrada'!J189,'Contrato Flexível Percentual'!$D$2:$D$745,0),1)</f>
        <v>4</v>
      </c>
      <c r="N189" s="71">
        <v>170</v>
      </c>
      <c r="O189" s="91">
        <f>INDEX('Contrato Flexível Prioridade'!$Q$2:$Q$1489,MATCH(CONCATENATE($N$12,'Tela de entrada'!N189),'Contrato Flexível Prioridade'!$B$2:$B$1489,0),1)</f>
        <v>8.0662939947355454</v>
      </c>
      <c r="R189" s="71">
        <v>170</v>
      </c>
      <c r="S189" s="91">
        <f>INDEX('Contrato Flexível Prioridade'!$Q$2:$Q$1489,MATCH(CONCATENATE($R$12,'Tela de entrada'!R189),'Contrato Flexível Prioridade'!$B$2:$B$1489,0),1)</f>
        <v>0</v>
      </c>
      <c r="V189" s="71">
        <v>170</v>
      </c>
      <c r="W189" s="109">
        <f>C189-H189-K189-O189-S189</f>
        <v>0</v>
      </c>
    </row>
    <row r="190" spans="2:23" x14ac:dyDescent="0.2">
      <c r="B190" s="47">
        <v>171</v>
      </c>
      <c r="C190" s="43">
        <v>13</v>
      </c>
      <c r="D190" s="13" t="s">
        <v>47</v>
      </c>
      <c r="F190" s="71">
        <v>171</v>
      </c>
      <c r="G190" s="37"/>
      <c r="H190" s="91">
        <f>INDEX('Contrato Firme'!$N$2:$N$745,MATCH('Tela de entrada'!F190,'Contrato Firme'!$D$2:$D$745,0),1)</f>
        <v>5.4997602959666558</v>
      </c>
      <c r="J190" s="71">
        <v>171</v>
      </c>
      <c r="K190" s="93">
        <f>INDEX('Contrato Flexível Percentual'!$R$2:$R$745,MATCH('Tela de entrada'!J190,'Contrato Flexível Percentual'!$D$2:$D$745,0),1)</f>
        <v>2.6</v>
      </c>
      <c r="N190" s="71">
        <v>171</v>
      </c>
      <c r="O190" s="91">
        <f>INDEX('Contrato Flexível Prioridade'!$Q$2:$Q$1489,MATCH(CONCATENATE($N$12,'Tela de entrada'!N190),'Contrato Flexível Prioridade'!$B$2:$B$1489,0),1)</f>
        <v>4.9002397040333445</v>
      </c>
      <c r="R190" s="71">
        <v>171</v>
      </c>
      <c r="S190" s="91">
        <f>INDEX('Contrato Flexível Prioridade'!$Q$2:$Q$1489,MATCH(CONCATENATE($R$12,'Tela de entrada'!R190),'Contrato Flexível Prioridade'!$B$2:$B$1489,0),1)</f>
        <v>0</v>
      </c>
      <c r="V190" s="71">
        <v>171</v>
      </c>
      <c r="W190" s="109">
        <f>C190-H190-K190-O190-S190</f>
        <v>0</v>
      </c>
    </row>
    <row r="191" spans="2:23" x14ac:dyDescent="0.2">
      <c r="B191" s="47">
        <v>172</v>
      </c>
      <c r="C191" s="43">
        <v>18</v>
      </c>
      <c r="D191" s="13" t="s">
        <v>47</v>
      </c>
      <c r="F191" s="71">
        <v>172</v>
      </c>
      <c r="G191" s="37"/>
      <c r="H191" s="91">
        <f>INDEX('Contrato Firme'!$N$2:$N$745,MATCH('Tela de entrada'!F191,'Contrato Firme'!$D$2:$D$745,0),1)</f>
        <v>7.2382929454650835</v>
      </c>
      <c r="J191" s="71">
        <v>172</v>
      </c>
      <c r="K191" s="93">
        <f>INDEX('Contrato Flexível Percentual'!$R$2:$R$745,MATCH('Tela de entrada'!J191,'Contrato Flexível Percentual'!$D$2:$D$745,0),1)</f>
        <v>3.6</v>
      </c>
      <c r="N191" s="71">
        <v>172</v>
      </c>
      <c r="O191" s="91">
        <f>INDEX('Contrato Flexível Prioridade'!$Q$2:$Q$1489,MATCH(CONCATENATE($N$12,'Tela de entrada'!N191),'Contrato Flexível Prioridade'!$B$2:$B$1489,0),1)</f>
        <v>7.1617070545349168</v>
      </c>
      <c r="R191" s="71">
        <v>172</v>
      </c>
      <c r="S191" s="91">
        <f>INDEX('Contrato Flexível Prioridade'!$Q$2:$Q$1489,MATCH(CONCATENATE($R$12,'Tela de entrada'!R191),'Contrato Flexível Prioridade'!$B$2:$B$1489,0),1)</f>
        <v>0</v>
      </c>
      <c r="V191" s="71">
        <v>172</v>
      </c>
      <c r="W191" s="109">
        <f>C191-H191-K191-O191-S191</f>
        <v>0</v>
      </c>
    </row>
    <row r="192" spans="2:23" x14ac:dyDescent="0.2">
      <c r="B192" s="47">
        <v>173</v>
      </c>
      <c r="C192" s="43">
        <v>46</v>
      </c>
      <c r="D192" s="13" t="s">
        <v>47</v>
      </c>
      <c r="F192" s="71">
        <v>173</v>
      </c>
      <c r="G192" s="37"/>
      <c r="H192" s="91">
        <f>INDEX('Contrato Firme'!$N$2:$N$745,MATCH('Tela de entrada'!F192,'Contrato Firme'!$D$2:$D$745,0),1)</f>
        <v>15</v>
      </c>
      <c r="J192" s="71">
        <v>173</v>
      </c>
      <c r="K192" s="93">
        <f>INDEX('Contrato Flexível Percentual'!$R$2:$R$745,MATCH('Tela de entrada'!J192,'Contrato Flexível Percentual'!$D$2:$D$745,0),1)</f>
        <v>9.1999999999999993</v>
      </c>
      <c r="N192" s="71">
        <v>173</v>
      </c>
      <c r="O192" s="91">
        <f>INDEX('Contrato Flexível Prioridade'!$Q$2:$Q$1489,MATCH(CONCATENATE($N$12,'Tela de entrada'!N192),'Contrato Flexível Prioridade'!$B$2:$B$1489,0),1)</f>
        <v>15</v>
      </c>
      <c r="R192" s="71">
        <v>173</v>
      </c>
      <c r="S192" s="91">
        <f>INDEX('Contrato Flexível Prioridade'!$Q$2:$Q$1489,MATCH(CONCATENATE($R$12,'Tela de entrada'!R192),'Contrato Flexível Prioridade'!$B$2:$B$1489,0),1)</f>
        <v>6.8000000000000007</v>
      </c>
      <c r="V192" s="71">
        <v>173</v>
      </c>
      <c r="W192" s="109">
        <f>C192-H192-K192-O192-S192</f>
        <v>0</v>
      </c>
    </row>
    <row r="193" spans="2:23" x14ac:dyDescent="0.2">
      <c r="B193" s="47">
        <v>174</v>
      </c>
      <c r="C193" s="43">
        <v>49</v>
      </c>
      <c r="D193" s="13" t="s">
        <v>47</v>
      </c>
      <c r="F193" s="71">
        <v>174</v>
      </c>
      <c r="G193" s="37"/>
      <c r="H193" s="91">
        <f>INDEX('Contrato Firme'!$N$2:$N$745,MATCH('Tela de entrada'!F193,'Contrato Firme'!$D$2:$D$745,0),1)</f>
        <v>15</v>
      </c>
      <c r="J193" s="71">
        <v>174</v>
      </c>
      <c r="K193" s="93">
        <f>INDEX('Contrato Flexível Percentual'!$R$2:$R$745,MATCH('Tela de entrada'!J193,'Contrato Flexível Percentual'!$D$2:$D$745,0),1)</f>
        <v>9.7999999999999989</v>
      </c>
      <c r="N193" s="71">
        <v>174</v>
      </c>
      <c r="O193" s="91">
        <f>INDEX('Contrato Flexível Prioridade'!$Q$2:$Q$1489,MATCH(CONCATENATE($N$12,'Tela de entrada'!N193),'Contrato Flexível Prioridade'!$B$2:$B$1489,0),1)</f>
        <v>15</v>
      </c>
      <c r="R193" s="71">
        <v>174</v>
      </c>
      <c r="S193" s="91">
        <f>INDEX('Contrato Flexível Prioridade'!$Q$2:$Q$1489,MATCH(CONCATENATE($R$12,'Tela de entrada'!R193),'Contrato Flexível Prioridade'!$B$2:$B$1489,0),1)</f>
        <v>9.2000000000000028</v>
      </c>
      <c r="V193" s="71">
        <v>174</v>
      </c>
      <c r="W193" s="109">
        <f>C193-H193-K193-O193-S193</f>
        <v>0</v>
      </c>
    </row>
    <row r="194" spans="2:23" x14ac:dyDescent="0.2">
      <c r="B194" s="47">
        <v>175</v>
      </c>
      <c r="C194" s="43">
        <v>18</v>
      </c>
      <c r="D194" s="13" t="s">
        <v>47</v>
      </c>
      <c r="F194" s="71">
        <v>175</v>
      </c>
      <c r="G194" s="37"/>
      <c r="H194" s="91">
        <f>INDEX('Contrato Firme'!$N$2:$N$745,MATCH('Tela de entrada'!F194,'Contrato Firme'!$D$2:$D$745,0),1)</f>
        <v>7.2382929454650835</v>
      </c>
      <c r="J194" s="71">
        <v>175</v>
      </c>
      <c r="K194" s="93">
        <f>INDEX('Contrato Flexível Percentual'!$R$2:$R$745,MATCH('Tela de entrada'!J194,'Contrato Flexível Percentual'!$D$2:$D$745,0),1)</f>
        <v>3.6</v>
      </c>
      <c r="N194" s="71">
        <v>175</v>
      </c>
      <c r="O194" s="91">
        <f>INDEX('Contrato Flexível Prioridade'!$Q$2:$Q$1489,MATCH(CONCATENATE($N$12,'Tela de entrada'!N194),'Contrato Flexível Prioridade'!$B$2:$B$1489,0),1)</f>
        <v>7.1617070545349168</v>
      </c>
      <c r="R194" s="71">
        <v>175</v>
      </c>
      <c r="S194" s="91">
        <f>INDEX('Contrato Flexível Prioridade'!$Q$2:$Q$1489,MATCH(CONCATENATE($R$12,'Tela de entrada'!R194),'Contrato Flexível Prioridade'!$B$2:$B$1489,0),1)</f>
        <v>0</v>
      </c>
      <c r="V194" s="71">
        <v>175</v>
      </c>
      <c r="W194" s="109">
        <f>C194-H194-K194-O194-S194</f>
        <v>0</v>
      </c>
    </row>
    <row r="195" spans="2:23" x14ac:dyDescent="0.2">
      <c r="B195" s="47">
        <v>176</v>
      </c>
      <c r="C195" s="43">
        <v>18</v>
      </c>
      <c r="D195" s="13" t="s">
        <v>47</v>
      </c>
      <c r="F195" s="71">
        <v>176</v>
      </c>
      <c r="G195" s="37"/>
      <c r="H195" s="91">
        <f>INDEX('Contrato Firme'!$N$2:$N$745,MATCH('Tela de entrada'!F195,'Contrato Firme'!$D$2:$D$745,0),1)</f>
        <v>7.2382929454650835</v>
      </c>
      <c r="J195" s="71">
        <v>176</v>
      </c>
      <c r="K195" s="93">
        <f>INDEX('Contrato Flexível Percentual'!$R$2:$R$745,MATCH('Tela de entrada'!J195,'Contrato Flexível Percentual'!$D$2:$D$745,0),1)</f>
        <v>3.6</v>
      </c>
      <c r="N195" s="71">
        <v>176</v>
      </c>
      <c r="O195" s="91">
        <f>INDEX('Contrato Flexível Prioridade'!$Q$2:$Q$1489,MATCH(CONCATENATE($N$12,'Tela de entrada'!N195),'Contrato Flexível Prioridade'!$B$2:$B$1489,0),1)</f>
        <v>7.1617070545349168</v>
      </c>
      <c r="R195" s="71">
        <v>176</v>
      </c>
      <c r="S195" s="91">
        <f>INDEX('Contrato Flexível Prioridade'!$Q$2:$Q$1489,MATCH(CONCATENATE($R$12,'Tela de entrada'!R195),'Contrato Flexível Prioridade'!$B$2:$B$1489,0),1)</f>
        <v>0</v>
      </c>
      <c r="V195" s="71">
        <v>176</v>
      </c>
      <c r="W195" s="109">
        <f>C195-H195-K195-O195-S195</f>
        <v>0</v>
      </c>
    </row>
    <row r="196" spans="2:23" x14ac:dyDescent="0.2">
      <c r="B196" s="47">
        <v>177</v>
      </c>
      <c r="C196" s="43">
        <v>9</v>
      </c>
      <c r="D196" s="13" t="s">
        <v>47</v>
      </c>
      <c r="F196" s="71">
        <v>177</v>
      </c>
      <c r="G196" s="37"/>
      <c r="H196" s="91">
        <f>INDEX('Contrato Firme'!$N$2:$N$745,MATCH('Tela de entrada'!F196,'Contrato Firme'!$D$2:$D$745,0),1)</f>
        <v>4.1089341763679137</v>
      </c>
      <c r="J196" s="71">
        <v>177</v>
      </c>
      <c r="K196" s="93">
        <f>INDEX('Contrato Flexível Percentual'!$R$2:$R$745,MATCH('Tela de entrada'!J196,'Contrato Flexível Percentual'!$D$2:$D$745,0),1)</f>
        <v>1.8</v>
      </c>
      <c r="N196" s="71">
        <v>177</v>
      </c>
      <c r="O196" s="91">
        <f>INDEX('Contrato Flexível Prioridade'!$Q$2:$Q$1489,MATCH(CONCATENATE($N$12,'Tela de entrada'!N196),'Contrato Flexível Prioridade'!$B$2:$B$1489,0),1)</f>
        <v>3.0910658236320865</v>
      </c>
      <c r="R196" s="71">
        <v>177</v>
      </c>
      <c r="S196" s="91">
        <f>INDEX('Contrato Flexível Prioridade'!$Q$2:$Q$1489,MATCH(CONCATENATE($R$12,'Tela de entrada'!R196),'Contrato Flexível Prioridade'!$B$2:$B$1489,0),1)</f>
        <v>0</v>
      </c>
      <c r="V196" s="71">
        <v>177</v>
      </c>
      <c r="W196" s="109">
        <f>C196-H196-K196-O196-S196</f>
        <v>0</v>
      </c>
    </row>
    <row r="197" spans="2:23" x14ac:dyDescent="0.2">
      <c r="B197" s="47">
        <v>178</v>
      </c>
      <c r="C197" s="43">
        <v>14</v>
      </c>
      <c r="D197" s="13" t="s">
        <v>47</v>
      </c>
      <c r="F197" s="71">
        <v>178</v>
      </c>
      <c r="G197" s="37"/>
      <c r="H197" s="91">
        <f>INDEX('Contrato Firme'!$N$2:$N$745,MATCH('Tela de entrada'!F197,'Contrato Firme'!$D$2:$D$745,0),1)</f>
        <v>5.8474668258663414</v>
      </c>
      <c r="J197" s="71">
        <v>178</v>
      </c>
      <c r="K197" s="93">
        <f>INDEX('Contrato Flexível Percentual'!$R$2:$R$745,MATCH('Tela de entrada'!J197,'Contrato Flexível Percentual'!$D$2:$D$745,0),1)</f>
        <v>2.8</v>
      </c>
      <c r="N197" s="71">
        <v>178</v>
      </c>
      <c r="O197" s="91">
        <f>INDEX('Contrato Flexível Prioridade'!$Q$2:$Q$1489,MATCH(CONCATENATE($N$12,'Tela de entrada'!N197),'Contrato Flexível Prioridade'!$B$2:$B$1489,0),1)</f>
        <v>5.3525331741336579</v>
      </c>
      <c r="R197" s="71">
        <v>178</v>
      </c>
      <c r="S197" s="91">
        <f>INDEX('Contrato Flexível Prioridade'!$Q$2:$Q$1489,MATCH(CONCATENATE($R$12,'Tela de entrada'!R197),'Contrato Flexível Prioridade'!$B$2:$B$1489,0),1)</f>
        <v>0</v>
      </c>
      <c r="V197" s="71">
        <v>178</v>
      </c>
      <c r="W197" s="109">
        <f>C197-H197-K197-O197-S197</f>
        <v>8.8817841970012523E-16</v>
      </c>
    </row>
    <row r="198" spans="2:23" x14ac:dyDescent="0.2">
      <c r="B198" s="47">
        <v>179</v>
      </c>
      <c r="C198" s="43">
        <v>40</v>
      </c>
      <c r="D198" s="13" t="s">
        <v>47</v>
      </c>
      <c r="F198" s="71">
        <v>179</v>
      </c>
      <c r="G198" s="37"/>
      <c r="H198" s="91">
        <f>INDEX('Contrato Firme'!$N$2:$N$745,MATCH('Tela de entrada'!F198,'Contrato Firme'!$D$2:$D$745,0),1)</f>
        <v>14.887836603258167</v>
      </c>
      <c r="J198" s="71">
        <v>179</v>
      </c>
      <c r="K198" s="93">
        <f>INDEX('Contrato Flexível Percentual'!$R$2:$R$745,MATCH('Tela de entrada'!J198,'Contrato Flexível Percentual'!$D$2:$D$745,0),1)</f>
        <v>8</v>
      </c>
      <c r="N198" s="71">
        <v>179</v>
      </c>
      <c r="O198" s="91">
        <f>INDEX('Contrato Flexível Prioridade'!$Q$2:$Q$1489,MATCH(CONCATENATE($N$12,'Tela de entrada'!N198),'Contrato Flexível Prioridade'!$B$2:$B$1489,0),1)</f>
        <v>15</v>
      </c>
      <c r="R198" s="71">
        <v>179</v>
      </c>
      <c r="S198" s="91">
        <f>INDEX('Contrato Flexível Prioridade'!$Q$2:$Q$1489,MATCH(CONCATENATE($R$12,'Tela de entrada'!R198),'Contrato Flexível Prioridade'!$B$2:$B$1489,0),1)</f>
        <v>2.1121633967418347</v>
      </c>
      <c r="V198" s="71">
        <v>179</v>
      </c>
      <c r="W198" s="109">
        <f>C198-H198-K198-O198-S198</f>
        <v>0</v>
      </c>
    </row>
    <row r="199" spans="2:23" x14ac:dyDescent="0.2">
      <c r="B199" s="47">
        <v>180</v>
      </c>
      <c r="C199" s="43">
        <v>42</v>
      </c>
      <c r="D199" s="13" t="s">
        <v>47</v>
      </c>
      <c r="F199" s="71">
        <v>180</v>
      </c>
      <c r="G199" s="37"/>
      <c r="H199" s="91">
        <f>INDEX('Contrato Firme'!$N$2:$N$745,MATCH('Tela de entrada'!F199,'Contrato Firme'!$D$2:$D$745,0),1)</f>
        <v>15</v>
      </c>
      <c r="J199" s="71">
        <v>180</v>
      </c>
      <c r="K199" s="93">
        <f>INDEX('Contrato Flexível Percentual'!$R$2:$R$745,MATCH('Tela de entrada'!J199,'Contrato Flexível Percentual'!$D$2:$D$745,0),1)</f>
        <v>8.4</v>
      </c>
      <c r="N199" s="71">
        <v>180</v>
      </c>
      <c r="O199" s="91">
        <f>INDEX('Contrato Flexível Prioridade'!$Q$2:$Q$1489,MATCH(CONCATENATE($N$12,'Tela de entrada'!N199),'Contrato Flexível Prioridade'!$B$2:$B$1489,0),1)</f>
        <v>15</v>
      </c>
      <c r="R199" s="71">
        <v>180</v>
      </c>
      <c r="S199" s="91">
        <f>INDEX('Contrato Flexível Prioridade'!$Q$2:$Q$1489,MATCH(CONCATENATE($R$12,'Tela de entrada'!R199),'Contrato Flexível Prioridade'!$B$2:$B$1489,0),1)</f>
        <v>3.6000000000000014</v>
      </c>
      <c r="V199" s="71">
        <v>180</v>
      </c>
      <c r="W199" s="109">
        <f>C199-H199-K199-O199-S199</f>
        <v>0</v>
      </c>
    </row>
    <row r="200" spans="2:23" x14ac:dyDescent="0.2">
      <c r="B200" s="47">
        <v>181</v>
      </c>
      <c r="C200" s="43">
        <v>40</v>
      </c>
      <c r="D200" s="13" t="s">
        <v>47</v>
      </c>
      <c r="F200" s="71">
        <v>181</v>
      </c>
      <c r="G200" s="37"/>
      <c r="H200" s="91">
        <f>INDEX('Contrato Firme'!$N$2:$N$745,MATCH('Tela de entrada'!F200,'Contrato Firme'!$D$2:$D$745,0),1)</f>
        <v>14.887836603258167</v>
      </c>
      <c r="J200" s="71">
        <v>181</v>
      </c>
      <c r="K200" s="93">
        <f>INDEX('Contrato Flexível Percentual'!$R$2:$R$745,MATCH('Tela de entrada'!J200,'Contrato Flexível Percentual'!$D$2:$D$745,0),1)</f>
        <v>8</v>
      </c>
      <c r="N200" s="71">
        <v>181</v>
      </c>
      <c r="O200" s="91">
        <f>INDEX('Contrato Flexível Prioridade'!$Q$2:$Q$1489,MATCH(CONCATENATE($N$12,'Tela de entrada'!N200),'Contrato Flexível Prioridade'!$B$2:$B$1489,0),1)</f>
        <v>15</v>
      </c>
      <c r="R200" s="71">
        <v>181</v>
      </c>
      <c r="S200" s="91">
        <f>INDEX('Contrato Flexível Prioridade'!$Q$2:$Q$1489,MATCH(CONCATENATE($R$12,'Tela de entrada'!R200),'Contrato Flexível Prioridade'!$B$2:$B$1489,0),1)</f>
        <v>2.1121633967418347</v>
      </c>
      <c r="V200" s="71">
        <v>181</v>
      </c>
      <c r="W200" s="109">
        <f>C200-H200-K200-O200-S200</f>
        <v>0</v>
      </c>
    </row>
    <row r="201" spans="2:23" x14ac:dyDescent="0.2">
      <c r="B201" s="47">
        <v>182</v>
      </c>
      <c r="C201" s="43">
        <v>43</v>
      </c>
      <c r="D201" s="13" t="s">
        <v>47</v>
      </c>
      <c r="F201" s="71">
        <v>182</v>
      </c>
      <c r="G201" s="37"/>
      <c r="H201" s="91">
        <f>INDEX('Contrato Firme'!$N$2:$N$745,MATCH('Tela de entrada'!F201,'Contrato Firme'!$D$2:$D$745,0),1)</f>
        <v>15</v>
      </c>
      <c r="J201" s="71">
        <v>182</v>
      </c>
      <c r="K201" s="93">
        <f>INDEX('Contrato Flexível Percentual'!$R$2:$R$745,MATCH('Tela de entrada'!J201,'Contrato Flexível Percentual'!$D$2:$D$745,0),1)</f>
        <v>8.6</v>
      </c>
      <c r="N201" s="71">
        <v>182</v>
      </c>
      <c r="O201" s="91">
        <f>INDEX('Contrato Flexível Prioridade'!$Q$2:$Q$1489,MATCH(CONCATENATE($N$12,'Tela de entrada'!N201),'Contrato Flexível Prioridade'!$B$2:$B$1489,0),1)</f>
        <v>15</v>
      </c>
      <c r="R201" s="71">
        <v>182</v>
      </c>
      <c r="S201" s="91">
        <f>INDEX('Contrato Flexível Prioridade'!$Q$2:$Q$1489,MATCH(CONCATENATE($R$12,'Tela de entrada'!R201),'Contrato Flexível Prioridade'!$B$2:$B$1489,0),1)</f>
        <v>4.3999999999999986</v>
      </c>
      <c r="V201" s="71">
        <v>182</v>
      </c>
      <c r="W201" s="109">
        <f>C201-H201-K201-O201-S201</f>
        <v>0</v>
      </c>
    </row>
    <row r="202" spans="2:23" x14ac:dyDescent="0.2">
      <c r="B202" s="47">
        <v>183</v>
      </c>
      <c r="C202" s="43">
        <v>24</v>
      </c>
      <c r="D202" s="13" t="s">
        <v>47</v>
      </c>
      <c r="F202" s="71">
        <v>183</v>
      </c>
      <c r="G202" s="37"/>
      <c r="H202" s="91">
        <f>INDEX('Contrato Firme'!$N$2:$N$745,MATCH('Tela de entrada'!F202,'Contrato Firme'!$D$2:$D$745,0),1)</f>
        <v>9.3245321248631967</v>
      </c>
      <c r="J202" s="71">
        <v>183</v>
      </c>
      <c r="K202" s="93">
        <f>INDEX('Contrato Flexível Percentual'!$R$2:$R$745,MATCH('Tela de entrada'!J202,'Contrato Flexível Percentual'!$D$2:$D$745,0),1)</f>
        <v>4.8</v>
      </c>
      <c r="N202" s="71">
        <v>183</v>
      </c>
      <c r="O202" s="91">
        <f>INDEX('Contrato Flexível Prioridade'!$Q$2:$Q$1489,MATCH(CONCATENATE($N$12,'Tela de entrada'!N202),'Contrato Flexível Prioridade'!$B$2:$B$1489,0),1)</f>
        <v>9.8754678751368026</v>
      </c>
      <c r="R202" s="71">
        <v>183</v>
      </c>
      <c r="S202" s="91">
        <f>INDEX('Contrato Flexível Prioridade'!$Q$2:$Q$1489,MATCH(CONCATENATE($R$12,'Tela de entrada'!R202),'Contrato Flexível Prioridade'!$B$2:$B$1489,0),1)</f>
        <v>0</v>
      </c>
      <c r="V202" s="71">
        <v>183</v>
      </c>
      <c r="W202" s="109">
        <f>C202-H202-K202-O202-S202</f>
        <v>0</v>
      </c>
    </row>
    <row r="203" spans="2:23" x14ac:dyDescent="0.2">
      <c r="B203" s="47">
        <v>184</v>
      </c>
      <c r="C203" s="43">
        <v>27</v>
      </c>
      <c r="D203" s="13" t="s">
        <v>47</v>
      </c>
      <c r="F203" s="71">
        <v>184</v>
      </c>
      <c r="G203" s="37"/>
      <c r="H203" s="91">
        <f>INDEX('Contrato Firme'!$N$2:$N$745,MATCH('Tela de entrada'!F203,'Contrato Firme'!$D$2:$D$745,0),1)</f>
        <v>10.367651714562253</v>
      </c>
      <c r="J203" s="71">
        <v>184</v>
      </c>
      <c r="K203" s="93">
        <f>INDEX('Contrato Flexível Percentual'!$R$2:$R$745,MATCH('Tela de entrada'!J203,'Contrato Flexível Percentual'!$D$2:$D$745,0),1)</f>
        <v>5.4</v>
      </c>
      <c r="N203" s="71">
        <v>184</v>
      </c>
      <c r="O203" s="91">
        <f>INDEX('Contrato Flexível Prioridade'!$Q$2:$Q$1489,MATCH(CONCATENATE($N$12,'Tela de entrada'!N203),'Contrato Flexível Prioridade'!$B$2:$B$1489,0),1)</f>
        <v>11.232348285437746</v>
      </c>
      <c r="R203" s="71">
        <v>184</v>
      </c>
      <c r="S203" s="91">
        <f>INDEX('Contrato Flexível Prioridade'!$Q$2:$Q$1489,MATCH(CONCATENATE($R$12,'Tela de entrada'!R203),'Contrato Flexível Prioridade'!$B$2:$B$1489,0),1)</f>
        <v>0</v>
      </c>
      <c r="V203" s="71">
        <v>184</v>
      </c>
      <c r="W203" s="109">
        <f>C203-H203-K203-O203-S203</f>
        <v>0</v>
      </c>
    </row>
    <row r="204" spans="2:23" x14ac:dyDescent="0.2">
      <c r="B204" s="47">
        <v>185</v>
      </c>
      <c r="C204" s="43">
        <v>34</v>
      </c>
      <c r="D204" s="13" t="s">
        <v>47</v>
      </c>
      <c r="F204" s="71">
        <v>185</v>
      </c>
      <c r="G204" s="37"/>
      <c r="H204" s="91">
        <f>INDEX('Contrato Firme'!$N$2:$N$745,MATCH('Tela de entrada'!F204,'Contrato Firme'!$D$2:$D$745,0),1)</f>
        <v>12.801597423860052</v>
      </c>
      <c r="J204" s="71">
        <v>185</v>
      </c>
      <c r="K204" s="93">
        <f>INDEX('Contrato Flexível Percentual'!$R$2:$R$745,MATCH('Tela de entrada'!J204,'Contrato Flexível Percentual'!$D$2:$D$745,0),1)</f>
        <v>6.8</v>
      </c>
      <c r="N204" s="71">
        <v>185</v>
      </c>
      <c r="O204" s="91">
        <f>INDEX('Contrato Flexível Prioridade'!$Q$2:$Q$1489,MATCH(CONCATENATE($N$12,'Tela de entrada'!N204),'Contrato Flexível Prioridade'!$B$2:$B$1489,0),1)</f>
        <v>14.398402576139947</v>
      </c>
      <c r="R204" s="71">
        <v>185</v>
      </c>
      <c r="S204" s="91">
        <f>INDEX('Contrato Flexível Prioridade'!$Q$2:$Q$1489,MATCH(CONCATENATE($R$12,'Tela de entrada'!R204),'Contrato Flexível Prioridade'!$B$2:$B$1489,0),1)</f>
        <v>0</v>
      </c>
      <c r="V204" s="71">
        <v>185</v>
      </c>
      <c r="W204" s="109">
        <f>C204-H204-K204-O204-S204</f>
        <v>0</v>
      </c>
    </row>
    <row r="205" spans="2:23" x14ac:dyDescent="0.2">
      <c r="B205" s="47">
        <v>186</v>
      </c>
      <c r="C205" s="43">
        <v>37</v>
      </c>
      <c r="D205" s="13" t="s">
        <v>47</v>
      </c>
      <c r="F205" s="71">
        <v>186</v>
      </c>
      <c r="G205" s="37"/>
      <c r="H205" s="91">
        <f>INDEX('Contrato Firme'!$N$2:$N$745,MATCH('Tela de entrada'!F205,'Contrato Firme'!$D$2:$D$745,0),1)</f>
        <v>13.84471701355911</v>
      </c>
      <c r="J205" s="71">
        <v>186</v>
      </c>
      <c r="K205" s="93">
        <f>INDEX('Contrato Flexível Percentual'!$R$2:$R$745,MATCH('Tela de entrada'!J205,'Contrato Flexível Percentual'!$D$2:$D$745,0),1)</f>
        <v>7.4</v>
      </c>
      <c r="N205" s="71">
        <v>186</v>
      </c>
      <c r="O205" s="91">
        <f>INDEX('Contrato Flexível Prioridade'!$Q$2:$Q$1489,MATCH(CONCATENATE($N$12,'Tela de entrada'!N205),'Contrato Flexível Prioridade'!$B$2:$B$1489,0),1)</f>
        <v>15</v>
      </c>
      <c r="R205" s="71">
        <v>186</v>
      </c>
      <c r="S205" s="91">
        <f>INDEX('Contrato Flexível Prioridade'!$Q$2:$Q$1489,MATCH(CONCATENATE($R$12,'Tela de entrada'!R205),'Contrato Flexível Prioridade'!$B$2:$B$1489,0),1)</f>
        <v>0.7552829864408892</v>
      </c>
      <c r="V205" s="71">
        <v>186</v>
      </c>
      <c r="W205" s="109">
        <f>C205-H205-K205-O205-S205</f>
        <v>-1.7763568394002505E-15</v>
      </c>
    </row>
    <row r="206" spans="2:23" x14ac:dyDescent="0.2">
      <c r="B206" s="47">
        <v>187</v>
      </c>
      <c r="C206" s="43">
        <v>29</v>
      </c>
      <c r="D206" s="13" t="s">
        <v>47</v>
      </c>
      <c r="F206" s="71">
        <v>187</v>
      </c>
      <c r="G206" s="37"/>
      <c r="H206" s="91">
        <f>INDEX('Contrato Firme'!$N$2:$N$745,MATCH('Tela de entrada'!F206,'Contrato Firme'!$D$2:$D$745,0),1)</f>
        <v>11.063064774361623</v>
      </c>
      <c r="J206" s="71">
        <v>187</v>
      </c>
      <c r="K206" s="93">
        <f>INDEX('Contrato Flexível Percentual'!$R$2:$R$745,MATCH('Tela de entrada'!J206,'Contrato Flexível Percentual'!$D$2:$D$745,0),1)</f>
        <v>5.8</v>
      </c>
      <c r="N206" s="71">
        <v>187</v>
      </c>
      <c r="O206" s="91">
        <f>INDEX('Contrato Flexível Prioridade'!$Q$2:$Q$1489,MATCH(CONCATENATE($N$12,'Tela de entrada'!N206),'Contrato Flexível Prioridade'!$B$2:$B$1489,0),1)</f>
        <v>12.136935225638378</v>
      </c>
      <c r="R206" s="71">
        <v>187</v>
      </c>
      <c r="S206" s="91">
        <f>INDEX('Contrato Flexível Prioridade'!$Q$2:$Q$1489,MATCH(CONCATENATE($R$12,'Tela de entrada'!R206),'Contrato Flexível Prioridade'!$B$2:$B$1489,0),1)</f>
        <v>0</v>
      </c>
      <c r="V206" s="71">
        <v>187</v>
      </c>
      <c r="W206" s="109">
        <f>C206-H206-K206-O206-S206</f>
        <v>0</v>
      </c>
    </row>
    <row r="207" spans="2:23" x14ac:dyDescent="0.2">
      <c r="B207" s="47">
        <v>188</v>
      </c>
      <c r="C207" s="43">
        <v>18</v>
      </c>
      <c r="D207" s="13" t="s">
        <v>47</v>
      </c>
      <c r="F207" s="71">
        <v>188</v>
      </c>
      <c r="G207" s="37"/>
      <c r="H207" s="91">
        <f>INDEX('Contrato Firme'!$N$2:$N$745,MATCH('Tela de entrada'!F207,'Contrato Firme'!$D$2:$D$745,0),1)</f>
        <v>7.2382929454650835</v>
      </c>
      <c r="J207" s="71">
        <v>188</v>
      </c>
      <c r="K207" s="93">
        <f>INDEX('Contrato Flexível Percentual'!$R$2:$R$745,MATCH('Tela de entrada'!J207,'Contrato Flexível Percentual'!$D$2:$D$745,0),1)</f>
        <v>3.6</v>
      </c>
      <c r="N207" s="71">
        <v>188</v>
      </c>
      <c r="O207" s="91">
        <f>INDEX('Contrato Flexível Prioridade'!$Q$2:$Q$1489,MATCH(CONCATENATE($N$12,'Tela de entrada'!N207),'Contrato Flexível Prioridade'!$B$2:$B$1489,0),1)</f>
        <v>7.1617070545349168</v>
      </c>
      <c r="R207" s="71">
        <v>188</v>
      </c>
      <c r="S207" s="91">
        <f>INDEX('Contrato Flexível Prioridade'!$Q$2:$Q$1489,MATCH(CONCATENATE($R$12,'Tela de entrada'!R207),'Contrato Flexível Prioridade'!$B$2:$B$1489,0),1)</f>
        <v>0</v>
      </c>
      <c r="V207" s="71">
        <v>188</v>
      </c>
      <c r="W207" s="109">
        <f>C207-H207-K207-O207-S207</f>
        <v>0</v>
      </c>
    </row>
    <row r="208" spans="2:23" x14ac:dyDescent="0.2">
      <c r="B208" s="47">
        <v>189</v>
      </c>
      <c r="C208" s="43">
        <v>26</v>
      </c>
      <c r="D208" s="13" t="s">
        <v>47</v>
      </c>
      <c r="F208" s="71">
        <v>189</v>
      </c>
      <c r="G208" s="37"/>
      <c r="H208" s="91">
        <f>INDEX('Contrato Firme'!$N$2:$N$745,MATCH('Tela de entrada'!F208,'Contrato Firme'!$D$2:$D$745,0),1)</f>
        <v>10.019945184662568</v>
      </c>
      <c r="J208" s="71">
        <v>189</v>
      </c>
      <c r="K208" s="93">
        <f>INDEX('Contrato Flexível Percentual'!$R$2:$R$745,MATCH('Tela de entrada'!J208,'Contrato Flexível Percentual'!$D$2:$D$745,0),1)</f>
        <v>5.2</v>
      </c>
      <c r="N208" s="71">
        <v>189</v>
      </c>
      <c r="O208" s="91">
        <f>INDEX('Contrato Flexível Prioridade'!$Q$2:$Q$1489,MATCH(CONCATENATE($N$12,'Tela de entrada'!N208),'Contrato Flexível Prioridade'!$B$2:$B$1489,0),1)</f>
        <v>10.780054815337433</v>
      </c>
      <c r="R208" s="71">
        <v>189</v>
      </c>
      <c r="S208" s="91">
        <f>INDEX('Contrato Flexível Prioridade'!$Q$2:$Q$1489,MATCH(CONCATENATE($R$12,'Tela de entrada'!R208),'Contrato Flexível Prioridade'!$B$2:$B$1489,0),1)</f>
        <v>0</v>
      </c>
      <c r="V208" s="71">
        <v>189</v>
      </c>
      <c r="W208" s="109">
        <f>C208-H208-K208-O208-S208</f>
        <v>0</v>
      </c>
    </row>
    <row r="209" spans="2:23" x14ac:dyDescent="0.2">
      <c r="B209" s="47">
        <v>190</v>
      </c>
      <c r="C209" s="43">
        <v>46</v>
      </c>
      <c r="D209" s="13" t="s">
        <v>47</v>
      </c>
      <c r="F209" s="71">
        <v>190</v>
      </c>
      <c r="G209" s="37"/>
      <c r="H209" s="91">
        <f>INDEX('Contrato Firme'!$N$2:$N$745,MATCH('Tela de entrada'!F209,'Contrato Firme'!$D$2:$D$745,0),1)</f>
        <v>15</v>
      </c>
      <c r="J209" s="71">
        <v>190</v>
      </c>
      <c r="K209" s="93">
        <f>INDEX('Contrato Flexível Percentual'!$R$2:$R$745,MATCH('Tela de entrada'!J209,'Contrato Flexível Percentual'!$D$2:$D$745,0),1)</f>
        <v>9.1999999999999993</v>
      </c>
      <c r="N209" s="71">
        <v>190</v>
      </c>
      <c r="O209" s="91">
        <f>INDEX('Contrato Flexível Prioridade'!$Q$2:$Q$1489,MATCH(CONCATENATE($N$12,'Tela de entrada'!N209),'Contrato Flexível Prioridade'!$B$2:$B$1489,0),1)</f>
        <v>15</v>
      </c>
      <c r="R209" s="71">
        <v>190</v>
      </c>
      <c r="S209" s="91">
        <f>INDEX('Contrato Flexível Prioridade'!$Q$2:$Q$1489,MATCH(CONCATENATE($R$12,'Tela de entrada'!R209),'Contrato Flexível Prioridade'!$B$2:$B$1489,0),1)</f>
        <v>6.8000000000000007</v>
      </c>
      <c r="V209" s="71">
        <v>190</v>
      </c>
      <c r="W209" s="109">
        <f>C209-H209-K209-O209-S209</f>
        <v>0</v>
      </c>
    </row>
    <row r="210" spans="2:23" x14ac:dyDescent="0.2">
      <c r="B210" s="47">
        <v>191</v>
      </c>
      <c r="C210" s="43">
        <v>25</v>
      </c>
      <c r="D210" s="13" t="s">
        <v>47</v>
      </c>
      <c r="F210" s="71">
        <v>191</v>
      </c>
      <c r="G210" s="37"/>
      <c r="H210" s="91">
        <f>INDEX('Contrato Firme'!$N$2:$N$745,MATCH('Tela de entrada'!F210,'Contrato Firme'!$D$2:$D$745,0),1)</f>
        <v>9.672238654762884</v>
      </c>
      <c r="J210" s="71">
        <v>191</v>
      </c>
      <c r="K210" s="93">
        <f>INDEX('Contrato Flexível Percentual'!$R$2:$R$745,MATCH('Tela de entrada'!J210,'Contrato Flexível Percentual'!$D$2:$D$745,0),1)</f>
        <v>5</v>
      </c>
      <c r="N210" s="71">
        <v>191</v>
      </c>
      <c r="O210" s="91">
        <f>INDEX('Contrato Flexível Prioridade'!$Q$2:$Q$1489,MATCH(CONCATENATE($N$12,'Tela de entrada'!N210),'Contrato Flexível Prioridade'!$B$2:$B$1489,0),1)</f>
        <v>10.327761345237116</v>
      </c>
      <c r="R210" s="71">
        <v>191</v>
      </c>
      <c r="S210" s="91">
        <f>INDEX('Contrato Flexível Prioridade'!$Q$2:$Q$1489,MATCH(CONCATENATE($R$12,'Tela de entrada'!R210),'Contrato Flexível Prioridade'!$B$2:$B$1489,0),1)</f>
        <v>0</v>
      </c>
      <c r="V210" s="71">
        <v>191</v>
      </c>
      <c r="W210" s="109">
        <f>C210-H210-K210-O210-S210</f>
        <v>0</v>
      </c>
    </row>
    <row r="211" spans="2:23" x14ac:dyDescent="0.2">
      <c r="B211" s="47">
        <v>192</v>
      </c>
      <c r="C211" s="43">
        <v>49</v>
      </c>
      <c r="D211" s="13" t="s">
        <v>47</v>
      </c>
      <c r="F211" s="71">
        <v>192</v>
      </c>
      <c r="G211" s="37"/>
      <c r="H211" s="91">
        <f>INDEX('Contrato Firme'!$N$2:$N$745,MATCH('Tela de entrada'!F211,'Contrato Firme'!$D$2:$D$745,0),1)</f>
        <v>15</v>
      </c>
      <c r="J211" s="71">
        <v>192</v>
      </c>
      <c r="K211" s="93">
        <f>INDEX('Contrato Flexível Percentual'!$R$2:$R$745,MATCH('Tela de entrada'!J211,'Contrato Flexível Percentual'!$D$2:$D$745,0),1)</f>
        <v>9.7999999999999989</v>
      </c>
      <c r="N211" s="71">
        <v>192</v>
      </c>
      <c r="O211" s="91">
        <f>INDEX('Contrato Flexível Prioridade'!$Q$2:$Q$1489,MATCH(CONCATENATE($N$12,'Tela de entrada'!N211),'Contrato Flexível Prioridade'!$B$2:$B$1489,0),1)</f>
        <v>15</v>
      </c>
      <c r="R211" s="71">
        <v>192</v>
      </c>
      <c r="S211" s="91">
        <f>INDEX('Contrato Flexível Prioridade'!$Q$2:$Q$1489,MATCH(CONCATENATE($R$12,'Tela de entrada'!R211),'Contrato Flexível Prioridade'!$B$2:$B$1489,0),1)</f>
        <v>9.2000000000000028</v>
      </c>
      <c r="V211" s="71">
        <v>192</v>
      </c>
      <c r="W211" s="109">
        <f>C211-H211-K211-O211-S211</f>
        <v>0</v>
      </c>
    </row>
    <row r="212" spans="2:23" x14ac:dyDescent="0.2">
      <c r="B212" s="47">
        <v>193</v>
      </c>
      <c r="C212" s="43">
        <v>18</v>
      </c>
      <c r="D212" s="13" t="s">
        <v>47</v>
      </c>
      <c r="F212" s="71">
        <v>193</v>
      </c>
      <c r="G212" s="37"/>
      <c r="H212" s="91">
        <f>INDEX('Contrato Firme'!$N$2:$N$745,MATCH('Tela de entrada'!F212,'Contrato Firme'!$D$2:$D$745,0),1)</f>
        <v>7.2382929454650835</v>
      </c>
      <c r="J212" s="71">
        <v>193</v>
      </c>
      <c r="K212" s="93">
        <f>INDEX('Contrato Flexível Percentual'!$R$2:$R$745,MATCH('Tela de entrada'!J212,'Contrato Flexível Percentual'!$D$2:$D$745,0),1)</f>
        <v>3.6</v>
      </c>
      <c r="N212" s="71">
        <v>193</v>
      </c>
      <c r="O212" s="91">
        <f>INDEX('Contrato Flexível Prioridade'!$Q$2:$Q$1489,MATCH(CONCATENATE($N$12,'Tela de entrada'!N212),'Contrato Flexível Prioridade'!$B$2:$B$1489,0),1)</f>
        <v>7.1617070545349168</v>
      </c>
      <c r="R212" s="71">
        <v>193</v>
      </c>
      <c r="S212" s="91">
        <f>INDEX('Contrato Flexível Prioridade'!$Q$2:$Q$1489,MATCH(CONCATENATE($R$12,'Tela de entrada'!R212),'Contrato Flexível Prioridade'!$B$2:$B$1489,0),1)</f>
        <v>0</v>
      </c>
      <c r="V212" s="71">
        <v>193</v>
      </c>
      <c r="W212" s="109">
        <f>C212-H212-K212-O212-S212</f>
        <v>0</v>
      </c>
    </row>
    <row r="213" spans="2:23" x14ac:dyDescent="0.2">
      <c r="B213" s="47">
        <v>194</v>
      </c>
      <c r="C213" s="43">
        <v>36</v>
      </c>
      <c r="D213" s="13" t="s">
        <v>47</v>
      </c>
      <c r="F213" s="71">
        <v>194</v>
      </c>
      <c r="G213" s="37"/>
      <c r="H213" s="91">
        <f>INDEX('Contrato Firme'!$N$2:$N$745,MATCH('Tela de entrada'!F213,'Contrato Firme'!$D$2:$D$745,0),1)</f>
        <v>13.497010483659423</v>
      </c>
      <c r="J213" s="71">
        <v>194</v>
      </c>
      <c r="K213" s="93">
        <f>INDEX('Contrato Flexível Percentual'!$R$2:$R$745,MATCH('Tela de entrada'!J213,'Contrato Flexível Percentual'!$D$2:$D$745,0),1)</f>
        <v>7.2</v>
      </c>
      <c r="N213" s="71">
        <v>194</v>
      </c>
      <c r="O213" s="91">
        <f>INDEX('Contrato Flexível Prioridade'!$Q$2:$Q$1489,MATCH(CONCATENATE($N$12,'Tela de entrada'!N213),'Contrato Flexível Prioridade'!$B$2:$B$1489,0),1)</f>
        <v>15</v>
      </c>
      <c r="R213" s="71">
        <v>194</v>
      </c>
      <c r="S213" s="91">
        <f>INDEX('Contrato Flexível Prioridade'!$Q$2:$Q$1489,MATCH(CONCATENATE($R$12,'Tela de entrada'!R213),'Contrato Flexível Prioridade'!$B$2:$B$1489,0),1)</f>
        <v>0.30298951634057758</v>
      </c>
      <c r="V213" s="71">
        <v>194</v>
      </c>
      <c r="W213" s="109">
        <f>C213-H213-K213-O213-S213</f>
        <v>0</v>
      </c>
    </row>
    <row r="214" spans="2:23" x14ac:dyDescent="0.2">
      <c r="B214" s="47">
        <v>195</v>
      </c>
      <c r="C214" s="43">
        <v>36</v>
      </c>
      <c r="D214" s="13" t="s">
        <v>47</v>
      </c>
      <c r="F214" s="71">
        <v>195</v>
      </c>
      <c r="G214" s="37"/>
      <c r="H214" s="91">
        <f>INDEX('Contrato Firme'!$N$2:$N$745,MATCH('Tela de entrada'!F214,'Contrato Firme'!$D$2:$D$745,0),1)</f>
        <v>13.497010483659423</v>
      </c>
      <c r="J214" s="71">
        <v>195</v>
      </c>
      <c r="K214" s="93">
        <f>INDEX('Contrato Flexível Percentual'!$R$2:$R$745,MATCH('Tela de entrada'!J214,'Contrato Flexível Percentual'!$D$2:$D$745,0),1)</f>
        <v>7.2</v>
      </c>
      <c r="N214" s="71">
        <v>195</v>
      </c>
      <c r="O214" s="91">
        <f>INDEX('Contrato Flexível Prioridade'!$Q$2:$Q$1489,MATCH(CONCATENATE($N$12,'Tela de entrada'!N214),'Contrato Flexível Prioridade'!$B$2:$B$1489,0),1)</f>
        <v>15</v>
      </c>
      <c r="R214" s="71">
        <v>195</v>
      </c>
      <c r="S214" s="91">
        <f>INDEX('Contrato Flexível Prioridade'!$Q$2:$Q$1489,MATCH(CONCATENATE($R$12,'Tela de entrada'!R214),'Contrato Flexível Prioridade'!$B$2:$B$1489,0),1)</f>
        <v>0.30298951634057758</v>
      </c>
      <c r="V214" s="71">
        <v>195</v>
      </c>
      <c r="W214" s="109">
        <f>C214-H214-K214-O214-S214</f>
        <v>0</v>
      </c>
    </row>
    <row r="215" spans="2:23" x14ac:dyDescent="0.2">
      <c r="B215" s="47">
        <v>196</v>
      </c>
      <c r="C215" s="43">
        <v>16</v>
      </c>
      <c r="D215" s="13" t="s">
        <v>47</v>
      </c>
      <c r="F215" s="71">
        <v>196</v>
      </c>
      <c r="G215" s="37"/>
      <c r="H215" s="91">
        <f>INDEX('Contrato Firme'!$N$2:$N$745,MATCH('Tela de entrada'!F215,'Contrato Firme'!$D$2:$D$745,0),1)</f>
        <v>6.5428798856657124</v>
      </c>
      <c r="J215" s="71">
        <v>196</v>
      </c>
      <c r="K215" s="93">
        <f>INDEX('Contrato Flexível Percentual'!$R$2:$R$745,MATCH('Tela de entrada'!J215,'Contrato Flexível Percentual'!$D$2:$D$745,0),1)</f>
        <v>3.2</v>
      </c>
      <c r="N215" s="71">
        <v>196</v>
      </c>
      <c r="O215" s="91">
        <f>INDEX('Contrato Flexível Prioridade'!$Q$2:$Q$1489,MATCH(CONCATENATE($N$12,'Tela de entrada'!N215),'Contrato Flexível Prioridade'!$B$2:$B$1489,0),1)</f>
        <v>6.2571201143342883</v>
      </c>
      <c r="R215" s="71">
        <v>196</v>
      </c>
      <c r="S215" s="91">
        <f>INDEX('Contrato Flexível Prioridade'!$Q$2:$Q$1489,MATCH(CONCATENATE($R$12,'Tela de entrada'!R215),'Contrato Flexível Prioridade'!$B$2:$B$1489,0),1)</f>
        <v>0</v>
      </c>
      <c r="V215" s="71">
        <v>196</v>
      </c>
      <c r="W215" s="109">
        <f>C215-H215-K215-O215-S215</f>
        <v>-8.8817841970012523E-16</v>
      </c>
    </row>
    <row r="216" spans="2:23" x14ac:dyDescent="0.2">
      <c r="B216" s="47">
        <v>197</v>
      </c>
      <c r="C216" s="43">
        <v>22</v>
      </c>
      <c r="D216" s="13" t="s">
        <v>47</v>
      </c>
      <c r="F216" s="71">
        <v>197</v>
      </c>
      <c r="G216" s="37"/>
      <c r="H216" s="91">
        <f>INDEX('Contrato Firme'!$N$2:$N$745,MATCH('Tela de entrada'!F216,'Contrato Firme'!$D$2:$D$745,0),1)</f>
        <v>8.6291190650638274</v>
      </c>
      <c r="J216" s="71">
        <v>197</v>
      </c>
      <c r="K216" s="93">
        <f>INDEX('Contrato Flexível Percentual'!$R$2:$R$745,MATCH('Tela de entrada'!J216,'Contrato Flexível Percentual'!$D$2:$D$745,0),1)</f>
        <v>4.4000000000000004</v>
      </c>
      <c r="N216" s="71">
        <v>197</v>
      </c>
      <c r="O216" s="91">
        <f>INDEX('Contrato Flexível Prioridade'!$Q$2:$Q$1489,MATCH(CONCATENATE($N$12,'Tela de entrada'!N216),'Contrato Flexível Prioridade'!$B$2:$B$1489,0),1)</f>
        <v>8.9708809349361722</v>
      </c>
      <c r="R216" s="71">
        <v>197</v>
      </c>
      <c r="S216" s="91">
        <f>INDEX('Contrato Flexível Prioridade'!$Q$2:$Q$1489,MATCH(CONCATENATE($R$12,'Tela de entrada'!R216),'Contrato Flexível Prioridade'!$B$2:$B$1489,0),1)</f>
        <v>0</v>
      </c>
      <c r="V216" s="71">
        <v>197</v>
      </c>
      <c r="W216" s="109">
        <f>C216-H216-K216-O216-S216</f>
        <v>0</v>
      </c>
    </row>
    <row r="217" spans="2:23" x14ac:dyDescent="0.2">
      <c r="B217" s="47">
        <v>198</v>
      </c>
      <c r="C217" s="43">
        <v>48</v>
      </c>
      <c r="D217" s="13" t="s">
        <v>47</v>
      </c>
      <c r="F217" s="71">
        <v>198</v>
      </c>
      <c r="G217" s="37"/>
      <c r="H217" s="91">
        <f>INDEX('Contrato Firme'!$N$2:$N$745,MATCH('Tela de entrada'!F217,'Contrato Firme'!$D$2:$D$745,0),1)</f>
        <v>15</v>
      </c>
      <c r="J217" s="71">
        <v>198</v>
      </c>
      <c r="K217" s="93">
        <f>INDEX('Contrato Flexível Percentual'!$R$2:$R$745,MATCH('Tela de entrada'!J217,'Contrato Flexível Percentual'!$D$2:$D$745,0),1)</f>
        <v>9.6</v>
      </c>
      <c r="N217" s="71">
        <v>198</v>
      </c>
      <c r="O217" s="91">
        <f>INDEX('Contrato Flexível Prioridade'!$Q$2:$Q$1489,MATCH(CONCATENATE($N$12,'Tela de entrada'!N217),'Contrato Flexível Prioridade'!$B$2:$B$1489,0),1)</f>
        <v>15</v>
      </c>
      <c r="R217" s="71">
        <v>198</v>
      </c>
      <c r="S217" s="91">
        <f>INDEX('Contrato Flexível Prioridade'!$Q$2:$Q$1489,MATCH(CONCATENATE($R$12,'Tela de entrada'!R217),'Contrato Flexível Prioridade'!$B$2:$B$1489,0),1)</f>
        <v>8.3999999999999986</v>
      </c>
      <c r="V217" s="71">
        <v>198</v>
      </c>
      <c r="W217" s="109">
        <f>C217-H217-K217-O217-S217</f>
        <v>0</v>
      </c>
    </row>
    <row r="218" spans="2:23" x14ac:dyDescent="0.2">
      <c r="B218" s="47">
        <v>199</v>
      </c>
      <c r="C218" s="43">
        <v>46</v>
      </c>
      <c r="D218" s="13" t="s">
        <v>47</v>
      </c>
      <c r="F218" s="71">
        <v>199</v>
      </c>
      <c r="G218" s="37"/>
      <c r="H218" s="91">
        <f>INDEX('Contrato Firme'!$N$2:$N$745,MATCH('Tela de entrada'!F218,'Contrato Firme'!$D$2:$D$745,0),1)</f>
        <v>15</v>
      </c>
      <c r="J218" s="71">
        <v>199</v>
      </c>
      <c r="K218" s="93">
        <f>INDEX('Contrato Flexível Percentual'!$R$2:$R$745,MATCH('Tela de entrada'!J218,'Contrato Flexível Percentual'!$D$2:$D$745,0),1)</f>
        <v>9.1999999999999993</v>
      </c>
      <c r="N218" s="71">
        <v>199</v>
      </c>
      <c r="O218" s="91">
        <f>INDEX('Contrato Flexível Prioridade'!$Q$2:$Q$1489,MATCH(CONCATENATE($N$12,'Tela de entrada'!N218),'Contrato Flexível Prioridade'!$B$2:$B$1489,0),1)</f>
        <v>15</v>
      </c>
      <c r="R218" s="71">
        <v>199</v>
      </c>
      <c r="S218" s="91">
        <f>INDEX('Contrato Flexível Prioridade'!$Q$2:$Q$1489,MATCH(CONCATENATE($R$12,'Tela de entrada'!R218),'Contrato Flexível Prioridade'!$B$2:$B$1489,0),1)</f>
        <v>6.8000000000000007</v>
      </c>
      <c r="V218" s="71">
        <v>199</v>
      </c>
      <c r="W218" s="109">
        <f>C218-H218-K218-O218-S218</f>
        <v>0</v>
      </c>
    </row>
    <row r="219" spans="2:23" x14ac:dyDescent="0.2">
      <c r="B219" s="47">
        <v>200</v>
      </c>
      <c r="C219" s="43">
        <v>19</v>
      </c>
      <c r="D219" s="13" t="s">
        <v>47</v>
      </c>
      <c r="F219" s="71">
        <v>200</v>
      </c>
      <c r="G219" s="37"/>
      <c r="H219" s="91">
        <f>INDEX('Contrato Firme'!$N$2:$N$745,MATCH('Tela de entrada'!F219,'Contrato Firme'!$D$2:$D$745,0),1)</f>
        <v>7.585999475364769</v>
      </c>
      <c r="J219" s="71">
        <v>200</v>
      </c>
      <c r="K219" s="93">
        <f>INDEX('Contrato Flexível Percentual'!$R$2:$R$745,MATCH('Tela de entrada'!J219,'Contrato Flexível Percentual'!$D$2:$D$745,0),1)</f>
        <v>3.8</v>
      </c>
      <c r="N219" s="71">
        <v>200</v>
      </c>
      <c r="O219" s="91">
        <f>INDEX('Contrato Flexível Prioridade'!$Q$2:$Q$1489,MATCH(CONCATENATE($N$12,'Tela de entrada'!N219),'Contrato Flexível Prioridade'!$B$2:$B$1489,0),1)</f>
        <v>7.6140005246352302</v>
      </c>
      <c r="R219" s="71">
        <v>200</v>
      </c>
      <c r="S219" s="91">
        <f>INDEX('Contrato Flexível Prioridade'!$Q$2:$Q$1489,MATCH(CONCATENATE($R$12,'Tela de entrada'!R219),'Contrato Flexível Prioridade'!$B$2:$B$1489,0),1)</f>
        <v>0</v>
      </c>
      <c r="V219" s="71">
        <v>200</v>
      </c>
      <c r="W219" s="109">
        <f>C219-H219-K219-O219-S219</f>
        <v>8.8817841970012523E-16</v>
      </c>
    </row>
    <row r="220" spans="2:23" x14ac:dyDescent="0.2">
      <c r="B220" s="47">
        <v>201</v>
      </c>
      <c r="C220" s="43">
        <v>35</v>
      </c>
      <c r="D220" s="13" t="s">
        <v>47</v>
      </c>
      <c r="F220" s="71">
        <v>201</v>
      </c>
      <c r="G220" s="37"/>
      <c r="H220" s="91">
        <f>INDEX('Contrato Firme'!$N$2:$N$745,MATCH('Tela de entrada'!F220,'Contrato Firme'!$D$2:$D$745,0),1)</f>
        <v>13.149303953759738</v>
      </c>
      <c r="J220" s="71">
        <v>201</v>
      </c>
      <c r="K220" s="93">
        <f>INDEX('Contrato Flexível Percentual'!$R$2:$R$745,MATCH('Tela de entrada'!J220,'Contrato Flexível Percentual'!$D$2:$D$745,0),1)</f>
        <v>7</v>
      </c>
      <c r="N220" s="71">
        <v>201</v>
      </c>
      <c r="O220" s="91">
        <f>INDEX('Contrato Flexível Prioridade'!$Q$2:$Q$1489,MATCH(CONCATENATE($N$12,'Tela de entrada'!N220),'Contrato Flexível Prioridade'!$B$2:$B$1489,0),1)</f>
        <v>14.850696046240262</v>
      </c>
      <c r="R220" s="71">
        <v>201</v>
      </c>
      <c r="S220" s="91">
        <f>INDEX('Contrato Flexível Prioridade'!$Q$2:$Q$1489,MATCH(CONCATENATE($R$12,'Tela de entrada'!R220),'Contrato Flexível Prioridade'!$B$2:$B$1489,0),1)</f>
        <v>0</v>
      </c>
      <c r="V220" s="71">
        <v>201</v>
      </c>
      <c r="W220" s="109">
        <f>C220-H220-K220-O220-S220</f>
        <v>0</v>
      </c>
    </row>
    <row r="221" spans="2:23" x14ac:dyDescent="0.2">
      <c r="B221" s="47">
        <v>202</v>
      </c>
      <c r="C221" s="43">
        <v>13</v>
      </c>
      <c r="D221" s="13" t="s">
        <v>47</v>
      </c>
      <c r="F221" s="71">
        <v>202</v>
      </c>
      <c r="G221" s="37"/>
      <c r="H221" s="91">
        <f>INDEX('Contrato Firme'!$N$2:$N$745,MATCH('Tela de entrada'!F221,'Contrato Firme'!$D$2:$D$745,0),1)</f>
        <v>5.4997602959666558</v>
      </c>
      <c r="J221" s="71">
        <v>202</v>
      </c>
      <c r="K221" s="93">
        <f>INDEX('Contrato Flexível Percentual'!$R$2:$R$745,MATCH('Tela de entrada'!J221,'Contrato Flexível Percentual'!$D$2:$D$745,0),1)</f>
        <v>2.6</v>
      </c>
      <c r="N221" s="71">
        <v>202</v>
      </c>
      <c r="O221" s="91">
        <f>INDEX('Contrato Flexível Prioridade'!$Q$2:$Q$1489,MATCH(CONCATENATE($N$12,'Tela de entrada'!N221),'Contrato Flexível Prioridade'!$B$2:$B$1489,0),1)</f>
        <v>4.9002397040333445</v>
      </c>
      <c r="R221" s="71">
        <v>202</v>
      </c>
      <c r="S221" s="91">
        <f>INDEX('Contrato Flexível Prioridade'!$Q$2:$Q$1489,MATCH(CONCATENATE($R$12,'Tela de entrada'!R221),'Contrato Flexível Prioridade'!$B$2:$B$1489,0),1)</f>
        <v>0</v>
      </c>
      <c r="V221" s="71">
        <v>202</v>
      </c>
      <c r="W221" s="109">
        <f>C221-H221-K221-O221-S221</f>
        <v>0</v>
      </c>
    </row>
    <row r="222" spans="2:23" x14ac:dyDescent="0.2">
      <c r="B222" s="47">
        <v>203</v>
      </c>
      <c r="C222" s="43">
        <v>31</v>
      </c>
      <c r="D222" s="13" t="s">
        <v>47</v>
      </c>
      <c r="F222" s="71">
        <v>203</v>
      </c>
      <c r="G222" s="37"/>
      <c r="H222" s="91">
        <f>INDEX('Contrato Firme'!$N$2:$N$745,MATCH('Tela de entrada'!F222,'Contrato Firme'!$D$2:$D$745,0),1)</f>
        <v>11.758477834160995</v>
      </c>
      <c r="J222" s="71">
        <v>203</v>
      </c>
      <c r="K222" s="93">
        <f>INDEX('Contrato Flexível Percentual'!$R$2:$R$745,MATCH('Tela de entrada'!J222,'Contrato Flexível Percentual'!$D$2:$D$745,0),1)</f>
        <v>6.2</v>
      </c>
      <c r="N222" s="71">
        <v>203</v>
      </c>
      <c r="O222" s="91">
        <f>INDEX('Contrato Flexível Prioridade'!$Q$2:$Q$1489,MATCH(CONCATENATE($N$12,'Tela de entrada'!N222),'Contrato Flexível Prioridade'!$B$2:$B$1489,0),1)</f>
        <v>13.041522165839005</v>
      </c>
      <c r="R222" s="71">
        <v>203</v>
      </c>
      <c r="S222" s="91">
        <f>INDEX('Contrato Flexível Prioridade'!$Q$2:$Q$1489,MATCH(CONCATENATE($R$12,'Tela de entrada'!R222),'Contrato Flexível Prioridade'!$B$2:$B$1489,0),1)</f>
        <v>0</v>
      </c>
      <c r="V222" s="71">
        <v>203</v>
      </c>
      <c r="W222" s="109">
        <f>C222-H222-K222-O222-S222</f>
        <v>0</v>
      </c>
    </row>
    <row r="223" spans="2:23" x14ac:dyDescent="0.2">
      <c r="B223" s="47">
        <v>204</v>
      </c>
      <c r="C223" s="43">
        <v>46</v>
      </c>
      <c r="D223" s="13" t="s">
        <v>47</v>
      </c>
      <c r="F223" s="71">
        <v>204</v>
      </c>
      <c r="G223" s="37"/>
      <c r="H223" s="91">
        <f>INDEX('Contrato Firme'!$N$2:$N$745,MATCH('Tela de entrada'!F223,'Contrato Firme'!$D$2:$D$745,0),1)</f>
        <v>15</v>
      </c>
      <c r="J223" s="71">
        <v>204</v>
      </c>
      <c r="K223" s="93">
        <f>INDEX('Contrato Flexível Percentual'!$R$2:$R$745,MATCH('Tela de entrada'!J223,'Contrato Flexível Percentual'!$D$2:$D$745,0),1)</f>
        <v>9.1999999999999993</v>
      </c>
      <c r="N223" s="71">
        <v>204</v>
      </c>
      <c r="O223" s="91">
        <f>INDEX('Contrato Flexível Prioridade'!$Q$2:$Q$1489,MATCH(CONCATENATE($N$12,'Tela de entrada'!N223),'Contrato Flexível Prioridade'!$B$2:$B$1489,0),1)</f>
        <v>15</v>
      </c>
      <c r="R223" s="71">
        <v>204</v>
      </c>
      <c r="S223" s="91">
        <f>INDEX('Contrato Flexível Prioridade'!$Q$2:$Q$1489,MATCH(CONCATENATE($R$12,'Tela de entrada'!R223),'Contrato Flexível Prioridade'!$B$2:$B$1489,0),1)</f>
        <v>6.8000000000000007</v>
      </c>
      <c r="V223" s="71">
        <v>204</v>
      </c>
      <c r="W223" s="109">
        <f>C223-H223-K223-O223-S223</f>
        <v>0</v>
      </c>
    </row>
    <row r="224" spans="2:23" x14ac:dyDescent="0.2">
      <c r="B224" s="47">
        <v>205</v>
      </c>
      <c r="C224" s="43">
        <v>16</v>
      </c>
      <c r="D224" s="13" t="s">
        <v>47</v>
      </c>
      <c r="F224" s="71">
        <v>205</v>
      </c>
      <c r="G224" s="37"/>
      <c r="H224" s="91">
        <f>INDEX('Contrato Firme'!$N$2:$N$745,MATCH('Tela de entrada'!F224,'Contrato Firme'!$D$2:$D$745,0),1)</f>
        <v>6.5428798856657124</v>
      </c>
      <c r="J224" s="71">
        <v>205</v>
      </c>
      <c r="K224" s="93">
        <f>INDEX('Contrato Flexível Percentual'!$R$2:$R$745,MATCH('Tela de entrada'!J224,'Contrato Flexível Percentual'!$D$2:$D$745,0),1)</f>
        <v>3.2</v>
      </c>
      <c r="N224" s="71">
        <v>205</v>
      </c>
      <c r="O224" s="91">
        <f>INDEX('Contrato Flexível Prioridade'!$Q$2:$Q$1489,MATCH(CONCATENATE($N$12,'Tela de entrada'!N224),'Contrato Flexível Prioridade'!$B$2:$B$1489,0),1)</f>
        <v>6.2571201143342883</v>
      </c>
      <c r="R224" s="71">
        <v>205</v>
      </c>
      <c r="S224" s="91">
        <f>INDEX('Contrato Flexível Prioridade'!$Q$2:$Q$1489,MATCH(CONCATENATE($R$12,'Tela de entrada'!R224),'Contrato Flexível Prioridade'!$B$2:$B$1489,0),1)</f>
        <v>0</v>
      </c>
      <c r="V224" s="71">
        <v>205</v>
      </c>
      <c r="W224" s="109">
        <f>C224-H224-K224-O224-S224</f>
        <v>-8.8817841970012523E-16</v>
      </c>
    </row>
    <row r="225" spans="2:23" x14ac:dyDescent="0.2">
      <c r="B225" s="47">
        <v>206</v>
      </c>
      <c r="C225" s="43">
        <v>31</v>
      </c>
      <c r="D225" s="13" t="s">
        <v>47</v>
      </c>
      <c r="F225" s="71">
        <v>206</v>
      </c>
      <c r="G225" s="37"/>
      <c r="H225" s="91">
        <f>INDEX('Contrato Firme'!$N$2:$N$745,MATCH('Tela de entrada'!F225,'Contrato Firme'!$D$2:$D$745,0),1)</f>
        <v>11.758477834160995</v>
      </c>
      <c r="J225" s="71">
        <v>206</v>
      </c>
      <c r="K225" s="93">
        <f>INDEX('Contrato Flexível Percentual'!$R$2:$R$745,MATCH('Tela de entrada'!J225,'Contrato Flexível Percentual'!$D$2:$D$745,0),1)</f>
        <v>6.2</v>
      </c>
      <c r="N225" s="71">
        <v>206</v>
      </c>
      <c r="O225" s="91">
        <f>INDEX('Contrato Flexível Prioridade'!$Q$2:$Q$1489,MATCH(CONCATENATE($N$12,'Tela de entrada'!N225),'Contrato Flexível Prioridade'!$B$2:$B$1489,0),1)</f>
        <v>13.041522165839005</v>
      </c>
      <c r="R225" s="71">
        <v>206</v>
      </c>
      <c r="S225" s="91">
        <f>INDEX('Contrato Flexível Prioridade'!$Q$2:$Q$1489,MATCH(CONCATENATE($R$12,'Tela de entrada'!R225),'Contrato Flexível Prioridade'!$B$2:$B$1489,0),1)</f>
        <v>0</v>
      </c>
      <c r="V225" s="71">
        <v>206</v>
      </c>
      <c r="W225" s="109">
        <f>C225-H225-K225-O225-S225</f>
        <v>0</v>
      </c>
    </row>
    <row r="226" spans="2:23" x14ac:dyDescent="0.2">
      <c r="B226" s="47">
        <v>207</v>
      </c>
      <c r="C226" s="43">
        <v>25</v>
      </c>
      <c r="D226" s="13" t="s">
        <v>47</v>
      </c>
      <c r="F226" s="71">
        <v>207</v>
      </c>
      <c r="G226" s="37"/>
      <c r="H226" s="91">
        <f>INDEX('Contrato Firme'!$N$2:$N$745,MATCH('Tela de entrada'!F226,'Contrato Firme'!$D$2:$D$745,0),1)</f>
        <v>9.672238654762884</v>
      </c>
      <c r="J226" s="71">
        <v>207</v>
      </c>
      <c r="K226" s="93">
        <f>INDEX('Contrato Flexível Percentual'!$R$2:$R$745,MATCH('Tela de entrada'!J226,'Contrato Flexível Percentual'!$D$2:$D$745,0),1)</f>
        <v>5</v>
      </c>
      <c r="N226" s="71">
        <v>207</v>
      </c>
      <c r="O226" s="91">
        <f>INDEX('Contrato Flexível Prioridade'!$Q$2:$Q$1489,MATCH(CONCATENATE($N$12,'Tela de entrada'!N226),'Contrato Flexível Prioridade'!$B$2:$B$1489,0),1)</f>
        <v>10.327761345237116</v>
      </c>
      <c r="R226" s="71">
        <v>207</v>
      </c>
      <c r="S226" s="91">
        <f>INDEX('Contrato Flexível Prioridade'!$Q$2:$Q$1489,MATCH(CONCATENATE($R$12,'Tela de entrada'!R226),'Contrato Flexível Prioridade'!$B$2:$B$1489,0),1)</f>
        <v>0</v>
      </c>
      <c r="V226" s="71">
        <v>207</v>
      </c>
      <c r="W226" s="109">
        <f>C226-H226-K226-O226-S226</f>
        <v>0</v>
      </c>
    </row>
    <row r="227" spans="2:23" x14ac:dyDescent="0.2">
      <c r="B227" s="47">
        <v>208</v>
      </c>
      <c r="C227" s="43">
        <v>42</v>
      </c>
      <c r="D227" s="13" t="s">
        <v>47</v>
      </c>
      <c r="F227" s="71">
        <v>208</v>
      </c>
      <c r="G227" s="37"/>
      <c r="H227" s="91">
        <f>INDEX('Contrato Firme'!$N$2:$N$745,MATCH('Tela de entrada'!F227,'Contrato Firme'!$D$2:$D$745,0),1)</f>
        <v>15</v>
      </c>
      <c r="J227" s="71">
        <v>208</v>
      </c>
      <c r="K227" s="93">
        <f>INDEX('Contrato Flexível Percentual'!$R$2:$R$745,MATCH('Tela de entrada'!J227,'Contrato Flexível Percentual'!$D$2:$D$745,0),1)</f>
        <v>8.4</v>
      </c>
      <c r="N227" s="71">
        <v>208</v>
      </c>
      <c r="O227" s="91">
        <f>INDEX('Contrato Flexível Prioridade'!$Q$2:$Q$1489,MATCH(CONCATENATE($N$12,'Tela de entrada'!N227),'Contrato Flexível Prioridade'!$B$2:$B$1489,0),1)</f>
        <v>15</v>
      </c>
      <c r="R227" s="71">
        <v>208</v>
      </c>
      <c r="S227" s="91">
        <f>INDEX('Contrato Flexível Prioridade'!$Q$2:$Q$1489,MATCH(CONCATENATE($R$12,'Tela de entrada'!R227),'Contrato Flexível Prioridade'!$B$2:$B$1489,0),1)</f>
        <v>3.6000000000000014</v>
      </c>
      <c r="V227" s="71">
        <v>208</v>
      </c>
      <c r="W227" s="109">
        <f>C227-H227-K227-O227-S227</f>
        <v>0</v>
      </c>
    </row>
    <row r="228" spans="2:23" x14ac:dyDescent="0.2">
      <c r="B228" s="47">
        <v>209</v>
      </c>
      <c r="C228" s="43">
        <v>50</v>
      </c>
      <c r="D228" s="13" t="s">
        <v>47</v>
      </c>
      <c r="F228" s="71">
        <v>209</v>
      </c>
      <c r="G228" s="37"/>
      <c r="H228" s="91">
        <f>INDEX('Contrato Firme'!$N$2:$N$745,MATCH('Tela de entrada'!F228,'Contrato Firme'!$D$2:$D$745,0),1)</f>
        <v>15</v>
      </c>
      <c r="J228" s="71">
        <v>209</v>
      </c>
      <c r="K228" s="93">
        <f>INDEX('Contrato Flexível Percentual'!$R$2:$R$745,MATCH('Tela de entrada'!J228,'Contrato Flexível Percentual'!$D$2:$D$745,0),1)</f>
        <v>10</v>
      </c>
      <c r="N228" s="71">
        <v>209</v>
      </c>
      <c r="O228" s="91">
        <f>INDEX('Contrato Flexível Prioridade'!$Q$2:$Q$1489,MATCH(CONCATENATE($N$12,'Tela de entrada'!N228),'Contrato Flexível Prioridade'!$B$2:$B$1489,0),1)</f>
        <v>15</v>
      </c>
      <c r="R228" s="71">
        <v>209</v>
      </c>
      <c r="S228" s="91">
        <f>INDEX('Contrato Flexível Prioridade'!$Q$2:$Q$1489,MATCH(CONCATENATE($R$12,'Tela de entrada'!R228),'Contrato Flexível Prioridade'!$B$2:$B$1489,0),1)</f>
        <v>10</v>
      </c>
      <c r="V228" s="71">
        <v>209</v>
      </c>
      <c r="W228" s="109">
        <f>C228-H228-K228-O228-S228</f>
        <v>0</v>
      </c>
    </row>
    <row r="229" spans="2:23" x14ac:dyDescent="0.2">
      <c r="B229" s="47">
        <v>210</v>
      </c>
      <c r="C229" s="43">
        <v>5</v>
      </c>
      <c r="D229" s="13" t="s">
        <v>47</v>
      </c>
      <c r="F229" s="71">
        <v>210</v>
      </c>
      <c r="G229" s="37"/>
      <c r="H229" s="91">
        <f>INDEX('Contrato Firme'!$N$2:$N$745,MATCH('Tela de entrada'!F229,'Contrato Firme'!$D$2:$D$745,0),1)</f>
        <v>3.7836603258165948</v>
      </c>
      <c r="J229" s="71">
        <v>210</v>
      </c>
      <c r="K229" s="93">
        <f>INDEX('Contrato Flexível Percentual'!$R$2:$R$745,MATCH('Tela de entrada'!J229,'Contrato Flexível Percentual'!$D$2:$D$745,0),1)</f>
        <v>1</v>
      </c>
      <c r="N229" s="71">
        <v>210</v>
      </c>
      <c r="O229" s="91">
        <f>INDEX('Contrato Flexível Prioridade'!$Q$2:$Q$1489,MATCH(CONCATENATE($N$12,'Tela de entrada'!N229),'Contrato Flexível Prioridade'!$B$2:$B$1489,0),1)</f>
        <v>0.21633967418340561</v>
      </c>
      <c r="R229" s="71">
        <v>210</v>
      </c>
      <c r="S229" s="91">
        <f>INDEX('Contrato Flexível Prioridade'!$Q$2:$Q$1489,MATCH(CONCATENATE($R$12,'Tela de entrada'!R229),'Contrato Flexível Prioridade'!$B$2:$B$1489,0),1)</f>
        <v>0</v>
      </c>
      <c r="V229" s="71">
        <v>210</v>
      </c>
      <c r="W229" s="109">
        <f>C229-H229-K229-O229-S229</f>
        <v>-4.4408920985006262E-16</v>
      </c>
    </row>
    <row r="230" spans="2:23" x14ac:dyDescent="0.2">
      <c r="B230" s="47">
        <v>211</v>
      </c>
      <c r="C230" s="43">
        <v>34</v>
      </c>
      <c r="D230" s="13" t="s">
        <v>47</v>
      </c>
      <c r="F230" s="71">
        <v>211</v>
      </c>
      <c r="G230" s="37"/>
      <c r="H230" s="91">
        <f>INDEX('Contrato Firme'!$N$2:$N$745,MATCH('Tela de entrada'!F230,'Contrato Firme'!$D$2:$D$745,0),1)</f>
        <v>12.801597423860052</v>
      </c>
      <c r="J230" s="71">
        <v>211</v>
      </c>
      <c r="K230" s="93">
        <f>INDEX('Contrato Flexível Percentual'!$R$2:$R$745,MATCH('Tela de entrada'!J230,'Contrato Flexível Percentual'!$D$2:$D$745,0),1)</f>
        <v>6.8</v>
      </c>
      <c r="N230" s="71">
        <v>211</v>
      </c>
      <c r="O230" s="91">
        <f>INDEX('Contrato Flexível Prioridade'!$Q$2:$Q$1489,MATCH(CONCATENATE($N$12,'Tela de entrada'!N230),'Contrato Flexível Prioridade'!$B$2:$B$1489,0),1)</f>
        <v>14.398402576139947</v>
      </c>
      <c r="R230" s="71">
        <v>211</v>
      </c>
      <c r="S230" s="91">
        <f>INDEX('Contrato Flexível Prioridade'!$Q$2:$Q$1489,MATCH(CONCATENATE($R$12,'Tela de entrada'!R230),'Contrato Flexível Prioridade'!$B$2:$B$1489,0),1)</f>
        <v>0</v>
      </c>
      <c r="V230" s="71">
        <v>211</v>
      </c>
      <c r="W230" s="109">
        <f>C230-H230-K230-O230-S230</f>
        <v>0</v>
      </c>
    </row>
    <row r="231" spans="2:23" x14ac:dyDescent="0.2">
      <c r="B231" s="47">
        <v>212</v>
      </c>
      <c r="C231" s="43">
        <v>42</v>
      </c>
      <c r="D231" s="13" t="s">
        <v>47</v>
      </c>
      <c r="F231" s="71">
        <v>212</v>
      </c>
      <c r="G231" s="37"/>
      <c r="H231" s="91">
        <f>INDEX('Contrato Firme'!$N$2:$N$745,MATCH('Tela de entrada'!F231,'Contrato Firme'!$D$2:$D$745,0),1)</f>
        <v>15</v>
      </c>
      <c r="J231" s="71">
        <v>212</v>
      </c>
      <c r="K231" s="93">
        <f>INDEX('Contrato Flexível Percentual'!$R$2:$R$745,MATCH('Tela de entrada'!J231,'Contrato Flexível Percentual'!$D$2:$D$745,0),1)</f>
        <v>8.4</v>
      </c>
      <c r="N231" s="71">
        <v>212</v>
      </c>
      <c r="O231" s="91">
        <f>INDEX('Contrato Flexível Prioridade'!$Q$2:$Q$1489,MATCH(CONCATENATE($N$12,'Tela de entrada'!N231),'Contrato Flexível Prioridade'!$B$2:$B$1489,0),1)</f>
        <v>15</v>
      </c>
      <c r="R231" s="71">
        <v>212</v>
      </c>
      <c r="S231" s="91">
        <f>INDEX('Contrato Flexível Prioridade'!$Q$2:$Q$1489,MATCH(CONCATENATE($R$12,'Tela de entrada'!R231),'Contrato Flexível Prioridade'!$B$2:$B$1489,0),1)</f>
        <v>3.6000000000000014</v>
      </c>
      <c r="V231" s="71">
        <v>212</v>
      </c>
      <c r="W231" s="109">
        <f>C231-H231-K231-O231-S231</f>
        <v>0</v>
      </c>
    </row>
    <row r="232" spans="2:23" x14ac:dyDescent="0.2">
      <c r="B232" s="47">
        <v>213</v>
      </c>
      <c r="C232" s="43">
        <v>43</v>
      </c>
      <c r="D232" s="13" t="s">
        <v>47</v>
      </c>
      <c r="F232" s="71">
        <v>213</v>
      </c>
      <c r="G232" s="37"/>
      <c r="H232" s="91">
        <f>INDEX('Contrato Firme'!$N$2:$N$745,MATCH('Tela de entrada'!F232,'Contrato Firme'!$D$2:$D$745,0),1)</f>
        <v>15</v>
      </c>
      <c r="J232" s="71">
        <v>213</v>
      </c>
      <c r="K232" s="93">
        <f>INDEX('Contrato Flexível Percentual'!$R$2:$R$745,MATCH('Tela de entrada'!J232,'Contrato Flexível Percentual'!$D$2:$D$745,0),1)</f>
        <v>8.6</v>
      </c>
      <c r="N232" s="71">
        <v>213</v>
      </c>
      <c r="O232" s="91">
        <f>INDEX('Contrato Flexível Prioridade'!$Q$2:$Q$1489,MATCH(CONCATENATE($N$12,'Tela de entrada'!N232),'Contrato Flexível Prioridade'!$B$2:$B$1489,0),1)</f>
        <v>15</v>
      </c>
      <c r="R232" s="71">
        <v>213</v>
      </c>
      <c r="S232" s="91">
        <f>INDEX('Contrato Flexível Prioridade'!$Q$2:$Q$1489,MATCH(CONCATENATE($R$12,'Tela de entrada'!R232),'Contrato Flexível Prioridade'!$B$2:$B$1489,0),1)</f>
        <v>4.3999999999999986</v>
      </c>
      <c r="V232" s="71">
        <v>213</v>
      </c>
      <c r="W232" s="109">
        <f>C232-H232-K232-O232-S232</f>
        <v>0</v>
      </c>
    </row>
    <row r="233" spans="2:23" x14ac:dyDescent="0.2">
      <c r="B233" s="47">
        <v>214</v>
      </c>
      <c r="C233" s="43">
        <v>37</v>
      </c>
      <c r="D233" s="13" t="s">
        <v>47</v>
      </c>
      <c r="F233" s="71">
        <v>214</v>
      </c>
      <c r="G233" s="37"/>
      <c r="H233" s="91">
        <f>INDEX('Contrato Firme'!$N$2:$N$745,MATCH('Tela de entrada'!F233,'Contrato Firme'!$D$2:$D$745,0),1)</f>
        <v>13.84471701355911</v>
      </c>
      <c r="J233" s="71">
        <v>214</v>
      </c>
      <c r="K233" s="93">
        <f>INDEX('Contrato Flexível Percentual'!$R$2:$R$745,MATCH('Tela de entrada'!J233,'Contrato Flexível Percentual'!$D$2:$D$745,0),1)</f>
        <v>7.4</v>
      </c>
      <c r="N233" s="71">
        <v>214</v>
      </c>
      <c r="O233" s="91">
        <f>INDEX('Contrato Flexível Prioridade'!$Q$2:$Q$1489,MATCH(CONCATENATE($N$12,'Tela de entrada'!N233),'Contrato Flexível Prioridade'!$B$2:$B$1489,0),1)</f>
        <v>15</v>
      </c>
      <c r="R233" s="71">
        <v>214</v>
      </c>
      <c r="S233" s="91">
        <f>INDEX('Contrato Flexível Prioridade'!$Q$2:$Q$1489,MATCH(CONCATENATE($R$12,'Tela de entrada'!R233),'Contrato Flexível Prioridade'!$B$2:$B$1489,0),1)</f>
        <v>0.7552829864408892</v>
      </c>
      <c r="V233" s="71">
        <v>214</v>
      </c>
      <c r="W233" s="109">
        <f>C233-H233-K233-O233-S233</f>
        <v>-1.7763568394002505E-15</v>
      </c>
    </row>
    <row r="234" spans="2:23" x14ac:dyDescent="0.2">
      <c r="B234" s="47">
        <v>215</v>
      </c>
      <c r="C234" s="43">
        <v>35</v>
      </c>
      <c r="D234" s="13" t="s">
        <v>47</v>
      </c>
      <c r="F234" s="71">
        <v>215</v>
      </c>
      <c r="G234" s="37"/>
      <c r="H234" s="91">
        <f>INDEX('Contrato Firme'!$N$2:$N$745,MATCH('Tela de entrada'!F234,'Contrato Firme'!$D$2:$D$745,0),1)</f>
        <v>13.149303953759738</v>
      </c>
      <c r="J234" s="71">
        <v>215</v>
      </c>
      <c r="K234" s="93">
        <f>INDEX('Contrato Flexível Percentual'!$R$2:$R$745,MATCH('Tela de entrada'!J234,'Contrato Flexível Percentual'!$D$2:$D$745,0),1)</f>
        <v>7</v>
      </c>
      <c r="N234" s="71">
        <v>215</v>
      </c>
      <c r="O234" s="91">
        <f>INDEX('Contrato Flexível Prioridade'!$Q$2:$Q$1489,MATCH(CONCATENATE($N$12,'Tela de entrada'!N234),'Contrato Flexível Prioridade'!$B$2:$B$1489,0),1)</f>
        <v>14.850696046240262</v>
      </c>
      <c r="R234" s="71">
        <v>215</v>
      </c>
      <c r="S234" s="91">
        <f>INDEX('Contrato Flexível Prioridade'!$Q$2:$Q$1489,MATCH(CONCATENATE($R$12,'Tela de entrada'!R234),'Contrato Flexível Prioridade'!$B$2:$B$1489,0),1)</f>
        <v>0</v>
      </c>
      <c r="V234" s="71">
        <v>215</v>
      </c>
      <c r="W234" s="109">
        <f>C234-H234-K234-O234-S234</f>
        <v>0</v>
      </c>
    </row>
    <row r="235" spans="2:23" x14ac:dyDescent="0.2">
      <c r="B235" s="47">
        <v>216</v>
      </c>
      <c r="C235" s="43">
        <v>35</v>
      </c>
      <c r="D235" s="13" t="s">
        <v>47</v>
      </c>
      <c r="F235" s="71">
        <v>216</v>
      </c>
      <c r="G235" s="37"/>
      <c r="H235" s="91">
        <f>INDEX('Contrato Firme'!$N$2:$N$745,MATCH('Tela de entrada'!F235,'Contrato Firme'!$D$2:$D$745,0),1)</f>
        <v>13.149303953759738</v>
      </c>
      <c r="J235" s="71">
        <v>216</v>
      </c>
      <c r="K235" s="93">
        <f>INDEX('Contrato Flexível Percentual'!$R$2:$R$745,MATCH('Tela de entrada'!J235,'Contrato Flexível Percentual'!$D$2:$D$745,0),1)</f>
        <v>7</v>
      </c>
      <c r="N235" s="71">
        <v>216</v>
      </c>
      <c r="O235" s="91">
        <f>INDEX('Contrato Flexível Prioridade'!$Q$2:$Q$1489,MATCH(CONCATENATE($N$12,'Tela de entrada'!N235),'Contrato Flexível Prioridade'!$B$2:$B$1489,0),1)</f>
        <v>14.850696046240262</v>
      </c>
      <c r="R235" s="71">
        <v>216</v>
      </c>
      <c r="S235" s="91">
        <f>INDEX('Contrato Flexível Prioridade'!$Q$2:$Q$1489,MATCH(CONCATENATE($R$12,'Tela de entrada'!R235),'Contrato Flexível Prioridade'!$B$2:$B$1489,0),1)</f>
        <v>0</v>
      </c>
      <c r="V235" s="71">
        <v>216</v>
      </c>
      <c r="W235" s="109">
        <f>C235-H235-K235-O235-S235</f>
        <v>0</v>
      </c>
    </row>
    <row r="236" spans="2:23" x14ac:dyDescent="0.2">
      <c r="B236" s="47">
        <v>217</v>
      </c>
      <c r="C236" s="43">
        <v>45</v>
      </c>
      <c r="D236" s="13" t="s">
        <v>47</v>
      </c>
      <c r="F236" s="71">
        <v>217</v>
      </c>
      <c r="G236" s="37"/>
      <c r="H236" s="91">
        <f>INDEX('Contrato Firme'!$N$2:$N$745,MATCH('Tela de entrada'!F236,'Contrato Firme'!$D$2:$D$745,0),1)</f>
        <v>15</v>
      </c>
      <c r="J236" s="71">
        <v>217</v>
      </c>
      <c r="K236" s="93">
        <f>INDEX('Contrato Flexível Percentual'!$R$2:$R$745,MATCH('Tela de entrada'!J236,'Contrato Flexível Percentual'!$D$2:$D$745,0),1)</f>
        <v>9</v>
      </c>
      <c r="N236" s="71">
        <v>217</v>
      </c>
      <c r="O236" s="91">
        <f>INDEX('Contrato Flexível Prioridade'!$Q$2:$Q$1489,MATCH(CONCATENATE($N$12,'Tela de entrada'!N236),'Contrato Flexível Prioridade'!$B$2:$B$1489,0),1)</f>
        <v>15</v>
      </c>
      <c r="R236" s="71">
        <v>217</v>
      </c>
      <c r="S236" s="91">
        <f>INDEX('Contrato Flexível Prioridade'!$Q$2:$Q$1489,MATCH(CONCATENATE($R$12,'Tela de entrada'!R236),'Contrato Flexível Prioridade'!$B$2:$B$1489,0),1)</f>
        <v>6</v>
      </c>
      <c r="V236" s="71">
        <v>217</v>
      </c>
      <c r="W236" s="109">
        <f>C236-H236-K236-O236-S236</f>
        <v>0</v>
      </c>
    </row>
    <row r="237" spans="2:23" x14ac:dyDescent="0.2">
      <c r="B237" s="47">
        <v>218</v>
      </c>
      <c r="C237" s="43">
        <v>5</v>
      </c>
      <c r="D237" s="13" t="s">
        <v>47</v>
      </c>
      <c r="F237" s="71">
        <v>218</v>
      </c>
      <c r="G237" s="37"/>
      <c r="H237" s="91">
        <f>INDEX('Contrato Firme'!$N$2:$N$745,MATCH('Tela de entrada'!F237,'Contrato Firme'!$D$2:$D$745,0),1)</f>
        <v>3.7836603258165948</v>
      </c>
      <c r="J237" s="71">
        <v>218</v>
      </c>
      <c r="K237" s="93">
        <f>INDEX('Contrato Flexível Percentual'!$R$2:$R$745,MATCH('Tela de entrada'!J237,'Contrato Flexível Percentual'!$D$2:$D$745,0),1)</f>
        <v>1</v>
      </c>
      <c r="N237" s="71">
        <v>218</v>
      </c>
      <c r="O237" s="91">
        <f>INDEX('Contrato Flexível Prioridade'!$Q$2:$Q$1489,MATCH(CONCATENATE($N$12,'Tela de entrada'!N237),'Contrato Flexível Prioridade'!$B$2:$B$1489,0),1)</f>
        <v>0.21633967418340561</v>
      </c>
      <c r="R237" s="71">
        <v>218</v>
      </c>
      <c r="S237" s="91">
        <f>INDEX('Contrato Flexível Prioridade'!$Q$2:$Q$1489,MATCH(CONCATENATE($R$12,'Tela de entrada'!R237),'Contrato Flexível Prioridade'!$B$2:$B$1489,0),1)</f>
        <v>0</v>
      </c>
      <c r="V237" s="71">
        <v>218</v>
      </c>
      <c r="W237" s="109">
        <f>C237-H237-K237-O237-S237</f>
        <v>-4.4408920985006262E-16</v>
      </c>
    </row>
    <row r="238" spans="2:23" x14ac:dyDescent="0.2">
      <c r="B238" s="47">
        <v>219</v>
      </c>
      <c r="C238" s="43">
        <v>7</v>
      </c>
      <c r="D238" s="13" t="s">
        <v>47</v>
      </c>
      <c r="F238" s="71">
        <v>219</v>
      </c>
      <c r="G238" s="37"/>
      <c r="H238" s="91">
        <f>INDEX('Contrato Firme'!$N$2:$N$745,MATCH('Tela de entrada'!F238,'Contrato Firme'!$D$2:$D$745,0),1)</f>
        <v>3.7836603258165948</v>
      </c>
      <c r="J238" s="71">
        <v>219</v>
      </c>
      <c r="K238" s="93">
        <f>INDEX('Contrato Flexível Percentual'!$R$2:$R$745,MATCH('Tela de entrada'!J238,'Contrato Flexível Percentual'!$D$2:$D$745,0),1)</f>
        <v>1.4</v>
      </c>
      <c r="N238" s="71">
        <v>219</v>
      </c>
      <c r="O238" s="91">
        <f>INDEX('Contrato Flexível Prioridade'!$Q$2:$Q$1489,MATCH(CONCATENATE($N$12,'Tela de entrada'!N238),'Contrato Flexível Prioridade'!$B$2:$B$1489,0),1)</f>
        <v>1.8163396741834053</v>
      </c>
      <c r="R238" s="71">
        <v>219</v>
      </c>
      <c r="S238" s="91">
        <f>INDEX('Contrato Flexível Prioridade'!$Q$2:$Q$1489,MATCH(CONCATENATE($R$12,'Tela de entrada'!R238),'Contrato Flexível Prioridade'!$B$2:$B$1489,0),1)</f>
        <v>0</v>
      </c>
      <c r="V238" s="71">
        <v>219</v>
      </c>
      <c r="W238" s="109">
        <f>C238-H238-K238-O238-S238</f>
        <v>0</v>
      </c>
    </row>
    <row r="239" spans="2:23" x14ac:dyDescent="0.2">
      <c r="B239" s="47">
        <v>220</v>
      </c>
      <c r="C239" s="43">
        <v>41</v>
      </c>
      <c r="D239" s="13" t="s">
        <v>47</v>
      </c>
      <c r="F239" s="71">
        <v>220</v>
      </c>
      <c r="G239" s="37"/>
      <c r="H239" s="91">
        <f>INDEX('Contrato Firme'!$N$2:$N$745,MATCH('Tela de entrada'!F239,'Contrato Firme'!$D$2:$D$745,0),1)</f>
        <v>15</v>
      </c>
      <c r="J239" s="71">
        <v>220</v>
      </c>
      <c r="K239" s="93">
        <f>INDEX('Contrato Flexível Percentual'!$R$2:$R$745,MATCH('Tela de entrada'!J239,'Contrato Flexível Percentual'!$D$2:$D$745,0),1)</f>
        <v>8.2000000000000011</v>
      </c>
      <c r="N239" s="71">
        <v>220</v>
      </c>
      <c r="O239" s="91">
        <f>INDEX('Contrato Flexível Prioridade'!$Q$2:$Q$1489,MATCH(CONCATENATE($N$12,'Tela de entrada'!N239),'Contrato Flexível Prioridade'!$B$2:$B$1489,0),1)</f>
        <v>15</v>
      </c>
      <c r="R239" s="71">
        <v>220</v>
      </c>
      <c r="S239" s="91">
        <f>INDEX('Contrato Flexível Prioridade'!$Q$2:$Q$1489,MATCH(CONCATENATE($R$12,'Tela de entrada'!R239),'Contrato Flexível Prioridade'!$B$2:$B$1489,0),1)</f>
        <v>2.7999999999999972</v>
      </c>
      <c r="V239" s="71">
        <v>220</v>
      </c>
      <c r="W239" s="109">
        <f>C239-H239-K239-O239-S239</f>
        <v>0</v>
      </c>
    </row>
    <row r="240" spans="2:23" x14ac:dyDescent="0.2">
      <c r="B240" s="47">
        <v>221</v>
      </c>
      <c r="C240" s="43">
        <v>15</v>
      </c>
      <c r="D240" s="13" t="s">
        <v>47</v>
      </c>
      <c r="F240" s="71">
        <v>221</v>
      </c>
      <c r="G240" s="37"/>
      <c r="H240" s="91">
        <f>INDEX('Contrato Firme'!$N$2:$N$745,MATCH('Tela de entrada'!F240,'Contrato Firme'!$D$2:$D$745,0),1)</f>
        <v>6.1951733557660269</v>
      </c>
      <c r="J240" s="71">
        <v>221</v>
      </c>
      <c r="K240" s="93">
        <f>INDEX('Contrato Flexível Percentual'!$R$2:$R$745,MATCH('Tela de entrada'!J240,'Contrato Flexível Percentual'!$D$2:$D$745,0),1)</f>
        <v>3</v>
      </c>
      <c r="N240" s="71">
        <v>221</v>
      </c>
      <c r="O240" s="91">
        <f>INDEX('Contrato Flexível Prioridade'!$Q$2:$Q$1489,MATCH(CONCATENATE($N$12,'Tela de entrada'!N240),'Contrato Flexível Prioridade'!$B$2:$B$1489,0),1)</f>
        <v>5.8048266442339731</v>
      </c>
      <c r="R240" s="71">
        <v>221</v>
      </c>
      <c r="S240" s="91">
        <f>INDEX('Contrato Flexível Prioridade'!$Q$2:$Q$1489,MATCH(CONCATENATE($R$12,'Tela de entrada'!R240),'Contrato Flexível Prioridade'!$B$2:$B$1489,0),1)</f>
        <v>0</v>
      </c>
      <c r="V240" s="71">
        <v>221</v>
      </c>
      <c r="W240" s="109">
        <f>C240-H240-K240-O240-S240</f>
        <v>0</v>
      </c>
    </row>
    <row r="241" spans="2:23" x14ac:dyDescent="0.2">
      <c r="B241" s="47">
        <v>222</v>
      </c>
      <c r="C241" s="43">
        <v>10</v>
      </c>
      <c r="D241" s="13" t="s">
        <v>47</v>
      </c>
      <c r="F241" s="71">
        <v>222</v>
      </c>
      <c r="G241" s="37"/>
      <c r="H241" s="91">
        <f>INDEX('Contrato Firme'!$N$2:$N$745,MATCH('Tela de entrada'!F241,'Contrato Firme'!$D$2:$D$745,0),1)</f>
        <v>4.4566407062675992</v>
      </c>
      <c r="J241" s="71">
        <v>222</v>
      </c>
      <c r="K241" s="93">
        <f>INDEX('Contrato Flexível Percentual'!$R$2:$R$745,MATCH('Tela de entrada'!J241,'Contrato Flexível Percentual'!$D$2:$D$745,0),1)</f>
        <v>2</v>
      </c>
      <c r="N241" s="71">
        <v>222</v>
      </c>
      <c r="O241" s="91">
        <f>INDEX('Contrato Flexível Prioridade'!$Q$2:$Q$1489,MATCH(CONCATENATE($N$12,'Tela de entrada'!N241),'Contrato Flexível Prioridade'!$B$2:$B$1489,0),1)</f>
        <v>3.5433592937324008</v>
      </c>
      <c r="R241" s="71">
        <v>222</v>
      </c>
      <c r="S241" s="91">
        <f>INDEX('Contrato Flexível Prioridade'!$Q$2:$Q$1489,MATCH(CONCATENATE($R$12,'Tela de entrada'!R241),'Contrato Flexível Prioridade'!$B$2:$B$1489,0),1)</f>
        <v>0</v>
      </c>
      <c r="V241" s="71">
        <v>222</v>
      </c>
      <c r="W241" s="109">
        <f>C241-H241-K241-O241-S241</f>
        <v>0</v>
      </c>
    </row>
    <row r="242" spans="2:23" x14ac:dyDescent="0.2">
      <c r="B242" s="47">
        <v>223</v>
      </c>
      <c r="C242" s="43">
        <v>27</v>
      </c>
      <c r="D242" s="13" t="s">
        <v>47</v>
      </c>
      <c r="F242" s="71">
        <v>223</v>
      </c>
      <c r="G242" s="37"/>
      <c r="H242" s="91">
        <f>INDEX('Contrato Firme'!$N$2:$N$745,MATCH('Tela de entrada'!F242,'Contrato Firme'!$D$2:$D$745,0),1)</f>
        <v>10.367651714562253</v>
      </c>
      <c r="J242" s="71">
        <v>223</v>
      </c>
      <c r="K242" s="93">
        <f>INDEX('Contrato Flexível Percentual'!$R$2:$R$745,MATCH('Tela de entrada'!J242,'Contrato Flexível Percentual'!$D$2:$D$745,0),1)</f>
        <v>5.4</v>
      </c>
      <c r="N242" s="71">
        <v>223</v>
      </c>
      <c r="O242" s="91">
        <f>INDEX('Contrato Flexível Prioridade'!$Q$2:$Q$1489,MATCH(CONCATENATE($N$12,'Tela de entrada'!N242),'Contrato Flexível Prioridade'!$B$2:$B$1489,0),1)</f>
        <v>11.232348285437746</v>
      </c>
      <c r="R242" s="71">
        <v>223</v>
      </c>
      <c r="S242" s="91">
        <f>INDEX('Contrato Flexível Prioridade'!$Q$2:$Q$1489,MATCH(CONCATENATE($R$12,'Tela de entrada'!R242),'Contrato Flexível Prioridade'!$B$2:$B$1489,0),1)</f>
        <v>0</v>
      </c>
      <c r="V242" s="71">
        <v>223</v>
      </c>
      <c r="W242" s="109">
        <f>C242-H242-K242-O242-S242</f>
        <v>0</v>
      </c>
    </row>
    <row r="243" spans="2:23" x14ac:dyDescent="0.2">
      <c r="B243" s="47">
        <v>224</v>
      </c>
      <c r="C243" s="43">
        <v>11</v>
      </c>
      <c r="D243" s="13" t="s">
        <v>47</v>
      </c>
      <c r="F243" s="71">
        <v>224</v>
      </c>
      <c r="G243" s="37"/>
      <c r="H243" s="91">
        <f>INDEX('Contrato Firme'!$N$2:$N$745,MATCH('Tela de entrada'!F243,'Contrato Firme'!$D$2:$D$745,0),1)</f>
        <v>4.8043472361672848</v>
      </c>
      <c r="J243" s="71">
        <v>224</v>
      </c>
      <c r="K243" s="93">
        <f>INDEX('Contrato Flexível Percentual'!$R$2:$R$745,MATCH('Tela de entrada'!J243,'Contrato Flexível Percentual'!$D$2:$D$745,0),1)</f>
        <v>2.2000000000000002</v>
      </c>
      <c r="N243" s="71">
        <v>224</v>
      </c>
      <c r="O243" s="91">
        <f>INDEX('Contrato Flexível Prioridade'!$Q$2:$Q$1489,MATCH(CONCATENATE($N$12,'Tela de entrada'!N243),'Contrato Flexível Prioridade'!$B$2:$B$1489,0),1)</f>
        <v>3.9956527638327151</v>
      </c>
      <c r="R243" s="71">
        <v>224</v>
      </c>
      <c r="S243" s="91">
        <f>INDEX('Contrato Flexível Prioridade'!$Q$2:$Q$1489,MATCH(CONCATENATE($R$12,'Tela de entrada'!R243),'Contrato Flexível Prioridade'!$B$2:$B$1489,0),1)</f>
        <v>0</v>
      </c>
      <c r="V243" s="71">
        <v>224</v>
      </c>
      <c r="W243" s="109">
        <f>C243-H243-K243-O243-S243</f>
        <v>0</v>
      </c>
    </row>
    <row r="244" spans="2:23" x14ac:dyDescent="0.2">
      <c r="B244" s="47">
        <v>225</v>
      </c>
      <c r="C244" s="43">
        <v>8</v>
      </c>
      <c r="D244" s="13" t="s">
        <v>47</v>
      </c>
      <c r="F244" s="71">
        <v>225</v>
      </c>
      <c r="G244" s="37"/>
      <c r="H244" s="91">
        <f>INDEX('Contrato Firme'!$N$2:$N$745,MATCH('Tela de entrada'!F244,'Contrato Firme'!$D$2:$D$745,0),1)</f>
        <v>3.7836603258165948</v>
      </c>
      <c r="J244" s="71">
        <v>225</v>
      </c>
      <c r="K244" s="93">
        <f>INDEX('Contrato Flexível Percentual'!$R$2:$R$745,MATCH('Tela de entrada'!J244,'Contrato Flexível Percentual'!$D$2:$D$745,0),1)</f>
        <v>1.6</v>
      </c>
      <c r="N244" s="71">
        <v>225</v>
      </c>
      <c r="O244" s="91">
        <f>INDEX('Contrato Flexível Prioridade'!$Q$2:$Q$1489,MATCH(CONCATENATE($N$12,'Tela de entrada'!N244),'Contrato Flexível Prioridade'!$B$2:$B$1489,0),1)</f>
        <v>2.6163396741834051</v>
      </c>
      <c r="R244" s="71">
        <v>225</v>
      </c>
      <c r="S244" s="91">
        <f>INDEX('Contrato Flexível Prioridade'!$Q$2:$Q$1489,MATCH(CONCATENATE($R$12,'Tela de entrada'!R244),'Contrato Flexível Prioridade'!$B$2:$B$1489,0),1)</f>
        <v>0</v>
      </c>
      <c r="V244" s="71">
        <v>225</v>
      </c>
      <c r="W244" s="109">
        <f>C244-H244-K244-O244-S244</f>
        <v>4.4408920985006262E-16</v>
      </c>
    </row>
    <row r="245" spans="2:23" x14ac:dyDescent="0.2">
      <c r="B245" s="47">
        <v>226</v>
      </c>
      <c r="C245" s="43">
        <v>42</v>
      </c>
      <c r="D245" s="13" t="s">
        <v>47</v>
      </c>
      <c r="F245" s="71">
        <v>226</v>
      </c>
      <c r="G245" s="37"/>
      <c r="H245" s="91">
        <f>INDEX('Contrato Firme'!$N$2:$N$745,MATCH('Tela de entrada'!F245,'Contrato Firme'!$D$2:$D$745,0),1)</f>
        <v>15</v>
      </c>
      <c r="J245" s="71">
        <v>226</v>
      </c>
      <c r="K245" s="93">
        <f>INDEX('Contrato Flexível Percentual'!$R$2:$R$745,MATCH('Tela de entrada'!J245,'Contrato Flexível Percentual'!$D$2:$D$745,0),1)</f>
        <v>8.4</v>
      </c>
      <c r="N245" s="71">
        <v>226</v>
      </c>
      <c r="O245" s="91">
        <f>INDEX('Contrato Flexível Prioridade'!$Q$2:$Q$1489,MATCH(CONCATENATE($N$12,'Tela de entrada'!N245),'Contrato Flexível Prioridade'!$B$2:$B$1489,0),1)</f>
        <v>15</v>
      </c>
      <c r="R245" s="71">
        <v>226</v>
      </c>
      <c r="S245" s="91">
        <f>INDEX('Contrato Flexível Prioridade'!$Q$2:$Q$1489,MATCH(CONCATENATE($R$12,'Tela de entrada'!R245),'Contrato Flexível Prioridade'!$B$2:$B$1489,0),1)</f>
        <v>3.6000000000000014</v>
      </c>
      <c r="V245" s="71">
        <v>226</v>
      </c>
      <c r="W245" s="109">
        <f>C245-H245-K245-O245-S245</f>
        <v>0</v>
      </c>
    </row>
    <row r="246" spans="2:23" x14ac:dyDescent="0.2">
      <c r="B246" s="47">
        <v>227</v>
      </c>
      <c r="C246" s="43">
        <v>47</v>
      </c>
      <c r="D246" s="13" t="s">
        <v>47</v>
      </c>
      <c r="F246" s="71">
        <v>227</v>
      </c>
      <c r="G246" s="37"/>
      <c r="H246" s="91">
        <f>INDEX('Contrato Firme'!$N$2:$N$745,MATCH('Tela de entrada'!F246,'Contrato Firme'!$D$2:$D$745,0),1)</f>
        <v>15</v>
      </c>
      <c r="J246" s="71">
        <v>227</v>
      </c>
      <c r="K246" s="93">
        <f>INDEX('Contrato Flexível Percentual'!$R$2:$R$745,MATCH('Tela de entrada'!J246,'Contrato Flexível Percentual'!$D$2:$D$745,0),1)</f>
        <v>9.4</v>
      </c>
      <c r="N246" s="71">
        <v>227</v>
      </c>
      <c r="O246" s="91">
        <f>INDEX('Contrato Flexível Prioridade'!$Q$2:$Q$1489,MATCH(CONCATENATE($N$12,'Tela de entrada'!N246),'Contrato Flexível Prioridade'!$B$2:$B$1489,0),1)</f>
        <v>15</v>
      </c>
      <c r="R246" s="71">
        <v>227</v>
      </c>
      <c r="S246" s="91">
        <f>INDEX('Contrato Flexível Prioridade'!$Q$2:$Q$1489,MATCH(CONCATENATE($R$12,'Tela de entrada'!R246),'Contrato Flexível Prioridade'!$B$2:$B$1489,0),1)</f>
        <v>7.6000000000000014</v>
      </c>
      <c r="V246" s="71">
        <v>227</v>
      </c>
      <c r="W246" s="109">
        <f>C246-H246-K246-O246-S246</f>
        <v>0</v>
      </c>
    </row>
    <row r="247" spans="2:23" x14ac:dyDescent="0.2">
      <c r="B247" s="47">
        <v>228</v>
      </c>
      <c r="C247" s="43">
        <v>12</v>
      </c>
      <c r="D247" s="13" t="s">
        <v>47</v>
      </c>
      <c r="F247" s="71">
        <v>228</v>
      </c>
      <c r="G247" s="37"/>
      <c r="H247" s="91">
        <f>INDEX('Contrato Firme'!$N$2:$N$745,MATCH('Tela de entrada'!F247,'Contrato Firme'!$D$2:$D$745,0),1)</f>
        <v>5.1520537660669703</v>
      </c>
      <c r="J247" s="71">
        <v>228</v>
      </c>
      <c r="K247" s="93">
        <f>INDEX('Contrato Flexível Percentual'!$R$2:$R$745,MATCH('Tela de entrada'!J247,'Contrato Flexível Percentual'!$D$2:$D$745,0),1)</f>
        <v>2.4</v>
      </c>
      <c r="N247" s="71">
        <v>228</v>
      </c>
      <c r="O247" s="91">
        <f>INDEX('Contrato Flexível Prioridade'!$Q$2:$Q$1489,MATCH(CONCATENATE($N$12,'Tela de entrada'!N247),'Contrato Flexível Prioridade'!$B$2:$B$1489,0),1)</f>
        <v>4.4479462339330293</v>
      </c>
      <c r="R247" s="71">
        <v>228</v>
      </c>
      <c r="S247" s="91">
        <f>INDEX('Contrato Flexível Prioridade'!$Q$2:$Q$1489,MATCH(CONCATENATE($R$12,'Tela de entrada'!R247),'Contrato Flexível Prioridade'!$B$2:$B$1489,0),1)</f>
        <v>0</v>
      </c>
      <c r="V247" s="71">
        <v>228</v>
      </c>
      <c r="W247" s="109">
        <f>C247-H247-K247-O247-S247</f>
        <v>0</v>
      </c>
    </row>
    <row r="248" spans="2:23" x14ac:dyDescent="0.2">
      <c r="B248" s="47">
        <v>229</v>
      </c>
      <c r="C248" s="43">
        <v>44</v>
      </c>
      <c r="D248" s="13" t="s">
        <v>47</v>
      </c>
      <c r="F248" s="71">
        <v>229</v>
      </c>
      <c r="G248" s="37"/>
      <c r="H248" s="91">
        <f>INDEX('Contrato Firme'!$N$2:$N$745,MATCH('Tela de entrada'!F248,'Contrato Firme'!$D$2:$D$745,0),1)</f>
        <v>15</v>
      </c>
      <c r="J248" s="71">
        <v>229</v>
      </c>
      <c r="K248" s="93">
        <f>INDEX('Contrato Flexível Percentual'!$R$2:$R$745,MATCH('Tela de entrada'!J248,'Contrato Flexível Percentual'!$D$2:$D$745,0),1)</f>
        <v>8.8000000000000007</v>
      </c>
      <c r="N248" s="71">
        <v>229</v>
      </c>
      <c r="O248" s="91">
        <f>INDEX('Contrato Flexível Prioridade'!$Q$2:$Q$1489,MATCH(CONCATENATE($N$12,'Tela de entrada'!N248),'Contrato Flexível Prioridade'!$B$2:$B$1489,0),1)</f>
        <v>15</v>
      </c>
      <c r="R248" s="71">
        <v>229</v>
      </c>
      <c r="S248" s="91">
        <f>INDEX('Contrato Flexível Prioridade'!$Q$2:$Q$1489,MATCH(CONCATENATE($R$12,'Tela de entrada'!R248),'Contrato Flexível Prioridade'!$B$2:$B$1489,0),1)</f>
        <v>5.1999999999999993</v>
      </c>
      <c r="V248" s="71">
        <v>229</v>
      </c>
      <c r="W248" s="109">
        <f>C248-H248-K248-O248-S248</f>
        <v>0</v>
      </c>
    </row>
    <row r="249" spans="2:23" x14ac:dyDescent="0.2">
      <c r="B249" s="47">
        <v>230</v>
      </c>
      <c r="C249" s="43">
        <v>11</v>
      </c>
      <c r="D249" s="13" t="s">
        <v>47</v>
      </c>
      <c r="F249" s="71">
        <v>230</v>
      </c>
      <c r="G249" s="37"/>
      <c r="H249" s="91">
        <f>INDEX('Contrato Firme'!$N$2:$N$745,MATCH('Tela de entrada'!F249,'Contrato Firme'!$D$2:$D$745,0),1)</f>
        <v>4.8043472361672848</v>
      </c>
      <c r="J249" s="71">
        <v>230</v>
      </c>
      <c r="K249" s="93">
        <f>INDEX('Contrato Flexível Percentual'!$R$2:$R$745,MATCH('Tela de entrada'!J249,'Contrato Flexível Percentual'!$D$2:$D$745,0),1)</f>
        <v>2.2000000000000002</v>
      </c>
      <c r="N249" s="71">
        <v>230</v>
      </c>
      <c r="O249" s="91">
        <f>INDEX('Contrato Flexível Prioridade'!$Q$2:$Q$1489,MATCH(CONCATENATE($N$12,'Tela de entrada'!N249),'Contrato Flexível Prioridade'!$B$2:$B$1489,0),1)</f>
        <v>3.9956527638327151</v>
      </c>
      <c r="R249" s="71">
        <v>230</v>
      </c>
      <c r="S249" s="91">
        <f>INDEX('Contrato Flexível Prioridade'!$Q$2:$Q$1489,MATCH(CONCATENATE($R$12,'Tela de entrada'!R249),'Contrato Flexível Prioridade'!$B$2:$B$1489,0),1)</f>
        <v>0</v>
      </c>
      <c r="V249" s="71">
        <v>230</v>
      </c>
      <c r="W249" s="109">
        <f>C249-H249-K249-O249-S249</f>
        <v>0</v>
      </c>
    </row>
    <row r="250" spans="2:23" x14ac:dyDescent="0.2">
      <c r="B250" s="47">
        <v>231</v>
      </c>
      <c r="C250" s="43">
        <v>37</v>
      </c>
      <c r="D250" s="13" t="s">
        <v>47</v>
      </c>
      <c r="F250" s="71">
        <v>231</v>
      </c>
      <c r="G250" s="37"/>
      <c r="H250" s="91">
        <f>INDEX('Contrato Firme'!$N$2:$N$745,MATCH('Tela de entrada'!F250,'Contrato Firme'!$D$2:$D$745,0),1)</f>
        <v>13.84471701355911</v>
      </c>
      <c r="J250" s="71">
        <v>231</v>
      </c>
      <c r="K250" s="93">
        <f>INDEX('Contrato Flexível Percentual'!$R$2:$R$745,MATCH('Tela de entrada'!J250,'Contrato Flexível Percentual'!$D$2:$D$745,0),1)</f>
        <v>7.4</v>
      </c>
      <c r="N250" s="71">
        <v>231</v>
      </c>
      <c r="O250" s="91">
        <f>INDEX('Contrato Flexível Prioridade'!$Q$2:$Q$1489,MATCH(CONCATENATE($N$12,'Tela de entrada'!N250),'Contrato Flexível Prioridade'!$B$2:$B$1489,0),1)</f>
        <v>15</v>
      </c>
      <c r="R250" s="71">
        <v>231</v>
      </c>
      <c r="S250" s="91">
        <f>INDEX('Contrato Flexível Prioridade'!$Q$2:$Q$1489,MATCH(CONCATENATE($R$12,'Tela de entrada'!R250),'Contrato Flexível Prioridade'!$B$2:$B$1489,0),1)</f>
        <v>0.7552829864408892</v>
      </c>
      <c r="V250" s="71">
        <v>231</v>
      </c>
      <c r="W250" s="109">
        <f>C250-H250-K250-O250-S250</f>
        <v>-1.7763568394002505E-15</v>
      </c>
    </row>
    <row r="251" spans="2:23" x14ac:dyDescent="0.2">
      <c r="B251" s="47">
        <v>232</v>
      </c>
      <c r="C251" s="43">
        <v>47</v>
      </c>
      <c r="D251" s="13" t="s">
        <v>47</v>
      </c>
      <c r="F251" s="71">
        <v>232</v>
      </c>
      <c r="G251" s="37"/>
      <c r="H251" s="91">
        <f>INDEX('Contrato Firme'!$N$2:$N$745,MATCH('Tela de entrada'!F251,'Contrato Firme'!$D$2:$D$745,0),1)</f>
        <v>15</v>
      </c>
      <c r="J251" s="71">
        <v>232</v>
      </c>
      <c r="K251" s="93">
        <f>INDEX('Contrato Flexível Percentual'!$R$2:$R$745,MATCH('Tela de entrada'!J251,'Contrato Flexível Percentual'!$D$2:$D$745,0),1)</f>
        <v>9.4</v>
      </c>
      <c r="N251" s="71">
        <v>232</v>
      </c>
      <c r="O251" s="91">
        <f>INDEX('Contrato Flexível Prioridade'!$Q$2:$Q$1489,MATCH(CONCATENATE($N$12,'Tela de entrada'!N251),'Contrato Flexível Prioridade'!$B$2:$B$1489,0),1)</f>
        <v>15</v>
      </c>
      <c r="R251" s="71">
        <v>232</v>
      </c>
      <c r="S251" s="91">
        <f>INDEX('Contrato Flexível Prioridade'!$Q$2:$Q$1489,MATCH(CONCATENATE($R$12,'Tela de entrada'!R251),'Contrato Flexível Prioridade'!$B$2:$B$1489,0),1)</f>
        <v>7.6000000000000014</v>
      </c>
      <c r="V251" s="71">
        <v>232</v>
      </c>
      <c r="W251" s="109">
        <f>C251-H251-K251-O251-S251</f>
        <v>0</v>
      </c>
    </row>
    <row r="252" spans="2:23" x14ac:dyDescent="0.2">
      <c r="B252" s="47">
        <v>233</v>
      </c>
      <c r="C252" s="43">
        <v>17</v>
      </c>
      <c r="D252" s="13" t="s">
        <v>47</v>
      </c>
      <c r="F252" s="71">
        <v>233</v>
      </c>
      <c r="G252" s="37"/>
      <c r="H252" s="91">
        <f>INDEX('Contrato Firme'!$N$2:$N$745,MATCH('Tela de entrada'!F252,'Contrato Firme'!$D$2:$D$745,0),1)</f>
        <v>6.890586415565398</v>
      </c>
      <c r="J252" s="71">
        <v>233</v>
      </c>
      <c r="K252" s="93">
        <f>INDEX('Contrato Flexível Percentual'!$R$2:$R$745,MATCH('Tela de entrada'!J252,'Contrato Flexível Percentual'!$D$2:$D$745,0),1)</f>
        <v>3.4</v>
      </c>
      <c r="N252" s="71">
        <v>233</v>
      </c>
      <c r="O252" s="91">
        <f>INDEX('Contrato Flexível Prioridade'!$Q$2:$Q$1489,MATCH(CONCATENATE($N$12,'Tela de entrada'!N252),'Contrato Flexível Prioridade'!$B$2:$B$1489,0),1)</f>
        <v>6.7094135844346017</v>
      </c>
      <c r="R252" s="71">
        <v>233</v>
      </c>
      <c r="S252" s="91">
        <f>INDEX('Contrato Flexível Prioridade'!$Q$2:$Q$1489,MATCH(CONCATENATE($R$12,'Tela de entrada'!R252),'Contrato Flexível Prioridade'!$B$2:$B$1489,0),1)</f>
        <v>0</v>
      </c>
      <c r="V252" s="71">
        <v>233</v>
      </c>
      <c r="W252" s="109">
        <f>C252-H252-K252-O252-S252</f>
        <v>0</v>
      </c>
    </row>
    <row r="253" spans="2:23" x14ac:dyDescent="0.2">
      <c r="B253" s="47">
        <v>234</v>
      </c>
      <c r="C253" s="43">
        <v>48</v>
      </c>
      <c r="D253" s="13" t="s">
        <v>47</v>
      </c>
      <c r="F253" s="71">
        <v>234</v>
      </c>
      <c r="G253" s="37"/>
      <c r="H253" s="91">
        <f>INDEX('Contrato Firme'!$N$2:$N$745,MATCH('Tela de entrada'!F253,'Contrato Firme'!$D$2:$D$745,0),1)</f>
        <v>15</v>
      </c>
      <c r="J253" s="71">
        <v>234</v>
      </c>
      <c r="K253" s="93">
        <f>INDEX('Contrato Flexível Percentual'!$R$2:$R$745,MATCH('Tela de entrada'!J253,'Contrato Flexível Percentual'!$D$2:$D$745,0),1)</f>
        <v>9.6</v>
      </c>
      <c r="N253" s="71">
        <v>234</v>
      </c>
      <c r="O253" s="91">
        <f>INDEX('Contrato Flexível Prioridade'!$Q$2:$Q$1489,MATCH(CONCATENATE($N$12,'Tela de entrada'!N253),'Contrato Flexível Prioridade'!$B$2:$B$1489,0),1)</f>
        <v>15</v>
      </c>
      <c r="R253" s="71">
        <v>234</v>
      </c>
      <c r="S253" s="91">
        <f>INDEX('Contrato Flexível Prioridade'!$Q$2:$Q$1489,MATCH(CONCATENATE($R$12,'Tela de entrada'!R253),'Contrato Flexível Prioridade'!$B$2:$B$1489,0),1)</f>
        <v>8.3999999999999986</v>
      </c>
      <c r="V253" s="71">
        <v>234</v>
      </c>
      <c r="W253" s="109">
        <f>C253-H253-K253-O253-S253</f>
        <v>0</v>
      </c>
    </row>
    <row r="254" spans="2:23" x14ac:dyDescent="0.2">
      <c r="B254" s="47">
        <v>235</v>
      </c>
      <c r="C254" s="43">
        <v>25</v>
      </c>
      <c r="D254" s="13" t="s">
        <v>47</v>
      </c>
      <c r="F254" s="71">
        <v>235</v>
      </c>
      <c r="G254" s="37"/>
      <c r="H254" s="91">
        <f>INDEX('Contrato Firme'!$N$2:$N$745,MATCH('Tela de entrada'!F254,'Contrato Firme'!$D$2:$D$745,0),1)</f>
        <v>9.672238654762884</v>
      </c>
      <c r="J254" s="71">
        <v>235</v>
      </c>
      <c r="K254" s="93">
        <f>INDEX('Contrato Flexível Percentual'!$R$2:$R$745,MATCH('Tela de entrada'!J254,'Contrato Flexível Percentual'!$D$2:$D$745,0),1)</f>
        <v>5</v>
      </c>
      <c r="N254" s="71">
        <v>235</v>
      </c>
      <c r="O254" s="91">
        <f>INDEX('Contrato Flexível Prioridade'!$Q$2:$Q$1489,MATCH(CONCATENATE($N$12,'Tela de entrada'!N254),'Contrato Flexível Prioridade'!$B$2:$B$1489,0),1)</f>
        <v>10.327761345237116</v>
      </c>
      <c r="R254" s="71">
        <v>235</v>
      </c>
      <c r="S254" s="91">
        <f>INDEX('Contrato Flexível Prioridade'!$Q$2:$Q$1489,MATCH(CONCATENATE($R$12,'Tela de entrada'!R254),'Contrato Flexível Prioridade'!$B$2:$B$1489,0),1)</f>
        <v>0</v>
      </c>
      <c r="V254" s="71">
        <v>235</v>
      </c>
      <c r="W254" s="109">
        <f>C254-H254-K254-O254-S254</f>
        <v>0</v>
      </c>
    </row>
    <row r="255" spans="2:23" x14ac:dyDescent="0.2">
      <c r="B255" s="47">
        <v>236</v>
      </c>
      <c r="C255" s="43">
        <v>46</v>
      </c>
      <c r="D255" s="13" t="s">
        <v>47</v>
      </c>
      <c r="F255" s="71">
        <v>236</v>
      </c>
      <c r="G255" s="37"/>
      <c r="H255" s="91">
        <f>INDEX('Contrato Firme'!$N$2:$N$745,MATCH('Tela de entrada'!F255,'Contrato Firme'!$D$2:$D$745,0),1)</f>
        <v>15</v>
      </c>
      <c r="J255" s="71">
        <v>236</v>
      </c>
      <c r="K255" s="93">
        <f>INDEX('Contrato Flexível Percentual'!$R$2:$R$745,MATCH('Tela de entrada'!J255,'Contrato Flexível Percentual'!$D$2:$D$745,0),1)</f>
        <v>9.1999999999999993</v>
      </c>
      <c r="N255" s="71">
        <v>236</v>
      </c>
      <c r="O255" s="91">
        <f>INDEX('Contrato Flexível Prioridade'!$Q$2:$Q$1489,MATCH(CONCATENATE($N$12,'Tela de entrada'!N255),'Contrato Flexível Prioridade'!$B$2:$B$1489,0),1)</f>
        <v>15</v>
      </c>
      <c r="R255" s="71">
        <v>236</v>
      </c>
      <c r="S255" s="91">
        <f>INDEX('Contrato Flexível Prioridade'!$Q$2:$Q$1489,MATCH(CONCATENATE($R$12,'Tela de entrada'!R255),'Contrato Flexível Prioridade'!$B$2:$B$1489,0),1)</f>
        <v>6.8000000000000007</v>
      </c>
      <c r="V255" s="71">
        <v>236</v>
      </c>
      <c r="W255" s="109">
        <f>C255-H255-K255-O255-S255</f>
        <v>0</v>
      </c>
    </row>
    <row r="256" spans="2:23" x14ac:dyDescent="0.2">
      <c r="B256" s="47">
        <v>237</v>
      </c>
      <c r="C256" s="43">
        <v>15</v>
      </c>
      <c r="D256" s="13" t="s">
        <v>47</v>
      </c>
      <c r="F256" s="71">
        <v>237</v>
      </c>
      <c r="G256" s="37"/>
      <c r="H256" s="91">
        <f>INDEX('Contrato Firme'!$N$2:$N$745,MATCH('Tela de entrada'!F256,'Contrato Firme'!$D$2:$D$745,0),1)</f>
        <v>6.1951733557660269</v>
      </c>
      <c r="J256" s="71">
        <v>237</v>
      </c>
      <c r="K256" s="93">
        <f>INDEX('Contrato Flexível Percentual'!$R$2:$R$745,MATCH('Tela de entrada'!J256,'Contrato Flexível Percentual'!$D$2:$D$745,0),1)</f>
        <v>3</v>
      </c>
      <c r="N256" s="71">
        <v>237</v>
      </c>
      <c r="O256" s="91">
        <f>INDEX('Contrato Flexível Prioridade'!$Q$2:$Q$1489,MATCH(CONCATENATE($N$12,'Tela de entrada'!N256),'Contrato Flexível Prioridade'!$B$2:$B$1489,0),1)</f>
        <v>5.8048266442339731</v>
      </c>
      <c r="R256" s="71">
        <v>237</v>
      </c>
      <c r="S256" s="91">
        <f>INDEX('Contrato Flexível Prioridade'!$Q$2:$Q$1489,MATCH(CONCATENATE($R$12,'Tela de entrada'!R256),'Contrato Flexível Prioridade'!$B$2:$B$1489,0),1)</f>
        <v>0</v>
      </c>
      <c r="V256" s="71">
        <v>237</v>
      </c>
      <c r="W256" s="109">
        <f>C256-H256-K256-O256-S256</f>
        <v>0</v>
      </c>
    </row>
    <row r="257" spans="2:23" x14ac:dyDescent="0.2">
      <c r="B257" s="47">
        <v>238</v>
      </c>
      <c r="C257" s="43">
        <v>50</v>
      </c>
      <c r="D257" s="13" t="s">
        <v>47</v>
      </c>
      <c r="F257" s="71">
        <v>238</v>
      </c>
      <c r="G257" s="37"/>
      <c r="H257" s="91">
        <f>INDEX('Contrato Firme'!$N$2:$N$745,MATCH('Tela de entrada'!F257,'Contrato Firme'!$D$2:$D$745,0),1)</f>
        <v>15</v>
      </c>
      <c r="J257" s="71">
        <v>238</v>
      </c>
      <c r="K257" s="93">
        <f>INDEX('Contrato Flexível Percentual'!$R$2:$R$745,MATCH('Tela de entrada'!J257,'Contrato Flexível Percentual'!$D$2:$D$745,0),1)</f>
        <v>10</v>
      </c>
      <c r="N257" s="71">
        <v>238</v>
      </c>
      <c r="O257" s="91">
        <f>INDEX('Contrato Flexível Prioridade'!$Q$2:$Q$1489,MATCH(CONCATENATE($N$12,'Tela de entrada'!N257),'Contrato Flexível Prioridade'!$B$2:$B$1489,0),1)</f>
        <v>15</v>
      </c>
      <c r="R257" s="71">
        <v>238</v>
      </c>
      <c r="S257" s="91">
        <f>INDEX('Contrato Flexível Prioridade'!$Q$2:$Q$1489,MATCH(CONCATENATE($R$12,'Tela de entrada'!R257),'Contrato Flexível Prioridade'!$B$2:$B$1489,0),1)</f>
        <v>10</v>
      </c>
      <c r="V257" s="71">
        <v>238</v>
      </c>
      <c r="W257" s="109">
        <f>C257-H257-K257-O257-S257</f>
        <v>0</v>
      </c>
    </row>
    <row r="258" spans="2:23" x14ac:dyDescent="0.2">
      <c r="B258" s="47">
        <v>239</v>
      </c>
      <c r="C258" s="43">
        <v>38</v>
      </c>
      <c r="D258" s="13" t="s">
        <v>47</v>
      </c>
      <c r="F258" s="71">
        <v>239</v>
      </c>
      <c r="G258" s="37"/>
      <c r="H258" s="91">
        <f>INDEX('Contrato Firme'!$N$2:$N$745,MATCH('Tela de entrada'!F258,'Contrato Firme'!$D$2:$D$745,0),1)</f>
        <v>14.192423543458794</v>
      </c>
      <c r="J258" s="71">
        <v>239</v>
      </c>
      <c r="K258" s="93">
        <f>INDEX('Contrato Flexível Percentual'!$R$2:$R$745,MATCH('Tela de entrada'!J258,'Contrato Flexível Percentual'!$D$2:$D$745,0),1)</f>
        <v>7.6</v>
      </c>
      <c r="N258" s="71">
        <v>239</v>
      </c>
      <c r="O258" s="91">
        <f>INDEX('Contrato Flexível Prioridade'!$Q$2:$Q$1489,MATCH(CONCATENATE($N$12,'Tela de entrada'!N258),'Contrato Flexível Prioridade'!$B$2:$B$1489,0),1)</f>
        <v>15</v>
      </c>
      <c r="R258" s="71">
        <v>239</v>
      </c>
      <c r="S258" s="91">
        <f>INDEX('Contrato Flexível Prioridade'!$Q$2:$Q$1489,MATCH(CONCATENATE($R$12,'Tela de entrada'!R258),'Contrato Flexível Prioridade'!$B$2:$B$1489,0),1)</f>
        <v>1.2075764565412044</v>
      </c>
      <c r="V258" s="71">
        <v>239</v>
      </c>
      <c r="W258" s="109">
        <f>C258-H258-K258-O258-S258</f>
        <v>0</v>
      </c>
    </row>
    <row r="259" spans="2:23" x14ac:dyDescent="0.2">
      <c r="B259" s="47">
        <v>240</v>
      </c>
      <c r="C259" s="43">
        <v>16</v>
      </c>
      <c r="D259" s="13" t="s">
        <v>47</v>
      </c>
      <c r="F259" s="71">
        <v>240</v>
      </c>
      <c r="G259" s="37"/>
      <c r="H259" s="91">
        <f>INDEX('Contrato Firme'!$N$2:$N$745,MATCH('Tela de entrada'!F259,'Contrato Firme'!$D$2:$D$745,0),1)</f>
        <v>6.5428798856657124</v>
      </c>
      <c r="J259" s="71">
        <v>240</v>
      </c>
      <c r="K259" s="93">
        <f>INDEX('Contrato Flexível Percentual'!$R$2:$R$745,MATCH('Tela de entrada'!J259,'Contrato Flexível Percentual'!$D$2:$D$745,0),1)</f>
        <v>3.2</v>
      </c>
      <c r="N259" s="71">
        <v>240</v>
      </c>
      <c r="O259" s="91">
        <f>INDEX('Contrato Flexível Prioridade'!$Q$2:$Q$1489,MATCH(CONCATENATE($N$12,'Tela de entrada'!N259),'Contrato Flexível Prioridade'!$B$2:$B$1489,0),1)</f>
        <v>6.2571201143342883</v>
      </c>
      <c r="R259" s="71">
        <v>240</v>
      </c>
      <c r="S259" s="91">
        <f>INDEX('Contrato Flexível Prioridade'!$Q$2:$Q$1489,MATCH(CONCATENATE($R$12,'Tela de entrada'!R259),'Contrato Flexível Prioridade'!$B$2:$B$1489,0),1)</f>
        <v>0</v>
      </c>
      <c r="V259" s="71">
        <v>240</v>
      </c>
      <c r="W259" s="109">
        <f>C259-H259-K259-O259-S259</f>
        <v>-8.8817841970012523E-16</v>
      </c>
    </row>
    <row r="260" spans="2:23" x14ac:dyDescent="0.2">
      <c r="B260" s="47">
        <v>241</v>
      </c>
      <c r="C260" s="43">
        <v>22</v>
      </c>
      <c r="D260" s="13" t="s">
        <v>47</v>
      </c>
      <c r="F260" s="71">
        <v>241</v>
      </c>
      <c r="G260" s="37"/>
      <c r="H260" s="91">
        <f>INDEX('Contrato Firme'!$N$2:$N$745,MATCH('Tela de entrada'!F260,'Contrato Firme'!$D$2:$D$745,0),1)</f>
        <v>8.6291190650638274</v>
      </c>
      <c r="J260" s="71">
        <v>241</v>
      </c>
      <c r="K260" s="93">
        <f>INDEX('Contrato Flexível Percentual'!$R$2:$R$745,MATCH('Tela de entrada'!J260,'Contrato Flexível Percentual'!$D$2:$D$745,0),1)</f>
        <v>4.4000000000000004</v>
      </c>
      <c r="N260" s="71">
        <v>241</v>
      </c>
      <c r="O260" s="91">
        <f>INDEX('Contrato Flexível Prioridade'!$Q$2:$Q$1489,MATCH(CONCATENATE($N$12,'Tela de entrada'!N260),'Contrato Flexível Prioridade'!$B$2:$B$1489,0),1)</f>
        <v>8.9708809349361722</v>
      </c>
      <c r="R260" s="71">
        <v>241</v>
      </c>
      <c r="S260" s="91">
        <f>INDEX('Contrato Flexível Prioridade'!$Q$2:$Q$1489,MATCH(CONCATENATE($R$12,'Tela de entrada'!R260),'Contrato Flexível Prioridade'!$B$2:$B$1489,0),1)</f>
        <v>0</v>
      </c>
      <c r="V260" s="71">
        <v>241</v>
      </c>
      <c r="W260" s="109">
        <f>C260-H260-K260-O260-S260</f>
        <v>0</v>
      </c>
    </row>
    <row r="261" spans="2:23" x14ac:dyDescent="0.2">
      <c r="B261" s="47">
        <v>242</v>
      </c>
      <c r="C261" s="43">
        <v>32</v>
      </c>
      <c r="D261" s="13" t="s">
        <v>47</v>
      </c>
      <c r="F261" s="71">
        <v>242</v>
      </c>
      <c r="G261" s="37"/>
      <c r="H261" s="91">
        <f>INDEX('Contrato Firme'!$N$2:$N$745,MATCH('Tela de entrada'!F261,'Contrato Firme'!$D$2:$D$745,0),1)</f>
        <v>12.106184364060681</v>
      </c>
      <c r="J261" s="71">
        <v>242</v>
      </c>
      <c r="K261" s="93">
        <f>INDEX('Contrato Flexível Percentual'!$R$2:$R$745,MATCH('Tela de entrada'!J261,'Contrato Flexível Percentual'!$D$2:$D$745,0),1)</f>
        <v>6.4</v>
      </c>
      <c r="N261" s="71">
        <v>242</v>
      </c>
      <c r="O261" s="91">
        <f>INDEX('Contrato Flexível Prioridade'!$Q$2:$Q$1489,MATCH(CONCATENATE($N$12,'Tela de entrada'!N261),'Contrato Flexível Prioridade'!$B$2:$B$1489,0),1)</f>
        <v>13.49381563593932</v>
      </c>
      <c r="R261" s="71">
        <v>242</v>
      </c>
      <c r="S261" s="91">
        <f>INDEX('Contrato Flexível Prioridade'!$Q$2:$Q$1489,MATCH(CONCATENATE($R$12,'Tela de entrada'!R261),'Contrato Flexível Prioridade'!$B$2:$B$1489,0),1)</f>
        <v>0</v>
      </c>
      <c r="V261" s="71">
        <v>242</v>
      </c>
      <c r="W261" s="109">
        <f>C261-H261-K261-O261-S261</f>
        <v>-1.7763568394002505E-15</v>
      </c>
    </row>
    <row r="262" spans="2:23" x14ac:dyDescent="0.2">
      <c r="B262" s="47">
        <v>243</v>
      </c>
      <c r="C262" s="43">
        <v>50</v>
      </c>
      <c r="D262" s="13" t="s">
        <v>47</v>
      </c>
      <c r="F262" s="71">
        <v>243</v>
      </c>
      <c r="G262" s="37"/>
      <c r="H262" s="91">
        <f>INDEX('Contrato Firme'!$N$2:$N$745,MATCH('Tela de entrada'!F262,'Contrato Firme'!$D$2:$D$745,0),1)</f>
        <v>15</v>
      </c>
      <c r="J262" s="71">
        <v>243</v>
      </c>
      <c r="K262" s="93">
        <f>INDEX('Contrato Flexível Percentual'!$R$2:$R$745,MATCH('Tela de entrada'!J262,'Contrato Flexível Percentual'!$D$2:$D$745,0),1)</f>
        <v>10</v>
      </c>
      <c r="N262" s="71">
        <v>243</v>
      </c>
      <c r="O262" s="91">
        <f>INDEX('Contrato Flexível Prioridade'!$Q$2:$Q$1489,MATCH(CONCATENATE($N$12,'Tela de entrada'!N262),'Contrato Flexível Prioridade'!$B$2:$B$1489,0),1)</f>
        <v>15</v>
      </c>
      <c r="R262" s="71">
        <v>243</v>
      </c>
      <c r="S262" s="91">
        <f>INDEX('Contrato Flexível Prioridade'!$Q$2:$Q$1489,MATCH(CONCATENATE($R$12,'Tela de entrada'!R262),'Contrato Flexível Prioridade'!$B$2:$B$1489,0),1)</f>
        <v>10</v>
      </c>
      <c r="V262" s="71">
        <v>243</v>
      </c>
      <c r="W262" s="109">
        <f>C262-H262-K262-O262-S262</f>
        <v>0</v>
      </c>
    </row>
    <row r="263" spans="2:23" x14ac:dyDescent="0.2">
      <c r="B263" s="47">
        <v>244</v>
      </c>
      <c r="C263" s="43">
        <v>26</v>
      </c>
      <c r="D263" s="13" t="s">
        <v>47</v>
      </c>
      <c r="F263" s="71">
        <v>244</v>
      </c>
      <c r="G263" s="37"/>
      <c r="H263" s="91">
        <f>INDEX('Contrato Firme'!$N$2:$N$745,MATCH('Tela de entrada'!F263,'Contrato Firme'!$D$2:$D$745,0),1)</f>
        <v>10.019945184662568</v>
      </c>
      <c r="J263" s="71">
        <v>244</v>
      </c>
      <c r="K263" s="93">
        <f>INDEX('Contrato Flexível Percentual'!$R$2:$R$745,MATCH('Tela de entrada'!J263,'Contrato Flexível Percentual'!$D$2:$D$745,0),1)</f>
        <v>5.2</v>
      </c>
      <c r="N263" s="71">
        <v>244</v>
      </c>
      <c r="O263" s="91">
        <f>INDEX('Contrato Flexível Prioridade'!$Q$2:$Q$1489,MATCH(CONCATENATE($N$12,'Tela de entrada'!N263),'Contrato Flexível Prioridade'!$B$2:$B$1489,0),1)</f>
        <v>10.780054815337433</v>
      </c>
      <c r="R263" s="71">
        <v>244</v>
      </c>
      <c r="S263" s="91">
        <f>INDEX('Contrato Flexível Prioridade'!$Q$2:$Q$1489,MATCH(CONCATENATE($R$12,'Tela de entrada'!R263),'Contrato Flexível Prioridade'!$B$2:$B$1489,0),1)</f>
        <v>0</v>
      </c>
      <c r="V263" s="71">
        <v>244</v>
      </c>
      <c r="W263" s="109">
        <f>C263-H263-K263-O263-S263</f>
        <v>0</v>
      </c>
    </row>
    <row r="264" spans="2:23" x14ac:dyDescent="0.2">
      <c r="B264" s="47">
        <v>245</v>
      </c>
      <c r="C264" s="43">
        <v>8</v>
      </c>
      <c r="D264" s="13" t="s">
        <v>47</v>
      </c>
      <c r="F264" s="71">
        <v>245</v>
      </c>
      <c r="G264" s="37"/>
      <c r="H264" s="91">
        <f>INDEX('Contrato Firme'!$N$2:$N$745,MATCH('Tela de entrada'!F264,'Contrato Firme'!$D$2:$D$745,0),1)</f>
        <v>3.7836603258165948</v>
      </c>
      <c r="J264" s="71">
        <v>245</v>
      </c>
      <c r="K264" s="93">
        <f>INDEX('Contrato Flexível Percentual'!$R$2:$R$745,MATCH('Tela de entrada'!J264,'Contrato Flexível Percentual'!$D$2:$D$745,0),1)</f>
        <v>1.6</v>
      </c>
      <c r="N264" s="71">
        <v>245</v>
      </c>
      <c r="O264" s="91">
        <f>INDEX('Contrato Flexível Prioridade'!$Q$2:$Q$1489,MATCH(CONCATENATE($N$12,'Tela de entrada'!N264),'Contrato Flexível Prioridade'!$B$2:$B$1489,0),1)</f>
        <v>2.6163396741834051</v>
      </c>
      <c r="R264" s="71">
        <v>245</v>
      </c>
      <c r="S264" s="91">
        <f>INDEX('Contrato Flexível Prioridade'!$Q$2:$Q$1489,MATCH(CONCATENATE($R$12,'Tela de entrada'!R264),'Contrato Flexível Prioridade'!$B$2:$B$1489,0),1)</f>
        <v>0</v>
      </c>
      <c r="V264" s="71">
        <v>245</v>
      </c>
      <c r="W264" s="109">
        <f>C264-H264-K264-O264-S264</f>
        <v>4.4408920985006262E-16</v>
      </c>
    </row>
    <row r="265" spans="2:23" x14ac:dyDescent="0.2">
      <c r="B265" s="47">
        <v>246</v>
      </c>
      <c r="C265" s="43">
        <v>11</v>
      </c>
      <c r="D265" s="13" t="s">
        <v>47</v>
      </c>
      <c r="F265" s="71">
        <v>246</v>
      </c>
      <c r="G265" s="37"/>
      <c r="H265" s="91">
        <f>INDEX('Contrato Firme'!$N$2:$N$745,MATCH('Tela de entrada'!F265,'Contrato Firme'!$D$2:$D$745,0),1)</f>
        <v>4.8043472361672848</v>
      </c>
      <c r="J265" s="71">
        <v>246</v>
      </c>
      <c r="K265" s="93">
        <f>INDEX('Contrato Flexível Percentual'!$R$2:$R$745,MATCH('Tela de entrada'!J265,'Contrato Flexível Percentual'!$D$2:$D$745,0),1)</f>
        <v>2.2000000000000002</v>
      </c>
      <c r="N265" s="71">
        <v>246</v>
      </c>
      <c r="O265" s="91">
        <f>INDEX('Contrato Flexível Prioridade'!$Q$2:$Q$1489,MATCH(CONCATENATE($N$12,'Tela de entrada'!N265),'Contrato Flexível Prioridade'!$B$2:$B$1489,0),1)</f>
        <v>3.9956527638327151</v>
      </c>
      <c r="R265" s="71">
        <v>246</v>
      </c>
      <c r="S265" s="91">
        <f>INDEX('Contrato Flexível Prioridade'!$Q$2:$Q$1489,MATCH(CONCATENATE($R$12,'Tela de entrada'!R265),'Contrato Flexível Prioridade'!$B$2:$B$1489,0),1)</f>
        <v>0</v>
      </c>
      <c r="V265" s="71">
        <v>246</v>
      </c>
      <c r="W265" s="109">
        <f>C265-H265-K265-O265-S265</f>
        <v>0</v>
      </c>
    </row>
    <row r="266" spans="2:23" x14ac:dyDescent="0.2">
      <c r="B266" s="47">
        <v>247</v>
      </c>
      <c r="C266" s="43">
        <v>24</v>
      </c>
      <c r="D266" s="13" t="s">
        <v>47</v>
      </c>
      <c r="F266" s="71">
        <v>247</v>
      </c>
      <c r="G266" s="37"/>
      <c r="H266" s="91">
        <f>INDEX('Contrato Firme'!$N$2:$N$745,MATCH('Tela de entrada'!F266,'Contrato Firme'!$D$2:$D$745,0),1)</f>
        <v>9.3245321248631967</v>
      </c>
      <c r="J266" s="71">
        <v>247</v>
      </c>
      <c r="K266" s="93">
        <f>INDEX('Contrato Flexível Percentual'!$R$2:$R$745,MATCH('Tela de entrada'!J266,'Contrato Flexível Percentual'!$D$2:$D$745,0),1)</f>
        <v>4.8</v>
      </c>
      <c r="N266" s="71">
        <v>247</v>
      </c>
      <c r="O266" s="91">
        <f>INDEX('Contrato Flexível Prioridade'!$Q$2:$Q$1489,MATCH(CONCATENATE($N$12,'Tela de entrada'!N266),'Contrato Flexível Prioridade'!$B$2:$B$1489,0),1)</f>
        <v>9.8754678751368026</v>
      </c>
      <c r="R266" s="71">
        <v>247</v>
      </c>
      <c r="S266" s="91">
        <f>INDEX('Contrato Flexível Prioridade'!$Q$2:$Q$1489,MATCH(CONCATENATE($R$12,'Tela de entrada'!R266),'Contrato Flexível Prioridade'!$B$2:$B$1489,0),1)</f>
        <v>0</v>
      </c>
      <c r="V266" s="71">
        <v>247</v>
      </c>
      <c r="W266" s="109">
        <f>C266-H266-K266-O266-S266</f>
        <v>0</v>
      </c>
    </row>
    <row r="267" spans="2:23" x14ac:dyDescent="0.2">
      <c r="B267" s="47">
        <v>248</v>
      </c>
      <c r="C267" s="43">
        <v>5</v>
      </c>
      <c r="D267" s="13" t="s">
        <v>47</v>
      </c>
      <c r="F267" s="71">
        <v>248</v>
      </c>
      <c r="G267" s="37"/>
      <c r="H267" s="91">
        <f>INDEX('Contrato Firme'!$N$2:$N$745,MATCH('Tela de entrada'!F267,'Contrato Firme'!$D$2:$D$745,0),1)</f>
        <v>3.7836603258165948</v>
      </c>
      <c r="J267" s="71">
        <v>248</v>
      </c>
      <c r="K267" s="93">
        <f>INDEX('Contrato Flexível Percentual'!$R$2:$R$745,MATCH('Tela de entrada'!J267,'Contrato Flexível Percentual'!$D$2:$D$745,0),1)</f>
        <v>1</v>
      </c>
      <c r="N267" s="71">
        <v>248</v>
      </c>
      <c r="O267" s="91">
        <f>INDEX('Contrato Flexível Prioridade'!$Q$2:$Q$1489,MATCH(CONCATENATE($N$12,'Tela de entrada'!N267),'Contrato Flexível Prioridade'!$B$2:$B$1489,0),1)</f>
        <v>0.21633967418340561</v>
      </c>
      <c r="R267" s="71">
        <v>248</v>
      </c>
      <c r="S267" s="91">
        <f>INDEX('Contrato Flexível Prioridade'!$Q$2:$Q$1489,MATCH(CONCATENATE($R$12,'Tela de entrada'!R267),'Contrato Flexível Prioridade'!$B$2:$B$1489,0),1)</f>
        <v>0</v>
      </c>
      <c r="V267" s="71">
        <v>248</v>
      </c>
      <c r="W267" s="109">
        <f>C267-H267-K267-O267-S267</f>
        <v>-4.4408920985006262E-16</v>
      </c>
    </row>
    <row r="268" spans="2:23" x14ac:dyDescent="0.2">
      <c r="B268" s="47">
        <v>249</v>
      </c>
      <c r="C268" s="43">
        <v>10</v>
      </c>
      <c r="D268" s="13" t="s">
        <v>47</v>
      </c>
      <c r="F268" s="71">
        <v>249</v>
      </c>
      <c r="G268" s="37"/>
      <c r="H268" s="91">
        <f>INDEX('Contrato Firme'!$N$2:$N$745,MATCH('Tela de entrada'!F268,'Contrato Firme'!$D$2:$D$745,0),1)</f>
        <v>4.4566407062675992</v>
      </c>
      <c r="J268" s="71">
        <v>249</v>
      </c>
      <c r="K268" s="93">
        <f>INDEX('Contrato Flexível Percentual'!$R$2:$R$745,MATCH('Tela de entrada'!J268,'Contrato Flexível Percentual'!$D$2:$D$745,0),1)</f>
        <v>2</v>
      </c>
      <c r="N268" s="71">
        <v>249</v>
      </c>
      <c r="O268" s="91">
        <f>INDEX('Contrato Flexível Prioridade'!$Q$2:$Q$1489,MATCH(CONCATENATE($N$12,'Tela de entrada'!N268),'Contrato Flexível Prioridade'!$B$2:$B$1489,0),1)</f>
        <v>3.5433592937324008</v>
      </c>
      <c r="R268" s="71">
        <v>249</v>
      </c>
      <c r="S268" s="91">
        <f>INDEX('Contrato Flexível Prioridade'!$Q$2:$Q$1489,MATCH(CONCATENATE($R$12,'Tela de entrada'!R268),'Contrato Flexível Prioridade'!$B$2:$B$1489,0),1)</f>
        <v>0</v>
      </c>
      <c r="V268" s="71">
        <v>249</v>
      </c>
      <c r="W268" s="109">
        <f>C268-H268-K268-O268-S268</f>
        <v>0</v>
      </c>
    </row>
    <row r="269" spans="2:23" x14ac:dyDescent="0.2">
      <c r="B269" s="47">
        <v>250</v>
      </c>
      <c r="C269" s="43">
        <v>10</v>
      </c>
      <c r="D269" s="13" t="s">
        <v>47</v>
      </c>
      <c r="F269" s="71">
        <v>250</v>
      </c>
      <c r="G269" s="37"/>
      <c r="H269" s="91">
        <f>INDEX('Contrato Firme'!$N$2:$N$745,MATCH('Tela de entrada'!F269,'Contrato Firme'!$D$2:$D$745,0),1)</f>
        <v>4.4566407062675992</v>
      </c>
      <c r="J269" s="71">
        <v>250</v>
      </c>
      <c r="K269" s="93">
        <f>INDEX('Contrato Flexível Percentual'!$R$2:$R$745,MATCH('Tela de entrada'!J269,'Contrato Flexível Percentual'!$D$2:$D$745,0),1)</f>
        <v>2</v>
      </c>
      <c r="N269" s="71">
        <v>250</v>
      </c>
      <c r="O269" s="91">
        <f>INDEX('Contrato Flexível Prioridade'!$Q$2:$Q$1489,MATCH(CONCATENATE($N$12,'Tela de entrada'!N269),'Contrato Flexível Prioridade'!$B$2:$B$1489,0),1)</f>
        <v>3.5433592937324008</v>
      </c>
      <c r="R269" s="71">
        <v>250</v>
      </c>
      <c r="S269" s="91">
        <f>INDEX('Contrato Flexível Prioridade'!$Q$2:$Q$1489,MATCH(CONCATENATE($R$12,'Tela de entrada'!R269),'Contrato Flexível Prioridade'!$B$2:$B$1489,0),1)</f>
        <v>0</v>
      </c>
      <c r="V269" s="71">
        <v>250</v>
      </c>
      <c r="W269" s="109">
        <f>C269-H269-K269-O269-S269</f>
        <v>0</v>
      </c>
    </row>
    <row r="270" spans="2:23" x14ac:dyDescent="0.2">
      <c r="B270" s="47">
        <v>251</v>
      </c>
      <c r="C270" s="43">
        <v>28</v>
      </c>
      <c r="D270" s="13" t="s">
        <v>47</v>
      </c>
      <c r="F270" s="71">
        <v>251</v>
      </c>
      <c r="G270" s="37"/>
      <c r="H270" s="91">
        <f>INDEX('Contrato Firme'!$N$2:$N$745,MATCH('Tela de entrada'!F270,'Contrato Firme'!$D$2:$D$745,0),1)</f>
        <v>10.715358244461939</v>
      </c>
      <c r="J270" s="71">
        <v>251</v>
      </c>
      <c r="K270" s="93">
        <f>INDEX('Contrato Flexível Percentual'!$R$2:$R$745,MATCH('Tela de entrada'!J270,'Contrato Flexível Percentual'!$D$2:$D$745,0),1)</f>
        <v>5.6</v>
      </c>
      <c r="N270" s="71">
        <v>251</v>
      </c>
      <c r="O270" s="91">
        <f>INDEX('Contrato Flexível Prioridade'!$Q$2:$Q$1489,MATCH(CONCATENATE($N$12,'Tela de entrada'!N270),'Contrato Flexível Prioridade'!$B$2:$B$1489,0),1)</f>
        <v>11.68464175553806</v>
      </c>
      <c r="R270" s="71">
        <v>251</v>
      </c>
      <c r="S270" s="91">
        <f>INDEX('Contrato Flexível Prioridade'!$Q$2:$Q$1489,MATCH(CONCATENATE($R$12,'Tela de entrada'!R270),'Contrato Flexível Prioridade'!$B$2:$B$1489,0),1)</f>
        <v>0</v>
      </c>
      <c r="V270" s="71">
        <v>251</v>
      </c>
      <c r="W270" s="109">
        <f>C270-H270-K270-O270-S270</f>
        <v>1.7763568394002505E-15</v>
      </c>
    </row>
    <row r="271" spans="2:23" x14ac:dyDescent="0.2">
      <c r="B271" s="47">
        <v>252</v>
      </c>
      <c r="C271" s="43">
        <v>31</v>
      </c>
      <c r="D271" s="13" t="s">
        <v>47</v>
      </c>
      <c r="F271" s="71">
        <v>252</v>
      </c>
      <c r="G271" s="37"/>
      <c r="H271" s="91">
        <f>INDEX('Contrato Firme'!$N$2:$N$745,MATCH('Tela de entrada'!F271,'Contrato Firme'!$D$2:$D$745,0),1)</f>
        <v>11.758477834160995</v>
      </c>
      <c r="J271" s="71">
        <v>252</v>
      </c>
      <c r="K271" s="93">
        <f>INDEX('Contrato Flexível Percentual'!$R$2:$R$745,MATCH('Tela de entrada'!J271,'Contrato Flexível Percentual'!$D$2:$D$745,0),1)</f>
        <v>6.2</v>
      </c>
      <c r="N271" s="71">
        <v>252</v>
      </c>
      <c r="O271" s="91">
        <f>INDEX('Contrato Flexível Prioridade'!$Q$2:$Q$1489,MATCH(CONCATENATE($N$12,'Tela de entrada'!N271),'Contrato Flexível Prioridade'!$B$2:$B$1489,0),1)</f>
        <v>13.041522165839005</v>
      </c>
      <c r="R271" s="71">
        <v>252</v>
      </c>
      <c r="S271" s="91">
        <f>INDEX('Contrato Flexível Prioridade'!$Q$2:$Q$1489,MATCH(CONCATENATE($R$12,'Tela de entrada'!R271),'Contrato Flexível Prioridade'!$B$2:$B$1489,0),1)</f>
        <v>0</v>
      </c>
      <c r="V271" s="71">
        <v>252</v>
      </c>
      <c r="W271" s="109">
        <f>C271-H271-K271-O271-S271</f>
        <v>0</v>
      </c>
    </row>
    <row r="272" spans="2:23" x14ac:dyDescent="0.2">
      <c r="B272" s="47">
        <v>253</v>
      </c>
      <c r="C272" s="43">
        <v>32</v>
      </c>
      <c r="D272" s="13" t="s">
        <v>47</v>
      </c>
      <c r="F272" s="71">
        <v>253</v>
      </c>
      <c r="G272" s="37"/>
      <c r="H272" s="91">
        <f>INDEX('Contrato Firme'!$N$2:$N$745,MATCH('Tela de entrada'!F272,'Contrato Firme'!$D$2:$D$745,0),1)</f>
        <v>12.106184364060681</v>
      </c>
      <c r="J272" s="71">
        <v>253</v>
      </c>
      <c r="K272" s="93">
        <f>INDEX('Contrato Flexível Percentual'!$R$2:$R$745,MATCH('Tela de entrada'!J272,'Contrato Flexível Percentual'!$D$2:$D$745,0),1)</f>
        <v>6.4</v>
      </c>
      <c r="N272" s="71">
        <v>253</v>
      </c>
      <c r="O272" s="91">
        <f>INDEX('Contrato Flexível Prioridade'!$Q$2:$Q$1489,MATCH(CONCATENATE($N$12,'Tela de entrada'!N272),'Contrato Flexível Prioridade'!$B$2:$B$1489,0),1)</f>
        <v>13.49381563593932</v>
      </c>
      <c r="R272" s="71">
        <v>253</v>
      </c>
      <c r="S272" s="91">
        <f>INDEX('Contrato Flexível Prioridade'!$Q$2:$Q$1489,MATCH(CONCATENATE($R$12,'Tela de entrada'!R272),'Contrato Flexível Prioridade'!$B$2:$B$1489,0),1)</f>
        <v>0</v>
      </c>
      <c r="V272" s="71">
        <v>253</v>
      </c>
      <c r="W272" s="109">
        <f>C272-H272-K272-O272-S272</f>
        <v>-1.7763568394002505E-15</v>
      </c>
    </row>
    <row r="273" spans="2:23" x14ac:dyDescent="0.2">
      <c r="B273" s="47">
        <v>254</v>
      </c>
      <c r="C273" s="43">
        <v>42</v>
      </c>
      <c r="D273" s="13" t="s">
        <v>47</v>
      </c>
      <c r="F273" s="71">
        <v>254</v>
      </c>
      <c r="G273" s="37"/>
      <c r="H273" s="91">
        <f>INDEX('Contrato Firme'!$N$2:$N$745,MATCH('Tela de entrada'!F273,'Contrato Firme'!$D$2:$D$745,0),1)</f>
        <v>15</v>
      </c>
      <c r="J273" s="71">
        <v>254</v>
      </c>
      <c r="K273" s="93">
        <f>INDEX('Contrato Flexível Percentual'!$R$2:$R$745,MATCH('Tela de entrada'!J273,'Contrato Flexível Percentual'!$D$2:$D$745,0),1)</f>
        <v>8.4</v>
      </c>
      <c r="N273" s="71">
        <v>254</v>
      </c>
      <c r="O273" s="91">
        <f>INDEX('Contrato Flexível Prioridade'!$Q$2:$Q$1489,MATCH(CONCATENATE($N$12,'Tela de entrada'!N273),'Contrato Flexível Prioridade'!$B$2:$B$1489,0),1)</f>
        <v>15</v>
      </c>
      <c r="R273" s="71">
        <v>254</v>
      </c>
      <c r="S273" s="91">
        <f>INDEX('Contrato Flexível Prioridade'!$Q$2:$Q$1489,MATCH(CONCATENATE($R$12,'Tela de entrada'!R273),'Contrato Flexível Prioridade'!$B$2:$B$1489,0),1)</f>
        <v>3.6000000000000014</v>
      </c>
      <c r="V273" s="71">
        <v>254</v>
      </c>
      <c r="W273" s="109">
        <f>C273-H273-K273-O273-S273</f>
        <v>0</v>
      </c>
    </row>
    <row r="274" spans="2:23" x14ac:dyDescent="0.2">
      <c r="B274" s="47">
        <v>255</v>
      </c>
      <c r="C274" s="43">
        <v>21</v>
      </c>
      <c r="D274" s="13" t="s">
        <v>47</v>
      </c>
      <c r="F274" s="71">
        <v>255</v>
      </c>
      <c r="G274" s="37"/>
      <c r="H274" s="91">
        <f>INDEX('Contrato Firme'!$N$2:$N$745,MATCH('Tela de entrada'!F274,'Contrato Firme'!$D$2:$D$745,0),1)</f>
        <v>8.2814125351641401</v>
      </c>
      <c r="J274" s="71">
        <v>255</v>
      </c>
      <c r="K274" s="93">
        <f>INDEX('Contrato Flexível Percentual'!$R$2:$R$745,MATCH('Tela de entrada'!J274,'Contrato Flexível Percentual'!$D$2:$D$745,0),1)</f>
        <v>4.2</v>
      </c>
      <c r="N274" s="71">
        <v>255</v>
      </c>
      <c r="O274" s="91">
        <f>INDEX('Contrato Flexível Prioridade'!$Q$2:$Q$1489,MATCH(CONCATENATE($N$12,'Tela de entrada'!N274),'Contrato Flexível Prioridade'!$B$2:$B$1489,0),1)</f>
        <v>8.5185874648358606</v>
      </c>
      <c r="R274" s="71">
        <v>255</v>
      </c>
      <c r="S274" s="91">
        <f>INDEX('Contrato Flexível Prioridade'!$Q$2:$Q$1489,MATCH(CONCATENATE($R$12,'Tela de entrada'!R274),'Contrato Flexível Prioridade'!$B$2:$B$1489,0),1)</f>
        <v>0</v>
      </c>
      <c r="V274" s="71">
        <v>255</v>
      </c>
      <c r="W274" s="109">
        <f>C274-H274-K274-O274-S274</f>
        <v>0</v>
      </c>
    </row>
    <row r="275" spans="2:23" x14ac:dyDescent="0.2">
      <c r="B275" s="47">
        <v>256</v>
      </c>
      <c r="C275" s="43">
        <v>39</v>
      </c>
      <c r="D275" s="13" t="s">
        <v>47</v>
      </c>
      <c r="F275" s="71">
        <v>256</v>
      </c>
      <c r="G275" s="37"/>
      <c r="H275" s="91">
        <f>INDEX('Contrato Firme'!$N$2:$N$745,MATCH('Tela de entrada'!F275,'Contrato Firme'!$D$2:$D$745,0),1)</f>
        <v>14.54013007335848</v>
      </c>
      <c r="J275" s="71">
        <v>256</v>
      </c>
      <c r="K275" s="93">
        <f>INDEX('Contrato Flexível Percentual'!$R$2:$R$745,MATCH('Tela de entrada'!J275,'Contrato Flexível Percentual'!$D$2:$D$745,0),1)</f>
        <v>7.8</v>
      </c>
      <c r="N275" s="71">
        <v>256</v>
      </c>
      <c r="O275" s="91">
        <f>INDEX('Contrato Flexível Prioridade'!$Q$2:$Q$1489,MATCH(CONCATENATE($N$12,'Tela de entrada'!N275),'Contrato Flexível Prioridade'!$B$2:$B$1489,0),1)</f>
        <v>15</v>
      </c>
      <c r="R275" s="71">
        <v>256</v>
      </c>
      <c r="S275" s="91">
        <f>INDEX('Contrato Flexível Prioridade'!$Q$2:$Q$1489,MATCH(CONCATENATE($R$12,'Tela de entrada'!R275),'Contrato Flexível Prioridade'!$B$2:$B$1489,0),1)</f>
        <v>1.6598699266415196</v>
      </c>
      <c r="V275" s="71">
        <v>256</v>
      </c>
      <c r="W275" s="109">
        <f>C275-H275-K275-O275-S275</f>
        <v>0</v>
      </c>
    </row>
    <row r="276" spans="2:23" x14ac:dyDescent="0.2">
      <c r="B276" s="47">
        <v>257</v>
      </c>
      <c r="C276" s="43">
        <v>33</v>
      </c>
      <c r="D276" s="13" t="s">
        <v>47</v>
      </c>
      <c r="F276" s="71">
        <v>257</v>
      </c>
      <c r="G276" s="37"/>
      <c r="H276" s="91">
        <f>INDEX('Contrato Firme'!$N$2:$N$745,MATCH('Tela de entrada'!F276,'Contrato Firme'!$D$2:$D$745,0),1)</f>
        <v>12.453890893960367</v>
      </c>
      <c r="J276" s="71">
        <v>257</v>
      </c>
      <c r="K276" s="93">
        <f>INDEX('Contrato Flexível Percentual'!$R$2:$R$745,MATCH('Tela de entrada'!J276,'Contrato Flexível Percentual'!$D$2:$D$745,0),1)</f>
        <v>6.6</v>
      </c>
      <c r="N276" s="71">
        <v>257</v>
      </c>
      <c r="O276" s="91">
        <f>INDEX('Contrato Flexível Prioridade'!$Q$2:$Q$1489,MATCH(CONCATENATE($N$12,'Tela de entrada'!N276),'Contrato Flexível Prioridade'!$B$2:$B$1489,0),1)</f>
        <v>13.946109106039636</v>
      </c>
      <c r="R276" s="71">
        <v>257</v>
      </c>
      <c r="S276" s="91">
        <f>INDEX('Contrato Flexível Prioridade'!$Q$2:$Q$1489,MATCH(CONCATENATE($R$12,'Tela de entrada'!R276),'Contrato Flexível Prioridade'!$B$2:$B$1489,0),1)</f>
        <v>0</v>
      </c>
      <c r="V276" s="71">
        <v>257</v>
      </c>
      <c r="W276" s="109">
        <f>C276-H276-K276-O276-S276</f>
        <v>-1.7763568394002505E-15</v>
      </c>
    </row>
    <row r="277" spans="2:23" x14ac:dyDescent="0.2">
      <c r="B277" s="47">
        <v>258</v>
      </c>
      <c r="C277" s="43">
        <v>19</v>
      </c>
      <c r="D277" s="13" t="s">
        <v>47</v>
      </c>
      <c r="F277" s="71">
        <v>258</v>
      </c>
      <c r="G277" s="37"/>
      <c r="H277" s="91">
        <f>INDEX('Contrato Firme'!$N$2:$N$745,MATCH('Tela de entrada'!F277,'Contrato Firme'!$D$2:$D$745,0),1)</f>
        <v>7.585999475364769</v>
      </c>
      <c r="J277" s="71">
        <v>258</v>
      </c>
      <c r="K277" s="93">
        <f>INDEX('Contrato Flexível Percentual'!$R$2:$R$745,MATCH('Tela de entrada'!J277,'Contrato Flexível Percentual'!$D$2:$D$745,0),1)</f>
        <v>3.8</v>
      </c>
      <c r="N277" s="71">
        <v>258</v>
      </c>
      <c r="O277" s="91">
        <f>INDEX('Contrato Flexível Prioridade'!$Q$2:$Q$1489,MATCH(CONCATENATE($N$12,'Tela de entrada'!N277),'Contrato Flexível Prioridade'!$B$2:$B$1489,0),1)</f>
        <v>7.6140005246352302</v>
      </c>
      <c r="R277" s="71">
        <v>258</v>
      </c>
      <c r="S277" s="91">
        <f>INDEX('Contrato Flexível Prioridade'!$Q$2:$Q$1489,MATCH(CONCATENATE($R$12,'Tela de entrada'!R277),'Contrato Flexível Prioridade'!$B$2:$B$1489,0),1)</f>
        <v>0</v>
      </c>
      <c r="V277" s="71">
        <v>258</v>
      </c>
      <c r="W277" s="109">
        <f>C277-H277-K277-O277-S277</f>
        <v>8.8817841970012523E-16</v>
      </c>
    </row>
    <row r="278" spans="2:23" x14ac:dyDescent="0.2">
      <c r="B278" s="47">
        <v>259</v>
      </c>
      <c r="C278" s="43">
        <v>50</v>
      </c>
      <c r="D278" s="13" t="s">
        <v>47</v>
      </c>
      <c r="F278" s="71">
        <v>259</v>
      </c>
      <c r="G278" s="37"/>
      <c r="H278" s="91">
        <f>INDEX('Contrato Firme'!$N$2:$N$745,MATCH('Tela de entrada'!F278,'Contrato Firme'!$D$2:$D$745,0),1)</f>
        <v>15</v>
      </c>
      <c r="J278" s="71">
        <v>259</v>
      </c>
      <c r="K278" s="93">
        <f>INDEX('Contrato Flexível Percentual'!$R$2:$R$745,MATCH('Tela de entrada'!J278,'Contrato Flexível Percentual'!$D$2:$D$745,0),1)</f>
        <v>10</v>
      </c>
      <c r="N278" s="71">
        <v>259</v>
      </c>
      <c r="O278" s="91">
        <f>INDEX('Contrato Flexível Prioridade'!$Q$2:$Q$1489,MATCH(CONCATENATE($N$12,'Tela de entrada'!N278),'Contrato Flexível Prioridade'!$B$2:$B$1489,0),1)</f>
        <v>15</v>
      </c>
      <c r="R278" s="71">
        <v>259</v>
      </c>
      <c r="S278" s="91">
        <f>INDEX('Contrato Flexível Prioridade'!$Q$2:$Q$1489,MATCH(CONCATENATE($R$12,'Tela de entrada'!R278),'Contrato Flexível Prioridade'!$B$2:$B$1489,0),1)</f>
        <v>10</v>
      </c>
      <c r="V278" s="71">
        <v>259</v>
      </c>
      <c r="W278" s="109">
        <f>C278-H278-K278-O278-S278</f>
        <v>0</v>
      </c>
    </row>
    <row r="279" spans="2:23" x14ac:dyDescent="0.2">
      <c r="B279" s="47">
        <v>260</v>
      </c>
      <c r="C279" s="43">
        <v>5</v>
      </c>
      <c r="D279" s="13" t="s">
        <v>47</v>
      </c>
      <c r="F279" s="71">
        <v>260</v>
      </c>
      <c r="G279" s="37"/>
      <c r="H279" s="91">
        <f>INDEX('Contrato Firme'!$N$2:$N$745,MATCH('Tela de entrada'!F279,'Contrato Firme'!$D$2:$D$745,0),1)</f>
        <v>3.7836603258165948</v>
      </c>
      <c r="J279" s="71">
        <v>260</v>
      </c>
      <c r="K279" s="93">
        <f>INDEX('Contrato Flexível Percentual'!$R$2:$R$745,MATCH('Tela de entrada'!J279,'Contrato Flexível Percentual'!$D$2:$D$745,0),1)</f>
        <v>1</v>
      </c>
      <c r="N279" s="71">
        <v>260</v>
      </c>
      <c r="O279" s="91">
        <f>INDEX('Contrato Flexível Prioridade'!$Q$2:$Q$1489,MATCH(CONCATENATE($N$12,'Tela de entrada'!N279),'Contrato Flexível Prioridade'!$B$2:$B$1489,0),1)</f>
        <v>0.21633967418340561</v>
      </c>
      <c r="R279" s="71">
        <v>260</v>
      </c>
      <c r="S279" s="91">
        <f>INDEX('Contrato Flexível Prioridade'!$Q$2:$Q$1489,MATCH(CONCATENATE($R$12,'Tela de entrada'!R279),'Contrato Flexível Prioridade'!$B$2:$B$1489,0),1)</f>
        <v>0</v>
      </c>
      <c r="V279" s="71">
        <v>260</v>
      </c>
      <c r="W279" s="109">
        <f>C279-H279-K279-O279-S279</f>
        <v>-4.4408920985006262E-16</v>
      </c>
    </row>
    <row r="280" spans="2:23" x14ac:dyDescent="0.2">
      <c r="B280" s="47">
        <v>261</v>
      </c>
      <c r="C280" s="43">
        <v>34</v>
      </c>
      <c r="D280" s="13" t="s">
        <v>47</v>
      </c>
      <c r="F280" s="71">
        <v>261</v>
      </c>
      <c r="G280" s="37"/>
      <c r="H280" s="91">
        <f>INDEX('Contrato Firme'!$N$2:$N$745,MATCH('Tela de entrada'!F280,'Contrato Firme'!$D$2:$D$745,0),1)</f>
        <v>12.801597423860052</v>
      </c>
      <c r="J280" s="71">
        <v>261</v>
      </c>
      <c r="K280" s="93">
        <f>INDEX('Contrato Flexível Percentual'!$R$2:$R$745,MATCH('Tela de entrada'!J280,'Contrato Flexível Percentual'!$D$2:$D$745,0),1)</f>
        <v>6.8</v>
      </c>
      <c r="N280" s="71">
        <v>261</v>
      </c>
      <c r="O280" s="91">
        <f>INDEX('Contrato Flexível Prioridade'!$Q$2:$Q$1489,MATCH(CONCATENATE($N$12,'Tela de entrada'!N280),'Contrato Flexível Prioridade'!$B$2:$B$1489,0),1)</f>
        <v>14.398402576139947</v>
      </c>
      <c r="R280" s="71">
        <v>261</v>
      </c>
      <c r="S280" s="91">
        <f>INDEX('Contrato Flexível Prioridade'!$Q$2:$Q$1489,MATCH(CONCATENATE($R$12,'Tela de entrada'!R280),'Contrato Flexível Prioridade'!$B$2:$B$1489,0),1)</f>
        <v>0</v>
      </c>
      <c r="V280" s="71">
        <v>261</v>
      </c>
      <c r="W280" s="109">
        <f>C280-H280-K280-O280-S280</f>
        <v>0</v>
      </c>
    </row>
    <row r="281" spans="2:23" x14ac:dyDescent="0.2">
      <c r="B281" s="47">
        <v>262</v>
      </c>
      <c r="C281" s="43">
        <v>14</v>
      </c>
      <c r="D281" s="13" t="s">
        <v>47</v>
      </c>
      <c r="F281" s="71">
        <v>262</v>
      </c>
      <c r="G281" s="37"/>
      <c r="H281" s="91">
        <f>INDEX('Contrato Firme'!$N$2:$N$745,MATCH('Tela de entrada'!F281,'Contrato Firme'!$D$2:$D$745,0),1)</f>
        <v>5.8474668258663414</v>
      </c>
      <c r="J281" s="71">
        <v>262</v>
      </c>
      <c r="K281" s="93">
        <f>INDEX('Contrato Flexível Percentual'!$R$2:$R$745,MATCH('Tela de entrada'!J281,'Contrato Flexível Percentual'!$D$2:$D$745,0),1)</f>
        <v>2.8</v>
      </c>
      <c r="N281" s="71">
        <v>262</v>
      </c>
      <c r="O281" s="91">
        <f>INDEX('Contrato Flexível Prioridade'!$Q$2:$Q$1489,MATCH(CONCATENATE($N$12,'Tela de entrada'!N281),'Contrato Flexível Prioridade'!$B$2:$B$1489,0),1)</f>
        <v>5.3525331741336579</v>
      </c>
      <c r="R281" s="71">
        <v>262</v>
      </c>
      <c r="S281" s="91">
        <f>INDEX('Contrato Flexível Prioridade'!$Q$2:$Q$1489,MATCH(CONCATENATE($R$12,'Tela de entrada'!R281),'Contrato Flexível Prioridade'!$B$2:$B$1489,0),1)</f>
        <v>0</v>
      </c>
      <c r="V281" s="71">
        <v>262</v>
      </c>
      <c r="W281" s="109">
        <f>C281-H281-K281-O281-S281</f>
        <v>8.8817841970012523E-16</v>
      </c>
    </row>
    <row r="282" spans="2:23" x14ac:dyDescent="0.2">
      <c r="B282" s="47">
        <v>263</v>
      </c>
      <c r="C282" s="43">
        <v>5</v>
      </c>
      <c r="D282" s="13" t="s">
        <v>47</v>
      </c>
      <c r="F282" s="71">
        <v>263</v>
      </c>
      <c r="G282" s="37"/>
      <c r="H282" s="91">
        <f>INDEX('Contrato Firme'!$N$2:$N$745,MATCH('Tela de entrada'!F282,'Contrato Firme'!$D$2:$D$745,0),1)</f>
        <v>3.7836603258165948</v>
      </c>
      <c r="J282" s="71">
        <v>263</v>
      </c>
      <c r="K282" s="93">
        <f>INDEX('Contrato Flexível Percentual'!$R$2:$R$745,MATCH('Tela de entrada'!J282,'Contrato Flexível Percentual'!$D$2:$D$745,0),1)</f>
        <v>1</v>
      </c>
      <c r="N282" s="71">
        <v>263</v>
      </c>
      <c r="O282" s="91">
        <f>INDEX('Contrato Flexível Prioridade'!$Q$2:$Q$1489,MATCH(CONCATENATE($N$12,'Tela de entrada'!N282),'Contrato Flexível Prioridade'!$B$2:$B$1489,0),1)</f>
        <v>0.21633967418340561</v>
      </c>
      <c r="R282" s="71">
        <v>263</v>
      </c>
      <c r="S282" s="91">
        <f>INDEX('Contrato Flexível Prioridade'!$Q$2:$Q$1489,MATCH(CONCATENATE($R$12,'Tela de entrada'!R282),'Contrato Flexível Prioridade'!$B$2:$B$1489,0),1)</f>
        <v>0</v>
      </c>
      <c r="V282" s="71">
        <v>263</v>
      </c>
      <c r="W282" s="109">
        <f>C282-H282-K282-O282-S282</f>
        <v>-4.4408920985006262E-16</v>
      </c>
    </row>
    <row r="283" spans="2:23" x14ac:dyDescent="0.2">
      <c r="B283" s="47">
        <v>264</v>
      </c>
      <c r="C283" s="43">
        <v>32</v>
      </c>
      <c r="D283" s="13" t="s">
        <v>47</v>
      </c>
      <c r="F283" s="71">
        <v>264</v>
      </c>
      <c r="G283" s="37"/>
      <c r="H283" s="91">
        <f>INDEX('Contrato Firme'!$N$2:$N$745,MATCH('Tela de entrada'!F283,'Contrato Firme'!$D$2:$D$745,0),1)</f>
        <v>12.106184364060681</v>
      </c>
      <c r="J283" s="71">
        <v>264</v>
      </c>
      <c r="K283" s="93">
        <f>INDEX('Contrato Flexível Percentual'!$R$2:$R$745,MATCH('Tela de entrada'!J283,'Contrato Flexível Percentual'!$D$2:$D$745,0),1)</f>
        <v>6.4</v>
      </c>
      <c r="N283" s="71">
        <v>264</v>
      </c>
      <c r="O283" s="91">
        <f>INDEX('Contrato Flexível Prioridade'!$Q$2:$Q$1489,MATCH(CONCATENATE($N$12,'Tela de entrada'!N283),'Contrato Flexível Prioridade'!$B$2:$B$1489,0),1)</f>
        <v>13.49381563593932</v>
      </c>
      <c r="R283" s="71">
        <v>264</v>
      </c>
      <c r="S283" s="91">
        <f>INDEX('Contrato Flexível Prioridade'!$Q$2:$Q$1489,MATCH(CONCATENATE($R$12,'Tela de entrada'!R283),'Contrato Flexível Prioridade'!$B$2:$B$1489,0),1)</f>
        <v>0</v>
      </c>
      <c r="V283" s="71">
        <v>264</v>
      </c>
      <c r="W283" s="109">
        <f>C283-H283-K283-O283-S283</f>
        <v>-1.7763568394002505E-15</v>
      </c>
    </row>
    <row r="284" spans="2:23" x14ac:dyDescent="0.2">
      <c r="B284" s="47">
        <v>265</v>
      </c>
      <c r="C284" s="43">
        <v>46</v>
      </c>
      <c r="D284" s="13" t="s">
        <v>47</v>
      </c>
      <c r="F284" s="71">
        <v>265</v>
      </c>
      <c r="G284" s="37"/>
      <c r="H284" s="91">
        <f>INDEX('Contrato Firme'!$N$2:$N$745,MATCH('Tela de entrada'!F284,'Contrato Firme'!$D$2:$D$745,0),1)</f>
        <v>15</v>
      </c>
      <c r="J284" s="71">
        <v>265</v>
      </c>
      <c r="K284" s="93">
        <f>INDEX('Contrato Flexível Percentual'!$R$2:$R$745,MATCH('Tela de entrada'!J284,'Contrato Flexível Percentual'!$D$2:$D$745,0),1)</f>
        <v>9.1999999999999993</v>
      </c>
      <c r="N284" s="71">
        <v>265</v>
      </c>
      <c r="O284" s="91">
        <f>INDEX('Contrato Flexível Prioridade'!$Q$2:$Q$1489,MATCH(CONCATENATE($N$12,'Tela de entrada'!N284),'Contrato Flexível Prioridade'!$B$2:$B$1489,0),1)</f>
        <v>15</v>
      </c>
      <c r="R284" s="71">
        <v>265</v>
      </c>
      <c r="S284" s="91">
        <f>INDEX('Contrato Flexível Prioridade'!$Q$2:$Q$1489,MATCH(CONCATENATE($R$12,'Tela de entrada'!R284),'Contrato Flexível Prioridade'!$B$2:$B$1489,0),1)</f>
        <v>6.8000000000000007</v>
      </c>
      <c r="V284" s="71">
        <v>265</v>
      </c>
      <c r="W284" s="109">
        <f>C284-H284-K284-O284-S284</f>
        <v>0</v>
      </c>
    </row>
    <row r="285" spans="2:23" x14ac:dyDescent="0.2">
      <c r="B285" s="47">
        <v>266</v>
      </c>
      <c r="C285" s="43">
        <v>12</v>
      </c>
      <c r="D285" s="13" t="s">
        <v>47</v>
      </c>
      <c r="F285" s="71">
        <v>266</v>
      </c>
      <c r="G285" s="37"/>
      <c r="H285" s="91">
        <f>INDEX('Contrato Firme'!$N$2:$N$745,MATCH('Tela de entrada'!F285,'Contrato Firme'!$D$2:$D$745,0),1)</f>
        <v>5.1520537660669703</v>
      </c>
      <c r="J285" s="71">
        <v>266</v>
      </c>
      <c r="K285" s="93">
        <f>INDEX('Contrato Flexível Percentual'!$R$2:$R$745,MATCH('Tela de entrada'!J285,'Contrato Flexível Percentual'!$D$2:$D$745,0),1)</f>
        <v>2.4</v>
      </c>
      <c r="N285" s="71">
        <v>266</v>
      </c>
      <c r="O285" s="91">
        <f>INDEX('Contrato Flexível Prioridade'!$Q$2:$Q$1489,MATCH(CONCATENATE($N$12,'Tela de entrada'!N285),'Contrato Flexível Prioridade'!$B$2:$B$1489,0),1)</f>
        <v>4.4479462339330293</v>
      </c>
      <c r="R285" s="71">
        <v>266</v>
      </c>
      <c r="S285" s="91">
        <f>INDEX('Contrato Flexível Prioridade'!$Q$2:$Q$1489,MATCH(CONCATENATE($R$12,'Tela de entrada'!R285),'Contrato Flexível Prioridade'!$B$2:$B$1489,0),1)</f>
        <v>0</v>
      </c>
      <c r="V285" s="71">
        <v>266</v>
      </c>
      <c r="W285" s="109">
        <f>C285-H285-K285-O285-S285</f>
        <v>0</v>
      </c>
    </row>
    <row r="286" spans="2:23" x14ac:dyDescent="0.2">
      <c r="B286" s="47">
        <v>267</v>
      </c>
      <c r="C286" s="43">
        <v>48</v>
      </c>
      <c r="D286" s="13" t="s">
        <v>47</v>
      </c>
      <c r="F286" s="71">
        <v>267</v>
      </c>
      <c r="G286" s="37"/>
      <c r="H286" s="91">
        <f>INDEX('Contrato Firme'!$N$2:$N$745,MATCH('Tela de entrada'!F286,'Contrato Firme'!$D$2:$D$745,0),1)</f>
        <v>15</v>
      </c>
      <c r="J286" s="71">
        <v>267</v>
      </c>
      <c r="K286" s="93">
        <f>INDEX('Contrato Flexível Percentual'!$R$2:$R$745,MATCH('Tela de entrada'!J286,'Contrato Flexível Percentual'!$D$2:$D$745,0),1)</f>
        <v>9.6</v>
      </c>
      <c r="N286" s="71">
        <v>267</v>
      </c>
      <c r="O286" s="91">
        <f>INDEX('Contrato Flexível Prioridade'!$Q$2:$Q$1489,MATCH(CONCATENATE($N$12,'Tela de entrada'!N286),'Contrato Flexível Prioridade'!$B$2:$B$1489,0),1)</f>
        <v>15</v>
      </c>
      <c r="R286" s="71">
        <v>267</v>
      </c>
      <c r="S286" s="91">
        <f>INDEX('Contrato Flexível Prioridade'!$Q$2:$Q$1489,MATCH(CONCATENATE($R$12,'Tela de entrada'!R286),'Contrato Flexível Prioridade'!$B$2:$B$1489,0),1)</f>
        <v>8.3999999999999986</v>
      </c>
      <c r="V286" s="71">
        <v>267</v>
      </c>
      <c r="W286" s="109">
        <f>C286-H286-K286-O286-S286</f>
        <v>0</v>
      </c>
    </row>
    <row r="287" spans="2:23" x14ac:dyDescent="0.2">
      <c r="B287" s="47">
        <v>268</v>
      </c>
      <c r="C287" s="43">
        <v>25</v>
      </c>
      <c r="D287" s="13" t="s">
        <v>47</v>
      </c>
      <c r="F287" s="71">
        <v>268</v>
      </c>
      <c r="G287" s="37"/>
      <c r="H287" s="91">
        <f>INDEX('Contrato Firme'!$N$2:$N$745,MATCH('Tela de entrada'!F287,'Contrato Firme'!$D$2:$D$745,0),1)</f>
        <v>9.672238654762884</v>
      </c>
      <c r="J287" s="71">
        <v>268</v>
      </c>
      <c r="K287" s="93">
        <f>INDEX('Contrato Flexível Percentual'!$R$2:$R$745,MATCH('Tela de entrada'!J287,'Contrato Flexível Percentual'!$D$2:$D$745,0),1)</f>
        <v>5</v>
      </c>
      <c r="N287" s="71">
        <v>268</v>
      </c>
      <c r="O287" s="91">
        <f>INDEX('Contrato Flexível Prioridade'!$Q$2:$Q$1489,MATCH(CONCATENATE($N$12,'Tela de entrada'!N287),'Contrato Flexível Prioridade'!$B$2:$B$1489,0),1)</f>
        <v>10.327761345237116</v>
      </c>
      <c r="R287" s="71">
        <v>268</v>
      </c>
      <c r="S287" s="91">
        <f>INDEX('Contrato Flexível Prioridade'!$Q$2:$Q$1489,MATCH(CONCATENATE($R$12,'Tela de entrada'!R287),'Contrato Flexível Prioridade'!$B$2:$B$1489,0),1)</f>
        <v>0</v>
      </c>
      <c r="V287" s="71">
        <v>268</v>
      </c>
      <c r="W287" s="109">
        <f>C287-H287-K287-O287-S287</f>
        <v>0</v>
      </c>
    </row>
    <row r="288" spans="2:23" x14ac:dyDescent="0.2">
      <c r="B288" s="47">
        <v>269</v>
      </c>
      <c r="C288" s="43">
        <v>17</v>
      </c>
      <c r="D288" s="13" t="s">
        <v>47</v>
      </c>
      <c r="F288" s="71">
        <v>269</v>
      </c>
      <c r="G288" s="37"/>
      <c r="H288" s="91">
        <f>INDEX('Contrato Firme'!$N$2:$N$745,MATCH('Tela de entrada'!F288,'Contrato Firme'!$D$2:$D$745,0),1)</f>
        <v>6.890586415565398</v>
      </c>
      <c r="J288" s="71">
        <v>269</v>
      </c>
      <c r="K288" s="93">
        <f>INDEX('Contrato Flexível Percentual'!$R$2:$R$745,MATCH('Tela de entrada'!J288,'Contrato Flexível Percentual'!$D$2:$D$745,0),1)</f>
        <v>3.4</v>
      </c>
      <c r="N288" s="71">
        <v>269</v>
      </c>
      <c r="O288" s="91">
        <f>INDEX('Contrato Flexível Prioridade'!$Q$2:$Q$1489,MATCH(CONCATENATE($N$12,'Tela de entrada'!N288),'Contrato Flexível Prioridade'!$B$2:$B$1489,0),1)</f>
        <v>6.7094135844346017</v>
      </c>
      <c r="R288" s="71">
        <v>269</v>
      </c>
      <c r="S288" s="91">
        <f>INDEX('Contrato Flexível Prioridade'!$Q$2:$Q$1489,MATCH(CONCATENATE($R$12,'Tela de entrada'!R288),'Contrato Flexível Prioridade'!$B$2:$B$1489,0),1)</f>
        <v>0</v>
      </c>
      <c r="V288" s="71">
        <v>269</v>
      </c>
      <c r="W288" s="109">
        <f>C288-H288-K288-O288-S288</f>
        <v>0</v>
      </c>
    </row>
    <row r="289" spans="2:23" x14ac:dyDescent="0.2">
      <c r="B289" s="47">
        <v>270</v>
      </c>
      <c r="C289" s="43">
        <v>22</v>
      </c>
      <c r="D289" s="13" t="s">
        <v>47</v>
      </c>
      <c r="F289" s="71">
        <v>270</v>
      </c>
      <c r="G289" s="37"/>
      <c r="H289" s="91">
        <f>INDEX('Contrato Firme'!$N$2:$N$745,MATCH('Tela de entrada'!F289,'Contrato Firme'!$D$2:$D$745,0),1)</f>
        <v>8.6291190650638274</v>
      </c>
      <c r="J289" s="71">
        <v>270</v>
      </c>
      <c r="K289" s="93">
        <f>INDEX('Contrato Flexível Percentual'!$R$2:$R$745,MATCH('Tela de entrada'!J289,'Contrato Flexível Percentual'!$D$2:$D$745,0),1)</f>
        <v>4.4000000000000004</v>
      </c>
      <c r="N289" s="71">
        <v>270</v>
      </c>
      <c r="O289" s="91">
        <f>INDEX('Contrato Flexível Prioridade'!$Q$2:$Q$1489,MATCH(CONCATENATE($N$12,'Tela de entrada'!N289),'Contrato Flexível Prioridade'!$B$2:$B$1489,0),1)</f>
        <v>8.9708809349361722</v>
      </c>
      <c r="R289" s="71">
        <v>270</v>
      </c>
      <c r="S289" s="91">
        <f>INDEX('Contrato Flexível Prioridade'!$Q$2:$Q$1489,MATCH(CONCATENATE($R$12,'Tela de entrada'!R289),'Contrato Flexível Prioridade'!$B$2:$B$1489,0),1)</f>
        <v>0</v>
      </c>
      <c r="V289" s="71">
        <v>270</v>
      </c>
      <c r="W289" s="109">
        <f>C289-H289-K289-O289-S289</f>
        <v>0</v>
      </c>
    </row>
    <row r="290" spans="2:23" x14ac:dyDescent="0.2">
      <c r="B290" s="47">
        <v>271</v>
      </c>
      <c r="C290" s="43">
        <v>34</v>
      </c>
      <c r="D290" s="13" t="s">
        <v>47</v>
      </c>
      <c r="F290" s="71">
        <v>271</v>
      </c>
      <c r="G290" s="37"/>
      <c r="H290" s="91">
        <f>INDEX('Contrato Firme'!$N$2:$N$745,MATCH('Tela de entrada'!F290,'Contrato Firme'!$D$2:$D$745,0),1)</f>
        <v>12.801597423860052</v>
      </c>
      <c r="J290" s="71">
        <v>271</v>
      </c>
      <c r="K290" s="93">
        <f>INDEX('Contrato Flexível Percentual'!$R$2:$R$745,MATCH('Tela de entrada'!J290,'Contrato Flexível Percentual'!$D$2:$D$745,0),1)</f>
        <v>6.8</v>
      </c>
      <c r="N290" s="71">
        <v>271</v>
      </c>
      <c r="O290" s="91">
        <f>INDEX('Contrato Flexível Prioridade'!$Q$2:$Q$1489,MATCH(CONCATENATE($N$12,'Tela de entrada'!N290),'Contrato Flexível Prioridade'!$B$2:$B$1489,0),1)</f>
        <v>14.398402576139947</v>
      </c>
      <c r="R290" s="71">
        <v>271</v>
      </c>
      <c r="S290" s="91">
        <f>INDEX('Contrato Flexível Prioridade'!$Q$2:$Q$1489,MATCH(CONCATENATE($R$12,'Tela de entrada'!R290),'Contrato Flexível Prioridade'!$B$2:$B$1489,0),1)</f>
        <v>0</v>
      </c>
      <c r="V290" s="71">
        <v>271</v>
      </c>
      <c r="W290" s="109">
        <f>C290-H290-K290-O290-S290</f>
        <v>0</v>
      </c>
    </row>
    <row r="291" spans="2:23" x14ac:dyDescent="0.2">
      <c r="B291" s="47">
        <v>272</v>
      </c>
      <c r="C291" s="43">
        <v>8</v>
      </c>
      <c r="D291" s="13" t="s">
        <v>47</v>
      </c>
      <c r="F291" s="71">
        <v>272</v>
      </c>
      <c r="G291" s="37"/>
      <c r="H291" s="91">
        <f>INDEX('Contrato Firme'!$N$2:$N$745,MATCH('Tela de entrada'!F291,'Contrato Firme'!$D$2:$D$745,0),1)</f>
        <v>3.7836603258165948</v>
      </c>
      <c r="J291" s="71">
        <v>272</v>
      </c>
      <c r="K291" s="93">
        <f>INDEX('Contrato Flexível Percentual'!$R$2:$R$745,MATCH('Tela de entrada'!J291,'Contrato Flexível Percentual'!$D$2:$D$745,0),1)</f>
        <v>1.6</v>
      </c>
      <c r="N291" s="71">
        <v>272</v>
      </c>
      <c r="O291" s="91">
        <f>INDEX('Contrato Flexível Prioridade'!$Q$2:$Q$1489,MATCH(CONCATENATE($N$12,'Tela de entrada'!N291),'Contrato Flexível Prioridade'!$B$2:$B$1489,0),1)</f>
        <v>2.6163396741834051</v>
      </c>
      <c r="R291" s="71">
        <v>272</v>
      </c>
      <c r="S291" s="91">
        <f>INDEX('Contrato Flexível Prioridade'!$Q$2:$Q$1489,MATCH(CONCATENATE($R$12,'Tela de entrada'!R291),'Contrato Flexível Prioridade'!$B$2:$B$1489,0),1)</f>
        <v>0</v>
      </c>
      <c r="V291" s="71">
        <v>272</v>
      </c>
      <c r="W291" s="109">
        <f>C291-H291-K291-O291-S291</f>
        <v>4.4408920985006262E-16</v>
      </c>
    </row>
    <row r="292" spans="2:23" x14ac:dyDescent="0.2">
      <c r="B292" s="47">
        <v>273</v>
      </c>
      <c r="C292" s="43">
        <v>40</v>
      </c>
      <c r="D292" s="13" t="s">
        <v>47</v>
      </c>
      <c r="F292" s="71">
        <v>273</v>
      </c>
      <c r="G292" s="37"/>
      <c r="H292" s="91">
        <f>INDEX('Contrato Firme'!$N$2:$N$745,MATCH('Tela de entrada'!F292,'Contrato Firme'!$D$2:$D$745,0),1)</f>
        <v>14.887836603258167</v>
      </c>
      <c r="J292" s="71">
        <v>273</v>
      </c>
      <c r="K292" s="93">
        <f>INDEX('Contrato Flexível Percentual'!$R$2:$R$745,MATCH('Tela de entrada'!J292,'Contrato Flexível Percentual'!$D$2:$D$745,0),1)</f>
        <v>8</v>
      </c>
      <c r="N292" s="71">
        <v>273</v>
      </c>
      <c r="O292" s="91">
        <f>INDEX('Contrato Flexível Prioridade'!$Q$2:$Q$1489,MATCH(CONCATENATE($N$12,'Tela de entrada'!N292),'Contrato Flexível Prioridade'!$B$2:$B$1489,0),1)</f>
        <v>15</v>
      </c>
      <c r="R292" s="71">
        <v>273</v>
      </c>
      <c r="S292" s="91">
        <f>INDEX('Contrato Flexível Prioridade'!$Q$2:$Q$1489,MATCH(CONCATENATE($R$12,'Tela de entrada'!R292),'Contrato Flexível Prioridade'!$B$2:$B$1489,0),1)</f>
        <v>2.1121633967418347</v>
      </c>
      <c r="V292" s="71">
        <v>273</v>
      </c>
      <c r="W292" s="109">
        <f>C292-H292-K292-O292-S292</f>
        <v>0</v>
      </c>
    </row>
    <row r="293" spans="2:23" x14ac:dyDescent="0.2">
      <c r="B293" s="47">
        <v>274</v>
      </c>
      <c r="C293" s="43">
        <v>18</v>
      </c>
      <c r="D293" s="13" t="s">
        <v>47</v>
      </c>
      <c r="F293" s="71">
        <v>274</v>
      </c>
      <c r="G293" s="37"/>
      <c r="H293" s="91">
        <f>INDEX('Contrato Firme'!$N$2:$N$745,MATCH('Tela de entrada'!F293,'Contrato Firme'!$D$2:$D$745,0),1)</f>
        <v>7.2382929454650835</v>
      </c>
      <c r="J293" s="71">
        <v>274</v>
      </c>
      <c r="K293" s="93">
        <f>INDEX('Contrato Flexível Percentual'!$R$2:$R$745,MATCH('Tela de entrada'!J293,'Contrato Flexível Percentual'!$D$2:$D$745,0),1)</f>
        <v>3.6</v>
      </c>
      <c r="N293" s="71">
        <v>274</v>
      </c>
      <c r="O293" s="91">
        <f>INDEX('Contrato Flexível Prioridade'!$Q$2:$Q$1489,MATCH(CONCATENATE($N$12,'Tela de entrada'!N293),'Contrato Flexível Prioridade'!$B$2:$B$1489,0),1)</f>
        <v>7.1617070545349168</v>
      </c>
      <c r="R293" s="71">
        <v>274</v>
      </c>
      <c r="S293" s="91">
        <f>INDEX('Contrato Flexível Prioridade'!$Q$2:$Q$1489,MATCH(CONCATENATE($R$12,'Tela de entrada'!R293),'Contrato Flexível Prioridade'!$B$2:$B$1489,0),1)</f>
        <v>0</v>
      </c>
      <c r="V293" s="71">
        <v>274</v>
      </c>
      <c r="W293" s="109">
        <f>C293-H293-K293-O293-S293</f>
        <v>0</v>
      </c>
    </row>
    <row r="294" spans="2:23" x14ac:dyDescent="0.2">
      <c r="B294" s="47">
        <v>275</v>
      </c>
      <c r="C294" s="43">
        <v>12</v>
      </c>
      <c r="D294" s="13" t="s">
        <v>47</v>
      </c>
      <c r="F294" s="71">
        <v>275</v>
      </c>
      <c r="G294" s="37"/>
      <c r="H294" s="91">
        <f>INDEX('Contrato Firme'!$N$2:$N$745,MATCH('Tela de entrada'!F294,'Contrato Firme'!$D$2:$D$745,0),1)</f>
        <v>5.1520537660669703</v>
      </c>
      <c r="J294" s="71">
        <v>275</v>
      </c>
      <c r="K294" s="93">
        <f>INDEX('Contrato Flexível Percentual'!$R$2:$R$745,MATCH('Tela de entrada'!J294,'Contrato Flexível Percentual'!$D$2:$D$745,0),1)</f>
        <v>2.4</v>
      </c>
      <c r="N294" s="71">
        <v>275</v>
      </c>
      <c r="O294" s="91">
        <f>INDEX('Contrato Flexível Prioridade'!$Q$2:$Q$1489,MATCH(CONCATENATE($N$12,'Tela de entrada'!N294),'Contrato Flexível Prioridade'!$B$2:$B$1489,0),1)</f>
        <v>4.4479462339330293</v>
      </c>
      <c r="R294" s="71">
        <v>275</v>
      </c>
      <c r="S294" s="91">
        <f>INDEX('Contrato Flexível Prioridade'!$Q$2:$Q$1489,MATCH(CONCATENATE($R$12,'Tela de entrada'!R294),'Contrato Flexível Prioridade'!$B$2:$B$1489,0),1)</f>
        <v>0</v>
      </c>
      <c r="V294" s="71">
        <v>275</v>
      </c>
      <c r="W294" s="109">
        <f>C294-H294-K294-O294-S294</f>
        <v>0</v>
      </c>
    </row>
    <row r="295" spans="2:23" x14ac:dyDescent="0.2">
      <c r="B295" s="47">
        <v>276</v>
      </c>
      <c r="C295" s="43">
        <v>47</v>
      </c>
      <c r="D295" s="13" t="s">
        <v>47</v>
      </c>
      <c r="F295" s="71">
        <v>276</v>
      </c>
      <c r="G295" s="37"/>
      <c r="H295" s="91">
        <f>INDEX('Contrato Firme'!$N$2:$N$745,MATCH('Tela de entrada'!F295,'Contrato Firme'!$D$2:$D$745,0),1)</f>
        <v>15</v>
      </c>
      <c r="J295" s="71">
        <v>276</v>
      </c>
      <c r="K295" s="93">
        <f>INDEX('Contrato Flexível Percentual'!$R$2:$R$745,MATCH('Tela de entrada'!J295,'Contrato Flexível Percentual'!$D$2:$D$745,0),1)</f>
        <v>9.4</v>
      </c>
      <c r="N295" s="71">
        <v>276</v>
      </c>
      <c r="O295" s="91">
        <f>INDEX('Contrato Flexível Prioridade'!$Q$2:$Q$1489,MATCH(CONCATENATE($N$12,'Tela de entrada'!N295),'Contrato Flexível Prioridade'!$B$2:$B$1489,0),1)</f>
        <v>15</v>
      </c>
      <c r="R295" s="71">
        <v>276</v>
      </c>
      <c r="S295" s="91">
        <f>INDEX('Contrato Flexível Prioridade'!$Q$2:$Q$1489,MATCH(CONCATENATE($R$12,'Tela de entrada'!R295),'Contrato Flexível Prioridade'!$B$2:$B$1489,0),1)</f>
        <v>7.6000000000000014</v>
      </c>
      <c r="V295" s="71">
        <v>276</v>
      </c>
      <c r="W295" s="109">
        <f>C295-H295-K295-O295-S295</f>
        <v>0</v>
      </c>
    </row>
    <row r="296" spans="2:23" x14ac:dyDescent="0.2">
      <c r="B296" s="47">
        <v>277</v>
      </c>
      <c r="C296" s="43">
        <v>34</v>
      </c>
      <c r="D296" s="13" t="s">
        <v>47</v>
      </c>
      <c r="F296" s="71">
        <v>277</v>
      </c>
      <c r="G296" s="37"/>
      <c r="H296" s="91">
        <f>INDEX('Contrato Firme'!$N$2:$N$745,MATCH('Tela de entrada'!F296,'Contrato Firme'!$D$2:$D$745,0),1)</f>
        <v>12.801597423860052</v>
      </c>
      <c r="J296" s="71">
        <v>277</v>
      </c>
      <c r="K296" s="93">
        <f>INDEX('Contrato Flexível Percentual'!$R$2:$R$745,MATCH('Tela de entrada'!J296,'Contrato Flexível Percentual'!$D$2:$D$745,0),1)</f>
        <v>6.8</v>
      </c>
      <c r="N296" s="71">
        <v>277</v>
      </c>
      <c r="O296" s="91">
        <f>INDEX('Contrato Flexível Prioridade'!$Q$2:$Q$1489,MATCH(CONCATENATE($N$12,'Tela de entrada'!N296),'Contrato Flexível Prioridade'!$B$2:$B$1489,0),1)</f>
        <v>14.398402576139947</v>
      </c>
      <c r="R296" s="71">
        <v>277</v>
      </c>
      <c r="S296" s="91">
        <f>INDEX('Contrato Flexível Prioridade'!$Q$2:$Q$1489,MATCH(CONCATENATE($R$12,'Tela de entrada'!R296),'Contrato Flexível Prioridade'!$B$2:$B$1489,0),1)</f>
        <v>0</v>
      </c>
      <c r="V296" s="71">
        <v>277</v>
      </c>
      <c r="W296" s="109">
        <f>C296-H296-K296-O296-S296</f>
        <v>0</v>
      </c>
    </row>
    <row r="297" spans="2:23" x14ac:dyDescent="0.2">
      <c r="B297" s="47">
        <v>278</v>
      </c>
      <c r="C297" s="43">
        <v>33</v>
      </c>
      <c r="D297" s="13" t="s">
        <v>47</v>
      </c>
      <c r="F297" s="71">
        <v>278</v>
      </c>
      <c r="G297" s="37"/>
      <c r="H297" s="91">
        <f>INDEX('Contrato Firme'!$N$2:$N$745,MATCH('Tela de entrada'!F297,'Contrato Firme'!$D$2:$D$745,0),1)</f>
        <v>12.453890893960367</v>
      </c>
      <c r="J297" s="71">
        <v>278</v>
      </c>
      <c r="K297" s="93">
        <f>INDEX('Contrato Flexível Percentual'!$R$2:$R$745,MATCH('Tela de entrada'!J297,'Contrato Flexível Percentual'!$D$2:$D$745,0),1)</f>
        <v>6.6</v>
      </c>
      <c r="N297" s="71">
        <v>278</v>
      </c>
      <c r="O297" s="91">
        <f>INDEX('Contrato Flexível Prioridade'!$Q$2:$Q$1489,MATCH(CONCATENATE($N$12,'Tela de entrada'!N297),'Contrato Flexível Prioridade'!$B$2:$B$1489,0),1)</f>
        <v>13.946109106039636</v>
      </c>
      <c r="R297" s="71">
        <v>278</v>
      </c>
      <c r="S297" s="91">
        <f>INDEX('Contrato Flexível Prioridade'!$Q$2:$Q$1489,MATCH(CONCATENATE($R$12,'Tela de entrada'!R297),'Contrato Flexível Prioridade'!$B$2:$B$1489,0),1)</f>
        <v>0</v>
      </c>
      <c r="V297" s="71">
        <v>278</v>
      </c>
      <c r="W297" s="109">
        <f>C297-H297-K297-O297-S297</f>
        <v>-1.7763568394002505E-15</v>
      </c>
    </row>
    <row r="298" spans="2:23" x14ac:dyDescent="0.2">
      <c r="B298" s="47">
        <v>279</v>
      </c>
      <c r="C298" s="43">
        <v>27</v>
      </c>
      <c r="D298" s="13" t="s">
        <v>47</v>
      </c>
      <c r="F298" s="71">
        <v>279</v>
      </c>
      <c r="G298" s="37"/>
      <c r="H298" s="91">
        <f>INDEX('Contrato Firme'!$N$2:$N$745,MATCH('Tela de entrada'!F298,'Contrato Firme'!$D$2:$D$745,0),1)</f>
        <v>10.367651714562253</v>
      </c>
      <c r="J298" s="71">
        <v>279</v>
      </c>
      <c r="K298" s="93">
        <f>INDEX('Contrato Flexível Percentual'!$R$2:$R$745,MATCH('Tela de entrada'!J298,'Contrato Flexível Percentual'!$D$2:$D$745,0),1)</f>
        <v>5.4</v>
      </c>
      <c r="N298" s="71">
        <v>279</v>
      </c>
      <c r="O298" s="91">
        <f>INDEX('Contrato Flexível Prioridade'!$Q$2:$Q$1489,MATCH(CONCATENATE($N$12,'Tela de entrada'!N298),'Contrato Flexível Prioridade'!$B$2:$B$1489,0),1)</f>
        <v>11.232348285437746</v>
      </c>
      <c r="R298" s="71">
        <v>279</v>
      </c>
      <c r="S298" s="91">
        <f>INDEX('Contrato Flexível Prioridade'!$Q$2:$Q$1489,MATCH(CONCATENATE($R$12,'Tela de entrada'!R298),'Contrato Flexível Prioridade'!$B$2:$B$1489,0),1)</f>
        <v>0</v>
      </c>
      <c r="V298" s="71">
        <v>279</v>
      </c>
      <c r="W298" s="109">
        <f>C298-H298-K298-O298-S298</f>
        <v>0</v>
      </c>
    </row>
    <row r="299" spans="2:23" x14ac:dyDescent="0.2">
      <c r="B299" s="47">
        <v>280</v>
      </c>
      <c r="C299" s="43">
        <v>46</v>
      </c>
      <c r="D299" s="13" t="s">
        <v>47</v>
      </c>
      <c r="F299" s="71">
        <v>280</v>
      </c>
      <c r="G299" s="37"/>
      <c r="H299" s="91">
        <f>INDEX('Contrato Firme'!$N$2:$N$745,MATCH('Tela de entrada'!F299,'Contrato Firme'!$D$2:$D$745,0),1)</f>
        <v>15</v>
      </c>
      <c r="J299" s="71">
        <v>280</v>
      </c>
      <c r="K299" s="93">
        <f>INDEX('Contrato Flexível Percentual'!$R$2:$R$745,MATCH('Tela de entrada'!J299,'Contrato Flexível Percentual'!$D$2:$D$745,0),1)</f>
        <v>9.1999999999999993</v>
      </c>
      <c r="N299" s="71">
        <v>280</v>
      </c>
      <c r="O299" s="91">
        <f>INDEX('Contrato Flexível Prioridade'!$Q$2:$Q$1489,MATCH(CONCATENATE($N$12,'Tela de entrada'!N299),'Contrato Flexível Prioridade'!$B$2:$B$1489,0),1)</f>
        <v>15</v>
      </c>
      <c r="R299" s="71">
        <v>280</v>
      </c>
      <c r="S299" s="91">
        <f>INDEX('Contrato Flexível Prioridade'!$Q$2:$Q$1489,MATCH(CONCATENATE($R$12,'Tela de entrada'!R299),'Contrato Flexível Prioridade'!$B$2:$B$1489,0),1)</f>
        <v>6.8000000000000007</v>
      </c>
      <c r="V299" s="71">
        <v>280</v>
      </c>
      <c r="W299" s="109">
        <f>C299-H299-K299-O299-S299</f>
        <v>0</v>
      </c>
    </row>
    <row r="300" spans="2:23" x14ac:dyDescent="0.2">
      <c r="B300" s="47">
        <v>281</v>
      </c>
      <c r="C300" s="43">
        <v>15</v>
      </c>
      <c r="D300" s="13" t="s">
        <v>47</v>
      </c>
      <c r="F300" s="71">
        <v>281</v>
      </c>
      <c r="G300" s="37"/>
      <c r="H300" s="91">
        <f>INDEX('Contrato Firme'!$N$2:$N$745,MATCH('Tela de entrada'!F300,'Contrato Firme'!$D$2:$D$745,0),1)</f>
        <v>6.1951733557660269</v>
      </c>
      <c r="J300" s="71">
        <v>281</v>
      </c>
      <c r="K300" s="93">
        <f>INDEX('Contrato Flexível Percentual'!$R$2:$R$745,MATCH('Tela de entrada'!J300,'Contrato Flexível Percentual'!$D$2:$D$745,0),1)</f>
        <v>3</v>
      </c>
      <c r="N300" s="71">
        <v>281</v>
      </c>
      <c r="O300" s="91">
        <f>INDEX('Contrato Flexível Prioridade'!$Q$2:$Q$1489,MATCH(CONCATENATE($N$12,'Tela de entrada'!N300),'Contrato Flexível Prioridade'!$B$2:$B$1489,0),1)</f>
        <v>5.8048266442339731</v>
      </c>
      <c r="R300" s="71">
        <v>281</v>
      </c>
      <c r="S300" s="91">
        <f>INDEX('Contrato Flexível Prioridade'!$Q$2:$Q$1489,MATCH(CONCATENATE($R$12,'Tela de entrada'!R300),'Contrato Flexível Prioridade'!$B$2:$B$1489,0),1)</f>
        <v>0</v>
      </c>
      <c r="V300" s="71">
        <v>281</v>
      </c>
      <c r="W300" s="109">
        <f>C300-H300-K300-O300-S300</f>
        <v>0</v>
      </c>
    </row>
    <row r="301" spans="2:23" x14ac:dyDescent="0.2">
      <c r="B301" s="47">
        <v>282</v>
      </c>
      <c r="C301" s="43">
        <v>9</v>
      </c>
      <c r="D301" s="13" t="s">
        <v>47</v>
      </c>
      <c r="F301" s="71">
        <v>282</v>
      </c>
      <c r="G301" s="37"/>
      <c r="H301" s="91">
        <f>INDEX('Contrato Firme'!$N$2:$N$745,MATCH('Tela de entrada'!F301,'Contrato Firme'!$D$2:$D$745,0),1)</f>
        <v>4.1089341763679137</v>
      </c>
      <c r="J301" s="71">
        <v>282</v>
      </c>
      <c r="K301" s="93">
        <f>INDEX('Contrato Flexível Percentual'!$R$2:$R$745,MATCH('Tela de entrada'!J301,'Contrato Flexível Percentual'!$D$2:$D$745,0),1)</f>
        <v>1.8</v>
      </c>
      <c r="N301" s="71">
        <v>282</v>
      </c>
      <c r="O301" s="91">
        <f>INDEX('Contrato Flexível Prioridade'!$Q$2:$Q$1489,MATCH(CONCATENATE($N$12,'Tela de entrada'!N301),'Contrato Flexível Prioridade'!$B$2:$B$1489,0),1)</f>
        <v>3.0910658236320865</v>
      </c>
      <c r="R301" s="71">
        <v>282</v>
      </c>
      <c r="S301" s="91">
        <f>INDEX('Contrato Flexível Prioridade'!$Q$2:$Q$1489,MATCH(CONCATENATE($R$12,'Tela de entrada'!R301),'Contrato Flexível Prioridade'!$B$2:$B$1489,0),1)</f>
        <v>0</v>
      </c>
      <c r="V301" s="71">
        <v>282</v>
      </c>
      <c r="W301" s="109">
        <f>C301-H301-K301-O301-S301</f>
        <v>0</v>
      </c>
    </row>
    <row r="302" spans="2:23" x14ac:dyDescent="0.2">
      <c r="B302" s="47">
        <v>283</v>
      </c>
      <c r="C302" s="43">
        <v>44</v>
      </c>
      <c r="D302" s="13" t="s">
        <v>47</v>
      </c>
      <c r="F302" s="71">
        <v>283</v>
      </c>
      <c r="G302" s="37"/>
      <c r="H302" s="91">
        <f>INDEX('Contrato Firme'!$N$2:$N$745,MATCH('Tela de entrada'!F302,'Contrato Firme'!$D$2:$D$745,0),1)</f>
        <v>15</v>
      </c>
      <c r="J302" s="71">
        <v>283</v>
      </c>
      <c r="K302" s="93">
        <f>INDEX('Contrato Flexível Percentual'!$R$2:$R$745,MATCH('Tela de entrada'!J302,'Contrato Flexível Percentual'!$D$2:$D$745,0),1)</f>
        <v>8.8000000000000007</v>
      </c>
      <c r="N302" s="71">
        <v>283</v>
      </c>
      <c r="O302" s="91">
        <f>INDEX('Contrato Flexível Prioridade'!$Q$2:$Q$1489,MATCH(CONCATENATE($N$12,'Tela de entrada'!N302),'Contrato Flexível Prioridade'!$B$2:$B$1489,0),1)</f>
        <v>15</v>
      </c>
      <c r="R302" s="71">
        <v>283</v>
      </c>
      <c r="S302" s="91">
        <f>INDEX('Contrato Flexível Prioridade'!$Q$2:$Q$1489,MATCH(CONCATENATE($R$12,'Tela de entrada'!R302),'Contrato Flexível Prioridade'!$B$2:$B$1489,0),1)</f>
        <v>5.1999999999999993</v>
      </c>
      <c r="V302" s="71">
        <v>283</v>
      </c>
      <c r="W302" s="109">
        <f>C302-H302-K302-O302-S302</f>
        <v>0</v>
      </c>
    </row>
    <row r="303" spans="2:23" x14ac:dyDescent="0.2">
      <c r="B303" s="47">
        <v>284</v>
      </c>
      <c r="C303" s="43">
        <v>6</v>
      </c>
      <c r="D303" s="13" t="s">
        <v>47</v>
      </c>
      <c r="F303" s="71">
        <v>284</v>
      </c>
      <c r="G303" s="37"/>
      <c r="H303" s="91">
        <f>INDEX('Contrato Firme'!$N$2:$N$745,MATCH('Tela de entrada'!F303,'Contrato Firme'!$D$2:$D$745,0),1)</f>
        <v>3.7836603258165948</v>
      </c>
      <c r="J303" s="71">
        <v>284</v>
      </c>
      <c r="K303" s="93">
        <f>INDEX('Contrato Flexível Percentual'!$R$2:$R$745,MATCH('Tela de entrada'!J303,'Contrato Flexível Percentual'!$D$2:$D$745,0),1)</f>
        <v>1.2</v>
      </c>
      <c r="N303" s="71">
        <v>284</v>
      </c>
      <c r="O303" s="91">
        <f>INDEX('Contrato Flexível Prioridade'!$Q$2:$Q$1489,MATCH(CONCATENATE($N$12,'Tela de entrada'!N303),'Contrato Flexível Prioridade'!$B$2:$B$1489,0),1)</f>
        <v>1.0163396741834054</v>
      </c>
      <c r="R303" s="71">
        <v>284</v>
      </c>
      <c r="S303" s="91">
        <f>INDEX('Contrato Flexível Prioridade'!$Q$2:$Q$1489,MATCH(CONCATENATE($R$12,'Tela de entrada'!R303),'Contrato Flexível Prioridade'!$B$2:$B$1489,0),1)</f>
        <v>0</v>
      </c>
      <c r="V303" s="71">
        <v>284</v>
      </c>
      <c r="W303" s="109">
        <f>C303-H303-K303-O303-S303</f>
        <v>-2.2204460492503131E-16</v>
      </c>
    </row>
    <row r="304" spans="2:23" x14ac:dyDescent="0.2">
      <c r="B304" s="47">
        <v>285</v>
      </c>
      <c r="C304" s="43">
        <v>5</v>
      </c>
      <c r="D304" s="13" t="s">
        <v>47</v>
      </c>
      <c r="F304" s="71">
        <v>285</v>
      </c>
      <c r="G304" s="37"/>
      <c r="H304" s="91">
        <f>INDEX('Contrato Firme'!$N$2:$N$745,MATCH('Tela de entrada'!F304,'Contrato Firme'!$D$2:$D$745,0),1)</f>
        <v>3.7836603258165948</v>
      </c>
      <c r="J304" s="71">
        <v>285</v>
      </c>
      <c r="K304" s="93">
        <f>INDEX('Contrato Flexível Percentual'!$R$2:$R$745,MATCH('Tela de entrada'!J304,'Contrato Flexível Percentual'!$D$2:$D$745,0),1)</f>
        <v>1</v>
      </c>
      <c r="N304" s="71">
        <v>285</v>
      </c>
      <c r="O304" s="91">
        <f>INDEX('Contrato Flexível Prioridade'!$Q$2:$Q$1489,MATCH(CONCATENATE($N$12,'Tela de entrada'!N304),'Contrato Flexível Prioridade'!$B$2:$B$1489,0),1)</f>
        <v>0.21633967418340561</v>
      </c>
      <c r="R304" s="71">
        <v>285</v>
      </c>
      <c r="S304" s="91">
        <f>INDEX('Contrato Flexível Prioridade'!$Q$2:$Q$1489,MATCH(CONCATENATE($R$12,'Tela de entrada'!R304),'Contrato Flexível Prioridade'!$B$2:$B$1489,0),1)</f>
        <v>0</v>
      </c>
      <c r="V304" s="71">
        <v>285</v>
      </c>
      <c r="W304" s="109">
        <f>C304-H304-K304-O304-S304</f>
        <v>-4.4408920985006262E-16</v>
      </c>
    </row>
    <row r="305" spans="2:23" x14ac:dyDescent="0.2">
      <c r="B305" s="47">
        <v>286</v>
      </c>
      <c r="C305" s="43">
        <v>10</v>
      </c>
      <c r="D305" s="13" t="s">
        <v>47</v>
      </c>
      <c r="F305" s="71">
        <v>286</v>
      </c>
      <c r="G305" s="37"/>
      <c r="H305" s="91">
        <f>INDEX('Contrato Firme'!$N$2:$N$745,MATCH('Tela de entrada'!F305,'Contrato Firme'!$D$2:$D$745,0),1)</f>
        <v>4.4566407062675992</v>
      </c>
      <c r="J305" s="71">
        <v>286</v>
      </c>
      <c r="K305" s="93">
        <f>INDEX('Contrato Flexível Percentual'!$R$2:$R$745,MATCH('Tela de entrada'!J305,'Contrato Flexível Percentual'!$D$2:$D$745,0),1)</f>
        <v>2</v>
      </c>
      <c r="N305" s="71">
        <v>286</v>
      </c>
      <c r="O305" s="91">
        <f>INDEX('Contrato Flexível Prioridade'!$Q$2:$Q$1489,MATCH(CONCATENATE($N$12,'Tela de entrada'!N305),'Contrato Flexível Prioridade'!$B$2:$B$1489,0),1)</f>
        <v>3.5433592937324008</v>
      </c>
      <c r="R305" s="71">
        <v>286</v>
      </c>
      <c r="S305" s="91">
        <f>INDEX('Contrato Flexível Prioridade'!$Q$2:$Q$1489,MATCH(CONCATENATE($R$12,'Tela de entrada'!R305),'Contrato Flexível Prioridade'!$B$2:$B$1489,0),1)</f>
        <v>0</v>
      </c>
      <c r="V305" s="71">
        <v>286</v>
      </c>
      <c r="W305" s="109">
        <f>C305-H305-K305-O305-S305</f>
        <v>0</v>
      </c>
    </row>
    <row r="306" spans="2:23" x14ac:dyDescent="0.2">
      <c r="B306" s="47">
        <v>287</v>
      </c>
      <c r="C306" s="43">
        <v>7</v>
      </c>
      <c r="D306" s="13" t="s">
        <v>47</v>
      </c>
      <c r="F306" s="71">
        <v>287</v>
      </c>
      <c r="G306" s="37"/>
      <c r="H306" s="91">
        <f>INDEX('Contrato Firme'!$N$2:$N$745,MATCH('Tela de entrada'!F306,'Contrato Firme'!$D$2:$D$745,0),1)</f>
        <v>3.7836603258165948</v>
      </c>
      <c r="J306" s="71">
        <v>287</v>
      </c>
      <c r="K306" s="93">
        <f>INDEX('Contrato Flexível Percentual'!$R$2:$R$745,MATCH('Tela de entrada'!J306,'Contrato Flexível Percentual'!$D$2:$D$745,0),1)</f>
        <v>1.4</v>
      </c>
      <c r="N306" s="71">
        <v>287</v>
      </c>
      <c r="O306" s="91">
        <f>INDEX('Contrato Flexível Prioridade'!$Q$2:$Q$1489,MATCH(CONCATENATE($N$12,'Tela de entrada'!N306),'Contrato Flexível Prioridade'!$B$2:$B$1489,0),1)</f>
        <v>1.8163396741834053</v>
      </c>
      <c r="R306" s="71">
        <v>287</v>
      </c>
      <c r="S306" s="91">
        <f>INDEX('Contrato Flexível Prioridade'!$Q$2:$Q$1489,MATCH(CONCATENATE($R$12,'Tela de entrada'!R306),'Contrato Flexível Prioridade'!$B$2:$B$1489,0),1)</f>
        <v>0</v>
      </c>
      <c r="V306" s="71">
        <v>287</v>
      </c>
      <c r="W306" s="109">
        <f>C306-H306-K306-O306-S306</f>
        <v>0</v>
      </c>
    </row>
    <row r="307" spans="2:23" x14ac:dyDescent="0.2">
      <c r="B307" s="47">
        <v>288</v>
      </c>
      <c r="C307" s="43">
        <v>29</v>
      </c>
      <c r="D307" s="13" t="s">
        <v>47</v>
      </c>
      <c r="F307" s="71">
        <v>288</v>
      </c>
      <c r="G307" s="37"/>
      <c r="H307" s="91">
        <f>INDEX('Contrato Firme'!$N$2:$N$745,MATCH('Tela de entrada'!F307,'Contrato Firme'!$D$2:$D$745,0),1)</f>
        <v>11.063064774361623</v>
      </c>
      <c r="J307" s="71">
        <v>288</v>
      </c>
      <c r="K307" s="93">
        <f>INDEX('Contrato Flexível Percentual'!$R$2:$R$745,MATCH('Tela de entrada'!J307,'Contrato Flexível Percentual'!$D$2:$D$745,0),1)</f>
        <v>5.8</v>
      </c>
      <c r="N307" s="71">
        <v>288</v>
      </c>
      <c r="O307" s="91">
        <f>INDEX('Contrato Flexível Prioridade'!$Q$2:$Q$1489,MATCH(CONCATENATE($N$12,'Tela de entrada'!N307),'Contrato Flexível Prioridade'!$B$2:$B$1489,0),1)</f>
        <v>12.136935225638378</v>
      </c>
      <c r="R307" s="71">
        <v>288</v>
      </c>
      <c r="S307" s="91">
        <f>INDEX('Contrato Flexível Prioridade'!$Q$2:$Q$1489,MATCH(CONCATENATE($R$12,'Tela de entrada'!R307),'Contrato Flexível Prioridade'!$B$2:$B$1489,0),1)</f>
        <v>0</v>
      </c>
      <c r="V307" s="71">
        <v>288</v>
      </c>
      <c r="W307" s="109">
        <f>C307-H307-K307-O307-S307</f>
        <v>0</v>
      </c>
    </row>
    <row r="308" spans="2:23" x14ac:dyDescent="0.2">
      <c r="B308" s="47">
        <v>289</v>
      </c>
      <c r="C308" s="43">
        <v>33</v>
      </c>
      <c r="D308" s="13" t="s">
        <v>47</v>
      </c>
      <c r="F308" s="71">
        <v>289</v>
      </c>
      <c r="G308" s="37"/>
      <c r="H308" s="91">
        <f>INDEX('Contrato Firme'!$N$2:$N$745,MATCH('Tela de entrada'!F308,'Contrato Firme'!$D$2:$D$745,0),1)</f>
        <v>12.453890893960367</v>
      </c>
      <c r="J308" s="71">
        <v>289</v>
      </c>
      <c r="K308" s="93">
        <f>INDEX('Contrato Flexível Percentual'!$R$2:$R$745,MATCH('Tela de entrada'!J308,'Contrato Flexível Percentual'!$D$2:$D$745,0),1)</f>
        <v>6.6</v>
      </c>
      <c r="N308" s="71">
        <v>289</v>
      </c>
      <c r="O308" s="91">
        <f>INDEX('Contrato Flexível Prioridade'!$Q$2:$Q$1489,MATCH(CONCATENATE($N$12,'Tela de entrada'!N308),'Contrato Flexível Prioridade'!$B$2:$B$1489,0),1)</f>
        <v>13.946109106039636</v>
      </c>
      <c r="R308" s="71">
        <v>289</v>
      </c>
      <c r="S308" s="91">
        <f>INDEX('Contrato Flexível Prioridade'!$Q$2:$Q$1489,MATCH(CONCATENATE($R$12,'Tela de entrada'!R308),'Contrato Flexível Prioridade'!$B$2:$B$1489,0),1)</f>
        <v>0</v>
      </c>
      <c r="V308" s="71">
        <v>289</v>
      </c>
      <c r="W308" s="109">
        <f>C308-H308-K308-O308-S308</f>
        <v>-1.7763568394002505E-15</v>
      </c>
    </row>
    <row r="309" spans="2:23" x14ac:dyDescent="0.2">
      <c r="B309" s="47">
        <v>290</v>
      </c>
      <c r="C309" s="43">
        <v>15</v>
      </c>
      <c r="D309" s="13" t="s">
        <v>47</v>
      </c>
      <c r="F309" s="71">
        <v>290</v>
      </c>
      <c r="G309" s="37"/>
      <c r="H309" s="91">
        <f>INDEX('Contrato Firme'!$N$2:$N$745,MATCH('Tela de entrada'!F309,'Contrato Firme'!$D$2:$D$745,0),1)</f>
        <v>6.1951733557660269</v>
      </c>
      <c r="J309" s="71">
        <v>290</v>
      </c>
      <c r="K309" s="93">
        <f>INDEX('Contrato Flexível Percentual'!$R$2:$R$745,MATCH('Tela de entrada'!J309,'Contrato Flexível Percentual'!$D$2:$D$745,0),1)</f>
        <v>3</v>
      </c>
      <c r="N309" s="71">
        <v>290</v>
      </c>
      <c r="O309" s="91">
        <f>INDEX('Contrato Flexível Prioridade'!$Q$2:$Q$1489,MATCH(CONCATENATE($N$12,'Tela de entrada'!N309),'Contrato Flexível Prioridade'!$B$2:$B$1489,0),1)</f>
        <v>5.8048266442339731</v>
      </c>
      <c r="R309" s="71">
        <v>290</v>
      </c>
      <c r="S309" s="91">
        <f>INDEX('Contrato Flexível Prioridade'!$Q$2:$Q$1489,MATCH(CONCATENATE($R$12,'Tela de entrada'!R309),'Contrato Flexível Prioridade'!$B$2:$B$1489,0),1)</f>
        <v>0</v>
      </c>
      <c r="V309" s="71">
        <v>290</v>
      </c>
      <c r="W309" s="109">
        <f>C309-H309-K309-O309-S309</f>
        <v>0</v>
      </c>
    </row>
    <row r="310" spans="2:23" x14ac:dyDescent="0.2">
      <c r="B310" s="47">
        <v>291</v>
      </c>
      <c r="C310" s="43">
        <v>43</v>
      </c>
      <c r="D310" s="13" t="s">
        <v>47</v>
      </c>
      <c r="F310" s="71">
        <v>291</v>
      </c>
      <c r="G310" s="37"/>
      <c r="H310" s="91">
        <f>INDEX('Contrato Firme'!$N$2:$N$745,MATCH('Tela de entrada'!F310,'Contrato Firme'!$D$2:$D$745,0),1)</f>
        <v>15</v>
      </c>
      <c r="J310" s="71">
        <v>291</v>
      </c>
      <c r="K310" s="93">
        <f>INDEX('Contrato Flexível Percentual'!$R$2:$R$745,MATCH('Tela de entrada'!J310,'Contrato Flexível Percentual'!$D$2:$D$745,0),1)</f>
        <v>8.6</v>
      </c>
      <c r="N310" s="71">
        <v>291</v>
      </c>
      <c r="O310" s="91">
        <f>INDEX('Contrato Flexível Prioridade'!$Q$2:$Q$1489,MATCH(CONCATENATE($N$12,'Tela de entrada'!N310),'Contrato Flexível Prioridade'!$B$2:$B$1489,0),1)</f>
        <v>15</v>
      </c>
      <c r="R310" s="71">
        <v>291</v>
      </c>
      <c r="S310" s="91">
        <f>INDEX('Contrato Flexível Prioridade'!$Q$2:$Q$1489,MATCH(CONCATENATE($R$12,'Tela de entrada'!R310),'Contrato Flexível Prioridade'!$B$2:$B$1489,0),1)</f>
        <v>4.3999999999999986</v>
      </c>
      <c r="V310" s="71">
        <v>291</v>
      </c>
      <c r="W310" s="109">
        <f>C310-H310-K310-O310-S310</f>
        <v>0</v>
      </c>
    </row>
    <row r="311" spans="2:23" x14ac:dyDescent="0.2">
      <c r="B311" s="47">
        <v>292</v>
      </c>
      <c r="C311" s="43">
        <v>33</v>
      </c>
      <c r="D311" s="13" t="s">
        <v>47</v>
      </c>
      <c r="F311" s="71">
        <v>292</v>
      </c>
      <c r="G311" s="37"/>
      <c r="H311" s="91">
        <f>INDEX('Contrato Firme'!$N$2:$N$745,MATCH('Tela de entrada'!F311,'Contrato Firme'!$D$2:$D$745,0),1)</f>
        <v>12.453890893960367</v>
      </c>
      <c r="J311" s="71">
        <v>292</v>
      </c>
      <c r="K311" s="93">
        <f>INDEX('Contrato Flexível Percentual'!$R$2:$R$745,MATCH('Tela de entrada'!J311,'Contrato Flexível Percentual'!$D$2:$D$745,0),1)</f>
        <v>6.6</v>
      </c>
      <c r="N311" s="71">
        <v>292</v>
      </c>
      <c r="O311" s="91">
        <f>INDEX('Contrato Flexível Prioridade'!$Q$2:$Q$1489,MATCH(CONCATENATE($N$12,'Tela de entrada'!N311),'Contrato Flexível Prioridade'!$B$2:$B$1489,0),1)</f>
        <v>13.946109106039636</v>
      </c>
      <c r="R311" s="71">
        <v>292</v>
      </c>
      <c r="S311" s="91">
        <f>INDEX('Contrato Flexível Prioridade'!$Q$2:$Q$1489,MATCH(CONCATENATE($R$12,'Tela de entrada'!R311),'Contrato Flexível Prioridade'!$B$2:$B$1489,0),1)</f>
        <v>0</v>
      </c>
      <c r="V311" s="71">
        <v>292</v>
      </c>
      <c r="W311" s="109">
        <f>C311-H311-K311-O311-S311</f>
        <v>-1.7763568394002505E-15</v>
      </c>
    </row>
    <row r="312" spans="2:23" x14ac:dyDescent="0.2">
      <c r="B312" s="47">
        <v>293</v>
      </c>
      <c r="C312" s="43">
        <v>7</v>
      </c>
      <c r="D312" s="13" t="s">
        <v>47</v>
      </c>
      <c r="F312" s="71">
        <v>293</v>
      </c>
      <c r="G312" s="37"/>
      <c r="H312" s="91">
        <f>INDEX('Contrato Firme'!$N$2:$N$745,MATCH('Tela de entrada'!F312,'Contrato Firme'!$D$2:$D$745,0),1)</f>
        <v>3.7836603258165948</v>
      </c>
      <c r="J312" s="71">
        <v>293</v>
      </c>
      <c r="K312" s="93">
        <f>INDEX('Contrato Flexível Percentual'!$R$2:$R$745,MATCH('Tela de entrada'!J312,'Contrato Flexível Percentual'!$D$2:$D$745,0),1)</f>
        <v>1.4</v>
      </c>
      <c r="N312" s="71">
        <v>293</v>
      </c>
      <c r="O312" s="91">
        <f>INDEX('Contrato Flexível Prioridade'!$Q$2:$Q$1489,MATCH(CONCATENATE($N$12,'Tela de entrada'!N312),'Contrato Flexível Prioridade'!$B$2:$B$1489,0),1)</f>
        <v>1.8163396741834053</v>
      </c>
      <c r="R312" s="71">
        <v>293</v>
      </c>
      <c r="S312" s="91">
        <f>INDEX('Contrato Flexível Prioridade'!$Q$2:$Q$1489,MATCH(CONCATENATE($R$12,'Tela de entrada'!R312),'Contrato Flexível Prioridade'!$B$2:$B$1489,0),1)</f>
        <v>0</v>
      </c>
      <c r="V312" s="71">
        <v>293</v>
      </c>
      <c r="W312" s="109">
        <f>C312-H312-K312-O312-S312</f>
        <v>0</v>
      </c>
    </row>
    <row r="313" spans="2:23" x14ac:dyDescent="0.2">
      <c r="B313" s="47">
        <v>294</v>
      </c>
      <c r="C313" s="43">
        <v>46</v>
      </c>
      <c r="D313" s="13" t="s">
        <v>47</v>
      </c>
      <c r="F313" s="71">
        <v>294</v>
      </c>
      <c r="G313" s="37"/>
      <c r="H313" s="91">
        <f>INDEX('Contrato Firme'!$N$2:$N$745,MATCH('Tela de entrada'!F313,'Contrato Firme'!$D$2:$D$745,0),1)</f>
        <v>15</v>
      </c>
      <c r="J313" s="71">
        <v>294</v>
      </c>
      <c r="K313" s="93">
        <f>INDEX('Contrato Flexível Percentual'!$R$2:$R$745,MATCH('Tela de entrada'!J313,'Contrato Flexível Percentual'!$D$2:$D$745,0),1)</f>
        <v>9.1999999999999993</v>
      </c>
      <c r="N313" s="71">
        <v>294</v>
      </c>
      <c r="O313" s="91">
        <f>INDEX('Contrato Flexível Prioridade'!$Q$2:$Q$1489,MATCH(CONCATENATE($N$12,'Tela de entrada'!N313),'Contrato Flexível Prioridade'!$B$2:$B$1489,0),1)</f>
        <v>15</v>
      </c>
      <c r="R313" s="71">
        <v>294</v>
      </c>
      <c r="S313" s="91">
        <f>INDEX('Contrato Flexível Prioridade'!$Q$2:$Q$1489,MATCH(CONCATENATE($R$12,'Tela de entrada'!R313),'Contrato Flexível Prioridade'!$B$2:$B$1489,0),1)</f>
        <v>6.8000000000000007</v>
      </c>
      <c r="V313" s="71">
        <v>294</v>
      </c>
      <c r="W313" s="109">
        <f>C313-H313-K313-O313-S313</f>
        <v>0</v>
      </c>
    </row>
    <row r="314" spans="2:23" x14ac:dyDescent="0.2">
      <c r="B314" s="47">
        <v>295</v>
      </c>
      <c r="C314" s="43">
        <v>36</v>
      </c>
      <c r="D314" s="13" t="s">
        <v>47</v>
      </c>
      <c r="F314" s="71">
        <v>295</v>
      </c>
      <c r="G314" s="37"/>
      <c r="H314" s="91">
        <f>INDEX('Contrato Firme'!$N$2:$N$745,MATCH('Tela de entrada'!F314,'Contrato Firme'!$D$2:$D$745,0),1)</f>
        <v>13.497010483659423</v>
      </c>
      <c r="J314" s="71">
        <v>295</v>
      </c>
      <c r="K314" s="93">
        <f>INDEX('Contrato Flexível Percentual'!$R$2:$R$745,MATCH('Tela de entrada'!J314,'Contrato Flexível Percentual'!$D$2:$D$745,0),1)</f>
        <v>7.2</v>
      </c>
      <c r="N314" s="71">
        <v>295</v>
      </c>
      <c r="O314" s="91">
        <f>INDEX('Contrato Flexível Prioridade'!$Q$2:$Q$1489,MATCH(CONCATENATE($N$12,'Tela de entrada'!N314),'Contrato Flexível Prioridade'!$B$2:$B$1489,0),1)</f>
        <v>15</v>
      </c>
      <c r="R314" s="71">
        <v>295</v>
      </c>
      <c r="S314" s="91">
        <f>INDEX('Contrato Flexível Prioridade'!$Q$2:$Q$1489,MATCH(CONCATENATE($R$12,'Tela de entrada'!R314),'Contrato Flexível Prioridade'!$B$2:$B$1489,0),1)</f>
        <v>0.30298951634057758</v>
      </c>
      <c r="V314" s="71">
        <v>295</v>
      </c>
      <c r="W314" s="109">
        <f>C314-H314-K314-O314-S314</f>
        <v>0</v>
      </c>
    </row>
    <row r="315" spans="2:23" x14ac:dyDescent="0.2">
      <c r="B315" s="47">
        <v>296</v>
      </c>
      <c r="C315" s="43">
        <v>38</v>
      </c>
      <c r="D315" s="13" t="s">
        <v>47</v>
      </c>
      <c r="F315" s="71">
        <v>296</v>
      </c>
      <c r="G315" s="37"/>
      <c r="H315" s="91">
        <f>INDEX('Contrato Firme'!$N$2:$N$745,MATCH('Tela de entrada'!F315,'Contrato Firme'!$D$2:$D$745,0),1)</f>
        <v>14.192423543458794</v>
      </c>
      <c r="J315" s="71">
        <v>296</v>
      </c>
      <c r="K315" s="93">
        <f>INDEX('Contrato Flexível Percentual'!$R$2:$R$745,MATCH('Tela de entrada'!J315,'Contrato Flexível Percentual'!$D$2:$D$745,0),1)</f>
        <v>7.6</v>
      </c>
      <c r="N315" s="71">
        <v>296</v>
      </c>
      <c r="O315" s="91">
        <f>INDEX('Contrato Flexível Prioridade'!$Q$2:$Q$1489,MATCH(CONCATENATE($N$12,'Tela de entrada'!N315),'Contrato Flexível Prioridade'!$B$2:$B$1489,0),1)</f>
        <v>15</v>
      </c>
      <c r="R315" s="71">
        <v>296</v>
      </c>
      <c r="S315" s="91">
        <f>INDEX('Contrato Flexível Prioridade'!$Q$2:$Q$1489,MATCH(CONCATENATE($R$12,'Tela de entrada'!R315),'Contrato Flexível Prioridade'!$B$2:$B$1489,0),1)</f>
        <v>1.2075764565412044</v>
      </c>
      <c r="V315" s="71">
        <v>296</v>
      </c>
      <c r="W315" s="109">
        <f>C315-H315-K315-O315-S315</f>
        <v>0</v>
      </c>
    </row>
    <row r="316" spans="2:23" x14ac:dyDescent="0.2">
      <c r="B316" s="47">
        <v>297</v>
      </c>
      <c r="C316" s="43">
        <v>17</v>
      </c>
      <c r="D316" s="13" t="s">
        <v>47</v>
      </c>
      <c r="F316" s="71">
        <v>297</v>
      </c>
      <c r="G316" s="37"/>
      <c r="H316" s="91">
        <f>INDEX('Contrato Firme'!$N$2:$N$745,MATCH('Tela de entrada'!F316,'Contrato Firme'!$D$2:$D$745,0),1)</f>
        <v>6.890586415565398</v>
      </c>
      <c r="J316" s="71">
        <v>297</v>
      </c>
      <c r="K316" s="93">
        <f>INDEX('Contrato Flexível Percentual'!$R$2:$R$745,MATCH('Tela de entrada'!J316,'Contrato Flexível Percentual'!$D$2:$D$745,0),1)</f>
        <v>3.4</v>
      </c>
      <c r="N316" s="71">
        <v>297</v>
      </c>
      <c r="O316" s="91">
        <f>INDEX('Contrato Flexível Prioridade'!$Q$2:$Q$1489,MATCH(CONCATENATE($N$12,'Tela de entrada'!N316),'Contrato Flexível Prioridade'!$B$2:$B$1489,0),1)</f>
        <v>6.7094135844346017</v>
      </c>
      <c r="R316" s="71">
        <v>297</v>
      </c>
      <c r="S316" s="91">
        <f>INDEX('Contrato Flexível Prioridade'!$Q$2:$Q$1489,MATCH(CONCATENATE($R$12,'Tela de entrada'!R316),'Contrato Flexível Prioridade'!$B$2:$B$1489,0),1)</f>
        <v>0</v>
      </c>
      <c r="V316" s="71">
        <v>297</v>
      </c>
      <c r="W316" s="109">
        <f>C316-H316-K316-O316-S316</f>
        <v>0</v>
      </c>
    </row>
    <row r="317" spans="2:23" x14ac:dyDescent="0.2">
      <c r="B317" s="47">
        <v>298</v>
      </c>
      <c r="C317" s="43">
        <v>41</v>
      </c>
      <c r="D317" s="13" t="s">
        <v>47</v>
      </c>
      <c r="F317" s="71">
        <v>298</v>
      </c>
      <c r="G317" s="37"/>
      <c r="H317" s="91">
        <f>INDEX('Contrato Firme'!$N$2:$N$745,MATCH('Tela de entrada'!F317,'Contrato Firme'!$D$2:$D$745,0),1)</f>
        <v>15</v>
      </c>
      <c r="J317" s="71">
        <v>298</v>
      </c>
      <c r="K317" s="93">
        <f>INDEX('Contrato Flexível Percentual'!$R$2:$R$745,MATCH('Tela de entrada'!J317,'Contrato Flexível Percentual'!$D$2:$D$745,0),1)</f>
        <v>8.2000000000000011</v>
      </c>
      <c r="N317" s="71">
        <v>298</v>
      </c>
      <c r="O317" s="91">
        <f>INDEX('Contrato Flexível Prioridade'!$Q$2:$Q$1489,MATCH(CONCATENATE($N$12,'Tela de entrada'!N317),'Contrato Flexível Prioridade'!$B$2:$B$1489,0),1)</f>
        <v>15</v>
      </c>
      <c r="R317" s="71">
        <v>298</v>
      </c>
      <c r="S317" s="91">
        <f>INDEX('Contrato Flexível Prioridade'!$Q$2:$Q$1489,MATCH(CONCATENATE($R$12,'Tela de entrada'!R317),'Contrato Flexível Prioridade'!$B$2:$B$1489,0),1)</f>
        <v>2.7999999999999972</v>
      </c>
      <c r="V317" s="71">
        <v>298</v>
      </c>
      <c r="W317" s="109">
        <f>C317-H317-K317-O317-S317</f>
        <v>0</v>
      </c>
    </row>
    <row r="318" spans="2:23" x14ac:dyDescent="0.2">
      <c r="B318" s="47">
        <v>299</v>
      </c>
      <c r="C318" s="43">
        <v>37</v>
      </c>
      <c r="D318" s="13" t="s">
        <v>47</v>
      </c>
      <c r="F318" s="71">
        <v>299</v>
      </c>
      <c r="G318" s="37"/>
      <c r="H318" s="91">
        <f>INDEX('Contrato Firme'!$N$2:$N$745,MATCH('Tela de entrada'!F318,'Contrato Firme'!$D$2:$D$745,0),1)</f>
        <v>13.84471701355911</v>
      </c>
      <c r="J318" s="71">
        <v>299</v>
      </c>
      <c r="K318" s="93">
        <f>INDEX('Contrato Flexível Percentual'!$R$2:$R$745,MATCH('Tela de entrada'!J318,'Contrato Flexível Percentual'!$D$2:$D$745,0),1)</f>
        <v>7.4</v>
      </c>
      <c r="N318" s="71">
        <v>299</v>
      </c>
      <c r="O318" s="91">
        <f>INDEX('Contrato Flexível Prioridade'!$Q$2:$Q$1489,MATCH(CONCATENATE($N$12,'Tela de entrada'!N318),'Contrato Flexível Prioridade'!$B$2:$B$1489,0),1)</f>
        <v>15</v>
      </c>
      <c r="R318" s="71">
        <v>299</v>
      </c>
      <c r="S318" s="91">
        <f>INDEX('Contrato Flexível Prioridade'!$Q$2:$Q$1489,MATCH(CONCATENATE($R$12,'Tela de entrada'!R318),'Contrato Flexível Prioridade'!$B$2:$B$1489,0),1)</f>
        <v>0.7552829864408892</v>
      </c>
      <c r="V318" s="71">
        <v>299</v>
      </c>
      <c r="W318" s="109">
        <f>C318-H318-K318-O318-S318</f>
        <v>-1.7763568394002505E-15</v>
      </c>
    </row>
    <row r="319" spans="2:23" x14ac:dyDescent="0.2">
      <c r="B319" s="47">
        <v>300</v>
      </c>
      <c r="C319" s="43">
        <v>33</v>
      </c>
      <c r="D319" s="13" t="s">
        <v>47</v>
      </c>
      <c r="F319" s="71">
        <v>300</v>
      </c>
      <c r="G319" s="37"/>
      <c r="H319" s="91">
        <f>INDEX('Contrato Firme'!$N$2:$N$745,MATCH('Tela de entrada'!F319,'Contrato Firme'!$D$2:$D$745,0),1)</f>
        <v>12.453890893960367</v>
      </c>
      <c r="J319" s="71">
        <v>300</v>
      </c>
      <c r="K319" s="93">
        <f>INDEX('Contrato Flexível Percentual'!$R$2:$R$745,MATCH('Tela de entrada'!J319,'Contrato Flexível Percentual'!$D$2:$D$745,0),1)</f>
        <v>6.6</v>
      </c>
      <c r="N319" s="71">
        <v>300</v>
      </c>
      <c r="O319" s="91">
        <f>INDEX('Contrato Flexível Prioridade'!$Q$2:$Q$1489,MATCH(CONCATENATE($N$12,'Tela de entrada'!N319),'Contrato Flexível Prioridade'!$B$2:$B$1489,0),1)</f>
        <v>13.946109106039636</v>
      </c>
      <c r="R319" s="71">
        <v>300</v>
      </c>
      <c r="S319" s="91">
        <f>INDEX('Contrato Flexível Prioridade'!$Q$2:$Q$1489,MATCH(CONCATENATE($R$12,'Tela de entrada'!R319),'Contrato Flexível Prioridade'!$B$2:$B$1489,0),1)</f>
        <v>0</v>
      </c>
      <c r="V319" s="71">
        <v>300</v>
      </c>
      <c r="W319" s="109">
        <f>C319-H319-K319-O319-S319</f>
        <v>-1.7763568394002505E-15</v>
      </c>
    </row>
    <row r="320" spans="2:23" x14ac:dyDescent="0.2">
      <c r="B320" s="47">
        <v>301</v>
      </c>
      <c r="C320" s="43">
        <v>28</v>
      </c>
      <c r="D320" s="13" t="s">
        <v>47</v>
      </c>
      <c r="F320" s="71">
        <v>301</v>
      </c>
      <c r="G320" s="37"/>
      <c r="H320" s="91">
        <f>INDEX('Contrato Firme'!$N$2:$N$745,MATCH('Tela de entrada'!F320,'Contrato Firme'!$D$2:$D$745,0),1)</f>
        <v>10.715358244461939</v>
      </c>
      <c r="J320" s="71">
        <v>301</v>
      </c>
      <c r="K320" s="93">
        <f>INDEX('Contrato Flexível Percentual'!$R$2:$R$745,MATCH('Tela de entrada'!J320,'Contrato Flexível Percentual'!$D$2:$D$745,0),1)</f>
        <v>5.6</v>
      </c>
      <c r="N320" s="71">
        <v>301</v>
      </c>
      <c r="O320" s="91">
        <f>INDEX('Contrato Flexível Prioridade'!$Q$2:$Q$1489,MATCH(CONCATENATE($N$12,'Tela de entrada'!N320),'Contrato Flexível Prioridade'!$B$2:$B$1489,0),1)</f>
        <v>11.68464175553806</v>
      </c>
      <c r="R320" s="71">
        <v>301</v>
      </c>
      <c r="S320" s="91">
        <f>INDEX('Contrato Flexível Prioridade'!$Q$2:$Q$1489,MATCH(CONCATENATE($R$12,'Tela de entrada'!R320),'Contrato Flexível Prioridade'!$B$2:$B$1489,0),1)</f>
        <v>0</v>
      </c>
      <c r="V320" s="71">
        <v>301</v>
      </c>
      <c r="W320" s="109">
        <f>C320-H320-K320-O320-S320</f>
        <v>1.7763568394002505E-15</v>
      </c>
    </row>
    <row r="321" spans="2:23" x14ac:dyDescent="0.2">
      <c r="B321" s="47">
        <v>302</v>
      </c>
      <c r="C321" s="43">
        <v>15</v>
      </c>
      <c r="D321" s="13" t="s">
        <v>47</v>
      </c>
      <c r="F321" s="71">
        <v>302</v>
      </c>
      <c r="G321" s="37"/>
      <c r="H321" s="91">
        <f>INDEX('Contrato Firme'!$N$2:$N$745,MATCH('Tela de entrada'!F321,'Contrato Firme'!$D$2:$D$745,0),1)</f>
        <v>6.1951733557660269</v>
      </c>
      <c r="J321" s="71">
        <v>302</v>
      </c>
      <c r="K321" s="93">
        <f>INDEX('Contrato Flexível Percentual'!$R$2:$R$745,MATCH('Tela de entrada'!J321,'Contrato Flexível Percentual'!$D$2:$D$745,0),1)</f>
        <v>3</v>
      </c>
      <c r="N321" s="71">
        <v>302</v>
      </c>
      <c r="O321" s="91">
        <f>INDEX('Contrato Flexível Prioridade'!$Q$2:$Q$1489,MATCH(CONCATENATE($N$12,'Tela de entrada'!N321),'Contrato Flexível Prioridade'!$B$2:$B$1489,0),1)</f>
        <v>5.8048266442339731</v>
      </c>
      <c r="R321" s="71">
        <v>302</v>
      </c>
      <c r="S321" s="91">
        <f>INDEX('Contrato Flexível Prioridade'!$Q$2:$Q$1489,MATCH(CONCATENATE($R$12,'Tela de entrada'!R321),'Contrato Flexível Prioridade'!$B$2:$B$1489,0),1)</f>
        <v>0</v>
      </c>
      <c r="V321" s="71">
        <v>302</v>
      </c>
      <c r="W321" s="109">
        <f>C321-H321-K321-O321-S321</f>
        <v>0</v>
      </c>
    </row>
    <row r="322" spans="2:23" x14ac:dyDescent="0.2">
      <c r="B322" s="47">
        <v>303</v>
      </c>
      <c r="C322" s="43">
        <v>23</v>
      </c>
      <c r="D322" s="13" t="s">
        <v>47</v>
      </c>
      <c r="F322" s="71">
        <v>303</v>
      </c>
      <c r="G322" s="37"/>
      <c r="H322" s="91">
        <f>INDEX('Contrato Firme'!$N$2:$N$745,MATCH('Tela de entrada'!F322,'Contrato Firme'!$D$2:$D$745,0),1)</f>
        <v>8.9768255949635112</v>
      </c>
      <c r="J322" s="71">
        <v>303</v>
      </c>
      <c r="K322" s="93">
        <f>INDEX('Contrato Flexível Percentual'!$R$2:$R$745,MATCH('Tela de entrada'!J322,'Contrato Flexível Percentual'!$D$2:$D$745,0),1)</f>
        <v>4.5999999999999996</v>
      </c>
      <c r="N322" s="71">
        <v>303</v>
      </c>
      <c r="O322" s="91">
        <f>INDEX('Contrato Flexível Prioridade'!$Q$2:$Q$1489,MATCH(CONCATENATE($N$12,'Tela de entrada'!N322),'Contrato Flexível Prioridade'!$B$2:$B$1489,0),1)</f>
        <v>9.4231744050364892</v>
      </c>
      <c r="R322" s="71">
        <v>303</v>
      </c>
      <c r="S322" s="91">
        <f>INDEX('Contrato Flexível Prioridade'!$Q$2:$Q$1489,MATCH(CONCATENATE($R$12,'Tela de entrada'!R322),'Contrato Flexível Prioridade'!$B$2:$B$1489,0),1)</f>
        <v>0</v>
      </c>
      <c r="V322" s="71">
        <v>303</v>
      </c>
      <c r="W322" s="109">
        <f>C322-H322-K322-O322-S322</f>
        <v>0</v>
      </c>
    </row>
    <row r="323" spans="2:23" x14ac:dyDescent="0.2">
      <c r="B323" s="47">
        <v>304</v>
      </c>
      <c r="C323" s="43">
        <v>22</v>
      </c>
      <c r="D323" s="13" t="s">
        <v>47</v>
      </c>
      <c r="F323" s="71">
        <v>304</v>
      </c>
      <c r="G323" s="37"/>
      <c r="H323" s="91">
        <f>INDEX('Contrato Firme'!$N$2:$N$745,MATCH('Tela de entrada'!F323,'Contrato Firme'!$D$2:$D$745,0),1)</f>
        <v>8.6291190650638274</v>
      </c>
      <c r="J323" s="71">
        <v>304</v>
      </c>
      <c r="K323" s="93">
        <f>INDEX('Contrato Flexível Percentual'!$R$2:$R$745,MATCH('Tela de entrada'!J323,'Contrato Flexível Percentual'!$D$2:$D$745,0),1)</f>
        <v>4.4000000000000004</v>
      </c>
      <c r="N323" s="71">
        <v>304</v>
      </c>
      <c r="O323" s="91">
        <f>INDEX('Contrato Flexível Prioridade'!$Q$2:$Q$1489,MATCH(CONCATENATE($N$12,'Tela de entrada'!N323),'Contrato Flexível Prioridade'!$B$2:$B$1489,0),1)</f>
        <v>8.9708809349361722</v>
      </c>
      <c r="R323" s="71">
        <v>304</v>
      </c>
      <c r="S323" s="91">
        <f>INDEX('Contrato Flexível Prioridade'!$Q$2:$Q$1489,MATCH(CONCATENATE($R$12,'Tela de entrada'!R323),'Contrato Flexível Prioridade'!$B$2:$B$1489,0),1)</f>
        <v>0</v>
      </c>
      <c r="V323" s="71">
        <v>304</v>
      </c>
      <c r="W323" s="109">
        <f>C323-H323-K323-O323-S323</f>
        <v>0</v>
      </c>
    </row>
    <row r="324" spans="2:23" x14ac:dyDescent="0.2">
      <c r="B324" s="47">
        <v>305</v>
      </c>
      <c r="C324" s="43">
        <v>28</v>
      </c>
      <c r="D324" s="13" t="s">
        <v>47</v>
      </c>
      <c r="F324" s="71">
        <v>305</v>
      </c>
      <c r="G324" s="37"/>
      <c r="H324" s="91">
        <f>INDEX('Contrato Firme'!$N$2:$N$745,MATCH('Tela de entrada'!F324,'Contrato Firme'!$D$2:$D$745,0),1)</f>
        <v>10.715358244461939</v>
      </c>
      <c r="J324" s="71">
        <v>305</v>
      </c>
      <c r="K324" s="93">
        <f>INDEX('Contrato Flexível Percentual'!$R$2:$R$745,MATCH('Tela de entrada'!J324,'Contrato Flexível Percentual'!$D$2:$D$745,0),1)</f>
        <v>5.6</v>
      </c>
      <c r="N324" s="71">
        <v>305</v>
      </c>
      <c r="O324" s="91">
        <f>INDEX('Contrato Flexível Prioridade'!$Q$2:$Q$1489,MATCH(CONCATENATE($N$12,'Tela de entrada'!N324),'Contrato Flexível Prioridade'!$B$2:$B$1489,0),1)</f>
        <v>11.68464175553806</v>
      </c>
      <c r="R324" s="71">
        <v>305</v>
      </c>
      <c r="S324" s="91">
        <f>INDEX('Contrato Flexível Prioridade'!$Q$2:$Q$1489,MATCH(CONCATENATE($R$12,'Tela de entrada'!R324),'Contrato Flexível Prioridade'!$B$2:$B$1489,0),1)</f>
        <v>0</v>
      </c>
      <c r="V324" s="71">
        <v>305</v>
      </c>
      <c r="W324" s="109">
        <f>C324-H324-K324-O324-S324</f>
        <v>1.7763568394002505E-15</v>
      </c>
    </row>
    <row r="325" spans="2:23" x14ac:dyDescent="0.2">
      <c r="B325" s="47">
        <v>306</v>
      </c>
      <c r="C325" s="43">
        <v>18</v>
      </c>
      <c r="D325" s="13" t="s">
        <v>47</v>
      </c>
      <c r="F325" s="71">
        <v>306</v>
      </c>
      <c r="G325" s="37"/>
      <c r="H325" s="91">
        <f>INDEX('Contrato Firme'!$N$2:$N$745,MATCH('Tela de entrada'!F325,'Contrato Firme'!$D$2:$D$745,0),1)</f>
        <v>7.2382929454650835</v>
      </c>
      <c r="J325" s="71">
        <v>306</v>
      </c>
      <c r="K325" s="93">
        <f>INDEX('Contrato Flexível Percentual'!$R$2:$R$745,MATCH('Tela de entrada'!J325,'Contrato Flexível Percentual'!$D$2:$D$745,0),1)</f>
        <v>3.6</v>
      </c>
      <c r="N325" s="71">
        <v>306</v>
      </c>
      <c r="O325" s="91">
        <f>INDEX('Contrato Flexível Prioridade'!$Q$2:$Q$1489,MATCH(CONCATENATE($N$12,'Tela de entrada'!N325),'Contrato Flexível Prioridade'!$B$2:$B$1489,0),1)</f>
        <v>7.1617070545349168</v>
      </c>
      <c r="R325" s="71">
        <v>306</v>
      </c>
      <c r="S325" s="91">
        <f>INDEX('Contrato Flexível Prioridade'!$Q$2:$Q$1489,MATCH(CONCATENATE($R$12,'Tela de entrada'!R325),'Contrato Flexível Prioridade'!$B$2:$B$1489,0),1)</f>
        <v>0</v>
      </c>
      <c r="V325" s="71">
        <v>306</v>
      </c>
      <c r="W325" s="109">
        <f>C325-H325-K325-O325-S325</f>
        <v>0</v>
      </c>
    </row>
    <row r="326" spans="2:23" x14ac:dyDescent="0.2">
      <c r="B326" s="47">
        <v>307</v>
      </c>
      <c r="C326" s="43">
        <v>20</v>
      </c>
      <c r="D326" s="13" t="s">
        <v>47</v>
      </c>
      <c r="F326" s="71">
        <v>307</v>
      </c>
      <c r="G326" s="37"/>
      <c r="H326" s="91">
        <f>INDEX('Contrato Firme'!$N$2:$N$745,MATCH('Tela de entrada'!F326,'Contrato Firme'!$D$2:$D$745,0),1)</f>
        <v>7.9337060052644555</v>
      </c>
      <c r="J326" s="71">
        <v>307</v>
      </c>
      <c r="K326" s="93">
        <f>INDEX('Contrato Flexível Percentual'!$R$2:$R$745,MATCH('Tela de entrada'!J326,'Contrato Flexível Percentual'!$D$2:$D$745,0),1)</f>
        <v>4</v>
      </c>
      <c r="N326" s="71">
        <v>307</v>
      </c>
      <c r="O326" s="91">
        <f>INDEX('Contrato Flexível Prioridade'!$Q$2:$Q$1489,MATCH(CONCATENATE($N$12,'Tela de entrada'!N326),'Contrato Flexível Prioridade'!$B$2:$B$1489,0),1)</f>
        <v>8.0662939947355454</v>
      </c>
      <c r="R326" s="71">
        <v>307</v>
      </c>
      <c r="S326" s="91">
        <f>INDEX('Contrato Flexível Prioridade'!$Q$2:$Q$1489,MATCH(CONCATENATE($R$12,'Tela de entrada'!R326),'Contrato Flexível Prioridade'!$B$2:$B$1489,0),1)</f>
        <v>0</v>
      </c>
      <c r="V326" s="71">
        <v>307</v>
      </c>
      <c r="W326" s="109">
        <f>C326-H326-K326-O326-S326</f>
        <v>0</v>
      </c>
    </row>
    <row r="327" spans="2:23" x14ac:dyDescent="0.2">
      <c r="B327" s="47">
        <v>308</v>
      </c>
      <c r="C327" s="43">
        <v>10</v>
      </c>
      <c r="D327" s="13" t="s">
        <v>47</v>
      </c>
      <c r="F327" s="71">
        <v>308</v>
      </c>
      <c r="G327" s="37"/>
      <c r="H327" s="91">
        <f>INDEX('Contrato Firme'!$N$2:$N$745,MATCH('Tela de entrada'!F327,'Contrato Firme'!$D$2:$D$745,0),1)</f>
        <v>4.4566407062675992</v>
      </c>
      <c r="J327" s="71">
        <v>308</v>
      </c>
      <c r="K327" s="93">
        <f>INDEX('Contrato Flexível Percentual'!$R$2:$R$745,MATCH('Tela de entrada'!J327,'Contrato Flexível Percentual'!$D$2:$D$745,0),1)</f>
        <v>2</v>
      </c>
      <c r="N327" s="71">
        <v>308</v>
      </c>
      <c r="O327" s="91">
        <f>INDEX('Contrato Flexível Prioridade'!$Q$2:$Q$1489,MATCH(CONCATENATE($N$12,'Tela de entrada'!N327),'Contrato Flexível Prioridade'!$B$2:$B$1489,0),1)</f>
        <v>3.5433592937324008</v>
      </c>
      <c r="R327" s="71">
        <v>308</v>
      </c>
      <c r="S327" s="91">
        <f>INDEX('Contrato Flexível Prioridade'!$Q$2:$Q$1489,MATCH(CONCATENATE($R$12,'Tela de entrada'!R327),'Contrato Flexível Prioridade'!$B$2:$B$1489,0),1)</f>
        <v>0</v>
      </c>
      <c r="V327" s="71">
        <v>308</v>
      </c>
      <c r="W327" s="109">
        <f>C327-H327-K327-O327-S327</f>
        <v>0</v>
      </c>
    </row>
    <row r="328" spans="2:23" x14ac:dyDescent="0.2">
      <c r="B328" s="47">
        <v>309</v>
      </c>
      <c r="C328" s="43">
        <v>14</v>
      </c>
      <c r="D328" s="13" t="s">
        <v>47</v>
      </c>
      <c r="F328" s="71">
        <v>309</v>
      </c>
      <c r="G328" s="37"/>
      <c r="H328" s="91">
        <f>INDEX('Contrato Firme'!$N$2:$N$745,MATCH('Tela de entrada'!F328,'Contrato Firme'!$D$2:$D$745,0),1)</f>
        <v>5.8474668258663414</v>
      </c>
      <c r="J328" s="71">
        <v>309</v>
      </c>
      <c r="K328" s="93">
        <f>INDEX('Contrato Flexível Percentual'!$R$2:$R$745,MATCH('Tela de entrada'!J328,'Contrato Flexível Percentual'!$D$2:$D$745,0),1)</f>
        <v>2.8</v>
      </c>
      <c r="N328" s="71">
        <v>309</v>
      </c>
      <c r="O328" s="91">
        <f>INDEX('Contrato Flexível Prioridade'!$Q$2:$Q$1489,MATCH(CONCATENATE($N$12,'Tela de entrada'!N328),'Contrato Flexível Prioridade'!$B$2:$B$1489,0),1)</f>
        <v>5.3525331741336579</v>
      </c>
      <c r="R328" s="71">
        <v>309</v>
      </c>
      <c r="S328" s="91">
        <f>INDEX('Contrato Flexível Prioridade'!$Q$2:$Q$1489,MATCH(CONCATENATE($R$12,'Tela de entrada'!R328),'Contrato Flexível Prioridade'!$B$2:$B$1489,0),1)</f>
        <v>0</v>
      </c>
      <c r="V328" s="71">
        <v>309</v>
      </c>
      <c r="W328" s="109">
        <f>C328-H328-K328-O328-S328</f>
        <v>8.8817841970012523E-16</v>
      </c>
    </row>
    <row r="329" spans="2:23" x14ac:dyDescent="0.2">
      <c r="B329" s="47">
        <v>310</v>
      </c>
      <c r="C329" s="43">
        <v>8</v>
      </c>
      <c r="D329" s="13" t="s">
        <v>47</v>
      </c>
      <c r="F329" s="71">
        <v>310</v>
      </c>
      <c r="G329" s="37"/>
      <c r="H329" s="91">
        <f>INDEX('Contrato Firme'!$N$2:$N$745,MATCH('Tela de entrada'!F329,'Contrato Firme'!$D$2:$D$745,0),1)</f>
        <v>3.7836603258165948</v>
      </c>
      <c r="J329" s="71">
        <v>310</v>
      </c>
      <c r="K329" s="93">
        <f>INDEX('Contrato Flexível Percentual'!$R$2:$R$745,MATCH('Tela de entrada'!J329,'Contrato Flexível Percentual'!$D$2:$D$745,0),1)</f>
        <v>1.6</v>
      </c>
      <c r="N329" s="71">
        <v>310</v>
      </c>
      <c r="O329" s="91">
        <f>INDEX('Contrato Flexível Prioridade'!$Q$2:$Q$1489,MATCH(CONCATENATE($N$12,'Tela de entrada'!N329),'Contrato Flexível Prioridade'!$B$2:$B$1489,0),1)</f>
        <v>2.6163396741834051</v>
      </c>
      <c r="R329" s="71">
        <v>310</v>
      </c>
      <c r="S329" s="91">
        <f>INDEX('Contrato Flexível Prioridade'!$Q$2:$Q$1489,MATCH(CONCATENATE($R$12,'Tela de entrada'!R329),'Contrato Flexível Prioridade'!$B$2:$B$1489,0),1)</f>
        <v>0</v>
      </c>
      <c r="V329" s="71">
        <v>310</v>
      </c>
      <c r="W329" s="109">
        <f>C329-H329-K329-O329-S329</f>
        <v>4.4408920985006262E-16</v>
      </c>
    </row>
    <row r="330" spans="2:23" x14ac:dyDescent="0.2">
      <c r="B330" s="47">
        <v>311</v>
      </c>
      <c r="C330" s="43">
        <v>46</v>
      </c>
      <c r="D330" s="13" t="s">
        <v>47</v>
      </c>
      <c r="F330" s="71">
        <v>311</v>
      </c>
      <c r="G330" s="37"/>
      <c r="H330" s="91">
        <f>INDEX('Contrato Firme'!$N$2:$N$745,MATCH('Tela de entrada'!F330,'Contrato Firme'!$D$2:$D$745,0),1)</f>
        <v>15</v>
      </c>
      <c r="J330" s="71">
        <v>311</v>
      </c>
      <c r="K330" s="93">
        <f>INDEX('Contrato Flexível Percentual'!$R$2:$R$745,MATCH('Tela de entrada'!J330,'Contrato Flexível Percentual'!$D$2:$D$745,0),1)</f>
        <v>9.1999999999999993</v>
      </c>
      <c r="N330" s="71">
        <v>311</v>
      </c>
      <c r="O330" s="91">
        <f>INDEX('Contrato Flexível Prioridade'!$Q$2:$Q$1489,MATCH(CONCATENATE($N$12,'Tela de entrada'!N330),'Contrato Flexível Prioridade'!$B$2:$B$1489,0),1)</f>
        <v>15</v>
      </c>
      <c r="R330" s="71">
        <v>311</v>
      </c>
      <c r="S330" s="91">
        <f>INDEX('Contrato Flexível Prioridade'!$Q$2:$Q$1489,MATCH(CONCATENATE($R$12,'Tela de entrada'!R330),'Contrato Flexível Prioridade'!$B$2:$B$1489,0),1)</f>
        <v>6.8000000000000007</v>
      </c>
      <c r="V330" s="71">
        <v>311</v>
      </c>
      <c r="W330" s="109">
        <f>C330-H330-K330-O330-S330</f>
        <v>0</v>
      </c>
    </row>
    <row r="331" spans="2:23" x14ac:dyDescent="0.2">
      <c r="B331" s="47">
        <v>312</v>
      </c>
      <c r="C331" s="43">
        <v>36</v>
      </c>
      <c r="D331" s="13" t="s">
        <v>47</v>
      </c>
      <c r="F331" s="71">
        <v>312</v>
      </c>
      <c r="G331" s="37"/>
      <c r="H331" s="91">
        <f>INDEX('Contrato Firme'!$N$2:$N$745,MATCH('Tela de entrada'!F331,'Contrato Firme'!$D$2:$D$745,0),1)</f>
        <v>13.497010483659423</v>
      </c>
      <c r="J331" s="71">
        <v>312</v>
      </c>
      <c r="K331" s="93">
        <f>INDEX('Contrato Flexível Percentual'!$R$2:$R$745,MATCH('Tela de entrada'!J331,'Contrato Flexível Percentual'!$D$2:$D$745,0),1)</f>
        <v>7.2</v>
      </c>
      <c r="N331" s="71">
        <v>312</v>
      </c>
      <c r="O331" s="91">
        <f>INDEX('Contrato Flexível Prioridade'!$Q$2:$Q$1489,MATCH(CONCATENATE($N$12,'Tela de entrada'!N331),'Contrato Flexível Prioridade'!$B$2:$B$1489,0),1)</f>
        <v>15</v>
      </c>
      <c r="R331" s="71">
        <v>312</v>
      </c>
      <c r="S331" s="91">
        <f>INDEX('Contrato Flexível Prioridade'!$Q$2:$Q$1489,MATCH(CONCATENATE($R$12,'Tela de entrada'!R331),'Contrato Flexível Prioridade'!$B$2:$B$1489,0),1)</f>
        <v>0.30298951634057758</v>
      </c>
      <c r="V331" s="71">
        <v>312</v>
      </c>
      <c r="W331" s="109">
        <f>C331-H331-K331-O331-S331</f>
        <v>0</v>
      </c>
    </row>
    <row r="332" spans="2:23" x14ac:dyDescent="0.2">
      <c r="B332" s="47">
        <v>313</v>
      </c>
      <c r="C332" s="43">
        <v>29</v>
      </c>
      <c r="D332" s="13" t="s">
        <v>47</v>
      </c>
      <c r="F332" s="71">
        <v>313</v>
      </c>
      <c r="G332" s="37"/>
      <c r="H332" s="91">
        <f>INDEX('Contrato Firme'!$N$2:$N$745,MATCH('Tela de entrada'!F332,'Contrato Firme'!$D$2:$D$745,0),1)</f>
        <v>11.063064774361623</v>
      </c>
      <c r="J332" s="71">
        <v>313</v>
      </c>
      <c r="K332" s="93">
        <f>INDEX('Contrato Flexível Percentual'!$R$2:$R$745,MATCH('Tela de entrada'!J332,'Contrato Flexível Percentual'!$D$2:$D$745,0),1)</f>
        <v>5.8</v>
      </c>
      <c r="N332" s="71">
        <v>313</v>
      </c>
      <c r="O332" s="91">
        <f>INDEX('Contrato Flexível Prioridade'!$Q$2:$Q$1489,MATCH(CONCATENATE($N$12,'Tela de entrada'!N332),'Contrato Flexível Prioridade'!$B$2:$B$1489,0),1)</f>
        <v>12.136935225638378</v>
      </c>
      <c r="R332" s="71">
        <v>313</v>
      </c>
      <c r="S332" s="91">
        <f>INDEX('Contrato Flexível Prioridade'!$Q$2:$Q$1489,MATCH(CONCATENATE($R$12,'Tela de entrada'!R332),'Contrato Flexível Prioridade'!$B$2:$B$1489,0),1)</f>
        <v>0</v>
      </c>
      <c r="V332" s="71">
        <v>313</v>
      </c>
      <c r="W332" s="109">
        <f>C332-H332-K332-O332-S332</f>
        <v>0</v>
      </c>
    </row>
    <row r="333" spans="2:23" x14ac:dyDescent="0.2">
      <c r="B333" s="47">
        <v>314</v>
      </c>
      <c r="C333" s="43">
        <v>47</v>
      </c>
      <c r="D333" s="13" t="s">
        <v>47</v>
      </c>
      <c r="F333" s="71">
        <v>314</v>
      </c>
      <c r="G333" s="37"/>
      <c r="H333" s="91">
        <f>INDEX('Contrato Firme'!$N$2:$N$745,MATCH('Tela de entrada'!F333,'Contrato Firme'!$D$2:$D$745,0),1)</f>
        <v>15</v>
      </c>
      <c r="J333" s="71">
        <v>314</v>
      </c>
      <c r="K333" s="93">
        <f>INDEX('Contrato Flexível Percentual'!$R$2:$R$745,MATCH('Tela de entrada'!J333,'Contrato Flexível Percentual'!$D$2:$D$745,0),1)</f>
        <v>9.4</v>
      </c>
      <c r="N333" s="71">
        <v>314</v>
      </c>
      <c r="O333" s="91">
        <f>INDEX('Contrato Flexível Prioridade'!$Q$2:$Q$1489,MATCH(CONCATENATE($N$12,'Tela de entrada'!N333),'Contrato Flexível Prioridade'!$B$2:$B$1489,0),1)</f>
        <v>15</v>
      </c>
      <c r="R333" s="71">
        <v>314</v>
      </c>
      <c r="S333" s="91">
        <f>INDEX('Contrato Flexível Prioridade'!$Q$2:$Q$1489,MATCH(CONCATENATE($R$12,'Tela de entrada'!R333),'Contrato Flexível Prioridade'!$B$2:$B$1489,0),1)</f>
        <v>7.6000000000000014</v>
      </c>
      <c r="V333" s="71">
        <v>314</v>
      </c>
      <c r="W333" s="109">
        <f>C333-H333-K333-O333-S333</f>
        <v>0</v>
      </c>
    </row>
    <row r="334" spans="2:23" x14ac:dyDescent="0.2">
      <c r="B334" s="47">
        <v>315</v>
      </c>
      <c r="C334" s="43">
        <v>41</v>
      </c>
      <c r="D334" s="13" t="s">
        <v>47</v>
      </c>
      <c r="F334" s="71">
        <v>315</v>
      </c>
      <c r="G334" s="37"/>
      <c r="H334" s="91">
        <f>INDEX('Contrato Firme'!$N$2:$N$745,MATCH('Tela de entrada'!F334,'Contrato Firme'!$D$2:$D$745,0),1)</f>
        <v>15</v>
      </c>
      <c r="J334" s="71">
        <v>315</v>
      </c>
      <c r="K334" s="93">
        <f>INDEX('Contrato Flexível Percentual'!$R$2:$R$745,MATCH('Tela de entrada'!J334,'Contrato Flexível Percentual'!$D$2:$D$745,0),1)</f>
        <v>8.2000000000000011</v>
      </c>
      <c r="N334" s="71">
        <v>315</v>
      </c>
      <c r="O334" s="91">
        <f>INDEX('Contrato Flexível Prioridade'!$Q$2:$Q$1489,MATCH(CONCATENATE($N$12,'Tela de entrada'!N334),'Contrato Flexível Prioridade'!$B$2:$B$1489,0),1)</f>
        <v>15</v>
      </c>
      <c r="R334" s="71">
        <v>315</v>
      </c>
      <c r="S334" s="91">
        <f>INDEX('Contrato Flexível Prioridade'!$Q$2:$Q$1489,MATCH(CONCATENATE($R$12,'Tela de entrada'!R334),'Contrato Flexível Prioridade'!$B$2:$B$1489,0),1)</f>
        <v>2.7999999999999972</v>
      </c>
      <c r="V334" s="71">
        <v>315</v>
      </c>
      <c r="W334" s="109">
        <f>C334-H334-K334-O334-S334</f>
        <v>0</v>
      </c>
    </row>
    <row r="335" spans="2:23" x14ac:dyDescent="0.2">
      <c r="B335" s="47">
        <v>316</v>
      </c>
      <c r="C335" s="43">
        <v>14</v>
      </c>
      <c r="D335" s="13" t="s">
        <v>47</v>
      </c>
      <c r="F335" s="71">
        <v>316</v>
      </c>
      <c r="G335" s="37"/>
      <c r="H335" s="91">
        <f>INDEX('Contrato Firme'!$N$2:$N$745,MATCH('Tela de entrada'!F335,'Contrato Firme'!$D$2:$D$745,0),1)</f>
        <v>5.8474668258663414</v>
      </c>
      <c r="J335" s="71">
        <v>316</v>
      </c>
      <c r="K335" s="93">
        <f>INDEX('Contrato Flexível Percentual'!$R$2:$R$745,MATCH('Tela de entrada'!J335,'Contrato Flexível Percentual'!$D$2:$D$745,0),1)</f>
        <v>2.8</v>
      </c>
      <c r="N335" s="71">
        <v>316</v>
      </c>
      <c r="O335" s="91">
        <f>INDEX('Contrato Flexível Prioridade'!$Q$2:$Q$1489,MATCH(CONCATENATE($N$12,'Tela de entrada'!N335),'Contrato Flexível Prioridade'!$B$2:$B$1489,0),1)</f>
        <v>5.3525331741336579</v>
      </c>
      <c r="R335" s="71">
        <v>316</v>
      </c>
      <c r="S335" s="91">
        <f>INDEX('Contrato Flexível Prioridade'!$Q$2:$Q$1489,MATCH(CONCATENATE($R$12,'Tela de entrada'!R335),'Contrato Flexível Prioridade'!$B$2:$B$1489,0),1)</f>
        <v>0</v>
      </c>
      <c r="V335" s="71">
        <v>316</v>
      </c>
      <c r="W335" s="109">
        <f>C335-H335-K335-O335-S335</f>
        <v>8.8817841970012523E-16</v>
      </c>
    </row>
    <row r="336" spans="2:23" x14ac:dyDescent="0.2">
      <c r="B336" s="47">
        <v>317</v>
      </c>
      <c r="C336" s="43">
        <v>13</v>
      </c>
      <c r="D336" s="13" t="s">
        <v>47</v>
      </c>
      <c r="F336" s="71">
        <v>317</v>
      </c>
      <c r="G336" s="37"/>
      <c r="H336" s="91">
        <f>INDEX('Contrato Firme'!$N$2:$N$745,MATCH('Tela de entrada'!F336,'Contrato Firme'!$D$2:$D$745,0),1)</f>
        <v>5.4997602959666558</v>
      </c>
      <c r="J336" s="71">
        <v>317</v>
      </c>
      <c r="K336" s="93">
        <f>INDEX('Contrato Flexível Percentual'!$R$2:$R$745,MATCH('Tela de entrada'!J336,'Contrato Flexível Percentual'!$D$2:$D$745,0),1)</f>
        <v>2.6</v>
      </c>
      <c r="N336" s="71">
        <v>317</v>
      </c>
      <c r="O336" s="91">
        <f>INDEX('Contrato Flexível Prioridade'!$Q$2:$Q$1489,MATCH(CONCATENATE($N$12,'Tela de entrada'!N336),'Contrato Flexível Prioridade'!$B$2:$B$1489,0),1)</f>
        <v>4.9002397040333445</v>
      </c>
      <c r="R336" s="71">
        <v>317</v>
      </c>
      <c r="S336" s="91">
        <f>INDEX('Contrato Flexível Prioridade'!$Q$2:$Q$1489,MATCH(CONCATENATE($R$12,'Tela de entrada'!R336),'Contrato Flexível Prioridade'!$B$2:$B$1489,0),1)</f>
        <v>0</v>
      </c>
      <c r="V336" s="71">
        <v>317</v>
      </c>
      <c r="W336" s="109">
        <f>C336-H336-K336-O336-S336</f>
        <v>0</v>
      </c>
    </row>
    <row r="337" spans="2:23" x14ac:dyDescent="0.2">
      <c r="B337" s="47">
        <v>318</v>
      </c>
      <c r="C337" s="43">
        <v>23</v>
      </c>
      <c r="D337" s="13" t="s">
        <v>47</v>
      </c>
      <c r="F337" s="71">
        <v>318</v>
      </c>
      <c r="G337" s="37"/>
      <c r="H337" s="91">
        <f>INDEX('Contrato Firme'!$N$2:$N$745,MATCH('Tela de entrada'!F337,'Contrato Firme'!$D$2:$D$745,0),1)</f>
        <v>8.9768255949635112</v>
      </c>
      <c r="J337" s="71">
        <v>318</v>
      </c>
      <c r="K337" s="93">
        <f>INDEX('Contrato Flexível Percentual'!$R$2:$R$745,MATCH('Tela de entrada'!J337,'Contrato Flexível Percentual'!$D$2:$D$745,0),1)</f>
        <v>4.5999999999999996</v>
      </c>
      <c r="N337" s="71">
        <v>318</v>
      </c>
      <c r="O337" s="91">
        <f>INDEX('Contrato Flexível Prioridade'!$Q$2:$Q$1489,MATCH(CONCATENATE($N$12,'Tela de entrada'!N337),'Contrato Flexível Prioridade'!$B$2:$B$1489,0),1)</f>
        <v>9.4231744050364892</v>
      </c>
      <c r="R337" s="71">
        <v>318</v>
      </c>
      <c r="S337" s="91">
        <f>INDEX('Contrato Flexível Prioridade'!$Q$2:$Q$1489,MATCH(CONCATENATE($R$12,'Tela de entrada'!R337),'Contrato Flexível Prioridade'!$B$2:$B$1489,0),1)</f>
        <v>0</v>
      </c>
      <c r="V337" s="71">
        <v>318</v>
      </c>
      <c r="W337" s="109">
        <f>C337-H337-K337-O337-S337</f>
        <v>0</v>
      </c>
    </row>
    <row r="338" spans="2:23" x14ac:dyDescent="0.2">
      <c r="B338" s="47">
        <v>319</v>
      </c>
      <c r="C338" s="43">
        <v>37</v>
      </c>
      <c r="D338" s="13" t="s">
        <v>47</v>
      </c>
      <c r="F338" s="71">
        <v>319</v>
      </c>
      <c r="G338" s="37"/>
      <c r="H338" s="91">
        <f>INDEX('Contrato Firme'!$N$2:$N$745,MATCH('Tela de entrada'!F338,'Contrato Firme'!$D$2:$D$745,0),1)</f>
        <v>13.84471701355911</v>
      </c>
      <c r="J338" s="71">
        <v>319</v>
      </c>
      <c r="K338" s="93">
        <f>INDEX('Contrato Flexível Percentual'!$R$2:$R$745,MATCH('Tela de entrada'!J338,'Contrato Flexível Percentual'!$D$2:$D$745,0),1)</f>
        <v>7.4</v>
      </c>
      <c r="N338" s="71">
        <v>319</v>
      </c>
      <c r="O338" s="91">
        <f>INDEX('Contrato Flexível Prioridade'!$Q$2:$Q$1489,MATCH(CONCATENATE($N$12,'Tela de entrada'!N338),'Contrato Flexível Prioridade'!$B$2:$B$1489,0),1)</f>
        <v>15</v>
      </c>
      <c r="R338" s="71">
        <v>319</v>
      </c>
      <c r="S338" s="91">
        <f>INDEX('Contrato Flexível Prioridade'!$Q$2:$Q$1489,MATCH(CONCATENATE($R$12,'Tela de entrada'!R338),'Contrato Flexível Prioridade'!$B$2:$B$1489,0),1)</f>
        <v>0.7552829864408892</v>
      </c>
      <c r="V338" s="71">
        <v>319</v>
      </c>
      <c r="W338" s="109">
        <f>C338-H338-K338-O338-S338</f>
        <v>-1.7763568394002505E-15</v>
      </c>
    </row>
    <row r="339" spans="2:23" x14ac:dyDescent="0.2">
      <c r="B339" s="47">
        <v>320</v>
      </c>
      <c r="C339" s="43">
        <v>34</v>
      </c>
      <c r="D339" s="13" t="s">
        <v>47</v>
      </c>
      <c r="F339" s="71">
        <v>320</v>
      </c>
      <c r="G339" s="37"/>
      <c r="H339" s="91">
        <f>INDEX('Contrato Firme'!$N$2:$N$745,MATCH('Tela de entrada'!F339,'Contrato Firme'!$D$2:$D$745,0),1)</f>
        <v>12.801597423860052</v>
      </c>
      <c r="J339" s="71">
        <v>320</v>
      </c>
      <c r="K339" s="93">
        <f>INDEX('Contrato Flexível Percentual'!$R$2:$R$745,MATCH('Tela de entrada'!J339,'Contrato Flexível Percentual'!$D$2:$D$745,0),1)</f>
        <v>6.8</v>
      </c>
      <c r="N339" s="71">
        <v>320</v>
      </c>
      <c r="O339" s="91">
        <f>INDEX('Contrato Flexível Prioridade'!$Q$2:$Q$1489,MATCH(CONCATENATE($N$12,'Tela de entrada'!N339),'Contrato Flexível Prioridade'!$B$2:$B$1489,0),1)</f>
        <v>14.398402576139947</v>
      </c>
      <c r="R339" s="71">
        <v>320</v>
      </c>
      <c r="S339" s="91">
        <f>INDEX('Contrato Flexível Prioridade'!$Q$2:$Q$1489,MATCH(CONCATENATE($R$12,'Tela de entrada'!R339),'Contrato Flexível Prioridade'!$B$2:$B$1489,0),1)</f>
        <v>0</v>
      </c>
      <c r="V339" s="71">
        <v>320</v>
      </c>
      <c r="W339" s="109">
        <f>C339-H339-K339-O339-S339</f>
        <v>0</v>
      </c>
    </row>
    <row r="340" spans="2:23" x14ac:dyDescent="0.2">
      <c r="B340" s="47">
        <v>321</v>
      </c>
      <c r="C340" s="43">
        <v>39</v>
      </c>
      <c r="D340" s="13" t="s">
        <v>47</v>
      </c>
      <c r="F340" s="71">
        <v>321</v>
      </c>
      <c r="G340" s="37"/>
      <c r="H340" s="91">
        <f>INDEX('Contrato Firme'!$N$2:$N$745,MATCH('Tela de entrada'!F340,'Contrato Firme'!$D$2:$D$745,0),1)</f>
        <v>14.54013007335848</v>
      </c>
      <c r="J340" s="71">
        <v>321</v>
      </c>
      <c r="K340" s="93">
        <f>INDEX('Contrato Flexível Percentual'!$R$2:$R$745,MATCH('Tela de entrada'!J340,'Contrato Flexível Percentual'!$D$2:$D$745,0),1)</f>
        <v>7.8</v>
      </c>
      <c r="N340" s="71">
        <v>321</v>
      </c>
      <c r="O340" s="91">
        <f>INDEX('Contrato Flexível Prioridade'!$Q$2:$Q$1489,MATCH(CONCATENATE($N$12,'Tela de entrada'!N340),'Contrato Flexível Prioridade'!$B$2:$B$1489,0),1)</f>
        <v>15</v>
      </c>
      <c r="R340" s="71">
        <v>321</v>
      </c>
      <c r="S340" s="91">
        <f>INDEX('Contrato Flexível Prioridade'!$Q$2:$Q$1489,MATCH(CONCATENATE($R$12,'Tela de entrada'!R340),'Contrato Flexível Prioridade'!$B$2:$B$1489,0),1)</f>
        <v>1.6598699266415196</v>
      </c>
      <c r="V340" s="71">
        <v>321</v>
      </c>
      <c r="W340" s="109">
        <f>C340-H340-K340-O340-S340</f>
        <v>0</v>
      </c>
    </row>
    <row r="341" spans="2:23" x14ac:dyDescent="0.2">
      <c r="B341" s="47">
        <v>322</v>
      </c>
      <c r="C341" s="43">
        <v>42</v>
      </c>
      <c r="D341" s="13" t="s">
        <v>47</v>
      </c>
      <c r="F341" s="71">
        <v>322</v>
      </c>
      <c r="G341" s="37"/>
      <c r="H341" s="91">
        <f>INDEX('Contrato Firme'!$N$2:$N$745,MATCH('Tela de entrada'!F341,'Contrato Firme'!$D$2:$D$745,0),1)</f>
        <v>15</v>
      </c>
      <c r="J341" s="71">
        <v>322</v>
      </c>
      <c r="K341" s="93">
        <f>INDEX('Contrato Flexível Percentual'!$R$2:$R$745,MATCH('Tela de entrada'!J341,'Contrato Flexível Percentual'!$D$2:$D$745,0),1)</f>
        <v>8.4</v>
      </c>
      <c r="N341" s="71">
        <v>322</v>
      </c>
      <c r="O341" s="91">
        <f>INDEX('Contrato Flexível Prioridade'!$Q$2:$Q$1489,MATCH(CONCATENATE($N$12,'Tela de entrada'!N341),'Contrato Flexível Prioridade'!$B$2:$B$1489,0),1)</f>
        <v>15</v>
      </c>
      <c r="R341" s="71">
        <v>322</v>
      </c>
      <c r="S341" s="91">
        <f>INDEX('Contrato Flexível Prioridade'!$Q$2:$Q$1489,MATCH(CONCATENATE($R$12,'Tela de entrada'!R341),'Contrato Flexível Prioridade'!$B$2:$B$1489,0),1)</f>
        <v>3.6000000000000014</v>
      </c>
      <c r="V341" s="71">
        <v>322</v>
      </c>
      <c r="W341" s="109">
        <f>C341-H341-K341-O341-S341</f>
        <v>0</v>
      </c>
    </row>
    <row r="342" spans="2:23" x14ac:dyDescent="0.2">
      <c r="B342" s="47">
        <v>323</v>
      </c>
      <c r="C342" s="43">
        <v>21</v>
      </c>
      <c r="D342" s="13" t="s">
        <v>47</v>
      </c>
      <c r="F342" s="71">
        <v>323</v>
      </c>
      <c r="G342" s="37"/>
      <c r="H342" s="91">
        <f>INDEX('Contrato Firme'!$N$2:$N$745,MATCH('Tela de entrada'!F342,'Contrato Firme'!$D$2:$D$745,0),1)</f>
        <v>8.2814125351641401</v>
      </c>
      <c r="J342" s="71">
        <v>323</v>
      </c>
      <c r="K342" s="93">
        <f>INDEX('Contrato Flexível Percentual'!$R$2:$R$745,MATCH('Tela de entrada'!J342,'Contrato Flexível Percentual'!$D$2:$D$745,0),1)</f>
        <v>4.2</v>
      </c>
      <c r="N342" s="71">
        <v>323</v>
      </c>
      <c r="O342" s="91">
        <f>INDEX('Contrato Flexível Prioridade'!$Q$2:$Q$1489,MATCH(CONCATENATE($N$12,'Tela de entrada'!N342),'Contrato Flexível Prioridade'!$B$2:$B$1489,0),1)</f>
        <v>8.5185874648358606</v>
      </c>
      <c r="R342" s="71">
        <v>323</v>
      </c>
      <c r="S342" s="91">
        <f>INDEX('Contrato Flexível Prioridade'!$Q$2:$Q$1489,MATCH(CONCATENATE($R$12,'Tela de entrada'!R342),'Contrato Flexível Prioridade'!$B$2:$B$1489,0),1)</f>
        <v>0</v>
      </c>
      <c r="V342" s="71">
        <v>323</v>
      </c>
      <c r="W342" s="109">
        <f>C342-H342-K342-O342-S342</f>
        <v>0</v>
      </c>
    </row>
    <row r="343" spans="2:23" x14ac:dyDescent="0.2">
      <c r="B343" s="47">
        <v>324</v>
      </c>
      <c r="C343" s="43">
        <v>34</v>
      </c>
      <c r="D343" s="13" t="s">
        <v>47</v>
      </c>
      <c r="F343" s="71">
        <v>324</v>
      </c>
      <c r="G343" s="37"/>
      <c r="H343" s="91">
        <f>INDEX('Contrato Firme'!$N$2:$N$745,MATCH('Tela de entrada'!F343,'Contrato Firme'!$D$2:$D$745,0),1)</f>
        <v>12.801597423860052</v>
      </c>
      <c r="J343" s="71">
        <v>324</v>
      </c>
      <c r="K343" s="93">
        <f>INDEX('Contrato Flexível Percentual'!$R$2:$R$745,MATCH('Tela de entrada'!J343,'Contrato Flexível Percentual'!$D$2:$D$745,0),1)</f>
        <v>6.8</v>
      </c>
      <c r="N343" s="71">
        <v>324</v>
      </c>
      <c r="O343" s="91">
        <f>INDEX('Contrato Flexível Prioridade'!$Q$2:$Q$1489,MATCH(CONCATENATE($N$12,'Tela de entrada'!N343),'Contrato Flexível Prioridade'!$B$2:$B$1489,0),1)</f>
        <v>14.398402576139947</v>
      </c>
      <c r="R343" s="71">
        <v>324</v>
      </c>
      <c r="S343" s="91">
        <f>INDEX('Contrato Flexível Prioridade'!$Q$2:$Q$1489,MATCH(CONCATENATE($R$12,'Tela de entrada'!R343),'Contrato Flexível Prioridade'!$B$2:$B$1489,0),1)</f>
        <v>0</v>
      </c>
      <c r="V343" s="71">
        <v>324</v>
      </c>
      <c r="W343" s="109">
        <f>C343-H343-K343-O343-S343</f>
        <v>0</v>
      </c>
    </row>
    <row r="344" spans="2:23" x14ac:dyDescent="0.2">
      <c r="B344" s="47">
        <v>325</v>
      </c>
      <c r="C344" s="43">
        <v>8</v>
      </c>
      <c r="D344" s="13" t="s">
        <v>47</v>
      </c>
      <c r="F344" s="71">
        <v>325</v>
      </c>
      <c r="G344" s="37"/>
      <c r="H344" s="91">
        <f>INDEX('Contrato Firme'!$N$2:$N$745,MATCH('Tela de entrada'!F344,'Contrato Firme'!$D$2:$D$745,0),1)</f>
        <v>3.7836603258165948</v>
      </c>
      <c r="J344" s="71">
        <v>325</v>
      </c>
      <c r="K344" s="93">
        <f>INDEX('Contrato Flexível Percentual'!$R$2:$R$745,MATCH('Tela de entrada'!J344,'Contrato Flexível Percentual'!$D$2:$D$745,0),1)</f>
        <v>1.6</v>
      </c>
      <c r="N344" s="71">
        <v>325</v>
      </c>
      <c r="O344" s="91">
        <f>INDEX('Contrato Flexível Prioridade'!$Q$2:$Q$1489,MATCH(CONCATENATE($N$12,'Tela de entrada'!N344),'Contrato Flexível Prioridade'!$B$2:$B$1489,0),1)</f>
        <v>2.6163396741834051</v>
      </c>
      <c r="R344" s="71">
        <v>325</v>
      </c>
      <c r="S344" s="91">
        <f>INDEX('Contrato Flexível Prioridade'!$Q$2:$Q$1489,MATCH(CONCATENATE($R$12,'Tela de entrada'!R344),'Contrato Flexível Prioridade'!$B$2:$B$1489,0),1)</f>
        <v>0</v>
      </c>
      <c r="V344" s="71">
        <v>325</v>
      </c>
      <c r="W344" s="109">
        <f>C344-H344-K344-O344-S344</f>
        <v>4.4408920985006262E-16</v>
      </c>
    </row>
    <row r="345" spans="2:23" x14ac:dyDescent="0.2">
      <c r="B345" s="47">
        <v>326</v>
      </c>
      <c r="C345" s="43">
        <v>48</v>
      </c>
      <c r="D345" s="13" t="s">
        <v>47</v>
      </c>
      <c r="F345" s="71">
        <v>326</v>
      </c>
      <c r="G345" s="37"/>
      <c r="H345" s="91">
        <f>INDEX('Contrato Firme'!$N$2:$N$745,MATCH('Tela de entrada'!F345,'Contrato Firme'!$D$2:$D$745,0),1)</f>
        <v>15</v>
      </c>
      <c r="J345" s="71">
        <v>326</v>
      </c>
      <c r="K345" s="93">
        <f>INDEX('Contrato Flexível Percentual'!$R$2:$R$745,MATCH('Tela de entrada'!J345,'Contrato Flexível Percentual'!$D$2:$D$745,0),1)</f>
        <v>9.6</v>
      </c>
      <c r="N345" s="71">
        <v>326</v>
      </c>
      <c r="O345" s="91">
        <f>INDEX('Contrato Flexível Prioridade'!$Q$2:$Q$1489,MATCH(CONCATENATE($N$12,'Tela de entrada'!N345),'Contrato Flexível Prioridade'!$B$2:$B$1489,0),1)</f>
        <v>15</v>
      </c>
      <c r="R345" s="71">
        <v>326</v>
      </c>
      <c r="S345" s="91">
        <f>INDEX('Contrato Flexível Prioridade'!$Q$2:$Q$1489,MATCH(CONCATENATE($R$12,'Tela de entrada'!R345),'Contrato Flexível Prioridade'!$B$2:$B$1489,0),1)</f>
        <v>8.3999999999999986</v>
      </c>
      <c r="V345" s="71">
        <v>326</v>
      </c>
      <c r="W345" s="109">
        <f>C345-H345-K345-O345-S345</f>
        <v>0</v>
      </c>
    </row>
    <row r="346" spans="2:23" x14ac:dyDescent="0.2">
      <c r="B346" s="47">
        <v>327</v>
      </c>
      <c r="C346" s="43">
        <v>24</v>
      </c>
      <c r="D346" s="13" t="s">
        <v>47</v>
      </c>
      <c r="F346" s="71">
        <v>327</v>
      </c>
      <c r="G346" s="37"/>
      <c r="H346" s="91">
        <f>INDEX('Contrato Firme'!$N$2:$N$745,MATCH('Tela de entrada'!F346,'Contrato Firme'!$D$2:$D$745,0),1)</f>
        <v>9.3245321248631967</v>
      </c>
      <c r="J346" s="71">
        <v>327</v>
      </c>
      <c r="K346" s="93">
        <f>INDEX('Contrato Flexível Percentual'!$R$2:$R$745,MATCH('Tela de entrada'!J346,'Contrato Flexível Percentual'!$D$2:$D$745,0),1)</f>
        <v>4.8</v>
      </c>
      <c r="N346" s="71">
        <v>327</v>
      </c>
      <c r="O346" s="91">
        <f>INDEX('Contrato Flexível Prioridade'!$Q$2:$Q$1489,MATCH(CONCATENATE($N$12,'Tela de entrada'!N346),'Contrato Flexível Prioridade'!$B$2:$B$1489,0),1)</f>
        <v>9.8754678751368026</v>
      </c>
      <c r="R346" s="71">
        <v>327</v>
      </c>
      <c r="S346" s="91">
        <f>INDEX('Contrato Flexível Prioridade'!$Q$2:$Q$1489,MATCH(CONCATENATE($R$12,'Tela de entrada'!R346),'Contrato Flexível Prioridade'!$B$2:$B$1489,0),1)</f>
        <v>0</v>
      </c>
      <c r="V346" s="71">
        <v>327</v>
      </c>
      <c r="W346" s="109">
        <f>C346-H346-K346-O346-S346</f>
        <v>0</v>
      </c>
    </row>
    <row r="347" spans="2:23" x14ac:dyDescent="0.2">
      <c r="B347" s="47">
        <v>328</v>
      </c>
      <c r="C347" s="43">
        <v>49</v>
      </c>
      <c r="D347" s="13" t="s">
        <v>47</v>
      </c>
      <c r="F347" s="71">
        <v>328</v>
      </c>
      <c r="G347" s="37"/>
      <c r="H347" s="91">
        <f>INDEX('Contrato Firme'!$N$2:$N$745,MATCH('Tela de entrada'!F347,'Contrato Firme'!$D$2:$D$745,0),1)</f>
        <v>15</v>
      </c>
      <c r="J347" s="71">
        <v>328</v>
      </c>
      <c r="K347" s="93">
        <f>INDEX('Contrato Flexível Percentual'!$R$2:$R$745,MATCH('Tela de entrada'!J347,'Contrato Flexível Percentual'!$D$2:$D$745,0),1)</f>
        <v>9.7999999999999989</v>
      </c>
      <c r="N347" s="71">
        <v>328</v>
      </c>
      <c r="O347" s="91">
        <f>INDEX('Contrato Flexível Prioridade'!$Q$2:$Q$1489,MATCH(CONCATENATE($N$12,'Tela de entrada'!N347),'Contrato Flexível Prioridade'!$B$2:$B$1489,0),1)</f>
        <v>15</v>
      </c>
      <c r="R347" s="71">
        <v>328</v>
      </c>
      <c r="S347" s="91">
        <f>INDEX('Contrato Flexível Prioridade'!$Q$2:$Q$1489,MATCH(CONCATENATE($R$12,'Tela de entrada'!R347),'Contrato Flexível Prioridade'!$B$2:$B$1489,0),1)</f>
        <v>9.2000000000000028</v>
      </c>
      <c r="V347" s="71">
        <v>328</v>
      </c>
      <c r="W347" s="109">
        <f>C347-H347-K347-O347-S347</f>
        <v>0</v>
      </c>
    </row>
    <row r="348" spans="2:23" x14ac:dyDescent="0.2">
      <c r="B348" s="47">
        <v>329</v>
      </c>
      <c r="C348" s="43">
        <v>48</v>
      </c>
      <c r="D348" s="13" t="s">
        <v>47</v>
      </c>
      <c r="F348" s="71">
        <v>329</v>
      </c>
      <c r="G348" s="37"/>
      <c r="H348" s="91">
        <f>INDEX('Contrato Firme'!$N$2:$N$745,MATCH('Tela de entrada'!F348,'Contrato Firme'!$D$2:$D$745,0),1)</f>
        <v>15</v>
      </c>
      <c r="J348" s="71">
        <v>329</v>
      </c>
      <c r="K348" s="93">
        <f>INDEX('Contrato Flexível Percentual'!$R$2:$R$745,MATCH('Tela de entrada'!J348,'Contrato Flexível Percentual'!$D$2:$D$745,0),1)</f>
        <v>9.6</v>
      </c>
      <c r="N348" s="71">
        <v>329</v>
      </c>
      <c r="O348" s="91">
        <f>INDEX('Contrato Flexível Prioridade'!$Q$2:$Q$1489,MATCH(CONCATENATE($N$12,'Tela de entrada'!N348),'Contrato Flexível Prioridade'!$B$2:$B$1489,0),1)</f>
        <v>15</v>
      </c>
      <c r="R348" s="71">
        <v>329</v>
      </c>
      <c r="S348" s="91">
        <f>INDEX('Contrato Flexível Prioridade'!$Q$2:$Q$1489,MATCH(CONCATENATE($R$12,'Tela de entrada'!R348),'Contrato Flexível Prioridade'!$B$2:$B$1489,0),1)</f>
        <v>8.3999999999999986</v>
      </c>
      <c r="V348" s="71">
        <v>329</v>
      </c>
      <c r="W348" s="109">
        <f>C348-H348-K348-O348-S348</f>
        <v>0</v>
      </c>
    </row>
    <row r="349" spans="2:23" x14ac:dyDescent="0.2">
      <c r="B349" s="47">
        <v>330</v>
      </c>
      <c r="C349" s="43">
        <v>29</v>
      </c>
      <c r="D349" s="13" t="s">
        <v>47</v>
      </c>
      <c r="F349" s="71">
        <v>330</v>
      </c>
      <c r="G349" s="37"/>
      <c r="H349" s="91">
        <f>INDEX('Contrato Firme'!$N$2:$N$745,MATCH('Tela de entrada'!F349,'Contrato Firme'!$D$2:$D$745,0),1)</f>
        <v>11.063064774361623</v>
      </c>
      <c r="J349" s="71">
        <v>330</v>
      </c>
      <c r="K349" s="93">
        <f>INDEX('Contrato Flexível Percentual'!$R$2:$R$745,MATCH('Tela de entrada'!J349,'Contrato Flexível Percentual'!$D$2:$D$745,0),1)</f>
        <v>5.8</v>
      </c>
      <c r="N349" s="71">
        <v>330</v>
      </c>
      <c r="O349" s="91">
        <f>INDEX('Contrato Flexível Prioridade'!$Q$2:$Q$1489,MATCH(CONCATENATE($N$12,'Tela de entrada'!N349),'Contrato Flexível Prioridade'!$B$2:$B$1489,0),1)</f>
        <v>12.136935225638378</v>
      </c>
      <c r="R349" s="71">
        <v>330</v>
      </c>
      <c r="S349" s="91">
        <f>INDEX('Contrato Flexível Prioridade'!$Q$2:$Q$1489,MATCH(CONCATENATE($R$12,'Tela de entrada'!R349),'Contrato Flexível Prioridade'!$B$2:$B$1489,0),1)</f>
        <v>0</v>
      </c>
      <c r="V349" s="71">
        <v>330</v>
      </c>
      <c r="W349" s="109">
        <f>C349-H349-K349-O349-S349</f>
        <v>0</v>
      </c>
    </row>
    <row r="350" spans="2:23" x14ac:dyDescent="0.2">
      <c r="B350" s="47">
        <v>331</v>
      </c>
      <c r="C350" s="43">
        <v>28</v>
      </c>
      <c r="D350" s="13" t="s">
        <v>47</v>
      </c>
      <c r="F350" s="71">
        <v>331</v>
      </c>
      <c r="G350" s="37"/>
      <c r="H350" s="91">
        <f>INDEX('Contrato Firme'!$N$2:$N$745,MATCH('Tela de entrada'!F350,'Contrato Firme'!$D$2:$D$745,0),1)</f>
        <v>10.715358244461939</v>
      </c>
      <c r="J350" s="71">
        <v>331</v>
      </c>
      <c r="K350" s="93">
        <f>INDEX('Contrato Flexível Percentual'!$R$2:$R$745,MATCH('Tela de entrada'!J350,'Contrato Flexível Percentual'!$D$2:$D$745,0),1)</f>
        <v>5.6</v>
      </c>
      <c r="N350" s="71">
        <v>331</v>
      </c>
      <c r="O350" s="91">
        <f>INDEX('Contrato Flexível Prioridade'!$Q$2:$Q$1489,MATCH(CONCATENATE($N$12,'Tela de entrada'!N350),'Contrato Flexível Prioridade'!$B$2:$B$1489,0),1)</f>
        <v>11.68464175553806</v>
      </c>
      <c r="R350" s="71">
        <v>331</v>
      </c>
      <c r="S350" s="91">
        <f>INDEX('Contrato Flexível Prioridade'!$Q$2:$Q$1489,MATCH(CONCATENATE($R$12,'Tela de entrada'!R350),'Contrato Flexível Prioridade'!$B$2:$B$1489,0),1)</f>
        <v>0</v>
      </c>
      <c r="V350" s="71">
        <v>331</v>
      </c>
      <c r="W350" s="109">
        <f>C350-H350-K350-O350-S350</f>
        <v>1.7763568394002505E-15</v>
      </c>
    </row>
    <row r="351" spans="2:23" x14ac:dyDescent="0.2">
      <c r="B351" s="47">
        <v>332</v>
      </c>
      <c r="C351" s="43">
        <v>10</v>
      </c>
      <c r="D351" s="13" t="s">
        <v>47</v>
      </c>
      <c r="F351" s="71">
        <v>332</v>
      </c>
      <c r="G351" s="37"/>
      <c r="H351" s="91">
        <f>INDEX('Contrato Firme'!$N$2:$N$745,MATCH('Tela de entrada'!F351,'Contrato Firme'!$D$2:$D$745,0),1)</f>
        <v>4.4566407062675992</v>
      </c>
      <c r="J351" s="71">
        <v>332</v>
      </c>
      <c r="K351" s="93">
        <f>INDEX('Contrato Flexível Percentual'!$R$2:$R$745,MATCH('Tela de entrada'!J351,'Contrato Flexível Percentual'!$D$2:$D$745,0),1)</f>
        <v>2</v>
      </c>
      <c r="N351" s="71">
        <v>332</v>
      </c>
      <c r="O351" s="91">
        <f>INDEX('Contrato Flexível Prioridade'!$Q$2:$Q$1489,MATCH(CONCATENATE($N$12,'Tela de entrada'!N351),'Contrato Flexível Prioridade'!$B$2:$B$1489,0),1)</f>
        <v>3.5433592937324008</v>
      </c>
      <c r="R351" s="71">
        <v>332</v>
      </c>
      <c r="S351" s="91">
        <f>INDEX('Contrato Flexível Prioridade'!$Q$2:$Q$1489,MATCH(CONCATENATE($R$12,'Tela de entrada'!R351),'Contrato Flexível Prioridade'!$B$2:$B$1489,0),1)</f>
        <v>0</v>
      </c>
      <c r="V351" s="71">
        <v>332</v>
      </c>
      <c r="W351" s="109">
        <f>C351-H351-K351-O351-S351</f>
        <v>0</v>
      </c>
    </row>
    <row r="352" spans="2:23" x14ac:dyDescent="0.2">
      <c r="B352" s="47">
        <v>333</v>
      </c>
      <c r="C352" s="43">
        <v>34</v>
      </c>
      <c r="D352" s="13" t="s">
        <v>47</v>
      </c>
      <c r="F352" s="71">
        <v>333</v>
      </c>
      <c r="G352" s="37"/>
      <c r="H352" s="91">
        <f>INDEX('Contrato Firme'!$N$2:$N$745,MATCH('Tela de entrada'!F352,'Contrato Firme'!$D$2:$D$745,0),1)</f>
        <v>12.801597423860052</v>
      </c>
      <c r="J352" s="71">
        <v>333</v>
      </c>
      <c r="K352" s="93">
        <f>INDEX('Contrato Flexível Percentual'!$R$2:$R$745,MATCH('Tela de entrada'!J352,'Contrato Flexível Percentual'!$D$2:$D$745,0),1)</f>
        <v>6.8</v>
      </c>
      <c r="N352" s="71">
        <v>333</v>
      </c>
      <c r="O352" s="91">
        <f>INDEX('Contrato Flexível Prioridade'!$Q$2:$Q$1489,MATCH(CONCATENATE($N$12,'Tela de entrada'!N352),'Contrato Flexível Prioridade'!$B$2:$B$1489,0),1)</f>
        <v>14.398402576139947</v>
      </c>
      <c r="R352" s="71">
        <v>333</v>
      </c>
      <c r="S352" s="91">
        <f>INDEX('Contrato Flexível Prioridade'!$Q$2:$Q$1489,MATCH(CONCATENATE($R$12,'Tela de entrada'!R352),'Contrato Flexível Prioridade'!$B$2:$B$1489,0),1)</f>
        <v>0</v>
      </c>
      <c r="V352" s="71">
        <v>333</v>
      </c>
      <c r="W352" s="109">
        <f>C352-H352-K352-O352-S352</f>
        <v>0</v>
      </c>
    </row>
    <row r="353" spans="2:23" x14ac:dyDescent="0.2">
      <c r="B353" s="47">
        <v>334</v>
      </c>
      <c r="C353" s="43">
        <v>36</v>
      </c>
      <c r="D353" s="13" t="s">
        <v>47</v>
      </c>
      <c r="F353" s="71">
        <v>334</v>
      </c>
      <c r="G353" s="37"/>
      <c r="H353" s="91">
        <f>INDEX('Contrato Firme'!$N$2:$N$745,MATCH('Tela de entrada'!F353,'Contrato Firme'!$D$2:$D$745,0),1)</f>
        <v>13.497010483659423</v>
      </c>
      <c r="J353" s="71">
        <v>334</v>
      </c>
      <c r="K353" s="93">
        <f>INDEX('Contrato Flexível Percentual'!$R$2:$R$745,MATCH('Tela de entrada'!J353,'Contrato Flexível Percentual'!$D$2:$D$745,0),1)</f>
        <v>7.2</v>
      </c>
      <c r="N353" s="71">
        <v>334</v>
      </c>
      <c r="O353" s="91">
        <f>INDEX('Contrato Flexível Prioridade'!$Q$2:$Q$1489,MATCH(CONCATENATE($N$12,'Tela de entrada'!N353),'Contrato Flexível Prioridade'!$B$2:$B$1489,0),1)</f>
        <v>15</v>
      </c>
      <c r="R353" s="71">
        <v>334</v>
      </c>
      <c r="S353" s="91">
        <f>INDEX('Contrato Flexível Prioridade'!$Q$2:$Q$1489,MATCH(CONCATENATE($R$12,'Tela de entrada'!R353),'Contrato Flexível Prioridade'!$B$2:$B$1489,0),1)</f>
        <v>0.30298951634057758</v>
      </c>
      <c r="V353" s="71">
        <v>334</v>
      </c>
      <c r="W353" s="109">
        <f>C353-H353-K353-O353-S353</f>
        <v>0</v>
      </c>
    </row>
    <row r="354" spans="2:23" x14ac:dyDescent="0.2">
      <c r="B354" s="47">
        <v>335</v>
      </c>
      <c r="C354" s="43">
        <v>21</v>
      </c>
      <c r="D354" s="13" t="s">
        <v>47</v>
      </c>
      <c r="F354" s="71">
        <v>335</v>
      </c>
      <c r="G354" s="37"/>
      <c r="H354" s="91">
        <f>INDEX('Contrato Firme'!$N$2:$N$745,MATCH('Tela de entrada'!F354,'Contrato Firme'!$D$2:$D$745,0),1)</f>
        <v>8.2814125351641401</v>
      </c>
      <c r="J354" s="71">
        <v>335</v>
      </c>
      <c r="K354" s="93">
        <f>INDEX('Contrato Flexível Percentual'!$R$2:$R$745,MATCH('Tela de entrada'!J354,'Contrato Flexível Percentual'!$D$2:$D$745,0),1)</f>
        <v>4.2</v>
      </c>
      <c r="N354" s="71">
        <v>335</v>
      </c>
      <c r="O354" s="91">
        <f>INDEX('Contrato Flexível Prioridade'!$Q$2:$Q$1489,MATCH(CONCATENATE($N$12,'Tela de entrada'!N354),'Contrato Flexível Prioridade'!$B$2:$B$1489,0),1)</f>
        <v>8.5185874648358606</v>
      </c>
      <c r="R354" s="71">
        <v>335</v>
      </c>
      <c r="S354" s="91">
        <f>INDEX('Contrato Flexível Prioridade'!$Q$2:$Q$1489,MATCH(CONCATENATE($R$12,'Tela de entrada'!R354),'Contrato Flexível Prioridade'!$B$2:$B$1489,0),1)</f>
        <v>0</v>
      </c>
      <c r="V354" s="71">
        <v>335</v>
      </c>
      <c r="W354" s="109">
        <f>C354-H354-K354-O354-S354</f>
        <v>0</v>
      </c>
    </row>
    <row r="355" spans="2:23" x14ac:dyDescent="0.2">
      <c r="B355" s="47">
        <v>336</v>
      </c>
      <c r="C355" s="43">
        <v>26</v>
      </c>
      <c r="D355" s="13" t="s">
        <v>47</v>
      </c>
      <c r="F355" s="71">
        <v>336</v>
      </c>
      <c r="G355" s="37"/>
      <c r="H355" s="91">
        <f>INDEX('Contrato Firme'!$N$2:$N$745,MATCH('Tela de entrada'!F355,'Contrato Firme'!$D$2:$D$745,0),1)</f>
        <v>10.019945184662568</v>
      </c>
      <c r="J355" s="71">
        <v>336</v>
      </c>
      <c r="K355" s="93">
        <f>INDEX('Contrato Flexível Percentual'!$R$2:$R$745,MATCH('Tela de entrada'!J355,'Contrato Flexível Percentual'!$D$2:$D$745,0),1)</f>
        <v>5.2</v>
      </c>
      <c r="N355" s="71">
        <v>336</v>
      </c>
      <c r="O355" s="91">
        <f>INDEX('Contrato Flexível Prioridade'!$Q$2:$Q$1489,MATCH(CONCATENATE($N$12,'Tela de entrada'!N355),'Contrato Flexível Prioridade'!$B$2:$B$1489,0),1)</f>
        <v>10.780054815337433</v>
      </c>
      <c r="R355" s="71">
        <v>336</v>
      </c>
      <c r="S355" s="91">
        <f>INDEX('Contrato Flexível Prioridade'!$Q$2:$Q$1489,MATCH(CONCATENATE($R$12,'Tela de entrada'!R355),'Contrato Flexível Prioridade'!$B$2:$B$1489,0),1)</f>
        <v>0</v>
      </c>
      <c r="V355" s="71">
        <v>336</v>
      </c>
      <c r="W355" s="109">
        <f>C355-H355-K355-O355-S355</f>
        <v>0</v>
      </c>
    </row>
    <row r="356" spans="2:23" x14ac:dyDescent="0.2">
      <c r="B356" s="47">
        <v>337</v>
      </c>
      <c r="C356" s="43">
        <v>19</v>
      </c>
      <c r="D356" s="13" t="s">
        <v>47</v>
      </c>
      <c r="F356" s="71">
        <v>337</v>
      </c>
      <c r="G356" s="37"/>
      <c r="H356" s="91">
        <f>INDEX('Contrato Firme'!$N$2:$N$745,MATCH('Tela de entrada'!F356,'Contrato Firme'!$D$2:$D$745,0),1)</f>
        <v>7.585999475364769</v>
      </c>
      <c r="J356" s="71">
        <v>337</v>
      </c>
      <c r="K356" s="93">
        <f>INDEX('Contrato Flexível Percentual'!$R$2:$R$745,MATCH('Tela de entrada'!J356,'Contrato Flexível Percentual'!$D$2:$D$745,0),1)</f>
        <v>3.8</v>
      </c>
      <c r="N356" s="71">
        <v>337</v>
      </c>
      <c r="O356" s="91">
        <f>INDEX('Contrato Flexível Prioridade'!$Q$2:$Q$1489,MATCH(CONCATENATE($N$12,'Tela de entrada'!N356),'Contrato Flexível Prioridade'!$B$2:$B$1489,0),1)</f>
        <v>7.6140005246352302</v>
      </c>
      <c r="R356" s="71">
        <v>337</v>
      </c>
      <c r="S356" s="91">
        <f>INDEX('Contrato Flexível Prioridade'!$Q$2:$Q$1489,MATCH(CONCATENATE($R$12,'Tela de entrada'!R356),'Contrato Flexível Prioridade'!$B$2:$B$1489,0),1)</f>
        <v>0</v>
      </c>
      <c r="V356" s="71">
        <v>337</v>
      </c>
      <c r="W356" s="109">
        <f>C356-H356-K356-O356-S356</f>
        <v>8.8817841970012523E-16</v>
      </c>
    </row>
    <row r="357" spans="2:23" x14ac:dyDescent="0.2">
      <c r="B357" s="47">
        <v>338</v>
      </c>
      <c r="C357" s="43">
        <v>45</v>
      </c>
      <c r="D357" s="13" t="s">
        <v>47</v>
      </c>
      <c r="F357" s="71">
        <v>338</v>
      </c>
      <c r="G357" s="37"/>
      <c r="H357" s="91">
        <f>INDEX('Contrato Firme'!$N$2:$N$745,MATCH('Tela de entrada'!F357,'Contrato Firme'!$D$2:$D$745,0),1)</f>
        <v>15</v>
      </c>
      <c r="J357" s="71">
        <v>338</v>
      </c>
      <c r="K357" s="93">
        <f>INDEX('Contrato Flexível Percentual'!$R$2:$R$745,MATCH('Tela de entrada'!J357,'Contrato Flexível Percentual'!$D$2:$D$745,0),1)</f>
        <v>9</v>
      </c>
      <c r="N357" s="71">
        <v>338</v>
      </c>
      <c r="O357" s="91">
        <f>INDEX('Contrato Flexível Prioridade'!$Q$2:$Q$1489,MATCH(CONCATENATE($N$12,'Tela de entrada'!N357),'Contrato Flexível Prioridade'!$B$2:$B$1489,0),1)</f>
        <v>15</v>
      </c>
      <c r="R357" s="71">
        <v>338</v>
      </c>
      <c r="S357" s="91">
        <f>INDEX('Contrato Flexível Prioridade'!$Q$2:$Q$1489,MATCH(CONCATENATE($R$12,'Tela de entrada'!R357),'Contrato Flexível Prioridade'!$B$2:$B$1489,0),1)</f>
        <v>6</v>
      </c>
      <c r="V357" s="71">
        <v>338</v>
      </c>
      <c r="W357" s="109">
        <f>C357-H357-K357-O357-S357</f>
        <v>0</v>
      </c>
    </row>
    <row r="358" spans="2:23" x14ac:dyDescent="0.2">
      <c r="B358" s="47">
        <v>339</v>
      </c>
      <c r="C358" s="43">
        <v>32</v>
      </c>
      <c r="D358" s="13" t="s">
        <v>47</v>
      </c>
      <c r="F358" s="71">
        <v>339</v>
      </c>
      <c r="G358" s="37"/>
      <c r="H358" s="91">
        <f>INDEX('Contrato Firme'!$N$2:$N$745,MATCH('Tela de entrada'!F358,'Contrato Firme'!$D$2:$D$745,0),1)</f>
        <v>12.106184364060681</v>
      </c>
      <c r="J358" s="71">
        <v>339</v>
      </c>
      <c r="K358" s="93">
        <f>INDEX('Contrato Flexível Percentual'!$R$2:$R$745,MATCH('Tela de entrada'!J358,'Contrato Flexível Percentual'!$D$2:$D$745,0),1)</f>
        <v>6.4</v>
      </c>
      <c r="N358" s="71">
        <v>339</v>
      </c>
      <c r="O358" s="91">
        <f>INDEX('Contrato Flexível Prioridade'!$Q$2:$Q$1489,MATCH(CONCATENATE($N$12,'Tela de entrada'!N358),'Contrato Flexível Prioridade'!$B$2:$B$1489,0),1)</f>
        <v>13.49381563593932</v>
      </c>
      <c r="R358" s="71">
        <v>339</v>
      </c>
      <c r="S358" s="91">
        <f>INDEX('Contrato Flexível Prioridade'!$Q$2:$Q$1489,MATCH(CONCATENATE($R$12,'Tela de entrada'!R358),'Contrato Flexível Prioridade'!$B$2:$B$1489,0),1)</f>
        <v>0</v>
      </c>
      <c r="V358" s="71">
        <v>339</v>
      </c>
      <c r="W358" s="109">
        <f>C358-H358-K358-O358-S358</f>
        <v>-1.7763568394002505E-15</v>
      </c>
    </row>
    <row r="359" spans="2:23" x14ac:dyDescent="0.2">
      <c r="B359" s="47">
        <v>340</v>
      </c>
      <c r="C359" s="43">
        <v>27</v>
      </c>
      <c r="D359" s="13" t="s">
        <v>47</v>
      </c>
      <c r="F359" s="71">
        <v>340</v>
      </c>
      <c r="G359" s="37"/>
      <c r="H359" s="91">
        <f>INDEX('Contrato Firme'!$N$2:$N$745,MATCH('Tela de entrada'!F359,'Contrato Firme'!$D$2:$D$745,0),1)</f>
        <v>10.367651714562253</v>
      </c>
      <c r="J359" s="71">
        <v>340</v>
      </c>
      <c r="K359" s="93">
        <f>INDEX('Contrato Flexível Percentual'!$R$2:$R$745,MATCH('Tela de entrada'!J359,'Contrato Flexível Percentual'!$D$2:$D$745,0),1)</f>
        <v>5.4</v>
      </c>
      <c r="N359" s="71">
        <v>340</v>
      </c>
      <c r="O359" s="91">
        <f>INDEX('Contrato Flexível Prioridade'!$Q$2:$Q$1489,MATCH(CONCATENATE($N$12,'Tela de entrada'!N359),'Contrato Flexível Prioridade'!$B$2:$B$1489,0),1)</f>
        <v>11.232348285437746</v>
      </c>
      <c r="R359" s="71">
        <v>340</v>
      </c>
      <c r="S359" s="91">
        <f>INDEX('Contrato Flexível Prioridade'!$Q$2:$Q$1489,MATCH(CONCATENATE($R$12,'Tela de entrada'!R359),'Contrato Flexível Prioridade'!$B$2:$B$1489,0),1)</f>
        <v>0</v>
      </c>
      <c r="V359" s="71">
        <v>340</v>
      </c>
      <c r="W359" s="109">
        <f>C359-H359-K359-O359-S359</f>
        <v>0</v>
      </c>
    </row>
    <row r="360" spans="2:23" x14ac:dyDescent="0.2">
      <c r="B360" s="47">
        <v>341</v>
      </c>
      <c r="C360" s="43">
        <v>22</v>
      </c>
      <c r="D360" s="13" t="s">
        <v>47</v>
      </c>
      <c r="F360" s="71">
        <v>341</v>
      </c>
      <c r="G360" s="37"/>
      <c r="H360" s="91">
        <f>INDEX('Contrato Firme'!$N$2:$N$745,MATCH('Tela de entrada'!F360,'Contrato Firme'!$D$2:$D$745,0),1)</f>
        <v>8.6291190650638274</v>
      </c>
      <c r="J360" s="71">
        <v>341</v>
      </c>
      <c r="K360" s="93">
        <f>INDEX('Contrato Flexível Percentual'!$R$2:$R$745,MATCH('Tela de entrada'!J360,'Contrato Flexível Percentual'!$D$2:$D$745,0),1)</f>
        <v>4.4000000000000004</v>
      </c>
      <c r="N360" s="71">
        <v>341</v>
      </c>
      <c r="O360" s="91">
        <f>INDEX('Contrato Flexível Prioridade'!$Q$2:$Q$1489,MATCH(CONCATENATE($N$12,'Tela de entrada'!N360),'Contrato Flexível Prioridade'!$B$2:$B$1489,0),1)</f>
        <v>8.9708809349361722</v>
      </c>
      <c r="R360" s="71">
        <v>341</v>
      </c>
      <c r="S360" s="91">
        <f>INDEX('Contrato Flexível Prioridade'!$Q$2:$Q$1489,MATCH(CONCATENATE($R$12,'Tela de entrada'!R360),'Contrato Flexível Prioridade'!$B$2:$B$1489,0),1)</f>
        <v>0</v>
      </c>
      <c r="V360" s="71">
        <v>341</v>
      </c>
      <c r="W360" s="109">
        <f>C360-H360-K360-O360-S360</f>
        <v>0</v>
      </c>
    </row>
    <row r="361" spans="2:23" x14ac:dyDescent="0.2">
      <c r="B361" s="47">
        <v>342</v>
      </c>
      <c r="C361" s="43">
        <v>38</v>
      </c>
      <c r="D361" s="13" t="s">
        <v>47</v>
      </c>
      <c r="F361" s="71">
        <v>342</v>
      </c>
      <c r="G361" s="37"/>
      <c r="H361" s="91">
        <f>INDEX('Contrato Firme'!$N$2:$N$745,MATCH('Tela de entrada'!F361,'Contrato Firme'!$D$2:$D$745,0),1)</f>
        <v>14.192423543458794</v>
      </c>
      <c r="J361" s="71">
        <v>342</v>
      </c>
      <c r="K361" s="93">
        <f>INDEX('Contrato Flexível Percentual'!$R$2:$R$745,MATCH('Tela de entrada'!J361,'Contrato Flexível Percentual'!$D$2:$D$745,0),1)</f>
        <v>7.6</v>
      </c>
      <c r="N361" s="71">
        <v>342</v>
      </c>
      <c r="O361" s="91">
        <f>INDEX('Contrato Flexível Prioridade'!$Q$2:$Q$1489,MATCH(CONCATENATE($N$12,'Tela de entrada'!N361),'Contrato Flexível Prioridade'!$B$2:$B$1489,0),1)</f>
        <v>15</v>
      </c>
      <c r="R361" s="71">
        <v>342</v>
      </c>
      <c r="S361" s="91">
        <f>INDEX('Contrato Flexível Prioridade'!$Q$2:$Q$1489,MATCH(CONCATENATE($R$12,'Tela de entrada'!R361),'Contrato Flexível Prioridade'!$B$2:$B$1489,0),1)</f>
        <v>1.2075764565412044</v>
      </c>
      <c r="V361" s="71">
        <v>342</v>
      </c>
      <c r="W361" s="109">
        <f>C361-H361-K361-O361-S361</f>
        <v>0</v>
      </c>
    </row>
    <row r="362" spans="2:23" x14ac:dyDescent="0.2">
      <c r="B362" s="47">
        <v>343</v>
      </c>
      <c r="C362" s="43">
        <v>32</v>
      </c>
      <c r="D362" s="13" t="s">
        <v>47</v>
      </c>
      <c r="F362" s="71">
        <v>343</v>
      </c>
      <c r="G362" s="37"/>
      <c r="H362" s="91">
        <f>INDEX('Contrato Firme'!$N$2:$N$745,MATCH('Tela de entrada'!F362,'Contrato Firme'!$D$2:$D$745,0),1)</f>
        <v>12.106184364060681</v>
      </c>
      <c r="J362" s="71">
        <v>343</v>
      </c>
      <c r="K362" s="93">
        <f>INDEX('Contrato Flexível Percentual'!$R$2:$R$745,MATCH('Tela de entrada'!J362,'Contrato Flexível Percentual'!$D$2:$D$745,0),1)</f>
        <v>6.4</v>
      </c>
      <c r="N362" s="71">
        <v>343</v>
      </c>
      <c r="O362" s="91">
        <f>INDEX('Contrato Flexível Prioridade'!$Q$2:$Q$1489,MATCH(CONCATENATE($N$12,'Tela de entrada'!N362),'Contrato Flexível Prioridade'!$B$2:$B$1489,0),1)</f>
        <v>13.49381563593932</v>
      </c>
      <c r="R362" s="71">
        <v>343</v>
      </c>
      <c r="S362" s="91">
        <f>INDEX('Contrato Flexível Prioridade'!$Q$2:$Q$1489,MATCH(CONCATENATE($R$12,'Tela de entrada'!R362),'Contrato Flexível Prioridade'!$B$2:$B$1489,0),1)</f>
        <v>0</v>
      </c>
      <c r="V362" s="71">
        <v>343</v>
      </c>
      <c r="W362" s="109">
        <f>C362-H362-K362-O362-S362</f>
        <v>-1.7763568394002505E-15</v>
      </c>
    </row>
    <row r="363" spans="2:23" x14ac:dyDescent="0.2">
      <c r="B363" s="47">
        <v>344</v>
      </c>
      <c r="C363" s="43">
        <v>15</v>
      </c>
      <c r="D363" s="13" t="s">
        <v>47</v>
      </c>
      <c r="F363" s="71">
        <v>344</v>
      </c>
      <c r="G363" s="37"/>
      <c r="H363" s="91">
        <f>INDEX('Contrato Firme'!$N$2:$N$745,MATCH('Tela de entrada'!F363,'Contrato Firme'!$D$2:$D$745,0),1)</f>
        <v>6.1951733557660269</v>
      </c>
      <c r="J363" s="71">
        <v>344</v>
      </c>
      <c r="K363" s="93">
        <f>INDEX('Contrato Flexível Percentual'!$R$2:$R$745,MATCH('Tela de entrada'!J363,'Contrato Flexível Percentual'!$D$2:$D$745,0),1)</f>
        <v>3</v>
      </c>
      <c r="N363" s="71">
        <v>344</v>
      </c>
      <c r="O363" s="91">
        <f>INDEX('Contrato Flexível Prioridade'!$Q$2:$Q$1489,MATCH(CONCATENATE($N$12,'Tela de entrada'!N363),'Contrato Flexível Prioridade'!$B$2:$B$1489,0),1)</f>
        <v>5.8048266442339731</v>
      </c>
      <c r="R363" s="71">
        <v>344</v>
      </c>
      <c r="S363" s="91">
        <f>INDEX('Contrato Flexível Prioridade'!$Q$2:$Q$1489,MATCH(CONCATENATE($R$12,'Tela de entrada'!R363),'Contrato Flexível Prioridade'!$B$2:$B$1489,0),1)</f>
        <v>0</v>
      </c>
      <c r="V363" s="71">
        <v>344</v>
      </c>
      <c r="W363" s="109">
        <f>C363-H363-K363-O363-S363</f>
        <v>0</v>
      </c>
    </row>
    <row r="364" spans="2:23" x14ac:dyDescent="0.2">
      <c r="B364" s="47">
        <v>345</v>
      </c>
      <c r="C364" s="43">
        <v>18</v>
      </c>
      <c r="D364" s="13" t="s">
        <v>47</v>
      </c>
      <c r="F364" s="71">
        <v>345</v>
      </c>
      <c r="G364" s="37"/>
      <c r="H364" s="91">
        <f>INDEX('Contrato Firme'!$N$2:$N$745,MATCH('Tela de entrada'!F364,'Contrato Firme'!$D$2:$D$745,0),1)</f>
        <v>7.2382929454650835</v>
      </c>
      <c r="J364" s="71">
        <v>345</v>
      </c>
      <c r="K364" s="93">
        <f>INDEX('Contrato Flexível Percentual'!$R$2:$R$745,MATCH('Tela de entrada'!J364,'Contrato Flexível Percentual'!$D$2:$D$745,0),1)</f>
        <v>3.6</v>
      </c>
      <c r="N364" s="71">
        <v>345</v>
      </c>
      <c r="O364" s="91">
        <f>INDEX('Contrato Flexível Prioridade'!$Q$2:$Q$1489,MATCH(CONCATENATE($N$12,'Tela de entrada'!N364),'Contrato Flexível Prioridade'!$B$2:$B$1489,0),1)</f>
        <v>7.1617070545349168</v>
      </c>
      <c r="R364" s="71">
        <v>345</v>
      </c>
      <c r="S364" s="91">
        <f>INDEX('Contrato Flexível Prioridade'!$Q$2:$Q$1489,MATCH(CONCATENATE($R$12,'Tela de entrada'!R364),'Contrato Flexível Prioridade'!$B$2:$B$1489,0),1)</f>
        <v>0</v>
      </c>
      <c r="V364" s="71">
        <v>345</v>
      </c>
      <c r="W364" s="109">
        <f>C364-H364-K364-O364-S364</f>
        <v>0</v>
      </c>
    </row>
    <row r="365" spans="2:23" x14ac:dyDescent="0.2">
      <c r="B365" s="47">
        <v>346</v>
      </c>
      <c r="C365" s="43">
        <v>6</v>
      </c>
      <c r="D365" s="13" t="s">
        <v>47</v>
      </c>
      <c r="F365" s="71">
        <v>346</v>
      </c>
      <c r="G365" s="37"/>
      <c r="H365" s="91">
        <f>INDEX('Contrato Firme'!$N$2:$N$745,MATCH('Tela de entrada'!F365,'Contrato Firme'!$D$2:$D$745,0),1)</f>
        <v>3.7836603258165948</v>
      </c>
      <c r="J365" s="71">
        <v>346</v>
      </c>
      <c r="K365" s="93">
        <f>INDEX('Contrato Flexível Percentual'!$R$2:$R$745,MATCH('Tela de entrada'!J365,'Contrato Flexível Percentual'!$D$2:$D$745,0),1)</f>
        <v>1.2</v>
      </c>
      <c r="N365" s="71">
        <v>346</v>
      </c>
      <c r="O365" s="91">
        <f>INDEX('Contrato Flexível Prioridade'!$Q$2:$Q$1489,MATCH(CONCATENATE($N$12,'Tela de entrada'!N365),'Contrato Flexível Prioridade'!$B$2:$B$1489,0),1)</f>
        <v>1.0163396741834054</v>
      </c>
      <c r="R365" s="71">
        <v>346</v>
      </c>
      <c r="S365" s="91">
        <f>INDEX('Contrato Flexível Prioridade'!$Q$2:$Q$1489,MATCH(CONCATENATE($R$12,'Tela de entrada'!R365),'Contrato Flexível Prioridade'!$B$2:$B$1489,0),1)</f>
        <v>0</v>
      </c>
      <c r="V365" s="71">
        <v>346</v>
      </c>
      <c r="W365" s="109">
        <f>C365-H365-K365-O365-S365</f>
        <v>-2.2204460492503131E-16</v>
      </c>
    </row>
    <row r="366" spans="2:23" x14ac:dyDescent="0.2">
      <c r="B366" s="47">
        <v>347</v>
      </c>
      <c r="C366" s="43">
        <v>41</v>
      </c>
      <c r="D366" s="13" t="s">
        <v>47</v>
      </c>
      <c r="F366" s="71">
        <v>347</v>
      </c>
      <c r="G366" s="37"/>
      <c r="H366" s="91">
        <f>INDEX('Contrato Firme'!$N$2:$N$745,MATCH('Tela de entrada'!F366,'Contrato Firme'!$D$2:$D$745,0),1)</f>
        <v>15</v>
      </c>
      <c r="J366" s="71">
        <v>347</v>
      </c>
      <c r="K366" s="93">
        <f>INDEX('Contrato Flexível Percentual'!$R$2:$R$745,MATCH('Tela de entrada'!J366,'Contrato Flexível Percentual'!$D$2:$D$745,0),1)</f>
        <v>8.2000000000000011</v>
      </c>
      <c r="N366" s="71">
        <v>347</v>
      </c>
      <c r="O366" s="91">
        <f>INDEX('Contrato Flexível Prioridade'!$Q$2:$Q$1489,MATCH(CONCATENATE($N$12,'Tela de entrada'!N366),'Contrato Flexível Prioridade'!$B$2:$B$1489,0),1)</f>
        <v>15</v>
      </c>
      <c r="R366" s="71">
        <v>347</v>
      </c>
      <c r="S366" s="91">
        <f>INDEX('Contrato Flexível Prioridade'!$Q$2:$Q$1489,MATCH(CONCATENATE($R$12,'Tela de entrada'!R366),'Contrato Flexível Prioridade'!$B$2:$B$1489,0),1)</f>
        <v>2.7999999999999972</v>
      </c>
      <c r="V366" s="71">
        <v>347</v>
      </c>
      <c r="W366" s="109">
        <f>C366-H366-K366-O366-S366</f>
        <v>0</v>
      </c>
    </row>
    <row r="367" spans="2:23" x14ac:dyDescent="0.2">
      <c r="B367" s="47">
        <v>348</v>
      </c>
      <c r="C367" s="43">
        <v>38</v>
      </c>
      <c r="D367" s="13" t="s">
        <v>47</v>
      </c>
      <c r="F367" s="71">
        <v>348</v>
      </c>
      <c r="G367" s="37"/>
      <c r="H367" s="91">
        <f>INDEX('Contrato Firme'!$N$2:$N$745,MATCH('Tela de entrada'!F367,'Contrato Firme'!$D$2:$D$745,0),1)</f>
        <v>14.192423543458794</v>
      </c>
      <c r="J367" s="71">
        <v>348</v>
      </c>
      <c r="K367" s="93">
        <f>INDEX('Contrato Flexível Percentual'!$R$2:$R$745,MATCH('Tela de entrada'!J367,'Contrato Flexível Percentual'!$D$2:$D$745,0),1)</f>
        <v>7.6</v>
      </c>
      <c r="N367" s="71">
        <v>348</v>
      </c>
      <c r="O367" s="91">
        <f>INDEX('Contrato Flexível Prioridade'!$Q$2:$Q$1489,MATCH(CONCATENATE($N$12,'Tela de entrada'!N367),'Contrato Flexível Prioridade'!$B$2:$B$1489,0),1)</f>
        <v>15</v>
      </c>
      <c r="R367" s="71">
        <v>348</v>
      </c>
      <c r="S367" s="91">
        <f>INDEX('Contrato Flexível Prioridade'!$Q$2:$Q$1489,MATCH(CONCATENATE($R$12,'Tela de entrada'!R367),'Contrato Flexível Prioridade'!$B$2:$B$1489,0),1)</f>
        <v>1.2075764565412044</v>
      </c>
      <c r="V367" s="71">
        <v>348</v>
      </c>
      <c r="W367" s="109">
        <f>C367-H367-K367-O367-S367</f>
        <v>0</v>
      </c>
    </row>
    <row r="368" spans="2:23" x14ac:dyDescent="0.2">
      <c r="B368" s="47">
        <v>349</v>
      </c>
      <c r="C368" s="43">
        <v>44</v>
      </c>
      <c r="D368" s="13" t="s">
        <v>47</v>
      </c>
      <c r="F368" s="71">
        <v>349</v>
      </c>
      <c r="G368" s="37"/>
      <c r="H368" s="91">
        <f>INDEX('Contrato Firme'!$N$2:$N$745,MATCH('Tela de entrada'!F368,'Contrato Firme'!$D$2:$D$745,0),1)</f>
        <v>15</v>
      </c>
      <c r="J368" s="71">
        <v>349</v>
      </c>
      <c r="K368" s="93">
        <f>INDEX('Contrato Flexível Percentual'!$R$2:$R$745,MATCH('Tela de entrada'!J368,'Contrato Flexível Percentual'!$D$2:$D$745,0),1)</f>
        <v>8.8000000000000007</v>
      </c>
      <c r="N368" s="71">
        <v>349</v>
      </c>
      <c r="O368" s="91">
        <f>INDEX('Contrato Flexível Prioridade'!$Q$2:$Q$1489,MATCH(CONCATENATE($N$12,'Tela de entrada'!N368),'Contrato Flexível Prioridade'!$B$2:$B$1489,0),1)</f>
        <v>15</v>
      </c>
      <c r="R368" s="71">
        <v>349</v>
      </c>
      <c r="S368" s="91">
        <f>INDEX('Contrato Flexível Prioridade'!$Q$2:$Q$1489,MATCH(CONCATENATE($R$12,'Tela de entrada'!R368),'Contrato Flexível Prioridade'!$B$2:$B$1489,0),1)</f>
        <v>5.1999999999999993</v>
      </c>
      <c r="V368" s="71">
        <v>349</v>
      </c>
      <c r="W368" s="109">
        <f>C368-H368-K368-O368-S368</f>
        <v>0</v>
      </c>
    </row>
    <row r="369" spans="2:23" x14ac:dyDescent="0.2">
      <c r="B369" s="47">
        <v>350</v>
      </c>
      <c r="C369" s="43">
        <v>12</v>
      </c>
      <c r="D369" s="13" t="s">
        <v>47</v>
      </c>
      <c r="F369" s="71">
        <v>350</v>
      </c>
      <c r="G369" s="37"/>
      <c r="H369" s="91">
        <f>INDEX('Contrato Firme'!$N$2:$N$745,MATCH('Tela de entrada'!F369,'Contrato Firme'!$D$2:$D$745,0),1)</f>
        <v>5.1520537660669703</v>
      </c>
      <c r="J369" s="71">
        <v>350</v>
      </c>
      <c r="K369" s="93">
        <f>INDEX('Contrato Flexível Percentual'!$R$2:$R$745,MATCH('Tela de entrada'!J369,'Contrato Flexível Percentual'!$D$2:$D$745,0),1)</f>
        <v>2.4</v>
      </c>
      <c r="N369" s="71">
        <v>350</v>
      </c>
      <c r="O369" s="91">
        <f>INDEX('Contrato Flexível Prioridade'!$Q$2:$Q$1489,MATCH(CONCATENATE($N$12,'Tela de entrada'!N369),'Contrato Flexível Prioridade'!$B$2:$B$1489,0),1)</f>
        <v>4.4479462339330293</v>
      </c>
      <c r="R369" s="71">
        <v>350</v>
      </c>
      <c r="S369" s="91">
        <f>INDEX('Contrato Flexível Prioridade'!$Q$2:$Q$1489,MATCH(CONCATENATE($R$12,'Tela de entrada'!R369),'Contrato Flexível Prioridade'!$B$2:$B$1489,0),1)</f>
        <v>0</v>
      </c>
      <c r="V369" s="71">
        <v>350</v>
      </c>
      <c r="W369" s="109">
        <f>C369-H369-K369-O369-S369</f>
        <v>0</v>
      </c>
    </row>
    <row r="370" spans="2:23" x14ac:dyDescent="0.2">
      <c r="B370" s="47">
        <v>351</v>
      </c>
      <c r="C370" s="43">
        <v>35</v>
      </c>
      <c r="D370" s="13" t="s">
        <v>47</v>
      </c>
      <c r="F370" s="71">
        <v>351</v>
      </c>
      <c r="G370" s="37"/>
      <c r="H370" s="91">
        <f>INDEX('Contrato Firme'!$N$2:$N$745,MATCH('Tela de entrada'!F370,'Contrato Firme'!$D$2:$D$745,0),1)</f>
        <v>13.149303953759738</v>
      </c>
      <c r="J370" s="71">
        <v>351</v>
      </c>
      <c r="K370" s="93">
        <f>INDEX('Contrato Flexível Percentual'!$R$2:$R$745,MATCH('Tela de entrada'!J370,'Contrato Flexível Percentual'!$D$2:$D$745,0),1)</f>
        <v>7</v>
      </c>
      <c r="N370" s="71">
        <v>351</v>
      </c>
      <c r="O370" s="91">
        <f>INDEX('Contrato Flexível Prioridade'!$Q$2:$Q$1489,MATCH(CONCATENATE($N$12,'Tela de entrada'!N370),'Contrato Flexível Prioridade'!$B$2:$B$1489,0),1)</f>
        <v>14.850696046240262</v>
      </c>
      <c r="R370" s="71">
        <v>351</v>
      </c>
      <c r="S370" s="91">
        <f>INDEX('Contrato Flexível Prioridade'!$Q$2:$Q$1489,MATCH(CONCATENATE($R$12,'Tela de entrada'!R370),'Contrato Flexível Prioridade'!$B$2:$B$1489,0),1)</f>
        <v>0</v>
      </c>
      <c r="V370" s="71">
        <v>351</v>
      </c>
      <c r="W370" s="109">
        <f>C370-H370-K370-O370-S370</f>
        <v>0</v>
      </c>
    </row>
    <row r="371" spans="2:23" x14ac:dyDescent="0.2">
      <c r="B371" s="47">
        <v>352</v>
      </c>
      <c r="C371" s="43">
        <v>6</v>
      </c>
      <c r="D371" s="13" t="s">
        <v>47</v>
      </c>
      <c r="F371" s="71">
        <v>352</v>
      </c>
      <c r="G371" s="37"/>
      <c r="H371" s="91">
        <f>INDEX('Contrato Firme'!$N$2:$N$745,MATCH('Tela de entrada'!F371,'Contrato Firme'!$D$2:$D$745,0),1)</f>
        <v>3.7836603258165948</v>
      </c>
      <c r="J371" s="71">
        <v>352</v>
      </c>
      <c r="K371" s="93">
        <f>INDEX('Contrato Flexível Percentual'!$R$2:$R$745,MATCH('Tela de entrada'!J371,'Contrato Flexível Percentual'!$D$2:$D$745,0),1)</f>
        <v>1.2</v>
      </c>
      <c r="N371" s="71">
        <v>352</v>
      </c>
      <c r="O371" s="91">
        <f>INDEX('Contrato Flexível Prioridade'!$Q$2:$Q$1489,MATCH(CONCATENATE($N$12,'Tela de entrada'!N371),'Contrato Flexível Prioridade'!$B$2:$B$1489,0),1)</f>
        <v>1.0163396741834054</v>
      </c>
      <c r="R371" s="71">
        <v>352</v>
      </c>
      <c r="S371" s="91">
        <f>INDEX('Contrato Flexível Prioridade'!$Q$2:$Q$1489,MATCH(CONCATENATE($R$12,'Tela de entrada'!R371),'Contrato Flexível Prioridade'!$B$2:$B$1489,0),1)</f>
        <v>0</v>
      </c>
      <c r="V371" s="71">
        <v>352</v>
      </c>
      <c r="W371" s="109">
        <f>C371-H371-K371-O371-S371</f>
        <v>-2.2204460492503131E-16</v>
      </c>
    </row>
    <row r="372" spans="2:23" x14ac:dyDescent="0.2">
      <c r="B372" s="47">
        <v>353</v>
      </c>
      <c r="C372" s="43">
        <v>34</v>
      </c>
      <c r="D372" s="13" t="s">
        <v>47</v>
      </c>
      <c r="F372" s="71">
        <v>353</v>
      </c>
      <c r="G372" s="37"/>
      <c r="H372" s="91">
        <f>INDEX('Contrato Firme'!$N$2:$N$745,MATCH('Tela de entrada'!F372,'Contrato Firme'!$D$2:$D$745,0),1)</f>
        <v>12.801597423860052</v>
      </c>
      <c r="J372" s="71">
        <v>353</v>
      </c>
      <c r="K372" s="93">
        <f>INDEX('Contrato Flexível Percentual'!$R$2:$R$745,MATCH('Tela de entrada'!J372,'Contrato Flexível Percentual'!$D$2:$D$745,0),1)</f>
        <v>6.8</v>
      </c>
      <c r="N372" s="71">
        <v>353</v>
      </c>
      <c r="O372" s="91">
        <f>INDEX('Contrato Flexível Prioridade'!$Q$2:$Q$1489,MATCH(CONCATENATE($N$12,'Tela de entrada'!N372),'Contrato Flexível Prioridade'!$B$2:$B$1489,0),1)</f>
        <v>14.398402576139947</v>
      </c>
      <c r="R372" s="71">
        <v>353</v>
      </c>
      <c r="S372" s="91">
        <f>INDEX('Contrato Flexível Prioridade'!$Q$2:$Q$1489,MATCH(CONCATENATE($R$12,'Tela de entrada'!R372),'Contrato Flexível Prioridade'!$B$2:$B$1489,0),1)</f>
        <v>0</v>
      </c>
      <c r="V372" s="71">
        <v>353</v>
      </c>
      <c r="W372" s="109">
        <f>C372-H372-K372-O372-S372</f>
        <v>0</v>
      </c>
    </row>
    <row r="373" spans="2:23" x14ac:dyDescent="0.2">
      <c r="B373" s="47">
        <v>354</v>
      </c>
      <c r="C373" s="43">
        <v>30</v>
      </c>
      <c r="D373" s="13" t="s">
        <v>47</v>
      </c>
      <c r="F373" s="71">
        <v>354</v>
      </c>
      <c r="G373" s="37"/>
      <c r="H373" s="91">
        <f>INDEX('Contrato Firme'!$N$2:$N$745,MATCH('Tela de entrada'!F373,'Contrato Firme'!$D$2:$D$745,0),1)</f>
        <v>11.41077130426131</v>
      </c>
      <c r="J373" s="71">
        <v>354</v>
      </c>
      <c r="K373" s="93">
        <f>INDEX('Contrato Flexível Percentual'!$R$2:$R$745,MATCH('Tela de entrada'!J373,'Contrato Flexível Percentual'!$D$2:$D$745,0),1)</f>
        <v>6</v>
      </c>
      <c r="N373" s="71">
        <v>354</v>
      </c>
      <c r="O373" s="91">
        <f>INDEX('Contrato Flexível Prioridade'!$Q$2:$Q$1489,MATCH(CONCATENATE($N$12,'Tela de entrada'!N373),'Contrato Flexível Prioridade'!$B$2:$B$1489,0),1)</f>
        <v>12.58922869573869</v>
      </c>
      <c r="R373" s="71">
        <v>354</v>
      </c>
      <c r="S373" s="91">
        <f>INDEX('Contrato Flexível Prioridade'!$Q$2:$Q$1489,MATCH(CONCATENATE($R$12,'Tela de entrada'!R373),'Contrato Flexível Prioridade'!$B$2:$B$1489,0),1)</f>
        <v>0</v>
      </c>
      <c r="V373" s="71">
        <v>354</v>
      </c>
      <c r="W373" s="109">
        <f>C373-H373-K373-O373-S373</f>
        <v>0</v>
      </c>
    </row>
    <row r="374" spans="2:23" x14ac:dyDescent="0.2">
      <c r="B374" s="47">
        <v>355</v>
      </c>
      <c r="C374" s="43">
        <v>24</v>
      </c>
      <c r="D374" s="13" t="s">
        <v>47</v>
      </c>
      <c r="F374" s="71">
        <v>355</v>
      </c>
      <c r="G374" s="37"/>
      <c r="H374" s="91">
        <f>INDEX('Contrato Firme'!$N$2:$N$745,MATCH('Tela de entrada'!F374,'Contrato Firme'!$D$2:$D$745,0),1)</f>
        <v>9.3245321248631967</v>
      </c>
      <c r="J374" s="71">
        <v>355</v>
      </c>
      <c r="K374" s="93">
        <f>INDEX('Contrato Flexível Percentual'!$R$2:$R$745,MATCH('Tela de entrada'!J374,'Contrato Flexível Percentual'!$D$2:$D$745,0),1)</f>
        <v>4.8</v>
      </c>
      <c r="N374" s="71">
        <v>355</v>
      </c>
      <c r="O374" s="91">
        <f>INDEX('Contrato Flexível Prioridade'!$Q$2:$Q$1489,MATCH(CONCATENATE($N$12,'Tela de entrada'!N374),'Contrato Flexível Prioridade'!$B$2:$B$1489,0),1)</f>
        <v>9.8754678751368026</v>
      </c>
      <c r="R374" s="71">
        <v>355</v>
      </c>
      <c r="S374" s="91">
        <f>INDEX('Contrato Flexível Prioridade'!$Q$2:$Q$1489,MATCH(CONCATENATE($R$12,'Tela de entrada'!R374),'Contrato Flexível Prioridade'!$B$2:$B$1489,0),1)</f>
        <v>0</v>
      </c>
      <c r="V374" s="71">
        <v>355</v>
      </c>
      <c r="W374" s="109">
        <f>C374-H374-K374-O374-S374</f>
        <v>0</v>
      </c>
    </row>
    <row r="375" spans="2:23" x14ac:dyDescent="0.2">
      <c r="B375" s="47">
        <v>356</v>
      </c>
      <c r="C375" s="43">
        <v>46</v>
      </c>
      <c r="D375" s="13" t="s">
        <v>47</v>
      </c>
      <c r="F375" s="71">
        <v>356</v>
      </c>
      <c r="G375" s="37"/>
      <c r="H375" s="91">
        <f>INDEX('Contrato Firme'!$N$2:$N$745,MATCH('Tela de entrada'!F375,'Contrato Firme'!$D$2:$D$745,0),1)</f>
        <v>15</v>
      </c>
      <c r="J375" s="71">
        <v>356</v>
      </c>
      <c r="K375" s="93">
        <f>INDEX('Contrato Flexível Percentual'!$R$2:$R$745,MATCH('Tela de entrada'!J375,'Contrato Flexível Percentual'!$D$2:$D$745,0),1)</f>
        <v>9.1999999999999993</v>
      </c>
      <c r="N375" s="71">
        <v>356</v>
      </c>
      <c r="O375" s="91">
        <f>INDEX('Contrato Flexível Prioridade'!$Q$2:$Q$1489,MATCH(CONCATENATE($N$12,'Tela de entrada'!N375),'Contrato Flexível Prioridade'!$B$2:$B$1489,0),1)</f>
        <v>15</v>
      </c>
      <c r="R375" s="71">
        <v>356</v>
      </c>
      <c r="S375" s="91">
        <f>INDEX('Contrato Flexível Prioridade'!$Q$2:$Q$1489,MATCH(CONCATENATE($R$12,'Tela de entrada'!R375),'Contrato Flexível Prioridade'!$B$2:$B$1489,0),1)</f>
        <v>6.8000000000000007</v>
      </c>
      <c r="V375" s="71">
        <v>356</v>
      </c>
      <c r="W375" s="109">
        <f>C375-H375-K375-O375-S375</f>
        <v>0</v>
      </c>
    </row>
    <row r="376" spans="2:23" x14ac:dyDescent="0.2">
      <c r="B376" s="47">
        <v>357</v>
      </c>
      <c r="C376" s="43">
        <v>44</v>
      </c>
      <c r="D376" s="13" t="s">
        <v>47</v>
      </c>
      <c r="F376" s="71">
        <v>357</v>
      </c>
      <c r="G376" s="37"/>
      <c r="H376" s="91">
        <f>INDEX('Contrato Firme'!$N$2:$N$745,MATCH('Tela de entrada'!F376,'Contrato Firme'!$D$2:$D$745,0),1)</f>
        <v>15</v>
      </c>
      <c r="J376" s="71">
        <v>357</v>
      </c>
      <c r="K376" s="93">
        <f>INDEX('Contrato Flexível Percentual'!$R$2:$R$745,MATCH('Tela de entrada'!J376,'Contrato Flexível Percentual'!$D$2:$D$745,0),1)</f>
        <v>8.8000000000000007</v>
      </c>
      <c r="N376" s="71">
        <v>357</v>
      </c>
      <c r="O376" s="91">
        <f>INDEX('Contrato Flexível Prioridade'!$Q$2:$Q$1489,MATCH(CONCATENATE($N$12,'Tela de entrada'!N376),'Contrato Flexível Prioridade'!$B$2:$B$1489,0),1)</f>
        <v>15</v>
      </c>
      <c r="R376" s="71">
        <v>357</v>
      </c>
      <c r="S376" s="91">
        <f>INDEX('Contrato Flexível Prioridade'!$Q$2:$Q$1489,MATCH(CONCATENATE($R$12,'Tela de entrada'!R376),'Contrato Flexível Prioridade'!$B$2:$B$1489,0),1)</f>
        <v>5.1999999999999993</v>
      </c>
      <c r="V376" s="71">
        <v>357</v>
      </c>
      <c r="W376" s="109">
        <f>C376-H376-K376-O376-S376</f>
        <v>0</v>
      </c>
    </row>
    <row r="377" spans="2:23" x14ac:dyDescent="0.2">
      <c r="B377" s="47">
        <v>358</v>
      </c>
      <c r="C377" s="43">
        <v>8</v>
      </c>
      <c r="D377" s="13" t="s">
        <v>47</v>
      </c>
      <c r="F377" s="71">
        <v>358</v>
      </c>
      <c r="G377" s="37"/>
      <c r="H377" s="91">
        <f>INDEX('Contrato Firme'!$N$2:$N$745,MATCH('Tela de entrada'!F377,'Contrato Firme'!$D$2:$D$745,0),1)</f>
        <v>3.7836603258165948</v>
      </c>
      <c r="J377" s="71">
        <v>358</v>
      </c>
      <c r="K377" s="93">
        <f>INDEX('Contrato Flexível Percentual'!$R$2:$R$745,MATCH('Tela de entrada'!J377,'Contrato Flexível Percentual'!$D$2:$D$745,0),1)</f>
        <v>1.6</v>
      </c>
      <c r="N377" s="71">
        <v>358</v>
      </c>
      <c r="O377" s="91">
        <f>INDEX('Contrato Flexível Prioridade'!$Q$2:$Q$1489,MATCH(CONCATENATE($N$12,'Tela de entrada'!N377),'Contrato Flexível Prioridade'!$B$2:$B$1489,0),1)</f>
        <v>2.6163396741834051</v>
      </c>
      <c r="R377" s="71">
        <v>358</v>
      </c>
      <c r="S377" s="91">
        <f>INDEX('Contrato Flexível Prioridade'!$Q$2:$Q$1489,MATCH(CONCATENATE($R$12,'Tela de entrada'!R377),'Contrato Flexível Prioridade'!$B$2:$B$1489,0),1)</f>
        <v>0</v>
      </c>
      <c r="V377" s="71">
        <v>358</v>
      </c>
      <c r="W377" s="109">
        <f>C377-H377-K377-O377-S377</f>
        <v>4.4408920985006262E-16</v>
      </c>
    </row>
    <row r="378" spans="2:23" x14ac:dyDescent="0.2">
      <c r="B378" s="47">
        <v>359</v>
      </c>
      <c r="C378" s="43">
        <v>34</v>
      </c>
      <c r="D378" s="13" t="s">
        <v>47</v>
      </c>
      <c r="F378" s="71">
        <v>359</v>
      </c>
      <c r="G378" s="37"/>
      <c r="H378" s="91">
        <f>INDEX('Contrato Firme'!$N$2:$N$745,MATCH('Tela de entrada'!F378,'Contrato Firme'!$D$2:$D$745,0),1)</f>
        <v>12.801597423860052</v>
      </c>
      <c r="J378" s="71">
        <v>359</v>
      </c>
      <c r="K378" s="93">
        <f>INDEX('Contrato Flexível Percentual'!$R$2:$R$745,MATCH('Tela de entrada'!J378,'Contrato Flexível Percentual'!$D$2:$D$745,0),1)</f>
        <v>6.8</v>
      </c>
      <c r="N378" s="71">
        <v>359</v>
      </c>
      <c r="O378" s="91">
        <f>INDEX('Contrato Flexível Prioridade'!$Q$2:$Q$1489,MATCH(CONCATENATE($N$12,'Tela de entrada'!N378),'Contrato Flexível Prioridade'!$B$2:$B$1489,0),1)</f>
        <v>14.398402576139947</v>
      </c>
      <c r="R378" s="71">
        <v>359</v>
      </c>
      <c r="S378" s="91">
        <f>INDEX('Contrato Flexível Prioridade'!$Q$2:$Q$1489,MATCH(CONCATENATE($R$12,'Tela de entrada'!R378),'Contrato Flexível Prioridade'!$B$2:$B$1489,0),1)</f>
        <v>0</v>
      </c>
      <c r="V378" s="71">
        <v>359</v>
      </c>
      <c r="W378" s="109">
        <f>C378-H378-K378-O378-S378</f>
        <v>0</v>
      </c>
    </row>
    <row r="379" spans="2:23" x14ac:dyDescent="0.2">
      <c r="B379" s="47">
        <v>360</v>
      </c>
      <c r="C379" s="43">
        <v>40</v>
      </c>
      <c r="D379" s="13" t="s">
        <v>47</v>
      </c>
      <c r="F379" s="71">
        <v>360</v>
      </c>
      <c r="G379" s="37"/>
      <c r="H379" s="91">
        <f>INDEX('Contrato Firme'!$N$2:$N$745,MATCH('Tela de entrada'!F379,'Contrato Firme'!$D$2:$D$745,0),1)</f>
        <v>14.887836603258167</v>
      </c>
      <c r="J379" s="71">
        <v>360</v>
      </c>
      <c r="K379" s="93">
        <f>INDEX('Contrato Flexível Percentual'!$R$2:$R$745,MATCH('Tela de entrada'!J379,'Contrato Flexível Percentual'!$D$2:$D$745,0),1)</f>
        <v>8</v>
      </c>
      <c r="N379" s="71">
        <v>360</v>
      </c>
      <c r="O379" s="91">
        <f>INDEX('Contrato Flexível Prioridade'!$Q$2:$Q$1489,MATCH(CONCATENATE($N$12,'Tela de entrada'!N379),'Contrato Flexível Prioridade'!$B$2:$B$1489,0),1)</f>
        <v>15</v>
      </c>
      <c r="R379" s="71">
        <v>360</v>
      </c>
      <c r="S379" s="91">
        <f>INDEX('Contrato Flexível Prioridade'!$Q$2:$Q$1489,MATCH(CONCATENATE($R$12,'Tela de entrada'!R379),'Contrato Flexível Prioridade'!$B$2:$B$1489,0),1)</f>
        <v>2.1121633967418347</v>
      </c>
      <c r="V379" s="71">
        <v>360</v>
      </c>
      <c r="W379" s="109">
        <f>C379-H379-K379-O379-S379</f>
        <v>0</v>
      </c>
    </row>
    <row r="380" spans="2:23" x14ac:dyDescent="0.2">
      <c r="B380" s="47">
        <v>361</v>
      </c>
      <c r="C380" s="43">
        <v>23</v>
      </c>
      <c r="D380" s="13" t="s">
        <v>47</v>
      </c>
      <c r="F380" s="71">
        <v>361</v>
      </c>
      <c r="G380" s="37"/>
      <c r="H380" s="91">
        <f>INDEX('Contrato Firme'!$N$2:$N$745,MATCH('Tela de entrada'!F380,'Contrato Firme'!$D$2:$D$745,0),1)</f>
        <v>8.9768255949635112</v>
      </c>
      <c r="J380" s="71">
        <v>361</v>
      </c>
      <c r="K380" s="93">
        <f>INDEX('Contrato Flexível Percentual'!$R$2:$R$745,MATCH('Tela de entrada'!J380,'Contrato Flexível Percentual'!$D$2:$D$745,0),1)</f>
        <v>4.5999999999999996</v>
      </c>
      <c r="N380" s="71">
        <v>361</v>
      </c>
      <c r="O380" s="91">
        <f>INDEX('Contrato Flexível Prioridade'!$Q$2:$Q$1489,MATCH(CONCATENATE($N$12,'Tela de entrada'!N380),'Contrato Flexível Prioridade'!$B$2:$B$1489,0),1)</f>
        <v>9.4231744050364892</v>
      </c>
      <c r="R380" s="71">
        <v>361</v>
      </c>
      <c r="S380" s="91">
        <f>INDEX('Contrato Flexível Prioridade'!$Q$2:$Q$1489,MATCH(CONCATENATE($R$12,'Tela de entrada'!R380),'Contrato Flexível Prioridade'!$B$2:$B$1489,0),1)</f>
        <v>0</v>
      </c>
      <c r="V380" s="71">
        <v>361</v>
      </c>
      <c r="W380" s="109">
        <f>C380-H380-K380-O380-S380</f>
        <v>0</v>
      </c>
    </row>
    <row r="381" spans="2:23" x14ac:dyDescent="0.2">
      <c r="B381" s="47">
        <v>362</v>
      </c>
      <c r="C381" s="43">
        <v>30</v>
      </c>
      <c r="D381" s="13" t="s">
        <v>47</v>
      </c>
      <c r="F381" s="71">
        <v>362</v>
      </c>
      <c r="G381" s="37"/>
      <c r="H381" s="91">
        <f>INDEX('Contrato Firme'!$N$2:$N$745,MATCH('Tela de entrada'!F381,'Contrato Firme'!$D$2:$D$745,0),1)</f>
        <v>11.41077130426131</v>
      </c>
      <c r="J381" s="71">
        <v>362</v>
      </c>
      <c r="K381" s="93">
        <f>INDEX('Contrato Flexível Percentual'!$R$2:$R$745,MATCH('Tela de entrada'!J381,'Contrato Flexível Percentual'!$D$2:$D$745,0),1)</f>
        <v>6</v>
      </c>
      <c r="N381" s="71">
        <v>362</v>
      </c>
      <c r="O381" s="91">
        <f>INDEX('Contrato Flexível Prioridade'!$Q$2:$Q$1489,MATCH(CONCATENATE($N$12,'Tela de entrada'!N381),'Contrato Flexível Prioridade'!$B$2:$B$1489,0),1)</f>
        <v>12.58922869573869</v>
      </c>
      <c r="R381" s="71">
        <v>362</v>
      </c>
      <c r="S381" s="91">
        <f>INDEX('Contrato Flexível Prioridade'!$Q$2:$Q$1489,MATCH(CONCATENATE($R$12,'Tela de entrada'!R381),'Contrato Flexível Prioridade'!$B$2:$B$1489,0),1)</f>
        <v>0</v>
      </c>
      <c r="V381" s="71">
        <v>362</v>
      </c>
      <c r="W381" s="109">
        <f>C381-H381-K381-O381-S381</f>
        <v>0</v>
      </c>
    </row>
    <row r="382" spans="2:23" x14ac:dyDescent="0.2">
      <c r="B382" s="47">
        <v>363</v>
      </c>
      <c r="C382" s="43">
        <v>22</v>
      </c>
      <c r="D382" s="13" t="s">
        <v>47</v>
      </c>
      <c r="F382" s="71">
        <v>363</v>
      </c>
      <c r="G382" s="37"/>
      <c r="H382" s="91">
        <f>INDEX('Contrato Firme'!$N$2:$N$745,MATCH('Tela de entrada'!F382,'Contrato Firme'!$D$2:$D$745,0),1)</f>
        <v>8.6291190650638274</v>
      </c>
      <c r="J382" s="71">
        <v>363</v>
      </c>
      <c r="K382" s="93">
        <f>INDEX('Contrato Flexível Percentual'!$R$2:$R$745,MATCH('Tela de entrada'!J382,'Contrato Flexível Percentual'!$D$2:$D$745,0),1)</f>
        <v>4.4000000000000004</v>
      </c>
      <c r="N382" s="71">
        <v>363</v>
      </c>
      <c r="O382" s="91">
        <f>INDEX('Contrato Flexível Prioridade'!$Q$2:$Q$1489,MATCH(CONCATENATE($N$12,'Tela de entrada'!N382),'Contrato Flexível Prioridade'!$B$2:$B$1489,0),1)</f>
        <v>8.9708809349361722</v>
      </c>
      <c r="R382" s="71">
        <v>363</v>
      </c>
      <c r="S382" s="91">
        <f>INDEX('Contrato Flexível Prioridade'!$Q$2:$Q$1489,MATCH(CONCATENATE($R$12,'Tela de entrada'!R382),'Contrato Flexível Prioridade'!$B$2:$B$1489,0),1)</f>
        <v>0</v>
      </c>
      <c r="V382" s="71">
        <v>363</v>
      </c>
      <c r="W382" s="109">
        <f>C382-H382-K382-O382-S382</f>
        <v>0</v>
      </c>
    </row>
    <row r="383" spans="2:23" x14ac:dyDescent="0.2">
      <c r="B383" s="47">
        <v>364</v>
      </c>
      <c r="C383" s="43">
        <v>19</v>
      </c>
      <c r="D383" s="13" t="s">
        <v>47</v>
      </c>
      <c r="F383" s="71">
        <v>364</v>
      </c>
      <c r="G383" s="37"/>
      <c r="H383" s="91">
        <f>INDEX('Contrato Firme'!$N$2:$N$745,MATCH('Tela de entrada'!F383,'Contrato Firme'!$D$2:$D$745,0),1)</f>
        <v>7.585999475364769</v>
      </c>
      <c r="J383" s="71">
        <v>364</v>
      </c>
      <c r="K383" s="93">
        <f>INDEX('Contrato Flexível Percentual'!$R$2:$R$745,MATCH('Tela de entrada'!J383,'Contrato Flexível Percentual'!$D$2:$D$745,0),1)</f>
        <v>3.8</v>
      </c>
      <c r="N383" s="71">
        <v>364</v>
      </c>
      <c r="O383" s="91">
        <f>INDEX('Contrato Flexível Prioridade'!$Q$2:$Q$1489,MATCH(CONCATENATE($N$12,'Tela de entrada'!N383),'Contrato Flexível Prioridade'!$B$2:$B$1489,0),1)</f>
        <v>7.6140005246352302</v>
      </c>
      <c r="R383" s="71">
        <v>364</v>
      </c>
      <c r="S383" s="91">
        <f>INDEX('Contrato Flexível Prioridade'!$Q$2:$Q$1489,MATCH(CONCATENATE($R$12,'Tela de entrada'!R383),'Contrato Flexível Prioridade'!$B$2:$B$1489,0),1)</f>
        <v>0</v>
      </c>
      <c r="V383" s="71">
        <v>364</v>
      </c>
      <c r="W383" s="109">
        <f>C383-H383-K383-O383-S383</f>
        <v>8.8817841970012523E-16</v>
      </c>
    </row>
    <row r="384" spans="2:23" x14ac:dyDescent="0.2">
      <c r="B384" s="47">
        <v>365</v>
      </c>
      <c r="C384" s="43">
        <v>26</v>
      </c>
      <c r="D384" s="13" t="s">
        <v>47</v>
      </c>
      <c r="F384" s="71">
        <v>365</v>
      </c>
      <c r="G384" s="37"/>
      <c r="H384" s="91">
        <f>INDEX('Contrato Firme'!$N$2:$N$745,MATCH('Tela de entrada'!F384,'Contrato Firme'!$D$2:$D$745,0),1)</f>
        <v>10.019945184662568</v>
      </c>
      <c r="J384" s="71">
        <v>365</v>
      </c>
      <c r="K384" s="93">
        <f>INDEX('Contrato Flexível Percentual'!$R$2:$R$745,MATCH('Tela de entrada'!J384,'Contrato Flexível Percentual'!$D$2:$D$745,0),1)</f>
        <v>5.2</v>
      </c>
      <c r="N384" s="71">
        <v>365</v>
      </c>
      <c r="O384" s="91">
        <f>INDEX('Contrato Flexível Prioridade'!$Q$2:$Q$1489,MATCH(CONCATENATE($N$12,'Tela de entrada'!N384),'Contrato Flexível Prioridade'!$B$2:$B$1489,0),1)</f>
        <v>10.780054815337433</v>
      </c>
      <c r="R384" s="71">
        <v>365</v>
      </c>
      <c r="S384" s="91">
        <f>INDEX('Contrato Flexível Prioridade'!$Q$2:$Q$1489,MATCH(CONCATENATE($R$12,'Tela de entrada'!R384),'Contrato Flexível Prioridade'!$B$2:$B$1489,0),1)</f>
        <v>0</v>
      </c>
      <c r="V384" s="71">
        <v>365</v>
      </c>
      <c r="W384" s="109">
        <f>C384-H384-K384-O384-S384</f>
        <v>0</v>
      </c>
    </row>
    <row r="385" spans="2:23" x14ac:dyDescent="0.2">
      <c r="B385" s="47">
        <v>366</v>
      </c>
      <c r="C385" s="43">
        <v>10</v>
      </c>
      <c r="D385" s="13" t="s">
        <v>47</v>
      </c>
      <c r="F385" s="71">
        <v>366</v>
      </c>
      <c r="G385" s="37"/>
      <c r="H385" s="91">
        <f>INDEX('Contrato Firme'!$N$2:$N$745,MATCH('Tela de entrada'!F385,'Contrato Firme'!$D$2:$D$745,0),1)</f>
        <v>4.4566407062675992</v>
      </c>
      <c r="J385" s="71">
        <v>366</v>
      </c>
      <c r="K385" s="93">
        <f>INDEX('Contrato Flexível Percentual'!$R$2:$R$745,MATCH('Tela de entrada'!J385,'Contrato Flexível Percentual'!$D$2:$D$745,0),1)</f>
        <v>2</v>
      </c>
      <c r="N385" s="71">
        <v>366</v>
      </c>
      <c r="O385" s="91">
        <f>INDEX('Contrato Flexível Prioridade'!$Q$2:$Q$1489,MATCH(CONCATENATE($N$12,'Tela de entrada'!N385),'Contrato Flexível Prioridade'!$B$2:$B$1489,0),1)</f>
        <v>3.5433592937324008</v>
      </c>
      <c r="R385" s="71">
        <v>366</v>
      </c>
      <c r="S385" s="91">
        <f>INDEX('Contrato Flexível Prioridade'!$Q$2:$Q$1489,MATCH(CONCATENATE($R$12,'Tela de entrada'!R385),'Contrato Flexível Prioridade'!$B$2:$B$1489,0),1)</f>
        <v>0</v>
      </c>
      <c r="V385" s="71">
        <v>366</v>
      </c>
      <c r="W385" s="109">
        <f>C385-H385-K385-O385-S385</f>
        <v>0</v>
      </c>
    </row>
    <row r="386" spans="2:23" x14ac:dyDescent="0.2">
      <c r="B386" s="47">
        <v>367</v>
      </c>
      <c r="C386" s="43">
        <v>26</v>
      </c>
      <c r="D386" s="13" t="s">
        <v>47</v>
      </c>
      <c r="F386" s="71">
        <v>367</v>
      </c>
      <c r="G386" s="37"/>
      <c r="H386" s="91">
        <f>INDEX('Contrato Firme'!$N$2:$N$745,MATCH('Tela de entrada'!F386,'Contrato Firme'!$D$2:$D$745,0),1)</f>
        <v>10.019945184662568</v>
      </c>
      <c r="J386" s="71">
        <v>367</v>
      </c>
      <c r="K386" s="93">
        <f>INDEX('Contrato Flexível Percentual'!$R$2:$R$745,MATCH('Tela de entrada'!J386,'Contrato Flexível Percentual'!$D$2:$D$745,0),1)</f>
        <v>5.2</v>
      </c>
      <c r="N386" s="71">
        <v>367</v>
      </c>
      <c r="O386" s="91">
        <f>INDEX('Contrato Flexível Prioridade'!$Q$2:$Q$1489,MATCH(CONCATENATE($N$12,'Tela de entrada'!N386),'Contrato Flexível Prioridade'!$B$2:$B$1489,0),1)</f>
        <v>10.780054815337433</v>
      </c>
      <c r="R386" s="71">
        <v>367</v>
      </c>
      <c r="S386" s="91">
        <f>INDEX('Contrato Flexível Prioridade'!$Q$2:$Q$1489,MATCH(CONCATENATE($R$12,'Tela de entrada'!R386),'Contrato Flexível Prioridade'!$B$2:$B$1489,0),1)</f>
        <v>0</v>
      </c>
      <c r="V386" s="71">
        <v>367</v>
      </c>
      <c r="W386" s="109">
        <f>C386-H386-K386-O386-S386</f>
        <v>0</v>
      </c>
    </row>
    <row r="387" spans="2:23" x14ac:dyDescent="0.2">
      <c r="B387" s="47">
        <v>368</v>
      </c>
      <c r="C387" s="43">
        <v>50</v>
      </c>
      <c r="D387" s="13" t="s">
        <v>47</v>
      </c>
      <c r="F387" s="71">
        <v>368</v>
      </c>
      <c r="G387" s="37"/>
      <c r="H387" s="91">
        <f>INDEX('Contrato Firme'!$N$2:$N$745,MATCH('Tela de entrada'!F387,'Contrato Firme'!$D$2:$D$745,0),1)</f>
        <v>15</v>
      </c>
      <c r="J387" s="71">
        <v>368</v>
      </c>
      <c r="K387" s="93">
        <f>INDEX('Contrato Flexível Percentual'!$R$2:$R$745,MATCH('Tela de entrada'!J387,'Contrato Flexível Percentual'!$D$2:$D$745,0),1)</f>
        <v>10</v>
      </c>
      <c r="N387" s="71">
        <v>368</v>
      </c>
      <c r="O387" s="91">
        <f>INDEX('Contrato Flexível Prioridade'!$Q$2:$Q$1489,MATCH(CONCATENATE($N$12,'Tela de entrada'!N387),'Contrato Flexível Prioridade'!$B$2:$B$1489,0),1)</f>
        <v>15</v>
      </c>
      <c r="R387" s="71">
        <v>368</v>
      </c>
      <c r="S387" s="91">
        <f>INDEX('Contrato Flexível Prioridade'!$Q$2:$Q$1489,MATCH(CONCATENATE($R$12,'Tela de entrada'!R387),'Contrato Flexível Prioridade'!$B$2:$B$1489,0),1)</f>
        <v>10</v>
      </c>
      <c r="V387" s="71">
        <v>368</v>
      </c>
      <c r="W387" s="109">
        <f>C387-H387-K387-O387-S387</f>
        <v>0</v>
      </c>
    </row>
    <row r="388" spans="2:23" x14ac:dyDescent="0.2">
      <c r="B388" s="47">
        <v>369</v>
      </c>
      <c r="C388" s="43">
        <v>16</v>
      </c>
      <c r="D388" s="13" t="s">
        <v>47</v>
      </c>
      <c r="F388" s="71">
        <v>369</v>
      </c>
      <c r="G388" s="37"/>
      <c r="H388" s="91">
        <f>INDEX('Contrato Firme'!$N$2:$N$745,MATCH('Tela de entrada'!F388,'Contrato Firme'!$D$2:$D$745,0),1)</f>
        <v>6.5428798856657124</v>
      </c>
      <c r="J388" s="71">
        <v>369</v>
      </c>
      <c r="K388" s="93">
        <f>INDEX('Contrato Flexível Percentual'!$R$2:$R$745,MATCH('Tela de entrada'!J388,'Contrato Flexível Percentual'!$D$2:$D$745,0),1)</f>
        <v>3.2</v>
      </c>
      <c r="N388" s="71">
        <v>369</v>
      </c>
      <c r="O388" s="91">
        <f>INDEX('Contrato Flexível Prioridade'!$Q$2:$Q$1489,MATCH(CONCATENATE($N$12,'Tela de entrada'!N388),'Contrato Flexível Prioridade'!$B$2:$B$1489,0),1)</f>
        <v>6.2571201143342883</v>
      </c>
      <c r="R388" s="71">
        <v>369</v>
      </c>
      <c r="S388" s="91">
        <f>INDEX('Contrato Flexível Prioridade'!$Q$2:$Q$1489,MATCH(CONCATENATE($R$12,'Tela de entrada'!R388),'Contrato Flexível Prioridade'!$B$2:$B$1489,0),1)</f>
        <v>0</v>
      </c>
      <c r="V388" s="71">
        <v>369</v>
      </c>
      <c r="W388" s="109">
        <f>C388-H388-K388-O388-S388</f>
        <v>-8.8817841970012523E-16</v>
      </c>
    </row>
    <row r="389" spans="2:23" x14ac:dyDescent="0.2">
      <c r="B389" s="47">
        <v>370</v>
      </c>
      <c r="C389" s="43">
        <v>27</v>
      </c>
      <c r="D389" s="13" t="s">
        <v>47</v>
      </c>
      <c r="F389" s="71">
        <v>370</v>
      </c>
      <c r="G389" s="37"/>
      <c r="H389" s="91">
        <f>INDEX('Contrato Firme'!$N$2:$N$745,MATCH('Tela de entrada'!F389,'Contrato Firme'!$D$2:$D$745,0),1)</f>
        <v>10.367651714562253</v>
      </c>
      <c r="J389" s="71">
        <v>370</v>
      </c>
      <c r="K389" s="93">
        <f>INDEX('Contrato Flexível Percentual'!$R$2:$R$745,MATCH('Tela de entrada'!J389,'Contrato Flexível Percentual'!$D$2:$D$745,0),1)</f>
        <v>5.4</v>
      </c>
      <c r="N389" s="71">
        <v>370</v>
      </c>
      <c r="O389" s="91">
        <f>INDEX('Contrato Flexível Prioridade'!$Q$2:$Q$1489,MATCH(CONCATENATE($N$12,'Tela de entrada'!N389),'Contrato Flexível Prioridade'!$B$2:$B$1489,0),1)</f>
        <v>11.232348285437746</v>
      </c>
      <c r="R389" s="71">
        <v>370</v>
      </c>
      <c r="S389" s="91">
        <f>INDEX('Contrato Flexível Prioridade'!$Q$2:$Q$1489,MATCH(CONCATENATE($R$12,'Tela de entrada'!R389),'Contrato Flexível Prioridade'!$B$2:$B$1489,0),1)</f>
        <v>0</v>
      </c>
      <c r="V389" s="71">
        <v>370</v>
      </c>
      <c r="W389" s="109">
        <f>C389-H389-K389-O389-S389</f>
        <v>0</v>
      </c>
    </row>
    <row r="390" spans="2:23" x14ac:dyDescent="0.2">
      <c r="B390" s="47">
        <v>371</v>
      </c>
      <c r="C390" s="43">
        <v>14</v>
      </c>
      <c r="D390" s="13" t="s">
        <v>47</v>
      </c>
      <c r="F390" s="71">
        <v>371</v>
      </c>
      <c r="G390" s="37"/>
      <c r="H390" s="91">
        <f>INDEX('Contrato Firme'!$N$2:$N$745,MATCH('Tela de entrada'!F390,'Contrato Firme'!$D$2:$D$745,0),1)</f>
        <v>5.8474668258663414</v>
      </c>
      <c r="J390" s="71">
        <v>371</v>
      </c>
      <c r="K390" s="93">
        <f>INDEX('Contrato Flexível Percentual'!$R$2:$R$745,MATCH('Tela de entrada'!J390,'Contrato Flexível Percentual'!$D$2:$D$745,0),1)</f>
        <v>2.8</v>
      </c>
      <c r="N390" s="71">
        <v>371</v>
      </c>
      <c r="O390" s="91">
        <f>INDEX('Contrato Flexível Prioridade'!$Q$2:$Q$1489,MATCH(CONCATENATE($N$12,'Tela de entrada'!N390),'Contrato Flexível Prioridade'!$B$2:$B$1489,0),1)</f>
        <v>5.3525331741336579</v>
      </c>
      <c r="R390" s="71">
        <v>371</v>
      </c>
      <c r="S390" s="91">
        <f>INDEX('Contrato Flexível Prioridade'!$Q$2:$Q$1489,MATCH(CONCATENATE($R$12,'Tela de entrada'!R390),'Contrato Flexível Prioridade'!$B$2:$B$1489,0),1)</f>
        <v>0</v>
      </c>
      <c r="V390" s="71">
        <v>371</v>
      </c>
      <c r="W390" s="109">
        <f>C390-H390-K390-O390-S390</f>
        <v>8.8817841970012523E-16</v>
      </c>
    </row>
    <row r="391" spans="2:23" x14ac:dyDescent="0.2">
      <c r="B391" s="47">
        <v>372</v>
      </c>
      <c r="C391" s="43">
        <v>31</v>
      </c>
      <c r="D391" s="13" t="s">
        <v>47</v>
      </c>
      <c r="F391" s="71">
        <v>372</v>
      </c>
      <c r="G391" s="37"/>
      <c r="H391" s="91">
        <f>INDEX('Contrato Firme'!$N$2:$N$745,MATCH('Tela de entrada'!F391,'Contrato Firme'!$D$2:$D$745,0),1)</f>
        <v>11.758477834160995</v>
      </c>
      <c r="J391" s="71">
        <v>372</v>
      </c>
      <c r="K391" s="93">
        <f>INDEX('Contrato Flexível Percentual'!$R$2:$R$745,MATCH('Tela de entrada'!J391,'Contrato Flexível Percentual'!$D$2:$D$745,0),1)</f>
        <v>6.2</v>
      </c>
      <c r="N391" s="71">
        <v>372</v>
      </c>
      <c r="O391" s="91">
        <f>INDEX('Contrato Flexível Prioridade'!$Q$2:$Q$1489,MATCH(CONCATENATE($N$12,'Tela de entrada'!N391),'Contrato Flexível Prioridade'!$B$2:$B$1489,0),1)</f>
        <v>13.041522165839005</v>
      </c>
      <c r="R391" s="71">
        <v>372</v>
      </c>
      <c r="S391" s="91">
        <f>INDEX('Contrato Flexível Prioridade'!$Q$2:$Q$1489,MATCH(CONCATENATE($R$12,'Tela de entrada'!R391),'Contrato Flexível Prioridade'!$B$2:$B$1489,0),1)</f>
        <v>0</v>
      </c>
      <c r="V391" s="71">
        <v>372</v>
      </c>
      <c r="W391" s="109">
        <f>C391-H391-K391-O391-S391</f>
        <v>0</v>
      </c>
    </row>
    <row r="392" spans="2:23" x14ac:dyDescent="0.2">
      <c r="B392" s="47">
        <v>373</v>
      </c>
      <c r="C392" s="43">
        <v>14</v>
      </c>
      <c r="D392" s="13" t="s">
        <v>47</v>
      </c>
      <c r="F392" s="71">
        <v>373</v>
      </c>
      <c r="G392" s="37"/>
      <c r="H392" s="91">
        <f>INDEX('Contrato Firme'!$N$2:$N$745,MATCH('Tela de entrada'!F392,'Contrato Firme'!$D$2:$D$745,0),1)</f>
        <v>5.8474668258663414</v>
      </c>
      <c r="J392" s="71">
        <v>373</v>
      </c>
      <c r="K392" s="93">
        <f>INDEX('Contrato Flexível Percentual'!$R$2:$R$745,MATCH('Tela de entrada'!J392,'Contrato Flexível Percentual'!$D$2:$D$745,0),1)</f>
        <v>2.8</v>
      </c>
      <c r="N392" s="71">
        <v>373</v>
      </c>
      <c r="O392" s="91">
        <f>INDEX('Contrato Flexível Prioridade'!$Q$2:$Q$1489,MATCH(CONCATENATE($N$12,'Tela de entrada'!N392),'Contrato Flexível Prioridade'!$B$2:$B$1489,0),1)</f>
        <v>5.3525331741336579</v>
      </c>
      <c r="R392" s="71">
        <v>373</v>
      </c>
      <c r="S392" s="91">
        <f>INDEX('Contrato Flexível Prioridade'!$Q$2:$Q$1489,MATCH(CONCATENATE($R$12,'Tela de entrada'!R392),'Contrato Flexível Prioridade'!$B$2:$B$1489,0),1)</f>
        <v>0</v>
      </c>
      <c r="V392" s="71">
        <v>373</v>
      </c>
      <c r="W392" s="109">
        <f>C392-H392-K392-O392-S392</f>
        <v>8.8817841970012523E-16</v>
      </c>
    </row>
    <row r="393" spans="2:23" x14ac:dyDescent="0.2">
      <c r="B393" s="47">
        <v>374</v>
      </c>
      <c r="C393" s="43">
        <v>46</v>
      </c>
      <c r="D393" s="13" t="s">
        <v>47</v>
      </c>
      <c r="F393" s="71">
        <v>374</v>
      </c>
      <c r="G393" s="37"/>
      <c r="H393" s="91">
        <f>INDEX('Contrato Firme'!$N$2:$N$745,MATCH('Tela de entrada'!F393,'Contrato Firme'!$D$2:$D$745,0),1)</f>
        <v>15</v>
      </c>
      <c r="J393" s="71">
        <v>374</v>
      </c>
      <c r="K393" s="93">
        <f>INDEX('Contrato Flexível Percentual'!$R$2:$R$745,MATCH('Tela de entrada'!J393,'Contrato Flexível Percentual'!$D$2:$D$745,0),1)</f>
        <v>9.1999999999999993</v>
      </c>
      <c r="N393" s="71">
        <v>374</v>
      </c>
      <c r="O393" s="91">
        <f>INDEX('Contrato Flexível Prioridade'!$Q$2:$Q$1489,MATCH(CONCATENATE($N$12,'Tela de entrada'!N393),'Contrato Flexível Prioridade'!$B$2:$B$1489,0),1)</f>
        <v>15</v>
      </c>
      <c r="R393" s="71">
        <v>374</v>
      </c>
      <c r="S393" s="91">
        <f>INDEX('Contrato Flexível Prioridade'!$Q$2:$Q$1489,MATCH(CONCATENATE($R$12,'Tela de entrada'!R393),'Contrato Flexível Prioridade'!$B$2:$B$1489,0),1)</f>
        <v>6.8000000000000007</v>
      </c>
      <c r="V393" s="71">
        <v>374</v>
      </c>
      <c r="W393" s="109">
        <f>C393-H393-K393-O393-S393</f>
        <v>0</v>
      </c>
    </row>
    <row r="394" spans="2:23" x14ac:dyDescent="0.2">
      <c r="B394" s="47">
        <v>375</v>
      </c>
      <c r="C394" s="43">
        <v>11</v>
      </c>
      <c r="D394" s="13" t="s">
        <v>47</v>
      </c>
      <c r="F394" s="71">
        <v>375</v>
      </c>
      <c r="G394" s="37"/>
      <c r="H394" s="91">
        <f>INDEX('Contrato Firme'!$N$2:$N$745,MATCH('Tela de entrada'!F394,'Contrato Firme'!$D$2:$D$745,0),1)</f>
        <v>4.8043472361672848</v>
      </c>
      <c r="J394" s="71">
        <v>375</v>
      </c>
      <c r="K394" s="93">
        <f>INDEX('Contrato Flexível Percentual'!$R$2:$R$745,MATCH('Tela de entrada'!J394,'Contrato Flexível Percentual'!$D$2:$D$745,0),1)</f>
        <v>2.2000000000000002</v>
      </c>
      <c r="N394" s="71">
        <v>375</v>
      </c>
      <c r="O394" s="91">
        <f>INDEX('Contrato Flexível Prioridade'!$Q$2:$Q$1489,MATCH(CONCATENATE($N$12,'Tela de entrada'!N394),'Contrato Flexível Prioridade'!$B$2:$B$1489,0),1)</f>
        <v>3.9956527638327151</v>
      </c>
      <c r="R394" s="71">
        <v>375</v>
      </c>
      <c r="S394" s="91">
        <f>INDEX('Contrato Flexível Prioridade'!$Q$2:$Q$1489,MATCH(CONCATENATE($R$12,'Tela de entrada'!R394),'Contrato Flexível Prioridade'!$B$2:$B$1489,0),1)</f>
        <v>0</v>
      </c>
      <c r="V394" s="71">
        <v>375</v>
      </c>
      <c r="W394" s="109">
        <f>C394-H394-K394-O394-S394</f>
        <v>0</v>
      </c>
    </row>
    <row r="395" spans="2:23" x14ac:dyDescent="0.2">
      <c r="B395" s="47">
        <v>376</v>
      </c>
      <c r="C395" s="43">
        <v>21</v>
      </c>
      <c r="D395" s="13" t="s">
        <v>47</v>
      </c>
      <c r="F395" s="71">
        <v>376</v>
      </c>
      <c r="G395" s="37"/>
      <c r="H395" s="91">
        <f>INDEX('Contrato Firme'!$N$2:$N$745,MATCH('Tela de entrada'!F395,'Contrato Firme'!$D$2:$D$745,0),1)</f>
        <v>8.2814125351641401</v>
      </c>
      <c r="J395" s="71">
        <v>376</v>
      </c>
      <c r="K395" s="93">
        <f>INDEX('Contrato Flexível Percentual'!$R$2:$R$745,MATCH('Tela de entrada'!J395,'Contrato Flexível Percentual'!$D$2:$D$745,0),1)</f>
        <v>4.2</v>
      </c>
      <c r="N395" s="71">
        <v>376</v>
      </c>
      <c r="O395" s="91">
        <f>INDEX('Contrato Flexível Prioridade'!$Q$2:$Q$1489,MATCH(CONCATENATE($N$12,'Tela de entrada'!N395),'Contrato Flexível Prioridade'!$B$2:$B$1489,0),1)</f>
        <v>8.5185874648358606</v>
      </c>
      <c r="R395" s="71">
        <v>376</v>
      </c>
      <c r="S395" s="91">
        <f>INDEX('Contrato Flexível Prioridade'!$Q$2:$Q$1489,MATCH(CONCATENATE($R$12,'Tela de entrada'!R395),'Contrato Flexível Prioridade'!$B$2:$B$1489,0),1)</f>
        <v>0</v>
      </c>
      <c r="V395" s="71">
        <v>376</v>
      </c>
      <c r="W395" s="109">
        <f>C395-H395-K395-O395-S395</f>
        <v>0</v>
      </c>
    </row>
    <row r="396" spans="2:23" x14ac:dyDescent="0.2">
      <c r="B396" s="47">
        <v>377</v>
      </c>
      <c r="C396" s="43">
        <v>40</v>
      </c>
      <c r="D396" s="13" t="s">
        <v>47</v>
      </c>
      <c r="F396" s="71">
        <v>377</v>
      </c>
      <c r="G396" s="37"/>
      <c r="H396" s="91">
        <f>INDEX('Contrato Firme'!$N$2:$N$745,MATCH('Tela de entrada'!F396,'Contrato Firme'!$D$2:$D$745,0),1)</f>
        <v>14.887836603258167</v>
      </c>
      <c r="J396" s="71">
        <v>377</v>
      </c>
      <c r="K396" s="93">
        <f>INDEX('Contrato Flexível Percentual'!$R$2:$R$745,MATCH('Tela de entrada'!J396,'Contrato Flexível Percentual'!$D$2:$D$745,0),1)</f>
        <v>8</v>
      </c>
      <c r="N396" s="71">
        <v>377</v>
      </c>
      <c r="O396" s="91">
        <f>INDEX('Contrato Flexível Prioridade'!$Q$2:$Q$1489,MATCH(CONCATENATE($N$12,'Tela de entrada'!N396),'Contrato Flexível Prioridade'!$B$2:$B$1489,0),1)</f>
        <v>15</v>
      </c>
      <c r="R396" s="71">
        <v>377</v>
      </c>
      <c r="S396" s="91">
        <f>INDEX('Contrato Flexível Prioridade'!$Q$2:$Q$1489,MATCH(CONCATENATE($R$12,'Tela de entrada'!R396),'Contrato Flexível Prioridade'!$B$2:$B$1489,0),1)</f>
        <v>2.1121633967418347</v>
      </c>
      <c r="V396" s="71">
        <v>377</v>
      </c>
      <c r="W396" s="109">
        <f>C396-H396-K396-O396-S396</f>
        <v>0</v>
      </c>
    </row>
    <row r="397" spans="2:23" x14ac:dyDescent="0.2">
      <c r="B397" s="47">
        <v>378</v>
      </c>
      <c r="C397" s="43">
        <v>7</v>
      </c>
      <c r="D397" s="13" t="s">
        <v>47</v>
      </c>
      <c r="F397" s="71">
        <v>378</v>
      </c>
      <c r="G397" s="37"/>
      <c r="H397" s="91">
        <f>INDEX('Contrato Firme'!$N$2:$N$745,MATCH('Tela de entrada'!F397,'Contrato Firme'!$D$2:$D$745,0),1)</f>
        <v>3.7836603258165948</v>
      </c>
      <c r="J397" s="71">
        <v>378</v>
      </c>
      <c r="K397" s="93">
        <f>INDEX('Contrato Flexível Percentual'!$R$2:$R$745,MATCH('Tela de entrada'!J397,'Contrato Flexível Percentual'!$D$2:$D$745,0),1)</f>
        <v>1.4</v>
      </c>
      <c r="N397" s="71">
        <v>378</v>
      </c>
      <c r="O397" s="91">
        <f>INDEX('Contrato Flexível Prioridade'!$Q$2:$Q$1489,MATCH(CONCATENATE($N$12,'Tela de entrada'!N397),'Contrato Flexível Prioridade'!$B$2:$B$1489,0),1)</f>
        <v>1.8163396741834053</v>
      </c>
      <c r="R397" s="71">
        <v>378</v>
      </c>
      <c r="S397" s="91">
        <f>INDEX('Contrato Flexível Prioridade'!$Q$2:$Q$1489,MATCH(CONCATENATE($R$12,'Tela de entrada'!R397),'Contrato Flexível Prioridade'!$B$2:$B$1489,0),1)</f>
        <v>0</v>
      </c>
      <c r="V397" s="71">
        <v>378</v>
      </c>
      <c r="W397" s="109">
        <f>C397-H397-K397-O397-S397</f>
        <v>0</v>
      </c>
    </row>
    <row r="398" spans="2:23" x14ac:dyDescent="0.2">
      <c r="B398" s="47">
        <v>379</v>
      </c>
      <c r="C398" s="43">
        <v>9</v>
      </c>
      <c r="D398" s="13" t="s">
        <v>47</v>
      </c>
      <c r="F398" s="71">
        <v>379</v>
      </c>
      <c r="G398" s="37"/>
      <c r="H398" s="91">
        <f>INDEX('Contrato Firme'!$N$2:$N$745,MATCH('Tela de entrada'!F398,'Contrato Firme'!$D$2:$D$745,0),1)</f>
        <v>4.1089341763679137</v>
      </c>
      <c r="J398" s="71">
        <v>379</v>
      </c>
      <c r="K398" s="93">
        <f>INDEX('Contrato Flexível Percentual'!$R$2:$R$745,MATCH('Tela de entrada'!J398,'Contrato Flexível Percentual'!$D$2:$D$745,0),1)</f>
        <v>1.8</v>
      </c>
      <c r="N398" s="71">
        <v>379</v>
      </c>
      <c r="O398" s="91">
        <f>INDEX('Contrato Flexível Prioridade'!$Q$2:$Q$1489,MATCH(CONCATENATE($N$12,'Tela de entrada'!N398),'Contrato Flexível Prioridade'!$B$2:$B$1489,0),1)</f>
        <v>3.0910658236320865</v>
      </c>
      <c r="R398" s="71">
        <v>379</v>
      </c>
      <c r="S398" s="91">
        <f>INDEX('Contrato Flexível Prioridade'!$Q$2:$Q$1489,MATCH(CONCATENATE($R$12,'Tela de entrada'!R398),'Contrato Flexível Prioridade'!$B$2:$B$1489,0),1)</f>
        <v>0</v>
      </c>
      <c r="V398" s="71">
        <v>379</v>
      </c>
      <c r="W398" s="109">
        <f>C398-H398-K398-O398-S398</f>
        <v>0</v>
      </c>
    </row>
    <row r="399" spans="2:23" x14ac:dyDescent="0.2">
      <c r="B399" s="47">
        <v>380</v>
      </c>
      <c r="C399" s="43">
        <v>46</v>
      </c>
      <c r="D399" s="13" t="s">
        <v>47</v>
      </c>
      <c r="F399" s="71">
        <v>380</v>
      </c>
      <c r="G399" s="37"/>
      <c r="H399" s="91">
        <f>INDEX('Contrato Firme'!$N$2:$N$745,MATCH('Tela de entrada'!F399,'Contrato Firme'!$D$2:$D$745,0),1)</f>
        <v>15</v>
      </c>
      <c r="J399" s="71">
        <v>380</v>
      </c>
      <c r="K399" s="93">
        <f>INDEX('Contrato Flexível Percentual'!$R$2:$R$745,MATCH('Tela de entrada'!J399,'Contrato Flexível Percentual'!$D$2:$D$745,0),1)</f>
        <v>9.1999999999999993</v>
      </c>
      <c r="N399" s="71">
        <v>380</v>
      </c>
      <c r="O399" s="91">
        <f>INDEX('Contrato Flexível Prioridade'!$Q$2:$Q$1489,MATCH(CONCATENATE($N$12,'Tela de entrada'!N399),'Contrato Flexível Prioridade'!$B$2:$B$1489,0),1)</f>
        <v>15</v>
      </c>
      <c r="R399" s="71">
        <v>380</v>
      </c>
      <c r="S399" s="91">
        <f>INDEX('Contrato Flexível Prioridade'!$Q$2:$Q$1489,MATCH(CONCATENATE($R$12,'Tela de entrada'!R399),'Contrato Flexível Prioridade'!$B$2:$B$1489,0),1)</f>
        <v>6.8000000000000007</v>
      </c>
      <c r="V399" s="71">
        <v>380</v>
      </c>
      <c r="W399" s="109">
        <f>C399-H399-K399-O399-S399</f>
        <v>0</v>
      </c>
    </row>
    <row r="400" spans="2:23" x14ac:dyDescent="0.2">
      <c r="B400" s="47">
        <v>381</v>
      </c>
      <c r="C400" s="43">
        <v>10</v>
      </c>
      <c r="D400" s="13" t="s">
        <v>47</v>
      </c>
      <c r="F400" s="71">
        <v>381</v>
      </c>
      <c r="G400" s="37"/>
      <c r="H400" s="91">
        <f>INDEX('Contrato Firme'!$N$2:$N$745,MATCH('Tela de entrada'!F400,'Contrato Firme'!$D$2:$D$745,0),1)</f>
        <v>4.4566407062675992</v>
      </c>
      <c r="J400" s="71">
        <v>381</v>
      </c>
      <c r="K400" s="93">
        <f>INDEX('Contrato Flexível Percentual'!$R$2:$R$745,MATCH('Tela de entrada'!J400,'Contrato Flexível Percentual'!$D$2:$D$745,0),1)</f>
        <v>2</v>
      </c>
      <c r="N400" s="71">
        <v>381</v>
      </c>
      <c r="O400" s="91">
        <f>INDEX('Contrato Flexível Prioridade'!$Q$2:$Q$1489,MATCH(CONCATENATE($N$12,'Tela de entrada'!N400),'Contrato Flexível Prioridade'!$B$2:$B$1489,0),1)</f>
        <v>3.5433592937324008</v>
      </c>
      <c r="R400" s="71">
        <v>381</v>
      </c>
      <c r="S400" s="91">
        <f>INDEX('Contrato Flexível Prioridade'!$Q$2:$Q$1489,MATCH(CONCATENATE($R$12,'Tela de entrada'!R400),'Contrato Flexível Prioridade'!$B$2:$B$1489,0),1)</f>
        <v>0</v>
      </c>
      <c r="V400" s="71">
        <v>381</v>
      </c>
      <c r="W400" s="109">
        <f>C400-H400-K400-O400-S400</f>
        <v>0</v>
      </c>
    </row>
    <row r="401" spans="2:23" x14ac:dyDescent="0.2">
      <c r="B401" s="47">
        <v>382</v>
      </c>
      <c r="C401" s="43">
        <v>30</v>
      </c>
      <c r="D401" s="13" t="s">
        <v>47</v>
      </c>
      <c r="F401" s="71">
        <v>382</v>
      </c>
      <c r="G401" s="37"/>
      <c r="H401" s="91">
        <f>INDEX('Contrato Firme'!$N$2:$N$745,MATCH('Tela de entrada'!F401,'Contrato Firme'!$D$2:$D$745,0),1)</f>
        <v>11.41077130426131</v>
      </c>
      <c r="J401" s="71">
        <v>382</v>
      </c>
      <c r="K401" s="93">
        <f>INDEX('Contrato Flexível Percentual'!$R$2:$R$745,MATCH('Tela de entrada'!J401,'Contrato Flexível Percentual'!$D$2:$D$745,0),1)</f>
        <v>6</v>
      </c>
      <c r="N401" s="71">
        <v>382</v>
      </c>
      <c r="O401" s="91">
        <f>INDEX('Contrato Flexível Prioridade'!$Q$2:$Q$1489,MATCH(CONCATENATE($N$12,'Tela de entrada'!N401),'Contrato Flexível Prioridade'!$B$2:$B$1489,0),1)</f>
        <v>12.58922869573869</v>
      </c>
      <c r="R401" s="71">
        <v>382</v>
      </c>
      <c r="S401" s="91">
        <f>INDEX('Contrato Flexível Prioridade'!$Q$2:$Q$1489,MATCH(CONCATENATE($R$12,'Tela de entrada'!R401),'Contrato Flexível Prioridade'!$B$2:$B$1489,0),1)</f>
        <v>0</v>
      </c>
      <c r="V401" s="71">
        <v>382</v>
      </c>
      <c r="W401" s="109">
        <f>C401-H401-K401-O401-S401</f>
        <v>0</v>
      </c>
    </row>
    <row r="402" spans="2:23" x14ac:dyDescent="0.2">
      <c r="B402" s="47">
        <v>383</v>
      </c>
      <c r="C402" s="43">
        <v>11</v>
      </c>
      <c r="D402" s="13" t="s">
        <v>47</v>
      </c>
      <c r="F402" s="71">
        <v>383</v>
      </c>
      <c r="G402" s="37"/>
      <c r="H402" s="91">
        <f>INDEX('Contrato Firme'!$N$2:$N$745,MATCH('Tela de entrada'!F402,'Contrato Firme'!$D$2:$D$745,0),1)</f>
        <v>4.8043472361672848</v>
      </c>
      <c r="J402" s="71">
        <v>383</v>
      </c>
      <c r="K402" s="93">
        <f>INDEX('Contrato Flexível Percentual'!$R$2:$R$745,MATCH('Tela de entrada'!J402,'Contrato Flexível Percentual'!$D$2:$D$745,0),1)</f>
        <v>2.2000000000000002</v>
      </c>
      <c r="N402" s="71">
        <v>383</v>
      </c>
      <c r="O402" s="91">
        <f>INDEX('Contrato Flexível Prioridade'!$Q$2:$Q$1489,MATCH(CONCATENATE($N$12,'Tela de entrada'!N402),'Contrato Flexível Prioridade'!$B$2:$B$1489,0),1)</f>
        <v>3.9956527638327151</v>
      </c>
      <c r="R402" s="71">
        <v>383</v>
      </c>
      <c r="S402" s="91">
        <f>INDEX('Contrato Flexível Prioridade'!$Q$2:$Q$1489,MATCH(CONCATENATE($R$12,'Tela de entrada'!R402),'Contrato Flexível Prioridade'!$B$2:$B$1489,0),1)</f>
        <v>0</v>
      </c>
      <c r="V402" s="71">
        <v>383</v>
      </c>
      <c r="W402" s="109">
        <f>C402-H402-K402-O402-S402</f>
        <v>0</v>
      </c>
    </row>
    <row r="403" spans="2:23" x14ac:dyDescent="0.2">
      <c r="B403" s="47">
        <v>384</v>
      </c>
      <c r="C403" s="43">
        <v>22</v>
      </c>
      <c r="D403" s="13" t="s">
        <v>47</v>
      </c>
      <c r="F403" s="71">
        <v>384</v>
      </c>
      <c r="G403" s="37"/>
      <c r="H403" s="91">
        <f>INDEX('Contrato Firme'!$N$2:$N$745,MATCH('Tela de entrada'!F403,'Contrato Firme'!$D$2:$D$745,0),1)</f>
        <v>8.6291190650638274</v>
      </c>
      <c r="J403" s="71">
        <v>384</v>
      </c>
      <c r="K403" s="93">
        <f>INDEX('Contrato Flexível Percentual'!$R$2:$R$745,MATCH('Tela de entrada'!J403,'Contrato Flexível Percentual'!$D$2:$D$745,0),1)</f>
        <v>4.4000000000000004</v>
      </c>
      <c r="N403" s="71">
        <v>384</v>
      </c>
      <c r="O403" s="91">
        <f>INDEX('Contrato Flexível Prioridade'!$Q$2:$Q$1489,MATCH(CONCATENATE($N$12,'Tela de entrada'!N403),'Contrato Flexível Prioridade'!$B$2:$B$1489,0),1)</f>
        <v>8.9708809349361722</v>
      </c>
      <c r="R403" s="71">
        <v>384</v>
      </c>
      <c r="S403" s="91">
        <f>INDEX('Contrato Flexível Prioridade'!$Q$2:$Q$1489,MATCH(CONCATENATE($R$12,'Tela de entrada'!R403),'Contrato Flexível Prioridade'!$B$2:$B$1489,0),1)</f>
        <v>0</v>
      </c>
      <c r="V403" s="71">
        <v>384</v>
      </c>
      <c r="W403" s="109">
        <f>C403-H403-K403-O403-S403</f>
        <v>0</v>
      </c>
    </row>
    <row r="404" spans="2:23" x14ac:dyDescent="0.2">
      <c r="B404" s="47">
        <v>385</v>
      </c>
      <c r="C404" s="43">
        <v>42</v>
      </c>
      <c r="D404" s="13" t="s">
        <v>47</v>
      </c>
      <c r="F404" s="71">
        <v>385</v>
      </c>
      <c r="G404" s="37"/>
      <c r="H404" s="91">
        <f>INDEX('Contrato Firme'!$N$2:$N$745,MATCH('Tela de entrada'!F404,'Contrato Firme'!$D$2:$D$745,0),1)</f>
        <v>15</v>
      </c>
      <c r="J404" s="71">
        <v>385</v>
      </c>
      <c r="K404" s="93">
        <f>INDEX('Contrato Flexível Percentual'!$R$2:$R$745,MATCH('Tela de entrada'!J404,'Contrato Flexível Percentual'!$D$2:$D$745,0),1)</f>
        <v>8.4</v>
      </c>
      <c r="N404" s="71">
        <v>385</v>
      </c>
      <c r="O404" s="91">
        <f>INDEX('Contrato Flexível Prioridade'!$Q$2:$Q$1489,MATCH(CONCATENATE($N$12,'Tela de entrada'!N404),'Contrato Flexível Prioridade'!$B$2:$B$1489,0),1)</f>
        <v>15</v>
      </c>
      <c r="R404" s="71">
        <v>385</v>
      </c>
      <c r="S404" s="91">
        <f>INDEX('Contrato Flexível Prioridade'!$Q$2:$Q$1489,MATCH(CONCATENATE($R$12,'Tela de entrada'!R404),'Contrato Flexível Prioridade'!$B$2:$B$1489,0),1)</f>
        <v>3.6000000000000014</v>
      </c>
      <c r="V404" s="71">
        <v>385</v>
      </c>
      <c r="W404" s="109">
        <f>C404-H404-K404-O404-S404</f>
        <v>0</v>
      </c>
    </row>
    <row r="405" spans="2:23" x14ac:dyDescent="0.2">
      <c r="B405" s="47">
        <v>386</v>
      </c>
      <c r="C405" s="43">
        <v>42</v>
      </c>
      <c r="D405" s="13" t="s">
        <v>47</v>
      </c>
      <c r="F405" s="71">
        <v>386</v>
      </c>
      <c r="G405" s="37"/>
      <c r="H405" s="91">
        <f>INDEX('Contrato Firme'!$N$2:$N$745,MATCH('Tela de entrada'!F405,'Contrato Firme'!$D$2:$D$745,0),1)</f>
        <v>15</v>
      </c>
      <c r="J405" s="71">
        <v>386</v>
      </c>
      <c r="K405" s="93">
        <f>INDEX('Contrato Flexível Percentual'!$R$2:$R$745,MATCH('Tela de entrada'!J405,'Contrato Flexível Percentual'!$D$2:$D$745,0),1)</f>
        <v>8.4</v>
      </c>
      <c r="N405" s="71">
        <v>386</v>
      </c>
      <c r="O405" s="91">
        <f>INDEX('Contrato Flexível Prioridade'!$Q$2:$Q$1489,MATCH(CONCATENATE($N$12,'Tela de entrada'!N405),'Contrato Flexível Prioridade'!$B$2:$B$1489,0),1)</f>
        <v>15</v>
      </c>
      <c r="R405" s="71">
        <v>386</v>
      </c>
      <c r="S405" s="91">
        <f>INDEX('Contrato Flexível Prioridade'!$Q$2:$Q$1489,MATCH(CONCATENATE($R$12,'Tela de entrada'!R405),'Contrato Flexível Prioridade'!$B$2:$B$1489,0),1)</f>
        <v>3.6000000000000014</v>
      </c>
      <c r="V405" s="71">
        <v>386</v>
      </c>
      <c r="W405" s="109">
        <f>C405-H405-K405-O405-S405</f>
        <v>0</v>
      </c>
    </row>
    <row r="406" spans="2:23" x14ac:dyDescent="0.2">
      <c r="B406" s="47">
        <v>387</v>
      </c>
      <c r="C406" s="43">
        <v>19</v>
      </c>
      <c r="D406" s="13" t="s">
        <v>47</v>
      </c>
      <c r="F406" s="71">
        <v>387</v>
      </c>
      <c r="G406" s="37"/>
      <c r="H406" s="91">
        <f>INDEX('Contrato Firme'!$N$2:$N$745,MATCH('Tela de entrada'!F406,'Contrato Firme'!$D$2:$D$745,0),1)</f>
        <v>7.585999475364769</v>
      </c>
      <c r="J406" s="71">
        <v>387</v>
      </c>
      <c r="K406" s="93">
        <f>INDEX('Contrato Flexível Percentual'!$R$2:$R$745,MATCH('Tela de entrada'!J406,'Contrato Flexível Percentual'!$D$2:$D$745,0),1)</f>
        <v>3.8</v>
      </c>
      <c r="N406" s="71">
        <v>387</v>
      </c>
      <c r="O406" s="91">
        <f>INDEX('Contrato Flexível Prioridade'!$Q$2:$Q$1489,MATCH(CONCATENATE($N$12,'Tela de entrada'!N406),'Contrato Flexível Prioridade'!$B$2:$B$1489,0),1)</f>
        <v>7.6140005246352302</v>
      </c>
      <c r="R406" s="71">
        <v>387</v>
      </c>
      <c r="S406" s="91">
        <f>INDEX('Contrato Flexível Prioridade'!$Q$2:$Q$1489,MATCH(CONCATENATE($R$12,'Tela de entrada'!R406),'Contrato Flexível Prioridade'!$B$2:$B$1489,0),1)</f>
        <v>0</v>
      </c>
      <c r="V406" s="71">
        <v>387</v>
      </c>
      <c r="W406" s="109">
        <f>C406-H406-K406-O406-S406</f>
        <v>8.8817841970012523E-16</v>
      </c>
    </row>
    <row r="407" spans="2:23" x14ac:dyDescent="0.2">
      <c r="B407" s="47">
        <v>388</v>
      </c>
      <c r="C407" s="43">
        <v>15</v>
      </c>
      <c r="D407" s="13" t="s">
        <v>47</v>
      </c>
      <c r="F407" s="71">
        <v>388</v>
      </c>
      <c r="G407" s="37"/>
      <c r="H407" s="91">
        <f>INDEX('Contrato Firme'!$N$2:$N$745,MATCH('Tela de entrada'!F407,'Contrato Firme'!$D$2:$D$745,0),1)</f>
        <v>6.1951733557660269</v>
      </c>
      <c r="J407" s="71">
        <v>388</v>
      </c>
      <c r="K407" s="93">
        <f>INDEX('Contrato Flexível Percentual'!$R$2:$R$745,MATCH('Tela de entrada'!J407,'Contrato Flexível Percentual'!$D$2:$D$745,0),1)</f>
        <v>3</v>
      </c>
      <c r="N407" s="71">
        <v>388</v>
      </c>
      <c r="O407" s="91">
        <f>INDEX('Contrato Flexível Prioridade'!$Q$2:$Q$1489,MATCH(CONCATENATE($N$12,'Tela de entrada'!N407),'Contrato Flexível Prioridade'!$B$2:$B$1489,0),1)</f>
        <v>5.8048266442339731</v>
      </c>
      <c r="R407" s="71">
        <v>388</v>
      </c>
      <c r="S407" s="91">
        <f>INDEX('Contrato Flexível Prioridade'!$Q$2:$Q$1489,MATCH(CONCATENATE($R$12,'Tela de entrada'!R407),'Contrato Flexível Prioridade'!$B$2:$B$1489,0),1)</f>
        <v>0</v>
      </c>
      <c r="V407" s="71">
        <v>388</v>
      </c>
      <c r="W407" s="109">
        <f>C407-H407-K407-O407-S407</f>
        <v>0</v>
      </c>
    </row>
    <row r="408" spans="2:23" x14ac:dyDescent="0.2">
      <c r="B408" s="47">
        <v>389</v>
      </c>
      <c r="C408" s="43">
        <v>33</v>
      </c>
      <c r="D408" s="13" t="s">
        <v>47</v>
      </c>
      <c r="F408" s="71">
        <v>389</v>
      </c>
      <c r="G408" s="37"/>
      <c r="H408" s="91">
        <f>INDEX('Contrato Firme'!$N$2:$N$745,MATCH('Tela de entrada'!F408,'Contrato Firme'!$D$2:$D$745,0),1)</f>
        <v>12.453890893960367</v>
      </c>
      <c r="J408" s="71">
        <v>389</v>
      </c>
      <c r="K408" s="93">
        <f>INDEX('Contrato Flexível Percentual'!$R$2:$R$745,MATCH('Tela de entrada'!J408,'Contrato Flexível Percentual'!$D$2:$D$745,0),1)</f>
        <v>6.6</v>
      </c>
      <c r="N408" s="71">
        <v>389</v>
      </c>
      <c r="O408" s="91">
        <f>INDEX('Contrato Flexível Prioridade'!$Q$2:$Q$1489,MATCH(CONCATENATE($N$12,'Tela de entrada'!N408),'Contrato Flexível Prioridade'!$B$2:$B$1489,0),1)</f>
        <v>13.946109106039636</v>
      </c>
      <c r="R408" s="71">
        <v>389</v>
      </c>
      <c r="S408" s="91">
        <f>INDEX('Contrato Flexível Prioridade'!$Q$2:$Q$1489,MATCH(CONCATENATE($R$12,'Tela de entrada'!R408),'Contrato Flexível Prioridade'!$B$2:$B$1489,0),1)</f>
        <v>0</v>
      </c>
      <c r="V408" s="71">
        <v>389</v>
      </c>
      <c r="W408" s="109">
        <f>C408-H408-K408-O408-S408</f>
        <v>-1.7763568394002505E-15</v>
      </c>
    </row>
    <row r="409" spans="2:23" x14ac:dyDescent="0.2">
      <c r="B409" s="47">
        <v>390</v>
      </c>
      <c r="C409" s="43">
        <v>7</v>
      </c>
      <c r="D409" s="13" t="s">
        <v>47</v>
      </c>
      <c r="F409" s="71">
        <v>390</v>
      </c>
      <c r="G409" s="37"/>
      <c r="H409" s="91">
        <f>INDEX('Contrato Firme'!$N$2:$N$745,MATCH('Tela de entrada'!F409,'Contrato Firme'!$D$2:$D$745,0),1)</f>
        <v>3.7836603258165948</v>
      </c>
      <c r="J409" s="71">
        <v>390</v>
      </c>
      <c r="K409" s="93">
        <f>INDEX('Contrato Flexível Percentual'!$R$2:$R$745,MATCH('Tela de entrada'!J409,'Contrato Flexível Percentual'!$D$2:$D$745,0),1)</f>
        <v>1.4</v>
      </c>
      <c r="N409" s="71">
        <v>390</v>
      </c>
      <c r="O409" s="91">
        <f>INDEX('Contrato Flexível Prioridade'!$Q$2:$Q$1489,MATCH(CONCATENATE($N$12,'Tela de entrada'!N409),'Contrato Flexível Prioridade'!$B$2:$B$1489,0),1)</f>
        <v>1.8163396741834053</v>
      </c>
      <c r="R409" s="71">
        <v>390</v>
      </c>
      <c r="S409" s="91">
        <f>INDEX('Contrato Flexível Prioridade'!$Q$2:$Q$1489,MATCH(CONCATENATE($R$12,'Tela de entrada'!R409),'Contrato Flexível Prioridade'!$B$2:$B$1489,0),1)</f>
        <v>0</v>
      </c>
      <c r="V409" s="71">
        <v>390</v>
      </c>
      <c r="W409" s="109">
        <f>C409-H409-K409-O409-S409</f>
        <v>0</v>
      </c>
    </row>
    <row r="410" spans="2:23" x14ac:dyDescent="0.2">
      <c r="B410" s="47">
        <v>391</v>
      </c>
      <c r="C410" s="43">
        <v>21</v>
      </c>
      <c r="D410" s="13" t="s">
        <v>47</v>
      </c>
      <c r="F410" s="71">
        <v>391</v>
      </c>
      <c r="G410" s="37"/>
      <c r="H410" s="91">
        <f>INDEX('Contrato Firme'!$N$2:$N$745,MATCH('Tela de entrada'!F410,'Contrato Firme'!$D$2:$D$745,0),1)</f>
        <v>8.2814125351641401</v>
      </c>
      <c r="J410" s="71">
        <v>391</v>
      </c>
      <c r="K410" s="93">
        <f>INDEX('Contrato Flexível Percentual'!$R$2:$R$745,MATCH('Tela de entrada'!J410,'Contrato Flexível Percentual'!$D$2:$D$745,0),1)</f>
        <v>4.2</v>
      </c>
      <c r="N410" s="71">
        <v>391</v>
      </c>
      <c r="O410" s="91">
        <f>INDEX('Contrato Flexível Prioridade'!$Q$2:$Q$1489,MATCH(CONCATENATE($N$12,'Tela de entrada'!N410),'Contrato Flexível Prioridade'!$B$2:$B$1489,0),1)</f>
        <v>8.5185874648358606</v>
      </c>
      <c r="R410" s="71">
        <v>391</v>
      </c>
      <c r="S410" s="91">
        <f>INDEX('Contrato Flexível Prioridade'!$Q$2:$Q$1489,MATCH(CONCATENATE($R$12,'Tela de entrada'!R410),'Contrato Flexível Prioridade'!$B$2:$B$1489,0),1)</f>
        <v>0</v>
      </c>
      <c r="V410" s="71">
        <v>391</v>
      </c>
      <c r="W410" s="109">
        <f>C410-H410-K410-O410-S410</f>
        <v>0</v>
      </c>
    </row>
    <row r="411" spans="2:23" x14ac:dyDescent="0.2">
      <c r="B411" s="47">
        <v>392</v>
      </c>
      <c r="C411" s="43">
        <v>28</v>
      </c>
      <c r="D411" s="13" t="s">
        <v>47</v>
      </c>
      <c r="F411" s="71">
        <v>392</v>
      </c>
      <c r="G411" s="37"/>
      <c r="H411" s="91">
        <f>INDEX('Contrato Firme'!$N$2:$N$745,MATCH('Tela de entrada'!F411,'Contrato Firme'!$D$2:$D$745,0),1)</f>
        <v>10.715358244461939</v>
      </c>
      <c r="J411" s="71">
        <v>392</v>
      </c>
      <c r="K411" s="93">
        <f>INDEX('Contrato Flexível Percentual'!$R$2:$R$745,MATCH('Tela de entrada'!J411,'Contrato Flexível Percentual'!$D$2:$D$745,0),1)</f>
        <v>5.6</v>
      </c>
      <c r="N411" s="71">
        <v>392</v>
      </c>
      <c r="O411" s="91">
        <f>INDEX('Contrato Flexível Prioridade'!$Q$2:$Q$1489,MATCH(CONCATENATE($N$12,'Tela de entrada'!N411),'Contrato Flexível Prioridade'!$B$2:$B$1489,0),1)</f>
        <v>11.68464175553806</v>
      </c>
      <c r="R411" s="71">
        <v>392</v>
      </c>
      <c r="S411" s="91">
        <f>INDEX('Contrato Flexível Prioridade'!$Q$2:$Q$1489,MATCH(CONCATENATE($R$12,'Tela de entrada'!R411),'Contrato Flexível Prioridade'!$B$2:$B$1489,0),1)</f>
        <v>0</v>
      </c>
      <c r="V411" s="71">
        <v>392</v>
      </c>
      <c r="W411" s="109">
        <f>C411-H411-K411-O411-S411</f>
        <v>1.7763568394002505E-15</v>
      </c>
    </row>
    <row r="412" spans="2:23" x14ac:dyDescent="0.2">
      <c r="B412" s="47">
        <v>393</v>
      </c>
      <c r="C412" s="43">
        <v>11</v>
      </c>
      <c r="D412" s="13" t="s">
        <v>47</v>
      </c>
      <c r="F412" s="71">
        <v>393</v>
      </c>
      <c r="G412" s="37"/>
      <c r="H412" s="91">
        <f>INDEX('Contrato Firme'!$N$2:$N$745,MATCH('Tela de entrada'!F412,'Contrato Firme'!$D$2:$D$745,0),1)</f>
        <v>4.8043472361672848</v>
      </c>
      <c r="J412" s="71">
        <v>393</v>
      </c>
      <c r="K412" s="93">
        <f>INDEX('Contrato Flexível Percentual'!$R$2:$R$745,MATCH('Tela de entrada'!J412,'Contrato Flexível Percentual'!$D$2:$D$745,0),1)</f>
        <v>2.2000000000000002</v>
      </c>
      <c r="N412" s="71">
        <v>393</v>
      </c>
      <c r="O412" s="91">
        <f>INDEX('Contrato Flexível Prioridade'!$Q$2:$Q$1489,MATCH(CONCATENATE($N$12,'Tela de entrada'!N412),'Contrato Flexível Prioridade'!$B$2:$B$1489,0),1)</f>
        <v>3.9956527638327151</v>
      </c>
      <c r="R412" s="71">
        <v>393</v>
      </c>
      <c r="S412" s="91">
        <f>INDEX('Contrato Flexível Prioridade'!$Q$2:$Q$1489,MATCH(CONCATENATE($R$12,'Tela de entrada'!R412),'Contrato Flexível Prioridade'!$B$2:$B$1489,0),1)</f>
        <v>0</v>
      </c>
      <c r="V412" s="71">
        <v>393</v>
      </c>
      <c r="W412" s="109">
        <f>C412-H412-K412-O412-S412</f>
        <v>0</v>
      </c>
    </row>
    <row r="413" spans="2:23" x14ac:dyDescent="0.2">
      <c r="B413" s="47">
        <v>394</v>
      </c>
      <c r="C413" s="43">
        <v>44</v>
      </c>
      <c r="D413" s="13" t="s">
        <v>47</v>
      </c>
      <c r="F413" s="71">
        <v>394</v>
      </c>
      <c r="G413" s="37"/>
      <c r="H413" s="91">
        <f>INDEX('Contrato Firme'!$N$2:$N$745,MATCH('Tela de entrada'!F413,'Contrato Firme'!$D$2:$D$745,0),1)</f>
        <v>15</v>
      </c>
      <c r="J413" s="71">
        <v>394</v>
      </c>
      <c r="K413" s="93">
        <f>INDEX('Contrato Flexível Percentual'!$R$2:$R$745,MATCH('Tela de entrada'!J413,'Contrato Flexível Percentual'!$D$2:$D$745,0),1)</f>
        <v>8.8000000000000007</v>
      </c>
      <c r="N413" s="71">
        <v>394</v>
      </c>
      <c r="O413" s="91">
        <f>INDEX('Contrato Flexível Prioridade'!$Q$2:$Q$1489,MATCH(CONCATENATE($N$12,'Tela de entrada'!N413),'Contrato Flexível Prioridade'!$B$2:$B$1489,0),1)</f>
        <v>15</v>
      </c>
      <c r="R413" s="71">
        <v>394</v>
      </c>
      <c r="S413" s="91">
        <f>INDEX('Contrato Flexível Prioridade'!$Q$2:$Q$1489,MATCH(CONCATENATE($R$12,'Tela de entrada'!R413),'Contrato Flexível Prioridade'!$B$2:$B$1489,0),1)</f>
        <v>5.1999999999999993</v>
      </c>
      <c r="V413" s="71">
        <v>394</v>
      </c>
      <c r="W413" s="109">
        <f>C413-H413-K413-O413-S413</f>
        <v>0</v>
      </c>
    </row>
    <row r="414" spans="2:23" x14ac:dyDescent="0.2">
      <c r="B414" s="47">
        <v>395</v>
      </c>
      <c r="C414" s="43">
        <v>9</v>
      </c>
      <c r="D414" s="13" t="s">
        <v>47</v>
      </c>
      <c r="F414" s="71">
        <v>395</v>
      </c>
      <c r="G414" s="37"/>
      <c r="H414" s="91">
        <f>INDEX('Contrato Firme'!$N$2:$N$745,MATCH('Tela de entrada'!F414,'Contrato Firme'!$D$2:$D$745,0),1)</f>
        <v>4.1089341763679137</v>
      </c>
      <c r="J414" s="71">
        <v>395</v>
      </c>
      <c r="K414" s="93">
        <f>INDEX('Contrato Flexível Percentual'!$R$2:$R$745,MATCH('Tela de entrada'!J414,'Contrato Flexível Percentual'!$D$2:$D$745,0),1)</f>
        <v>1.8</v>
      </c>
      <c r="N414" s="71">
        <v>395</v>
      </c>
      <c r="O414" s="91">
        <f>INDEX('Contrato Flexível Prioridade'!$Q$2:$Q$1489,MATCH(CONCATENATE($N$12,'Tela de entrada'!N414),'Contrato Flexível Prioridade'!$B$2:$B$1489,0),1)</f>
        <v>3.0910658236320865</v>
      </c>
      <c r="R414" s="71">
        <v>395</v>
      </c>
      <c r="S414" s="91">
        <f>INDEX('Contrato Flexível Prioridade'!$Q$2:$Q$1489,MATCH(CONCATENATE($R$12,'Tela de entrada'!R414),'Contrato Flexível Prioridade'!$B$2:$B$1489,0),1)</f>
        <v>0</v>
      </c>
      <c r="V414" s="71">
        <v>395</v>
      </c>
      <c r="W414" s="109">
        <f>C414-H414-K414-O414-S414</f>
        <v>0</v>
      </c>
    </row>
    <row r="415" spans="2:23" x14ac:dyDescent="0.2">
      <c r="B415" s="47">
        <v>396</v>
      </c>
      <c r="C415" s="43">
        <v>30</v>
      </c>
      <c r="D415" s="13" t="s">
        <v>47</v>
      </c>
      <c r="F415" s="71">
        <v>396</v>
      </c>
      <c r="G415" s="37"/>
      <c r="H415" s="91">
        <f>INDEX('Contrato Firme'!$N$2:$N$745,MATCH('Tela de entrada'!F415,'Contrato Firme'!$D$2:$D$745,0),1)</f>
        <v>11.41077130426131</v>
      </c>
      <c r="J415" s="71">
        <v>396</v>
      </c>
      <c r="K415" s="93">
        <f>INDEX('Contrato Flexível Percentual'!$R$2:$R$745,MATCH('Tela de entrada'!J415,'Contrato Flexível Percentual'!$D$2:$D$745,0),1)</f>
        <v>6</v>
      </c>
      <c r="N415" s="71">
        <v>396</v>
      </c>
      <c r="O415" s="91">
        <f>INDEX('Contrato Flexível Prioridade'!$Q$2:$Q$1489,MATCH(CONCATENATE($N$12,'Tela de entrada'!N415),'Contrato Flexível Prioridade'!$B$2:$B$1489,0),1)</f>
        <v>12.58922869573869</v>
      </c>
      <c r="R415" s="71">
        <v>396</v>
      </c>
      <c r="S415" s="91">
        <f>INDEX('Contrato Flexível Prioridade'!$Q$2:$Q$1489,MATCH(CONCATENATE($R$12,'Tela de entrada'!R415),'Contrato Flexível Prioridade'!$B$2:$B$1489,0),1)</f>
        <v>0</v>
      </c>
      <c r="V415" s="71">
        <v>396</v>
      </c>
      <c r="W415" s="109">
        <f>C415-H415-K415-O415-S415</f>
        <v>0</v>
      </c>
    </row>
    <row r="416" spans="2:23" x14ac:dyDescent="0.2">
      <c r="B416" s="47">
        <v>397</v>
      </c>
      <c r="C416" s="43">
        <v>13</v>
      </c>
      <c r="D416" s="13" t="s">
        <v>47</v>
      </c>
      <c r="F416" s="71">
        <v>397</v>
      </c>
      <c r="G416" s="37"/>
      <c r="H416" s="91">
        <f>INDEX('Contrato Firme'!$N$2:$N$745,MATCH('Tela de entrada'!F416,'Contrato Firme'!$D$2:$D$745,0),1)</f>
        <v>5.4997602959666558</v>
      </c>
      <c r="J416" s="71">
        <v>397</v>
      </c>
      <c r="K416" s="93">
        <f>INDEX('Contrato Flexível Percentual'!$R$2:$R$745,MATCH('Tela de entrada'!J416,'Contrato Flexível Percentual'!$D$2:$D$745,0),1)</f>
        <v>2.6</v>
      </c>
      <c r="N416" s="71">
        <v>397</v>
      </c>
      <c r="O416" s="91">
        <f>INDEX('Contrato Flexível Prioridade'!$Q$2:$Q$1489,MATCH(CONCATENATE($N$12,'Tela de entrada'!N416),'Contrato Flexível Prioridade'!$B$2:$B$1489,0),1)</f>
        <v>4.9002397040333445</v>
      </c>
      <c r="R416" s="71">
        <v>397</v>
      </c>
      <c r="S416" s="91">
        <f>INDEX('Contrato Flexível Prioridade'!$Q$2:$Q$1489,MATCH(CONCATENATE($R$12,'Tela de entrada'!R416),'Contrato Flexível Prioridade'!$B$2:$B$1489,0),1)</f>
        <v>0</v>
      </c>
      <c r="V416" s="71">
        <v>397</v>
      </c>
      <c r="W416" s="109">
        <f>C416-H416-K416-O416-S416</f>
        <v>0</v>
      </c>
    </row>
    <row r="417" spans="2:23" x14ac:dyDescent="0.2">
      <c r="B417" s="47">
        <v>398</v>
      </c>
      <c r="C417" s="43">
        <v>28</v>
      </c>
      <c r="D417" s="13" t="s">
        <v>47</v>
      </c>
      <c r="F417" s="71">
        <v>398</v>
      </c>
      <c r="G417" s="37"/>
      <c r="H417" s="91">
        <f>INDEX('Contrato Firme'!$N$2:$N$745,MATCH('Tela de entrada'!F417,'Contrato Firme'!$D$2:$D$745,0),1)</f>
        <v>10.715358244461939</v>
      </c>
      <c r="J417" s="71">
        <v>398</v>
      </c>
      <c r="K417" s="93">
        <f>INDEX('Contrato Flexível Percentual'!$R$2:$R$745,MATCH('Tela de entrada'!J417,'Contrato Flexível Percentual'!$D$2:$D$745,0),1)</f>
        <v>5.6</v>
      </c>
      <c r="N417" s="71">
        <v>398</v>
      </c>
      <c r="O417" s="91">
        <f>INDEX('Contrato Flexível Prioridade'!$Q$2:$Q$1489,MATCH(CONCATENATE($N$12,'Tela de entrada'!N417),'Contrato Flexível Prioridade'!$B$2:$B$1489,0),1)</f>
        <v>11.68464175553806</v>
      </c>
      <c r="R417" s="71">
        <v>398</v>
      </c>
      <c r="S417" s="91">
        <f>INDEX('Contrato Flexível Prioridade'!$Q$2:$Q$1489,MATCH(CONCATENATE($R$12,'Tela de entrada'!R417),'Contrato Flexível Prioridade'!$B$2:$B$1489,0),1)</f>
        <v>0</v>
      </c>
      <c r="V417" s="71">
        <v>398</v>
      </c>
      <c r="W417" s="109">
        <f>C417-H417-K417-O417-S417</f>
        <v>1.7763568394002505E-15</v>
      </c>
    </row>
    <row r="418" spans="2:23" x14ac:dyDescent="0.2">
      <c r="B418" s="47">
        <v>399</v>
      </c>
      <c r="C418" s="43">
        <v>35</v>
      </c>
      <c r="D418" s="13" t="s">
        <v>47</v>
      </c>
      <c r="F418" s="71">
        <v>399</v>
      </c>
      <c r="G418" s="37"/>
      <c r="H418" s="91">
        <f>INDEX('Contrato Firme'!$N$2:$N$745,MATCH('Tela de entrada'!F418,'Contrato Firme'!$D$2:$D$745,0),1)</f>
        <v>13.149303953759738</v>
      </c>
      <c r="J418" s="71">
        <v>399</v>
      </c>
      <c r="K418" s="93">
        <f>INDEX('Contrato Flexível Percentual'!$R$2:$R$745,MATCH('Tela de entrada'!J418,'Contrato Flexível Percentual'!$D$2:$D$745,0),1)</f>
        <v>7</v>
      </c>
      <c r="N418" s="71">
        <v>399</v>
      </c>
      <c r="O418" s="91">
        <f>INDEX('Contrato Flexível Prioridade'!$Q$2:$Q$1489,MATCH(CONCATENATE($N$12,'Tela de entrada'!N418),'Contrato Flexível Prioridade'!$B$2:$B$1489,0),1)</f>
        <v>14.850696046240262</v>
      </c>
      <c r="R418" s="71">
        <v>399</v>
      </c>
      <c r="S418" s="91">
        <f>INDEX('Contrato Flexível Prioridade'!$Q$2:$Q$1489,MATCH(CONCATENATE($R$12,'Tela de entrada'!R418),'Contrato Flexível Prioridade'!$B$2:$B$1489,0),1)</f>
        <v>0</v>
      </c>
      <c r="V418" s="71">
        <v>399</v>
      </c>
      <c r="W418" s="109">
        <f>C418-H418-K418-O418-S418</f>
        <v>0</v>
      </c>
    </row>
    <row r="419" spans="2:23" x14ac:dyDescent="0.2">
      <c r="B419" s="47">
        <v>400</v>
      </c>
      <c r="C419" s="43">
        <v>38</v>
      </c>
      <c r="D419" s="13" t="s">
        <v>47</v>
      </c>
      <c r="F419" s="71">
        <v>400</v>
      </c>
      <c r="G419" s="37"/>
      <c r="H419" s="91">
        <f>INDEX('Contrato Firme'!$N$2:$N$745,MATCH('Tela de entrada'!F419,'Contrato Firme'!$D$2:$D$745,0),1)</f>
        <v>14.192423543458794</v>
      </c>
      <c r="J419" s="71">
        <v>400</v>
      </c>
      <c r="K419" s="93">
        <f>INDEX('Contrato Flexível Percentual'!$R$2:$R$745,MATCH('Tela de entrada'!J419,'Contrato Flexível Percentual'!$D$2:$D$745,0),1)</f>
        <v>7.6</v>
      </c>
      <c r="N419" s="71">
        <v>400</v>
      </c>
      <c r="O419" s="91">
        <f>INDEX('Contrato Flexível Prioridade'!$Q$2:$Q$1489,MATCH(CONCATENATE($N$12,'Tela de entrada'!N419),'Contrato Flexível Prioridade'!$B$2:$B$1489,0),1)</f>
        <v>15</v>
      </c>
      <c r="R419" s="71">
        <v>400</v>
      </c>
      <c r="S419" s="91">
        <f>INDEX('Contrato Flexível Prioridade'!$Q$2:$Q$1489,MATCH(CONCATENATE($R$12,'Tela de entrada'!R419),'Contrato Flexível Prioridade'!$B$2:$B$1489,0),1)</f>
        <v>1.2075764565412044</v>
      </c>
      <c r="V419" s="71">
        <v>400</v>
      </c>
      <c r="W419" s="109">
        <f>C419-H419-K419-O419-S419</f>
        <v>0</v>
      </c>
    </row>
    <row r="420" spans="2:23" x14ac:dyDescent="0.2">
      <c r="B420" s="47">
        <v>401</v>
      </c>
      <c r="C420" s="43">
        <v>38</v>
      </c>
      <c r="D420" s="13" t="s">
        <v>47</v>
      </c>
      <c r="F420" s="71">
        <v>401</v>
      </c>
      <c r="G420" s="37"/>
      <c r="H420" s="91">
        <f>INDEX('Contrato Firme'!$N$2:$N$745,MATCH('Tela de entrada'!F420,'Contrato Firme'!$D$2:$D$745,0),1)</f>
        <v>14.192423543458794</v>
      </c>
      <c r="J420" s="71">
        <v>401</v>
      </c>
      <c r="K420" s="93">
        <f>INDEX('Contrato Flexível Percentual'!$R$2:$R$745,MATCH('Tela de entrada'!J420,'Contrato Flexível Percentual'!$D$2:$D$745,0),1)</f>
        <v>7.6</v>
      </c>
      <c r="N420" s="71">
        <v>401</v>
      </c>
      <c r="O420" s="91">
        <f>INDEX('Contrato Flexível Prioridade'!$Q$2:$Q$1489,MATCH(CONCATENATE($N$12,'Tela de entrada'!N420),'Contrato Flexível Prioridade'!$B$2:$B$1489,0),1)</f>
        <v>15</v>
      </c>
      <c r="R420" s="71">
        <v>401</v>
      </c>
      <c r="S420" s="91">
        <f>INDEX('Contrato Flexível Prioridade'!$Q$2:$Q$1489,MATCH(CONCATENATE($R$12,'Tela de entrada'!R420),'Contrato Flexível Prioridade'!$B$2:$B$1489,0),1)</f>
        <v>1.2075764565412044</v>
      </c>
      <c r="V420" s="71">
        <v>401</v>
      </c>
      <c r="W420" s="109">
        <f>C420-H420-K420-O420-S420</f>
        <v>0</v>
      </c>
    </row>
    <row r="421" spans="2:23" x14ac:dyDescent="0.2">
      <c r="B421" s="47">
        <v>402</v>
      </c>
      <c r="C421" s="43">
        <v>43</v>
      </c>
      <c r="D421" s="13" t="s">
        <v>47</v>
      </c>
      <c r="F421" s="71">
        <v>402</v>
      </c>
      <c r="G421" s="37"/>
      <c r="H421" s="91">
        <f>INDEX('Contrato Firme'!$N$2:$N$745,MATCH('Tela de entrada'!F421,'Contrato Firme'!$D$2:$D$745,0),1)</f>
        <v>15</v>
      </c>
      <c r="J421" s="71">
        <v>402</v>
      </c>
      <c r="K421" s="93">
        <f>INDEX('Contrato Flexível Percentual'!$R$2:$R$745,MATCH('Tela de entrada'!J421,'Contrato Flexível Percentual'!$D$2:$D$745,0),1)</f>
        <v>8.6</v>
      </c>
      <c r="N421" s="71">
        <v>402</v>
      </c>
      <c r="O421" s="91">
        <f>INDEX('Contrato Flexível Prioridade'!$Q$2:$Q$1489,MATCH(CONCATENATE($N$12,'Tela de entrada'!N421),'Contrato Flexível Prioridade'!$B$2:$B$1489,0),1)</f>
        <v>15</v>
      </c>
      <c r="R421" s="71">
        <v>402</v>
      </c>
      <c r="S421" s="91">
        <f>INDEX('Contrato Flexível Prioridade'!$Q$2:$Q$1489,MATCH(CONCATENATE($R$12,'Tela de entrada'!R421),'Contrato Flexível Prioridade'!$B$2:$B$1489,0),1)</f>
        <v>4.3999999999999986</v>
      </c>
      <c r="V421" s="71">
        <v>402</v>
      </c>
      <c r="W421" s="109">
        <f>C421-H421-K421-O421-S421</f>
        <v>0</v>
      </c>
    </row>
    <row r="422" spans="2:23" x14ac:dyDescent="0.2">
      <c r="B422" s="47">
        <v>403</v>
      </c>
      <c r="C422" s="43">
        <v>22</v>
      </c>
      <c r="D422" s="13" t="s">
        <v>47</v>
      </c>
      <c r="F422" s="71">
        <v>403</v>
      </c>
      <c r="G422" s="37"/>
      <c r="H422" s="91">
        <f>INDEX('Contrato Firme'!$N$2:$N$745,MATCH('Tela de entrada'!F422,'Contrato Firme'!$D$2:$D$745,0),1)</f>
        <v>8.6291190650638274</v>
      </c>
      <c r="J422" s="71">
        <v>403</v>
      </c>
      <c r="K422" s="93">
        <f>INDEX('Contrato Flexível Percentual'!$R$2:$R$745,MATCH('Tela de entrada'!J422,'Contrato Flexível Percentual'!$D$2:$D$745,0),1)</f>
        <v>4.4000000000000004</v>
      </c>
      <c r="N422" s="71">
        <v>403</v>
      </c>
      <c r="O422" s="91">
        <f>INDEX('Contrato Flexível Prioridade'!$Q$2:$Q$1489,MATCH(CONCATENATE($N$12,'Tela de entrada'!N422),'Contrato Flexível Prioridade'!$B$2:$B$1489,0),1)</f>
        <v>8.9708809349361722</v>
      </c>
      <c r="R422" s="71">
        <v>403</v>
      </c>
      <c r="S422" s="91">
        <f>INDEX('Contrato Flexível Prioridade'!$Q$2:$Q$1489,MATCH(CONCATENATE($R$12,'Tela de entrada'!R422),'Contrato Flexível Prioridade'!$B$2:$B$1489,0),1)</f>
        <v>0</v>
      </c>
      <c r="V422" s="71">
        <v>403</v>
      </c>
      <c r="W422" s="109">
        <f>C422-H422-K422-O422-S422</f>
        <v>0</v>
      </c>
    </row>
    <row r="423" spans="2:23" x14ac:dyDescent="0.2">
      <c r="B423" s="47">
        <v>404</v>
      </c>
      <c r="C423" s="43">
        <v>27</v>
      </c>
      <c r="D423" s="13" t="s">
        <v>47</v>
      </c>
      <c r="F423" s="71">
        <v>404</v>
      </c>
      <c r="G423" s="37"/>
      <c r="H423" s="91">
        <f>INDEX('Contrato Firme'!$N$2:$N$745,MATCH('Tela de entrada'!F423,'Contrato Firme'!$D$2:$D$745,0),1)</f>
        <v>10.367651714562253</v>
      </c>
      <c r="J423" s="71">
        <v>404</v>
      </c>
      <c r="K423" s="93">
        <f>INDEX('Contrato Flexível Percentual'!$R$2:$R$745,MATCH('Tela de entrada'!J423,'Contrato Flexível Percentual'!$D$2:$D$745,0),1)</f>
        <v>5.4</v>
      </c>
      <c r="N423" s="71">
        <v>404</v>
      </c>
      <c r="O423" s="91">
        <f>INDEX('Contrato Flexível Prioridade'!$Q$2:$Q$1489,MATCH(CONCATENATE($N$12,'Tela de entrada'!N423),'Contrato Flexível Prioridade'!$B$2:$B$1489,0),1)</f>
        <v>11.232348285437746</v>
      </c>
      <c r="R423" s="71">
        <v>404</v>
      </c>
      <c r="S423" s="91">
        <f>INDEX('Contrato Flexível Prioridade'!$Q$2:$Q$1489,MATCH(CONCATENATE($R$12,'Tela de entrada'!R423),'Contrato Flexível Prioridade'!$B$2:$B$1489,0),1)</f>
        <v>0</v>
      </c>
      <c r="V423" s="71">
        <v>404</v>
      </c>
      <c r="W423" s="109">
        <f>C423-H423-K423-O423-S423</f>
        <v>0</v>
      </c>
    </row>
    <row r="424" spans="2:23" x14ac:dyDescent="0.2">
      <c r="B424" s="47">
        <v>405</v>
      </c>
      <c r="C424" s="43">
        <v>33</v>
      </c>
      <c r="D424" s="13" t="s">
        <v>47</v>
      </c>
      <c r="F424" s="71">
        <v>405</v>
      </c>
      <c r="G424" s="37"/>
      <c r="H424" s="91">
        <f>INDEX('Contrato Firme'!$N$2:$N$745,MATCH('Tela de entrada'!F424,'Contrato Firme'!$D$2:$D$745,0),1)</f>
        <v>12.453890893960367</v>
      </c>
      <c r="J424" s="71">
        <v>405</v>
      </c>
      <c r="K424" s="93">
        <f>INDEX('Contrato Flexível Percentual'!$R$2:$R$745,MATCH('Tela de entrada'!J424,'Contrato Flexível Percentual'!$D$2:$D$745,0),1)</f>
        <v>6.6</v>
      </c>
      <c r="N424" s="71">
        <v>405</v>
      </c>
      <c r="O424" s="91">
        <f>INDEX('Contrato Flexível Prioridade'!$Q$2:$Q$1489,MATCH(CONCATENATE($N$12,'Tela de entrada'!N424),'Contrato Flexível Prioridade'!$B$2:$B$1489,0),1)</f>
        <v>13.946109106039636</v>
      </c>
      <c r="R424" s="71">
        <v>405</v>
      </c>
      <c r="S424" s="91">
        <f>INDEX('Contrato Flexível Prioridade'!$Q$2:$Q$1489,MATCH(CONCATENATE($R$12,'Tela de entrada'!R424),'Contrato Flexível Prioridade'!$B$2:$B$1489,0),1)</f>
        <v>0</v>
      </c>
      <c r="V424" s="71">
        <v>405</v>
      </c>
      <c r="W424" s="109">
        <f>C424-H424-K424-O424-S424</f>
        <v>-1.7763568394002505E-15</v>
      </c>
    </row>
    <row r="425" spans="2:23" x14ac:dyDescent="0.2">
      <c r="B425" s="47">
        <v>406</v>
      </c>
      <c r="C425" s="43">
        <v>33</v>
      </c>
      <c r="D425" s="13" t="s">
        <v>47</v>
      </c>
      <c r="F425" s="71">
        <v>406</v>
      </c>
      <c r="G425" s="37"/>
      <c r="H425" s="91">
        <f>INDEX('Contrato Firme'!$N$2:$N$745,MATCH('Tela de entrada'!F425,'Contrato Firme'!$D$2:$D$745,0),1)</f>
        <v>12.453890893960367</v>
      </c>
      <c r="J425" s="71">
        <v>406</v>
      </c>
      <c r="K425" s="93">
        <f>INDEX('Contrato Flexível Percentual'!$R$2:$R$745,MATCH('Tela de entrada'!J425,'Contrato Flexível Percentual'!$D$2:$D$745,0),1)</f>
        <v>6.6</v>
      </c>
      <c r="N425" s="71">
        <v>406</v>
      </c>
      <c r="O425" s="91">
        <f>INDEX('Contrato Flexível Prioridade'!$Q$2:$Q$1489,MATCH(CONCATENATE($N$12,'Tela de entrada'!N425),'Contrato Flexível Prioridade'!$B$2:$B$1489,0),1)</f>
        <v>13.946109106039636</v>
      </c>
      <c r="R425" s="71">
        <v>406</v>
      </c>
      <c r="S425" s="91">
        <f>INDEX('Contrato Flexível Prioridade'!$Q$2:$Q$1489,MATCH(CONCATENATE($R$12,'Tela de entrada'!R425),'Contrato Flexível Prioridade'!$B$2:$B$1489,0),1)</f>
        <v>0</v>
      </c>
      <c r="V425" s="71">
        <v>406</v>
      </c>
      <c r="W425" s="109">
        <f>C425-H425-K425-O425-S425</f>
        <v>-1.7763568394002505E-15</v>
      </c>
    </row>
    <row r="426" spans="2:23" x14ac:dyDescent="0.2">
      <c r="B426" s="47">
        <v>407</v>
      </c>
      <c r="C426" s="43">
        <v>8</v>
      </c>
      <c r="D426" s="13" t="s">
        <v>47</v>
      </c>
      <c r="F426" s="71">
        <v>407</v>
      </c>
      <c r="G426" s="37"/>
      <c r="H426" s="91">
        <f>INDEX('Contrato Firme'!$N$2:$N$745,MATCH('Tela de entrada'!F426,'Contrato Firme'!$D$2:$D$745,0),1)</f>
        <v>3.7836603258165948</v>
      </c>
      <c r="J426" s="71">
        <v>407</v>
      </c>
      <c r="K426" s="93">
        <f>INDEX('Contrato Flexível Percentual'!$R$2:$R$745,MATCH('Tela de entrada'!J426,'Contrato Flexível Percentual'!$D$2:$D$745,0),1)</f>
        <v>1.6</v>
      </c>
      <c r="N426" s="71">
        <v>407</v>
      </c>
      <c r="O426" s="91">
        <f>INDEX('Contrato Flexível Prioridade'!$Q$2:$Q$1489,MATCH(CONCATENATE($N$12,'Tela de entrada'!N426),'Contrato Flexível Prioridade'!$B$2:$B$1489,0),1)</f>
        <v>2.6163396741834051</v>
      </c>
      <c r="R426" s="71">
        <v>407</v>
      </c>
      <c r="S426" s="91">
        <f>INDEX('Contrato Flexível Prioridade'!$Q$2:$Q$1489,MATCH(CONCATENATE($R$12,'Tela de entrada'!R426),'Contrato Flexível Prioridade'!$B$2:$B$1489,0),1)</f>
        <v>0</v>
      </c>
      <c r="V426" s="71">
        <v>407</v>
      </c>
      <c r="W426" s="109">
        <f>C426-H426-K426-O426-S426</f>
        <v>4.4408920985006262E-16</v>
      </c>
    </row>
    <row r="427" spans="2:23" x14ac:dyDescent="0.2">
      <c r="B427" s="47">
        <v>408</v>
      </c>
      <c r="C427" s="43">
        <v>44</v>
      </c>
      <c r="D427" s="13" t="s">
        <v>47</v>
      </c>
      <c r="F427" s="71">
        <v>408</v>
      </c>
      <c r="G427" s="37"/>
      <c r="H427" s="91">
        <f>INDEX('Contrato Firme'!$N$2:$N$745,MATCH('Tela de entrada'!F427,'Contrato Firme'!$D$2:$D$745,0),1)</f>
        <v>15</v>
      </c>
      <c r="J427" s="71">
        <v>408</v>
      </c>
      <c r="K427" s="93">
        <f>INDEX('Contrato Flexível Percentual'!$R$2:$R$745,MATCH('Tela de entrada'!J427,'Contrato Flexível Percentual'!$D$2:$D$745,0),1)</f>
        <v>8.8000000000000007</v>
      </c>
      <c r="N427" s="71">
        <v>408</v>
      </c>
      <c r="O427" s="91">
        <f>INDEX('Contrato Flexível Prioridade'!$Q$2:$Q$1489,MATCH(CONCATENATE($N$12,'Tela de entrada'!N427),'Contrato Flexível Prioridade'!$B$2:$B$1489,0),1)</f>
        <v>15</v>
      </c>
      <c r="R427" s="71">
        <v>408</v>
      </c>
      <c r="S427" s="91">
        <f>INDEX('Contrato Flexível Prioridade'!$Q$2:$Q$1489,MATCH(CONCATENATE($R$12,'Tela de entrada'!R427),'Contrato Flexível Prioridade'!$B$2:$B$1489,0),1)</f>
        <v>5.1999999999999993</v>
      </c>
      <c r="V427" s="71">
        <v>408</v>
      </c>
      <c r="W427" s="109">
        <f>C427-H427-K427-O427-S427</f>
        <v>0</v>
      </c>
    </row>
    <row r="428" spans="2:23" x14ac:dyDescent="0.2">
      <c r="B428" s="47">
        <v>409</v>
      </c>
      <c r="C428" s="43">
        <v>44</v>
      </c>
      <c r="D428" s="13" t="s">
        <v>47</v>
      </c>
      <c r="F428" s="71">
        <v>409</v>
      </c>
      <c r="G428" s="37"/>
      <c r="H428" s="91">
        <f>INDEX('Contrato Firme'!$N$2:$N$745,MATCH('Tela de entrada'!F428,'Contrato Firme'!$D$2:$D$745,0),1)</f>
        <v>15</v>
      </c>
      <c r="J428" s="71">
        <v>409</v>
      </c>
      <c r="K428" s="93">
        <f>INDEX('Contrato Flexível Percentual'!$R$2:$R$745,MATCH('Tela de entrada'!J428,'Contrato Flexível Percentual'!$D$2:$D$745,0),1)</f>
        <v>8.8000000000000007</v>
      </c>
      <c r="N428" s="71">
        <v>409</v>
      </c>
      <c r="O428" s="91">
        <f>INDEX('Contrato Flexível Prioridade'!$Q$2:$Q$1489,MATCH(CONCATENATE($N$12,'Tela de entrada'!N428),'Contrato Flexível Prioridade'!$B$2:$B$1489,0),1)</f>
        <v>15</v>
      </c>
      <c r="R428" s="71">
        <v>409</v>
      </c>
      <c r="S428" s="91">
        <f>INDEX('Contrato Flexível Prioridade'!$Q$2:$Q$1489,MATCH(CONCATENATE($R$12,'Tela de entrada'!R428),'Contrato Flexível Prioridade'!$B$2:$B$1489,0),1)</f>
        <v>5.1999999999999993</v>
      </c>
      <c r="V428" s="71">
        <v>409</v>
      </c>
      <c r="W428" s="109">
        <f>C428-H428-K428-O428-S428</f>
        <v>0</v>
      </c>
    </row>
    <row r="429" spans="2:23" x14ac:dyDescent="0.2">
      <c r="B429" s="47">
        <v>410</v>
      </c>
      <c r="C429" s="43">
        <v>50</v>
      </c>
      <c r="D429" s="13" t="s">
        <v>47</v>
      </c>
      <c r="F429" s="71">
        <v>410</v>
      </c>
      <c r="G429" s="37"/>
      <c r="H429" s="91">
        <f>INDEX('Contrato Firme'!$N$2:$N$745,MATCH('Tela de entrada'!F429,'Contrato Firme'!$D$2:$D$745,0),1)</f>
        <v>15</v>
      </c>
      <c r="J429" s="71">
        <v>410</v>
      </c>
      <c r="K429" s="93">
        <f>INDEX('Contrato Flexível Percentual'!$R$2:$R$745,MATCH('Tela de entrada'!J429,'Contrato Flexível Percentual'!$D$2:$D$745,0),1)</f>
        <v>10</v>
      </c>
      <c r="N429" s="71">
        <v>410</v>
      </c>
      <c r="O429" s="91">
        <f>INDEX('Contrato Flexível Prioridade'!$Q$2:$Q$1489,MATCH(CONCATENATE($N$12,'Tela de entrada'!N429),'Contrato Flexível Prioridade'!$B$2:$B$1489,0),1)</f>
        <v>15</v>
      </c>
      <c r="R429" s="71">
        <v>410</v>
      </c>
      <c r="S429" s="91">
        <f>INDEX('Contrato Flexível Prioridade'!$Q$2:$Q$1489,MATCH(CONCATENATE($R$12,'Tela de entrada'!R429),'Contrato Flexível Prioridade'!$B$2:$B$1489,0),1)</f>
        <v>10</v>
      </c>
      <c r="V429" s="71">
        <v>410</v>
      </c>
      <c r="W429" s="109">
        <f>C429-H429-K429-O429-S429</f>
        <v>0</v>
      </c>
    </row>
    <row r="430" spans="2:23" x14ac:dyDescent="0.2">
      <c r="B430" s="47">
        <v>411</v>
      </c>
      <c r="C430" s="43">
        <v>26</v>
      </c>
      <c r="D430" s="13" t="s">
        <v>47</v>
      </c>
      <c r="F430" s="71">
        <v>411</v>
      </c>
      <c r="G430" s="37"/>
      <c r="H430" s="91">
        <f>INDEX('Contrato Firme'!$N$2:$N$745,MATCH('Tela de entrada'!F430,'Contrato Firme'!$D$2:$D$745,0),1)</f>
        <v>10.019945184662568</v>
      </c>
      <c r="J430" s="71">
        <v>411</v>
      </c>
      <c r="K430" s="93">
        <f>INDEX('Contrato Flexível Percentual'!$R$2:$R$745,MATCH('Tela de entrada'!J430,'Contrato Flexível Percentual'!$D$2:$D$745,0),1)</f>
        <v>5.2</v>
      </c>
      <c r="N430" s="71">
        <v>411</v>
      </c>
      <c r="O430" s="91">
        <f>INDEX('Contrato Flexível Prioridade'!$Q$2:$Q$1489,MATCH(CONCATENATE($N$12,'Tela de entrada'!N430),'Contrato Flexível Prioridade'!$B$2:$B$1489,0),1)</f>
        <v>10.780054815337433</v>
      </c>
      <c r="R430" s="71">
        <v>411</v>
      </c>
      <c r="S430" s="91">
        <f>INDEX('Contrato Flexível Prioridade'!$Q$2:$Q$1489,MATCH(CONCATENATE($R$12,'Tela de entrada'!R430),'Contrato Flexível Prioridade'!$B$2:$B$1489,0),1)</f>
        <v>0</v>
      </c>
      <c r="V430" s="71">
        <v>411</v>
      </c>
      <c r="W430" s="109">
        <f>C430-H430-K430-O430-S430</f>
        <v>0</v>
      </c>
    </row>
    <row r="431" spans="2:23" x14ac:dyDescent="0.2">
      <c r="B431" s="47">
        <v>412</v>
      </c>
      <c r="C431" s="43">
        <v>6</v>
      </c>
      <c r="D431" s="13" t="s">
        <v>47</v>
      </c>
      <c r="F431" s="71">
        <v>412</v>
      </c>
      <c r="G431" s="37"/>
      <c r="H431" s="91">
        <f>INDEX('Contrato Firme'!$N$2:$N$745,MATCH('Tela de entrada'!F431,'Contrato Firme'!$D$2:$D$745,0),1)</f>
        <v>3.7836603258165948</v>
      </c>
      <c r="J431" s="71">
        <v>412</v>
      </c>
      <c r="K431" s="93">
        <f>INDEX('Contrato Flexível Percentual'!$R$2:$R$745,MATCH('Tela de entrada'!J431,'Contrato Flexível Percentual'!$D$2:$D$745,0),1)</f>
        <v>1.2</v>
      </c>
      <c r="N431" s="71">
        <v>412</v>
      </c>
      <c r="O431" s="91">
        <f>INDEX('Contrato Flexível Prioridade'!$Q$2:$Q$1489,MATCH(CONCATENATE($N$12,'Tela de entrada'!N431),'Contrato Flexível Prioridade'!$B$2:$B$1489,0),1)</f>
        <v>1.0163396741834054</v>
      </c>
      <c r="R431" s="71">
        <v>412</v>
      </c>
      <c r="S431" s="91">
        <f>INDEX('Contrato Flexível Prioridade'!$Q$2:$Q$1489,MATCH(CONCATENATE($R$12,'Tela de entrada'!R431),'Contrato Flexível Prioridade'!$B$2:$B$1489,0),1)</f>
        <v>0</v>
      </c>
      <c r="V431" s="71">
        <v>412</v>
      </c>
      <c r="W431" s="109">
        <f>C431-H431-K431-O431-S431</f>
        <v>-2.2204460492503131E-16</v>
      </c>
    </row>
    <row r="432" spans="2:23" x14ac:dyDescent="0.2">
      <c r="B432" s="47">
        <v>413</v>
      </c>
      <c r="C432" s="43">
        <v>8</v>
      </c>
      <c r="D432" s="13" t="s">
        <v>47</v>
      </c>
      <c r="F432" s="71">
        <v>413</v>
      </c>
      <c r="G432" s="37"/>
      <c r="H432" s="91">
        <f>INDEX('Contrato Firme'!$N$2:$N$745,MATCH('Tela de entrada'!F432,'Contrato Firme'!$D$2:$D$745,0),1)</f>
        <v>3.7836603258165948</v>
      </c>
      <c r="J432" s="71">
        <v>413</v>
      </c>
      <c r="K432" s="93">
        <f>INDEX('Contrato Flexível Percentual'!$R$2:$R$745,MATCH('Tela de entrada'!J432,'Contrato Flexível Percentual'!$D$2:$D$745,0),1)</f>
        <v>1.6</v>
      </c>
      <c r="N432" s="71">
        <v>413</v>
      </c>
      <c r="O432" s="91">
        <f>INDEX('Contrato Flexível Prioridade'!$Q$2:$Q$1489,MATCH(CONCATENATE($N$12,'Tela de entrada'!N432),'Contrato Flexível Prioridade'!$B$2:$B$1489,0),1)</f>
        <v>2.6163396741834051</v>
      </c>
      <c r="R432" s="71">
        <v>413</v>
      </c>
      <c r="S432" s="91">
        <f>INDEX('Contrato Flexível Prioridade'!$Q$2:$Q$1489,MATCH(CONCATENATE($R$12,'Tela de entrada'!R432),'Contrato Flexível Prioridade'!$B$2:$B$1489,0),1)</f>
        <v>0</v>
      </c>
      <c r="V432" s="71">
        <v>413</v>
      </c>
      <c r="W432" s="109">
        <f>C432-H432-K432-O432-S432</f>
        <v>4.4408920985006262E-16</v>
      </c>
    </row>
    <row r="433" spans="2:23" x14ac:dyDescent="0.2">
      <c r="B433" s="47">
        <v>414</v>
      </c>
      <c r="C433" s="43">
        <v>35</v>
      </c>
      <c r="D433" s="13" t="s">
        <v>47</v>
      </c>
      <c r="F433" s="71">
        <v>414</v>
      </c>
      <c r="G433" s="37"/>
      <c r="H433" s="91">
        <f>INDEX('Contrato Firme'!$N$2:$N$745,MATCH('Tela de entrada'!F433,'Contrato Firme'!$D$2:$D$745,0),1)</f>
        <v>13.149303953759738</v>
      </c>
      <c r="J433" s="71">
        <v>414</v>
      </c>
      <c r="K433" s="93">
        <f>INDEX('Contrato Flexível Percentual'!$R$2:$R$745,MATCH('Tela de entrada'!J433,'Contrato Flexível Percentual'!$D$2:$D$745,0),1)</f>
        <v>7</v>
      </c>
      <c r="N433" s="71">
        <v>414</v>
      </c>
      <c r="O433" s="91">
        <f>INDEX('Contrato Flexível Prioridade'!$Q$2:$Q$1489,MATCH(CONCATENATE($N$12,'Tela de entrada'!N433),'Contrato Flexível Prioridade'!$B$2:$B$1489,0),1)</f>
        <v>14.850696046240262</v>
      </c>
      <c r="R433" s="71">
        <v>414</v>
      </c>
      <c r="S433" s="91">
        <f>INDEX('Contrato Flexível Prioridade'!$Q$2:$Q$1489,MATCH(CONCATENATE($R$12,'Tela de entrada'!R433),'Contrato Flexível Prioridade'!$B$2:$B$1489,0),1)</f>
        <v>0</v>
      </c>
      <c r="V433" s="71">
        <v>414</v>
      </c>
      <c r="W433" s="109">
        <f>C433-H433-K433-O433-S433</f>
        <v>0</v>
      </c>
    </row>
    <row r="434" spans="2:23" x14ac:dyDescent="0.2">
      <c r="B434" s="47">
        <v>415</v>
      </c>
      <c r="C434" s="43">
        <v>35</v>
      </c>
      <c r="D434" s="13" t="s">
        <v>47</v>
      </c>
      <c r="F434" s="71">
        <v>415</v>
      </c>
      <c r="G434" s="37"/>
      <c r="H434" s="91">
        <f>INDEX('Contrato Firme'!$N$2:$N$745,MATCH('Tela de entrada'!F434,'Contrato Firme'!$D$2:$D$745,0),1)</f>
        <v>13.149303953759738</v>
      </c>
      <c r="J434" s="71">
        <v>415</v>
      </c>
      <c r="K434" s="93">
        <f>INDEX('Contrato Flexível Percentual'!$R$2:$R$745,MATCH('Tela de entrada'!J434,'Contrato Flexível Percentual'!$D$2:$D$745,0),1)</f>
        <v>7</v>
      </c>
      <c r="N434" s="71">
        <v>415</v>
      </c>
      <c r="O434" s="91">
        <f>INDEX('Contrato Flexível Prioridade'!$Q$2:$Q$1489,MATCH(CONCATENATE($N$12,'Tela de entrada'!N434),'Contrato Flexível Prioridade'!$B$2:$B$1489,0),1)</f>
        <v>14.850696046240262</v>
      </c>
      <c r="R434" s="71">
        <v>415</v>
      </c>
      <c r="S434" s="91">
        <f>INDEX('Contrato Flexível Prioridade'!$Q$2:$Q$1489,MATCH(CONCATENATE($R$12,'Tela de entrada'!R434),'Contrato Flexível Prioridade'!$B$2:$B$1489,0),1)</f>
        <v>0</v>
      </c>
      <c r="V434" s="71">
        <v>415</v>
      </c>
      <c r="W434" s="109">
        <f>C434-H434-K434-O434-S434</f>
        <v>0</v>
      </c>
    </row>
    <row r="435" spans="2:23" x14ac:dyDescent="0.2">
      <c r="B435" s="47">
        <v>416</v>
      </c>
      <c r="C435" s="43">
        <v>22</v>
      </c>
      <c r="D435" s="13" t="s">
        <v>47</v>
      </c>
      <c r="F435" s="71">
        <v>416</v>
      </c>
      <c r="G435" s="37"/>
      <c r="H435" s="91">
        <f>INDEX('Contrato Firme'!$N$2:$N$745,MATCH('Tela de entrada'!F435,'Contrato Firme'!$D$2:$D$745,0),1)</f>
        <v>8.6291190650638274</v>
      </c>
      <c r="J435" s="71">
        <v>416</v>
      </c>
      <c r="K435" s="93">
        <f>INDEX('Contrato Flexível Percentual'!$R$2:$R$745,MATCH('Tela de entrada'!J435,'Contrato Flexível Percentual'!$D$2:$D$745,0),1)</f>
        <v>4.4000000000000004</v>
      </c>
      <c r="N435" s="71">
        <v>416</v>
      </c>
      <c r="O435" s="91">
        <f>INDEX('Contrato Flexível Prioridade'!$Q$2:$Q$1489,MATCH(CONCATENATE($N$12,'Tela de entrada'!N435),'Contrato Flexível Prioridade'!$B$2:$B$1489,0),1)</f>
        <v>8.9708809349361722</v>
      </c>
      <c r="R435" s="71">
        <v>416</v>
      </c>
      <c r="S435" s="91">
        <f>INDEX('Contrato Flexível Prioridade'!$Q$2:$Q$1489,MATCH(CONCATENATE($R$12,'Tela de entrada'!R435),'Contrato Flexível Prioridade'!$B$2:$B$1489,0),1)</f>
        <v>0</v>
      </c>
      <c r="V435" s="71">
        <v>416</v>
      </c>
      <c r="W435" s="109">
        <f>C435-H435-K435-O435-S435</f>
        <v>0</v>
      </c>
    </row>
    <row r="436" spans="2:23" x14ac:dyDescent="0.2">
      <c r="B436" s="47">
        <v>417</v>
      </c>
      <c r="C436" s="43">
        <v>50</v>
      </c>
      <c r="D436" s="13" t="s">
        <v>47</v>
      </c>
      <c r="F436" s="71">
        <v>417</v>
      </c>
      <c r="G436" s="37"/>
      <c r="H436" s="91">
        <f>INDEX('Contrato Firme'!$N$2:$N$745,MATCH('Tela de entrada'!F436,'Contrato Firme'!$D$2:$D$745,0),1)</f>
        <v>15</v>
      </c>
      <c r="J436" s="71">
        <v>417</v>
      </c>
      <c r="K436" s="93">
        <f>INDEX('Contrato Flexível Percentual'!$R$2:$R$745,MATCH('Tela de entrada'!J436,'Contrato Flexível Percentual'!$D$2:$D$745,0),1)</f>
        <v>10</v>
      </c>
      <c r="N436" s="71">
        <v>417</v>
      </c>
      <c r="O436" s="91">
        <f>INDEX('Contrato Flexível Prioridade'!$Q$2:$Q$1489,MATCH(CONCATENATE($N$12,'Tela de entrada'!N436),'Contrato Flexível Prioridade'!$B$2:$B$1489,0),1)</f>
        <v>15</v>
      </c>
      <c r="R436" s="71">
        <v>417</v>
      </c>
      <c r="S436" s="91">
        <f>INDEX('Contrato Flexível Prioridade'!$Q$2:$Q$1489,MATCH(CONCATENATE($R$12,'Tela de entrada'!R436),'Contrato Flexível Prioridade'!$B$2:$B$1489,0),1)</f>
        <v>10</v>
      </c>
      <c r="V436" s="71">
        <v>417</v>
      </c>
      <c r="W436" s="109">
        <f>C436-H436-K436-O436-S436</f>
        <v>0</v>
      </c>
    </row>
    <row r="437" spans="2:23" x14ac:dyDescent="0.2">
      <c r="B437" s="47">
        <v>418</v>
      </c>
      <c r="C437" s="43">
        <v>9</v>
      </c>
      <c r="D437" s="13" t="s">
        <v>47</v>
      </c>
      <c r="F437" s="71">
        <v>418</v>
      </c>
      <c r="G437" s="37"/>
      <c r="H437" s="91">
        <f>INDEX('Contrato Firme'!$N$2:$N$745,MATCH('Tela de entrada'!F437,'Contrato Firme'!$D$2:$D$745,0),1)</f>
        <v>4.1089341763679137</v>
      </c>
      <c r="J437" s="71">
        <v>418</v>
      </c>
      <c r="K437" s="93">
        <f>INDEX('Contrato Flexível Percentual'!$R$2:$R$745,MATCH('Tela de entrada'!J437,'Contrato Flexível Percentual'!$D$2:$D$745,0),1)</f>
        <v>1.8</v>
      </c>
      <c r="N437" s="71">
        <v>418</v>
      </c>
      <c r="O437" s="91">
        <f>INDEX('Contrato Flexível Prioridade'!$Q$2:$Q$1489,MATCH(CONCATENATE($N$12,'Tela de entrada'!N437),'Contrato Flexível Prioridade'!$B$2:$B$1489,0),1)</f>
        <v>3.0910658236320865</v>
      </c>
      <c r="R437" s="71">
        <v>418</v>
      </c>
      <c r="S437" s="91">
        <f>INDEX('Contrato Flexível Prioridade'!$Q$2:$Q$1489,MATCH(CONCATENATE($R$12,'Tela de entrada'!R437),'Contrato Flexível Prioridade'!$B$2:$B$1489,0),1)</f>
        <v>0</v>
      </c>
      <c r="V437" s="71">
        <v>418</v>
      </c>
      <c r="W437" s="109">
        <f>C437-H437-K437-O437-S437</f>
        <v>0</v>
      </c>
    </row>
    <row r="438" spans="2:23" x14ac:dyDescent="0.2">
      <c r="B438" s="47">
        <v>419</v>
      </c>
      <c r="C438" s="43">
        <v>7</v>
      </c>
      <c r="D438" s="13" t="s">
        <v>47</v>
      </c>
      <c r="F438" s="71">
        <v>419</v>
      </c>
      <c r="G438" s="37"/>
      <c r="H438" s="91">
        <f>INDEX('Contrato Firme'!$N$2:$N$745,MATCH('Tela de entrada'!F438,'Contrato Firme'!$D$2:$D$745,0),1)</f>
        <v>3.7836603258165948</v>
      </c>
      <c r="J438" s="71">
        <v>419</v>
      </c>
      <c r="K438" s="93">
        <f>INDEX('Contrato Flexível Percentual'!$R$2:$R$745,MATCH('Tela de entrada'!J438,'Contrato Flexível Percentual'!$D$2:$D$745,0),1)</f>
        <v>1.4</v>
      </c>
      <c r="N438" s="71">
        <v>419</v>
      </c>
      <c r="O438" s="91">
        <f>INDEX('Contrato Flexível Prioridade'!$Q$2:$Q$1489,MATCH(CONCATENATE($N$12,'Tela de entrada'!N438),'Contrato Flexível Prioridade'!$B$2:$B$1489,0),1)</f>
        <v>1.8163396741834053</v>
      </c>
      <c r="R438" s="71">
        <v>419</v>
      </c>
      <c r="S438" s="91">
        <f>INDEX('Contrato Flexível Prioridade'!$Q$2:$Q$1489,MATCH(CONCATENATE($R$12,'Tela de entrada'!R438),'Contrato Flexível Prioridade'!$B$2:$B$1489,0),1)</f>
        <v>0</v>
      </c>
      <c r="V438" s="71">
        <v>419</v>
      </c>
      <c r="W438" s="109">
        <f>C438-H438-K438-O438-S438</f>
        <v>0</v>
      </c>
    </row>
    <row r="439" spans="2:23" x14ac:dyDescent="0.2">
      <c r="B439" s="47">
        <v>420</v>
      </c>
      <c r="C439" s="43">
        <v>32</v>
      </c>
      <c r="D439" s="13" t="s">
        <v>47</v>
      </c>
      <c r="F439" s="71">
        <v>420</v>
      </c>
      <c r="G439" s="37"/>
      <c r="H439" s="91">
        <f>INDEX('Contrato Firme'!$N$2:$N$745,MATCH('Tela de entrada'!F439,'Contrato Firme'!$D$2:$D$745,0),1)</f>
        <v>12.106184364060681</v>
      </c>
      <c r="J439" s="71">
        <v>420</v>
      </c>
      <c r="K439" s="93">
        <f>INDEX('Contrato Flexível Percentual'!$R$2:$R$745,MATCH('Tela de entrada'!J439,'Contrato Flexível Percentual'!$D$2:$D$745,0),1)</f>
        <v>6.4</v>
      </c>
      <c r="N439" s="71">
        <v>420</v>
      </c>
      <c r="O439" s="91">
        <f>INDEX('Contrato Flexível Prioridade'!$Q$2:$Q$1489,MATCH(CONCATENATE($N$12,'Tela de entrada'!N439),'Contrato Flexível Prioridade'!$B$2:$B$1489,0),1)</f>
        <v>13.49381563593932</v>
      </c>
      <c r="R439" s="71">
        <v>420</v>
      </c>
      <c r="S439" s="91">
        <f>INDEX('Contrato Flexível Prioridade'!$Q$2:$Q$1489,MATCH(CONCATENATE($R$12,'Tela de entrada'!R439),'Contrato Flexível Prioridade'!$B$2:$B$1489,0),1)</f>
        <v>0</v>
      </c>
      <c r="V439" s="71">
        <v>420</v>
      </c>
      <c r="W439" s="109">
        <f>C439-H439-K439-O439-S439</f>
        <v>-1.7763568394002505E-15</v>
      </c>
    </row>
    <row r="440" spans="2:23" x14ac:dyDescent="0.2">
      <c r="B440" s="47">
        <v>421</v>
      </c>
      <c r="C440" s="43">
        <v>9</v>
      </c>
      <c r="D440" s="13" t="s">
        <v>47</v>
      </c>
      <c r="F440" s="71">
        <v>421</v>
      </c>
      <c r="G440" s="37"/>
      <c r="H440" s="91">
        <f>INDEX('Contrato Firme'!$N$2:$N$745,MATCH('Tela de entrada'!F440,'Contrato Firme'!$D$2:$D$745,0),1)</f>
        <v>4.1089341763679137</v>
      </c>
      <c r="J440" s="71">
        <v>421</v>
      </c>
      <c r="K440" s="93">
        <f>INDEX('Contrato Flexível Percentual'!$R$2:$R$745,MATCH('Tela de entrada'!J440,'Contrato Flexível Percentual'!$D$2:$D$745,0),1)</f>
        <v>1.8</v>
      </c>
      <c r="N440" s="71">
        <v>421</v>
      </c>
      <c r="O440" s="91">
        <f>INDEX('Contrato Flexível Prioridade'!$Q$2:$Q$1489,MATCH(CONCATENATE($N$12,'Tela de entrada'!N440),'Contrato Flexível Prioridade'!$B$2:$B$1489,0),1)</f>
        <v>3.0910658236320865</v>
      </c>
      <c r="R440" s="71">
        <v>421</v>
      </c>
      <c r="S440" s="91">
        <f>INDEX('Contrato Flexível Prioridade'!$Q$2:$Q$1489,MATCH(CONCATENATE($R$12,'Tela de entrada'!R440),'Contrato Flexível Prioridade'!$B$2:$B$1489,0),1)</f>
        <v>0</v>
      </c>
      <c r="V440" s="71">
        <v>421</v>
      </c>
      <c r="W440" s="109">
        <f>C440-H440-K440-O440-S440</f>
        <v>0</v>
      </c>
    </row>
    <row r="441" spans="2:23" x14ac:dyDescent="0.2">
      <c r="B441" s="47">
        <v>422</v>
      </c>
      <c r="C441" s="43">
        <v>12</v>
      </c>
      <c r="D441" s="13" t="s">
        <v>47</v>
      </c>
      <c r="F441" s="71">
        <v>422</v>
      </c>
      <c r="G441" s="37"/>
      <c r="H441" s="91">
        <f>INDEX('Contrato Firme'!$N$2:$N$745,MATCH('Tela de entrada'!F441,'Contrato Firme'!$D$2:$D$745,0),1)</f>
        <v>5.1520537660669703</v>
      </c>
      <c r="J441" s="71">
        <v>422</v>
      </c>
      <c r="K441" s="93">
        <f>INDEX('Contrato Flexível Percentual'!$R$2:$R$745,MATCH('Tela de entrada'!J441,'Contrato Flexível Percentual'!$D$2:$D$745,0),1)</f>
        <v>2.4</v>
      </c>
      <c r="N441" s="71">
        <v>422</v>
      </c>
      <c r="O441" s="91">
        <f>INDEX('Contrato Flexível Prioridade'!$Q$2:$Q$1489,MATCH(CONCATENATE($N$12,'Tela de entrada'!N441),'Contrato Flexível Prioridade'!$B$2:$B$1489,0),1)</f>
        <v>4.4479462339330293</v>
      </c>
      <c r="R441" s="71">
        <v>422</v>
      </c>
      <c r="S441" s="91">
        <f>INDEX('Contrato Flexível Prioridade'!$Q$2:$Q$1489,MATCH(CONCATENATE($R$12,'Tela de entrada'!R441),'Contrato Flexível Prioridade'!$B$2:$B$1489,0),1)</f>
        <v>0</v>
      </c>
      <c r="V441" s="71">
        <v>422</v>
      </c>
      <c r="W441" s="109">
        <f>C441-H441-K441-O441-S441</f>
        <v>0</v>
      </c>
    </row>
    <row r="442" spans="2:23" x14ac:dyDescent="0.2">
      <c r="B442" s="47">
        <v>423</v>
      </c>
      <c r="C442" s="43">
        <v>11</v>
      </c>
      <c r="D442" s="13" t="s">
        <v>47</v>
      </c>
      <c r="F442" s="71">
        <v>423</v>
      </c>
      <c r="G442" s="37"/>
      <c r="H442" s="91">
        <f>INDEX('Contrato Firme'!$N$2:$N$745,MATCH('Tela de entrada'!F442,'Contrato Firme'!$D$2:$D$745,0),1)</f>
        <v>4.8043472361672848</v>
      </c>
      <c r="J442" s="71">
        <v>423</v>
      </c>
      <c r="K442" s="93">
        <f>INDEX('Contrato Flexível Percentual'!$R$2:$R$745,MATCH('Tela de entrada'!J442,'Contrato Flexível Percentual'!$D$2:$D$745,0),1)</f>
        <v>2.2000000000000002</v>
      </c>
      <c r="N442" s="71">
        <v>423</v>
      </c>
      <c r="O442" s="91">
        <f>INDEX('Contrato Flexível Prioridade'!$Q$2:$Q$1489,MATCH(CONCATENATE($N$12,'Tela de entrada'!N442),'Contrato Flexível Prioridade'!$B$2:$B$1489,0),1)</f>
        <v>3.9956527638327151</v>
      </c>
      <c r="R442" s="71">
        <v>423</v>
      </c>
      <c r="S442" s="91">
        <f>INDEX('Contrato Flexível Prioridade'!$Q$2:$Q$1489,MATCH(CONCATENATE($R$12,'Tela de entrada'!R442),'Contrato Flexível Prioridade'!$B$2:$B$1489,0),1)</f>
        <v>0</v>
      </c>
      <c r="V442" s="71">
        <v>423</v>
      </c>
      <c r="W442" s="109">
        <f>C442-H442-K442-O442-S442</f>
        <v>0</v>
      </c>
    </row>
    <row r="443" spans="2:23" x14ac:dyDescent="0.2">
      <c r="B443" s="47">
        <v>424</v>
      </c>
      <c r="C443" s="43">
        <v>5</v>
      </c>
      <c r="D443" s="13" t="s">
        <v>47</v>
      </c>
      <c r="F443" s="71">
        <v>424</v>
      </c>
      <c r="G443" s="37"/>
      <c r="H443" s="91">
        <f>INDEX('Contrato Firme'!$N$2:$N$745,MATCH('Tela de entrada'!F443,'Contrato Firme'!$D$2:$D$745,0),1)</f>
        <v>3.7836603258165948</v>
      </c>
      <c r="J443" s="71">
        <v>424</v>
      </c>
      <c r="K443" s="93">
        <f>INDEX('Contrato Flexível Percentual'!$R$2:$R$745,MATCH('Tela de entrada'!J443,'Contrato Flexível Percentual'!$D$2:$D$745,0),1)</f>
        <v>1</v>
      </c>
      <c r="N443" s="71">
        <v>424</v>
      </c>
      <c r="O443" s="91">
        <f>INDEX('Contrato Flexível Prioridade'!$Q$2:$Q$1489,MATCH(CONCATENATE($N$12,'Tela de entrada'!N443),'Contrato Flexível Prioridade'!$B$2:$B$1489,0),1)</f>
        <v>0.21633967418340561</v>
      </c>
      <c r="R443" s="71">
        <v>424</v>
      </c>
      <c r="S443" s="91">
        <f>INDEX('Contrato Flexível Prioridade'!$Q$2:$Q$1489,MATCH(CONCATENATE($R$12,'Tela de entrada'!R443),'Contrato Flexível Prioridade'!$B$2:$B$1489,0),1)</f>
        <v>0</v>
      </c>
      <c r="V443" s="71">
        <v>424</v>
      </c>
      <c r="W443" s="109">
        <f>C443-H443-K443-O443-S443</f>
        <v>-4.4408920985006262E-16</v>
      </c>
    </row>
    <row r="444" spans="2:23" x14ac:dyDescent="0.2">
      <c r="B444" s="47">
        <v>425</v>
      </c>
      <c r="C444" s="43">
        <v>48</v>
      </c>
      <c r="D444" s="13" t="s">
        <v>47</v>
      </c>
      <c r="F444" s="71">
        <v>425</v>
      </c>
      <c r="G444" s="37"/>
      <c r="H444" s="91">
        <f>INDEX('Contrato Firme'!$N$2:$N$745,MATCH('Tela de entrada'!F444,'Contrato Firme'!$D$2:$D$745,0),1)</f>
        <v>15</v>
      </c>
      <c r="J444" s="71">
        <v>425</v>
      </c>
      <c r="K444" s="93">
        <f>INDEX('Contrato Flexível Percentual'!$R$2:$R$745,MATCH('Tela de entrada'!J444,'Contrato Flexível Percentual'!$D$2:$D$745,0),1)</f>
        <v>9.6</v>
      </c>
      <c r="N444" s="71">
        <v>425</v>
      </c>
      <c r="O444" s="91">
        <f>INDEX('Contrato Flexível Prioridade'!$Q$2:$Q$1489,MATCH(CONCATENATE($N$12,'Tela de entrada'!N444),'Contrato Flexível Prioridade'!$B$2:$B$1489,0),1)</f>
        <v>15</v>
      </c>
      <c r="R444" s="71">
        <v>425</v>
      </c>
      <c r="S444" s="91">
        <f>INDEX('Contrato Flexível Prioridade'!$Q$2:$Q$1489,MATCH(CONCATENATE($R$12,'Tela de entrada'!R444),'Contrato Flexível Prioridade'!$B$2:$B$1489,0),1)</f>
        <v>8.3999999999999986</v>
      </c>
      <c r="V444" s="71">
        <v>425</v>
      </c>
      <c r="W444" s="109">
        <f>C444-H444-K444-O444-S444</f>
        <v>0</v>
      </c>
    </row>
    <row r="445" spans="2:23" x14ac:dyDescent="0.2">
      <c r="B445" s="47">
        <v>426</v>
      </c>
      <c r="C445" s="43">
        <v>44</v>
      </c>
      <c r="D445" s="13" t="s">
        <v>47</v>
      </c>
      <c r="F445" s="71">
        <v>426</v>
      </c>
      <c r="G445" s="37"/>
      <c r="H445" s="91">
        <f>INDEX('Contrato Firme'!$N$2:$N$745,MATCH('Tela de entrada'!F445,'Contrato Firme'!$D$2:$D$745,0),1)</f>
        <v>15</v>
      </c>
      <c r="J445" s="71">
        <v>426</v>
      </c>
      <c r="K445" s="93">
        <f>INDEX('Contrato Flexível Percentual'!$R$2:$R$745,MATCH('Tela de entrada'!J445,'Contrato Flexível Percentual'!$D$2:$D$745,0),1)</f>
        <v>8.8000000000000007</v>
      </c>
      <c r="N445" s="71">
        <v>426</v>
      </c>
      <c r="O445" s="91">
        <f>INDEX('Contrato Flexível Prioridade'!$Q$2:$Q$1489,MATCH(CONCATENATE($N$12,'Tela de entrada'!N445),'Contrato Flexível Prioridade'!$B$2:$B$1489,0),1)</f>
        <v>15</v>
      </c>
      <c r="R445" s="71">
        <v>426</v>
      </c>
      <c r="S445" s="91">
        <f>INDEX('Contrato Flexível Prioridade'!$Q$2:$Q$1489,MATCH(CONCATENATE($R$12,'Tela de entrada'!R445),'Contrato Flexível Prioridade'!$B$2:$B$1489,0),1)</f>
        <v>5.1999999999999993</v>
      </c>
      <c r="V445" s="71">
        <v>426</v>
      </c>
      <c r="W445" s="109">
        <f>C445-H445-K445-O445-S445</f>
        <v>0</v>
      </c>
    </row>
    <row r="446" spans="2:23" x14ac:dyDescent="0.2">
      <c r="B446" s="47">
        <v>427</v>
      </c>
      <c r="C446" s="43">
        <v>32</v>
      </c>
      <c r="D446" s="13" t="s">
        <v>47</v>
      </c>
      <c r="F446" s="71">
        <v>427</v>
      </c>
      <c r="G446" s="37"/>
      <c r="H446" s="91">
        <f>INDEX('Contrato Firme'!$N$2:$N$745,MATCH('Tela de entrada'!F446,'Contrato Firme'!$D$2:$D$745,0),1)</f>
        <v>12.106184364060681</v>
      </c>
      <c r="J446" s="71">
        <v>427</v>
      </c>
      <c r="K446" s="93">
        <f>INDEX('Contrato Flexível Percentual'!$R$2:$R$745,MATCH('Tela de entrada'!J446,'Contrato Flexível Percentual'!$D$2:$D$745,0),1)</f>
        <v>6.4</v>
      </c>
      <c r="N446" s="71">
        <v>427</v>
      </c>
      <c r="O446" s="91">
        <f>INDEX('Contrato Flexível Prioridade'!$Q$2:$Q$1489,MATCH(CONCATENATE($N$12,'Tela de entrada'!N446),'Contrato Flexível Prioridade'!$B$2:$B$1489,0),1)</f>
        <v>13.49381563593932</v>
      </c>
      <c r="R446" s="71">
        <v>427</v>
      </c>
      <c r="S446" s="91">
        <f>INDEX('Contrato Flexível Prioridade'!$Q$2:$Q$1489,MATCH(CONCATENATE($R$12,'Tela de entrada'!R446),'Contrato Flexível Prioridade'!$B$2:$B$1489,0),1)</f>
        <v>0</v>
      </c>
      <c r="V446" s="71">
        <v>427</v>
      </c>
      <c r="W446" s="109">
        <f>C446-H446-K446-O446-S446</f>
        <v>-1.7763568394002505E-15</v>
      </c>
    </row>
    <row r="447" spans="2:23" x14ac:dyDescent="0.2">
      <c r="B447" s="47">
        <v>428</v>
      </c>
      <c r="C447" s="43">
        <v>24</v>
      </c>
      <c r="D447" s="13" t="s">
        <v>47</v>
      </c>
      <c r="F447" s="71">
        <v>428</v>
      </c>
      <c r="G447" s="37"/>
      <c r="H447" s="91">
        <f>INDEX('Contrato Firme'!$N$2:$N$745,MATCH('Tela de entrada'!F447,'Contrato Firme'!$D$2:$D$745,0),1)</f>
        <v>9.3245321248631967</v>
      </c>
      <c r="J447" s="71">
        <v>428</v>
      </c>
      <c r="K447" s="93">
        <f>INDEX('Contrato Flexível Percentual'!$R$2:$R$745,MATCH('Tela de entrada'!J447,'Contrato Flexível Percentual'!$D$2:$D$745,0),1)</f>
        <v>4.8</v>
      </c>
      <c r="N447" s="71">
        <v>428</v>
      </c>
      <c r="O447" s="91">
        <f>INDEX('Contrato Flexível Prioridade'!$Q$2:$Q$1489,MATCH(CONCATENATE($N$12,'Tela de entrada'!N447),'Contrato Flexível Prioridade'!$B$2:$B$1489,0),1)</f>
        <v>9.8754678751368026</v>
      </c>
      <c r="R447" s="71">
        <v>428</v>
      </c>
      <c r="S447" s="91">
        <f>INDEX('Contrato Flexível Prioridade'!$Q$2:$Q$1489,MATCH(CONCATENATE($R$12,'Tela de entrada'!R447),'Contrato Flexível Prioridade'!$B$2:$B$1489,0),1)</f>
        <v>0</v>
      </c>
      <c r="V447" s="71">
        <v>428</v>
      </c>
      <c r="W447" s="109">
        <f>C447-H447-K447-O447-S447</f>
        <v>0</v>
      </c>
    </row>
    <row r="448" spans="2:23" x14ac:dyDescent="0.2">
      <c r="B448" s="47">
        <v>429</v>
      </c>
      <c r="C448" s="43">
        <v>14</v>
      </c>
      <c r="D448" s="13" t="s">
        <v>47</v>
      </c>
      <c r="F448" s="71">
        <v>429</v>
      </c>
      <c r="G448" s="37"/>
      <c r="H448" s="91">
        <f>INDEX('Contrato Firme'!$N$2:$N$745,MATCH('Tela de entrada'!F448,'Contrato Firme'!$D$2:$D$745,0),1)</f>
        <v>5.8474668258663414</v>
      </c>
      <c r="J448" s="71">
        <v>429</v>
      </c>
      <c r="K448" s="93">
        <f>INDEX('Contrato Flexível Percentual'!$R$2:$R$745,MATCH('Tela de entrada'!J448,'Contrato Flexível Percentual'!$D$2:$D$745,0),1)</f>
        <v>2.8</v>
      </c>
      <c r="N448" s="71">
        <v>429</v>
      </c>
      <c r="O448" s="91">
        <f>INDEX('Contrato Flexível Prioridade'!$Q$2:$Q$1489,MATCH(CONCATENATE($N$12,'Tela de entrada'!N448),'Contrato Flexível Prioridade'!$B$2:$B$1489,0),1)</f>
        <v>5.3525331741336579</v>
      </c>
      <c r="R448" s="71">
        <v>429</v>
      </c>
      <c r="S448" s="91">
        <f>INDEX('Contrato Flexível Prioridade'!$Q$2:$Q$1489,MATCH(CONCATENATE($R$12,'Tela de entrada'!R448),'Contrato Flexível Prioridade'!$B$2:$B$1489,0),1)</f>
        <v>0</v>
      </c>
      <c r="V448" s="71">
        <v>429</v>
      </c>
      <c r="W448" s="109">
        <f>C448-H448-K448-O448-S448</f>
        <v>8.8817841970012523E-16</v>
      </c>
    </row>
    <row r="449" spans="2:23" x14ac:dyDescent="0.2">
      <c r="B449" s="47">
        <v>430</v>
      </c>
      <c r="C449" s="43">
        <v>18</v>
      </c>
      <c r="D449" s="13" t="s">
        <v>47</v>
      </c>
      <c r="F449" s="71">
        <v>430</v>
      </c>
      <c r="G449" s="37"/>
      <c r="H449" s="91">
        <f>INDEX('Contrato Firme'!$N$2:$N$745,MATCH('Tela de entrada'!F449,'Contrato Firme'!$D$2:$D$745,0),1)</f>
        <v>7.2382929454650835</v>
      </c>
      <c r="J449" s="71">
        <v>430</v>
      </c>
      <c r="K449" s="93">
        <f>INDEX('Contrato Flexível Percentual'!$R$2:$R$745,MATCH('Tela de entrada'!J449,'Contrato Flexível Percentual'!$D$2:$D$745,0),1)</f>
        <v>3.6</v>
      </c>
      <c r="N449" s="71">
        <v>430</v>
      </c>
      <c r="O449" s="91">
        <f>INDEX('Contrato Flexível Prioridade'!$Q$2:$Q$1489,MATCH(CONCATENATE($N$12,'Tela de entrada'!N449),'Contrato Flexível Prioridade'!$B$2:$B$1489,0),1)</f>
        <v>7.1617070545349168</v>
      </c>
      <c r="R449" s="71">
        <v>430</v>
      </c>
      <c r="S449" s="91">
        <f>INDEX('Contrato Flexível Prioridade'!$Q$2:$Q$1489,MATCH(CONCATENATE($R$12,'Tela de entrada'!R449),'Contrato Flexível Prioridade'!$B$2:$B$1489,0),1)</f>
        <v>0</v>
      </c>
      <c r="V449" s="71">
        <v>430</v>
      </c>
      <c r="W449" s="109">
        <f>C449-H449-K449-O449-S449</f>
        <v>0</v>
      </c>
    </row>
    <row r="450" spans="2:23" x14ac:dyDescent="0.2">
      <c r="B450" s="47">
        <v>431</v>
      </c>
      <c r="C450" s="43">
        <v>50</v>
      </c>
      <c r="D450" s="13" t="s">
        <v>47</v>
      </c>
      <c r="F450" s="71">
        <v>431</v>
      </c>
      <c r="G450" s="37"/>
      <c r="H450" s="91">
        <f>INDEX('Contrato Firme'!$N$2:$N$745,MATCH('Tela de entrada'!F450,'Contrato Firme'!$D$2:$D$745,0),1)</f>
        <v>15</v>
      </c>
      <c r="J450" s="71">
        <v>431</v>
      </c>
      <c r="K450" s="93">
        <f>INDEX('Contrato Flexível Percentual'!$R$2:$R$745,MATCH('Tela de entrada'!J450,'Contrato Flexível Percentual'!$D$2:$D$745,0),1)</f>
        <v>10</v>
      </c>
      <c r="N450" s="71">
        <v>431</v>
      </c>
      <c r="O450" s="91">
        <f>INDEX('Contrato Flexível Prioridade'!$Q$2:$Q$1489,MATCH(CONCATENATE($N$12,'Tela de entrada'!N450),'Contrato Flexível Prioridade'!$B$2:$B$1489,0),1)</f>
        <v>15</v>
      </c>
      <c r="R450" s="71">
        <v>431</v>
      </c>
      <c r="S450" s="91">
        <f>INDEX('Contrato Flexível Prioridade'!$Q$2:$Q$1489,MATCH(CONCATENATE($R$12,'Tela de entrada'!R450),'Contrato Flexível Prioridade'!$B$2:$B$1489,0),1)</f>
        <v>10</v>
      </c>
      <c r="V450" s="71">
        <v>431</v>
      </c>
      <c r="W450" s="109">
        <f>C450-H450-K450-O450-S450</f>
        <v>0</v>
      </c>
    </row>
    <row r="451" spans="2:23" x14ac:dyDescent="0.2">
      <c r="B451" s="47">
        <v>432</v>
      </c>
      <c r="C451" s="43">
        <v>7</v>
      </c>
      <c r="D451" s="13" t="s">
        <v>47</v>
      </c>
      <c r="F451" s="71">
        <v>432</v>
      </c>
      <c r="G451" s="37"/>
      <c r="H451" s="91">
        <f>INDEX('Contrato Firme'!$N$2:$N$745,MATCH('Tela de entrada'!F451,'Contrato Firme'!$D$2:$D$745,0),1)</f>
        <v>3.7836603258165948</v>
      </c>
      <c r="J451" s="71">
        <v>432</v>
      </c>
      <c r="K451" s="93">
        <f>INDEX('Contrato Flexível Percentual'!$R$2:$R$745,MATCH('Tela de entrada'!J451,'Contrato Flexível Percentual'!$D$2:$D$745,0),1)</f>
        <v>1.4</v>
      </c>
      <c r="N451" s="71">
        <v>432</v>
      </c>
      <c r="O451" s="91">
        <f>INDEX('Contrato Flexível Prioridade'!$Q$2:$Q$1489,MATCH(CONCATENATE($N$12,'Tela de entrada'!N451),'Contrato Flexível Prioridade'!$B$2:$B$1489,0),1)</f>
        <v>1.8163396741834053</v>
      </c>
      <c r="R451" s="71">
        <v>432</v>
      </c>
      <c r="S451" s="91">
        <f>INDEX('Contrato Flexível Prioridade'!$Q$2:$Q$1489,MATCH(CONCATENATE($R$12,'Tela de entrada'!R451),'Contrato Flexível Prioridade'!$B$2:$B$1489,0),1)</f>
        <v>0</v>
      </c>
      <c r="V451" s="71">
        <v>432</v>
      </c>
      <c r="W451" s="109">
        <f>C451-H451-K451-O451-S451</f>
        <v>0</v>
      </c>
    </row>
    <row r="452" spans="2:23" x14ac:dyDescent="0.2">
      <c r="B452" s="47">
        <v>433</v>
      </c>
      <c r="C452" s="43">
        <v>50</v>
      </c>
      <c r="D452" s="13" t="s">
        <v>47</v>
      </c>
      <c r="F452" s="71">
        <v>433</v>
      </c>
      <c r="G452" s="37"/>
      <c r="H452" s="91">
        <f>INDEX('Contrato Firme'!$N$2:$N$745,MATCH('Tela de entrada'!F452,'Contrato Firme'!$D$2:$D$745,0),1)</f>
        <v>15</v>
      </c>
      <c r="J452" s="71">
        <v>433</v>
      </c>
      <c r="K452" s="93">
        <f>INDEX('Contrato Flexível Percentual'!$R$2:$R$745,MATCH('Tela de entrada'!J452,'Contrato Flexível Percentual'!$D$2:$D$745,0),1)</f>
        <v>10</v>
      </c>
      <c r="N452" s="71">
        <v>433</v>
      </c>
      <c r="O452" s="91">
        <f>INDEX('Contrato Flexível Prioridade'!$Q$2:$Q$1489,MATCH(CONCATENATE($N$12,'Tela de entrada'!N452),'Contrato Flexível Prioridade'!$B$2:$B$1489,0),1)</f>
        <v>15</v>
      </c>
      <c r="R452" s="71">
        <v>433</v>
      </c>
      <c r="S452" s="91">
        <f>INDEX('Contrato Flexível Prioridade'!$Q$2:$Q$1489,MATCH(CONCATENATE($R$12,'Tela de entrada'!R452),'Contrato Flexível Prioridade'!$B$2:$B$1489,0),1)</f>
        <v>10</v>
      </c>
      <c r="V452" s="71">
        <v>433</v>
      </c>
      <c r="W452" s="109">
        <f>C452-H452-K452-O452-S452</f>
        <v>0</v>
      </c>
    </row>
    <row r="453" spans="2:23" x14ac:dyDescent="0.2">
      <c r="B453" s="47">
        <v>434</v>
      </c>
      <c r="C453" s="43">
        <v>18</v>
      </c>
      <c r="D453" s="13" t="s">
        <v>47</v>
      </c>
      <c r="F453" s="71">
        <v>434</v>
      </c>
      <c r="G453" s="37"/>
      <c r="H453" s="91">
        <f>INDEX('Contrato Firme'!$N$2:$N$745,MATCH('Tela de entrada'!F453,'Contrato Firme'!$D$2:$D$745,0),1)</f>
        <v>7.2382929454650835</v>
      </c>
      <c r="J453" s="71">
        <v>434</v>
      </c>
      <c r="K453" s="93">
        <f>INDEX('Contrato Flexível Percentual'!$R$2:$R$745,MATCH('Tela de entrada'!J453,'Contrato Flexível Percentual'!$D$2:$D$745,0),1)</f>
        <v>3.6</v>
      </c>
      <c r="N453" s="71">
        <v>434</v>
      </c>
      <c r="O453" s="91">
        <f>INDEX('Contrato Flexível Prioridade'!$Q$2:$Q$1489,MATCH(CONCATENATE($N$12,'Tela de entrada'!N453),'Contrato Flexível Prioridade'!$B$2:$B$1489,0),1)</f>
        <v>7.1617070545349168</v>
      </c>
      <c r="R453" s="71">
        <v>434</v>
      </c>
      <c r="S453" s="91">
        <f>INDEX('Contrato Flexível Prioridade'!$Q$2:$Q$1489,MATCH(CONCATENATE($R$12,'Tela de entrada'!R453),'Contrato Flexível Prioridade'!$B$2:$B$1489,0),1)</f>
        <v>0</v>
      </c>
      <c r="V453" s="71">
        <v>434</v>
      </c>
      <c r="W453" s="109">
        <f>C453-H453-K453-O453-S453</f>
        <v>0</v>
      </c>
    </row>
    <row r="454" spans="2:23" x14ac:dyDescent="0.2">
      <c r="B454" s="47">
        <v>435</v>
      </c>
      <c r="C454" s="43">
        <v>11</v>
      </c>
      <c r="D454" s="13" t="s">
        <v>47</v>
      </c>
      <c r="F454" s="71">
        <v>435</v>
      </c>
      <c r="G454" s="37"/>
      <c r="H454" s="91">
        <f>INDEX('Contrato Firme'!$N$2:$N$745,MATCH('Tela de entrada'!F454,'Contrato Firme'!$D$2:$D$745,0),1)</f>
        <v>4.8043472361672848</v>
      </c>
      <c r="J454" s="71">
        <v>435</v>
      </c>
      <c r="K454" s="93">
        <f>INDEX('Contrato Flexível Percentual'!$R$2:$R$745,MATCH('Tela de entrada'!J454,'Contrato Flexível Percentual'!$D$2:$D$745,0),1)</f>
        <v>2.2000000000000002</v>
      </c>
      <c r="N454" s="71">
        <v>435</v>
      </c>
      <c r="O454" s="91">
        <f>INDEX('Contrato Flexível Prioridade'!$Q$2:$Q$1489,MATCH(CONCATENATE($N$12,'Tela de entrada'!N454),'Contrato Flexível Prioridade'!$B$2:$B$1489,0),1)</f>
        <v>3.9956527638327151</v>
      </c>
      <c r="R454" s="71">
        <v>435</v>
      </c>
      <c r="S454" s="91">
        <f>INDEX('Contrato Flexível Prioridade'!$Q$2:$Q$1489,MATCH(CONCATENATE($R$12,'Tela de entrada'!R454),'Contrato Flexível Prioridade'!$B$2:$B$1489,0),1)</f>
        <v>0</v>
      </c>
      <c r="V454" s="71">
        <v>435</v>
      </c>
      <c r="W454" s="109">
        <f>C454-H454-K454-O454-S454</f>
        <v>0</v>
      </c>
    </row>
    <row r="455" spans="2:23" x14ac:dyDescent="0.2">
      <c r="B455" s="47">
        <v>436</v>
      </c>
      <c r="C455" s="43">
        <v>29</v>
      </c>
      <c r="D455" s="13" t="s">
        <v>47</v>
      </c>
      <c r="F455" s="71">
        <v>436</v>
      </c>
      <c r="G455" s="37"/>
      <c r="H455" s="91">
        <f>INDEX('Contrato Firme'!$N$2:$N$745,MATCH('Tela de entrada'!F455,'Contrato Firme'!$D$2:$D$745,0),1)</f>
        <v>11.063064774361623</v>
      </c>
      <c r="J455" s="71">
        <v>436</v>
      </c>
      <c r="K455" s="93">
        <f>INDEX('Contrato Flexível Percentual'!$R$2:$R$745,MATCH('Tela de entrada'!J455,'Contrato Flexível Percentual'!$D$2:$D$745,0),1)</f>
        <v>5.8</v>
      </c>
      <c r="N455" s="71">
        <v>436</v>
      </c>
      <c r="O455" s="91">
        <f>INDEX('Contrato Flexível Prioridade'!$Q$2:$Q$1489,MATCH(CONCATENATE($N$12,'Tela de entrada'!N455),'Contrato Flexível Prioridade'!$B$2:$B$1489,0),1)</f>
        <v>12.136935225638378</v>
      </c>
      <c r="R455" s="71">
        <v>436</v>
      </c>
      <c r="S455" s="91">
        <f>INDEX('Contrato Flexível Prioridade'!$Q$2:$Q$1489,MATCH(CONCATENATE($R$12,'Tela de entrada'!R455),'Contrato Flexível Prioridade'!$B$2:$B$1489,0),1)</f>
        <v>0</v>
      </c>
      <c r="V455" s="71">
        <v>436</v>
      </c>
      <c r="W455" s="109">
        <f>C455-H455-K455-O455-S455</f>
        <v>0</v>
      </c>
    </row>
    <row r="456" spans="2:23" x14ac:dyDescent="0.2">
      <c r="B456" s="47">
        <v>437</v>
      </c>
      <c r="C456" s="43">
        <v>35</v>
      </c>
      <c r="D456" s="13" t="s">
        <v>47</v>
      </c>
      <c r="F456" s="71">
        <v>437</v>
      </c>
      <c r="G456" s="37"/>
      <c r="H456" s="91">
        <f>INDEX('Contrato Firme'!$N$2:$N$745,MATCH('Tela de entrada'!F456,'Contrato Firme'!$D$2:$D$745,0),1)</f>
        <v>13.149303953759738</v>
      </c>
      <c r="J456" s="71">
        <v>437</v>
      </c>
      <c r="K456" s="93">
        <f>INDEX('Contrato Flexível Percentual'!$R$2:$R$745,MATCH('Tela de entrada'!J456,'Contrato Flexível Percentual'!$D$2:$D$745,0),1)</f>
        <v>7</v>
      </c>
      <c r="N456" s="71">
        <v>437</v>
      </c>
      <c r="O456" s="91">
        <f>INDEX('Contrato Flexível Prioridade'!$Q$2:$Q$1489,MATCH(CONCATENATE($N$12,'Tela de entrada'!N456),'Contrato Flexível Prioridade'!$B$2:$B$1489,0),1)</f>
        <v>14.850696046240262</v>
      </c>
      <c r="R456" s="71">
        <v>437</v>
      </c>
      <c r="S456" s="91">
        <f>INDEX('Contrato Flexível Prioridade'!$Q$2:$Q$1489,MATCH(CONCATENATE($R$12,'Tela de entrada'!R456),'Contrato Flexível Prioridade'!$B$2:$B$1489,0),1)</f>
        <v>0</v>
      </c>
      <c r="V456" s="71">
        <v>437</v>
      </c>
      <c r="W456" s="109">
        <f>C456-H456-K456-O456-S456</f>
        <v>0</v>
      </c>
    </row>
    <row r="457" spans="2:23" x14ac:dyDescent="0.2">
      <c r="B457" s="47">
        <v>438</v>
      </c>
      <c r="C457" s="43">
        <v>39</v>
      </c>
      <c r="D457" s="13" t="s">
        <v>47</v>
      </c>
      <c r="F457" s="71">
        <v>438</v>
      </c>
      <c r="G457" s="37"/>
      <c r="H457" s="91">
        <f>INDEX('Contrato Firme'!$N$2:$N$745,MATCH('Tela de entrada'!F457,'Contrato Firme'!$D$2:$D$745,0),1)</f>
        <v>14.54013007335848</v>
      </c>
      <c r="J457" s="71">
        <v>438</v>
      </c>
      <c r="K457" s="93">
        <f>INDEX('Contrato Flexível Percentual'!$R$2:$R$745,MATCH('Tela de entrada'!J457,'Contrato Flexível Percentual'!$D$2:$D$745,0),1)</f>
        <v>7.8</v>
      </c>
      <c r="N457" s="71">
        <v>438</v>
      </c>
      <c r="O457" s="91">
        <f>INDEX('Contrato Flexível Prioridade'!$Q$2:$Q$1489,MATCH(CONCATENATE($N$12,'Tela de entrada'!N457),'Contrato Flexível Prioridade'!$B$2:$B$1489,0),1)</f>
        <v>15</v>
      </c>
      <c r="R457" s="71">
        <v>438</v>
      </c>
      <c r="S457" s="91">
        <f>INDEX('Contrato Flexível Prioridade'!$Q$2:$Q$1489,MATCH(CONCATENATE($R$12,'Tela de entrada'!R457),'Contrato Flexível Prioridade'!$B$2:$B$1489,0),1)</f>
        <v>1.6598699266415196</v>
      </c>
      <c r="V457" s="71">
        <v>438</v>
      </c>
      <c r="W457" s="109">
        <f>C457-H457-K457-O457-S457</f>
        <v>0</v>
      </c>
    </row>
    <row r="458" spans="2:23" x14ac:dyDescent="0.2">
      <c r="B458" s="47">
        <v>439</v>
      </c>
      <c r="C458" s="43">
        <v>42</v>
      </c>
      <c r="D458" s="13" t="s">
        <v>47</v>
      </c>
      <c r="F458" s="71">
        <v>439</v>
      </c>
      <c r="G458" s="37"/>
      <c r="H458" s="91">
        <f>INDEX('Contrato Firme'!$N$2:$N$745,MATCH('Tela de entrada'!F458,'Contrato Firme'!$D$2:$D$745,0),1)</f>
        <v>15</v>
      </c>
      <c r="J458" s="71">
        <v>439</v>
      </c>
      <c r="K458" s="93">
        <f>INDEX('Contrato Flexível Percentual'!$R$2:$R$745,MATCH('Tela de entrada'!J458,'Contrato Flexível Percentual'!$D$2:$D$745,0),1)</f>
        <v>8.4</v>
      </c>
      <c r="N458" s="71">
        <v>439</v>
      </c>
      <c r="O458" s="91">
        <f>INDEX('Contrato Flexível Prioridade'!$Q$2:$Q$1489,MATCH(CONCATENATE($N$12,'Tela de entrada'!N458),'Contrato Flexível Prioridade'!$B$2:$B$1489,0),1)</f>
        <v>15</v>
      </c>
      <c r="R458" s="71">
        <v>439</v>
      </c>
      <c r="S458" s="91">
        <f>INDEX('Contrato Flexível Prioridade'!$Q$2:$Q$1489,MATCH(CONCATENATE($R$12,'Tela de entrada'!R458),'Contrato Flexível Prioridade'!$B$2:$B$1489,0),1)</f>
        <v>3.6000000000000014</v>
      </c>
      <c r="V458" s="71">
        <v>439</v>
      </c>
      <c r="W458" s="109">
        <f>C458-H458-K458-O458-S458</f>
        <v>0</v>
      </c>
    </row>
    <row r="459" spans="2:23" x14ac:dyDescent="0.2">
      <c r="B459" s="47">
        <v>440</v>
      </c>
      <c r="C459" s="43">
        <v>42</v>
      </c>
      <c r="D459" s="13" t="s">
        <v>47</v>
      </c>
      <c r="F459" s="71">
        <v>440</v>
      </c>
      <c r="G459" s="37"/>
      <c r="H459" s="91">
        <f>INDEX('Contrato Firme'!$N$2:$N$745,MATCH('Tela de entrada'!F459,'Contrato Firme'!$D$2:$D$745,0),1)</f>
        <v>15</v>
      </c>
      <c r="J459" s="71">
        <v>440</v>
      </c>
      <c r="K459" s="93">
        <f>INDEX('Contrato Flexível Percentual'!$R$2:$R$745,MATCH('Tela de entrada'!J459,'Contrato Flexível Percentual'!$D$2:$D$745,0),1)</f>
        <v>8.4</v>
      </c>
      <c r="N459" s="71">
        <v>440</v>
      </c>
      <c r="O459" s="91">
        <f>INDEX('Contrato Flexível Prioridade'!$Q$2:$Q$1489,MATCH(CONCATENATE($N$12,'Tela de entrada'!N459),'Contrato Flexível Prioridade'!$B$2:$B$1489,0),1)</f>
        <v>15</v>
      </c>
      <c r="R459" s="71">
        <v>440</v>
      </c>
      <c r="S459" s="91">
        <f>INDEX('Contrato Flexível Prioridade'!$Q$2:$Q$1489,MATCH(CONCATENATE($R$12,'Tela de entrada'!R459),'Contrato Flexível Prioridade'!$B$2:$B$1489,0),1)</f>
        <v>3.6000000000000014</v>
      </c>
      <c r="V459" s="71">
        <v>440</v>
      </c>
      <c r="W459" s="109">
        <f>C459-H459-K459-O459-S459</f>
        <v>0</v>
      </c>
    </row>
    <row r="460" spans="2:23" x14ac:dyDescent="0.2">
      <c r="B460" s="47">
        <v>441</v>
      </c>
      <c r="C460" s="43">
        <v>13</v>
      </c>
      <c r="D460" s="13" t="s">
        <v>47</v>
      </c>
      <c r="F460" s="71">
        <v>441</v>
      </c>
      <c r="G460" s="37"/>
      <c r="H460" s="91">
        <f>INDEX('Contrato Firme'!$N$2:$N$745,MATCH('Tela de entrada'!F460,'Contrato Firme'!$D$2:$D$745,0),1)</f>
        <v>5.4997602959666558</v>
      </c>
      <c r="J460" s="71">
        <v>441</v>
      </c>
      <c r="K460" s="93">
        <f>INDEX('Contrato Flexível Percentual'!$R$2:$R$745,MATCH('Tela de entrada'!J460,'Contrato Flexível Percentual'!$D$2:$D$745,0),1)</f>
        <v>2.6</v>
      </c>
      <c r="N460" s="71">
        <v>441</v>
      </c>
      <c r="O460" s="91">
        <f>INDEX('Contrato Flexível Prioridade'!$Q$2:$Q$1489,MATCH(CONCATENATE($N$12,'Tela de entrada'!N460),'Contrato Flexível Prioridade'!$B$2:$B$1489,0),1)</f>
        <v>4.9002397040333445</v>
      </c>
      <c r="R460" s="71">
        <v>441</v>
      </c>
      <c r="S460" s="91">
        <f>INDEX('Contrato Flexível Prioridade'!$Q$2:$Q$1489,MATCH(CONCATENATE($R$12,'Tela de entrada'!R460),'Contrato Flexível Prioridade'!$B$2:$B$1489,0),1)</f>
        <v>0</v>
      </c>
      <c r="V460" s="71">
        <v>441</v>
      </c>
      <c r="W460" s="109">
        <f>C460-H460-K460-O460-S460</f>
        <v>0</v>
      </c>
    </row>
    <row r="461" spans="2:23" x14ac:dyDescent="0.2">
      <c r="B461" s="47">
        <v>442</v>
      </c>
      <c r="C461" s="43">
        <v>35</v>
      </c>
      <c r="D461" s="13" t="s">
        <v>47</v>
      </c>
      <c r="F461" s="71">
        <v>442</v>
      </c>
      <c r="G461" s="37"/>
      <c r="H461" s="91">
        <f>INDEX('Contrato Firme'!$N$2:$N$745,MATCH('Tela de entrada'!F461,'Contrato Firme'!$D$2:$D$745,0),1)</f>
        <v>13.149303953759738</v>
      </c>
      <c r="J461" s="71">
        <v>442</v>
      </c>
      <c r="K461" s="93">
        <f>INDEX('Contrato Flexível Percentual'!$R$2:$R$745,MATCH('Tela de entrada'!J461,'Contrato Flexível Percentual'!$D$2:$D$745,0),1)</f>
        <v>7</v>
      </c>
      <c r="N461" s="71">
        <v>442</v>
      </c>
      <c r="O461" s="91">
        <f>INDEX('Contrato Flexível Prioridade'!$Q$2:$Q$1489,MATCH(CONCATENATE($N$12,'Tela de entrada'!N461),'Contrato Flexível Prioridade'!$B$2:$B$1489,0),1)</f>
        <v>14.850696046240262</v>
      </c>
      <c r="R461" s="71">
        <v>442</v>
      </c>
      <c r="S461" s="91">
        <f>INDEX('Contrato Flexível Prioridade'!$Q$2:$Q$1489,MATCH(CONCATENATE($R$12,'Tela de entrada'!R461),'Contrato Flexível Prioridade'!$B$2:$B$1489,0),1)</f>
        <v>0</v>
      </c>
      <c r="V461" s="71">
        <v>442</v>
      </c>
      <c r="W461" s="109">
        <f>C461-H461-K461-O461-S461</f>
        <v>0</v>
      </c>
    </row>
    <row r="462" spans="2:23" x14ac:dyDescent="0.2">
      <c r="B462" s="47">
        <v>443</v>
      </c>
      <c r="C462" s="43">
        <v>37</v>
      </c>
      <c r="D462" s="13" t="s">
        <v>47</v>
      </c>
      <c r="F462" s="71">
        <v>443</v>
      </c>
      <c r="G462" s="37"/>
      <c r="H462" s="91">
        <f>INDEX('Contrato Firme'!$N$2:$N$745,MATCH('Tela de entrada'!F462,'Contrato Firme'!$D$2:$D$745,0),1)</f>
        <v>13.84471701355911</v>
      </c>
      <c r="J462" s="71">
        <v>443</v>
      </c>
      <c r="K462" s="93">
        <f>INDEX('Contrato Flexível Percentual'!$R$2:$R$745,MATCH('Tela de entrada'!J462,'Contrato Flexível Percentual'!$D$2:$D$745,0),1)</f>
        <v>7.4</v>
      </c>
      <c r="N462" s="71">
        <v>443</v>
      </c>
      <c r="O462" s="91">
        <f>INDEX('Contrato Flexível Prioridade'!$Q$2:$Q$1489,MATCH(CONCATENATE($N$12,'Tela de entrada'!N462),'Contrato Flexível Prioridade'!$B$2:$B$1489,0),1)</f>
        <v>15</v>
      </c>
      <c r="R462" s="71">
        <v>443</v>
      </c>
      <c r="S462" s="91">
        <f>INDEX('Contrato Flexível Prioridade'!$Q$2:$Q$1489,MATCH(CONCATENATE($R$12,'Tela de entrada'!R462),'Contrato Flexível Prioridade'!$B$2:$B$1489,0),1)</f>
        <v>0.7552829864408892</v>
      </c>
      <c r="V462" s="71">
        <v>443</v>
      </c>
      <c r="W462" s="109">
        <f>C462-H462-K462-O462-S462</f>
        <v>-1.7763568394002505E-15</v>
      </c>
    </row>
    <row r="463" spans="2:23" x14ac:dyDescent="0.2">
      <c r="B463" s="47">
        <v>444</v>
      </c>
      <c r="C463" s="43">
        <v>39</v>
      </c>
      <c r="D463" s="13" t="s">
        <v>47</v>
      </c>
      <c r="F463" s="71">
        <v>444</v>
      </c>
      <c r="G463" s="37"/>
      <c r="H463" s="91">
        <f>INDEX('Contrato Firme'!$N$2:$N$745,MATCH('Tela de entrada'!F463,'Contrato Firme'!$D$2:$D$745,0),1)</f>
        <v>14.54013007335848</v>
      </c>
      <c r="J463" s="71">
        <v>444</v>
      </c>
      <c r="K463" s="93">
        <f>INDEX('Contrato Flexível Percentual'!$R$2:$R$745,MATCH('Tela de entrada'!J463,'Contrato Flexível Percentual'!$D$2:$D$745,0),1)</f>
        <v>7.8</v>
      </c>
      <c r="N463" s="71">
        <v>444</v>
      </c>
      <c r="O463" s="91">
        <f>INDEX('Contrato Flexível Prioridade'!$Q$2:$Q$1489,MATCH(CONCATENATE($N$12,'Tela de entrada'!N463),'Contrato Flexível Prioridade'!$B$2:$B$1489,0),1)</f>
        <v>15</v>
      </c>
      <c r="R463" s="71">
        <v>444</v>
      </c>
      <c r="S463" s="91">
        <f>INDEX('Contrato Flexível Prioridade'!$Q$2:$Q$1489,MATCH(CONCATENATE($R$12,'Tela de entrada'!R463),'Contrato Flexível Prioridade'!$B$2:$B$1489,0),1)</f>
        <v>1.6598699266415196</v>
      </c>
      <c r="V463" s="71">
        <v>444</v>
      </c>
      <c r="W463" s="109">
        <f>C463-H463-K463-O463-S463</f>
        <v>0</v>
      </c>
    </row>
    <row r="464" spans="2:23" x14ac:dyDescent="0.2">
      <c r="B464" s="47">
        <v>445</v>
      </c>
      <c r="C464" s="43">
        <v>44</v>
      </c>
      <c r="D464" s="13" t="s">
        <v>47</v>
      </c>
      <c r="F464" s="71">
        <v>445</v>
      </c>
      <c r="G464" s="37"/>
      <c r="H464" s="91">
        <f>INDEX('Contrato Firme'!$N$2:$N$745,MATCH('Tela de entrada'!F464,'Contrato Firme'!$D$2:$D$745,0),1)</f>
        <v>15</v>
      </c>
      <c r="J464" s="71">
        <v>445</v>
      </c>
      <c r="K464" s="93">
        <f>INDEX('Contrato Flexível Percentual'!$R$2:$R$745,MATCH('Tela de entrada'!J464,'Contrato Flexível Percentual'!$D$2:$D$745,0),1)</f>
        <v>8.8000000000000007</v>
      </c>
      <c r="N464" s="71">
        <v>445</v>
      </c>
      <c r="O464" s="91">
        <f>INDEX('Contrato Flexível Prioridade'!$Q$2:$Q$1489,MATCH(CONCATENATE($N$12,'Tela de entrada'!N464),'Contrato Flexível Prioridade'!$B$2:$B$1489,0),1)</f>
        <v>15</v>
      </c>
      <c r="R464" s="71">
        <v>445</v>
      </c>
      <c r="S464" s="91">
        <f>INDEX('Contrato Flexível Prioridade'!$Q$2:$Q$1489,MATCH(CONCATENATE($R$12,'Tela de entrada'!R464),'Contrato Flexível Prioridade'!$B$2:$B$1489,0),1)</f>
        <v>5.1999999999999993</v>
      </c>
      <c r="V464" s="71">
        <v>445</v>
      </c>
      <c r="W464" s="109">
        <f>C464-H464-K464-O464-S464</f>
        <v>0</v>
      </c>
    </row>
    <row r="465" spans="2:23" x14ac:dyDescent="0.2">
      <c r="B465" s="47">
        <v>446</v>
      </c>
      <c r="C465" s="43">
        <v>26</v>
      </c>
      <c r="D465" s="13" t="s">
        <v>47</v>
      </c>
      <c r="F465" s="71">
        <v>446</v>
      </c>
      <c r="G465" s="37"/>
      <c r="H465" s="91">
        <f>INDEX('Contrato Firme'!$N$2:$N$745,MATCH('Tela de entrada'!F465,'Contrato Firme'!$D$2:$D$745,0),1)</f>
        <v>10.019945184662568</v>
      </c>
      <c r="J465" s="71">
        <v>446</v>
      </c>
      <c r="K465" s="93">
        <f>INDEX('Contrato Flexível Percentual'!$R$2:$R$745,MATCH('Tela de entrada'!J465,'Contrato Flexível Percentual'!$D$2:$D$745,0),1)</f>
        <v>5.2</v>
      </c>
      <c r="N465" s="71">
        <v>446</v>
      </c>
      <c r="O465" s="91">
        <f>INDEX('Contrato Flexível Prioridade'!$Q$2:$Q$1489,MATCH(CONCATENATE($N$12,'Tela de entrada'!N465),'Contrato Flexível Prioridade'!$B$2:$B$1489,0),1)</f>
        <v>10.780054815337433</v>
      </c>
      <c r="R465" s="71">
        <v>446</v>
      </c>
      <c r="S465" s="91">
        <f>INDEX('Contrato Flexível Prioridade'!$Q$2:$Q$1489,MATCH(CONCATENATE($R$12,'Tela de entrada'!R465),'Contrato Flexível Prioridade'!$B$2:$B$1489,0),1)</f>
        <v>0</v>
      </c>
      <c r="V465" s="71">
        <v>446</v>
      </c>
      <c r="W465" s="109">
        <f>C465-H465-K465-O465-S465</f>
        <v>0</v>
      </c>
    </row>
    <row r="466" spans="2:23" x14ac:dyDescent="0.2">
      <c r="B466" s="47">
        <v>447</v>
      </c>
      <c r="C466" s="43">
        <v>35</v>
      </c>
      <c r="D466" s="13" t="s">
        <v>47</v>
      </c>
      <c r="F466" s="71">
        <v>447</v>
      </c>
      <c r="G466" s="37"/>
      <c r="H466" s="91">
        <f>INDEX('Contrato Firme'!$N$2:$N$745,MATCH('Tela de entrada'!F466,'Contrato Firme'!$D$2:$D$745,0),1)</f>
        <v>13.149303953759738</v>
      </c>
      <c r="J466" s="71">
        <v>447</v>
      </c>
      <c r="K466" s="93">
        <f>INDEX('Contrato Flexível Percentual'!$R$2:$R$745,MATCH('Tela de entrada'!J466,'Contrato Flexível Percentual'!$D$2:$D$745,0),1)</f>
        <v>7</v>
      </c>
      <c r="N466" s="71">
        <v>447</v>
      </c>
      <c r="O466" s="91">
        <f>INDEX('Contrato Flexível Prioridade'!$Q$2:$Q$1489,MATCH(CONCATENATE($N$12,'Tela de entrada'!N466),'Contrato Flexível Prioridade'!$B$2:$B$1489,0),1)</f>
        <v>14.850696046240262</v>
      </c>
      <c r="R466" s="71">
        <v>447</v>
      </c>
      <c r="S466" s="91">
        <f>INDEX('Contrato Flexível Prioridade'!$Q$2:$Q$1489,MATCH(CONCATENATE($R$12,'Tela de entrada'!R466),'Contrato Flexível Prioridade'!$B$2:$B$1489,0),1)</f>
        <v>0</v>
      </c>
      <c r="V466" s="71">
        <v>447</v>
      </c>
      <c r="W466" s="109">
        <f>C466-H466-K466-O466-S466</f>
        <v>0</v>
      </c>
    </row>
    <row r="467" spans="2:23" x14ac:dyDescent="0.2">
      <c r="B467" s="47">
        <v>448</v>
      </c>
      <c r="C467" s="43">
        <v>6</v>
      </c>
      <c r="D467" s="13" t="s">
        <v>47</v>
      </c>
      <c r="F467" s="71">
        <v>448</v>
      </c>
      <c r="G467" s="37"/>
      <c r="H467" s="91">
        <f>INDEX('Contrato Firme'!$N$2:$N$745,MATCH('Tela de entrada'!F467,'Contrato Firme'!$D$2:$D$745,0),1)</f>
        <v>3.7836603258165948</v>
      </c>
      <c r="J467" s="71">
        <v>448</v>
      </c>
      <c r="K467" s="93">
        <f>INDEX('Contrato Flexível Percentual'!$R$2:$R$745,MATCH('Tela de entrada'!J467,'Contrato Flexível Percentual'!$D$2:$D$745,0),1)</f>
        <v>1.2</v>
      </c>
      <c r="N467" s="71">
        <v>448</v>
      </c>
      <c r="O467" s="91">
        <f>INDEX('Contrato Flexível Prioridade'!$Q$2:$Q$1489,MATCH(CONCATENATE($N$12,'Tela de entrada'!N467),'Contrato Flexível Prioridade'!$B$2:$B$1489,0),1)</f>
        <v>1.0163396741834054</v>
      </c>
      <c r="R467" s="71">
        <v>448</v>
      </c>
      <c r="S467" s="91">
        <f>INDEX('Contrato Flexível Prioridade'!$Q$2:$Q$1489,MATCH(CONCATENATE($R$12,'Tela de entrada'!R467),'Contrato Flexível Prioridade'!$B$2:$B$1489,0),1)</f>
        <v>0</v>
      </c>
      <c r="V467" s="71">
        <v>448</v>
      </c>
      <c r="W467" s="109">
        <f>C467-H467-K467-O467-S467</f>
        <v>-2.2204460492503131E-16</v>
      </c>
    </row>
    <row r="468" spans="2:23" x14ac:dyDescent="0.2">
      <c r="B468" s="47">
        <v>449</v>
      </c>
      <c r="C468" s="43">
        <v>7</v>
      </c>
      <c r="D468" s="13" t="s">
        <v>47</v>
      </c>
      <c r="F468" s="71">
        <v>449</v>
      </c>
      <c r="G468" s="37"/>
      <c r="H468" s="91">
        <f>INDEX('Contrato Firme'!$N$2:$N$745,MATCH('Tela de entrada'!F468,'Contrato Firme'!$D$2:$D$745,0),1)</f>
        <v>3.7836603258165948</v>
      </c>
      <c r="J468" s="71">
        <v>449</v>
      </c>
      <c r="K468" s="93">
        <f>INDEX('Contrato Flexível Percentual'!$R$2:$R$745,MATCH('Tela de entrada'!J468,'Contrato Flexível Percentual'!$D$2:$D$745,0),1)</f>
        <v>1.4</v>
      </c>
      <c r="N468" s="71">
        <v>449</v>
      </c>
      <c r="O468" s="91">
        <f>INDEX('Contrato Flexível Prioridade'!$Q$2:$Q$1489,MATCH(CONCATENATE($N$12,'Tela de entrada'!N468),'Contrato Flexível Prioridade'!$B$2:$B$1489,0),1)</f>
        <v>1.8163396741834053</v>
      </c>
      <c r="R468" s="71">
        <v>449</v>
      </c>
      <c r="S468" s="91">
        <f>INDEX('Contrato Flexível Prioridade'!$Q$2:$Q$1489,MATCH(CONCATENATE($R$12,'Tela de entrada'!R468),'Contrato Flexível Prioridade'!$B$2:$B$1489,0),1)</f>
        <v>0</v>
      </c>
      <c r="V468" s="71">
        <v>449</v>
      </c>
      <c r="W468" s="109">
        <f>C468-H468-K468-O468-S468</f>
        <v>0</v>
      </c>
    </row>
    <row r="469" spans="2:23" x14ac:dyDescent="0.2">
      <c r="B469" s="47">
        <v>450</v>
      </c>
      <c r="C469" s="43">
        <v>46</v>
      </c>
      <c r="D469" s="13" t="s">
        <v>47</v>
      </c>
      <c r="F469" s="71">
        <v>450</v>
      </c>
      <c r="G469" s="37"/>
      <c r="H469" s="91">
        <f>INDEX('Contrato Firme'!$N$2:$N$745,MATCH('Tela de entrada'!F469,'Contrato Firme'!$D$2:$D$745,0),1)</f>
        <v>15</v>
      </c>
      <c r="J469" s="71">
        <v>450</v>
      </c>
      <c r="K469" s="93">
        <f>INDEX('Contrato Flexível Percentual'!$R$2:$R$745,MATCH('Tela de entrada'!J469,'Contrato Flexível Percentual'!$D$2:$D$745,0),1)</f>
        <v>9.1999999999999993</v>
      </c>
      <c r="N469" s="71">
        <v>450</v>
      </c>
      <c r="O469" s="91">
        <f>INDEX('Contrato Flexível Prioridade'!$Q$2:$Q$1489,MATCH(CONCATENATE($N$12,'Tela de entrada'!N469),'Contrato Flexível Prioridade'!$B$2:$B$1489,0),1)</f>
        <v>15</v>
      </c>
      <c r="R469" s="71">
        <v>450</v>
      </c>
      <c r="S469" s="91">
        <f>INDEX('Contrato Flexível Prioridade'!$Q$2:$Q$1489,MATCH(CONCATENATE($R$12,'Tela de entrada'!R469),'Contrato Flexível Prioridade'!$B$2:$B$1489,0),1)</f>
        <v>6.8000000000000007</v>
      </c>
      <c r="V469" s="71">
        <v>450</v>
      </c>
      <c r="W469" s="109">
        <f>C469-H469-K469-O469-S469</f>
        <v>0</v>
      </c>
    </row>
    <row r="470" spans="2:23" x14ac:dyDescent="0.2">
      <c r="B470" s="47">
        <v>451</v>
      </c>
      <c r="C470" s="43">
        <v>9</v>
      </c>
      <c r="D470" s="13" t="s">
        <v>47</v>
      </c>
      <c r="F470" s="71">
        <v>451</v>
      </c>
      <c r="G470" s="37"/>
      <c r="H470" s="91">
        <f>INDEX('Contrato Firme'!$N$2:$N$745,MATCH('Tela de entrada'!F470,'Contrato Firme'!$D$2:$D$745,0),1)</f>
        <v>4.1089341763679137</v>
      </c>
      <c r="J470" s="71">
        <v>451</v>
      </c>
      <c r="K470" s="93">
        <f>INDEX('Contrato Flexível Percentual'!$R$2:$R$745,MATCH('Tela de entrada'!J470,'Contrato Flexível Percentual'!$D$2:$D$745,0),1)</f>
        <v>1.8</v>
      </c>
      <c r="N470" s="71">
        <v>451</v>
      </c>
      <c r="O470" s="91">
        <f>INDEX('Contrato Flexível Prioridade'!$Q$2:$Q$1489,MATCH(CONCATENATE($N$12,'Tela de entrada'!N470),'Contrato Flexível Prioridade'!$B$2:$B$1489,0),1)</f>
        <v>3.0910658236320865</v>
      </c>
      <c r="R470" s="71">
        <v>451</v>
      </c>
      <c r="S470" s="91">
        <f>INDEX('Contrato Flexível Prioridade'!$Q$2:$Q$1489,MATCH(CONCATENATE($R$12,'Tela de entrada'!R470),'Contrato Flexível Prioridade'!$B$2:$B$1489,0),1)</f>
        <v>0</v>
      </c>
      <c r="V470" s="71">
        <v>451</v>
      </c>
      <c r="W470" s="109">
        <f>C470-H470-K470-O470-S470</f>
        <v>0</v>
      </c>
    </row>
    <row r="471" spans="2:23" x14ac:dyDescent="0.2">
      <c r="B471" s="47">
        <v>452</v>
      </c>
      <c r="C471" s="43">
        <v>8</v>
      </c>
      <c r="D471" s="13" t="s">
        <v>47</v>
      </c>
      <c r="F471" s="71">
        <v>452</v>
      </c>
      <c r="G471" s="37"/>
      <c r="H471" s="91">
        <f>INDEX('Contrato Firme'!$N$2:$N$745,MATCH('Tela de entrada'!F471,'Contrato Firme'!$D$2:$D$745,0),1)</f>
        <v>3.7836603258165948</v>
      </c>
      <c r="J471" s="71">
        <v>452</v>
      </c>
      <c r="K471" s="93">
        <f>INDEX('Contrato Flexível Percentual'!$R$2:$R$745,MATCH('Tela de entrada'!J471,'Contrato Flexível Percentual'!$D$2:$D$745,0),1)</f>
        <v>1.6</v>
      </c>
      <c r="N471" s="71">
        <v>452</v>
      </c>
      <c r="O471" s="91">
        <f>INDEX('Contrato Flexível Prioridade'!$Q$2:$Q$1489,MATCH(CONCATENATE($N$12,'Tela de entrada'!N471),'Contrato Flexível Prioridade'!$B$2:$B$1489,0),1)</f>
        <v>2.6163396741834051</v>
      </c>
      <c r="R471" s="71">
        <v>452</v>
      </c>
      <c r="S471" s="91">
        <f>INDEX('Contrato Flexível Prioridade'!$Q$2:$Q$1489,MATCH(CONCATENATE($R$12,'Tela de entrada'!R471),'Contrato Flexível Prioridade'!$B$2:$B$1489,0),1)</f>
        <v>0</v>
      </c>
      <c r="V471" s="71">
        <v>452</v>
      </c>
      <c r="W471" s="109">
        <f>C471-H471-K471-O471-S471</f>
        <v>4.4408920985006262E-16</v>
      </c>
    </row>
    <row r="472" spans="2:23" x14ac:dyDescent="0.2">
      <c r="B472" s="47">
        <v>453</v>
      </c>
      <c r="C472" s="43">
        <v>39</v>
      </c>
      <c r="D472" s="13" t="s">
        <v>47</v>
      </c>
      <c r="F472" s="71">
        <v>453</v>
      </c>
      <c r="G472" s="37"/>
      <c r="H472" s="91">
        <f>INDEX('Contrato Firme'!$N$2:$N$745,MATCH('Tela de entrada'!F472,'Contrato Firme'!$D$2:$D$745,0),1)</f>
        <v>14.54013007335848</v>
      </c>
      <c r="J472" s="71">
        <v>453</v>
      </c>
      <c r="K472" s="93">
        <f>INDEX('Contrato Flexível Percentual'!$R$2:$R$745,MATCH('Tela de entrada'!J472,'Contrato Flexível Percentual'!$D$2:$D$745,0),1)</f>
        <v>7.8</v>
      </c>
      <c r="N472" s="71">
        <v>453</v>
      </c>
      <c r="O472" s="91">
        <f>INDEX('Contrato Flexível Prioridade'!$Q$2:$Q$1489,MATCH(CONCATENATE($N$12,'Tela de entrada'!N472),'Contrato Flexível Prioridade'!$B$2:$B$1489,0),1)</f>
        <v>15</v>
      </c>
      <c r="R472" s="71">
        <v>453</v>
      </c>
      <c r="S472" s="91">
        <f>INDEX('Contrato Flexível Prioridade'!$Q$2:$Q$1489,MATCH(CONCATENATE($R$12,'Tela de entrada'!R472),'Contrato Flexível Prioridade'!$B$2:$B$1489,0),1)</f>
        <v>1.6598699266415196</v>
      </c>
      <c r="V472" s="71">
        <v>453</v>
      </c>
      <c r="W472" s="109">
        <f>C472-H472-K472-O472-S472</f>
        <v>0</v>
      </c>
    </row>
    <row r="473" spans="2:23" x14ac:dyDescent="0.2">
      <c r="B473" s="47">
        <v>454</v>
      </c>
      <c r="C473" s="43">
        <v>25</v>
      </c>
      <c r="D473" s="13" t="s">
        <v>47</v>
      </c>
      <c r="F473" s="71">
        <v>454</v>
      </c>
      <c r="G473" s="37"/>
      <c r="H473" s="91">
        <f>INDEX('Contrato Firme'!$N$2:$N$745,MATCH('Tela de entrada'!F473,'Contrato Firme'!$D$2:$D$745,0),1)</f>
        <v>9.672238654762884</v>
      </c>
      <c r="J473" s="71">
        <v>454</v>
      </c>
      <c r="K473" s="93">
        <f>INDEX('Contrato Flexível Percentual'!$R$2:$R$745,MATCH('Tela de entrada'!J473,'Contrato Flexível Percentual'!$D$2:$D$745,0),1)</f>
        <v>5</v>
      </c>
      <c r="N473" s="71">
        <v>454</v>
      </c>
      <c r="O473" s="91">
        <f>INDEX('Contrato Flexível Prioridade'!$Q$2:$Q$1489,MATCH(CONCATENATE($N$12,'Tela de entrada'!N473),'Contrato Flexível Prioridade'!$B$2:$B$1489,0),1)</f>
        <v>10.327761345237116</v>
      </c>
      <c r="R473" s="71">
        <v>454</v>
      </c>
      <c r="S473" s="91">
        <f>INDEX('Contrato Flexível Prioridade'!$Q$2:$Q$1489,MATCH(CONCATENATE($R$12,'Tela de entrada'!R473),'Contrato Flexível Prioridade'!$B$2:$B$1489,0),1)</f>
        <v>0</v>
      </c>
      <c r="V473" s="71">
        <v>454</v>
      </c>
      <c r="W473" s="109">
        <f>C473-H473-K473-O473-S473</f>
        <v>0</v>
      </c>
    </row>
    <row r="474" spans="2:23" x14ac:dyDescent="0.2">
      <c r="B474" s="47">
        <v>455</v>
      </c>
      <c r="C474" s="43">
        <v>7</v>
      </c>
      <c r="D474" s="13" t="s">
        <v>47</v>
      </c>
      <c r="F474" s="71">
        <v>455</v>
      </c>
      <c r="G474" s="37"/>
      <c r="H474" s="91">
        <f>INDEX('Contrato Firme'!$N$2:$N$745,MATCH('Tela de entrada'!F474,'Contrato Firme'!$D$2:$D$745,0),1)</f>
        <v>3.7836603258165948</v>
      </c>
      <c r="J474" s="71">
        <v>455</v>
      </c>
      <c r="K474" s="93">
        <f>INDEX('Contrato Flexível Percentual'!$R$2:$R$745,MATCH('Tela de entrada'!J474,'Contrato Flexível Percentual'!$D$2:$D$745,0),1)</f>
        <v>1.4</v>
      </c>
      <c r="N474" s="71">
        <v>455</v>
      </c>
      <c r="O474" s="91">
        <f>INDEX('Contrato Flexível Prioridade'!$Q$2:$Q$1489,MATCH(CONCATENATE($N$12,'Tela de entrada'!N474),'Contrato Flexível Prioridade'!$B$2:$B$1489,0),1)</f>
        <v>1.8163396741834053</v>
      </c>
      <c r="R474" s="71">
        <v>455</v>
      </c>
      <c r="S474" s="91">
        <f>INDEX('Contrato Flexível Prioridade'!$Q$2:$Q$1489,MATCH(CONCATENATE($R$12,'Tela de entrada'!R474),'Contrato Flexível Prioridade'!$B$2:$B$1489,0),1)</f>
        <v>0</v>
      </c>
      <c r="V474" s="71">
        <v>455</v>
      </c>
      <c r="W474" s="109">
        <f>C474-H474-K474-O474-S474</f>
        <v>0</v>
      </c>
    </row>
    <row r="475" spans="2:23" x14ac:dyDescent="0.2">
      <c r="B475" s="47">
        <v>456</v>
      </c>
      <c r="C475" s="43">
        <v>19</v>
      </c>
      <c r="D475" s="13" t="s">
        <v>47</v>
      </c>
      <c r="F475" s="71">
        <v>456</v>
      </c>
      <c r="G475" s="37"/>
      <c r="H475" s="91">
        <f>INDEX('Contrato Firme'!$N$2:$N$745,MATCH('Tela de entrada'!F475,'Contrato Firme'!$D$2:$D$745,0),1)</f>
        <v>7.585999475364769</v>
      </c>
      <c r="J475" s="71">
        <v>456</v>
      </c>
      <c r="K475" s="93">
        <f>INDEX('Contrato Flexível Percentual'!$R$2:$R$745,MATCH('Tela de entrada'!J475,'Contrato Flexível Percentual'!$D$2:$D$745,0),1)</f>
        <v>3.8</v>
      </c>
      <c r="N475" s="71">
        <v>456</v>
      </c>
      <c r="O475" s="91">
        <f>INDEX('Contrato Flexível Prioridade'!$Q$2:$Q$1489,MATCH(CONCATENATE($N$12,'Tela de entrada'!N475),'Contrato Flexível Prioridade'!$B$2:$B$1489,0),1)</f>
        <v>7.6140005246352302</v>
      </c>
      <c r="R475" s="71">
        <v>456</v>
      </c>
      <c r="S475" s="91">
        <f>INDEX('Contrato Flexível Prioridade'!$Q$2:$Q$1489,MATCH(CONCATENATE($R$12,'Tela de entrada'!R475),'Contrato Flexível Prioridade'!$B$2:$B$1489,0),1)</f>
        <v>0</v>
      </c>
      <c r="V475" s="71">
        <v>456</v>
      </c>
      <c r="W475" s="109">
        <f>C475-H475-K475-O475-S475</f>
        <v>8.8817841970012523E-16</v>
      </c>
    </row>
    <row r="476" spans="2:23" x14ac:dyDescent="0.2">
      <c r="B476" s="47">
        <v>457</v>
      </c>
      <c r="C476" s="43">
        <v>14</v>
      </c>
      <c r="D476" s="13" t="s">
        <v>47</v>
      </c>
      <c r="F476" s="71">
        <v>457</v>
      </c>
      <c r="G476" s="37"/>
      <c r="H476" s="91">
        <f>INDEX('Contrato Firme'!$N$2:$N$745,MATCH('Tela de entrada'!F476,'Contrato Firme'!$D$2:$D$745,0),1)</f>
        <v>5.8474668258663414</v>
      </c>
      <c r="J476" s="71">
        <v>457</v>
      </c>
      <c r="K476" s="93">
        <f>INDEX('Contrato Flexível Percentual'!$R$2:$R$745,MATCH('Tela de entrada'!J476,'Contrato Flexível Percentual'!$D$2:$D$745,0),1)</f>
        <v>2.8</v>
      </c>
      <c r="N476" s="71">
        <v>457</v>
      </c>
      <c r="O476" s="91">
        <f>INDEX('Contrato Flexível Prioridade'!$Q$2:$Q$1489,MATCH(CONCATENATE($N$12,'Tela de entrada'!N476),'Contrato Flexível Prioridade'!$B$2:$B$1489,0),1)</f>
        <v>5.3525331741336579</v>
      </c>
      <c r="R476" s="71">
        <v>457</v>
      </c>
      <c r="S476" s="91">
        <f>INDEX('Contrato Flexível Prioridade'!$Q$2:$Q$1489,MATCH(CONCATENATE($R$12,'Tela de entrada'!R476),'Contrato Flexível Prioridade'!$B$2:$B$1489,0),1)</f>
        <v>0</v>
      </c>
      <c r="V476" s="71">
        <v>457</v>
      </c>
      <c r="W476" s="109">
        <f>C476-H476-K476-O476-S476</f>
        <v>8.8817841970012523E-16</v>
      </c>
    </row>
    <row r="477" spans="2:23" x14ac:dyDescent="0.2">
      <c r="B477" s="47">
        <v>458</v>
      </c>
      <c r="C477" s="43">
        <v>39</v>
      </c>
      <c r="D477" s="13" t="s">
        <v>47</v>
      </c>
      <c r="F477" s="71">
        <v>458</v>
      </c>
      <c r="G477" s="37"/>
      <c r="H477" s="91">
        <f>INDEX('Contrato Firme'!$N$2:$N$745,MATCH('Tela de entrada'!F477,'Contrato Firme'!$D$2:$D$745,0),1)</f>
        <v>14.54013007335848</v>
      </c>
      <c r="J477" s="71">
        <v>458</v>
      </c>
      <c r="K477" s="93">
        <f>INDEX('Contrato Flexível Percentual'!$R$2:$R$745,MATCH('Tela de entrada'!J477,'Contrato Flexível Percentual'!$D$2:$D$745,0),1)</f>
        <v>7.8</v>
      </c>
      <c r="N477" s="71">
        <v>458</v>
      </c>
      <c r="O477" s="91">
        <f>INDEX('Contrato Flexível Prioridade'!$Q$2:$Q$1489,MATCH(CONCATENATE($N$12,'Tela de entrada'!N477),'Contrato Flexível Prioridade'!$B$2:$B$1489,0),1)</f>
        <v>15</v>
      </c>
      <c r="R477" s="71">
        <v>458</v>
      </c>
      <c r="S477" s="91">
        <f>INDEX('Contrato Flexível Prioridade'!$Q$2:$Q$1489,MATCH(CONCATENATE($R$12,'Tela de entrada'!R477),'Contrato Flexível Prioridade'!$B$2:$B$1489,0),1)</f>
        <v>1.6598699266415196</v>
      </c>
      <c r="V477" s="71">
        <v>458</v>
      </c>
      <c r="W477" s="109">
        <f>C477-H477-K477-O477-S477</f>
        <v>0</v>
      </c>
    </row>
    <row r="478" spans="2:23" x14ac:dyDescent="0.2">
      <c r="B478" s="47">
        <v>459</v>
      </c>
      <c r="C478" s="43">
        <v>37</v>
      </c>
      <c r="D478" s="13" t="s">
        <v>47</v>
      </c>
      <c r="F478" s="71">
        <v>459</v>
      </c>
      <c r="G478" s="37"/>
      <c r="H478" s="91">
        <f>INDEX('Contrato Firme'!$N$2:$N$745,MATCH('Tela de entrada'!F478,'Contrato Firme'!$D$2:$D$745,0),1)</f>
        <v>13.84471701355911</v>
      </c>
      <c r="J478" s="71">
        <v>459</v>
      </c>
      <c r="K478" s="93">
        <f>INDEX('Contrato Flexível Percentual'!$R$2:$R$745,MATCH('Tela de entrada'!J478,'Contrato Flexível Percentual'!$D$2:$D$745,0),1)</f>
        <v>7.4</v>
      </c>
      <c r="N478" s="71">
        <v>459</v>
      </c>
      <c r="O478" s="91">
        <f>INDEX('Contrato Flexível Prioridade'!$Q$2:$Q$1489,MATCH(CONCATENATE($N$12,'Tela de entrada'!N478),'Contrato Flexível Prioridade'!$B$2:$B$1489,0),1)</f>
        <v>15</v>
      </c>
      <c r="R478" s="71">
        <v>459</v>
      </c>
      <c r="S478" s="91">
        <f>INDEX('Contrato Flexível Prioridade'!$Q$2:$Q$1489,MATCH(CONCATENATE($R$12,'Tela de entrada'!R478),'Contrato Flexível Prioridade'!$B$2:$B$1489,0),1)</f>
        <v>0.7552829864408892</v>
      </c>
      <c r="V478" s="71">
        <v>459</v>
      </c>
      <c r="W478" s="109">
        <f>C478-H478-K478-O478-S478</f>
        <v>-1.7763568394002505E-15</v>
      </c>
    </row>
    <row r="479" spans="2:23" x14ac:dyDescent="0.2">
      <c r="B479" s="47">
        <v>460</v>
      </c>
      <c r="C479" s="43">
        <v>11</v>
      </c>
      <c r="D479" s="13" t="s">
        <v>47</v>
      </c>
      <c r="F479" s="71">
        <v>460</v>
      </c>
      <c r="G479" s="37"/>
      <c r="H479" s="91">
        <f>INDEX('Contrato Firme'!$N$2:$N$745,MATCH('Tela de entrada'!F479,'Contrato Firme'!$D$2:$D$745,0),1)</f>
        <v>4.8043472361672848</v>
      </c>
      <c r="J479" s="71">
        <v>460</v>
      </c>
      <c r="K479" s="93">
        <f>INDEX('Contrato Flexível Percentual'!$R$2:$R$745,MATCH('Tela de entrada'!J479,'Contrato Flexível Percentual'!$D$2:$D$745,0),1)</f>
        <v>2.2000000000000002</v>
      </c>
      <c r="N479" s="71">
        <v>460</v>
      </c>
      <c r="O479" s="91">
        <f>INDEX('Contrato Flexível Prioridade'!$Q$2:$Q$1489,MATCH(CONCATENATE($N$12,'Tela de entrada'!N479),'Contrato Flexível Prioridade'!$B$2:$B$1489,0),1)</f>
        <v>3.9956527638327151</v>
      </c>
      <c r="R479" s="71">
        <v>460</v>
      </c>
      <c r="S479" s="91">
        <f>INDEX('Contrato Flexível Prioridade'!$Q$2:$Q$1489,MATCH(CONCATENATE($R$12,'Tela de entrada'!R479),'Contrato Flexível Prioridade'!$B$2:$B$1489,0),1)</f>
        <v>0</v>
      </c>
      <c r="V479" s="71">
        <v>460</v>
      </c>
      <c r="W479" s="109">
        <f>C479-H479-K479-O479-S479</f>
        <v>0</v>
      </c>
    </row>
    <row r="480" spans="2:23" x14ac:dyDescent="0.2">
      <c r="B480" s="47">
        <v>461</v>
      </c>
      <c r="C480" s="43">
        <v>21</v>
      </c>
      <c r="D480" s="13" t="s">
        <v>47</v>
      </c>
      <c r="F480" s="71">
        <v>461</v>
      </c>
      <c r="G480" s="37"/>
      <c r="H480" s="91">
        <f>INDEX('Contrato Firme'!$N$2:$N$745,MATCH('Tela de entrada'!F480,'Contrato Firme'!$D$2:$D$745,0),1)</f>
        <v>8.2814125351641401</v>
      </c>
      <c r="J480" s="71">
        <v>461</v>
      </c>
      <c r="K480" s="93">
        <f>INDEX('Contrato Flexível Percentual'!$R$2:$R$745,MATCH('Tela de entrada'!J480,'Contrato Flexível Percentual'!$D$2:$D$745,0),1)</f>
        <v>4.2</v>
      </c>
      <c r="N480" s="71">
        <v>461</v>
      </c>
      <c r="O480" s="91">
        <f>INDEX('Contrato Flexível Prioridade'!$Q$2:$Q$1489,MATCH(CONCATENATE($N$12,'Tela de entrada'!N480),'Contrato Flexível Prioridade'!$B$2:$B$1489,0),1)</f>
        <v>8.5185874648358606</v>
      </c>
      <c r="R480" s="71">
        <v>461</v>
      </c>
      <c r="S480" s="91">
        <f>INDEX('Contrato Flexível Prioridade'!$Q$2:$Q$1489,MATCH(CONCATENATE($R$12,'Tela de entrada'!R480),'Contrato Flexível Prioridade'!$B$2:$B$1489,0),1)</f>
        <v>0</v>
      </c>
      <c r="V480" s="71">
        <v>461</v>
      </c>
      <c r="W480" s="109">
        <f>C480-H480-K480-O480-S480</f>
        <v>0</v>
      </c>
    </row>
    <row r="481" spans="2:23" x14ac:dyDescent="0.2">
      <c r="B481" s="47">
        <v>462</v>
      </c>
      <c r="C481" s="43">
        <v>49</v>
      </c>
      <c r="D481" s="13" t="s">
        <v>47</v>
      </c>
      <c r="F481" s="71">
        <v>462</v>
      </c>
      <c r="G481" s="37"/>
      <c r="H481" s="91">
        <f>INDEX('Contrato Firme'!$N$2:$N$745,MATCH('Tela de entrada'!F481,'Contrato Firme'!$D$2:$D$745,0),1)</f>
        <v>15</v>
      </c>
      <c r="J481" s="71">
        <v>462</v>
      </c>
      <c r="K481" s="93">
        <f>INDEX('Contrato Flexível Percentual'!$R$2:$R$745,MATCH('Tela de entrada'!J481,'Contrato Flexível Percentual'!$D$2:$D$745,0),1)</f>
        <v>9.7999999999999989</v>
      </c>
      <c r="N481" s="71">
        <v>462</v>
      </c>
      <c r="O481" s="91">
        <f>INDEX('Contrato Flexível Prioridade'!$Q$2:$Q$1489,MATCH(CONCATENATE($N$12,'Tela de entrada'!N481),'Contrato Flexível Prioridade'!$B$2:$B$1489,0),1)</f>
        <v>15</v>
      </c>
      <c r="R481" s="71">
        <v>462</v>
      </c>
      <c r="S481" s="91">
        <f>INDEX('Contrato Flexível Prioridade'!$Q$2:$Q$1489,MATCH(CONCATENATE($R$12,'Tela de entrada'!R481),'Contrato Flexível Prioridade'!$B$2:$B$1489,0),1)</f>
        <v>9.2000000000000028</v>
      </c>
      <c r="V481" s="71">
        <v>462</v>
      </c>
      <c r="W481" s="109">
        <f>C481-H481-K481-O481-S481</f>
        <v>0</v>
      </c>
    </row>
    <row r="482" spans="2:23" x14ac:dyDescent="0.2">
      <c r="B482" s="47">
        <v>463</v>
      </c>
      <c r="C482" s="43">
        <v>15</v>
      </c>
      <c r="D482" s="13" t="s">
        <v>47</v>
      </c>
      <c r="F482" s="71">
        <v>463</v>
      </c>
      <c r="G482" s="37"/>
      <c r="H482" s="91">
        <f>INDEX('Contrato Firme'!$N$2:$N$745,MATCH('Tela de entrada'!F482,'Contrato Firme'!$D$2:$D$745,0),1)</f>
        <v>6.1951733557660269</v>
      </c>
      <c r="J482" s="71">
        <v>463</v>
      </c>
      <c r="K482" s="93">
        <f>INDEX('Contrato Flexível Percentual'!$R$2:$R$745,MATCH('Tela de entrada'!J482,'Contrato Flexível Percentual'!$D$2:$D$745,0),1)</f>
        <v>3</v>
      </c>
      <c r="N482" s="71">
        <v>463</v>
      </c>
      <c r="O482" s="91">
        <f>INDEX('Contrato Flexível Prioridade'!$Q$2:$Q$1489,MATCH(CONCATENATE($N$12,'Tela de entrada'!N482),'Contrato Flexível Prioridade'!$B$2:$B$1489,0),1)</f>
        <v>5.8048266442339731</v>
      </c>
      <c r="R482" s="71">
        <v>463</v>
      </c>
      <c r="S482" s="91">
        <f>INDEX('Contrato Flexível Prioridade'!$Q$2:$Q$1489,MATCH(CONCATENATE($R$12,'Tela de entrada'!R482),'Contrato Flexível Prioridade'!$B$2:$B$1489,0),1)</f>
        <v>0</v>
      </c>
      <c r="V482" s="71">
        <v>463</v>
      </c>
      <c r="W482" s="109">
        <f>C482-H482-K482-O482-S482</f>
        <v>0</v>
      </c>
    </row>
    <row r="483" spans="2:23" x14ac:dyDescent="0.2">
      <c r="B483" s="47">
        <v>464</v>
      </c>
      <c r="C483" s="43">
        <v>34</v>
      </c>
      <c r="D483" s="13" t="s">
        <v>47</v>
      </c>
      <c r="F483" s="71">
        <v>464</v>
      </c>
      <c r="G483" s="37"/>
      <c r="H483" s="91">
        <f>INDEX('Contrato Firme'!$N$2:$N$745,MATCH('Tela de entrada'!F483,'Contrato Firme'!$D$2:$D$745,0),1)</f>
        <v>12.801597423860052</v>
      </c>
      <c r="J483" s="71">
        <v>464</v>
      </c>
      <c r="K483" s="93">
        <f>INDEX('Contrato Flexível Percentual'!$R$2:$R$745,MATCH('Tela de entrada'!J483,'Contrato Flexível Percentual'!$D$2:$D$745,0),1)</f>
        <v>6.8</v>
      </c>
      <c r="N483" s="71">
        <v>464</v>
      </c>
      <c r="O483" s="91">
        <f>INDEX('Contrato Flexível Prioridade'!$Q$2:$Q$1489,MATCH(CONCATENATE($N$12,'Tela de entrada'!N483),'Contrato Flexível Prioridade'!$B$2:$B$1489,0),1)</f>
        <v>14.398402576139947</v>
      </c>
      <c r="R483" s="71">
        <v>464</v>
      </c>
      <c r="S483" s="91">
        <f>INDEX('Contrato Flexível Prioridade'!$Q$2:$Q$1489,MATCH(CONCATENATE($R$12,'Tela de entrada'!R483),'Contrato Flexível Prioridade'!$B$2:$B$1489,0),1)</f>
        <v>0</v>
      </c>
      <c r="V483" s="71">
        <v>464</v>
      </c>
      <c r="W483" s="109">
        <f>C483-H483-K483-O483-S483</f>
        <v>0</v>
      </c>
    </row>
    <row r="484" spans="2:23" x14ac:dyDescent="0.2">
      <c r="B484" s="47">
        <v>465</v>
      </c>
      <c r="C484" s="43">
        <v>49</v>
      </c>
      <c r="D484" s="13" t="s">
        <v>47</v>
      </c>
      <c r="F484" s="71">
        <v>465</v>
      </c>
      <c r="G484" s="37"/>
      <c r="H484" s="91">
        <f>INDEX('Contrato Firme'!$N$2:$N$745,MATCH('Tela de entrada'!F484,'Contrato Firme'!$D$2:$D$745,0),1)</f>
        <v>15</v>
      </c>
      <c r="J484" s="71">
        <v>465</v>
      </c>
      <c r="K484" s="93">
        <f>INDEX('Contrato Flexível Percentual'!$R$2:$R$745,MATCH('Tela de entrada'!J484,'Contrato Flexível Percentual'!$D$2:$D$745,0),1)</f>
        <v>9.7999999999999989</v>
      </c>
      <c r="N484" s="71">
        <v>465</v>
      </c>
      <c r="O484" s="91">
        <f>INDEX('Contrato Flexível Prioridade'!$Q$2:$Q$1489,MATCH(CONCATENATE($N$12,'Tela de entrada'!N484),'Contrato Flexível Prioridade'!$B$2:$B$1489,0),1)</f>
        <v>15</v>
      </c>
      <c r="R484" s="71">
        <v>465</v>
      </c>
      <c r="S484" s="91">
        <f>INDEX('Contrato Flexível Prioridade'!$Q$2:$Q$1489,MATCH(CONCATENATE($R$12,'Tela de entrada'!R484),'Contrato Flexível Prioridade'!$B$2:$B$1489,0),1)</f>
        <v>9.2000000000000028</v>
      </c>
      <c r="V484" s="71">
        <v>465</v>
      </c>
      <c r="W484" s="109">
        <f>C484-H484-K484-O484-S484</f>
        <v>0</v>
      </c>
    </row>
    <row r="485" spans="2:23" x14ac:dyDescent="0.2">
      <c r="B485" s="47">
        <v>466</v>
      </c>
      <c r="C485" s="43">
        <v>20</v>
      </c>
      <c r="D485" s="13" t="s">
        <v>47</v>
      </c>
      <c r="F485" s="71">
        <v>466</v>
      </c>
      <c r="G485" s="37"/>
      <c r="H485" s="91">
        <f>INDEX('Contrato Firme'!$N$2:$N$745,MATCH('Tela de entrada'!F485,'Contrato Firme'!$D$2:$D$745,0),1)</f>
        <v>7.9337060052644555</v>
      </c>
      <c r="J485" s="71">
        <v>466</v>
      </c>
      <c r="K485" s="93">
        <f>INDEX('Contrato Flexível Percentual'!$R$2:$R$745,MATCH('Tela de entrada'!J485,'Contrato Flexível Percentual'!$D$2:$D$745,0),1)</f>
        <v>4</v>
      </c>
      <c r="N485" s="71">
        <v>466</v>
      </c>
      <c r="O485" s="91">
        <f>INDEX('Contrato Flexível Prioridade'!$Q$2:$Q$1489,MATCH(CONCATENATE($N$12,'Tela de entrada'!N485),'Contrato Flexível Prioridade'!$B$2:$B$1489,0),1)</f>
        <v>8.0662939947355454</v>
      </c>
      <c r="R485" s="71">
        <v>466</v>
      </c>
      <c r="S485" s="91">
        <f>INDEX('Contrato Flexível Prioridade'!$Q$2:$Q$1489,MATCH(CONCATENATE($R$12,'Tela de entrada'!R485),'Contrato Flexível Prioridade'!$B$2:$B$1489,0),1)</f>
        <v>0</v>
      </c>
      <c r="V485" s="71">
        <v>466</v>
      </c>
      <c r="W485" s="109">
        <f>C485-H485-K485-O485-S485</f>
        <v>0</v>
      </c>
    </row>
    <row r="486" spans="2:23" x14ac:dyDescent="0.2">
      <c r="B486" s="47">
        <v>467</v>
      </c>
      <c r="C486" s="43">
        <v>23</v>
      </c>
      <c r="D486" s="13" t="s">
        <v>47</v>
      </c>
      <c r="F486" s="71">
        <v>467</v>
      </c>
      <c r="G486" s="37"/>
      <c r="H486" s="91">
        <f>INDEX('Contrato Firme'!$N$2:$N$745,MATCH('Tela de entrada'!F486,'Contrato Firme'!$D$2:$D$745,0),1)</f>
        <v>8.9768255949635112</v>
      </c>
      <c r="J486" s="71">
        <v>467</v>
      </c>
      <c r="K486" s="93">
        <f>INDEX('Contrato Flexível Percentual'!$R$2:$R$745,MATCH('Tela de entrada'!J486,'Contrato Flexível Percentual'!$D$2:$D$745,0),1)</f>
        <v>4.5999999999999996</v>
      </c>
      <c r="N486" s="71">
        <v>467</v>
      </c>
      <c r="O486" s="91">
        <f>INDEX('Contrato Flexível Prioridade'!$Q$2:$Q$1489,MATCH(CONCATENATE($N$12,'Tela de entrada'!N486),'Contrato Flexível Prioridade'!$B$2:$B$1489,0),1)</f>
        <v>9.4231744050364892</v>
      </c>
      <c r="R486" s="71">
        <v>467</v>
      </c>
      <c r="S486" s="91">
        <f>INDEX('Contrato Flexível Prioridade'!$Q$2:$Q$1489,MATCH(CONCATENATE($R$12,'Tela de entrada'!R486),'Contrato Flexível Prioridade'!$B$2:$B$1489,0),1)</f>
        <v>0</v>
      </c>
      <c r="V486" s="71">
        <v>467</v>
      </c>
      <c r="W486" s="109">
        <f>C486-H486-K486-O486-S486</f>
        <v>0</v>
      </c>
    </row>
    <row r="487" spans="2:23" x14ac:dyDescent="0.2">
      <c r="B487" s="47">
        <v>468</v>
      </c>
      <c r="C487" s="43">
        <v>47</v>
      </c>
      <c r="D487" s="13" t="s">
        <v>47</v>
      </c>
      <c r="F487" s="71">
        <v>468</v>
      </c>
      <c r="G487" s="37"/>
      <c r="H487" s="91">
        <f>INDEX('Contrato Firme'!$N$2:$N$745,MATCH('Tela de entrada'!F487,'Contrato Firme'!$D$2:$D$745,0),1)</f>
        <v>15</v>
      </c>
      <c r="J487" s="71">
        <v>468</v>
      </c>
      <c r="K487" s="93">
        <f>INDEX('Contrato Flexível Percentual'!$R$2:$R$745,MATCH('Tela de entrada'!J487,'Contrato Flexível Percentual'!$D$2:$D$745,0),1)</f>
        <v>9.4</v>
      </c>
      <c r="N487" s="71">
        <v>468</v>
      </c>
      <c r="O487" s="91">
        <f>INDEX('Contrato Flexível Prioridade'!$Q$2:$Q$1489,MATCH(CONCATENATE($N$12,'Tela de entrada'!N487),'Contrato Flexível Prioridade'!$B$2:$B$1489,0),1)</f>
        <v>15</v>
      </c>
      <c r="R487" s="71">
        <v>468</v>
      </c>
      <c r="S487" s="91">
        <f>INDEX('Contrato Flexível Prioridade'!$Q$2:$Q$1489,MATCH(CONCATENATE($R$12,'Tela de entrada'!R487),'Contrato Flexível Prioridade'!$B$2:$B$1489,0),1)</f>
        <v>7.6000000000000014</v>
      </c>
      <c r="V487" s="71">
        <v>468</v>
      </c>
      <c r="W487" s="109">
        <f>C487-H487-K487-O487-S487</f>
        <v>0</v>
      </c>
    </row>
    <row r="488" spans="2:23" x14ac:dyDescent="0.2">
      <c r="B488" s="47">
        <v>469</v>
      </c>
      <c r="C488" s="43">
        <v>28</v>
      </c>
      <c r="D488" s="13" t="s">
        <v>47</v>
      </c>
      <c r="F488" s="71">
        <v>469</v>
      </c>
      <c r="G488" s="37"/>
      <c r="H488" s="91">
        <f>INDEX('Contrato Firme'!$N$2:$N$745,MATCH('Tela de entrada'!F488,'Contrato Firme'!$D$2:$D$745,0),1)</f>
        <v>10.715358244461939</v>
      </c>
      <c r="J488" s="71">
        <v>469</v>
      </c>
      <c r="K488" s="93">
        <f>INDEX('Contrato Flexível Percentual'!$R$2:$R$745,MATCH('Tela de entrada'!J488,'Contrato Flexível Percentual'!$D$2:$D$745,0),1)</f>
        <v>5.6</v>
      </c>
      <c r="N488" s="71">
        <v>469</v>
      </c>
      <c r="O488" s="91">
        <f>INDEX('Contrato Flexível Prioridade'!$Q$2:$Q$1489,MATCH(CONCATENATE($N$12,'Tela de entrada'!N488),'Contrato Flexível Prioridade'!$B$2:$B$1489,0),1)</f>
        <v>11.68464175553806</v>
      </c>
      <c r="R488" s="71">
        <v>469</v>
      </c>
      <c r="S488" s="91">
        <f>INDEX('Contrato Flexível Prioridade'!$Q$2:$Q$1489,MATCH(CONCATENATE($R$12,'Tela de entrada'!R488),'Contrato Flexível Prioridade'!$B$2:$B$1489,0),1)</f>
        <v>0</v>
      </c>
      <c r="V488" s="71">
        <v>469</v>
      </c>
      <c r="W488" s="109">
        <f>C488-H488-K488-O488-S488</f>
        <v>1.7763568394002505E-15</v>
      </c>
    </row>
    <row r="489" spans="2:23" x14ac:dyDescent="0.2">
      <c r="B489" s="47">
        <v>470</v>
      </c>
      <c r="C489" s="43">
        <v>27</v>
      </c>
      <c r="D489" s="13" t="s">
        <v>47</v>
      </c>
      <c r="F489" s="71">
        <v>470</v>
      </c>
      <c r="G489" s="37"/>
      <c r="H489" s="91">
        <f>INDEX('Contrato Firme'!$N$2:$N$745,MATCH('Tela de entrada'!F489,'Contrato Firme'!$D$2:$D$745,0),1)</f>
        <v>10.367651714562253</v>
      </c>
      <c r="J489" s="71">
        <v>470</v>
      </c>
      <c r="K489" s="93">
        <f>INDEX('Contrato Flexível Percentual'!$R$2:$R$745,MATCH('Tela de entrada'!J489,'Contrato Flexível Percentual'!$D$2:$D$745,0),1)</f>
        <v>5.4</v>
      </c>
      <c r="N489" s="71">
        <v>470</v>
      </c>
      <c r="O489" s="91">
        <f>INDEX('Contrato Flexível Prioridade'!$Q$2:$Q$1489,MATCH(CONCATENATE($N$12,'Tela de entrada'!N489),'Contrato Flexível Prioridade'!$B$2:$B$1489,0),1)</f>
        <v>11.232348285437746</v>
      </c>
      <c r="R489" s="71">
        <v>470</v>
      </c>
      <c r="S489" s="91">
        <f>INDEX('Contrato Flexível Prioridade'!$Q$2:$Q$1489,MATCH(CONCATENATE($R$12,'Tela de entrada'!R489),'Contrato Flexível Prioridade'!$B$2:$B$1489,0),1)</f>
        <v>0</v>
      </c>
      <c r="V489" s="71">
        <v>470</v>
      </c>
      <c r="W489" s="109">
        <f>C489-H489-K489-O489-S489</f>
        <v>0</v>
      </c>
    </row>
    <row r="490" spans="2:23" x14ac:dyDescent="0.2">
      <c r="B490" s="47">
        <v>471</v>
      </c>
      <c r="C490" s="43">
        <v>36</v>
      </c>
      <c r="D490" s="13" t="s">
        <v>47</v>
      </c>
      <c r="F490" s="71">
        <v>471</v>
      </c>
      <c r="G490" s="37"/>
      <c r="H490" s="91">
        <f>INDEX('Contrato Firme'!$N$2:$N$745,MATCH('Tela de entrada'!F490,'Contrato Firme'!$D$2:$D$745,0),1)</f>
        <v>13.497010483659423</v>
      </c>
      <c r="J490" s="71">
        <v>471</v>
      </c>
      <c r="K490" s="93">
        <f>INDEX('Contrato Flexível Percentual'!$R$2:$R$745,MATCH('Tela de entrada'!J490,'Contrato Flexível Percentual'!$D$2:$D$745,0),1)</f>
        <v>7.2</v>
      </c>
      <c r="N490" s="71">
        <v>471</v>
      </c>
      <c r="O490" s="91">
        <f>INDEX('Contrato Flexível Prioridade'!$Q$2:$Q$1489,MATCH(CONCATENATE($N$12,'Tela de entrada'!N490),'Contrato Flexível Prioridade'!$B$2:$B$1489,0),1)</f>
        <v>15</v>
      </c>
      <c r="R490" s="71">
        <v>471</v>
      </c>
      <c r="S490" s="91">
        <f>INDEX('Contrato Flexível Prioridade'!$Q$2:$Q$1489,MATCH(CONCATENATE($R$12,'Tela de entrada'!R490),'Contrato Flexível Prioridade'!$B$2:$B$1489,0),1)</f>
        <v>0.30298951634057758</v>
      </c>
      <c r="V490" s="71">
        <v>471</v>
      </c>
      <c r="W490" s="109">
        <f>C490-H490-K490-O490-S490</f>
        <v>0</v>
      </c>
    </row>
    <row r="491" spans="2:23" x14ac:dyDescent="0.2">
      <c r="B491" s="47">
        <v>472</v>
      </c>
      <c r="C491" s="43">
        <v>14</v>
      </c>
      <c r="D491" s="13" t="s">
        <v>47</v>
      </c>
      <c r="F491" s="71">
        <v>472</v>
      </c>
      <c r="G491" s="37"/>
      <c r="H491" s="91">
        <f>INDEX('Contrato Firme'!$N$2:$N$745,MATCH('Tela de entrada'!F491,'Contrato Firme'!$D$2:$D$745,0),1)</f>
        <v>5.8474668258663414</v>
      </c>
      <c r="J491" s="71">
        <v>472</v>
      </c>
      <c r="K491" s="93">
        <f>INDEX('Contrato Flexível Percentual'!$R$2:$R$745,MATCH('Tela de entrada'!J491,'Contrato Flexível Percentual'!$D$2:$D$745,0),1)</f>
        <v>2.8</v>
      </c>
      <c r="N491" s="71">
        <v>472</v>
      </c>
      <c r="O491" s="91">
        <f>INDEX('Contrato Flexível Prioridade'!$Q$2:$Q$1489,MATCH(CONCATENATE($N$12,'Tela de entrada'!N491),'Contrato Flexível Prioridade'!$B$2:$B$1489,0),1)</f>
        <v>5.3525331741336579</v>
      </c>
      <c r="R491" s="71">
        <v>472</v>
      </c>
      <c r="S491" s="91">
        <f>INDEX('Contrato Flexível Prioridade'!$Q$2:$Q$1489,MATCH(CONCATENATE($R$12,'Tela de entrada'!R491),'Contrato Flexível Prioridade'!$B$2:$B$1489,0),1)</f>
        <v>0</v>
      </c>
      <c r="V491" s="71">
        <v>472</v>
      </c>
      <c r="W491" s="109">
        <f>C491-H491-K491-O491-S491</f>
        <v>8.8817841970012523E-16</v>
      </c>
    </row>
    <row r="492" spans="2:23" x14ac:dyDescent="0.2">
      <c r="B492" s="47">
        <v>473</v>
      </c>
      <c r="C492" s="43">
        <v>32</v>
      </c>
      <c r="D492" s="13" t="s">
        <v>47</v>
      </c>
      <c r="F492" s="71">
        <v>473</v>
      </c>
      <c r="G492" s="37"/>
      <c r="H492" s="91">
        <f>INDEX('Contrato Firme'!$N$2:$N$745,MATCH('Tela de entrada'!F492,'Contrato Firme'!$D$2:$D$745,0),1)</f>
        <v>12.106184364060681</v>
      </c>
      <c r="J492" s="71">
        <v>473</v>
      </c>
      <c r="K492" s="93">
        <f>INDEX('Contrato Flexível Percentual'!$R$2:$R$745,MATCH('Tela de entrada'!J492,'Contrato Flexível Percentual'!$D$2:$D$745,0),1)</f>
        <v>6.4</v>
      </c>
      <c r="N492" s="71">
        <v>473</v>
      </c>
      <c r="O492" s="91">
        <f>INDEX('Contrato Flexível Prioridade'!$Q$2:$Q$1489,MATCH(CONCATENATE($N$12,'Tela de entrada'!N492),'Contrato Flexível Prioridade'!$B$2:$B$1489,0),1)</f>
        <v>13.49381563593932</v>
      </c>
      <c r="R492" s="71">
        <v>473</v>
      </c>
      <c r="S492" s="91">
        <f>INDEX('Contrato Flexível Prioridade'!$Q$2:$Q$1489,MATCH(CONCATENATE($R$12,'Tela de entrada'!R492),'Contrato Flexível Prioridade'!$B$2:$B$1489,0),1)</f>
        <v>0</v>
      </c>
      <c r="V492" s="71">
        <v>473</v>
      </c>
      <c r="W492" s="109">
        <f>C492-H492-K492-O492-S492</f>
        <v>-1.7763568394002505E-15</v>
      </c>
    </row>
    <row r="493" spans="2:23" x14ac:dyDescent="0.2">
      <c r="B493" s="47">
        <v>474</v>
      </c>
      <c r="C493" s="43">
        <v>14</v>
      </c>
      <c r="D493" s="13" t="s">
        <v>47</v>
      </c>
      <c r="F493" s="71">
        <v>474</v>
      </c>
      <c r="G493" s="37"/>
      <c r="H493" s="91">
        <f>INDEX('Contrato Firme'!$N$2:$N$745,MATCH('Tela de entrada'!F493,'Contrato Firme'!$D$2:$D$745,0),1)</f>
        <v>5.8474668258663414</v>
      </c>
      <c r="J493" s="71">
        <v>474</v>
      </c>
      <c r="K493" s="93">
        <f>INDEX('Contrato Flexível Percentual'!$R$2:$R$745,MATCH('Tela de entrada'!J493,'Contrato Flexível Percentual'!$D$2:$D$745,0),1)</f>
        <v>2.8</v>
      </c>
      <c r="N493" s="71">
        <v>474</v>
      </c>
      <c r="O493" s="91">
        <f>INDEX('Contrato Flexível Prioridade'!$Q$2:$Q$1489,MATCH(CONCATENATE($N$12,'Tela de entrada'!N493),'Contrato Flexível Prioridade'!$B$2:$B$1489,0),1)</f>
        <v>5.3525331741336579</v>
      </c>
      <c r="R493" s="71">
        <v>474</v>
      </c>
      <c r="S493" s="91">
        <f>INDEX('Contrato Flexível Prioridade'!$Q$2:$Q$1489,MATCH(CONCATENATE($R$12,'Tela de entrada'!R493),'Contrato Flexível Prioridade'!$B$2:$B$1489,0),1)</f>
        <v>0</v>
      </c>
      <c r="V493" s="71">
        <v>474</v>
      </c>
      <c r="W493" s="109">
        <f>C493-H493-K493-O493-S493</f>
        <v>8.8817841970012523E-16</v>
      </c>
    </row>
    <row r="494" spans="2:23" x14ac:dyDescent="0.2">
      <c r="B494" s="47">
        <v>475</v>
      </c>
      <c r="C494" s="43">
        <v>6</v>
      </c>
      <c r="D494" s="13" t="s">
        <v>47</v>
      </c>
      <c r="F494" s="71">
        <v>475</v>
      </c>
      <c r="G494" s="37"/>
      <c r="H494" s="91">
        <f>INDEX('Contrato Firme'!$N$2:$N$745,MATCH('Tela de entrada'!F494,'Contrato Firme'!$D$2:$D$745,0),1)</f>
        <v>3.7836603258165948</v>
      </c>
      <c r="J494" s="71">
        <v>475</v>
      </c>
      <c r="K494" s="93">
        <f>INDEX('Contrato Flexível Percentual'!$R$2:$R$745,MATCH('Tela de entrada'!J494,'Contrato Flexível Percentual'!$D$2:$D$745,0),1)</f>
        <v>1.2</v>
      </c>
      <c r="N494" s="71">
        <v>475</v>
      </c>
      <c r="O494" s="91">
        <f>INDEX('Contrato Flexível Prioridade'!$Q$2:$Q$1489,MATCH(CONCATENATE($N$12,'Tela de entrada'!N494),'Contrato Flexível Prioridade'!$B$2:$B$1489,0),1)</f>
        <v>1.0163396741834054</v>
      </c>
      <c r="R494" s="71">
        <v>475</v>
      </c>
      <c r="S494" s="91">
        <f>INDEX('Contrato Flexível Prioridade'!$Q$2:$Q$1489,MATCH(CONCATENATE($R$12,'Tela de entrada'!R494),'Contrato Flexível Prioridade'!$B$2:$B$1489,0),1)</f>
        <v>0</v>
      </c>
      <c r="V494" s="71">
        <v>475</v>
      </c>
      <c r="W494" s="109">
        <f>C494-H494-K494-O494-S494</f>
        <v>-2.2204460492503131E-16</v>
      </c>
    </row>
    <row r="495" spans="2:23" x14ac:dyDescent="0.2">
      <c r="B495" s="47">
        <v>476</v>
      </c>
      <c r="C495" s="43">
        <v>19</v>
      </c>
      <c r="D495" s="13" t="s">
        <v>47</v>
      </c>
      <c r="F495" s="71">
        <v>476</v>
      </c>
      <c r="G495" s="37"/>
      <c r="H495" s="91">
        <f>INDEX('Contrato Firme'!$N$2:$N$745,MATCH('Tela de entrada'!F495,'Contrato Firme'!$D$2:$D$745,0),1)</f>
        <v>7.585999475364769</v>
      </c>
      <c r="J495" s="71">
        <v>476</v>
      </c>
      <c r="K495" s="93">
        <f>INDEX('Contrato Flexível Percentual'!$R$2:$R$745,MATCH('Tela de entrada'!J495,'Contrato Flexível Percentual'!$D$2:$D$745,0),1)</f>
        <v>3.8</v>
      </c>
      <c r="N495" s="71">
        <v>476</v>
      </c>
      <c r="O495" s="91">
        <f>INDEX('Contrato Flexível Prioridade'!$Q$2:$Q$1489,MATCH(CONCATENATE($N$12,'Tela de entrada'!N495),'Contrato Flexível Prioridade'!$B$2:$B$1489,0),1)</f>
        <v>7.6140005246352302</v>
      </c>
      <c r="R495" s="71">
        <v>476</v>
      </c>
      <c r="S495" s="91">
        <f>INDEX('Contrato Flexível Prioridade'!$Q$2:$Q$1489,MATCH(CONCATENATE($R$12,'Tela de entrada'!R495),'Contrato Flexível Prioridade'!$B$2:$B$1489,0),1)</f>
        <v>0</v>
      </c>
      <c r="V495" s="71">
        <v>476</v>
      </c>
      <c r="W495" s="109">
        <f>C495-H495-K495-O495-S495</f>
        <v>8.8817841970012523E-16</v>
      </c>
    </row>
    <row r="496" spans="2:23" x14ac:dyDescent="0.2">
      <c r="B496" s="47">
        <v>477</v>
      </c>
      <c r="C496" s="43">
        <v>16</v>
      </c>
      <c r="D496" s="13" t="s">
        <v>47</v>
      </c>
      <c r="F496" s="71">
        <v>477</v>
      </c>
      <c r="G496" s="37"/>
      <c r="H496" s="91">
        <f>INDEX('Contrato Firme'!$N$2:$N$745,MATCH('Tela de entrada'!F496,'Contrato Firme'!$D$2:$D$745,0),1)</f>
        <v>6.5428798856657124</v>
      </c>
      <c r="J496" s="71">
        <v>477</v>
      </c>
      <c r="K496" s="93">
        <f>INDEX('Contrato Flexível Percentual'!$R$2:$R$745,MATCH('Tela de entrada'!J496,'Contrato Flexível Percentual'!$D$2:$D$745,0),1)</f>
        <v>3.2</v>
      </c>
      <c r="N496" s="71">
        <v>477</v>
      </c>
      <c r="O496" s="91">
        <f>INDEX('Contrato Flexível Prioridade'!$Q$2:$Q$1489,MATCH(CONCATENATE($N$12,'Tela de entrada'!N496),'Contrato Flexível Prioridade'!$B$2:$B$1489,0),1)</f>
        <v>6.2571201143342883</v>
      </c>
      <c r="R496" s="71">
        <v>477</v>
      </c>
      <c r="S496" s="91">
        <f>INDEX('Contrato Flexível Prioridade'!$Q$2:$Q$1489,MATCH(CONCATENATE($R$12,'Tela de entrada'!R496),'Contrato Flexível Prioridade'!$B$2:$B$1489,0),1)</f>
        <v>0</v>
      </c>
      <c r="V496" s="71">
        <v>477</v>
      </c>
      <c r="W496" s="109">
        <f>C496-H496-K496-O496-S496</f>
        <v>-8.8817841970012523E-16</v>
      </c>
    </row>
    <row r="497" spans="2:23" x14ac:dyDescent="0.2">
      <c r="B497" s="47">
        <v>478</v>
      </c>
      <c r="C497" s="43">
        <v>31</v>
      </c>
      <c r="D497" s="13" t="s">
        <v>47</v>
      </c>
      <c r="F497" s="71">
        <v>478</v>
      </c>
      <c r="G497" s="37"/>
      <c r="H497" s="91">
        <f>INDEX('Contrato Firme'!$N$2:$N$745,MATCH('Tela de entrada'!F497,'Contrato Firme'!$D$2:$D$745,0),1)</f>
        <v>11.758477834160995</v>
      </c>
      <c r="J497" s="71">
        <v>478</v>
      </c>
      <c r="K497" s="93">
        <f>INDEX('Contrato Flexível Percentual'!$R$2:$R$745,MATCH('Tela de entrada'!J497,'Contrato Flexível Percentual'!$D$2:$D$745,0),1)</f>
        <v>6.2</v>
      </c>
      <c r="N497" s="71">
        <v>478</v>
      </c>
      <c r="O497" s="91">
        <f>INDEX('Contrato Flexível Prioridade'!$Q$2:$Q$1489,MATCH(CONCATENATE($N$12,'Tela de entrada'!N497),'Contrato Flexível Prioridade'!$B$2:$B$1489,0),1)</f>
        <v>13.041522165839005</v>
      </c>
      <c r="R497" s="71">
        <v>478</v>
      </c>
      <c r="S497" s="91">
        <f>INDEX('Contrato Flexível Prioridade'!$Q$2:$Q$1489,MATCH(CONCATENATE($R$12,'Tela de entrada'!R497),'Contrato Flexível Prioridade'!$B$2:$B$1489,0),1)</f>
        <v>0</v>
      </c>
      <c r="V497" s="71">
        <v>478</v>
      </c>
      <c r="W497" s="109">
        <f>C497-H497-K497-O497-S497</f>
        <v>0</v>
      </c>
    </row>
    <row r="498" spans="2:23" x14ac:dyDescent="0.2">
      <c r="B498" s="47">
        <v>479</v>
      </c>
      <c r="C498" s="43">
        <v>35</v>
      </c>
      <c r="D498" s="13" t="s">
        <v>47</v>
      </c>
      <c r="F498" s="71">
        <v>479</v>
      </c>
      <c r="G498" s="37"/>
      <c r="H498" s="91">
        <f>INDEX('Contrato Firme'!$N$2:$N$745,MATCH('Tela de entrada'!F498,'Contrato Firme'!$D$2:$D$745,0),1)</f>
        <v>13.149303953759738</v>
      </c>
      <c r="J498" s="71">
        <v>479</v>
      </c>
      <c r="K498" s="93">
        <f>INDEX('Contrato Flexível Percentual'!$R$2:$R$745,MATCH('Tela de entrada'!J498,'Contrato Flexível Percentual'!$D$2:$D$745,0),1)</f>
        <v>7</v>
      </c>
      <c r="N498" s="71">
        <v>479</v>
      </c>
      <c r="O498" s="91">
        <f>INDEX('Contrato Flexível Prioridade'!$Q$2:$Q$1489,MATCH(CONCATENATE($N$12,'Tela de entrada'!N498),'Contrato Flexível Prioridade'!$B$2:$B$1489,0),1)</f>
        <v>14.850696046240262</v>
      </c>
      <c r="R498" s="71">
        <v>479</v>
      </c>
      <c r="S498" s="91">
        <f>INDEX('Contrato Flexível Prioridade'!$Q$2:$Q$1489,MATCH(CONCATENATE($R$12,'Tela de entrada'!R498),'Contrato Flexível Prioridade'!$B$2:$B$1489,0),1)</f>
        <v>0</v>
      </c>
      <c r="V498" s="71">
        <v>479</v>
      </c>
      <c r="W498" s="109">
        <f>C498-H498-K498-O498-S498</f>
        <v>0</v>
      </c>
    </row>
    <row r="499" spans="2:23" x14ac:dyDescent="0.2">
      <c r="B499" s="47">
        <v>480</v>
      </c>
      <c r="C499" s="43">
        <v>6</v>
      </c>
      <c r="D499" s="13" t="s">
        <v>47</v>
      </c>
      <c r="F499" s="71">
        <v>480</v>
      </c>
      <c r="G499" s="37"/>
      <c r="H499" s="91">
        <f>INDEX('Contrato Firme'!$N$2:$N$745,MATCH('Tela de entrada'!F499,'Contrato Firme'!$D$2:$D$745,0),1)</f>
        <v>3.7836603258165948</v>
      </c>
      <c r="J499" s="71">
        <v>480</v>
      </c>
      <c r="K499" s="93">
        <f>INDEX('Contrato Flexível Percentual'!$R$2:$R$745,MATCH('Tela de entrada'!J499,'Contrato Flexível Percentual'!$D$2:$D$745,0),1)</f>
        <v>1.2</v>
      </c>
      <c r="N499" s="71">
        <v>480</v>
      </c>
      <c r="O499" s="91">
        <f>INDEX('Contrato Flexível Prioridade'!$Q$2:$Q$1489,MATCH(CONCATENATE($N$12,'Tela de entrada'!N499),'Contrato Flexível Prioridade'!$B$2:$B$1489,0),1)</f>
        <v>1.0163396741834054</v>
      </c>
      <c r="R499" s="71">
        <v>480</v>
      </c>
      <c r="S499" s="91">
        <f>INDEX('Contrato Flexível Prioridade'!$Q$2:$Q$1489,MATCH(CONCATENATE($R$12,'Tela de entrada'!R499),'Contrato Flexível Prioridade'!$B$2:$B$1489,0),1)</f>
        <v>0</v>
      </c>
      <c r="V499" s="71">
        <v>480</v>
      </c>
      <c r="W499" s="109">
        <f>C499-H499-K499-O499-S499</f>
        <v>-2.2204460492503131E-16</v>
      </c>
    </row>
    <row r="500" spans="2:23" x14ac:dyDescent="0.2">
      <c r="B500" s="47">
        <v>481</v>
      </c>
      <c r="C500" s="43">
        <v>5</v>
      </c>
      <c r="D500" s="13" t="s">
        <v>47</v>
      </c>
      <c r="F500" s="71">
        <v>481</v>
      </c>
      <c r="G500" s="37"/>
      <c r="H500" s="91">
        <f>INDEX('Contrato Firme'!$N$2:$N$745,MATCH('Tela de entrada'!F500,'Contrato Firme'!$D$2:$D$745,0),1)</f>
        <v>3.7836603258165948</v>
      </c>
      <c r="J500" s="71">
        <v>481</v>
      </c>
      <c r="K500" s="93">
        <f>INDEX('Contrato Flexível Percentual'!$R$2:$R$745,MATCH('Tela de entrada'!J500,'Contrato Flexível Percentual'!$D$2:$D$745,0),1)</f>
        <v>1</v>
      </c>
      <c r="N500" s="71">
        <v>481</v>
      </c>
      <c r="O500" s="91">
        <f>INDEX('Contrato Flexível Prioridade'!$Q$2:$Q$1489,MATCH(CONCATENATE($N$12,'Tela de entrada'!N500),'Contrato Flexível Prioridade'!$B$2:$B$1489,0),1)</f>
        <v>0.21633967418340561</v>
      </c>
      <c r="R500" s="71">
        <v>481</v>
      </c>
      <c r="S500" s="91">
        <f>INDEX('Contrato Flexível Prioridade'!$Q$2:$Q$1489,MATCH(CONCATENATE($R$12,'Tela de entrada'!R500),'Contrato Flexível Prioridade'!$B$2:$B$1489,0),1)</f>
        <v>0</v>
      </c>
      <c r="V500" s="71">
        <v>481</v>
      </c>
      <c r="W500" s="109">
        <f>C500-H500-K500-O500-S500</f>
        <v>-4.4408920985006262E-16</v>
      </c>
    </row>
    <row r="501" spans="2:23" x14ac:dyDescent="0.2">
      <c r="B501" s="47">
        <v>482</v>
      </c>
      <c r="C501" s="43">
        <v>13</v>
      </c>
      <c r="D501" s="13" t="s">
        <v>47</v>
      </c>
      <c r="F501" s="71">
        <v>482</v>
      </c>
      <c r="G501" s="37"/>
      <c r="H501" s="91">
        <f>INDEX('Contrato Firme'!$N$2:$N$745,MATCH('Tela de entrada'!F501,'Contrato Firme'!$D$2:$D$745,0),1)</f>
        <v>5.4997602959666558</v>
      </c>
      <c r="J501" s="71">
        <v>482</v>
      </c>
      <c r="K501" s="93">
        <f>INDEX('Contrato Flexível Percentual'!$R$2:$R$745,MATCH('Tela de entrada'!J501,'Contrato Flexível Percentual'!$D$2:$D$745,0),1)</f>
        <v>2.6</v>
      </c>
      <c r="N501" s="71">
        <v>482</v>
      </c>
      <c r="O501" s="91">
        <f>INDEX('Contrato Flexível Prioridade'!$Q$2:$Q$1489,MATCH(CONCATENATE($N$12,'Tela de entrada'!N501),'Contrato Flexível Prioridade'!$B$2:$B$1489,0),1)</f>
        <v>4.9002397040333445</v>
      </c>
      <c r="R501" s="71">
        <v>482</v>
      </c>
      <c r="S501" s="91">
        <f>INDEX('Contrato Flexível Prioridade'!$Q$2:$Q$1489,MATCH(CONCATENATE($R$12,'Tela de entrada'!R501),'Contrato Flexível Prioridade'!$B$2:$B$1489,0),1)</f>
        <v>0</v>
      </c>
      <c r="V501" s="71">
        <v>482</v>
      </c>
      <c r="W501" s="109">
        <f>C501-H501-K501-O501-S501</f>
        <v>0</v>
      </c>
    </row>
    <row r="502" spans="2:23" x14ac:dyDescent="0.2">
      <c r="B502" s="47">
        <v>483</v>
      </c>
      <c r="C502" s="43">
        <v>8</v>
      </c>
      <c r="D502" s="13" t="s">
        <v>47</v>
      </c>
      <c r="F502" s="71">
        <v>483</v>
      </c>
      <c r="G502" s="37"/>
      <c r="H502" s="91">
        <f>INDEX('Contrato Firme'!$N$2:$N$745,MATCH('Tela de entrada'!F502,'Contrato Firme'!$D$2:$D$745,0),1)</f>
        <v>3.7836603258165948</v>
      </c>
      <c r="J502" s="71">
        <v>483</v>
      </c>
      <c r="K502" s="93">
        <f>INDEX('Contrato Flexível Percentual'!$R$2:$R$745,MATCH('Tela de entrada'!J502,'Contrato Flexível Percentual'!$D$2:$D$745,0),1)</f>
        <v>1.6</v>
      </c>
      <c r="N502" s="71">
        <v>483</v>
      </c>
      <c r="O502" s="91">
        <f>INDEX('Contrato Flexível Prioridade'!$Q$2:$Q$1489,MATCH(CONCATENATE($N$12,'Tela de entrada'!N502),'Contrato Flexível Prioridade'!$B$2:$B$1489,0),1)</f>
        <v>2.6163396741834051</v>
      </c>
      <c r="R502" s="71">
        <v>483</v>
      </c>
      <c r="S502" s="91">
        <f>INDEX('Contrato Flexível Prioridade'!$Q$2:$Q$1489,MATCH(CONCATENATE($R$12,'Tela de entrada'!R502),'Contrato Flexível Prioridade'!$B$2:$B$1489,0),1)</f>
        <v>0</v>
      </c>
      <c r="V502" s="71">
        <v>483</v>
      </c>
      <c r="W502" s="109">
        <f>C502-H502-K502-O502-S502</f>
        <v>4.4408920985006262E-16</v>
      </c>
    </row>
    <row r="503" spans="2:23" x14ac:dyDescent="0.2">
      <c r="B503" s="47">
        <v>484</v>
      </c>
      <c r="C503" s="43">
        <v>21</v>
      </c>
      <c r="D503" s="13" t="s">
        <v>47</v>
      </c>
      <c r="F503" s="71">
        <v>484</v>
      </c>
      <c r="G503" s="37"/>
      <c r="H503" s="91">
        <f>INDEX('Contrato Firme'!$N$2:$N$745,MATCH('Tela de entrada'!F503,'Contrato Firme'!$D$2:$D$745,0),1)</f>
        <v>8.2814125351641401</v>
      </c>
      <c r="J503" s="71">
        <v>484</v>
      </c>
      <c r="K503" s="93">
        <f>INDEX('Contrato Flexível Percentual'!$R$2:$R$745,MATCH('Tela de entrada'!J503,'Contrato Flexível Percentual'!$D$2:$D$745,0),1)</f>
        <v>4.2</v>
      </c>
      <c r="N503" s="71">
        <v>484</v>
      </c>
      <c r="O503" s="91">
        <f>INDEX('Contrato Flexível Prioridade'!$Q$2:$Q$1489,MATCH(CONCATENATE($N$12,'Tela de entrada'!N503),'Contrato Flexível Prioridade'!$B$2:$B$1489,0),1)</f>
        <v>8.5185874648358606</v>
      </c>
      <c r="R503" s="71">
        <v>484</v>
      </c>
      <c r="S503" s="91">
        <f>INDEX('Contrato Flexível Prioridade'!$Q$2:$Q$1489,MATCH(CONCATENATE($R$12,'Tela de entrada'!R503),'Contrato Flexível Prioridade'!$B$2:$B$1489,0),1)</f>
        <v>0</v>
      </c>
      <c r="V503" s="71">
        <v>484</v>
      </c>
      <c r="W503" s="109">
        <f>C503-H503-K503-O503-S503</f>
        <v>0</v>
      </c>
    </row>
    <row r="504" spans="2:23" x14ac:dyDescent="0.2">
      <c r="B504" s="47">
        <v>485</v>
      </c>
      <c r="C504" s="43">
        <v>47</v>
      </c>
      <c r="D504" s="13" t="s">
        <v>47</v>
      </c>
      <c r="F504" s="71">
        <v>485</v>
      </c>
      <c r="G504" s="37"/>
      <c r="H504" s="91">
        <f>INDEX('Contrato Firme'!$N$2:$N$745,MATCH('Tela de entrada'!F504,'Contrato Firme'!$D$2:$D$745,0),1)</f>
        <v>15</v>
      </c>
      <c r="J504" s="71">
        <v>485</v>
      </c>
      <c r="K504" s="93">
        <f>INDEX('Contrato Flexível Percentual'!$R$2:$R$745,MATCH('Tela de entrada'!J504,'Contrato Flexível Percentual'!$D$2:$D$745,0),1)</f>
        <v>9.4</v>
      </c>
      <c r="N504" s="71">
        <v>485</v>
      </c>
      <c r="O504" s="91">
        <f>INDEX('Contrato Flexível Prioridade'!$Q$2:$Q$1489,MATCH(CONCATENATE($N$12,'Tela de entrada'!N504),'Contrato Flexível Prioridade'!$B$2:$B$1489,0),1)</f>
        <v>15</v>
      </c>
      <c r="R504" s="71">
        <v>485</v>
      </c>
      <c r="S504" s="91">
        <f>INDEX('Contrato Flexível Prioridade'!$Q$2:$Q$1489,MATCH(CONCATENATE($R$12,'Tela de entrada'!R504),'Contrato Flexível Prioridade'!$B$2:$B$1489,0),1)</f>
        <v>7.6000000000000014</v>
      </c>
      <c r="V504" s="71">
        <v>485</v>
      </c>
      <c r="W504" s="109">
        <f>C504-H504-K504-O504-S504</f>
        <v>0</v>
      </c>
    </row>
    <row r="505" spans="2:23" x14ac:dyDescent="0.2">
      <c r="B505" s="47">
        <v>486</v>
      </c>
      <c r="C505" s="43">
        <v>8</v>
      </c>
      <c r="D505" s="13" t="s">
        <v>47</v>
      </c>
      <c r="F505" s="71">
        <v>486</v>
      </c>
      <c r="G505" s="37"/>
      <c r="H505" s="91">
        <f>INDEX('Contrato Firme'!$N$2:$N$745,MATCH('Tela de entrada'!F505,'Contrato Firme'!$D$2:$D$745,0),1)</f>
        <v>3.7836603258165948</v>
      </c>
      <c r="J505" s="71">
        <v>486</v>
      </c>
      <c r="K505" s="93">
        <f>INDEX('Contrato Flexível Percentual'!$R$2:$R$745,MATCH('Tela de entrada'!J505,'Contrato Flexível Percentual'!$D$2:$D$745,0),1)</f>
        <v>1.6</v>
      </c>
      <c r="N505" s="71">
        <v>486</v>
      </c>
      <c r="O505" s="91">
        <f>INDEX('Contrato Flexível Prioridade'!$Q$2:$Q$1489,MATCH(CONCATENATE($N$12,'Tela de entrada'!N505),'Contrato Flexível Prioridade'!$B$2:$B$1489,0),1)</f>
        <v>2.6163396741834051</v>
      </c>
      <c r="R505" s="71">
        <v>486</v>
      </c>
      <c r="S505" s="91">
        <f>INDEX('Contrato Flexível Prioridade'!$Q$2:$Q$1489,MATCH(CONCATENATE($R$12,'Tela de entrada'!R505),'Contrato Flexível Prioridade'!$B$2:$B$1489,0),1)</f>
        <v>0</v>
      </c>
      <c r="V505" s="71">
        <v>486</v>
      </c>
      <c r="W505" s="109">
        <f>C505-H505-K505-O505-S505</f>
        <v>4.4408920985006262E-16</v>
      </c>
    </row>
    <row r="506" spans="2:23" x14ac:dyDescent="0.2">
      <c r="B506" s="47">
        <v>487</v>
      </c>
      <c r="C506" s="43">
        <v>7</v>
      </c>
      <c r="D506" s="13" t="s">
        <v>47</v>
      </c>
      <c r="F506" s="71">
        <v>487</v>
      </c>
      <c r="G506" s="37"/>
      <c r="H506" s="91">
        <f>INDEX('Contrato Firme'!$N$2:$N$745,MATCH('Tela de entrada'!F506,'Contrato Firme'!$D$2:$D$745,0),1)</f>
        <v>3.7836603258165948</v>
      </c>
      <c r="J506" s="71">
        <v>487</v>
      </c>
      <c r="K506" s="93">
        <f>INDEX('Contrato Flexível Percentual'!$R$2:$R$745,MATCH('Tela de entrada'!J506,'Contrato Flexível Percentual'!$D$2:$D$745,0),1)</f>
        <v>1.4</v>
      </c>
      <c r="N506" s="71">
        <v>487</v>
      </c>
      <c r="O506" s="91">
        <f>INDEX('Contrato Flexível Prioridade'!$Q$2:$Q$1489,MATCH(CONCATENATE($N$12,'Tela de entrada'!N506),'Contrato Flexível Prioridade'!$B$2:$B$1489,0),1)</f>
        <v>1.8163396741834053</v>
      </c>
      <c r="R506" s="71">
        <v>487</v>
      </c>
      <c r="S506" s="91">
        <f>INDEX('Contrato Flexível Prioridade'!$Q$2:$Q$1489,MATCH(CONCATENATE($R$12,'Tela de entrada'!R506),'Contrato Flexível Prioridade'!$B$2:$B$1489,0),1)</f>
        <v>0</v>
      </c>
      <c r="V506" s="71">
        <v>487</v>
      </c>
      <c r="W506" s="109">
        <f>C506-H506-K506-O506-S506</f>
        <v>0</v>
      </c>
    </row>
    <row r="507" spans="2:23" x14ac:dyDescent="0.2">
      <c r="B507" s="47">
        <v>488</v>
      </c>
      <c r="C507" s="43">
        <v>41</v>
      </c>
      <c r="D507" s="13" t="s">
        <v>47</v>
      </c>
      <c r="F507" s="71">
        <v>488</v>
      </c>
      <c r="G507" s="37"/>
      <c r="H507" s="91">
        <f>INDEX('Contrato Firme'!$N$2:$N$745,MATCH('Tela de entrada'!F507,'Contrato Firme'!$D$2:$D$745,0),1)</f>
        <v>15</v>
      </c>
      <c r="J507" s="71">
        <v>488</v>
      </c>
      <c r="K507" s="93">
        <f>INDEX('Contrato Flexível Percentual'!$R$2:$R$745,MATCH('Tela de entrada'!J507,'Contrato Flexível Percentual'!$D$2:$D$745,0),1)</f>
        <v>8.2000000000000011</v>
      </c>
      <c r="N507" s="71">
        <v>488</v>
      </c>
      <c r="O507" s="91">
        <f>INDEX('Contrato Flexível Prioridade'!$Q$2:$Q$1489,MATCH(CONCATENATE($N$12,'Tela de entrada'!N507),'Contrato Flexível Prioridade'!$B$2:$B$1489,0),1)</f>
        <v>15</v>
      </c>
      <c r="R507" s="71">
        <v>488</v>
      </c>
      <c r="S507" s="91">
        <f>INDEX('Contrato Flexível Prioridade'!$Q$2:$Q$1489,MATCH(CONCATENATE($R$12,'Tela de entrada'!R507),'Contrato Flexível Prioridade'!$B$2:$B$1489,0),1)</f>
        <v>2.7999999999999972</v>
      </c>
      <c r="V507" s="71">
        <v>488</v>
      </c>
      <c r="W507" s="109">
        <f>C507-H507-K507-O507-S507</f>
        <v>0</v>
      </c>
    </row>
    <row r="508" spans="2:23" x14ac:dyDescent="0.2">
      <c r="B508" s="47">
        <v>489</v>
      </c>
      <c r="C508" s="43">
        <v>28</v>
      </c>
      <c r="D508" s="13" t="s">
        <v>47</v>
      </c>
      <c r="F508" s="71">
        <v>489</v>
      </c>
      <c r="G508" s="37"/>
      <c r="H508" s="91">
        <f>INDEX('Contrato Firme'!$N$2:$N$745,MATCH('Tela de entrada'!F508,'Contrato Firme'!$D$2:$D$745,0),1)</f>
        <v>10.715358244461939</v>
      </c>
      <c r="J508" s="71">
        <v>489</v>
      </c>
      <c r="K508" s="93">
        <f>INDEX('Contrato Flexível Percentual'!$R$2:$R$745,MATCH('Tela de entrada'!J508,'Contrato Flexível Percentual'!$D$2:$D$745,0),1)</f>
        <v>5.6</v>
      </c>
      <c r="N508" s="71">
        <v>489</v>
      </c>
      <c r="O508" s="91">
        <f>INDEX('Contrato Flexível Prioridade'!$Q$2:$Q$1489,MATCH(CONCATENATE($N$12,'Tela de entrada'!N508),'Contrato Flexível Prioridade'!$B$2:$B$1489,0),1)</f>
        <v>11.68464175553806</v>
      </c>
      <c r="R508" s="71">
        <v>489</v>
      </c>
      <c r="S508" s="91">
        <f>INDEX('Contrato Flexível Prioridade'!$Q$2:$Q$1489,MATCH(CONCATENATE($R$12,'Tela de entrada'!R508),'Contrato Flexível Prioridade'!$B$2:$B$1489,0),1)</f>
        <v>0</v>
      </c>
      <c r="V508" s="71">
        <v>489</v>
      </c>
      <c r="W508" s="109">
        <f>C508-H508-K508-O508-S508</f>
        <v>1.7763568394002505E-15</v>
      </c>
    </row>
    <row r="509" spans="2:23" x14ac:dyDescent="0.2">
      <c r="B509" s="47">
        <v>490</v>
      </c>
      <c r="C509" s="43">
        <v>24</v>
      </c>
      <c r="D509" s="13" t="s">
        <v>47</v>
      </c>
      <c r="F509" s="71">
        <v>490</v>
      </c>
      <c r="G509" s="37"/>
      <c r="H509" s="91">
        <f>INDEX('Contrato Firme'!$N$2:$N$745,MATCH('Tela de entrada'!F509,'Contrato Firme'!$D$2:$D$745,0),1)</f>
        <v>9.3245321248631967</v>
      </c>
      <c r="J509" s="71">
        <v>490</v>
      </c>
      <c r="K509" s="93">
        <f>INDEX('Contrato Flexível Percentual'!$R$2:$R$745,MATCH('Tela de entrada'!J509,'Contrato Flexível Percentual'!$D$2:$D$745,0),1)</f>
        <v>4.8</v>
      </c>
      <c r="N509" s="71">
        <v>490</v>
      </c>
      <c r="O509" s="91">
        <f>INDEX('Contrato Flexível Prioridade'!$Q$2:$Q$1489,MATCH(CONCATENATE($N$12,'Tela de entrada'!N509),'Contrato Flexível Prioridade'!$B$2:$B$1489,0),1)</f>
        <v>9.8754678751368026</v>
      </c>
      <c r="R509" s="71">
        <v>490</v>
      </c>
      <c r="S509" s="91">
        <f>INDEX('Contrato Flexível Prioridade'!$Q$2:$Q$1489,MATCH(CONCATENATE($R$12,'Tela de entrada'!R509),'Contrato Flexível Prioridade'!$B$2:$B$1489,0),1)</f>
        <v>0</v>
      </c>
      <c r="V509" s="71">
        <v>490</v>
      </c>
      <c r="W509" s="109">
        <f>C509-H509-K509-O509-S509</f>
        <v>0</v>
      </c>
    </row>
    <row r="510" spans="2:23" x14ac:dyDescent="0.2">
      <c r="B510" s="47">
        <v>491</v>
      </c>
      <c r="C510" s="43">
        <v>20</v>
      </c>
      <c r="D510" s="13" t="s">
        <v>47</v>
      </c>
      <c r="F510" s="71">
        <v>491</v>
      </c>
      <c r="G510" s="37"/>
      <c r="H510" s="91">
        <f>INDEX('Contrato Firme'!$N$2:$N$745,MATCH('Tela de entrada'!F510,'Contrato Firme'!$D$2:$D$745,0),1)</f>
        <v>7.9337060052644555</v>
      </c>
      <c r="J510" s="71">
        <v>491</v>
      </c>
      <c r="K510" s="93">
        <f>INDEX('Contrato Flexível Percentual'!$R$2:$R$745,MATCH('Tela de entrada'!J510,'Contrato Flexível Percentual'!$D$2:$D$745,0),1)</f>
        <v>4</v>
      </c>
      <c r="N510" s="71">
        <v>491</v>
      </c>
      <c r="O510" s="91">
        <f>INDEX('Contrato Flexível Prioridade'!$Q$2:$Q$1489,MATCH(CONCATENATE($N$12,'Tela de entrada'!N510),'Contrato Flexível Prioridade'!$B$2:$B$1489,0),1)</f>
        <v>8.0662939947355454</v>
      </c>
      <c r="R510" s="71">
        <v>491</v>
      </c>
      <c r="S510" s="91">
        <f>INDEX('Contrato Flexível Prioridade'!$Q$2:$Q$1489,MATCH(CONCATENATE($R$12,'Tela de entrada'!R510),'Contrato Flexível Prioridade'!$B$2:$B$1489,0),1)</f>
        <v>0</v>
      </c>
      <c r="V510" s="71">
        <v>491</v>
      </c>
      <c r="W510" s="109">
        <f>C510-H510-K510-O510-S510</f>
        <v>0</v>
      </c>
    </row>
    <row r="511" spans="2:23" x14ac:dyDescent="0.2">
      <c r="B511" s="47">
        <v>492</v>
      </c>
      <c r="C511" s="43">
        <v>18</v>
      </c>
      <c r="D511" s="13" t="s">
        <v>47</v>
      </c>
      <c r="F511" s="71">
        <v>492</v>
      </c>
      <c r="G511" s="37"/>
      <c r="H511" s="91">
        <f>INDEX('Contrato Firme'!$N$2:$N$745,MATCH('Tela de entrada'!F511,'Contrato Firme'!$D$2:$D$745,0),1)</f>
        <v>7.2382929454650835</v>
      </c>
      <c r="J511" s="71">
        <v>492</v>
      </c>
      <c r="K511" s="93">
        <f>INDEX('Contrato Flexível Percentual'!$R$2:$R$745,MATCH('Tela de entrada'!J511,'Contrato Flexível Percentual'!$D$2:$D$745,0),1)</f>
        <v>3.6</v>
      </c>
      <c r="N511" s="71">
        <v>492</v>
      </c>
      <c r="O511" s="91">
        <f>INDEX('Contrato Flexível Prioridade'!$Q$2:$Q$1489,MATCH(CONCATENATE($N$12,'Tela de entrada'!N511),'Contrato Flexível Prioridade'!$B$2:$B$1489,0),1)</f>
        <v>7.1617070545349168</v>
      </c>
      <c r="R511" s="71">
        <v>492</v>
      </c>
      <c r="S511" s="91">
        <f>INDEX('Contrato Flexível Prioridade'!$Q$2:$Q$1489,MATCH(CONCATENATE($R$12,'Tela de entrada'!R511),'Contrato Flexível Prioridade'!$B$2:$B$1489,0),1)</f>
        <v>0</v>
      </c>
      <c r="V511" s="71">
        <v>492</v>
      </c>
      <c r="W511" s="109">
        <f>C511-H511-K511-O511-S511</f>
        <v>0</v>
      </c>
    </row>
    <row r="512" spans="2:23" x14ac:dyDescent="0.2">
      <c r="B512" s="47">
        <v>493</v>
      </c>
      <c r="C512" s="43">
        <v>44</v>
      </c>
      <c r="D512" s="13" t="s">
        <v>47</v>
      </c>
      <c r="F512" s="71">
        <v>493</v>
      </c>
      <c r="G512" s="37"/>
      <c r="H512" s="91">
        <f>INDEX('Contrato Firme'!$N$2:$N$745,MATCH('Tela de entrada'!F512,'Contrato Firme'!$D$2:$D$745,0),1)</f>
        <v>15</v>
      </c>
      <c r="J512" s="71">
        <v>493</v>
      </c>
      <c r="K512" s="93">
        <f>INDEX('Contrato Flexível Percentual'!$R$2:$R$745,MATCH('Tela de entrada'!J512,'Contrato Flexível Percentual'!$D$2:$D$745,0),1)</f>
        <v>8.8000000000000007</v>
      </c>
      <c r="N512" s="71">
        <v>493</v>
      </c>
      <c r="O512" s="91">
        <f>INDEX('Contrato Flexível Prioridade'!$Q$2:$Q$1489,MATCH(CONCATENATE($N$12,'Tela de entrada'!N512),'Contrato Flexível Prioridade'!$B$2:$B$1489,0),1)</f>
        <v>15</v>
      </c>
      <c r="R512" s="71">
        <v>493</v>
      </c>
      <c r="S512" s="91">
        <f>INDEX('Contrato Flexível Prioridade'!$Q$2:$Q$1489,MATCH(CONCATENATE($R$12,'Tela de entrada'!R512),'Contrato Flexível Prioridade'!$B$2:$B$1489,0),1)</f>
        <v>5.1999999999999993</v>
      </c>
      <c r="V512" s="71">
        <v>493</v>
      </c>
      <c r="W512" s="109">
        <f>C512-H512-K512-O512-S512</f>
        <v>0</v>
      </c>
    </row>
    <row r="513" spans="2:23" x14ac:dyDescent="0.2">
      <c r="B513" s="47">
        <v>494</v>
      </c>
      <c r="C513" s="43">
        <v>5</v>
      </c>
      <c r="D513" s="13" t="s">
        <v>47</v>
      </c>
      <c r="F513" s="71">
        <v>494</v>
      </c>
      <c r="G513" s="37"/>
      <c r="H513" s="91">
        <f>INDEX('Contrato Firme'!$N$2:$N$745,MATCH('Tela de entrada'!F513,'Contrato Firme'!$D$2:$D$745,0),1)</f>
        <v>3.7836603258165948</v>
      </c>
      <c r="J513" s="71">
        <v>494</v>
      </c>
      <c r="K513" s="93">
        <f>INDEX('Contrato Flexível Percentual'!$R$2:$R$745,MATCH('Tela de entrada'!J513,'Contrato Flexível Percentual'!$D$2:$D$745,0),1)</f>
        <v>1</v>
      </c>
      <c r="N513" s="71">
        <v>494</v>
      </c>
      <c r="O513" s="91">
        <f>INDEX('Contrato Flexível Prioridade'!$Q$2:$Q$1489,MATCH(CONCATENATE($N$12,'Tela de entrada'!N513),'Contrato Flexível Prioridade'!$B$2:$B$1489,0),1)</f>
        <v>0.21633967418340561</v>
      </c>
      <c r="R513" s="71">
        <v>494</v>
      </c>
      <c r="S513" s="91">
        <f>INDEX('Contrato Flexível Prioridade'!$Q$2:$Q$1489,MATCH(CONCATENATE($R$12,'Tela de entrada'!R513),'Contrato Flexível Prioridade'!$B$2:$B$1489,0),1)</f>
        <v>0</v>
      </c>
      <c r="V513" s="71">
        <v>494</v>
      </c>
      <c r="W513" s="109">
        <f>C513-H513-K513-O513-S513</f>
        <v>-4.4408920985006262E-16</v>
      </c>
    </row>
    <row r="514" spans="2:23" x14ac:dyDescent="0.2">
      <c r="B514" s="47">
        <v>495</v>
      </c>
      <c r="C514" s="43">
        <v>45</v>
      </c>
      <c r="D514" s="13" t="s">
        <v>47</v>
      </c>
      <c r="F514" s="71">
        <v>495</v>
      </c>
      <c r="G514" s="37"/>
      <c r="H514" s="91">
        <f>INDEX('Contrato Firme'!$N$2:$N$745,MATCH('Tela de entrada'!F514,'Contrato Firme'!$D$2:$D$745,0),1)</f>
        <v>15</v>
      </c>
      <c r="J514" s="71">
        <v>495</v>
      </c>
      <c r="K514" s="93">
        <f>INDEX('Contrato Flexível Percentual'!$R$2:$R$745,MATCH('Tela de entrada'!J514,'Contrato Flexível Percentual'!$D$2:$D$745,0),1)</f>
        <v>9</v>
      </c>
      <c r="N514" s="71">
        <v>495</v>
      </c>
      <c r="O514" s="91">
        <f>INDEX('Contrato Flexível Prioridade'!$Q$2:$Q$1489,MATCH(CONCATENATE($N$12,'Tela de entrada'!N514),'Contrato Flexível Prioridade'!$B$2:$B$1489,0),1)</f>
        <v>15</v>
      </c>
      <c r="R514" s="71">
        <v>495</v>
      </c>
      <c r="S514" s="91">
        <f>INDEX('Contrato Flexível Prioridade'!$Q$2:$Q$1489,MATCH(CONCATENATE($R$12,'Tela de entrada'!R514),'Contrato Flexível Prioridade'!$B$2:$B$1489,0),1)</f>
        <v>6</v>
      </c>
      <c r="V514" s="71">
        <v>495</v>
      </c>
      <c r="W514" s="109">
        <f>C514-H514-K514-O514-S514</f>
        <v>0</v>
      </c>
    </row>
    <row r="515" spans="2:23" x14ac:dyDescent="0.2">
      <c r="B515" s="47">
        <v>496</v>
      </c>
      <c r="C515" s="43">
        <v>22</v>
      </c>
      <c r="D515" s="13" t="s">
        <v>47</v>
      </c>
      <c r="F515" s="71">
        <v>496</v>
      </c>
      <c r="G515" s="37"/>
      <c r="H515" s="91">
        <f>INDEX('Contrato Firme'!$N$2:$N$745,MATCH('Tela de entrada'!F515,'Contrato Firme'!$D$2:$D$745,0),1)</f>
        <v>8.6291190650638274</v>
      </c>
      <c r="J515" s="71">
        <v>496</v>
      </c>
      <c r="K515" s="93">
        <f>INDEX('Contrato Flexível Percentual'!$R$2:$R$745,MATCH('Tela de entrada'!J515,'Contrato Flexível Percentual'!$D$2:$D$745,0),1)</f>
        <v>4.4000000000000004</v>
      </c>
      <c r="N515" s="71">
        <v>496</v>
      </c>
      <c r="O515" s="91">
        <f>INDEX('Contrato Flexível Prioridade'!$Q$2:$Q$1489,MATCH(CONCATENATE($N$12,'Tela de entrada'!N515),'Contrato Flexível Prioridade'!$B$2:$B$1489,0),1)</f>
        <v>8.9708809349361722</v>
      </c>
      <c r="R515" s="71">
        <v>496</v>
      </c>
      <c r="S515" s="91">
        <f>INDEX('Contrato Flexível Prioridade'!$Q$2:$Q$1489,MATCH(CONCATENATE($R$12,'Tela de entrada'!R515),'Contrato Flexível Prioridade'!$B$2:$B$1489,0),1)</f>
        <v>0</v>
      </c>
      <c r="V515" s="71">
        <v>496</v>
      </c>
      <c r="W515" s="109">
        <f>C515-H515-K515-O515-S515</f>
        <v>0</v>
      </c>
    </row>
    <row r="516" spans="2:23" x14ac:dyDescent="0.2">
      <c r="B516" s="47">
        <v>497</v>
      </c>
      <c r="C516" s="43">
        <v>34</v>
      </c>
      <c r="D516" s="13" t="s">
        <v>47</v>
      </c>
      <c r="F516" s="71">
        <v>497</v>
      </c>
      <c r="G516" s="37"/>
      <c r="H516" s="91">
        <f>INDEX('Contrato Firme'!$N$2:$N$745,MATCH('Tela de entrada'!F516,'Contrato Firme'!$D$2:$D$745,0),1)</f>
        <v>12.801597423860052</v>
      </c>
      <c r="J516" s="71">
        <v>497</v>
      </c>
      <c r="K516" s="93">
        <f>INDEX('Contrato Flexível Percentual'!$R$2:$R$745,MATCH('Tela de entrada'!J516,'Contrato Flexível Percentual'!$D$2:$D$745,0),1)</f>
        <v>6.8</v>
      </c>
      <c r="N516" s="71">
        <v>497</v>
      </c>
      <c r="O516" s="91">
        <f>INDEX('Contrato Flexível Prioridade'!$Q$2:$Q$1489,MATCH(CONCATENATE($N$12,'Tela de entrada'!N516),'Contrato Flexível Prioridade'!$B$2:$B$1489,0),1)</f>
        <v>14.398402576139947</v>
      </c>
      <c r="R516" s="71">
        <v>497</v>
      </c>
      <c r="S516" s="91">
        <f>INDEX('Contrato Flexível Prioridade'!$Q$2:$Q$1489,MATCH(CONCATENATE($R$12,'Tela de entrada'!R516),'Contrato Flexível Prioridade'!$B$2:$B$1489,0),1)</f>
        <v>0</v>
      </c>
      <c r="V516" s="71">
        <v>497</v>
      </c>
      <c r="W516" s="109">
        <f>C516-H516-K516-O516-S516</f>
        <v>0</v>
      </c>
    </row>
    <row r="517" spans="2:23" x14ac:dyDescent="0.2">
      <c r="B517" s="47">
        <v>498</v>
      </c>
      <c r="C517" s="43">
        <v>24</v>
      </c>
      <c r="D517" s="13" t="s">
        <v>47</v>
      </c>
      <c r="F517" s="71">
        <v>498</v>
      </c>
      <c r="G517" s="37"/>
      <c r="H517" s="91">
        <f>INDEX('Contrato Firme'!$N$2:$N$745,MATCH('Tela de entrada'!F517,'Contrato Firme'!$D$2:$D$745,0),1)</f>
        <v>9.3245321248631967</v>
      </c>
      <c r="J517" s="71">
        <v>498</v>
      </c>
      <c r="K517" s="93">
        <f>INDEX('Contrato Flexível Percentual'!$R$2:$R$745,MATCH('Tela de entrada'!J517,'Contrato Flexível Percentual'!$D$2:$D$745,0),1)</f>
        <v>4.8</v>
      </c>
      <c r="N517" s="71">
        <v>498</v>
      </c>
      <c r="O517" s="91">
        <f>INDEX('Contrato Flexível Prioridade'!$Q$2:$Q$1489,MATCH(CONCATENATE($N$12,'Tela de entrada'!N517),'Contrato Flexível Prioridade'!$B$2:$B$1489,0),1)</f>
        <v>9.8754678751368026</v>
      </c>
      <c r="R517" s="71">
        <v>498</v>
      </c>
      <c r="S517" s="91">
        <f>INDEX('Contrato Flexível Prioridade'!$Q$2:$Q$1489,MATCH(CONCATENATE($R$12,'Tela de entrada'!R517),'Contrato Flexível Prioridade'!$B$2:$B$1489,0),1)</f>
        <v>0</v>
      </c>
      <c r="V517" s="71">
        <v>498</v>
      </c>
      <c r="W517" s="109">
        <f>C517-H517-K517-O517-S517</f>
        <v>0</v>
      </c>
    </row>
    <row r="518" spans="2:23" x14ac:dyDescent="0.2">
      <c r="B518" s="47">
        <v>499</v>
      </c>
      <c r="C518" s="43">
        <v>25</v>
      </c>
      <c r="D518" s="13" t="s">
        <v>47</v>
      </c>
      <c r="F518" s="71">
        <v>499</v>
      </c>
      <c r="G518" s="37"/>
      <c r="H518" s="91">
        <f>INDEX('Contrato Firme'!$N$2:$N$745,MATCH('Tela de entrada'!F518,'Contrato Firme'!$D$2:$D$745,0),1)</f>
        <v>9.672238654762884</v>
      </c>
      <c r="J518" s="71">
        <v>499</v>
      </c>
      <c r="K518" s="93">
        <f>INDEX('Contrato Flexível Percentual'!$R$2:$R$745,MATCH('Tela de entrada'!J518,'Contrato Flexível Percentual'!$D$2:$D$745,0),1)</f>
        <v>5</v>
      </c>
      <c r="N518" s="71">
        <v>499</v>
      </c>
      <c r="O518" s="91">
        <f>INDEX('Contrato Flexível Prioridade'!$Q$2:$Q$1489,MATCH(CONCATENATE($N$12,'Tela de entrada'!N518),'Contrato Flexível Prioridade'!$B$2:$B$1489,0),1)</f>
        <v>10.327761345237116</v>
      </c>
      <c r="R518" s="71">
        <v>499</v>
      </c>
      <c r="S518" s="91">
        <f>INDEX('Contrato Flexível Prioridade'!$Q$2:$Q$1489,MATCH(CONCATENATE($R$12,'Tela de entrada'!R518),'Contrato Flexível Prioridade'!$B$2:$B$1489,0),1)</f>
        <v>0</v>
      </c>
      <c r="V518" s="71">
        <v>499</v>
      </c>
      <c r="W518" s="109">
        <f>C518-H518-K518-O518-S518</f>
        <v>0</v>
      </c>
    </row>
    <row r="519" spans="2:23" x14ac:dyDescent="0.2">
      <c r="B519" s="47">
        <v>500</v>
      </c>
      <c r="C519" s="43">
        <v>24</v>
      </c>
      <c r="D519" s="13" t="s">
        <v>47</v>
      </c>
      <c r="F519" s="71">
        <v>500</v>
      </c>
      <c r="G519" s="37"/>
      <c r="H519" s="91">
        <f>INDEX('Contrato Firme'!$N$2:$N$745,MATCH('Tela de entrada'!F519,'Contrato Firme'!$D$2:$D$745,0),1)</f>
        <v>9.3245321248631967</v>
      </c>
      <c r="J519" s="71">
        <v>500</v>
      </c>
      <c r="K519" s="93">
        <f>INDEX('Contrato Flexível Percentual'!$R$2:$R$745,MATCH('Tela de entrada'!J519,'Contrato Flexível Percentual'!$D$2:$D$745,0),1)</f>
        <v>4.8</v>
      </c>
      <c r="N519" s="71">
        <v>500</v>
      </c>
      <c r="O519" s="91">
        <f>INDEX('Contrato Flexível Prioridade'!$Q$2:$Q$1489,MATCH(CONCATENATE($N$12,'Tela de entrada'!N519),'Contrato Flexível Prioridade'!$B$2:$B$1489,0),1)</f>
        <v>9.8754678751368026</v>
      </c>
      <c r="R519" s="71">
        <v>500</v>
      </c>
      <c r="S519" s="91">
        <f>INDEX('Contrato Flexível Prioridade'!$Q$2:$Q$1489,MATCH(CONCATENATE($R$12,'Tela de entrada'!R519),'Contrato Flexível Prioridade'!$B$2:$B$1489,0),1)</f>
        <v>0</v>
      </c>
      <c r="V519" s="71">
        <v>500</v>
      </c>
      <c r="W519" s="109">
        <f>C519-H519-K519-O519-S519</f>
        <v>0</v>
      </c>
    </row>
    <row r="520" spans="2:23" x14ac:dyDescent="0.2">
      <c r="B520" s="47">
        <v>501</v>
      </c>
      <c r="C520" s="43">
        <v>46</v>
      </c>
      <c r="D520" s="13" t="s">
        <v>47</v>
      </c>
      <c r="F520" s="71">
        <v>501</v>
      </c>
      <c r="G520" s="37"/>
      <c r="H520" s="91">
        <f>INDEX('Contrato Firme'!$N$2:$N$745,MATCH('Tela de entrada'!F520,'Contrato Firme'!$D$2:$D$745,0),1)</f>
        <v>15</v>
      </c>
      <c r="J520" s="71">
        <v>501</v>
      </c>
      <c r="K520" s="93">
        <f>INDEX('Contrato Flexível Percentual'!$R$2:$R$745,MATCH('Tela de entrada'!J520,'Contrato Flexível Percentual'!$D$2:$D$745,0),1)</f>
        <v>9.1999999999999993</v>
      </c>
      <c r="N520" s="71">
        <v>501</v>
      </c>
      <c r="O520" s="91">
        <f>INDEX('Contrato Flexível Prioridade'!$Q$2:$Q$1489,MATCH(CONCATENATE($N$12,'Tela de entrada'!N520),'Contrato Flexível Prioridade'!$B$2:$B$1489,0),1)</f>
        <v>15</v>
      </c>
      <c r="R520" s="71">
        <v>501</v>
      </c>
      <c r="S520" s="91">
        <f>INDEX('Contrato Flexível Prioridade'!$Q$2:$Q$1489,MATCH(CONCATENATE($R$12,'Tela de entrada'!R520),'Contrato Flexível Prioridade'!$B$2:$B$1489,0),1)</f>
        <v>6.8000000000000007</v>
      </c>
      <c r="V520" s="71">
        <v>501</v>
      </c>
      <c r="W520" s="109">
        <f>C520-H520-K520-O520-S520</f>
        <v>0</v>
      </c>
    </row>
    <row r="521" spans="2:23" x14ac:dyDescent="0.2">
      <c r="B521" s="47">
        <v>502</v>
      </c>
      <c r="C521" s="43">
        <v>11</v>
      </c>
      <c r="D521" s="13" t="s">
        <v>47</v>
      </c>
      <c r="F521" s="71">
        <v>502</v>
      </c>
      <c r="G521" s="37"/>
      <c r="H521" s="91">
        <f>INDEX('Contrato Firme'!$N$2:$N$745,MATCH('Tela de entrada'!F521,'Contrato Firme'!$D$2:$D$745,0),1)</f>
        <v>4.8043472361672848</v>
      </c>
      <c r="J521" s="71">
        <v>502</v>
      </c>
      <c r="K521" s="93">
        <f>INDEX('Contrato Flexível Percentual'!$R$2:$R$745,MATCH('Tela de entrada'!J521,'Contrato Flexível Percentual'!$D$2:$D$745,0),1)</f>
        <v>2.2000000000000002</v>
      </c>
      <c r="N521" s="71">
        <v>502</v>
      </c>
      <c r="O521" s="91">
        <f>INDEX('Contrato Flexível Prioridade'!$Q$2:$Q$1489,MATCH(CONCATENATE($N$12,'Tela de entrada'!N521),'Contrato Flexível Prioridade'!$B$2:$B$1489,0),1)</f>
        <v>3.9956527638327151</v>
      </c>
      <c r="R521" s="71">
        <v>502</v>
      </c>
      <c r="S521" s="91">
        <f>INDEX('Contrato Flexível Prioridade'!$Q$2:$Q$1489,MATCH(CONCATENATE($R$12,'Tela de entrada'!R521),'Contrato Flexível Prioridade'!$B$2:$B$1489,0),1)</f>
        <v>0</v>
      </c>
      <c r="V521" s="71">
        <v>502</v>
      </c>
      <c r="W521" s="109">
        <f>C521-H521-K521-O521-S521</f>
        <v>0</v>
      </c>
    </row>
    <row r="522" spans="2:23" x14ac:dyDescent="0.2">
      <c r="B522" s="47">
        <v>503</v>
      </c>
      <c r="C522" s="43">
        <v>32</v>
      </c>
      <c r="D522" s="13" t="s">
        <v>47</v>
      </c>
      <c r="F522" s="71">
        <v>503</v>
      </c>
      <c r="G522" s="37"/>
      <c r="H522" s="91">
        <f>INDEX('Contrato Firme'!$N$2:$N$745,MATCH('Tela de entrada'!F522,'Contrato Firme'!$D$2:$D$745,0),1)</f>
        <v>12.106184364060681</v>
      </c>
      <c r="J522" s="71">
        <v>503</v>
      </c>
      <c r="K522" s="93">
        <f>INDEX('Contrato Flexível Percentual'!$R$2:$R$745,MATCH('Tela de entrada'!J522,'Contrato Flexível Percentual'!$D$2:$D$745,0),1)</f>
        <v>6.4</v>
      </c>
      <c r="N522" s="71">
        <v>503</v>
      </c>
      <c r="O522" s="91">
        <f>INDEX('Contrato Flexível Prioridade'!$Q$2:$Q$1489,MATCH(CONCATENATE($N$12,'Tela de entrada'!N522),'Contrato Flexível Prioridade'!$B$2:$B$1489,0),1)</f>
        <v>13.49381563593932</v>
      </c>
      <c r="R522" s="71">
        <v>503</v>
      </c>
      <c r="S522" s="91">
        <f>INDEX('Contrato Flexível Prioridade'!$Q$2:$Q$1489,MATCH(CONCATENATE($R$12,'Tela de entrada'!R522),'Contrato Flexível Prioridade'!$B$2:$B$1489,0),1)</f>
        <v>0</v>
      </c>
      <c r="V522" s="71">
        <v>503</v>
      </c>
      <c r="W522" s="109">
        <f>C522-H522-K522-O522-S522</f>
        <v>-1.7763568394002505E-15</v>
      </c>
    </row>
    <row r="523" spans="2:23" x14ac:dyDescent="0.2">
      <c r="B523" s="47">
        <v>504</v>
      </c>
      <c r="C523" s="43">
        <v>13</v>
      </c>
      <c r="D523" s="13" t="s">
        <v>47</v>
      </c>
      <c r="F523" s="71">
        <v>504</v>
      </c>
      <c r="G523" s="37"/>
      <c r="H523" s="91">
        <f>INDEX('Contrato Firme'!$N$2:$N$745,MATCH('Tela de entrada'!F523,'Contrato Firme'!$D$2:$D$745,0),1)</f>
        <v>5.4997602959666558</v>
      </c>
      <c r="J523" s="71">
        <v>504</v>
      </c>
      <c r="K523" s="93">
        <f>INDEX('Contrato Flexível Percentual'!$R$2:$R$745,MATCH('Tela de entrada'!J523,'Contrato Flexível Percentual'!$D$2:$D$745,0),1)</f>
        <v>2.6</v>
      </c>
      <c r="N523" s="71">
        <v>504</v>
      </c>
      <c r="O523" s="91">
        <f>INDEX('Contrato Flexível Prioridade'!$Q$2:$Q$1489,MATCH(CONCATENATE($N$12,'Tela de entrada'!N523),'Contrato Flexível Prioridade'!$B$2:$B$1489,0),1)</f>
        <v>4.9002397040333445</v>
      </c>
      <c r="R523" s="71">
        <v>504</v>
      </c>
      <c r="S523" s="91">
        <f>INDEX('Contrato Flexível Prioridade'!$Q$2:$Q$1489,MATCH(CONCATENATE($R$12,'Tela de entrada'!R523),'Contrato Flexível Prioridade'!$B$2:$B$1489,0),1)</f>
        <v>0</v>
      </c>
      <c r="V523" s="71">
        <v>504</v>
      </c>
      <c r="W523" s="109">
        <f>C523-H523-K523-O523-S523</f>
        <v>0</v>
      </c>
    </row>
    <row r="524" spans="2:23" x14ac:dyDescent="0.2">
      <c r="B524" s="47">
        <v>505</v>
      </c>
      <c r="C524" s="43">
        <v>29</v>
      </c>
      <c r="D524" s="13" t="s">
        <v>47</v>
      </c>
      <c r="F524" s="71">
        <v>505</v>
      </c>
      <c r="G524" s="37"/>
      <c r="H524" s="91">
        <f>INDEX('Contrato Firme'!$N$2:$N$745,MATCH('Tela de entrada'!F524,'Contrato Firme'!$D$2:$D$745,0),1)</f>
        <v>11.063064774361623</v>
      </c>
      <c r="J524" s="71">
        <v>505</v>
      </c>
      <c r="K524" s="93">
        <f>INDEX('Contrato Flexível Percentual'!$R$2:$R$745,MATCH('Tela de entrada'!J524,'Contrato Flexível Percentual'!$D$2:$D$745,0),1)</f>
        <v>5.8</v>
      </c>
      <c r="N524" s="71">
        <v>505</v>
      </c>
      <c r="O524" s="91">
        <f>INDEX('Contrato Flexível Prioridade'!$Q$2:$Q$1489,MATCH(CONCATENATE($N$12,'Tela de entrada'!N524),'Contrato Flexível Prioridade'!$B$2:$B$1489,0),1)</f>
        <v>12.136935225638378</v>
      </c>
      <c r="R524" s="71">
        <v>505</v>
      </c>
      <c r="S524" s="91">
        <f>INDEX('Contrato Flexível Prioridade'!$Q$2:$Q$1489,MATCH(CONCATENATE($R$12,'Tela de entrada'!R524),'Contrato Flexível Prioridade'!$B$2:$B$1489,0),1)</f>
        <v>0</v>
      </c>
      <c r="V524" s="71">
        <v>505</v>
      </c>
      <c r="W524" s="109">
        <f>C524-H524-K524-O524-S524</f>
        <v>0</v>
      </c>
    </row>
    <row r="525" spans="2:23" x14ac:dyDescent="0.2">
      <c r="B525" s="47">
        <v>506</v>
      </c>
      <c r="C525" s="43">
        <v>35</v>
      </c>
      <c r="D525" s="13" t="s">
        <v>47</v>
      </c>
      <c r="F525" s="71">
        <v>506</v>
      </c>
      <c r="G525" s="37"/>
      <c r="H525" s="91">
        <f>INDEX('Contrato Firme'!$N$2:$N$745,MATCH('Tela de entrada'!F525,'Contrato Firme'!$D$2:$D$745,0),1)</f>
        <v>13.149303953759738</v>
      </c>
      <c r="J525" s="71">
        <v>506</v>
      </c>
      <c r="K525" s="93">
        <f>INDEX('Contrato Flexível Percentual'!$R$2:$R$745,MATCH('Tela de entrada'!J525,'Contrato Flexível Percentual'!$D$2:$D$745,0),1)</f>
        <v>7</v>
      </c>
      <c r="N525" s="71">
        <v>506</v>
      </c>
      <c r="O525" s="91">
        <f>INDEX('Contrato Flexível Prioridade'!$Q$2:$Q$1489,MATCH(CONCATENATE($N$12,'Tela de entrada'!N525),'Contrato Flexível Prioridade'!$B$2:$B$1489,0),1)</f>
        <v>14.850696046240262</v>
      </c>
      <c r="R525" s="71">
        <v>506</v>
      </c>
      <c r="S525" s="91">
        <f>INDEX('Contrato Flexível Prioridade'!$Q$2:$Q$1489,MATCH(CONCATENATE($R$12,'Tela de entrada'!R525),'Contrato Flexível Prioridade'!$B$2:$B$1489,0),1)</f>
        <v>0</v>
      </c>
      <c r="V525" s="71">
        <v>506</v>
      </c>
      <c r="W525" s="109">
        <f>C525-H525-K525-O525-S525</f>
        <v>0</v>
      </c>
    </row>
    <row r="526" spans="2:23" x14ac:dyDescent="0.2">
      <c r="B526" s="47">
        <v>507</v>
      </c>
      <c r="C526" s="43">
        <v>33</v>
      </c>
      <c r="D526" s="13" t="s">
        <v>47</v>
      </c>
      <c r="F526" s="71">
        <v>507</v>
      </c>
      <c r="G526" s="37"/>
      <c r="H526" s="91">
        <f>INDEX('Contrato Firme'!$N$2:$N$745,MATCH('Tela de entrada'!F526,'Contrato Firme'!$D$2:$D$745,0),1)</f>
        <v>12.453890893960367</v>
      </c>
      <c r="J526" s="71">
        <v>507</v>
      </c>
      <c r="K526" s="93">
        <f>INDEX('Contrato Flexível Percentual'!$R$2:$R$745,MATCH('Tela de entrada'!J526,'Contrato Flexível Percentual'!$D$2:$D$745,0),1)</f>
        <v>6.6</v>
      </c>
      <c r="N526" s="71">
        <v>507</v>
      </c>
      <c r="O526" s="91">
        <f>INDEX('Contrato Flexível Prioridade'!$Q$2:$Q$1489,MATCH(CONCATENATE($N$12,'Tela de entrada'!N526),'Contrato Flexível Prioridade'!$B$2:$B$1489,0),1)</f>
        <v>13.946109106039636</v>
      </c>
      <c r="R526" s="71">
        <v>507</v>
      </c>
      <c r="S526" s="91">
        <f>INDEX('Contrato Flexível Prioridade'!$Q$2:$Q$1489,MATCH(CONCATENATE($R$12,'Tela de entrada'!R526),'Contrato Flexível Prioridade'!$B$2:$B$1489,0),1)</f>
        <v>0</v>
      </c>
      <c r="V526" s="71">
        <v>507</v>
      </c>
      <c r="W526" s="109">
        <f>C526-H526-K526-O526-S526</f>
        <v>-1.7763568394002505E-15</v>
      </c>
    </row>
    <row r="527" spans="2:23" x14ac:dyDescent="0.2">
      <c r="B527" s="47">
        <v>508</v>
      </c>
      <c r="C527" s="43">
        <v>32</v>
      </c>
      <c r="D527" s="13" t="s">
        <v>47</v>
      </c>
      <c r="F527" s="71">
        <v>508</v>
      </c>
      <c r="G527" s="37"/>
      <c r="H527" s="91">
        <f>INDEX('Contrato Firme'!$N$2:$N$745,MATCH('Tela de entrada'!F527,'Contrato Firme'!$D$2:$D$745,0),1)</f>
        <v>12.106184364060681</v>
      </c>
      <c r="J527" s="71">
        <v>508</v>
      </c>
      <c r="K527" s="93">
        <f>INDEX('Contrato Flexível Percentual'!$R$2:$R$745,MATCH('Tela de entrada'!J527,'Contrato Flexível Percentual'!$D$2:$D$745,0),1)</f>
        <v>6.4</v>
      </c>
      <c r="N527" s="71">
        <v>508</v>
      </c>
      <c r="O527" s="91">
        <f>INDEX('Contrato Flexível Prioridade'!$Q$2:$Q$1489,MATCH(CONCATENATE($N$12,'Tela de entrada'!N527),'Contrato Flexível Prioridade'!$B$2:$B$1489,0),1)</f>
        <v>13.49381563593932</v>
      </c>
      <c r="R527" s="71">
        <v>508</v>
      </c>
      <c r="S527" s="91">
        <f>INDEX('Contrato Flexível Prioridade'!$Q$2:$Q$1489,MATCH(CONCATENATE($R$12,'Tela de entrada'!R527),'Contrato Flexível Prioridade'!$B$2:$B$1489,0),1)</f>
        <v>0</v>
      </c>
      <c r="V527" s="71">
        <v>508</v>
      </c>
      <c r="W527" s="109">
        <f>C527-H527-K527-O527-S527</f>
        <v>-1.7763568394002505E-15</v>
      </c>
    </row>
    <row r="528" spans="2:23" x14ac:dyDescent="0.2">
      <c r="B528" s="47">
        <v>509</v>
      </c>
      <c r="C528" s="43">
        <v>21</v>
      </c>
      <c r="D528" s="13" t="s">
        <v>47</v>
      </c>
      <c r="F528" s="71">
        <v>509</v>
      </c>
      <c r="G528" s="37"/>
      <c r="H528" s="91">
        <f>INDEX('Contrato Firme'!$N$2:$N$745,MATCH('Tela de entrada'!F528,'Contrato Firme'!$D$2:$D$745,0),1)</f>
        <v>8.2814125351641401</v>
      </c>
      <c r="J528" s="71">
        <v>509</v>
      </c>
      <c r="K528" s="93">
        <f>INDEX('Contrato Flexível Percentual'!$R$2:$R$745,MATCH('Tela de entrada'!J528,'Contrato Flexível Percentual'!$D$2:$D$745,0),1)</f>
        <v>4.2</v>
      </c>
      <c r="N528" s="71">
        <v>509</v>
      </c>
      <c r="O528" s="91">
        <f>INDEX('Contrato Flexível Prioridade'!$Q$2:$Q$1489,MATCH(CONCATENATE($N$12,'Tela de entrada'!N528),'Contrato Flexível Prioridade'!$B$2:$B$1489,0),1)</f>
        <v>8.5185874648358606</v>
      </c>
      <c r="R528" s="71">
        <v>509</v>
      </c>
      <c r="S528" s="91">
        <f>INDEX('Contrato Flexível Prioridade'!$Q$2:$Q$1489,MATCH(CONCATENATE($R$12,'Tela de entrada'!R528),'Contrato Flexível Prioridade'!$B$2:$B$1489,0),1)</f>
        <v>0</v>
      </c>
      <c r="V528" s="71">
        <v>509</v>
      </c>
      <c r="W528" s="109">
        <f>C528-H528-K528-O528-S528</f>
        <v>0</v>
      </c>
    </row>
    <row r="529" spans="2:23" x14ac:dyDescent="0.2">
      <c r="B529" s="47">
        <v>510</v>
      </c>
      <c r="C529" s="43">
        <v>23</v>
      </c>
      <c r="D529" s="13" t="s">
        <v>47</v>
      </c>
      <c r="F529" s="71">
        <v>510</v>
      </c>
      <c r="G529" s="37"/>
      <c r="H529" s="91">
        <f>INDEX('Contrato Firme'!$N$2:$N$745,MATCH('Tela de entrada'!F529,'Contrato Firme'!$D$2:$D$745,0),1)</f>
        <v>8.9768255949635112</v>
      </c>
      <c r="J529" s="71">
        <v>510</v>
      </c>
      <c r="K529" s="93">
        <f>INDEX('Contrato Flexível Percentual'!$R$2:$R$745,MATCH('Tela de entrada'!J529,'Contrato Flexível Percentual'!$D$2:$D$745,0),1)</f>
        <v>4.5999999999999996</v>
      </c>
      <c r="N529" s="71">
        <v>510</v>
      </c>
      <c r="O529" s="91">
        <f>INDEX('Contrato Flexível Prioridade'!$Q$2:$Q$1489,MATCH(CONCATENATE($N$12,'Tela de entrada'!N529),'Contrato Flexível Prioridade'!$B$2:$B$1489,0),1)</f>
        <v>9.4231744050364892</v>
      </c>
      <c r="R529" s="71">
        <v>510</v>
      </c>
      <c r="S529" s="91">
        <f>INDEX('Contrato Flexível Prioridade'!$Q$2:$Q$1489,MATCH(CONCATENATE($R$12,'Tela de entrada'!R529),'Contrato Flexível Prioridade'!$B$2:$B$1489,0),1)</f>
        <v>0</v>
      </c>
      <c r="V529" s="71">
        <v>510</v>
      </c>
      <c r="W529" s="109">
        <f>C529-H529-K529-O529-S529</f>
        <v>0</v>
      </c>
    </row>
    <row r="530" spans="2:23" x14ac:dyDescent="0.2">
      <c r="B530" s="47">
        <v>511</v>
      </c>
      <c r="C530" s="43">
        <v>12</v>
      </c>
      <c r="D530" s="13" t="s">
        <v>47</v>
      </c>
      <c r="F530" s="71">
        <v>511</v>
      </c>
      <c r="G530" s="37"/>
      <c r="H530" s="91">
        <f>INDEX('Contrato Firme'!$N$2:$N$745,MATCH('Tela de entrada'!F530,'Contrato Firme'!$D$2:$D$745,0),1)</f>
        <v>5.1520537660669703</v>
      </c>
      <c r="J530" s="71">
        <v>511</v>
      </c>
      <c r="K530" s="93">
        <f>INDEX('Contrato Flexível Percentual'!$R$2:$R$745,MATCH('Tela de entrada'!J530,'Contrato Flexível Percentual'!$D$2:$D$745,0),1)</f>
        <v>2.4</v>
      </c>
      <c r="N530" s="71">
        <v>511</v>
      </c>
      <c r="O530" s="91">
        <f>INDEX('Contrato Flexível Prioridade'!$Q$2:$Q$1489,MATCH(CONCATENATE($N$12,'Tela de entrada'!N530),'Contrato Flexível Prioridade'!$B$2:$B$1489,0),1)</f>
        <v>4.4479462339330293</v>
      </c>
      <c r="R530" s="71">
        <v>511</v>
      </c>
      <c r="S530" s="91">
        <f>INDEX('Contrato Flexível Prioridade'!$Q$2:$Q$1489,MATCH(CONCATENATE($R$12,'Tela de entrada'!R530),'Contrato Flexível Prioridade'!$B$2:$B$1489,0),1)</f>
        <v>0</v>
      </c>
      <c r="V530" s="71">
        <v>511</v>
      </c>
      <c r="W530" s="109">
        <f>C530-H530-K530-O530-S530</f>
        <v>0</v>
      </c>
    </row>
    <row r="531" spans="2:23" x14ac:dyDescent="0.2">
      <c r="B531" s="47">
        <v>512</v>
      </c>
      <c r="C531" s="43">
        <v>29</v>
      </c>
      <c r="D531" s="13" t="s">
        <v>47</v>
      </c>
      <c r="F531" s="71">
        <v>512</v>
      </c>
      <c r="G531" s="37"/>
      <c r="H531" s="91">
        <f>INDEX('Contrato Firme'!$N$2:$N$745,MATCH('Tela de entrada'!F531,'Contrato Firme'!$D$2:$D$745,0),1)</f>
        <v>11.063064774361623</v>
      </c>
      <c r="J531" s="71">
        <v>512</v>
      </c>
      <c r="K531" s="93">
        <f>INDEX('Contrato Flexível Percentual'!$R$2:$R$745,MATCH('Tela de entrada'!J531,'Contrato Flexível Percentual'!$D$2:$D$745,0),1)</f>
        <v>5.8</v>
      </c>
      <c r="N531" s="71">
        <v>512</v>
      </c>
      <c r="O531" s="91">
        <f>INDEX('Contrato Flexível Prioridade'!$Q$2:$Q$1489,MATCH(CONCATENATE($N$12,'Tela de entrada'!N531),'Contrato Flexível Prioridade'!$B$2:$B$1489,0),1)</f>
        <v>12.136935225638378</v>
      </c>
      <c r="R531" s="71">
        <v>512</v>
      </c>
      <c r="S531" s="91">
        <f>INDEX('Contrato Flexível Prioridade'!$Q$2:$Q$1489,MATCH(CONCATENATE($R$12,'Tela de entrada'!R531),'Contrato Flexível Prioridade'!$B$2:$B$1489,0),1)</f>
        <v>0</v>
      </c>
      <c r="V531" s="71">
        <v>512</v>
      </c>
      <c r="W531" s="109">
        <f>C531-H531-K531-O531-S531</f>
        <v>0</v>
      </c>
    </row>
    <row r="532" spans="2:23" x14ac:dyDescent="0.2">
      <c r="B532" s="47">
        <v>513</v>
      </c>
      <c r="C532" s="43">
        <v>26</v>
      </c>
      <c r="D532" s="13" t="s">
        <v>47</v>
      </c>
      <c r="F532" s="71">
        <v>513</v>
      </c>
      <c r="G532" s="37"/>
      <c r="H532" s="91">
        <f>INDEX('Contrato Firme'!$N$2:$N$745,MATCH('Tela de entrada'!F532,'Contrato Firme'!$D$2:$D$745,0),1)</f>
        <v>10.019945184662568</v>
      </c>
      <c r="J532" s="71">
        <v>513</v>
      </c>
      <c r="K532" s="93">
        <f>INDEX('Contrato Flexível Percentual'!$R$2:$R$745,MATCH('Tela de entrada'!J532,'Contrato Flexível Percentual'!$D$2:$D$745,0),1)</f>
        <v>5.2</v>
      </c>
      <c r="N532" s="71">
        <v>513</v>
      </c>
      <c r="O532" s="91">
        <f>INDEX('Contrato Flexível Prioridade'!$Q$2:$Q$1489,MATCH(CONCATENATE($N$12,'Tela de entrada'!N532),'Contrato Flexível Prioridade'!$B$2:$B$1489,0),1)</f>
        <v>10.780054815337433</v>
      </c>
      <c r="R532" s="71">
        <v>513</v>
      </c>
      <c r="S532" s="91">
        <f>INDEX('Contrato Flexível Prioridade'!$Q$2:$Q$1489,MATCH(CONCATENATE($R$12,'Tela de entrada'!R532),'Contrato Flexível Prioridade'!$B$2:$B$1489,0),1)</f>
        <v>0</v>
      </c>
      <c r="V532" s="71">
        <v>513</v>
      </c>
      <c r="W532" s="109">
        <f>C532-H532-K532-O532-S532</f>
        <v>0</v>
      </c>
    </row>
    <row r="533" spans="2:23" x14ac:dyDescent="0.2">
      <c r="B533" s="47">
        <v>514</v>
      </c>
      <c r="C533" s="43">
        <v>35</v>
      </c>
      <c r="D533" s="13" t="s">
        <v>47</v>
      </c>
      <c r="F533" s="71">
        <v>514</v>
      </c>
      <c r="G533" s="37"/>
      <c r="H533" s="91">
        <f>INDEX('Contrato Firme'!$N$2:$N$745,MATCH('Tela de entrada'!F533,'Contrato Firme'!$D$2:$D$745,0),1)</f>
        <v>13.149303953759738</v>
      </c>
      <c r="J533" s="71">
        <v>514</v>
      </c>
      <c r="K533" s="93">
        <f>INDEX('Contrato Flexível Percentual'!$R$2:$R$745,MATCH('Tela de entrada'!J533,'Contrato Flexível Percentual'!$D$2:$D$745,0),1)</f>
        <v>7</v>
      </c>
      <c r="N533" s="71">
        <v>514</v>
      </c>
      <c r="O533" s="91">
        <f>INDEX('Contrato Flexível Prioridade'!$Q$2:$Q$1489,MATCH(CONCATENATE($N$12,'Tela de entrada'!N533),'Contrato Flexível Prioridade'!$B$2:$B$1489,0),1)</f>
        <v>14.850696046240262</v>
      </c>
      <c r="R533" s="71">
        <v>514</v>
      </c>
      <c r="S533" s="91">
        <f>INDEX('Contrato Flexível Prioridade'!$Q$2:$Q$1489,MATCH(CONCATENATE($R$12,'Tela de entrada'!R533),'Contrato Flexível Prioridade'!$B$2:$B$1489,0),1)</f>
        <v>0</v>
      </c>
      <c r="V533" s="71">
        <v>514</v>
      </c>
      <c r="W533" s="109">
        <f>C533-H533-K533-O533-S533</f>
        <v>0</v>
      </c>
    </row>
    <row r="534" spans="2:23" x14ac:dyDescent="0.2">
      <c r="B534" s="47">
        <v>515</v>
      </c>
      <c r="C534" s="43">
        <v>50</v>
      </c>
      <c r="D534" s="13" t="s">
        <v>47</v>
      </c>
      <c r="F534" s="71">
        <v>515</v>
      </c>
      <c r="G534" s="37"/>
      <c r="H534" s="91">
        <f>INDEX('Contrato Firme'!$N$2:$N$745,MATCH('Tela de entrada'!F534,'Contrato Firme'!$D$2:$D$745,0),1)</f>
        <v>15</v>
      </c>
      <c r="J534" s="71">
        <v>515</v>
      </c>
      <c r="K534" s="93">
        <f>INDEX('Contrato Flexível Percentual'!$R$2:$R$745,MATCH('Tela de entrada'!J534,'Contrato Flexível Percentual'!$D$2:$D$745,0),1)</f>
        <v>10</v>
      </c>
      <c r="N534" s="71">
        <v>515</v>
      </c>
      <c r="O534" s="91">
        <f>INDEX('Contrato Flexível Prioridade'!$Q$2:$Q$1489,MATCH(CONCATENATE($N$12,'Tela de entrada'!N534),'Contrato Flexível Prioridade'!$B$2:$B$1489,0),1)</f>
        <v>15</v>
      </c>
      <c r="R534" s="71">
        <v>515</v>
      </c>
      <c r="S534" s="91">
        <f>INDEX('Contrato Flexível Prioridade'!$Q$2:$Q$1489,MATCH(CONCATENATE($R$12,'Tela de entrada'!R534),'Contrato Flexível Prioridade'!$B$2:$B$1489,0),1)</f>
        <v>10</v>
      </c>
      <c r="V534" s="71">
        <v>515</v>
      </c>
      <c r="W534" s="109">
        <f>C534-H534-K534-O534-S534</f>
        <v>0</v>
      </c>
    </row>
    <row r="535" spans="2:23" x14ac:dyDescent="0.2">
      <c r="B535" s="47">
        <v>516</v>
      </c>
      <c r="C535" s="43">
        <v>41</v>
      </c>
      <c r="D535" s="13" t="s">
        <v>47</v>
      </c>
      <c r="F535" s="71">
        <v>516</v>
      </c>
      <c r="G535" s="37"/>
      <c r="H535" s="91">
        <f>INDEX('Contrato Firme'!$N$2:$N$745,MATCH('Tela de entrada'!F535,'Contrato Firme'!$D$2:$D$745,0),1)</f>
        <v>15</v>
      </c>
      <c r="J535" s="71">
        <v>516</v>
      </c>
      <c r="K535" s="93">
        <f>INDEX('Contrato Flexível Percentual'!$R$2:$R$745,MATCH('Tela de entrada'!J535,'Contrato Flexível Percentual'!$D$2:$D$745,0),1)</f>
        <v>8.2000000000000011</v>
      </c>
      <c r="N535" s="71">
        <v>516</v>
      </c>
      <c r="O535" s="91">
        <f>INDEX('Contrato Flexível Prioridade'!$Q$2:$Q$1489,MATCH(CONCATENATE($N$12,'Tela de entrada'!N535),'Contrato Flexível Prioridade'!$B$2:$B$1489,0),1)</f>
        <v>15</v>
      </c>
      <c r="R535" s="71">
        <v>516</v>
      </c>
      <c r="S535" s="91">
        <f>INDEX('Contrato Flexível Prioridade'!$Q$2:$Q$1489,MATCH(CONCATENATE($R$12,'Tela de entrada'!R535),'Contrato Flexível Prioridade'!$B$2:$B$1489,0),1)</f>
        <v>2.7999999999999972</v>
      </c>
      <c r="V535" s="71">
        <v>516</v>
      </c>
      <c r="W535" s="109">
        <f>C535-H535-K535-O535-S535</f>
        <v>0</v>
      </c>
    </row>
    <row r="536" spans="2:23" x14ac:dyDescent="0.2">
      <c r="B536" s="47">
        <v>517</v>
      </c>
      <c r="C536" s="43">
        <v>5</v>
      </c>
      <c r="D536" s="13" t="s">
        <v>47</v>
      </c>
      <c r="F536" s="71">
        <v>517</v>
      </c>
      <c r="G536" s="37"/>
      <c r="H536" s="91">
        <f>INDEX('Contrato Firme'!$N$2:$N$745,MATCH('Tela de entrada'!F536,'Contrato Firme'!$D$2:$D$745,0),1)</f>
        <v>3.7836603258165948</v>
      </c>
      <c r="J536" s="71">
        <v>517</v>
      </c>
      <c r="K536" s="93">
        <f>INDEX('Contrato Flexível Percentual'!$R$2:$R$745,MATCH('Tela de entrada'!J536,'Contrato Flexível Percentual'!$D$2:$D$745,0),1)</f>
        <v>1</v>
      </c>
      <c r="N536" s="71">
        <v>517</v>
      </c>
      <c r="O536" s="91">
        <f>INDEX('Contrato Flexível Prioridade'!$Q$2:$Q$1489,MATCH(CONCATENATE($N$12,'Tela de entrada'!N536),'Contrato Flexível Prioridade'!$B$2:$B$1489,0),1)</f>
        <v>0.21633967418340561</v>
      </c>
      <c r="R536" s="71">
        <v>517</v>
      </c>
      <c r="S536" s="91">
        <f>INDEX('Contrato Flexível Prioridade'!$Q$2:$Q$1489,MATCH(CONCATENATE($R$12,'Tela de entrada'!R536),'Contrato Flexível Prioridade'!$B$2:$B$1489,0),1)</f>
        <v>0</v>
      </c>
      <c r="V536" s="71">
        <v>517</v>
      </c>
      <c r="W536" s="109">
        <f>C536-H536-K536-O536-S536</f>
        <v>-4.4408920985006262E-16</v>
      </c>
    </row>
    <row r="537" spans="2:23" x14ac:dyDescent="0.2">
      <c r="B537" s="47">
        <v>518</v>
      </c>
      <c r="C537" s="43">
        <v>20</v>
      </c>
      <c r="D537" s="13" t="s">
        <v>47</v>
      </c>
      <c r="F537" s="71">
        <v>518</v>
      </c>
      <c r="G537" s="37"/>
      <c r="H537" s="91">
        <f>INDEX('Contrato Firme'!$N$2:$N$745,MATCH('Tela de entrada'!F537,'Contrato Firme'!$D$2:$D$745,0),1)</f>
        <v>7.9337060052644555</v>
      </c>
      <c r="J537" s="71">
        <v>518</v>
      </c>
      <c r="K537" s="93">
        <f>INDEX('Contrato Flexível Percentual'!$R$2:$R$745,MATCH('Tela de entrada'!J537,'Contrato Flexível Percentual'!$D$2:$D$745,0),1)</f>
        <v>4</v>
      </c>
      <c r="N537" s="71">
        <v>518</v>
      </c>
      <c r="O537" s="91">
        <f>INDEX('Contrato Flexível Prioridade'!$Q$2:$Q$1489,MATCH(CONCATENATE($N$12,'Tela de entrada'!N537),'Contrato Flexível Prioridade'!$B$2:$B$1489,0),1)</f>
        <v>8.0662939947355454</v>
      </c>
      <c r="R537" s="71">
        <v>518</v>
      </c>
      <c r="S537" s="91">
        <f>INDEX('Contrato Flexível Prioridade'!$Q$2:$Q$1489,MATCH(CONCATENATE($R$12,'Tela de entrada'!R537),'Contrato Flexível Prioridade'!$B$2:$B$1489,0),1)</f>
        <v>0</v>
      </c>
      <c r="V537" s="71">
        <v>518</v>
      </c>
      <c r="W537" s="109">
        <f>C537-H537-K537-O537-S537</f>
        <v>0</v>
      </c>
    </row>
    <row r="538" spans="2:23" x14ac:dyDescent="0.2">
      <c r="B538" s="47">
        <v>519</v>
      </c>
      <c r="C538" s="43">
        <v>12</v>
      </c>
      <c r="D538" s="13" t="s">
        <v>47</v>
      </c>
      <c r="F538" s="71">
        <v>519</v>
      </c>
      <c r="G538" s="37"/>
      <c r="H538" s="91">
        <f>INDEX('Contrato Firme'!$N$2:$N$745,MATCH('Tela de entrada'!F538,'Contrato Firme'!$D$2:$D$745,0),1)</f>
        <v>5.1520537660669703</v>
      </c>
      <c r="J538" s="71">
        <v>519</v>
      </c>
      <c r="K538" s="93">
        <f>INDEX('Contrato Flexível Percentual'!$R$2:$R$745,MATCH('Tela de entrada'!J538,'Contrato Flexível Percentual'!$D$2:$D$745,0),1)</f>
        <v>2.4</v>
      </c>
      <c r="N538" s="71">
        <v>519</v>
      </c>
      <c r="O538" s="91">
        <f>INDEX('Contrato Flexível Prioridade'!$Q$2:$Q$1489,MATCH(CONCATENATE($N$12,'Tela de entrada'!N538),'Contrato Flexível Prioridade'!$B$2:$B$1489,0),1)</f>
        <v>4.4479462339330293</v>
      </c>
      <c r="R538" s="71">
        <v>519</v>
      </c>
      <c r="S538" s="91">
        <f>INDEX('Contrato Flexível Prioridade'!$Q$2:$Q$1489,MATCH(CONCATENATE($R$12,'Tela de entrada'!R538),'Contrato Flexível Prioridade'!$B$2:$B$1489,0),1)</f>
        <v>0</v>
      </c>
      <c r="V538" s="71">
        <v>519</v>
      </c>
      <c r="W538" s="109">
        <f>C538-H538-K538-O538-S538</f>
        <v>0</v>
      </c>
    </row>
    <row r="539" spans="2:23" x14ac:dyDescent="0.2">
      <c r="B539" s="47">
        <v>520</v>
      </c>
      <c r="C539" s="43">
        <v>19</v>
      </c>
      <c r="D539" s="13" t="s">
        <v>47</v>
      </c>
      <c r="F539" s="71">
        <v>520</v>
      </c>
      <c r="G539" s="37"/>
      <c r="H539" s="91">
        <f>INDEX('Contrato Firme'!$N$2:$N$745,MATCH('Tela de entrada'!F539,'Contrato Firme'!$D$2:$D$745,0),1)</f>
        <v>7.585999475364769</v>
      </c>
      <c r="J539" s="71">
        <v>520</v>
      </c>
      <c r="K539" s="93">
        <f>INDEX('Contrato Flexível Percentual'!$R$2:$R$745,MATCH('Tela de entrada'!J539,'Contrato Flexível Percentual'!$D$2:$D$745,0),1)</f>
        <v>3.8</v>
      </c>
      <c r="N539" s="71">
        <v>520</v>
      </c>
      <c r="O539" s="91">
        <f>INDEX('Contrato Flexível Prioridade'!$Q$2:$Q$1489,MATCH(CONCATENATE($N$12,'Tela de entrada'!N539),'Contrato Flexível Prioridade'!$B$2:$B$1489,0),1)</f>
        <v>7.6140005246352302</v>
      </c>
      <c r="R539" s="71">
        <v>520</v>
      </c>
      <c r="S539" s="91">
        <f>INDEX('Contrato Flexível Prioridade'!$Q$2:$Q$1489,MATCH(CONCATENATE($R$12,'Tela de entrada'!R539),'Contrato Flexível Prioridade'!$B$2:$B$1489,0),1)</f>
        <v>0</v>
      </c>
      <c r="V539" s="71">
        <v>520</v>
      </c>
      <c r="W539" s="109">
        <f>C539-H539-K539-O539-S539</f>
        <v>8.8817841970012523E-16</v>
      </c>
    </row>
    <row r="540" spans="2:23" x14ac:dyDescent="0.2">
      <c r="B540" s="47">
        <v>521</v>
      </c>
      <c r="C540" s="43">
        <v>29</v>
      </c>
      <c r="D540" s="13" t="s">
        <v>47</v>
      </c>
      <c r="F540" s="71">
        <v>521</v>
      </c>
      <c r="G540" s="37"/>
      <c r="H540" s="91">
        <f>INDEX('Contrato Firme'!$N$2:$N$745,MATCH('Tela de entrada'!F540,'Contrato Firme'!$D$2:$D$745,0),1)</f>
        <v>11.063064774361623</v>
      </c>
      <c r="J540" s="71">
        <v>521</v>
      </c>
      <c r="K540" s="93">
        <f>INDEX('Contrato Flexível Percentual'!$R$2:$R$745,MATCH('Tela de entrada'!J540,'Contrato Flexível Percentual'!$D$2:$D$745,0),1)</f>
        <v>5.8</v>
      </c>
      <c r="N540" s="71">
        <v>521</v>
      </c>
      <c r="O540" s="91">
        <f>INDEX('Contrato Flexível Prioridade'!$Q$2:$Q$1489,MATCH(CONCATENATE($N$12,'Tela de entrada'!N540),'Contrato Flexível Prioridade'!$B$2:$B$1489,0),1)</f>
        <v>12.136935225638378</v>
      </c>
      <c r="R540" s="71">
        <v>521</v>
      </c>
      <c r="S540" s="91">
        <f>INDEX('Contrato Flexível Prioridade'!$Q$2:$Q$1489,MATCH(CONCATENATE($R$12,'Tela de entrada'!R540),'Contrato Flexível Prioridade'!$B$2:$B$1489,0),1)</f>
        <v>0</v>
      </c>
      <c r="V540" s="71">
        <v>521</v>
      </c>
      <c r="W540" s="109">
        <f>C540-H540-K540-O540-S540</f>
        <v>0</v>
      </c>
    </row>
    <row r="541" spans="2:23" x14ac:dyDescent="0.2">
      <c r="B541" s="47">
        <v>522</v>
      </c>
      <c r="C541" s="43">
        <v>5</v>
      </c>
      <c r="D541" s="13" t="s">
        <v>47</v>
      </c>
      <c r="F541" s="71">
        <v>522</v>
      </c>
      <c r="G541" s="37"/>
      <c r="H541" s="91">
        <f>INDEX('Contrato Firme'!$N$2:$N$745,MATCH('Tela de entrada'!F541,'Contrato Firme'!$D$2:$D$745,0),1)</f>
        <v>3.7836603258165948</v>
      </c>
      <c r="J541" s="71">
        <v>522</v>
      </c>
      <c r="K541" s="93">
        <f>INDEX('Contrato Flexível Percentual'!$R$2:$R$745,MATCH('Tela de entrada'!J541,'Contrato Flexível Percentual'!$D$2:$D$745,0),1)</f>
        <v>1</v>
      </c>
      <c r="N541" s="71">
        <v>522</v>
      </c>
      <c r="O541" s="91">
        <f>INDEX('Contrato Flexível Prioridade'!$Q$2:$Q$1489,MATCH(CONCATENATE($N$12,'Tela de entrada'!N541),'Contrato Flexível Prioridade'!$B$2:$B$1489,0),1)</f>
        <v>0.21633967418340561</v>
      </c>
      <c r="R541" s="71">
        <v>522</v>
      </c>
      <c r="S541" s="91">
        <f>INDEX('Contrato Flexível Prioridade'!$Q$2:$Q$1489,MATCH(CONCATENATE($R$12,'Tela de entrada'!R541),'Contrato Flexível Prioridade'!$B$2:$B$1489,0),1)</f>
        <v>0</v>
      </c>
      <c r="V541" s="71">
        <v>522</v>
      </c>
      <c r="W541" s="109">
        <f>C541-H541-K541-O541-S541</f>
        <v>-4.4408920985006262E-16</v>
      </c>
    </row>
    <row r="542" spans="2:23" x14ac:dyDescent="0.2">
      <c r="B542" s="47">
        <v>523</v>
      </c>
      <c r="C542" s="43">
        <v>45</v>
      </c>
      <c r="D542" s="13" t="s">
        <v>47</v>
      </c>
      <c r="F542" s="71">
        <v>523</v>
      </c>
      <c r="G542" s="37"/>
      <c r="H542" s="91">
        <f>INDEX('Contrato Firme'!$N$2:$N$745,MATCH('Tela de entrada'!F542,'Contrato Firme'!$D$2:$D$745,0),1)</f>
        <v>15</v>
      </c>
      <c r="J542" s="71">
        <v>523</v>
      </c>
      <c r="K542" s="93">
        <f>INDEX('Contrato Flexível Percentual'!$R$2:$R$745,MATCH('Tela de entrada'!J542,'Contrato Flexível Percentual'!$D$2:$D$745,0),1)</f>
        <v>9</v>
      </c>
      <c r="N542" s="71">
        <v>523</v>
      </c>
      <c r="O542" s="91">
        <f>INDEX('Contrato Flexível Prioridade'!$Q$2:$Q$1489,MATCH(CONCATENATE($N$12,'Tela de entrada'!N542),'Contrato Flexível Prioridade'!$B$2:$B$1489,0),1)</f>
        <v>15</v>
      </c>
      <c r="R542" s="71">
        <v>523</v>
      </c>
      <c r="S542" s="91">
        <f>INDEX('Contrato Flexível Prioridade'!$Q$2:$Q$1489,MATCH(CONCATENATE($R$12,'Tela de entrada'!R542),'Contrato Flexível Prioridade'!$B$2:$B$1489,0),1)</f>
        <v>6</v>
      </c>
      <c r="V542" s="71">
        <v>523</v>
      </c>
      <c r="W542" s="109">
        <f>C542-H542-K542-O542-S542</f>
        <v>0</v>
      </c>
    </row>
    <row r="543" spans="2:23" x14ac:dyDescent="0.2">
      <c r="B543" s="47">
        <v>524</v>
      </c>
      <c r="C543" s="43">
        <v>9</v>
      </c>
      <c r="D543" s="13" t="s">
        <v>47</v>
      </c>
      <c r="F543" s="71">
        <v>524</v>
      </c>
      <c r="G543" s="37"/>
      <c r="H543" s="91">
        <f>INDEX('Contrato Firme'!$N$2:$N$745,MATCH('Tela de entrada'!F543,'Contrato Firme'!$D$2:$D$745,0),1)</f>
        <v>4.1089341763679137</v>
      </c>
      <c r="J543" s="71">
        <v>524</v>
      </c>
      <c r="K543" s="93">
        <f>INDEX('Contrato Flexível Percentual'!$R$2:$R$745,MATCH('Tela de entrada'!J543,'Contrato Flexível Percentual'!$D$2:$D$745,0),1)</f>
        <v>1.8</v>
      </c>
      <c r="N543" s="71">
        <v>524</v>
      </c>
      <c r="O543" s="91">
        <f>INDEX('Contrato Flexível Prioridade'!$Q$2:$Q$1489,MATCH(CONCATENATE($N$12,'Tela de entrada'!N543),'Contrato Flexível Prioridade'!$B$2:$B$1489,0),1)</f>
        <v>3.0910658236320865</v>
      </c>
      <c r="R543" s="71">
        <v>524</v>
      </c>
      <c r="S543" s="91">
        <f>INDEX('Contrato Flexível Prioridade'!$Q$2:$Q$1489,MATCH(CONCATENATE($R$12,'Tela de entrada'!R543),'Contrato Flexível Prioridade'!$B$2:$B$1489,0),1)</f>
        <v>0</v>
      </c>
      <c r="V543" s="71">
        <v>524</v>
      </c>
      <c r="W543" s="109">
        <f>C543-H543-K543-O543-S543</f>
        <v>0</v>
      </c>
    </row>
    <row r="544" spans="2:23" x14ac:dyDescent="0.2">
      <c r="B544" s="47">
        <v>525</v>
      </c>
      <c r="C544" s="43">
        <v>41</v>
      </c>
      <c r="D544" s="13" t="s">
        <v>47</v>
      </c>
      <c r="F544" s="71">
        <v>525</v>
      </c>
      <c r="G544" s="37"/>
      <c r="H544" s="91">
        <f>INDEX('Contrato Firme'!$N$2:$N$745,MATCH('Tela de entrada'!F544,'Contrato Firme'!$D$2:$D$745,0),1)</f>
        <v>15</v>
      </c>
      <c r="J544" s="71">
        <v>525</v>
      </c>
      <c r="K544" s="93">
        <f>INDEX('Contrato Flexível Percentual'!$R$2:$R$745,MATCH('Tela de entrada'!J544,'Contrato Flexível Percentual'!$D$2:$D$745,0),1)</f>
        <v>8.2000000000000011</v>
      </c>
      <c r="N544" s="71">
        <v>525</v>
      </c>
      <c r="O544" s="91">
        <f>INDEX('Contrato Flexível Prioridade'!$Q$2:$Q$1489,MATCH(CONCATENATE($N$12,'Tela de entrada'!N544),'Contrato Flexível Prioridade'!$B$2:$B$1489,0),1)</f>
        <v>15</v>
      </c>
      <c r="R544" s="71">
        <v>525</v>
      </c>
      <c r="S544" s="91">
        <f>INDEX('Contrato Flexível Prioridade'!$Q$2:$Q$1489,MATCH(CONCATENATE($R$12,'Tela de entrada'!R544),'Contrato Flexível Prioridade'!$B$2:$B$1489,0),1)</f>
        <v>2.7999999999999972</v>
      </c>
      <c r="V544" s="71">
        <v>525</v>
      </c>
      <c r="W544" s="109">
        <f>C544-H544-K544-O544-S544</f>
        <v>0</v>
      </c>
    </row>
    <row r="545" spans="2:23" x14ac:dyDescent="0.2">
      <c r="B545" s="47">
        <v>526</v>
      </c>
      <c r="C545" s="43">
        <v>13</v>
      </c>
      <c r="D545" s="13" t="s">
        <v>47</v>
      </c>
      <c r="F545" s="71">
        <v>526</v>
      </c>
      <c r="G545" s="37"/>
      <c r="H545" s="91">
        <f>INDEX('Contrato Firme'!$N$2:$N$745,MATCH('Tela de entrada'!F545,'Contrato Firme'!$D$2:$D$745,0),1)</f>
        <v>5.4997602959666558</v>
      </c>
      <c r="J545" s="71">
        <v>526</v>
      </c>
      <c r="K545" s="93">
        <f>INDEX('Contrato Flexível Percentual'!$R$2:$R$745,MATCH('Tela de entrada'!J545,'Contrato Flexível Percentual'!$D$2:$D$745,0),1)</f>
        <v>2.6</v>
      </c>
      <c r="N545" s="71">
        <v>526</v>
      </c>
      <c r="O545" s="91">
        <f>INDEX('Contrato Flexível Prioridade'!$Q$2:$Q$1489,MATCH(CONCATENATE($N$12,'Tela de entrada'!N545),'Contrato Flexível Prioridade'!$B$2:$B$1489,0),1)</f>
        <v>4.9002397040333445</v>
      </c>
      <c r="R545" s="71">
        <v>526</v>
      </c>
      <c r="S545" s="91">
        <f>INDEX('Contrato Flexível Prioridade'!$Q$2:$Q$1489,MATCH(CONCATENATE($R$12,'Tela de entrada'!R545),'Contrato Flexível Prioridade'!$B$2:$B$1489,0),1)</f>
        <v>0</v>
      </c>
      <c r="V545" s="71">
        <v>526</v>
      </c>
      <c r="W545" s="109">
        <f>C545-H545-K545-O545-S545</f>
        <v>0</v>
      </c>
    </row>
    <row r="546" spans="2:23" x14ac:dyDescent="0.2">
      <c r="B546" s="47">
        <v>527</v>
      </c>
      <c r="C546" s="43">
        <v>26</v>
      </c>
      <c r="D546" s="13" t="s">
        <v>47</v>
      </c>
      <c r="F546" s="71">
        <v>527</v>
      </c>
      <c r="G546" s="37"/>
      <c r="H546" s="91">
        <f>INDEX('Contrato Firme'!$N$2:$N$745,MATCH('Tela de entrada'!F546,'Contrato Firme'!$D$2:$D$745,0),1)</f>
        <v>10.019945184662568</v>
      </c>
      <c r="J546" s="71">
        <v>527</v>
      </c>
      <c r="K546" s="93">
        <f>INDEX('Contrato Flexível Percentual'!$R$2:$R$745,MATCH('Tela de entrada'!J546,'Contrato Flexível Percentual'!$D$2:$D$745,0),1)</f>
        <v>5.2</v>
      </c>
      <c r="N546" s="71">
        <v>527</v>
      </c>
      <c r="O546" s="91">
        <f>INDEX('Contrato Flexível Prioridade'!$Q$2:$Q$1489,MATCH(CONCATENATE($N$12,'Tela de entrada'!N546),'Contrato Flexível Prioridade'!$B$2:$B$1489,0),1)</f>
        <v>10.780054815337433</v>
      </c>
      <c r="R546" s="71">
        <v>527</v>
      </c>
      <c r="S546" s="91">
        <f>INDEX('Contrato Flexível Prioridade'!$Q$2:$Q$1489,MATCH(CONCATENATE($R$12,'Tela de entrada'!R546),'Contrato Flexível Prioridade'!$B$2:$B$1489,0),1)</f>
        <v>0</v>
      </c>
      <c r="V546" s="71">
        <v>527</v>
      </c>
      <c r="W546" s="109">
        <f>C546-H546-K546-O546-S546</f>
        <v>0</v>
      </c>
    </row>
    <row r="547" spans="2:23" x14ac:dyDescent="0.2">
      <c r="B547" s="47">
        <v>528</v>
      </c>
      <c r="C547" s="43">
        <v>40</v>
      </c>
      <c r="D547" s="13" t="s">
        <v>47</v>
      </c>
      <c r="F547" s="71">
        <v>528</v>
      </c>
      <c r="G547" s="37"/>
      <c r="H547" s="91">
        <f>INDEX('Contrato Firme'!$N$2:$N$745,MATCH('Tela de entrada'!F547,'Contrato Firme'!$D$2:$D$745,0),1)</f>
        <v>14.887836603258167</v>
      </c>
      <c r="J547" s="71">
        <v>528</v>
      </c>
      <c r="K547" s="93">
        <f>INDEX('Contrato Flexível Percentual'!$R$2:$R$745,MATCH('Tela de entrada'!J547,'Contrato Flexível Percentual'!$D$2:$D$745,0),1)</f>
        <v>8</v>
      </c>
      <c r="N547" s="71">
        <v>528</v>
      </c>
      <c r="O547" s="91">
        <f>INDEX('Contrato Flexível Prioridade'!$Q$2:$Q$1489,MATCH(CONCATENATE($N$12,'Tela de entrada'!N547),'Contrato Flexível Prioridade'!$B$2:$B$1489,0),1)</f>
        <v>15</v>
      </c>
      <c r="R547" s="71">
        <v>528</v>
      </c>
      <c r="S547" s="91">
        <f>INDEX('Contrato Flexível Prioridade'!$Q$2:$Q$1489,MATCH(CONCATENATE($R$12,'Tela de entrada'!R547),'Contrato Flexível Prioridade'!$B$2:$B$1489,0),1)</f>
        <v>2.1121633967418347</v>
      </c>
      <c r="V547" s="71">
        <v>528</v>
      </c>
      <c r="W547" s="109">
        <f>C547-H547-K547-O547-S547</f>
        <v>0</v>
      </c>
    </row>
    <row r="548" spans="2:23" x14ac:dyDescent="0.2">
      <c r="B548" s="47">
        <v>529</v>
      </c>
      <c r="C548" s="43">
        <v>24</v>
      </c>
      <c r="D548" s="13" t="s">
        <v>47</v>
      </c>
      <c r="F548" s="71">
        <v>529</v>
      </c>
      <c r="G548" s="37"/>
      <c r="H548" s="91">
        <f>INDEX('Contrato Firme'!$N$2:$N$745,MATCH('Tela de entrada'!F548,'Contrato Firme'!$D$2:$D$745,0),1)</f>
        <v>9.3245321248631967</v>
      </c>
      <c r="J548" s="71">
        <v>529</v>
      </c>
      <c r="K548" s="93">
        <f>INDEX('Contrato Flexível Percentual'!$R$2:$R$745,MATCH('Tela de entrada'!J548,'Contrato Flexível Percentual'!$D$2:$D$745,0),1)</f>
        <v>4.8</v>
      </c>
      <c r="N548" s="71">
        <v>529</v>
      </c>
      <c r="O548" s="91">
        <f>INDEX('Contrato Flexível Prioridade'!$Q$2:$Q$1489,MATCH(CONCATENATE($N$12,'Tela de entrada'!N548),'Contrato Flexível Prioridade'!$B$2:$B$1489,0),1)</f>
        <v>9.8754678751368026</v>
      </c>
      <c r="R548" s="71">
        <v>529</v>
      </c>
      <c r="S548" s="91">
        <f>INDEX('Contrato Flexível Prioridade'!$Q$2:$Q$1489,MATCH(CONCATENATE($R$12,'Tela de entrada'!R548),'Contrato Flexível Prioridade'!$B$2:$B$1489,0),1)</f>
        <v>0</v>
      </c>
      <c r="V548" s="71">
        <v>529</v>
      </c>
      <c r="W548" s="109">
        <f>C548-H548-K548-O548-S548</f>
        <v>0</v>
      </c>
    </row>
    <row r="549" spans="2:23" x14ac:dyDescent="0.2">
      <c r="B549" s="47">
        <v>530</v>
      </c>
      <c r="C549" s="43">
        <v>9</v>
      </c>
      <c r="D549" s="13" t="s">
        <v>47</v>
      </c>
      <c r="F549" s="71">
        <v>530</v>
      </c>
      <c r="G549" s="37"/>
      <c r="H549" s="91">
        <f>INDEX('Contrato Firme'!$N$2:$N$745,MATCH('Tela de entrada'!F549,'Contrato Firme'!$D$2:$D$745,0),1)</f>
        <v>4.1089341763679137</v>
      </c>
      <c r="J549" s="71">
        <v>530</v>
      </c>
      <c r="K549" s="93">
        <f>INDEX('Contrato Flexível Percentual'!$R$2:$R$745,MATCH('Tela de entrada'!J549,'Contrato Flexível Percentual'!$D$2:$D$745,0),1)</f>
        <v>1.8</v>
      </c>
      <c r="N549" s="71">
        <v>530</v>
      </c>
      <c r="O549" s="91">
        <f>INDEX('Contrato Flexível Prioridade'!$Q$2:$Q$1489,MATCH(CONCATENATE($N$12,'Tela de entrada'!N549),'Contrato Flexível Prioridade'!$B$2:$B$1489,0),1)</f>
        <v>3.0910658236320865</v>
      </c>
      <c r="R549" s="71">
        <v>530</v>
      </c>
      <c r="S549" s="91">
        <f>INDEX('Contrato Flexível Prioridade'!$Q$2:$Q$1489,MATCH(CONCATENATE($R$12,'Tela de entrada'!R549),'Contrato Flexível Prioridade'!$B$2:$B$1489,0),1)</f>
        <v>0</v>
      </c>
      <c r="V549" s="71">
        <v>530</v>
      </c>
      <c r="W549" s="109">
        <f>C549-H549-K549-O549-S549</f>
        <v>0</v>
      </c>
    </row>
    <row r="550" spans="2:23" x14ac:dyDescent="0.2">
      <c r="B550" s="47">
        <v>531</v>
      </c>
      <c r="C550" s="43">
        <v>29</v>
      </c>
      <c r="D550" s="13" t="s">
        <v>47</v>
      </c>
      <c r="F550" s="71">
        <v>531</v>
      </c>
      <c r="G550" s="37"/>
      <c r="H550" s="91">
        <f>INDEX('Contrato Firme'!$N$2:$N$745,MATCH('Tela de entrada'!F550,'Contrato Firme'!$D$2:$D$745,0),1)</f>
        <v>11.063064774361623</v>
      </c>
      <c r="J550" s="71">
        <v>531</v>
      </c>
      <c r="K550" s="93">
        <f>INDEX('Contrato Flexível Percentual'!$R$2:$R$745,MATCH('Tela de entrada'!J550,'Contrato Flexível Percentual'!$D$2:$D$745,0),1)</f>
        <v>5.8</v>
      </c>
      <c r="N550" s="71">
        <v>531</v>
      </c>
      <c r="O550" s="91">
        <f>INDEX('Contrato Flexível Prioridade'!$Q$2:$Q$1489,MATCH(CONCATENATE($N$12,'Tela de entrada'!N550),'Contrato Flexível Prioridade'!$B$2:$B$1489,0),1)</f>
        <v>12.136935225638378</v>
      </c>
      <c r="R550" s="71">
        <v>531</v>
      </c>
      <c r="S550" s="91">
        <f>INDEX('Contrato Flexível Prioridade'!$Q$2:$Q$1489,MATCH(CONCATENATE($R$12,'Tela de entrada'!R550),'Contrato Flexível Prioridade'!$B$2:$B$1489,0),1)</f>
        <v>0</v>
      </c>
      <c r="V550" s="71">
        <v>531</v>
      </c>
      <c r="W550" s="109">
        <f>C550-H550-K550-O550-S550</f>
        <v>0</v>
      </c>
    </row>
    <row r="551" spans="2:23" x14ac:dyDescent="0.2">
      <c r="B551" s="47">
        <v>532</v>
      </c>
      <c r="C551" s="43">
        <v>32</v>
      </c>
      <c r="D551" s="13" t="s">
        <v>47</v>
      </c>
      <c r="F551" s="71">
        <v>532</v>
      </c>
      <c r="G551" s="37"/>
      <c r="H551" s="91">
        <f>INDEX('Contrato Firme'!$N$2:$N$745,MATCH('Tela de entrada'!F551,'Contrato Firme'!$D$2:$D$745,0),1)</f>
        <v>12.106184364060681</v>
      </c>
      <c r="J551" s="71">
        <v>532</v>
      </c>
      <c r="K551" s="93">
        <f>INDEX('Contrato Flexível Percentual'!$R$2:$R$745,MATCH('Tela de entrada'!J551,'Contrato Flexível Percentual'!$D$2:$D$745,0),1)</f>
        <v>6.4</v>
      </c>
      <c r="N551" s="71">
        <v>532</v>
      </c>
      <c r="O551" s="91">
        <f>INDEX('Contrato Flexível Prioridade'!$Q$2:$Q$1489,MATCH(CONCATENATE($N$12,'Tela de entrada'!N551),'Contrato Flexível Prioridade'!$B$2:$B$1489,0),1)</f>
        <v>13.49381563593932</v>
      </c>
      <c r="R551" s="71">
        <v>532</v>
      </c>
      <c r="S551" s="91">
        <f>INDEX('Contrato Flexível Prioridade'!$Q$2:$Q$1489,MATCH(CONCATENATE($R$12,'Tela de entrada'!R551),'Contrato Flexível Prioridade'!$B$2:$B$1489,0),1)</f>
        <v>0</v>
      </c>
      <c r="V551" s="71">
        <v>532</v>
      </c>
      <c r="W551" s="109">
        <f>C551-H551-K551-O551-S551</f>
        <v>-1.7763568394002505E-15</v>
      </c>
    </row>
    <row r="552" spans="2:23" x14ac:dyDescent="0.2">
      <c r="B552" s="47">
        <v>533</v>
      </c>
      <c r="C552" s="43">
        <v>18</v>
      </c>
      <c r="D552" s="13" t="s">
        <v>47</v>
      </c>
      <c r="F552" s="71">
        <v>533</v>
      </c>
      <c r="G552" s="37"/>
      <c r="H552" s="91">
        <f>INDEX('Contrato Firme'!$N$2:$N$745,MATCH('Tela de entrada'!F552,'Contrato Firme'!$D$2:$D$745,0),1)</f>
        <v>7.2382929454650835</v>
      </c>
      <c r="J552" s="71">
        <v>533</v>
      </c>
      <c r="K552" s="93">
        <f>INDEX('Contrato Flexível Percentual'!$R$2:$R$745,MATCH('Tela de entrada'!J552,'Contrato Flexível Percentual'!$D$2:$D$745,0),1)</f>
        <v>3.6</v>
      </c>
      <c r="N552" s="71">
        <v>533</v>
      </c>
      <c r="O552" s="91">
        <f>INDEX('Contrato Flexível Prioridade'!$Q$2:$Q$1489,MATCH(CONCATENATE($N$12,'Tela de entrada'!N552),'Contrato Flexível Prioridade'!$B$2:$B$1489,0),1)</f>
        <v>7.1617070545349168</v>
      </c>
      <c r="R552" s="71">
        <v>533</v>
      </c>
      <c r="S552" s="91">
        <f>INDEX('Contrato Flexível Prioridade'!$Q$2:$Q$1489,MATCH(CONCATENATE($R$12,'Tela de entrada'!R552),'Contrato Flexível Prioridade'!$B$2:$B$1489,0),1)</f>
        <v>0</v>
      </c>
      <c r="V552" s="71">
        <v>533</v>
      </c>
      <c r="W552" s="109">
        <f>C552-H552-K552-O552-S552</f>
        <v>0</v>
      </c>
    </row>
    <row r="553" spans="2:23" x14ac:dyDescent="0.2">
      <c r="B553" s="47">
        <v>534</v>
      </c>
      <c r="C553" s="43">
        <v>34</v>
      </c>
      <c r="D553" s="13" t="s">
        <v>47</v>
      </c>
      <c r="F553" s="71">
        <v>534</v>
      </c>
      <c r="G553" s="37"/>
      <c r="H553" s="91">
        <f>INDEX('Contrato Firme'!$N$2:$N$745,MATCH('Tela de entrada'!F553,'Contrato Firme'!$D$2:$D$745,0),1)</f>
        <v>12.801597423860052</v>
      </c>
      <c r="J553" s="71">
        <v>534</v>
      </c>
      <c r="K553" s="93">
        <f>INDEX('Contrato Flexível Percentual'!$R$2:$R$745,MATCH('Tela de entrada'!J553,'Contrato Flexível Percentual'!$D$2:$D$745,0),1)</f>
        <v>6.8</v>
      </c>
      <c r="N553" s="71">
        <v>534</v>
      </c>
      <c r="O553" s="91">
        <f>INDEX('Contrato Flexível Prioridade'!$Q$2:$Q$1489,MATCH(CONCATENATE($N$12,'Tela de entrada'!N553),'Contrato Flexível Prioridade'!$B$2:$B$1489,0),1)</f>
        <v>14.398402576139947</v>
      </c>
      <c r="R553" s="71">
        <v>534</v>
      </c>
      <c r="S553" s="91">
        <f>INDEX('Contrato Flexível Prioridade'!$Q$2:$Q$1489,MATCH(CONCATENATE($R$12,'Tela de entrada'!R553),'Contrato Flexível Prioridade'!$B$2:$B$1489,0),1)</f>
        <v>0</v>
      </c>
      <c r="V553" s="71">
        <v>534</v>
      </c>
      <c r="W553" s="109">
        <f>C553-H553-K553-O553-S553</f>
        <v>0</v>
      </c>
    </row>
    <row r="554" spans="2:23" x14ac:dyDescent="0.2">
      <c r="B554" s="47">
        <v>535</v>
      </c>
      <c r="C554" s="43">
        <v>8</v>
      </c>
      <c r="D554" s="13" t="s">
        <v>47</v>
      </c>
      <c r="F554" s="71">
        <v>535</v>
      </c>
      <c r="G554" s="37"/>
      <c r="H554" s="91">
        <f>INDEX('Contrato Firme'!$N$2:$N$745,MATCH('Tela de entrada'!F554,'Contrato Firme'!$D$2:$D$745,0),1)</f>
        <v>3.7836603258165948</v>
      </c>
      <c r="J554" s="71">
        <v>535</v>
      </c>
      <c r="K554" s="93">
        <f>INDEX('Contrato Flexível Percentual'!$R$2:$R$745,MATCH('Tela de entrada'!J554,'Contrato Flexível Percentual'!$D$2:$D$745,0),1)</f>
        <v>1.6</v>
      </c>
      <c r="N554" s="71">
        <v>535</v>
      </c>
      <c r="O554" s="91">
        <f>INDEX('Contrato Flexível Prioridade'!$Q$2:$Q$1489,MATCH(CONCATENATE($N$12,'Tela de entrada'!N554),'Contrato Flexível Prioridade'!$B$2:$B$1489,0),1)</f>
        <v>2.6163396741834051</v>
      </c>
      <c r="R554" s="71">
        <v>535</v>
      </c>
      <c r="S554" s="91">
        <f>INDEX('Contrato Flexível Prioridade'!$Q$2:$Q$1489,MATCH(CONCATENATE($R$12,'Tela de entrada'!R554),'Contrato Flexível Prioridade'!$B$2:$B$1489,0),1)</f>
        <v>0</v>
      </c>
      <c r="V554" s="71">
        <v>535</v>
      </c>
      <c r="W554" s="109">
        <f>C554-H554-K554-O554-S554</f>
        <v>4.4408920985006262E-16</v>
      </c>
    </row>
    <row r="555" spans="2:23" x14ac:dyDescent="0.2">
      <c r="B555" s="47">
        <v>536</v>
      </c>
      <c r="C555" s="43">
        <v>39</v>
      </c>
      <c r="D555" s="13" t="s">
        <v>47</v>
      </c>
      <c r="F555" s="71">
        <v>536</v>
      </c>
      <c r="G555" s="37"/>
      <c r="H555" s="91">
        <f>INDEX('Contrato Firme'!$N$2:$N$745,MATCH('Tela de entrada'!F555,'Contrato Firme'!$D$2:$D$745,0),1)</f>
        <v>14.54013007335848</v>
      </c>
      <c r="J555" s="71">
        <v>536</v>
      </c>
      <c r="K555" s="93">
        <f>INDEX('Contrato Flexível Percentual'!$R$2:$R$745,MATCH('Tela de entrada'!J555,'Contrato Flexível Percentual'!$D$2:$D$745,0),1)</f>
        <v>7.8</v>
      </c>
      <c r="N555" s="71">
        <v>536</v>
      </c>
      <c r="O555" s="91">
        <f>INDEX('Contrato Flexível Prioridade'!$Q$2:$Q$1489,MATCH(CONCATENATE($N$12,'Tela de entrada'!N555),'Contrato Flexível Prioridade'!$B$2:$B$1489,0),1)</f>
        <v>15</v>
      </c>
      <c r="R555" s="71">
        <v>536</v>
      </c>
      <c r="S555" s="91">
        <f>INDEX('Contrato Flexível Prioridade'!$Q$2:$Q$1489,MATCH(CONCATENATE($R$12,'Tela de entrada'!R555),'Contrato Flexível Prioridade'!$B$2:$B$1489,0),1)</f>
        <v>1.6598699266415196</v>
      </c>
      <c r="V555" s="71">
        <v>536</v>
      </c>
      <c r="W555" s="109">
        <f>C555-H555-K555-O555-S555</f>
        <v>0</v>
      </c>
    </row>
    <row r="556" spans="2:23" x14ac:dyDescent="0.2">
      <c r="B556" s="47">
        <v>537</v>
      </c>
      <c r="C556" s="43">
        <v>34</v>
      </c>
      <c r="D556" s="13" t="s">
        <v>47</v>
      </c>
      <c r="F556" s="71">
        <v>537</v>
      </c>
      <c r="G556" s="37"/>
      <c r="H556" s="91">
        <f>INDEX('Contrato Firme'!$N$2:$N$745,MATCH('Tela de entrada'!F556,'Contrato Firme'!$D$2:$D$745,0),1)</f>
        <v>12.801597423860052</v>
      </c>
      <c r="J556" s="71">
        <v>537</v>
      </c>
      <c r="K556" s="93">
        <f>INDEX('Contrato Flexível Percentual'!$R$2:$R$745,MATCH('Tela de entrada'!J556,'Contrato Flexível Percentual'!$D$2:$D$745,0),1)</f>
        <v>6.8</v>
      </c>
      <c r="N556" s="71">
        <v>537</v>
      </c>
      <c r="O556" s="91">
        <f>INDEX('Contrato Flexível Prioridade'!$Q$2:$Q$1489,MATCH(CONCATENATE($N$12,'Tela de entrada'!N556),'Contrato Flexível Prioridade'!$B$2:$B$1489,0),1)</f>
        <v>14.398402576139947</v>
      </c>
      <c r="R556" s="71">
        <v>537</v>
      </c>
      <c r="S556" s="91">
        <f>INDEX('Contrato Flexível Prioridade'!$Q$2:$Q$1489,MATCH(CONCATENATE($R$12,'Tela de entrada'!R556),'Contrato Flexível Prioridade'!$B$2:$B$1489,0),1)</f>
        <v>0</v>
      </c>
      <c r="V556" s="71">
        <v>537</v>
      </c>
      <c r="W556" s="109">
        <f>C556-H556-K556-O556-S556</f>
        <v>0</v>
      </c>
    </row>
    <row r="557" spans="2:23" x14ac:dyDescent="0.2">
      <c r="B557" s="47">
        <v>538</v>
      </c>
      <c r="C557" s="43">
        <v>25</v>
      </c>
      <c r="D557" s="13" t="s">
        <v>47</v>
      </c>
      <c r="F557" s="71">
        <v>538</v>
      </c>
      <c r="G557" s="37"/>
      <c r="H557" s="91">
        <f>INDEX('Contrato Firme'!$N$2:$N$745,MATCH('Tela de entrada'!F557,'Contrato Firme'!$D$2:$D$745,0),1)</f>
        <v>9.672238654762884</v>
      </c>
      <c r="J557" s="71">
        <v>538</v>
      </c>
      <c r="K557" s="93">
        <f>INDEX('Contrato Flexível Percentual'!$R$2:$R$745,MATCH('Tela de entrada'!J557,'Contrato Flexível Percentual'!$D$2:$D$745,0),1)</f>
        <v>5</v>
      </c>
      <c r="N557" s="71">
        <v>538</v>
      </c>
      <c r="O557" s="91">
        <f>INDEX('Contrato Flexível Prioridade'!$Q$2:$Q$1489,MATCH(CONCATENATE($N$12,'Tela de entrada'!N557),'Contrato Flexível Prioridade'!$B$2:$B$1489,0),1)</f>
        <v>10.327761345237116</v>
      </c>
      <c r="R557" s="71">
        <v>538</v>
      </c>
      <c r="S557" s="91">
        <f>INDEX('Contrato Flexível Prioridade'!$Q$2:$Q$1489,MATCH(CONCATENATE($R$12,'Tela de entrada'!R557),'Contrato Flexível Prioridade'!$B$2:$B$1489,0),1)</f>
        <v>0</v>
      </c>
      <c r="V557" s="71">
        <v>538</v>
      </c>
      <c r="W557" s="109">
        <f>C557-H557-K557-O557-S557</f>
        <v>0</v>
      </c>
    </row>
    <row r="558" spans="2:23" x14ac:dyDescent="0.2">
      <c r="B558" s="47">
        <v>539</v>
      </c>
      <c r="C558" s="43">
        <v>50</v>
      </c>
      <c r="D558" s="13" t="s">
        <v>47</v>
      </c>
      <c r="F558" s="71">
        <v>539</v>
      </c>
      <c r="G558" s="37"/>
      <c r="H558" s="91">
        <f>INDEX('Contrato Firme'!$N$2:$N$745,MATCH('Tela de entrada'!F558,'Contrato Firme'!$D$2:$D$745,0),1)</f>
        <v>15</v>
      </c>
      <c r="J558" s="71">
        <v>539</v>
      </c>
      <c r="K558" s="93">
        <f>INDEX('Contrato Flexível Percentual'!$R$2:$R$745,MATCH('Tela de entrada'!J558,'Contrato Flexível Percentual'!$D$2:$D$745,0),1)</f>
        <v>10</v>
      </c>
      <c r="N558" s="71">
        <v>539</v>
      </c>
      <c r="O558" s="91">
        <f>INDEX('Contrato Flexível Prioridade'!$Q$2:$Q$1489,MATCH(CONCATENATE($N$12,'Tela de entrada'!N558),'Contrato Flexível Prioridade'!$B$2:$B$1489,0),1)</f>
        <v>15</v>
      </c>
      <c r="R558" s="71">
        <v>539</v>
      </c>
      <c r="S558" s="91">
        <f>INDEX('Contrato Flexível Prioridade'!$Q$2:$Q$1489,MATCH(CONCATENATE($R$12,'Tela de entrada'!R558),'Contrato Flexível Prioridade'!$B$2:$B$1489,0),1)</f>
        <v>10</v>
      </c>
      <c r="V558" s="71">
        <v>539</v>
      </c>
      <c r="W558" s="109">
        <f>C558-H558-K558-O558-S558</f>
        <v>0</v>
      </c>
    </row>
    <row r="559" spans="2:23" x14ac:dyDescent="0.2">
      <c r="B559" s="47">
        <v>540</v>
      </c>
      <c r="C559" s="43">
        <v>29</v>
      </c>
      <c r="D559" s="13" t="s">
        <v>47</v>
      </c>
      <c r="F559" s="71">
        <v>540</v>
      </c>
      <c r="G559" s="37"/>
      <c r="H559" s="91">
        <f>INDEX('Contrato Firme'!$N$2:$N$745,MATCH('Tela de entrada'!F559,'Contrato Firme'!$D$2:$D$745,0),1)</f>
        <v>11.063064774361623</v>
      </c>
      <c r="J559" s="71">
        <v>540</v>
      </c>
      <c r="K559" s="93">
        <f>INDEX('Contrato Flexível Percentual'!$R$2:$R$745,MATCH('Tela de entrada'!J559,'Contrato Flexível Percentual'!$D$2:$D$745,0),1)</f>
        <v>5.8</v>
      </c>
      <c r="N559" s="71">
        <v>540</v>
      </c>
      <c r="O559" s="91">
        <f>INDEX('Contrato Flexível Prioridade'!$Q$2:$Q$1489,MATCH(CONCATENATE($N$12,'Tela de entrada'!N559),'Contrato Flexível Prioridade'!$B$2:$B$1489,0),1)</f>
        <v>12.136935225638378</v>
      </c>
      <c r="R559" s="71">
        <v>540</v>
      </c>
      <c r="S559" s="91">
        <f>INDEX('Contrato Flexível Prioridade'!$Q$2:$Q$1489,MATCH(CONCATENATE($R$12,'Tela de entrada'!R559),'Contrato Flexível Prioridade'!$B$2:$B$1489,0),1)</f>
        <v>0</v>
      </c>
      <c r="V559" s="71">
        <v>540</v>
      </c>
      <c r="W559" s="109">
        <f>C559-H559-K559-O559-S559</f>
        <v>0</v>
      </c>
    </row>
    <row r="560" spans="2:23" x14ac:dyDescent="0.2">
      <c r="B560" s="47">
        <v>541</v>
      </c>
      <c r="C560" s="43">
        <v>21</v>
      </c>
      <c r="D560" s="13" t="s">
        <v>47</v>
      </c>
      <c r="F560" s="71">
        <v>541</v>
      </c>
      <c r="G560" s="37"/>
      <c r="H560" s="91">
        <f>INDEX('Contrato Firme'!$N$2:$N$745,MATCH('Tela de entrada'!F560,'Contrato Firme'!$D$2:$D$745,0),1)</f>
        <v>8.2814125351641401</v>
      </c>
      <c r="J560" s="71">
        <v>541</v>
      </c>
      <c r="K560" s="93">
        <f>INDEX('Contrato Flexível Percentual'!$R$2:$R$745,MATCH('Tela de entrada'!J560,'Contrato Flexível Percentual'!$D$2:$D$745,0),1)</f>
        <v>4.2</v>
      </c>
      <c r="N560" s="71">
        <v>541</v>
      </c>
      <c r="O560" s="91">
        <f>INDEX('Contrato Flexível Prioridade'!$Q$2:$Q$1489,MATCH(CONCATENATE($N$12,'Tela de entrada'!N560),'Contrato Flexível Prioridade'!$B$2:$B$1489,0),1)</f>
        <v>8.5185874648358606</v>
      </c>
      <c r="R560" s="71">
        <v>541</v>
      </c>
      <c r="S560" s="91">
        <f>INDEX('Contrato Flexível Prioridade'!$Q$2:$Q$1489,MATCH(CONCATENATE($R$12,'Tela de entrada'!R560),'Contrato Flexível Prioridade'!$B$2:$B$1489,0),1)</f>
        <v>0</v>
      </c>
      <c r="V560" s="71">
        <v>541</v>
      </c>
      <c r="W560" s="109">
        <f>C560-H560-K560-O560-S560</f>
        <v>0</v>
      </c>
    </row>
    <row r="561" spans="2:23" x14ac:dyDescent="0.2">
      <c r="B561" s="47">
        <v>542</v>
      </c>
      <c r="C561" s="43">
        <v>16</v>
      </c>
      <c r="D561" s="13" t="s">
        <v>47</v>
      </c>
      <c r="F561" s="71">
        <v>542</v>
      </c>
      <c r="G561" s="37"/>
      <c r="H561" s="91">
        <f>INDEX('Contrato Firme'!$N$2:$N$745,MATCH('Tela de entrada'!F561,'Contrato Firme'!$D$2:$D$745,0),1)</f>
        <v>6.5428798856657124</v>
      </c>
      <c r="J561" s="71">
        <v>542</v>
      </c>
      <c r="K561" s="93">
        <f>INDEX('Contrato Flexível Percentual'!$R$2:$R$745,MATCH('Tela de entrada'!J561,'Contrato Flexível Percentual'!$D$2:$D$745,0),1)</f>
        <v>3.2</v>
      </c>
      <c r="N561" s="71">
        <v>542</v>
      </c>
      <c r="O561" s="91">
        <f>INDEX('Contrato Flexível Prioridade'!$Q$2:$Q$1489,MATCH(CONCATENATE($N$12,'Tela de entrada'!N561),'Contrato Flexível Prioridade'!$B$2:$B$1489,0),1)</f>
        <v>6.2571201143342883</v>
      </c>
      <c r="R561" s="71">
        <v>542</v>
      </c>
      <c r="S561" s="91">
        <f>INDEX('Contrato Flexível Prioridade'!$Q$2:$Q$1489,MATCH(CONCATENATE($R$12,'Tela de entrada'!R561),'Contrato Flexível Prioridade'!$B$2:$B$1489,0),1)</f>
        <v>0</v>
      </c>
      <c r="V561" s="71">
        <v>542</v>
      </c>
      <c r="W561" s="109">
        <f>C561-H561-K561-O561-S561</f>
        <v>-8.8817841970012523E-16</v>
      </c>
    </row>
    <row r="562" spans="2:23" x14ac:dyDescent="0.2">
      <c r="B562" s="47">
        <v>543</v>
      </c>
      <c r="C562" s="43">
        <v>9</v>
      </c>
      <c r="D562" s="13" t="s">
        <v>47</v>
      </c>
      <c r="F562" s="71">
        <v>543</v>
      </c>
      <c r="G562" s="37"/>
      <c r="H562" s="91">
        <f>INDEX('Contrato Firme'!$N$2:$N$745,MATCH('Tela de entrada'!F562,'Contrato Firme'!$D$2:$D$745,0),1)</f>
        <v>4.1089341763679137</v>
      </c>
      <c r="J562" s="71">
        <v>543</v>
      </c>
      <c r="K562" s="93">
        <f>INDEX('Contrato Flexível Percentual'!$R$2:$R$745,MATCH('Tela de entrada'!J562,'Contrato Flexível Percentual'!$D$2:$D$745,0),1)</f>
        <v>1.8</v>
      </c>
      <c r="N562" s="71">
        <v>543</v>
      </c>
      <c r="O562" s="91">
        <f>INDEX('Contrato Flexível Prioridade'!$Q$2:$Q$1489,MATCH(CONCATENATE($N$12,'Tela de entrada'!N562),'Contrato Flexível Prioridade'!$B$2:$B$1489,0),1)</f>
        <v>3.0910658236320865</v>
      </c>
      <c r="R562" s="71">
        <v>543</v>
      </c>
      <c r="S562" s="91">
        <f>INDEX('Contrato Flexível Prioridade'!$Q$2:$Q$1489,MATCH(CONCATENATE($R$12,'Tela de entrada'!R562),'Contrato Flexível Prioridade'!$B$2:$B$1489,0),1)</f>
        <v>0</v>
      </c>
      <c r="V562" s="71">
        <v>543</v>
      </c>
      <c r="W562" s="109">
        <f>C562-H562-K562-O562-S562</f>
        <v>0</v>
      </c>
    </row>
    <row r="563" spans="2:23" x14ac:dyDescent="0.2">
      <c r="B563" s="47">
        <v>544</v>
      </c>
      <c r="C563" s="43">
        <v>9</v>
      </c>
      <c r="D563" s="13" t="s">
        <v>47</v>
      </c>
      <c r="F563" s="71">
        <v>544</v>
      </c>
      <c r="G563" s="37"/>
      <c r="H563" s="91">
        <f>INDEX('Contrato Firme'!$N$2:$N$745,MATCH('Tela de entrada'!F563,'Contrato Firme'!$D$2:$D$745,0),1)</f>
        <v>4.1089341763679137</v>
      </c>
      <c r="J563" s="71">
        <v>544</v>
      </c>
      <c r="K563" s="93">
        <f>INDEX('Contrato Flexível Percentual'!$R$2:$R$745,MATCH('Tela de entrada'!J563,'Contrato Flexível Percentual'!$D$2:$D$745,0),1)</f>
        <v>1.8</v>
      </c>
      <c r="N563" s="71">
        <v>544</v>
      </c>
      <c r="O563" s="91">
        <f>INDEX('Contrato Flexível Prioridade'!$Q$2:$Q$1489,MATCH(CONCATENATE($N$12,'Tela de entrada'!N563),'Contrato Flexível Prioridade'!$B$2:$B$1489,0),1)</f>
        <v>3.0910658236320865</v>
      </c>
      <c r="R563" s="71">
        <v>544</v>
      </c>
      <c r="S563" s="91">
        <f>INDEX('Contrato Flexível Prioridade'!$Q$2:$Q$1489,MATCH(CONCATENATE($R$12,'Tela de entrada'!R563),'Contrato Flexível Prioridade'!$B$2:$B$1489,0),1)</f>
        <v>0</v>
      </c>
      <c r="V563" s="71">
        <v>544</v>
      </c>
      <c r="W563" s="109">
        <f>C563-H563-K563-O563-S563</f>
        <v>0</v>
      </c>
    </row>
    <row r="564" spans="2:23" x14ac:dyDescent="0.2">
      <c r="B564" s="47">
        <v>545</v>
      </c>
      <c r="C564" s="43">
        <v>47</v>
      </c>
      <c r="D564" s="13" t="s">
        <v>47</v>
      </c>
      <c r="F564" s="71">
        <v>545</v>
      </c>
      <c r="G564" s="37"/>
      <c r="H564" s="91">
        <f>INDEX('Contrato Firme'!$N$2:$N$745,MATCH('Tela de entrada'!F564,'Contrato Firme'!$D$2:$D$745,0),1)</f>
        <v>15</v>
      </c>
      <c r="J564" s="71">
        <v>545</v>
      </c>
      <c r="K564" s="93">
        <f>INDEX('Contrato Flexível Percentual'!$R$2:$R$745,MATCH('Tela de entrada'!J564,'Contrato Flexível Percentual'!$D$2:$D$745,0),1)</f>
        <v>9.4</v>
      </c>
      <c r="N564" s="71">
        <v>545</v>
      </c>
      <c r="O564" s="91">
        <f>INDEX('Contrato Flexível Prioridade'!$Q$2:$Q$1489,MATCH(CONCATENATE($N$12,'Tela de entrada'!N564),'Contrato Flexível Prioridade'!$B$2:$B$1489,0),1)</f>
        <v>15</v>
      </c>
      <c r="R564" s="71">
        <v>545</v>
      </c>
      <c r="S564" s="91">
        <f>INDEX('Contrato Flexível Prioridade'!$Q$2:$Q$1489,MATCH(CONCATENATE($R$12,'Tela de entrada'!R564),'Contrato Flexível Prioridade'!$B$2:$B$1489,0),1)</f>
        <v>7.6000000000000014</v>
      </c>
      <c r="V564" s="71">
        <v>545</v>
      </c>
      <c r="W564" s="109">
        <f>C564-H564-K564-O564-S564</f>
        <v>0</v>
      </c>
    </row>
    <row r="565" spans="2:23" x14ac:dyDescent="0.2">
      <c r="B565" s="47">
        <v>546</v>
      </c>
      <c r="C565" s="43">
        <v>14</v>
      </c>
      <c r="D565" s="13" t="s">
        <v>47</v>
      </c>
      <c r="F565" s="71">
        <v>546</v>
      </c>
      <c r="G565" s="37"/>
      <c r="H565" s="91">
        <f>INDEX('Contrato Firme'!$N$2:$N$745,MATCH('Tela de entrada'!F565,'Contrato Firme'!$D$2:$D$745,0),1)</f>
        <v>5.8474668258663414</v>
      </c>
      <c r="J565" s="71">
        <v>546</v>
      </c>
      <c r="K565" s="93">
        <f>INDEX('Contrato Flexível Percentual'!$R$2:$R$745,MATCH('Tela de entrada'!J565,'Contrato Flexível Percentual'!$D$2:$D$745,0),1)</f>
        <v>2.8</v>
      </c>
      <c r="N565" s="71">
        <v>546</v>
      </c>
      <c r="O565" s="91">
        <f>INDEX('Contrato Flexível Prioridade'!$Q$2:$Q$1489,MATCH(CONCATENATE($N$12,'Tela de entrada'!N565),'Contrato Flexível Prioridade'!$B$2:$B$1489,0),1)</f>
        <v>5.3525331741336579</v>
      </c>
      <c r="R565" s="71">
        <v>546</v>
      </c>
      <c r="S565" s="91">
        <f>INDEX('Contrato Flexível Prioridade'!$Q$2:$Q$1489,MATCH(CONCATENATE($R$12,'Tela de entrada'!R565),'Contrato Flexível Prioridade'!$B$2:$B$1489,0),1)</f>
        <v>0</v>
      </c>
      <c r="V565" s="71">
        <v>546</v>
      </c>
      <c r="W565" s="109">
        <f>C565-H565-K565-O565-S565</f>
        <v>8.8817841970012523E-16</v>
      </c>
    </row>
    <row r="566" spans="2:23" x14ac:dyDescent="0.2">
      <c r="B566" s="47">
        <v>547</v>
      </c>
      <c r="C566" s="43">
        <v>48</v>
      </c>
      <c r="D566" s="13" t="s">
        <v>47</v>
      </c>
      <c r="F566" s="71">
        <v>547</v>
      </c>
      <c r="G566" s="37"/>
      <c r="H566" s="91">
        <f>INDEX('Contrato Firme'!$N$2:$N$745,MATCH('Tela de entrada'!F566,'Contrato Firme'!$D$2:$D$745,0),1)</f>
        <v>15</v>
      </c>
      <c r="J566" s="71">
        <v>547</v>
      </c>
      <c r="K566" s="93">
        <f>INDEX('Contrato Flexível Percentual'!$R$2:$R$745,MATCH('Tela de entrada'!J566,'Contrato Flexível Percentual'!$D$2:$D$745,0),1)</f>
        <v>9.6</v>
      </c>
      <c r="N566" s="71">
        <v>547</v>
      </c>
      <c r="O566" s="91">
        <f>INDEX('Contrato Flexível Prioridade'!$Q$2:$Q$1489,MATCH(CONCATENATE($N$12,'Tela de entrada'!N566),'Contrato Flexível Prioridade'!$B$2:$B$1489,0),1)</f>
        <v>15</v>
      </c>
      <c r="R566" s="71">
        <v>547</v>
      </c>
      <c r="S566" s="91">
        <f>INDEX('Contrato Flexível Prioridade'!$Q$2:$Q$1489,MATCH(CONCATENATE($R$12,'Tela de entrada'!R566),'Contrato Flexível Prioridade'!$B$2:$B$1489,0),1)</f>
        <v>8.3999999999999986</v>
      </c>
      <c r="V566" s="71">
        <v>547</v>
      </c>
      <c r="W566" s="109">
        <f>C566-H566-K566-O566-S566</f>
        <v>0</v>
      </c>
    </row>
    <row r="567" spans="2:23" x14ac:dyDescent="0.2">
      <c r="B567" s="47">
        <v>548</v>
      </c>
      <c r="C567" s="43">
        <v>18</v>
      </c>
      <c r="D567" s="13" t="s">
        <v>47</v>
      </c>
      <c r="F567" s="71">
        <v>548</v>
      </c>
      <c r="G567" s="37"/>
      <c r="H567" s="91">
        <f>INDEX('Contrato Firme'!$N$2:$N$745,MATCH('Tela de entrada'!F567,'Contrato Firme'!$D$2:$D$745,0),1)</f>
        <v>7.2382929454650835</v>
      </c>
      <c r="J567" s="71">
        <v>548</v>
      </c>
      <c r="K567" s="93">
        <f>INDEX('Contrato Flexível Percentual'!$R$2:$R$745,MATCH('Tela de entrada'!J567,'Contrato Flexível Percentual'!$D$2:$D$745,0),1)</f>
        <v>3.6</v>
      </c>
      <c r="N567" s="71">
        <v>548</v>
      </c>
      <c r="O567" s="91">
        <f>INDEX('Contrato Flexível Prioridade'!$Q$2:$Q$1489,MATCH(CONCATENATE($N$12,'Tela de entrada'!N567),'Contrato Flexível Prioridade'!$B$2:$B$1489,0),1)</f>
        <v>7.1617070545349168</v>
      </c>
      <c r="R567" s="71">
        <v>548</v>
      </c>
      <c r="S567" s="91">
        <f>INDEX('Contrato Flexível Prioridade'!$Q$2:$Q$1489,MATCH(CONCATENATE($R$12,'Tela de entrada'!R567),'Contrato Flexível Prioridade'!$B$2:$B$1489,0),1)</f>
        <v>0</v>
      </c>
      <c r="V567" s="71">
        <v>548</v>
      </c>
      <c r="W567" s="109">
        <f>C567-H567-K567-O567-S567</f>
        <v>0</v>
      </c>
    </row>
    <row r="568" spans="2:23" x14ac:dyDescent="0.2">
      <c r="B568" s="47">
        <v>549</v>
      </c>
      <c r="C568" s="43">
        <v>15</v>
      </c>
      <c r="D568" s="13" t="s">
        <v>47</v>
      </c>
      <c r="F568" s="71">
        <v>549</v>
      </c>
      <c r="G568" s="37"/>
      <c r="H568" s="91">
        <f>INDEX('Contrato Firme'!$N$2:$N$745,MATCH('Tela de entrada'!F568,'Contrato Firme'!$D$2:$D$745,0),1)</f>
        <v>6.1951733557660269</v>
      </c>
      <c r="J568" s="71">
        <v>549</v>
      </c>
      <c r="K568" s="93">
        <f>INDEX('Contrato Flexível Percentual'!$R$2:$R$745,MATCH('Tela de entrada'!J568,'Contrato Flexível Percentual'!$D$2:$D$745,0),1)</f>
        <v>3</v>
      </c>
      <c r="N568" s="71">
        <v>549</v>
      </c>
      <c r="O568" s="91">
        <f>INDEX('Contrato Flexível Prioridade'!$Q$2:$Q$1489,MATCH(CONCATENATE($N$12,'Tela de entrada'!N568),'Contrato Flexível Prioridade'!$B$2:$B$1489,0),1)</f>
        <v>5.8048266442339731</v>
      </c>
      <c r="R568" s="71">
        <v>549</v>
      </c>
      <c r="S568" s="91">
        <f>INDEX('Contrato Flexível Prioridade'!$Q$2:$Q$1489,MATCH(CONCATENATE($R$12,'Tela de entrada'!R568),'Contrato Flexível Prioridade'!$B$2:$B$1489,0),1)</f>
        <v>0</v>
      </c>
      <c r="V568" s="71">
        <v>549</v>
      </c>
      <c r="W568" s="109">
        <f>C568-H568-K568-O568-S568</f>
        <v>0</v>
      </c>
    </row>
    <row r="569" spans="2:23" x14ac:dyDescent="0.2">
      <c r="B569" s="47">
        <v>550</v>
      </c>
      <c r="C569" s="43">
        <v>7</v>
      </c>
      <c r="D569" s="13" t="s">
        <v>47</v>
      </c>
      <c r="F569" s="71">
        <v>550</v>
      </c>
      <c r="G569" s="37"/>
      <c r="H569" s="91">
        <f>INDEX('Contrato Firme'!$N$2:$N$745,MATCH('Tela de entrada'!F569,'Contrato Firme'!$D$2:$D$745,0),1)</f>
        <v>3.7836603258165948</v>
      </c>
      <c r="J569" s="71">
        <v>550</v>
      </c>
      <c r="K569" s="93">
        <f>INDEX('Contrato Flexível Percentual'!$R$2:$R$745,MATCH('Tela de entrada'!J569,'Contrato Flexível Percentual'!$D$2:$D$745,0),1)</f>
        <v>1.4</v>
      </c>
      <c r="N569" s="71">
        <v>550</v>
      </c>
      <c r="O569" s="91">
        <f>INDEX('Contrato Flexível Prioridade'!$Q$2:$Q$1489,MATCH(CONCATENATE($N$12,'Tela de entrada'!N569),'Contrato Flexível Prioridade'!$B$2:$B$1489,0),1)</f>
        <v>1.8163396741834053</v>
      </c>
      <c r="R569" s="71">
        <v>550</v>
      </c>
      <c r="S569" s="91">
        <f>INDEX('Contrato Flexível Prioridade'!$Q$2:$Q$1489,MATCH(CONCATENATE($R$12,'Tela de entrada'!R569),'Contrato Flexível Prioridade'!$B$2:$B$1489,0),1)</f>
        <v>0</v>
      </c>
      <c r="V569" s="71">
        <v>550</v>
      </c>
      <c r="W569" s="109">
        <f>C569-H569-K569-O569-S569</f>
        <v>0</v>
      </c>
    </row>
    <row r="570" spans="2:23" x14ac:dyDescent="0.2">
      <c r="B570" s="47">
        <v>551</v>
      </c>
      <c r="C570" s="43">
        <v>43</v>
      </c>
      <c r="D570" s="13" t="s">
        <v>47</v>
      </c>
      <c r="F570" s="71">
        <v>551</v>
      </c>
      <c r="G570" s="37"/>
      <c r="H570" s="91">
        <f>INDEX('Contrato Firme'!$N$2:$N$745,MATCH('Tela de entrada'!F570,'Contrato Firme'!$D$2:$D$745,0),1)</f>
        <v>15</v>
      </c>
      <c r="J570" s="71">
        <v>551</v>
      </c>
      <c r="K570" s="93">
        <f>INDEX('Contrato Flexível Percentual'!$R$2:$R$745,MATCH('Tela de entrada'!J570,'Contrato Flexível Percentual'!$D$2:$D$745,0),1)</f>
        <v>8.6</v>
      </c>
      <c r="N570" s="71">
        <v>551</v>
      </c>
      <c r="O570" s="91">
        <f>INDEX('Contrato Flexível Prioridade'!$Q$2:$Q$1489,MATCH(CONCATENATE($N$12,'Tela de entrada'!N570),'Contrato Flexível Prioridade'!$B$2:$B$1489,0),1)</f>
        <v>15</v>
      </c>
      <c r="R570" s="71">
        <v>551</v>
      </c>
      <c r="S570" s="91">
        <f>INDEX('Contrato Flexível Prioridade'!$Q$2:$Q$1489,MATCH(CONCATENATE($R$12,'Tela de entrada'!R570),'Contrato Flexível Prioridade'!$B$2:$B$1489,0),1)</f>
        <v>4.3999999999999986</v>
      </c>
      <c r="V570" s="71">
        <v>551</v>
      </c>
      <c r="W570" s="109">
        <f>C570-H570-K570-O570-S570</f>
        <v>0</v>
      </c>
    </row>
    <row r="571" spans="2:23" x14ac:dyDescent="0.2">
      <c r="B571" s="47">
        <v>552</v>
      </c>
      <c r="C571" s="43">
        <v>23</v>
      </c>
      <c r="D571" s="13" t="s">
        <v>47</v>
      </c>
      <c r="F571" s="71">
        <v>552</v>
      </c>
      <c r="G571" s="37"/>
      <c r="H571" s="91">
        <f>INDEX('Contrato Firme'!$N$2:$N$745,MATCH('Tela de entrada'!F571,'Contrato Firme'!$D$2:$D$745,0),1)</f>
        <v>8.9768255949635112</v>
      </c>
      <c r="J571" s="71">
        <v>552</v>
      </c>
      <c r="K571" s="93">
        <f>INDEX('Contrato Flexível Percentual'!$R$2:$R$745,MATCH('Tela de entrada'!J571,'Contrato Flexível Percentual'!$D$2:$D$745,0),1)</f>
        <v>4.5999999999999996</v>
      </c>
      <c r="N571" s="71">
        <v>552</v>
      </c>
      <c r="O571" s="91">
        <f>INDEX('Contrato Flexível Prioridade'!$Q$2:$Q$1489,MATCH(CONCATENATE($N$12,'Tela de entrada'!N571),'Contrato Flexível Prioridade'!$B$2:$B$1489,0),1)</f>
        <v>9.4231744050364892</v>
      </c>
      <c r="R571" s="71">
        <v>552</v>
      </c>
      <c r="S571" s="91">
        <f>INDEX('Contrato Flexível Prioridade'!$Q$2:$Q$1489,MATCH(CONCATENATE($R$12,'Tela de entrada'!R571),'Contrato Flexível Prioridade'!$B$2:$B$1489,0),1)</f>
        <v>0</v>
      </c>
      <c r="V571" s="71">
        <v>552</v>
      </c>
      <c r="W571" s="109">
        <f>C571-H571-K571-O571-S571</f>
        <v>0</v>
      </c>
    </row>
    <row r="572" spans="2:23" x14ac:dyDescent="0.2">
      <c r="B572" s="47">
        <v>553</v>
      </c>
      <c r="C572" s="43">
        <v>49</v>
      </c>
      <c r="D572" s="13" t="s">
        <v>47</v>
      </c>
      <c r="F572" s="71">
        <v>553</v>
      </c>
      <c r="G572" s="37"/>
      <c r="H572" s="91">
        <f>INDEX('Contrato Firme'!$N$2:$N$745,MATCH('Tela de entrada'!F572,'Contrato Firme'!$D$2:$D$745,0),1)</f>
        <v>15</v>
      </c>
      <c r="J572" s="71">
        <v>553</v>
      </c>
      <c r="K572" s="93">
        <f>INDEX('Contrato Flexível Percentual'!$R$2:$R$745,MATCH('Tela de entrada'!J572,'Contrato Flexível Percentual'!$D$2:$D$745,0),1)</f>
        <v>9.7999999999999989</v>
      </c>
      <c r="N572" s="71">
        <v>553</v>
      </c>
      <c r="O572" s="91">
        <f>INDEX('Contrato Flexível Prioridade'!$Q$2:$Q$1489,MATCH(CONCATENATE($N$12,'Tela de entrada'!N572),'Contrato Flexível Prioridade'!$B$2:$B$1489,0),1)</f>
        <v>15</v>
      </c>
      <c r="R572" s="71">
        <v>553</v>
      </c>
      <c r="S572" s="91">
        <f>INDEX('Contrato Flexível Prioridade'!$Q$2:$Q$1489,MATCH(CONCATENATE($R$12,'Tela de entrada'!R572),'Contrato Flexível Prioridade'!$B$2:$B$1489,0),1)</f>
        <v>9.2000000000000028</v>
      </c>
      <c r="V572" s="71">
        <v>553</v>
      </c>
      <c r="W572" s="109">
        <f>C572-H572-K572-O572-S572</f>
        <v>0</v>
      </c>
    </row>
    <row r="573" spans="2:23" x14ac:dyDescent="0.2">
      <c r="B573" s="47">
        <v>554</v>
      </c>
      <c r="C573" s="43">
        <v>31</v>
      </c>
      <c r="D573" s="13" t="s">
        <v>47</v>
      </c>
      <c r="F573" s="71">
        <v>554</v>
      </c>
      <c r="G573" s="37"/>
      <c r="H573" s="91">
        <f>INDEX('Contrato Firme'!$N$2:$N$745,MATCH('Tela de entrada'!F573,'Contrato Firme'!$D$2:$D$745,0),1)</f>
        <v>11.758477834160995</v>
      </c>
      <c r="J573" s="71">
        <v>554</v>
      </c>
      <c r="K573" s="93">
        <f>INDEX('Contrato Flexível Percentual'!$R$2:$R$745,MATCH('Tela de entrada'!J573,'Contrato Flexível Percentual'!$D$2:$D$745,0),1)</f>
        <v>6.2</v>
      </c>
      <c r="N573" s="71">
        <v>554</v>
      </c>
      <c r="O573" s="91">
        <f>INDEX('Contrato Flexível Prioridade'!$Q$2:$Q$1489,MATCH(CONCATENATE($N$12,'Tela de entrada'!N573),'Contrato Flexível Prioridade'!$B$2:$B$1489,0),1)</f>
        <v>13.041522165839005</v>
      </c>
      <c r="R573" s="71">
        <v>554</v>
      </c>
      <c r="S573" s="91">
        <f>INDEX('Contrato Flexível Prioridade'!$Q$2:$Q$1489,MATCH(CONCATENATE($R$12,'Tela de entrada'!R573),'Contrato Flexível Prioridade'!$B$2:$B$1489,0),1)</f>
        <v>0</v>
      </c>
      <c r="V573" s="71">
        <v>554</v>
      </c>
      <c r="W573" s="109">
        <f>C573-H573-K573-O573-S573</f>
        <v>0</v>
      </c>
    </row>
    <row r="574" spans="2:23" x14ac:dyDescent="0.2">
      <c r="B574" s="47">
        <v>555</v>
      </c>
      <c r="C574" s="43">
        <v>46</v>
      </c>
      <c r="D574" s="13" t="s">
        <v>47</v>
      </c>
      <c r="F574" s="71">
        <v>555</v>
      </c>
      <c r="G574" s="37"/>
      <c r="H574" s="91">
        <f>INDEX('Contrato Firme'!$N$2:$N$745,MATCH('Tela de entrada'!F574,'Contrato Firme'!$D$2:$D$745,0),1)</f>
        <v>15</v>
      </c>
      <c r="J574" s="71">
        <v>555</v>
      </c>
      <c r="K574" s="93">
        <f>INDEX('Contrato Flexível Percentual'!$R$2:$R$745,MATCH('Tela de entrada'!J574,'Contrato Flexível Percentual'!$D$2:$D$745,0),1)</f>
        <v>9.1999999999999993</v>
      </c>
      <c r="N574" s="71">
        <v>555</v>
      </c>
      <c r="O574" s="91">
        <f>INDEX('Contrato Flexível Prioridade'!$Q$2:$Q$1489,MATCH(CONCATENATE($N$12,'Tela de entrada'!N574),'Contrato Flexível Prioridade'!$B$2:$B$1489,0),1)</f>
        <v>15</v>
      </c>
      <c r="R574" s="71">
        <v>555</v>
      </c>
      <c r="S574" s="91">
        <f>INDEX('Contrato Flexível Prioridade'!$Q$2:$Q$1489,MATCH(CONCATENATE($R$12,'Tela de entrada'!R574),'Contrato Flexível Prioridade'!$B$2:$B$1489,0),1)</f>
        <v>6.8000000000000007</v>
      </c>
      <c r="V574" s="71">
        <v>555</v>
      </c>
      <c r="W574" s="109">
        <f>C574-H574-K574-O574-S574</f>
        <v>0</v>
      </c>
    </row>
    <row r="575" spans="2:23" x14ac:dyDescent="0.2">
      <c r="B575" s="47">
        <v>556</v>
      </c>
      <c r="C575" s="43">
        <v>20</v>
      </c>
      <c r="D575" s="13" t="s">
        <v>47</v>
      </c>
      <c r="F575" s="71">
        <v>556</v>
      </c>
      <c r="G575" s="37"/>
      <c r="H575" s="91">
        <f>INDEX('Contrato Firme'!$N$2:$N$745,MATCH('Tela de entrada'!F575,'Contrato Firme'!$D$2:$D$745,0),1)</f>
        <v>7.9337060052644555</v>
      </c>
      <c r="J575" s="71">
        <v>556</v>
      </c>
      <c r="K575" s="93">
        <f>INDEX('Contrato Flexível Percentual'!$R$2:$R$745,MATCH('Tela de entrada'!J575,'Contrato Flexível Percentual'!$D$2:$D$745,0),1)</f>
        <v>4</v>
      </c>
      <c r="N575" s="71">
        <v>556</v>
      </c>
      <c r="O575" s="91">
        <f>INDEX('Contrato Flexível Prioridade'!$Q$2:$Q$1489,MATCH(CONCATENATE($N$12,'Tela de entrada'!N575),'Contrato Flexível Prioridade'!$B$2:$B$1489,0),1)</f>
        <v>8.0662939947355454</v>
      </c>
      <c r="R575" s="71">
        <v>556</v>
      </c>
      <c r="S575" s="91">
        <f>INDEX('Contrato Flexível Prioridade'!$Q$2:$Q$1489,MATCH(CONCATENATE($R$12,'Tela de entrada'!R575),'Contrato Flexível Prioridade'!$B$2:$B$1489,0),1)</f>
        <v>0</v>
      </c>
      <c r="V575" s="71">
        <v>556</v>
      </c>
      <c r="W575" s="109">
        <f>C575-H575-K575-O575-S575</f>
        <v>0</v>
      </c>
    </row>
    <row r="576" spans="2:23" x14ac:dyDescent="0.2">
      <c r="B576" s="47">
        <v>557</v>
      </c>
      <c r="C576" s="43">
        <v>33</v>
      </c>
      <c r="D576" s="13" t="s">
        <v>47</v>
      </c>
      <c r="F576" s="71">
        <v>557</v>
      </c>
      <c r="G576" s="37"/>
      <c r="H576" s="91">
        <f>INDEX('Contrato Firme'!$N$2:$N$745,MATCH('Tela de entrada'!F576,'Contrato Firme'!$D$2:$D$745,0),1)</f>
        <v>12.453890893960367</v>
      </c>
      <c r="J576" s="71">
        <v>557</v>
      </c>
      <c r="K576" s="93">
        <f>INDEX('Contrato Flexível Percentual'!$R$2:$R$745,MATCH('Tela de entrada'!J576,'Contrato Flexível Percentual'!$D$2:$D$745,0),1)</f>
        <v>6.6</v>
      </c>
      <c r="N576" s="71">
        <v>557</v>
      </c>
      <c r="O576" s="91">
        <f>INDEX('Contrato Flexível Prioridade'!$Q$2:$Q$1489,MATCH(CONCATENATE($N$12,'Tela de entrada'!N576),'Contrato Flexível Prioridade'!$B$2:$B$1489,0),1)</f>
        <v>13.946109106039636</v>
      </c>
      <c r="R576" s="71">
        <v>557</v>
      </c>
      <c r="S576" s="91">
        <f>INDEX('Contrato Flexível Prioridade'!$Q$2:$Q$1489,MATCH(CONCATENATE($R$12,'Tela de entrada'!R576),'Contrato Flexível Prioridade'!$B$2:$B$1489,0),1)</f>
        <v>0</v>
      </c>
      <c r="V576" s="71">
        <v>557</v>
      </c>
      <c r="W576" s="109">
        <f>C576-H576-K576-O576-S576</f>
        <v>-1.7763568394002505E-15</v>
      </c>
    </row>
    <row r="577" spans="2:23" x14ac:dyDescent="0.2">
      <c r="B577" s="47">
        <v>558</v>
      </c>
      <c r="C577" s="43">
        <v>11</v>
      </c>
      <c r="D577" s="13" t="s">
        <v>47</v>
      </c>
      <c r="F577" s="71">
        <v>558</v>
      </c>
      <c r="G577" s="37"/>
      <c r="H577" s="91">
        <f>INDEX('Contrato Firme'!$N$2:$N$745,MATCH('Tela de entrada'!F577,'Contrato Firme'!$D$2:$D$745,0),1)</f>
        <v>4.8043472361672848</v>
      </c>
      <c r="J577" s="71">
        <v>558</v>
      </c>
      <c r="K577" s="93">
        <f>INDEX('Contrato Flexível Percentual'!$R$2:$R$745,MATCH('Tela de entrada'!J577,'Contrato Flexível Percentual'!$D$2:$D$745,0),1)</f>
        <v>2.2000000000000002</v>
      </c>
      <c r="N577" s="71">
        <v>558</v>
      </c>
      <c r="O577" s="91">
        <f>INDEX('Contrato Flexível Prioridade'!$Q$2:$Q$1489,MATCH(CONCATENATE($N$12,'Tela de entrada'!N577),'Contrato Flexível Prioridade'!$B$2:$B$1489,0),1)</f>
        <v>3.9956527638327151</v>
      </c>
      <c r="R577" s="71">
        <v>558</v>
      </c>
      <c r="S577" s="91">
        <f>INDEX('Contrato Flexível Prioridade'!$Q$2:$Q$1489,MATCH(CONCATENATE($R$12,'Tela de entrada'!R577),'Contrato Flexível Prioridade'!$B$2:$B$1489,0),1)</f>
        <v>0</v>
      </c>
      <c r="V577" s="71">
        <v>558</v>
      </c>
      <c r="W577" s="109">
        <f>C577-H577-K577-O577-S577</f>
        <v>0</v>
      </c>
    </row>
    <row r="578" spans="2:23" x14ac:dyDescent="0.2">
      <c r="B578" s="47">
        <v>559</v>
      </c>
      <c r="C578" s="43">
        <v>29</v>
      </c>
      <c r="D578" s="13" t="s">
        <v>47</v>
      </c>
      <c r="F578" s="71">
        <v>559</v>
      </c>
      <c r="G578" s="37"/>
      <c r="H578" s="91">
        <f>INDEX('Contrato Firme'!$N$2:$N$745,MATCH('Tela de entrada'!F578,'Contrato Firme'!$D$2:$D$745,0),1)</f>
        <v>11.063064774361623</v>
      </c>
      <c r="J578" s="71">
        <v>559</v>
      </c>
      <c r="K578" s="93">
        <f>INDEX('Contrato Flexível Percentual'!$R$2:$R$745,MATCH('Tela de entrada'!J578,'Contrato Flexível Percentual'!$D$2:$D$745,0),1)</f>
        <v>5.8</v>
      </c>
      <c r="N578" s="71">
        <v>559</v>
      </c>
      <c r="O578" s="91">
        <f>INDEX('Contrato Flexível Prioridade'!$Q$2:$Q$1489,MATCH(CONCATENATE($N$12,'Tela de entrada'!N578),'Contrato Flexível Prioridade'!$B$2:$B$1489,0),1)</f>
        <v>12.136935225638378</v>
      </c>
      <c r="R578" s="71">
        <v>559</v>
      </c>
      <c r="S578" s="91">
        <f>INDEX('Contrato Flexível Prioridade'!$Q$2:$Q$1489,MATCH(CONCATENATE($R$12,'Tela de entrada'!R578),'Contrato Flexível Prioridade'!$B$2:$B$1489,0),1)</f>
        <v>0</v>
      </c>
      <c r="V578" s="71">
        <v>559</v>
      </c>
      <c r="W578" s="109">
        <f>C578-H578-K578-O578-S578</f>
        <v>0</v>
      </c>
    </row>
    <row r="579" spans="2:23" x14ac:dyDescent="0.2">
      <c r="B579" s="47">
        <v>560</v>
      </c>
      <c r="C579" s="43">
        <v>26</v>
      </c>
      <c r="D579" s="13" t="s">
        <v>47</v>
      </c>
      <c r="F579" s="71">
        <v>560</v>
      </c>
      <c r="G579" s="37"/>
      <c r="H579" s="91">
        <f>INDEX('Contrato Firme'!$N$2:$N$745,MATCH('Tela de entrada'!F579,'Contrato Firme'!$D$2:$D$745,0),1)</f>
        <v>10.019945184662568</v>
      </c>
      <c r="J579" s="71">
        <v>560</v>
      </c>
      <c r="K579" s="93">
        <f>INDEX('Contrato Flexível Percentual'!$R$2:$R$745,MATCH('Tela de entrada'!J579,'Contrato Flexível Percentual'!$D$2:$D$745,0),1)</f>
        <v>5.2</v>
      </c>
      <c r="N579" s="71">
        <v>560</v>
      </c>
      <c r="O579" s="91">
        <f>INDEX('Contrato Flexível Prioridade'!$Q$2:$Q$1489,MATCH(CONCATENATE($N$12,'Tela de entrada'!N579),'Contrato Flexível Prioridade'!$B$2:$B$1489,0),1)</f>
        <v>10.780054815337433</v>
      </c>
      <c r="R579" s="71">
        <v>560</v>
      </c>
      <c r="S579" s="91">
        <f>INDEX('Contrato Flexível Prioridade'!$Q$2:$Q$1489,MATCH(CONCATENATE($R$12,'Tela de entrada'!R579),'Contrato Flexível Prioridade'!$B$2:$B$1489,0),1)</f>
        <v>0</v>
      </c>
      <c r="V579" s="71">
        <v>560</v>
      </c>
      <c r="W579" s="109">
        <f>C579-H579-K579-O579-S579</f>
        <v>0</v>
      </c>
    </row>
    <row r="580" spans="2:23" x14ac:dyDescent="0.2">
      <c r="B580" s="47">
        <v>561</v>
      </c>
      <c r="C580" s="43">
        <v>8</v>
      </c>
      <c r="D580" s="13" t="s">
        <v>47</v>
      </c>
      <c r="F580" s="71">
        <v>561</v>
      </c>
      <c r="G580" s="37"/>
      <c r="H580" s="91">
        <f>INDEX('Contrato Firme'!$N$2:$N$745,MATCH('Tela de entrada'!F580,'Contrato Firme'!$D$2:$D$745,0),1)</f>
        <v>3.7836603258165948</v>
      </c>
      <c r="J580" s="71">
        <v>561</v>
      </c>
      <c r="K580" s="93">
        <f>INDEX('Contrato Flexível Percentual'!$R$2:$R$745,MATCH('Tela de entrada'!J580,'Contrato Flexível Percentual'!$D$2:$D$745,0),1)</f>
        <v>1.6</v>
      </c>
      <c r="N580" s="71">
        <v>561</v>
      </c>
      <c r="O580" s="91">
        <f>INDEX('Contrato Flexível Prioridade'!$Q$2:$Q$1489,MATCH(CONCATENATE($N$12,'Tela de entrada'!N580),'Contrato Flexível Prioridade'!$B$2:$B$1489,0),1)</f>
        <v>2.6163396741834051</v>
      </c>
      <c r="R580" s="71">
        <v>561</v>
      </c>
      <c r="S580" s="91">
        <f>INDEX('Contrato Flexível Prioridade'!$Q$2:$Q$1489,MATCH(CONCATENATE($R$12,'Tela de entrada'!R580),'Contrato Flexível Prioridade'!$B$2:$B$1489,0),1)</f>
        <v>0</v>
      </c>
      <c r="V580" s="71">
        <v>561</v>
      </c>
      <c r="W580" s="109">
        <f>C580-H580-K580-O580-S580</f>
        <v>4.4408920985006262E-16</v>
      </c>
    </row>
    <row r="581" spans="2:23" x14ac:dyDescent="0.2">
      <c r="B581" s="47">
        <v>562</v>
      </c>
      <c r="C581" s="43">
        <v>49</v>
      </c>
      <c r="D581" s="13" t="s">
        <v>47</v>
      </c>
      <c r="F581" s="71">
        <v>562</v>
      </c>
      <c r="G581" s="37"/>
      <c r="H581" s="91">
        <f>INDEX('Contrato Firme'!$N$2:$N$745,MATCH('Tela de entrada'!F581,'Contrato Firme'!$D$2:$D$745,0),1)</f>
        <v>15</v>
      </c>
      <c r="J581" s="71">
        <v>562</v>
      </c>
      <c r="K581" s="93">
        <f>INDEX('Contrato Flexível Percentual'!$R$2:$R$745,MATCH('Tela de entrada'!J581,'Contrato Flexível Percentual'!$D$2:$D$745,0),1)</f>
        <v>9.7999999999999989</v>
      </c>
      <c r="N581" s="71">
        <v>562</v>
      </c>
      <c r="O581" s="91">
        <f>INDEX('Contrato Flexível Prioridade'!$Q$2:$Q$1489,MATCH(CONCATENATE($N$12,'Tela de entrada'!N581),'Contrato Flexível Prioridade'!$B$2:$B$1489,0),1)</f>
        <v>15</v>
      </c>
      <c r="R581" s="71">
        <v>562</v>
      </c>
      <c r="S581" s="91">
        <f>INDEX('Contrato Flexível Prioridade'!$Q$2:$Q$1489,MATCH(CONCATENATE($R$12,'Tela de entrada'!R581),'Contrato Flexível Prioridade'!$B$2:$B$1489,0),1)</f>
        <v>9.2000000000000028</v>
      </c>
      <c r="V581" s="71">
        <v>562</v>
      </c>
      <c r="W581" s="109">
        <f>C581-H581-K581-O581-S581</f>
        <v>0</v>
      </c>
    </row>
    <row r="582" spans="2:23" x14ac:dyDescent="0.2">
      <c r="B582" s="47">
        <v>563</v>
      </c>
      <c r="C582" s="43">
        <v>17</v>
      </c>
      <c r="D582" s="13" t="s">
        <v>47</v>
      </c>
      <c r="F582" s="71">
        <v>563</v>
      </c>
      <c r="G582" s="37"/>
      <c r="H582" s="91">
        <f>INDEX('Contrato Firme'!$N$2:$N$745,MATCH('Tela de entrada'!F582,'Contrato Firme'!$D$2:$D$745,0),1)</f>
        <v>6.890586415565398</v>
      </c>
      <c r="J582" s="71">
        <v>563</v>
      </c>
      <c r="K582" s="93">
        <f>INDEX('Contrato Flexível Percentual'!$R$2:$R$745,MATCH('Tela de entrada'!J582,'Contrato Flexível Percentual'!$D$2:$D$745,0),1)</f>
        <v>3.4</v>
      </c>
      <c r="N582" s="71">
        <v>563</v>
      </c>
      <c r="O582" s="91">
        <f>INDEX('Contrato Flexível Prioridade'!$Q$2:$Q$1489,MATCH(CONCATENATE($N$12,'Tela de entrada'!N582),'Contrato Flexível Prioridade'!$B$2:$B$1489,0),1)</f>
        <v>6.7094135844346017</v>
      </c>
      <c r="R582" s="71">
        <v>563</v>
      </c>
      <c r="S582" s="91">
        <f>INDEX('Contrato Flexível Prioridade'!$Q$2:$Q$1489,MATCH(CONCATENATE($R$12,'Tela de entrada'!R582),'Contrato Flexível Prioridade'!$B$2:$B$1489,0),1)</f>
        <v>0</v>
      </c>
      <c r="V582" s="71">
        <v>563</v>
      </c>
      <c r="W582" s="109">
        <f>C582-H582-K582-O582-S582</f>
        <v>0</v>
      </c>
    </row>
    <row r="583" spans="2:23" x14ac:dyDescent="0.2">
      <c r="B583" s="47">
        <v>564</v>
      </c>
      <c r="C583" s="43">
        <v>7</v>
      </c>
      <c r="D583" s="13" t="s">
        <v>47</v>
      </c>
      <c r="F583" s="71">
        <v>564</v>
      </c>
      <c r="G583" s="37"/>
      <c r="H583" s="91">
        <f>INDEX('Contrato Firme'!$N$2:$N$745,MATCH('Tela de entrada'!F583,'Contrato Firme'!$D$2:$D$745,0),1)</f>
        <v>3.7836603258165948</v>
      </c>
      <c r="J583" s="71">
        <v>564</v>
      </c>
      <c r="K583" s="93">
        <f>INDEX('Contrato Flexível Percentual'!$R$2:$R$745,MATCH('Tela de entrada'!J583,'Contrato Flexível Percentual'!$D$2:$D$745,0),1)</f>
        <v>1.4</v>
      </c>
      <c r="N583" s="71">
        <v>564</v>
      </c>
      <c r="O583" s="91">
        <f>INDEX('Contrato Flexível Prioridade'!$Q$2:$Q$1489,MATCH(CONCATENATE($N$12,'Tela de entrada'!N583),'Contrato Flexível Prioridade'!$B$2:$B$1489,0),1)</f>
        <v>1.8163396741834053</v>
      </c>
      <c r="R583" s="71">
        <v>564</v>
      </c>
      <c r="S583" s="91">
        <f>INDEX('Contrato Flexível Prioridade'!$Q$2:$Q$1489,MATCH(CONCATENATE($R$12,'Tela de entrada'!R583),'Contrato Flexível Prioridade'!$B$2:$B$1489,0),1)</f>
        <v>0</v>
      </c>
      <c r="V583" s="71">
        <v>564</v>
      </c>
      <c r="W583" s="109">
        <f>C583-H583-K583-O583-S583</f>
        <v>0</v>
      </c>
    </row>
    <row r="584" spans="2:23" x14ac:dyDescent="0.2">
      <c r="B584" s="47">
        <v>565</v>
      </c>
      <c r="C584" s="43">
        <v>48</v>
      </c>
      <c r="D584" s="13" t="s">
        <v>47</v>
      </c>
      <c r="F584" s="71">
        <v>565</v>
      </c>
      <c r="G584" s="37"/>
      <c r="H584" s="91">
        <f>INDEX('Contrato Firme'!$N$2:$N$745,MATCH('Tela de entrada'!F584,'Contrato Firme'!$D$2:$D$745,0),1)</f>
        <v>15</v>
      </c>
      <c r="J584" s="71">
        <v>565</v>
      </c>
      <c r="K584" s="93">
        <f>INDEX('Contrato Flexível Percentual'!$R$2:$R$745,MATCH('Tela de entrada'!J584,'Contrato Flexível Percentual'!$D$2:$D$745,0),1)</f>
        <v>9.6</v>
      </c>
      <c r="N584" s="71">
        <v>565</v>
      </c>
      <c r="O584" s="91">
        <f>INDEX('Contrato Flexível Prioridade'!$Q$2:$Q$1489,MATCH(CONCATENATE($N$12,'Tela de entrada'!N584),'Contrato Flexível Prioridade'!$B$2:$B$1489,0),1)</f>
        <v>15</v>
      </c>
      <c r="R584" s="71">
        <v>565</v>
      </c>
      <c r="S584" s="91">
        <f>INDEX('Contrato Flexível Prioridade'!$Q$2:$Q$1489,MATCH(CONCATENATE($R$12,'Tela de entrada'!R584),'Contrato Flexível Prioridade'!$B$2:$B$1489,0),1)</f>
        <v>8.3999999999999986</v>
      </c>
      <c r="V584" s="71">
        <v>565</v>
      </c>
      <c r="W584" s="109">
        <f>C584-H584-K584-O584-S584</f>
        <v>0</v>
      </c>
    </row>
    <row r="585" spans="2:23" x14ac:dyDescent="0.2">
      <c r="B585" s="47">
        <v>566</v>
      </c>
      <c r="C585" s="43">
        <v>34</v>
      </c>
      <c r="D585" s="13" t="s">
        <v>47</v>
      </c>
      <c r="F585" s="71">
        <v>566</v>
      </c>
      <c r="G585" s="37"/>
      <c r="H585" s="91">
        <f>INDEX('Contrato Firme'!$N$2:$N$745,MATCH('Tela de entrada'!F585,'Contrato Firme'!$D$2:$D$745,0),1)</f>
        <v>12.801597423860052</v>
      </c>
      <c r="J585" s="71">
        <v>566</v>
      </c>
      <c r="K585" s="93">
        <f>INDEX('Contrato Flexível Percentual'!$R$2:$R$745,MATCH('Tela de entrada'!J585,'Contrato Flexível Percentual'!$D$2:$D$745,0),1)</f>
        <v>6.8</v>
      </c>
      <c r="N585" s="71">
        <v>566</v>
      </c>
      <c r="O585" s="91">
        <f>INDEX('Contrato Flexível Prioridade'!$Q$2:$Q$1489,MATCH(CONCATENATE($N$12,'Tela de entrada'!N585),'Contrato Flexível Prioridade'!$B$2:$B$1489,0),1)</f>
        <v>14.398402576139947</v>
      </c>
      <c r="R585" s="71">
        <v>566</v>
      </c>
      <c r="S585" s="91">
        <f>INDEX('Contrato Flexível Prioridade'!$Q$2:$Q$1489,MATCH(CONCATENATE($R$12,'Tela de entrada'!R585),'Contrato Flexível Prioridade'!$B$2:$B$1489,0),1)</f>
        <v>0</v>
      </c>
      <c r="V585" s="71">
        <v>566</v>
      </c>
      <c r="W585" s="109">
        <f>C585-H585-K585-O585-S585</f>
        <v>0</v>
      </c>
    </row>
    <row r="586" spans="2:23" x14ac:dyDescent="0.2">
      <c r="B586" s="47">
        <v>567</v>
      </c>
      <c r="C586" s="43">
        <v>7</v>
      </c>
      <c r="D586" s="13" t="s">
        <v>47</v>
      </c>
      <c r="F586" s="71">
        <v>567</v>
      </c>
      <c r="G586" s="37"/>
      <c r="H586" s="91">
        <f>INDEX('Contrato Firme'!$N$2:$N$745,MATCH('Tela de entrada'!F586,'Contrato Firme'!$D$2:$D$745,0),1)</f>
        <v>3.7836603258165948</v>
      </c>
      <c r="J586" s="71">
        <v>567</v>
      </c>
      <c r="K586" s="93">
        <f>INDEX('Contrato Flexível Percentual'!$R$2:$R$745,MATCH('Tela de entrada'!J586,'Contrato Flexível Percentual'!$D$2:$D$745,0),1)</f>
        <v>1.4</v>
      </c>
      <c r="N586" s="71">
        <v>567</v>
      </c>
      <c r="O586" s="91">
        <f>INDEX('Contrato Flexível Prioridade'!$Q$2:$Q$1489,MATCH(CONCATENATE($N$12,'Tela de entrada'!N586),'Contrato Flexível Prioridade'!$B$2:$B$1489,0),1)</f>
        <v>1.8163396741834053</v>
      </c>
      <c r="R586" s="71">
        <v>567</v>
      </c>
      <c r="S586" s="91">
        <f>INDEX('Contrato Flexível Prioridade'!$Q$2:$Q$1489,MATCH(CONCATENATE($R$12,'Tela de entrada'!R586),'Contrato Flexível Prioridade'!$B$2:$B$1489,0),1)</f>
        <v>0</v>
      </c>
      <c r="V586" s="71">
        <v>567</v>
      </c>
      <c r="W586" s="109">
        <f>C586-H586-K586-O586-S586</f>
        <v>0</v>
      </c>
    </row>
    <row r="587" spans="2:23" x14ac:dyDescent="0.2">
      <c r="B587" s="47">
        <v>568</v>
      </c>
      <c r="C587" s="43">
        <v>24</v>
      </c>
      <c r="D587" s="13" t="s">
        <v>47</v>
      </c>
      <c r="F587" s="71">
        <v>568</v>
      </c>
      <c r="G587" s="37"/>
      <c r="H587" s="91">
        <f>INDEX('Contrato Firme'!$N$2:$N$745,MATCH('Tela de entrada'!F587,'Contrato Firme'!$D$2:$D$745,0),1)</f>
        <v>9.3245321248631967</v>
      </c>
      <c r="J587" s="71">
        <v>568</v>
      </c>
      <c r="K587" s="93">
        <f>INDEX('Contrato Flexível Percentual'!$R$2:$R$745,MATCH('Tela de entrada'!J587,'Contrato Flexível Percentual'!$D$2:$D$745,0),1)</f>
        <v>4.8</v>
      </c>
      <c r="N587" s="71">
        <v>568</v>
      </c>
      <c r="O587" s="91">
        <f>INDEX('Contrato Flexível Prioridade'!$Q$2:$Q$1489,MATCH(CONCATENATE($N$12,'Tela de entrada'!N587),'Contrato Flexível Prioridade'!$B$2:$B$1489,0),1)</f>
        <v>9.8754678751368026</v>
      </c>
      <c r="R587" s="71">
        <v>568</v>
      </c>
      <c r="S587" s="91">
        <f>INDEX('Contrato Flexível Prioridade'!$Q$2:$Q$1489,MATCH(CONCATENATE($R$12,'Tela de entrada'!R587),'Contrato Flexível Prioridade'!$B$2:$B$1489,0),1)</f>
        <v>0</v>
      </c>
      <c r="V587" s="71">
        <v>568</v>
      </c>
      <c r="W587" s="109">
        <f>C587-H587-K587-O587-S587</f>
        <v>0</v>
      </c>
    </row>
    <row r="588" spans="2:23" x14ac:dyDescent="0.2">
      <c r="B588" s="47">
        <v>569</v>
      </c>
      <c r="C588" s="43">
        <v>49</v>
      </c>
      <c r="D588" s="13" t="s">
        <v>47</v>
      </c>
      <c r="F588" s="71">
        <v>569</v>
      </c>
      <c r="G588" s="37"/>
      <c r="H588" s="91">
        <f>INDEX('Contrato Firme'!$N$2:$N$745,MATCH('Tela de entrada'!F588,'Contrato Firme'!$D$2:$D$745,0),1)</f>
        <v>15</v>
      </c>
      <c r="J588" s="71">
        <v>569</v>
      </c>
      <c r="K588" s="93">
        <f>INDEX('Contrato Flexível Percentual'!$R$2:$R$745,MATCH('Tela de entrada'!J588,'Contrato Flexível Percentual'!$D$2:$D$745,0),1)</f>
        <v>9.7999999999999989</v>
      </c>
      <c r="N588" s="71">
        <v>569</v>
      </c>
      <c r="O588" s="91">
        <f>INDEX('Contrato Flexível Prioridade'!$Q$2:$Q$1489,MATCH(CONCATENATE($N$12,'Tela de entrada'!N588),'Contrato Flexível Prioridade'!$B$2:$B$1489,0),1)</f>
        <v>15</v>
      </c>
      <c r="R588" s="71">
        <v>569</v>
      </c>
      <c r="S588" s="91">
        <f>INDEX('Contrato Flexível Prioridade'!$Q$2:$Q$1489,MATCH(CONCATENATE($R$12,'Tela de entrada'!R588),'Contrato Flexível Prioridade'!$B$2:$B$1489,0),1)</f>
        <v>9.2000000000000028</v>
      </c>
      <c r="V588" s="71">
        <v>569</v>
      </c>
      <c r="W588" s="109">
        <f>C588-H588-K588-O588-S588</f>
        <v>0</v>
      </c>
    </row>
    <row r="589" spans="2:23" x14ac:dyDescent="0.2">
      <c r="B589" s="47">
        <v>570</v>
      </c>
      <c r="C589" s="43">
        <v>6</v>
      </c>
      <c r="D589" s="13" t="s">
        <v>47</v>
      </c>
      <c r="F589" s="71">
        <v>570</v>
      </c>
      <c r="G589" s="37"/>
      <c r="H589" s="91">
        <f>INDEX('Contrato Firme'!$N$2:$N$745,MATCH('Tela de entrada'!F589,'Contrato Firme'!$D$2:$D$745,0),1)</f>
        <v>3.7836603258165948</v>
      </c>
      <c r="J589" s="71">
        <v>570</v>
      </c>
      <c r="K589" s="93">
        <f>INDEX('Contrato Flexível Percentual'!$R$2:$R$745,MATCH('Tela de entrada'!J589,'Contrato Flexível Percentual'!$D$2:$D$745,0),1)</f>
        <v>1.2</v>
      </c>
      <c r="N589" s="71">
        <v>570</v>
      </c>
      <c r="O589" s="91">
        <f>INDEX('Contrato Flexível Prioridade'!$Q$2:$Q$1489,MATCH(CONCATENATE($N$12,'Tela de entrada'!N589),'Contrato Flexível Prioridade'!$B$2:$B$1489,0),1)</f>
        <v>1.0163396741834054</v>
      </c>
      <c r="R589" s="71">
        <v>570</v>
      </c>
      <c r="S589" s="91">
        <f>INDEX('Contrato Flexível Prioridade'!$Q$2:$Q$1489,MATCH(CONCATENATE($R$12,'Tela de entrada'!R589),'Contrato Flexível Prioridade'!$B$2:$B$1489,0),1)</f>
        <v>0</v>
      </c>
      <c r="V589" s="71">
        <v>570</v>
      </c>
      <c r="W589" s="109">
        <f>C589-H589-K589-O589-S589</f>
        <v>-2.2204460492503131E-16</v>
      </c>
    </row>
    <row r="590" spans="2:23" x14ac:dyDescent="0.2">
      <c r="B590" s="47">
        <v>571</v>
      </c>
      <c r="C590" s="43">
        <v>6</v>
      </c>
      <c r="D590" s="13" t="s">
        <v>47</v>
      </c>
      <c r="F590" s="71">
        <v>571</v>
      </c>
      <c r="G590" s="37"/>
      <c r="H590" s="91">
        <f>INDEX('Contrato Firme'!$N$2:$N$745,MATCH('Tela de entrada'!F590,'Contrato Firme'!$D$2:$D$745,0),1)</f>
        <v>3.7836603258165948</v>
      </c>
      <c r="J590" s="71">
        <v>571</v>
      </c>
      <c r="K590" s="93">
        <f>INDEX('Contrato Flexível Percentual'!$R$2:$R$745,MATCH('Tela de entrada'!J590,'Contrato Flexível Percentual'!$D$2:$D$745,0),1)</f>
        <v>1.2</v>
      </c>
      <c r="N590" s="71">
        <v>571</v>
      </c>
      <c r="O590" s="91">
        <f>INDEX('Contrato Flexível Prioridade'!$Q$2:$Q$1489,MATCH(CONCATENATE($N$12,'Tela de entrada'!N590),'Contrato Flexível Prioridade'!$B$2:$B$1489,0),1)</f>
        <v>1.0163396741834054</v>
      </c>
      <c r="R590" s="71">
        <v>571</v>
      </c>
      <c r="S590" s="91">
        <f>INDEX('Contrato Flexível Prioridade'!$Q$2:$Q$1489,MATCH(CONCATENATE($R$12,'Tela de entrada'!R590),'Contrato Flexível Prioridade'!$B$2:$B$1489,0),1)</f>
        <v>0</v>
      </c>
      <c r="V590" s="71">
        <v>571</v>
      </c>
      <c r="W590" s="109">
        <f>C590-H590-K590-O590-S590</f>
        <v>-2.2204460492503131E-16</v>
      </c>
    </row>
    <row r="591" spans="2:23" x14ac:dyDescent="0.2">
      <c r="B591" s="47">
        <v>572</v>
      </c>
      <c r="C591" s="43">
        <v>32</v>
      </c>
      <c r="D591" s="13" t="s">
        <v>47</v>
      </c>
      <c r="F591" s="71">
        <v>572</v>
      </c>
      <c r="G591" s="37"/>
      <c r="H591" s="91">
        <f>INDEX('Contrato Firme'!$N$2:$N$745,MATCH('Tela de entrada'!F591,'Contrato Firme'!$D$2:$D$745,0),1)</f>
        <v>12.106184364060681</v>
      </c>
      <c r="J591" s="71">
        <v>572</v>
      </c>
      <c r="K591" s="93">
        <f>INDEX('Contrato Flexível Percentual'!$R$2:$R$745,MATCH('Tela de entrada'!J591,'Contrato Flexível Percentual'!$D$2:$D$745,0),1)</f>
        <v>6.4</v>
      </c>
      <c r="N591" s="71">
        <v>572</v>
      </c>
      <c r="O591" s="91">
        <f>INDEX('Contrato Flexível Prioridade'!$Q$2:$Q$1489,MATCH(CONCATENATE($N$12,'Tela de entrada'!N591),'Contrato Flexível Prioridade'!$B$2:$B$1489,0),1)</f>
        <v>13.49381563593932</v>
      </c>
      <c r="R591" s="71">
        <v>572</v>
      </c>
      <c r="S591" s="91">
        <f>INDEX('Contrato Flexível Prioridade'!$Q$2:$Q$1489,MATCH(CONCATENATE($R$12,'Tela de entrada'!R591),'Contrato Flexível Prioridade'!$B$2:$B$1489,0),1)</f>
        <v>0</v>
      </c>
      <c r="V591" s="71">
        <v>572</v>
      </c>
      <c r="W591" s="109">
        <f>C591-H591-K591-O591-S591</f>
        <v>-1.7763568394002505E-15</v>
      </c>
    </row>
    <row r="592" spans="2:23" x14ac:dyDescent="0.2">
      <c r="B592" s="47">
        <v>573</v>
      </c>
      <c r="C592" s="43">
        <v>44</v>
      </c>
      <c r="D592" s="13" t="s">
        <v>47</v>
      </c>
      <c r="F592" s="71">
        <v>573</v>
      </c>
      <c r="G592" s="37"/>
      <c r="H592" s="91">
        <f>INDEX('Contrato Firme'!$N$2:$N$745,MATCH('Tela de entrada'!F592,'Contrato Firme'!$D$2:$D$745,0),1)</f>
        <v>15</v>
      </c>
      <c r="J592" s="71">
        <v>573</v>
      </c>
      <c r="K592" s="93">
        <f>INDEX('Contrato Flexível Percentual'!$R$2:$R$745,MATCH('Tela de entrada'!J592,'Contrato Flexível Percentual'!$D$2:$D$745,0),1)</f>
        <v>8.8000000000000007</v>
      </c>
      <c r="N592" s="71">
        <v>573</v>
      </c>
      <c r="O592" s="91">
        <f>INDEX('Contrato Flexível Prioridade'!$Q$2:$Q$1489,MATCH(CONCATENATE($N$12,'Tela de entrada'!N592),'Contrato Flexível Prioridade'!$B$2:$B$1489,0),1)</f>
        <v>15</v>
      </c>
      <c r="R592" s="71">
        <v>573</v>
      </c>
      <c r="S592" s="91">
        <f>INDEX('Contrato Flexível Prioridade'!$Q$2:$Q$1489,MATCH(CONCATENATE($R$12,'Tela de entrada'!R592),'Contrato Flexível Prioridade'!$B$2:$B$1489,0),1)</f>
        <v>5.1999999999999993</v>
      </c>
      <c r="V592" s="71">
        <v>573</v>
      </c>
      <c r="W592" s="109">
        <f>C592-H592-K592-O592-S592</f>
        <v>0</v>
      </c>
    </row>
    <row r="593" spans="2:23" x14ac:dyDescent="0.2">
      <c r="B593" s="47">
        <v>574</v>
      </c>
      <c r="C593" s="43">
        <v>43</v>
      </c>
      <c r="D593" s="13" t="s">
        <v>47</v>
      </c>
      <c r="F593" s="71">
        <v>574</v>
      </c>
      <c r="G593" s="37"/>
      <c r="H593" s="91">
        <f>INDEX('Contrato Firme'!$N$2:$N$745,MATCH('Tela de entrada'!F593,'Contrato Firme'!$D$2:$D$745,0),1)</f>
        <v>15</v>
      </c>
      <c r="J593" s="71">
        <v>574</v>
      </c>
      <c r="K593" s="93">
        <f>INDEX('Contrato Flexível Percentual'!$R$2:$R$745,MATCH('Tela de entrada'!J593,'Contrato Flexível Percentual'!$D$2:$D$745,0),1)</f>
        <v>8.6</v>
      </c>
      <c r="N593" s="71">
        <v>574</v>
      </c>
      <c r="O593" s="91">
        <f>INDEX('Contrato Flexível Prioridade'!$Q$2:$Q$1489,MATCH(CONCATENATE($N$12,'Tela de entrada'!N593),'Contrato Flexível Prioridade'!$B$2:$B$1489,0),1)</f>
        <v>15</v>
      </c>
      <c r="R593" s="71">
        <v>574</v>
      </c>
      <c r="S593" s="91">
        <f>INDEX('Contrato Flexível Prioridade'!$Q$2:$Q$1489,MATCH(CONCATENATE($R$12,'Tela de entrada'!R593),'Contrato Flexível Prioridade'!$B$2:$B$1489,0),1)</f>
        <v>4.3999999999999986</v>
      </c>
      <c r="V593" s="71">
        <v>574</v>
      </c>
      <c r="W593" s="109">
        <f>C593-H593-K593-O593-S593</f>
        <v>0</v>
      </c>
    </row>
    <row r="594" spans="2:23" x14ac:dyDescent="0.2">
      <c r="B594" s="47">
        <v>575</v>
      </c>
      <c r="C594" s="43">
        <v>23</v>
      </c>
      <c r="D594" s="13" t="s">
        <v>47</v>
      </c>
      <c r="F594" s="71">
        <v>575</v>
      </c>
      <c r="G594" s="37"/>
      <c r="H594" s="91">
        <f>INDEX('Contrato Firme'!$N$2:$N$745,MATCH('Tela de entrada'!F594,'Contrato Firme'!$D$2:$D$745,0),1)</f>
        <v>8.9768255949635112</v>
      </c>
      <c r="J594" s="71">
        <v>575</v>
      </c>
      <c r="K594" s="93">
        <f>INDEX('Contrato Flexível Percentual'!$R$2:$R$745,MATCH('Tela de entrada'!J594,'Contrato Flexível Percentual'!$D$2:$D$745,0),1)</f>
        <v>4.5999999999999996</v>
      </c>
      <c r="N594" s="71">
        <v>575</v>
      </c>
      <c r="O594" s="91">
        <f>INDEX('Contrato Flexível Prioridade'!$Q$2:$Q$1489,MATCH(CONCATENATE($N$12,'Tela de entrada'!N594),'Contrato Flexível Prioridade'!$B$2:$B$1489,0),1)</f>
        <v>9.4231744050364892</v>
      </c>
      <c r="R594" s="71">
        <v>575</v>
      </c>
      <c r="S594" s="91">
        <f>INDEX('Contrato Flexível Prioridade'!$Q$2:$Q$1489,MATCH(CONCATENATE($R$12,'Tela de entrada'!R594),'Contrato Flexível Prioridade'!$B$2:$B$1489,0),1)</f>
        <v>0</v>
      </c>
      <c r="V594" s="71">
        <v>575</v>
      </c>
      <c r="W594" s="109">
        <f>C594-H594-K594-O594-S594</f>
        <v>0</v>
      </c>
    </row>
    <row r="595" spans="2:23" x14ac:dyDescent="0.2">
      <c r="B595" s="47">
        <v>576</v>
      </c>
      <c r="C595" s="43">
        <v>5</v>
      </c>
      <c r="D595" s="13" t="s">
        <v>47</v>
      </c>
      <c r="F595" s="71">
        <v>576</v>
      </c>
      <c r="G595" s="37"/>
      <c r="H595" s="91">
        <f>INDEX('Contrato Firme'!$N$2:$N$745,MATCH('Tela de entrada'!F595,'Contrato Firme'!$D$2:$D$745,0),1)</f>
        <v>3.7836603258165948</v>
      </c>
      <c r="J595" s="71">
        <v>576</v>
      </c>
      <c r="K595" s="93">
        <f>INDEX('Contrato Flexível Percentual'!$R$2:$R$745,MATCH('Tela de entrada'!J595,'Contrato Flexível Percentual'!$D$2:$D$745,0),1)</f>
        <v>1</v>
      </c>
      <c r="N595" s="71">
        <v>576</v>
      </c>
      <c r="O595" s="91">
        <f>INDEX('Contrato Flexível Prioridade'!$Q$2:$Q$1489,MATCH(CONCATENATE($N$12,'Tela de entrada'!N595),'Contrato Flexível Prioridade'!$B$2:$B$1489,0),1)</f>
        <v>0.21633967418340561</v>
      </c>
      <c r="R595" s="71">
        <v>576</v>
      </c>
      <c r="S595" s="91">
        <f>INDEX('Contrato Flexível Prioridade'!$Q$2:$Q$1489,MATCH(CONCATENATE($R$12,'Tela de entrada'!R595),'Contrato Flexível Prioridade'!$B$2:$B$1489,0),1)</f>
        <v>0</v>
      </c>
      <c r="V595" s="71">
        <v>576</v>
      </c>
      <c r="W595" s="109">
        <f>C595-H595-K595-O595-S595</f>
        <v>-4.4408920985006262E-16</v>
      </c>
    </row>
    <row r="596" spans="2:23" x14ac:dyDescent="0.2">
      <c r="B596" s="47">
        <v>577</v>
      </c>
      <c r="C596" s="43">
        <v>25</v>
      </c>
      <c r="D596" s="13" t="s">
        <v>47</v>
      </c>
      <c r="F596" s="71">
        <v>577</v>
      </c>
      <c r="G596" s="37"/>
      <c r="H596" s="91">
        <f>INDEX('Contrato Firme'!$N$2:$N$745,MATCH('Tela de entrada'!F596,'Contrato Firme'!$D$2:$D$745,0),1)</f>
        <v>9.672238654762884</v>
      </c>
      <c r="J596" s="71">
        <v>577</v>
      </c>
      <c r="K596" s="93">
        <f>INDEX('Contrato Flexível Percentual'!$R$2:$R$745,MATCH('Tela de entrada'!J596,'Contrato Flexível Percentual'!$D$2:$D$745,0),1)</f>
        <v>5</v>
      </c>
      <c r="N596" s="71">
        <v>577</v>
      </c>
      <c r="O596" s="91">
        <f>INDEX('Contrato Flexível Prioridade'!$Q$2:$Q$1489,MATCH(CONCATENATE($N$12,'Tela de entrada'!N596),'Contrato Flexível Prioridade'!$B$2:$B$1489,0),1)</f>
        <v>10.327761345237116</v>
      </c>
      <c r="R596" s="71">
        <v>577</v>
      </c>
      <c r="S596" s="91">
        <f>INDEX('Contrato Flexível Prioridade'!$Q$2:$Q$1489,MATCH(CONCATENATE($R$12,'Tela de entrada'!R596),'Contrato Flexível Prioridade'!$B$2:$B$1489,0),1)</f>
        <v>0</v>
      </c>
      <c r="V596" s="71">
        <v>577</v>
      </c>
      <c r="W596" s="109">
        <f>C596-H596-K596-O596-S596</f>
        <v>0</v>
      </c>
    </row>
    <row r="597" spans="2:23" x14ac:dyDescent="0.2">
      <c r="B597" s="47">
        <v>578</v>
      </c>
      <c r="C597" s="43">
        <v>11</v>
      </c>
      <c r="D597" s="13" t="s">
        <v>47</v>
      </c>
      <c r="F597" s="71">
        <v>578</v>
      </c>
      <c r="G597" s="37"/>
      <c r="H597" s="91">
        <f>INDEX('Contrato Firme'!$N$2:$N$745,MATCH('Tela de entrada'!F597,'Contrato Firme'!$D$2:$D$745,0),1)</f>
        <v>4.8043472361672848</v>
      </c>
      <c r="J597" s="71">
        <v>578</v>
      </c>
      <c r="K597" s="93">
        <f>INDEX('Contrato Flexível Percentual'!$R$2:$R$745,MATCH('Tela de entrada'!J597,'Contrato Flexível Percentual'!$D$2:$D$745,0),1)</f>
        <v>2.2000000000000002</v>
      </c>
      <c r="N597" s="71">
        <v>578</v>
      </c>
      <c r="O597" s="91">
        <f>INDEX('Contrato Flexível Prioridade'!$Q$2:$Q$1489,MATCH(CONCATENATE($N$12,'Tela de entrada'!N597),'Contrato Flexível Prioridade'!$B$2:$B$1489,0),1)</f>
        <v>3.9956527638327151</v>
      </c>
      <c r="R597" s="71">
        <v>578</v>
      </c>
      <c r="S597" s="91">
        <f>INDEX('Contrato Flexível Prioridade'!$Q$2:$Q$1489,MATCH(CONCATENATE($R$12,'Tela de entrada'!R597),'Contrato Flexível Prioridade'!$B$2:$B$1489,0),1)</f>
        <v>0</v>
      </c>
      <c r="V597" s="71">
        <v>578</v>
      </c>
      <c r="W597" s="109">
        <f>C597-H597-K597-O597-S597</f>
        <v>0</v>
      </c>
    </row>
    <row r="598" spans="2:23" x14ac:dyDescent="0.2">
      <c r="B598" s="47">
        <v>579</v>
      </c>
      <c r="C598" s="43">
        <v>28</v>
      </c>
      <c r="D598" s="13" t="s">
        <v>47</v>
      </c>
      <c r="F598" s="71">
        <v>579</v>
      </c>
      <c r="G598" s="37"/>
      <c r="H598" s="91">
        <f>INDEX('Contrato Firme'!$N$2:$N$745,MATCH('Tela de entrada'!F598,'Contrato Firme'!$D$2:$D$745,0),1)</f>
        <v>10.715358244461939</v>
      </c>
      <c r="J598" s="71">
        <v>579</v>
      </c>
      <c r="K598" s="93">
        <f>INDEX('Contrato Flexível Percentual'!$R$2:$R$745,MATCH('Tela de entrada'!J598,'Contrato Flexível Percentual'!$D$2:$D$745,0),1)</f>
        <v>5.6</v>
      </c>
      <c r="N598" s="71">
        <v>579</v>
      </c>
      <c r="O598" s="91">
        <f>INDEX('Contrato Flexível Prioridade'!$Q$2:$Q$1489,MATCH(CONCATENATE($N$12,'Tela de entrada'!N598),'Contrato Flexível Prioridade'!$B$2:$B$1489,0),1)</f>
        <v>11.68464175553806</v>
      </c>
      <c r="R598" s="71">
        <v>579</v>
      </c>
      <c r="S598" s="91">
        <f>INDEX('Contrato Flexível Prioridade'!$Q$2:$Q$1489,MATCH(CONCATENATE($R$12,'Tela de entrada'!R598),'Contrato Flexível Prioridade'!$B$2:$B$1489,0),1)</f>
        <v>0</v>
      </c>
      <c r="V598" s="71">
        <v>579</v>
      </c>
      <c r="W598" s="109">
        <f>C598-H598-K598-O598-S598</f>
        <v>1.7763568394002505E-15</v>
      </c>
    </row>
    <row r="599" spans="2:23" x14ac:dyDescent="0.2">
      <c r="B599" s="47">
        <v>580</v>
      </c>
      <c r="C599" s="43">
        <v>24</v>
      </c>
      <c r="D599" s="13" t="s">
        <v>47</v>
      </c>
      <c r="F599" s="71">
        <v>580</v>
      </c>
      <c r="G599" s="37"/>
      <c r="H599" s="91">
        <f>INDEX('Contrato Firme'!$N$2:$N$745,MATCH('Tela de entrada'!F599,'Contrato Firme'!$D$2:$D$745,0),1)</f>
        <v>9.3245321248631967</v>
      </c>
      <c r="J599" s="71">
        <v>580</v>
      </c>
      <c r="K599" s="93">
        <f>INDEX('Contrato Flexível Percentual'!$R$2:$R$745,MATCH('Tela de entrada'!J599,'Contrato Flexível Percentual'!$D$2:$D$745,0),1)</f>
        <v>4.8</v>
      </c>
      <c r="N599" s="71">
        <v>580</v>
      </c>
      <c r="O599" s="91">
        <f>INDEX('Contrato Flexível Prioridade'!$Q$2:$Q$1489,MATCH(CONCATENATE($N$12,'Tela de entrada'!N599),'Contrato Flexível Prioridade'!$B$2:$B$1489,0),1)</f>
        <v>9.8754678751368026</v>
      </c>
      <c r="R599" s="71">
        <v>580</v>
      </c>
      <c r="S599" s="91">
        <f>INDEX('Contrato Flexível Prioridade'!$Q$2:$Q$1489,MATCH(CONCATENATE($R$12,'Tela de entrada'!R599),'Contrato Flexível Prioridade'!$B$2:$B$1489,0),1)</f>
        <v>0</v>
      </c>
      <c r="V599" s="71">
        <v>580</v>
      </c>
      <c r="W599" s="109">
        <f>C599-H599-K599-O599-S599</f>
        <v>0</v>
      </c>
    </row>
    <row r="600" spans="2:23" x14ac:dyDescent="0.2">
      <c r="B600" s="47">
        <v>581</v>
      </c>
      <c r="C600" s="43">
        <v>47</v>
      </c>
      <c r="D600" s="13" t="s">
        <v>47</v>
      </c>
      <c r="F600" s="71">
        <v>581</v>
      </c>
      <c r="G600" s="37"/>
      <c r="H600" s="91">
        <f>INDEX('Contrato Firme'!$N$2:$N$745,MATCH('Tela de entrada'!F600,'Contrato Firme'!$D$2:$D$745,0),1)</f>
        <v>15</v>
      </c>
      <c r="J600" s="71">
        <v>581</v>
      </c>
      <c r="K600" s="93">
        <f>INDEX('Contrato Flexível Percentual'!$R$2:$R$745,MATCH('Tela de entrada'!J600,'Contrato Flexível Percentual'!$D$2:$D$745,0),1)</f>
        <v>9.4</v>
      </c>
      <c r="N600" s="71">
        <v>581</v>
      </c>
      <c r="O600" s="91">
        <f>INDEX('Contrato Flexível Prioridade'!$Q$2:$Q$1489,MATCH(CONCATENATE($N$12,'Tela de entrada'!N600),'Contrato Flexível Prioridade'!$B$2:$B$1489,0),1)</f>
        <v>15</v>
      </c>
      <c r="R600" s="71">
        <v>581</v>
      </c>
      <c r="S600" s="91">
        <f>INDEX('Contrato Flexível Prioridade'!$Q$2:$Q$1489,MATCH(CONCATENATE($R$12,'Tela de entrada'!R600),'Contrato Flexível Prioridade'!$B$2:$B$1489,0),1)</f>
        <v>7.6000000000000014</v>
      </c>
      <c r="V600" s="71">
        <v>581</v>
      </c>
      <c r="W600" s="109">
        <f>C600-H600-K600-O600-S600</f>
        <v>0</v>
      </c>
    </row>
    <row r="601" spans="2:23" x14ac:dyDescent="0.2">
      <c r="B601" s="47">
        <v>582</v>
      </c>
      <c r="C601" s="43">
        <v>9</v>
      </c>
      <c r="D601" s="13" t="s">
        <v>47</v>
      </c>
      <c r="F601" s="71">
        <v>582</v>
      </c>
      <c r="G601" s="37"/>
      <c r="H601" s="91">
        <f>INDEX('Contrato Firme'!$N$2:$N$745,MATCH('Tela de entrada'!F601,'Contrato Firme'!$D$2:$D$745,0),1)</f>
        <v>4.1089341763679137</v>
      </c>
      <c r="J601" s="71">
        <v>582</v>
      </c>
      <c r="K601" s="93">
        <f>INDEX('Contrato Flexível Percentual'!$R$2:$R$745,MATCH('Tela de entrada'!J601,'Contrato Flexível Percentual'!$D$2:$D$745,0),1)</f>
        <v>1.8</v>
      </c>
      <c r="N601" s="71">
        <v>582</v>
      </c>
      <c r="O601" s="91">
        <f>INDEX('Contrato Flexível Prioridade'!$Q$2:$Q$1489,MATCH(CONCATENATE($N$12,'Tela de entrada'!N601),'Contrato Flexível Prioridade'!$B$2:$B$1489,0),1)</f>
        <v>3.0910658236320865</v>
      </c>
      <c r="R601" s="71">
        <v>582</v>
      </c>
      <c r="S601" s="91">
        <f>INDEX('Contrato Flexível Prioridade'!$Q$2:$Q$1489,MATCH(CONCATENATE($R$12,'Tela de entrada'!R601),'Contrato Flexível Prioridade'!$B$2:$B$1489,0),1)</f>
        <v>0</v>
      </c>
      <c r="V601" s="71">
        <v>582</v>
      </c>
      <c r="W601" s="109">
        <f>C601-H601-K601-O601-S601</f>
        <v>0</v>
      </c>
    </row>
    <row r="602" spans="2:23" x14ac:dyDescent="0.2">
      <c r="B602" s="47">
        <v>583</v>
      </c>
      <c r="C602" s="43">
        <v>20</v>
      </c>
      <c r="D602" s="13" t="s">
        <v>47</v>
      </c>
      <c r="F602" s="71">
        <v>583</v>
      </c>
      <c r="G602" s="37"/>
      <c r="H602" s="91">
        <f>INDEX('Contrato Firme'!$N$2:$N$745,MATCH('Tela de entrada'!F602,'Contrato Firme'!$D$2:$D$745,0),1)</f>
        <v>7.9337060052644555</v>
      </c>
      <c r="J602" s="71">
        <v>583</v>
      </c>
      <c r="K602" s="93">
        <f>INDEX('Contrato Flexível Percentual'!$R$2:$R$745,MATCH('Tela de entrada'!J602,'Contrato Flexível Percentual'!$D$2:$D$745,0),1)</f>
        <v>4</v>
      </c>
      <c r="N602" s="71">
        <v>583</v>
      </c>
      <c r="O602" s="91">
        <f>INDEX('Contrato Flexível Prioridade'!$Q$2:$Q$1489,MATCH(CONCATENATE($N$12,'Tela de entrada'!N602),'Contrato Flexível Prioridade'!$B$2:$B$1489,0),1)</f>
        <v>8.0662939947355454</v>
      </c>
      <c r="R602" s="71">
        <v>583</v>
      </c>
      <c r="S602" s="91">
        <f>INDEX('Contrato Flexível Prioridade'!$Q$2:$Q$1489,MATCH(CONCATENATE($R$12,'Tela de entrada'!R602),'Contrato Flexível Prioridade'!$B$2:$B$1489,0),1)</f>
        <v>0</v>
      </c>
      <c r="V602" s="71">
        <v>583</v>
      </c>
      <c r="W602" s="109">
        <f>C602-H602-K602-O602-S602</f>
        <v>0</v>
      </c>
    </row>
    <row r="603" spans="2:23" x14ac:dyDescent="0.2">
      <c r="B603" s="47">
        <v>584</v>
      </c>
      <c r="C603" s="43">
        <v>27</v>
      </c>
      <c r="D603" s="13" t="s">
        <v>47</v>
      </c>
      <c r="F603" s="71">
        <v>584</v>
      </c>
      <c r="G603" s="37"/>
      <c r="H603" s="91">
        <f>INDEX('Contrato Firme'!$N$2:$N$745,MATCH('Tela de entrada'!F603,'Contrato Firme'!$D$2:$D$745,0),1)</f>
        <v>10.367651714562253</v>
      </c>
      <c r="J603" s="71">
        <v>584</v>
      </c>
      <c r="K603" s="93">
        <f>INDEX('Contrato Flexível Percentual'!$R$2:$R$745,MATCH('Tela de entrada'!J603,'Contrato Flexível Percentual'!$D$2:$D$745,0),1)</f>
        <v>5.4</v>
      </c>
      <c r="N603" s="71">
        <v>584</v>
      </c>
      <c r="O603" s="91">
        <f>INDEX('Contrato Flexível Prioridade'!$Q$2:$Q$1489,MATCH(CONCATENATE($N$12,'Tela de entrada'!N603),'Contrato Flexível Prioridade'!$B$2:$B$1489,0),1)</f>
        <v>11.232348285437746</v>
      </c>
      <c r="R603" s="71">
        <v>584</v>
      </c>
      <c r="S603" s="91">
        <f>INDEX('Contrato Flexível Prioridade'!$Q$2:$Q$1489,MATCH(CONCATENATE($R$12,'Tela de entrada'!R603),'Contrato Flexível Prioridade'!$B$2:$B$1489,0),1)</f>
        <v>0</v>
      </c>
      <c r="V603" s="71">
        <v>584</v>
      </c>
      <c r="W603" s="109">
        <f>C603-H603-K603-O603-S603</f>
        <v>0</v>
      </c>
    </row>
    <row r="604" spans="2:23" x14ac:dyDescent="0.2">
      <c r="B604" s="47">
        <v>585</v>
      </c>
      <c r="C604" s="43">
        <v>43</v>
      </c>
      <c r="D604" s="13" t="s">
        <v>47</v>
      </c>
      <c r="F604" s="71">
        <v>585</v>
      </c>
      <c r="G604" s="37"/>
      <c r="H604" s="91">
        <f>INDEX('Contrato Firme'!$N$2:$N$745,MATCH('Tela de entrada'!F604,'Contrato Firme'!$D$2:$D$745,0),1)</f>
        <v>15</v>
      </c>
      <c r="J604" s="71">
        <v>585</v>
      </c>
      <c r="K604" s="93">
        <f>INDEX('Contrato Flexível Percentual'!$R$2:$R$745,MATCH('Tela de entrada'!J604,'Contrato Flexível Percentual'!$D$2:$D$745,0),1)</f>
        <v>8.6</v>
      </c>
      <c r="N604" s="71">
        <v>585</v>
      </c>
      <c r="O604" s="91">
        <f>INDEX('Contrato Flexível Prioridade'!$Q$2:$Q$1489,MATCH(CONCATENATE($N$12,'Tela de entrada'!N604),'Contrato Flexível Prioridade'!$B$2:$B$1489,0),1)</f>
        <v>15</v>
      </c>
      <c r="R604" s="71">
        <v>585</v>
      </c>
      <c r="S604" s="91">
        <f>INDEX('Contrato Flexível Prioridade'!$Q$2:$Q$1489,MATCH(CONCATENATE($R$12,'Tela de entrada'!R604),'Contrato Flexível Prioridade'!$B$2:$B$1489,0),1)</f>
        <v>4.3999999999999986</v>
      </c>
      <c r="V604" s="71">
        <v>585</v>
      </c>
      <c r="W604" s="109">
        <f>C604-H604-K604-O604-S604</f>
        <v>0</v>
      </c>
    </row>
    <row r="605" spans="2:23" x14ac:dyDescent="0.2">
      <c r="B605" s="47">
        <v>586</v>
      </c>
      <c r="C605" s="43">
        <v>39</v>
      </c>
      <c r="D605" s="13" t="s">
        <v>47</v>
      </c>
      <c r="F605" s="71">
        <v>586</v>
      </c>
      <c r="G605" s="37"/>
      <c r="H605" s="91">
        <f>INDEX('Contrato Firme'!$N$2:$N$745,MATCH('Tela de entrada'!F605,'Contrato Firme'!$D$2:$D$745,0),1)</f>
        <v>14.54013007335848</v>
      </c>
      <c r="J605" s="71">
        <v>586</v>
      </c>
      <c r="K605" s="93">
        <f>INDEX('Contrato Flexível Percentual'!$R$2:$R$745,MATCH('Tela de entrada'!J605,'Contrato Flexível Percentual'!$D$2:$D$745,0),1)</f>
        <v>7.8</v>
      </c>
      <c r="N605" s="71">
        <v>586</v>
      </c>
      <c r="O605" s="91">
        <f>INDEX('Contrato Flexível Prioridade'!$Q$2:$Q$1489,MATCH(CONCATENATE($N$12,'Tela de entrada'!N605),'Contrato Flexível Prioridade'!$B$2:$B$1489,0),1)</f>
        <v>15</v>
      </c>
      <c r="R605" s="71">
        <v>586</v>
      </c>
      <c r="S605" s="91">
        <f>INDEX('Contrato Flexível Prioridade'!$Q$2:$Q$1489,MATCH(CONCATENATE($R$12,'Tela de entrada'!R605),'Contrato Flexível Prioridade'!$B$2:$B$1489,0),1)</f>
        <v>1.6598699266415196</v>
      </c>
      <c r="V605" s="71">
        <v>586</v>
      </c>
      <c r="W605" s="109">
        <f>C605-H605-K605-O605-S605</f>
        <v>0</v>
      </c>
    </row>
    <row r="606" spans="2:23" x14ac:dyDescent="0.2">
      <c r="B606" s="47">
        <v>587</v>
      </c>
      <c r="C606" s="43">
        <v>24</v>
      </c>
      <c r="D606" s="13" t="s">
        <v>47</v>
      </c>
      <c r="F606" s="71">
        <v>587</v>
      </c>
      <c r="G606" s="37"/>
      <c r="H606" s="91">
        <f>INDEX('Contrato Firme'!$N$2:$N$745,MATCH('Tela de entrada'!F606,'Contrato Firme'!$D$2:$D$745,0),1)</f>
        <v>9.3245321248631967</v>
      </c>
      <c r="J606" s="71">
        <v>587</v>
      </c>
      <c r="K606" s="93">
        <f>INDEX('Contrato Flexível Percentual'!$R$2:$R$745,MATCH('Tela de entrada'!J606,'Contrato Flexível Percentual'!$D$2:$D$745,0),1)</f>
        <v>4.8</v>
      </c>
      <c r="N606" s="71">
        <v>587</v>
      </c>
      <c r="O606" s="91">
        <f>INDEX('Contrato Flexível Prioridade'!$Q$2:$Q$1489,MATCH(CONCATENATE($N$12,'Tela de entrada'!N606),'Contrato Flexível Prioridade'!$B$2:$B$1489,0),1)</f>
        <v>9.8754678751368026</v>
      </c>
      <c r="R606" s="71">
        <v>587</v>
      </c>
      <c r="S606" s="91">
        <f>INDEX('Contrato Flexível Prioridade'!$Q$2:$Q$1489,MATCH(CONCATENATE($R$12,'Tela de entrada'!R606),'Contrato Flexível Prioridade'!$B$2:$B$1489,0),1)</f>
        <v>0</v>
      </c>
      <c r="V606" s="71">
        <v>587</v>
      </c>
      <c r="W606" s="109">
        <f>C606-H606-K606-O606-S606</f>
        <v>0</v>
      </c>
    </row>
    <row r="607" spans="2:23" x14ac:dyDescent="0.2">
      <c r="B607" s="47">
        <v>588</v>
      </c>
      <c r="C607" s="43">
        <v>45</v>
      </c>
      <c r="D607" s="13" t="s">
        <v>47</v>
      </c>
      <c r="F607" s="71">
        <v>588</v>
      </c>
      <c r="G607" s="37"/>
      <c r="H607" s="91">
        <f>INDEX('Contrato Firme'!$N$2:$N$745,MATCH('Tela de entrada'!F607,'Contrato Firme'!$D$2:$D$745,0),1)</f>
        <v>15</v>
      </c>
      <c r="J607" s="71">
        <v>588</v>
      </c>
      <c r="K607" s="93">
        <f>INDEX('Contrato Flexível Percentual'!$R$2:$R$745,MATCH('Tela de entrada'!J607,'Contrato Flexível Percentual'!$D$2:$D$745,0),1)</f>
        <v>9</v>
      </c>
      <c r="N607" s="71">
        <v>588</v>
      </c>
      <c r="O607" s="91">
        <f>INDEX('Contrato Flexível Prioridade'!$Q$2:$Q$1489,MATCH(CONCATENATE($N$12,'Tela de entrada'!N607),'Contrato Flexível Prioridade'!$B$2:$B$1489,0),1)</f>
        <v>15</v>
      </c>
      <c r="R607" s="71">
        <v>588</v>
      </c>
      <c r="S607" s="91">
        <f>INDEX('Contrato Flexível Prioridade'!$Q$2:$Q$1489,MATCH(CONCATENATE($R$12,'Tela de entrada'!R607),'Contrato Flexível Prioridade'!$B$2:$B$1489,0),1)</f>
        <v>6</v>
      </c>
      <c r="V607" s="71">
        <v>588</v>
      </c>
      <c r="W607" s="109">
        <f>C607-H607-K607-O607-S607</f>
        <v>0</v>
      </c>
    </row>
    <row r="608" spans="2:23" x14ac:dyDescent="0.2">
      <c r="B608" s="47">
        <v>589</v>
      </c>
      <c r="C608" s="43">
        <v>14</v>
      </c>
      <c r="D608" s="13" t="s">
        <v>47</v>
      </c>
      <c r="F608" s="71">
        <v>589</v>
      </c>
      <c r="G608" s="37"/>
      <c r="H608" s="91">
        <f>INDEX('Contrato Firme'!$N$2:$N$745,MATCH('Tela de entrada'!F608,'Contrato Firme'!$D$2:$D$745,0),1)</f>
        <v>5.8474668258663414</v>
      </c>
      <c r="J608" s="71">
        <v>589</v>
      </c>
      <c r="K608" s="93">
        <f>INDEX('Contrato Flexível Percentual'!$R$2:$R$745,MATCH('Tela de entrada'!J608,'Contrato Flexível Percentual'!$D$2:$D$745,0),1)</f>
        <v>2.8</v>
      </c>
      <c r="N608" s="71">
        <v>589</v>
      </c>
      <c r="O608" s="91">
        <f>INDEX('Contrato Flexível Prioridade'!$Q$2:$Q$1489,MATCH(CONCATENATE($N$12,'Tela de entrada'!N608),'Contrato Flexível Prioridade'!$B$2:$B$1489,0),1)</f>
        <v>5.3525331741336579</v>
      </c>
      <c r="R608" s="71">
        <v>589</v>
      </c>
      <c r="S608" s="91">
        <f>INDEX('Contrato Flexível Prioridade'!$Q$2:$Q$1489,MATCH(CONCATENATE($R$12,'Tela de entrada'!R608),'Contrato Flexível Prioridade'!$B$2:$B$1489,0),1)</f>
        <v>0</v>
      </c>
      <c r="V608" s="71">
        <v>589</v>
      </c>
      <c r="W608" s="109">
        <f>C608-H608-K608-O608-S608</f>
        <v>8.8817841970012523E-16</v>
      </c>
    </row>
    <row r="609" spans="2:23" x14ac:dyDescent="0.2">
      <c r="B609" s="47">
        <v>590</v>
      </c>
      <c r="C609" s="43">
        <v>12</v>
      </c>
      <c r="D609" s="13" t="s">
        <v>47</v>
      </c>
      <c r="F609" s="71">
        <v>590</v>
      </c>
      <c r="G609" s="37"/>
      <c r="H609" s="91">
        <f>INDEX('Contrato Firme'!$N$2:$N$745,MATCH('Tela de entrada'!F609,'Contrato Firme'!$D$2:$D$745,0),1)</f>
        <v>5.1520537660669703</v>
      </c>
      <c r="J609" s="71">
        <v>590</v>
      </c>
      <c r="K609" s="93">
        <f>INDEX('Contrato Flexível Percentual'!$R$2:$R$745,MATCH('Tela de entrada'!J609,'Contrato Flexível Percentual'!$D$2:$D$745,0),1)</f>
        <v>2.4</v>
      </c>
      <c r="N609" s="71">
        <v>590</v>
      </c>
      <c r="O609" s="91">
        <f>INDEX('Contrato Flexível Prioridade'!$Q$2:$Q$1489,MATCH(CONCATENATE($N$12,'Tela de entrada'!N609),'Contrato Flexível Prioridade'!$B$2:$B$1489,0),1)</f>
        <v>4.4479462339330293</v>
      </c>
      <c r="R609" s="71">
        <v>590</v>
      </c>
      <c r="S609" s="91">
        <f>INDEX('Contrato Flexível Prioridade'!$Q$2:$Q$1489,MATCH(CONCATENATE($R$12,'Tela de entrada'!R609),'Contrato Flexível Prioridade'!$B$2:$B$1489,0),1)</f>
        <v>0</v>
      </c>
      <c r="V609" s="71">
        <v>590</v>
      </c>
      <c r="W609" s="109">
        <f>C609-H609-K609-O609-S609</f>
        <v>0</v>
      </c>
    </row>
    <row r="610" spans="2:23" x14ac:dyDescent="0.2">
      <c r="B610" s="47">
        <v>591</v>
      </c>
      <c r="C610" s="43">
        <v>7</v>
      </c>
      <c r="D610" s="13" t="s">
        <v>47</v>
      </c>
      <c r="F610" s="71">
        <v>591</v>
      </c>
      <c r="G610" s="37"/>
      <c r="H610" s="91">
        <f>INDEX('Contrato Firme'!$N$2:$N$745,MATCH('Tela de entrada'!F610,'Contrato Firme'!$D$2:$D$745,0),1)</f>
        <v>3.7836603258165948</v>
      </c>
      <c r="J610" s="71">
        <v>591</v>
      </c>
      <c r="K610" s="93">
        <f>INDEX('Contrato Flexível Percentual'!$R$2:$R$745,MATCH('Tela de entrada'!J610,'Contrato Flexível Percentual'!$D$2:$D$745,0),1)</f>
        <v>1.4</v>
      </c>
      <c r="N610" s="71">
        <v>591</v>
      </c>
      <c r="O610" s="91">
        <f>INDEX('Contrato Flexível Prioridade'!$Q$2:$Q$1489,MATCH(CONCATENATE($N$12,'Tela de entrada'!N610),'Contrato Flexível Prioridade'!$B$2:$B$1489,0),1)</f>
        <v>1.8163396741834053</v>
      </c>
      <c r="R610" s="71">
        <v>591</v>
      </c>
      <c r="S610" s="91">
        <f>INDEX('Contrato Flexível Prioridade'!$Q$2:$Q$1489,MATCH(CONCATENATE($R$12,'Tela de entrada'!R610),'Contrato Flexível Prioridade'!$B$2:$B$1489,0),1)</f>
        <v>0</v>
      </c>
      <c r="V610" s="71">
        <v>591</v>
      </c>
      <c r="W610" s="109">
        <f>C610-H610-K610-O610-S610</f>
        <v>0</v>
      </c>
    </row>
    <row r="611" spans="2:23" x14ac:dyDescent="0.2">
      <c r="B611" s="47">
        <v>592</v>
      </c>
      <c r="C611" s="43">
        <v>44</v>
      </c>
      <c r="D611" s="13" t="s">
        <v>47</v>
      </c>
      <c r="F611" s="71">
        <v>592</v>
      </c>
      <c r="G611" s="37"/>
      <c r="H611" s="91">
        <f>INDEX('Contrato Firme'!$N$2:$N$745,MATCH('Tela de entrada'!F611,'Contrato Firme'!$D$2:$D$745,0),1)</f>
        <v>15</v>
      </c>
      <c r="J611" s="71">
        <v>592</v>
      </c>
      <c r="K611" s="93">
        <f>INDEX('Contrato Flexível Percentual'!$R$2:$R$745,MATCH('Tela de entrada'!J611,'Contrato Flexível Percentual'!$D$2:$D$745,0),1)</f>
        <v>8.8000000000000007</v>
      </c>
      <c r="N611" s="71">
        <v>592</v>
      </c>
      <c r="O611" s="91">
        <f>INDEX('Contrato Flexível Prioridade'!$Q$2:$Q$1489,MATCH(CONCATENATE($N$12,'Tela de entrada'!N611),'Contrato Flexível Prioridade'!$B$2:$B$1489,0),1)</f>
        <v>15</v>
      </c>
      <c r="R611" s="71">
        <v>592</v>
      </c>
      <c r="S611" s="91">
        <f>INDEX('Contrato Flexível Prioridade'!$Q$2:$Q$1489,MATCH(CONCATENATE($R$12,'Tela de entrada'!R611),'Contrato Flexível Prioridade'!$B$2:$B$1489,0),1)</f>
        <v>5.1999999999999993</v>
      </c>
      <c r="V611" s="71">
        <v>592</v>
      </c>
      <c r="W611" s="109">
        <f>C611-H611-K611-O611-S611</f>
        <v>0</v>
      </c>
    </row>
    <row r="612" spans="2:23" x14ac:dyDescent="0.2">
      <c r="B612" s="47">
        <v>593</v>
      </c>
      <c r="C612" s="43">
        <v>21</v>
      </c>
      <c r="D612" s="13" t="s">
        <v>47</v>
      </c>
      <c r="F612" s="71">
        <v>593</v>
      </c>
      <c r="G612" s="37"/>
      <c r="H612" s="91">
        <f>INDEX('Contrato Firme'!$N$2:$N$745,MATCH('Tela de entrada'!F612,'Contrato Firme'!$D$2:$D$745,0),1)</f>
        <v>8.2814125351641401</v>
      </c>
      <c r="J612" s="71">
        <v>593</v>
      </c>
      <c r="K612" s="93">
        <f>INDEX('Contrato Flexível Percentual'!$R$2:$R$745,MATCH('Tela de entrada'!J612,'Contrato Flexível Percentual'!$D$2:$D$745,0),1)</f>
        <v>4.2</v>
      </c>
      <c r="N612" s="71">
        <v>593</v>
      </c>
      <c r="O612" s="91">
        <f>INDEX('Contrato Flexível Prioridade'!$Q$2:$Q$1489,MATCH(CONCATENATE($N$12,'Tela de entrada'!N612),'Contrato Flexível Prioridade'!$B$2:$B$1489,0),1)</f>
        <v>8.5185874648358606</v>
      </c>
      <c r="R612" s="71">
        <v>593</v>
      </c>
      <c r="S612" s="91">
        <f>INDEX('Contrato Flexível Prioridade'!$Q$2:$Q$1489,MATCH(CONCATENATE($R$12,'Tela de entrada'!R612),'Contrato Flexível Prioridade'!$B$2:$B$1489,0),1)</f>
        <v>0</v>
      </c>
      <c r="V612" s="71">
        <v>593</v>
      </c>
      <c r="W612" s="109">
        <f>C612-H612-K612-O612-S612</f>
        <v>0</v>
      </c>
    </row>
    <row r="613" spans="2:23" x14ac:dyDescent="0.2">
      <c r="B613" s="47">
        <v>594</v>
      </c>
      <c r="C613" s="43">
        <v>34</v>
      </c>
      <c r="D613" s="13" t="s">
        <v>47</v>
      </c>
      <c r="F613" s="71">
        <v>594</v>
      </c>
      <c r="G613" s="37"/>
      <c r="H613" s="91">
        <f>INDEX('Contrato Firme'!$N$2:$N$745,MATCH('Tela de entrada'!F613,'Contrato Firme'!$D$2:$D$745,0),1)</f>
        <v>12.801597423860052</v>
      </c>
      <c r="J613" s="71">
        <v>594</v>
      </c>
      <c r="K613" s="93">
        <f>INDEX('Contrato Flexível Percentual'!$R$2:$R$745,MATCH('Tela de entrada'!J613,'Contrato Flexível Percentual'!$D$2:$D$745,0),1)</f>
        <v>6.8</v>
      </c>
      <c r="N613" s="71">
        <v>594</v>
      </c>
      <c r="O613" s="91">
        <f>INDEX('Contrato Flexível Prioridade'!$Q$2:$Q$1489,MATCH(CONCATENATE($N$12,'Tela de entrada'!N613),'Contrato Flexível Prioridade'!$B$2:$B$1489,0),1)</f>
        <v>14.398402576139947</v>
      </c>
      <c r="R613" s="71">
        <v>594</v>
      </c>
      <c r="S613" s="91">
        <f>INDEX('Contrato Flexível Prioridade'!$Q$2:$Q$1489,MATCH(CONCATENATE($R$12,'Tela de entrada'!R613),'Contrato Flexível Prioridade'!$B$2:$B$1489,0),1)</f>
        <v>0</v>
      </c>
      <c r="V613" s="71">
        <v>594</v>
      </c>
      <c r="W613" s="109">
        <f>C613-H613-K613-O613-S613</f>
        <v>0</v>
      </c>
    </row>
    <row r="614" spans="2:23" x14ac:dyDescent="0.2">
      <c r="B614" s="47">
        <v>595</v>
      </c>
      <c r="C614" s="43">
        <v>40</v>
      </c>
      <c r="D614" s="13" t="s">
        <v>47</v>
      </c>
      <c r="F614" s="71">
        <v>595</v>
      </c>
      <c r="G614" s="37"/>
      <c r="H614" s="91">
        <f>INDEX('Contrato Firme'!$N$2:$N$745,MATCH('Tela de entrada'!F614,'Contrato Firme'!$D$2:$D$745,0),1)</f>
        <v>14.887836603258167</v>
      </c>
      <c r="J614" s="71">
        <v>595</v>
      </c>
      <c r="K614" s="93">
        <f>INDEX('Contrato Flexível Percentual'!$R$2:$R$745,MATCH('Tela de entrada'!J614,'Contrato Flexível Percentual'!$D$2:$D$745,0),1)</f>
        <v>8</v>
      </c>
      <c r="N614" s="71">
        <v>595</v>
      </c>
      <c r="O614" s="91">
        <f>INDEX('Contrato Flexível Prioridade'!$Q$2:$Q$1489,MATCH(CONCATENATE($N$12,'Tela de entrada'!N614),'Contrato Flexível Prioridade'!$B$2:$B$1489,0),1)</f>
        <v>15</v>
      </c>
      <c r="R614" s="71">
        <v>595</v>
      </c>
      <c r="S614" s="91">
        <f>INDEX('Contrato Flexível Prioridade'!$Q$2:$Q$1489,MATCH(CONCATENATE($R$12,'Tela de entrada'!R614),'Contrato Flexível Prioridade'!$B$2:$B$1489,0),1)</f>
        <v>2.1121633967418347</v>
      </c>
      <c r="V614" s="71">
        <v>595</v>
      </c>
      <c r="W614" s="109">
        <f>C614-H614-K614-O614-S614</f>
        <v>0</v>
      </c>
    </row>
    <row r="615" spans="2:23" x14ac:dyDescent="0.2">
      <c r="B615" s="47">
        <v>596</v>
      </c>
      <c r="C615" s="43">
        <v>46</v>
      </c>
      <c r="D615" s="13" t="s">
        <v>47</v>
      </c>
      <c r="F615" s="71">
        <v>596</v>
      </c>
      <c r="G615" s="37"/>
      <c r="H615" s="91">
        <f>INDEX('Contrato Firme'!$N$2:$N$745,MATCH('Tela de entrada'!F615,'Contrato Firme'!$D$2:$D$745,0),1)</f>
        <v>15</v>
      </c>
      <c r="J615" s="71">
        <v>596</v>
      </c>
      <c r="K615" s="93">
        <f>INDEX('Contrato Flexível Percentual'!$R$2:$R$745,MATCH('Tela de entrada'!J615,'Contrato Flexível Percentual'!$D$2:$D$745,0),1)</f>
        <v>9.1999999999999993</v>
      </c>
      <c r="N615" s="71">
        <v>596</v>
      </c>
      <c r="O615" s="91">
        <f>INDEX('Contrato Flexível Prioridade'!$Q$2:$Q$1489,MATCH(CONCATENATE($N$12,'Tela de entrada'!N615),'Contrato Flexível Prioridade'!$B$2:$B$1489,0),1)</f>
        <v>15</v>
      </c>
      <c r="R615" s="71">
        <v>596</v>
      </c>
      <c r="S615" s="91">
        <f>INDEX('Contrato Flexível Prioridade'!$Q$2:$Q$1489,MATCH(CONCATENATE($R$12,'Tela de entrada'!R615),'Contrato Flexível Prioridade'!$B$2:$B$1489,0),1)</f>
        <v>6.8000000000000007</v>
      </c>
      <c r="V615" s="71">
        <v>596</v>
      </c>
      <c r="W615" s="109">
        <f>C615-H615-K615-O615-S615</f>
        <v>0</v>
      </c>
    </row>
    <row r="616" spans="2:23" x14ac:dyDescent="0.2">
      <c r="B616" s="47">
        <v>597</v>
      </c>
      <c r="C616" s="43">
        <v>17</v>
      </c>
      <c r="D616" s="13" t="s">
        <v>47</v>
      </c>
      <c r="F616" s="71">
        <v>597</v>
      </c>
      <c r="G616" s="37"/>
      <c r="H616" s="91">
        <f>INDEX('Contrato Firme'!$N$2:$N$745,MATCH('Tela de entrada'!F616,'Contrato Firme'!$D$2:$D$745,0),1)</f>
        <v>6.890586415565398</v>
      </c>
      <c r="J616" s="71">
        <v>597</v>
      </c>
      <c r="K616" s="93">
        <f>INDEX('Contrato Flexível Percentual'!$R$2:$R$745,MATCH('Tela de entrada'!J616,'Contrato Flexível Percentual'!$D$2:$D$745,0),1)</f>
        <v>3.4</v>
      </c>
      <c r="N616" s="71">
        <v>597</v>
      </c>
      <c r="O616" s="91">
        <f>INDEX('Contrato Flexível Prioridade'!$Q$2:$Q$1489,MATCH(CONCATENATE($N$12,'Tela de entrada'!N616),'Contrato Flexível Prioridade'!$B$2:$B$1489,0),1)</f>
        <v>6.7094135844346017</v>
      </c>
      <c r="R616" s="71">
        <v>597</v>
      </c>
      <c r="S616" s="91">
        <f>INDEX('Contrato Flexível Prioridade'!$Q$2:$Q$1489,MATCH(CONCATENATE($R$12,'Tela de entrada'!R616),'Contrato Flexível Prioridade'!$B$2:$B$1489,0),1)</f>
        <v>0</v>
      </c>
      <c r="V616" s="71">
        <v>597</v>
      </c>
      <c r="W616" s="109">
        <f>C616-H616-K616-O616-S616</f>
        <v>0</v>
      </c>
    </row>
    <row r="617" spans="2:23" x14ac:dyDescent="0.2">
      <c r="B617" s="47">
        <v>598</v>
      </c>
      <c r="C617" s="43">
        <v>39</v>
      </c>
      <c r="D617" s="13" t="s">
        <v>47</v>
      </c>
      <c r="F617" s="71">
        <v>598</v>
      </c>
      <c r="G617" s="37"/>
      <c r="H617" s="91">
        <f>INDEX('Contrato Firme'!$N$2:$N$745,MATCH('Tela de entrada'!F617,'Contrato Firme'!$D$2:$D$745,0),1)</f>
        <v>14.54013007335848</v>
      </c>
      <c r="J617" s="71">
        <v>598</v>
      </c>
      <c r="K617" s="93">
        <f>INDEX('Contrato Flexível Percentual'!$R$2:$R$745,MATCH('Tela de entrada'!J617,'Contrato Flexível Percentual'!$D$2:$D$745,0),1)</f>
        <v>7.8</v>
      </c>
      <c r="N617" s="71">
        <v>598</v>
      </c>
      <c r="O617" s="91">
        <f>INDEX('Contrato Flexível Prioridade'!$Q$2:$Q$1489,MATCH(CONCATENATE($N$12,'Tela de entrada'!N617),'Contrato Flexível Prioridade'!$B$2:$B$1489,0),1)</f>
        <v>15</v>
      </c>
      <c r="R617" s="71">
        <v>598</v>
      </c>
      <c r="S617" s="91">
        <f>INDEX('Contrato Flexível Prioridade'!$Q$2:$Q$1489,MATCH(CONCATENATE($R$12,'Tela de entrada'!R617),'Contrato Flexível Prioridade'!$B$2:$B$1489,0),1)</f>
        <v>1.6598699266415196</v>
      </c>
      <c r="V617" s="71">
        <v>598</v>
      </c>
      <c r="W617" s="109">
        <f>C617-H617-K617-O617-S617</f>
        <v>0</v>
      </c>
    </row>
    <row r="618" spans="2:23" x14ac:dyDescent="0.2">
      <c r="B618" s="47">
        <v>599</v>
      </c>
      <c r="C618" s="43">
        <v>44</v>
      </c>
      <c r="D618" s="13" t="s">
        <v>47</v>
      </c>
      <c r="F618" s="71">
        <v>599</v>
      </c>
      <c r="G618" s="37"/>
      <c r="H618" s="91">
        <f>INDEX('Contrato Firme'!$N$2:$N$745,MATCH('Tela de entrada'!F618,'Contrato Firme'!$D$2:$D$745,0),1)</f>
        <v>15</v>
      </c>
      <c r="J618" s="71">
        <v>599</v>
      </c>
      <c r="K618" s="93">
        <f>INDEX('Contrato Flexível Percentual'!$R$2:$R$745,MATCH('Tela de entrada'!J618,'Contrato Flexível Percentual'!$D$2:$D$745,0),1)</f>
        <v>8.8000000000000007</v>
      </c>
      <c r="N618" s="71">
        <v>599</v>
      </c>
      <c r="O618" s="91">
        <f>INDEX('Contrato Flexível Prioridade'!$Q$2:$Q$1489,MATCH(CONCATENATE($N$12,'Tela de entrada'!N618),'Contrato Flexível Prioridade'!$B$2:$B$1489,0),1)</f>
        <v>15</v>
      </c>
      <c r="R618" s="71">
        <v>599</v>
      </c>
      <c r="S618" s="91">
        <f>INDEX('Contrato Flexível Prioridade'!$Q$2:$Q$1489,MATCH(CONCATENATE($R$12,'Tela de entrada'!R618),'Contrato Flexível Prioridade'!$B$2:$B$1489,0),1)</f>
        <v>5.1999999999999993</v>
      </c>
      <c r="V618" s="71">
        <v>599</v>
      </c>
      <c r="W618" s="109">
        <f>C618-H618-K618-O618-S618</f>
        <v>0</v>
      </c>
    </row>
    <row r="619" spans="2:23" x14ac:dyDescent="0.2">
      <c r="B619" s="47">
        <v>600</v>
      </c>
      <c r="C619" s="43">
        <v>12</v>
      </c>
      <c r="D619" s="13" t="s">
        <v>47</v>
      </c>
      <c r="F619" s="71">
        <v>600</v>
      </c>
      <c r="G619" s="37"/>
      <c r="H619" s="91">
        <f>INDEX('Contrato Firme'!$N$2:$N$745,MATCH('Tela de entrada'!F619,'Contrato Firme'!$D$2:$D$745,0),1)</f>
        <v>5.1520537660669703</v>
      </c>
      <c r="J619" s="71">
        <v>600</v>
      </c>
      <c r="K619" s="93">
        <f>INDEX('Contrato Flexível Percentual'!$R$2:$R$745,MATCH('Tela de entrada'!J619,'Contrato Flexível Percentual'!$D$2:$D$745,0),1)</f>
        <v>2.4</v>
      </c>
      <c r="N619" s="71">
        <v>600</v>
      </c>
      <c r="O619" s="91">
        <f>INDEX('Contrato Flexível Prioridade'!$Q$2:$Q$1489,MATCH(CONCATENATE($N$12,'Tela de entrada'!N619),'Contrato Flexível Prioridade'!$B$2:$B$1489,0),1)</f>
        <v>4.4479462339330293</v>
      </c>
      <c r="R619" s="71">
        <v>600</v>
      </c>
      <c r="S619" s="91">
        <f>INDEX('Contrato Flexível Prioridade'!$Q$2:$Q$1489,MATCH(CONCATENATE($R$12,'Tela de entrada'!R619),'Contrato Flexível Prioridade'!$B$2:$B$1489,0),1)</f>
        <v>0</v>
      </c>
      <c r="V619" s="71">
        <v>600</v>
      </c>
      <c r="W619" s="109">
        <f>C619-H619-K619-O619-S619</f>
        <v>0</v>
      </c>
    </row>
    <row r="620" spans="2:23" x14ac:dyDescent="0.2">
      <c r="B620" s="47">
        <v>601</v>
      </c>
      <c r="C620" s="43">
        <v>49</v>
      </c>
      <c r="D620" s="13" t="s">
        <v>47</v>
      </c>
      <c r="F620" s="71">
        <v>601</v>
      </c>
      <c r="G620" s="37"/>
      <c r="H620" s="91">
        <f>INDEX('Contrato Firme'!$N$2:$N$745,MATCH('Tela de entrada'!F620,'Contrato Firme'!$D$2:$D$745,0),1)</f>
        <v>15</v>
      </c>
      <c r="J620" s="71">
        <v>601</v>
      </c>
      <c r="K620" s="93">
        <f>INDEX('Contrato Flexível Percentual'!$R$2:$R$745,MATCH('Tela de entrada'!J620,'Contrato Flexível Percentual'!$D$2:$D$745,0),1)</f>
        <v>9.7999999999999989</v>
      </c>
      <c r="N620" s="71">
        <v>601</v>
      </c>
      <c r="O620" s="91">
        <f>INDEX('Contrato Flexível Prioridade'!$Q$2:$Q$1489,MATCH(CONCATENATE($N$12,'Tela de entrada'!N620),'Contrato Flexível Prioridade'!$B$2:$B$1489,0),1)</f>
        <v>15</v>
      </c>
      <c r="R620" s="71">
        <v>601</v>
      </c>
      <c r="S620" s="91">
        <f>INDEX('Contrato Flexível Prioridade'!$Q$2:$Q$1489,MATCH(CONCATENATE($R$12,'Tela de entrada'!R620),'Contrato Flexível Prioridade'!$B$2:$B$1489,0),1)</f>
        <v>9.2000000000000028</v>
      </c>
      <c r="V620" s="71">
        <v>601</v>
      </c>
      <c r="W620" s="109">
        <f>C620-H620-K620-O620-S620</f>
        <v>0</v>
      </c>
    </row>
    <row r="621" spans="2:23" x14ac:dyDescent="0.2">
      <c r="B621" s="47">
        <v>602</v>
      </c>
      <c r="C621" s="43">
        <v>43</v>
      </c>
      <c r="D621" s="13" t="s">
        <v>47</v>
      </c>
      <c r="F621" s="71">
        <v>602</v>
      </c>
      <c r="G621" s="37"/>
      <c r="H621" s="91">
        <f>INDEX('Contrato Firme'!$N$2:$N$745,MATCH('Tela de entrada'!F621,'Contrato Firme'!$D$2:$D$745,0),1)</f>
        <v>15</v>
      </c>
      <c r="J621" s="71">
        <v>602</v>
      </c>
      <c r="K621" s="93">
        <f>INDEX('Contrato Flexível Percentual'!$R$2:$R$745,MATCH('Tela de entrada'!J621,'Contrato Flexível Percentual'!$D$2:$D$745,0),1)</f>
        <v>8.6</v>
      </c>
      <c r="N621" s="71">
        <v>602</v>
      </c>
      <c r="O621" s="91">
        <f>INDEX('Contrato Flexível Prioridade'!$Q$2:$Q$1489,MATCH(CONCATENATE($N$12,'Tela de entrada'!N621),'Contrato Flexível Prioridade'!$B$2:$B$1489,0),1)</f>
        <v>15</v>
      </c>
      <c r="R621" s="71">
        <v>602</v>
      </c>
      <c r="S621" s="91">
        <f>INDEX('Contrato Flexível Prioridade'!$Q$2:$Q$1489,MATCH(CONCATENATE($R$12,'Tela de entrada'!R621),'Contrato Flexível Prioridade'!$B$2:$B$1489,0),1)</f>
        <v>4.3999999999999986</v>
      </c>
      <c r="V621" s="71">
        <v>602</v>
      </c>
      <c r="W621" s="109">
        <f>C621-H621-K621-O621-S621</f>
        <v>0</v>
      </c>
    </row>
    <row r="622" spans="2:23" x14ac:dyDescent="0.2">
      <c r="B622" s="47">
        <v>603</v>
      </c>
      <c r="C622" s="43">
        <v>5</v>
      </c>
      <c r="D622" s="13" t="s">
        <v>47</v>
      </c>
      <c r="F622" s="71">
        <v>603</v>
      </c>
      <c r="G622" s="37"/>
      <c r="H622" s="91">
        <f>INDEX('Contrato Firme'!$N$2:$N$745,MATCH('Tela de entrada'!F622,'Contrato Firme'!$D$2:$D$745,0),1)</f>
        <v>3.7836603258165948</v>
      </c>
      <c r="J622" s="71">
        <v>603</v>
      </c>
      <c r="K622" s="93">
        <f>INDEX('Contrato Flexível Percentual'!$R$2:$R$745,MATCH('Tela de entrada'!J622,'Contrato Flexível Percentual'!$D$2:$D$745,0),1)</f>
        <v>1</v>
      </c>
      <c r="N622" s="71">
        <v>603</v>
      </c>
      <c r="O622" s="91">
        <f>INDEX('Contrato Flexível Prioridade'!$Q$2:$Q$1489,MATCH(CONCATENATE($N$12,'Tela de entrada'!N622),'Contrato Flexível Prioridade'!$B$2:$B$1489,0),1)</f>
        <v>0.21633967418340561</v>
      </c>
      <c r="R622" s="71">
        <v>603</v>
      </c>
      <c r="S622" s="91">
        <f>INDEX('Contrato Flexível Prioridade'!$Q$2:$Q$1489,MATCH(CONCATENATE($R$12,'Tela de entrada'!R622),'Contrato Flexível Prioridade'!$B$2:$B$1489,0),1)</f>
        <v>0</v>
      </c>
      <c r="V622" s="71">
        <v>603</v>
      </c>
      <c r="W622" s="109">
        <f>C622-H622-K622-O622-S622</f>
        <v>-4.4408920985006262E-16</v>
      </c>
    </row>
    <row r="623" spans="2:23" x14ac:dyDescent="0.2">
      <c r="B623" s="47">
        <v>604</v>
      </c>
      <c r="C623" s="43">
        <v>42</v>
      </c>
      <c r="D623" s="13" t="s">
        <v>47</v>
      </c>
      <c r="F623" s="71">
        <v>604</v>
      </c>
      <c r="G623" s="37"/>
      <c r="H623" s="91">
        <f>INDEX('Contrato Firme'!$N$2:$N$745,MATCH('Tela de entrada'!F623,'Contrato Firme'!$D$2:$D$745,0),1)</f>
        <v>15</v>
      </c>
      <c r="J623" s="71">
        <v>604</v>
      </c>
      <c r="K623" s="93">
        <f>INDEX('Contrato Flexível Percentual'!$R$2:$R$745,MATCH('Tela de entrada'!J623,'Contrato Flexível Percentual'!$D$2:$D$745,0),1)</f>
        <v>8.4</v>
      </c>
      <c r="N623" s="71">
        <v>604</v>
      </c>
      <c r="O623" s="91">
        <f>INDEX('Contrato Flexível Prioridade'!$Q$2:$Q$1489,MATCH(CONCATENATE($N$12,'Tela de entrada'!N623),'Contrato Flexível Prioridade'!$B$2:$B$1489,0),1)</f>
        <v>15</v>
      </c>
      <c r="R623" s="71">
        <v>604</v>
      </c>
      <c r="S623" s="91">
        <f>INDEX('Contrato Flexível Prioridade'!$Q$2:$Q$1489,MATCH(CONCATENATE($R$12,'Tela de entrada'!R623),'Contrato Flexível Prioridade'!$B$2:$B$1489,0),1)</f>
        <v>3.6000000000000014</v>
      </c>
      <c r="V623" s="71">
        <v>604</v>
      </c>
      <c r="W623" s="109">
        <f>C623-H623-K623-O623-S623</f>
        <v>0</v>
      </c>
    </row>
    <row r="624" spans="2:23" x14ac:dyDescent="0.2">
      <c r="B624" s="47">
        <v>605</v>
      </c>
      <c r="C624" s="43">
        <v>16</v>
      </c>
      <c r="D624" s="13" t="s">
        <v>47</v>
      </c>
      <c r="F624" s="71">
        <v>605</v>
      </c>
      <c r="G624" s="37"/>
      <c r="H624" s="91">
        <f>INDEX('Contrato Firme'!$N$2:$N$745,MATCH('Tela de entrada'!F624,'Contrato Firme'!$D$2:$D$745,0),1)</f>
        <v>6.5428798856657124</v>
      </c>
      <c r="J624" s="71">
        <v>605</v>
      </c>
      <c r="K624" s="93">
        <f>INDEX('Contrato Flexível Percentual'!$R$2:$R$745,MATCH('Tela de entrada'!J624,'Contrato Flexível Percentual'!$D$2:$D$745,0),1)</f>
        <v>3.2</v>
      </c>
      <c r="N624" s="71">
        <v>605</v>
      </c>
      <c r="O624" s="91">
        <f>INDEX('Contrato Flexível Prioridade'!$Q$2:$Q$1489,MATCH(CONCATENATE($N$12,'Tela de entrada'!N624),'Contrato Flexível Prioridade'!$B$2:$B$1489,0),1)</f>
        <v>6.2571201143342883</v>
      </c>
      <c r="R624" s="71">
        <v>605</v>
      </c>
      <c r="S624" s="91">
        <f>INDEX('Contrato Flexível Prioridade'!$Q$2:$Q$1489,MATCH(CONCATENATE($R$12,'Tela de entrada'!R624),'Contrato Flexível Prioridade'!$B$2:$B$1489,0),1)</f>
        <v>0</v>
      </c>
      <c r="V624" s="71">
        <v>605</v>
      </c>
      <c r="W624" s="109">
        <f>C624-H624-K624-O624-S624</f>
        <v>-8.8817841970012523E-16</v>
      </c>
    </row>
    <row r="625" spans="2:23" x14ac:dyDescent="0.2">
      <c r="B625" s="47">
        <v>606</v>
      </c>
      <c r="C625" s="43">
        <v>12</v>
      </c>
      <c r="D625" s="13" t="s">
        <v>47</v>
      </c>
      <c r="F625" s="71">
        <v>606</v>
      </c>
      <c r="G625" s="37"/>
      <c r="H625" s="91">
        <f>INDEX('Contrato Firme'!$N$2:$N$745,MATCH('Tela de entrada'!F625,'Contrato Firme'!$D$2:$D$745,0),1)</f>
        <v>5.1520537660669703</v>
      </c>
      <c r="J625" s="71">
        <v>606</v>
      </c>
      <c r="K625" s="93">
        <f>INDEX('Contrato Flexível Percentual'!$R$2:$R$745,MATCH('Tela de entrada'!J625,'Contrato Flexível Percentual'!$D$2:$D$745,0),1)</f>
        <v>2.4</v>
      </c>
      <c r="N625" s="71">
        <v>606</v>
      </c>
      <c r="O625" s="91">
        <f>INDEX('Contrato Flexível Prioridade'!$Q$2:$Q$1489,MATCH(CONCATENATE($N$12,'Tela de entrada'!N625),'Contrato Flexível Prioridade'!$B$2:$B$1489,0),1)</f>
        <v>4.4479462339330293</v>
      </c>
      <c r="R625" s="71">
        <v>606</v>
      </c>
      <c r="S625" s="91">
        <f>INDEX('Contrato Flexível Prioridade'!$Q$2:$Q$1489,MATCH(CONCATENATE($R$12,'Tela de entrada'!R625),'Contrato Flexível Prioridade'!$B$2:$B$1489,0),1)</f>
        <v>0</v>
      </c>
      <c r="V625" s="71">
        <v>606</v>
      </c>
      <c r="W625" s="109">
        <f>C625-H625-K625-O625-S625</f>
        <v>0</v>
      </c>
    </row>
    <row r="626" spans="2:23" x14ac:dyDescent="0.2">
      <c r="B626" s="47">
        <v>607</v>
      </c>
      <c r="C626" s="43">
        <v>38</v>
      </c>
      <c r="D626" s="13" t="s">
        <v>47</v>
      </c>
      <c r="F626" s="71">
        <v>607</v>
      </c>
      <c r="G626" s="37"/>
      <c r="H626" s="91">
        <f>INDEX('Contrato Firme'!$N$2:$N$745,MATCH('Tela de entrada'!F626,'Contrato Firme'!$D$2:$D$745,0),1)</f>
        <v>14.192423543458794</v>
      </c>
      <c r="J626" s="71">
        <v>607</v>
      </c>
      <c r="K626" s="93">
        <f>INDEX('Contrato Flexível Percentual'!$R$2:$R$745,MATCH('Tela de entrada'!J626,'Contrato Flexível Percentual'!$D$2:$D$745,0),1)</f>
        <v>7.6</v>
      </c>
      <c r="N626" s="71">
        <v>607</v>
      </c>
      <c r="O626" s="91">
        <f>INDEX('Contrato Flexível Prioridade'!$Q$2:$Q$1489,MATCH(CONCATENATE($N$12,'Tela de entrada'!N626),'Contrato Flexível Prioridade'!$B$2:$B$1489,0),1)</f>
        <v>15</v>
      </c>
      <c r="R626" s="71">
        <v>607</v>
      </c>
      <c r="S626" s="91">
        <f>INDEX('Contrato Flexível Prioridade'!$Q$2:$Q$1489,MATCH(CONCATENATE($R$12,'Tela de entrada'!R626),'Contrato Flexível Prioridade'!$B$2:$B$1489,0),1)</f>
        <v>1.2075764565412044</v>
      </c>
      <c r="V626" s="71">
        <v>607</v>
      </c>
      <c r="W626" s="109">
        <f>C626-H626-K626-O626-S626</f>
        <v>0</v>
      </c>
    </row>
    <row r="627" spans="2:23" x14ac:dyDescent="0.2">
      <c r="B627" s="47">
        <v>608</v>
      </c>
      <c r="C627" s="43">
        <v>27</v>
      </c>
      <c r="D627" s="13" t="s">
        <v>47</v>
      </c>
      <c r="F627" s="71">
        <v>608</v>
      </c>
      <c r="G627" s="37"/>
      <c r="H627" s="91">
        <f>INDEX('Contrato Firme'!$N$2:$N$745,MATCH('Tela de entrada'!F627,'Contrato Firme'!$D$2:$D$745,0),1)</f>
        <v>10.367651714562253</v>
      </c>
      <c r="J627" s="71">
        <v>608</v>
      </c>
      <c r="K627" s="93">
        <f>INDEX('Contrato Flexível Percentual'!$R$2:$R$745,MATCH('Tela de entrada'!J627,'Contrato Flexível Percentual'!$D$2:$D$745,0),1)</f>
        <v>5.4</v>
      </c>
      <c r="N627" s="71">
        <v>608</v>
      </c>
      <c r="O627" s="91">
        <f>INDEX('Contrato Flexível Prioridade'!$Q$2:$Q$1489,MATCH(CONCATENATE($N$12,'Tela de entrada'!N627),'Contrato Flexível Prioridade'!$B$2:$B$1489,0),1)</f>
        <v>11.232348285437746</v>
      </c>
      <c r="R627" s="71">
        <v>608</v>
      </c>
      <c r="S627" s="91">
        <f>INDEX('Contrato Flexível Prioridade'!$Q$2:$Q$1489,MATCH(CONCATENATE($R$12,'Tela de entrada'!R627),'Contrato Flexível Prioridade'!$B$2:$B$1489,0),1)</f>
        <v>0</v>
      </c>
      <c r="V627" s="71">
        <v>608</v>
      </c>
      <c r="W627" s="109">
        <f>C627-H627-K627-O627-S627</f>
        <v>0</v>
      </c>
    </row>
    <row r="628" spans="2:23" x14ac:dyDescent="0.2">
      <c r="B628" s="47">
        <v>609</v>
      </c>
      <c r="C628" s="43">
        <v>11</v>
      </c>
      <c r="D628" s="13" t="s">
        <v>47</v>
      </c>
      <c r="F628" s="71">
        <v>609</v>
      </c>
      <c r="G628" s="37"/>
      <c r="H628" s="91">
        <f>INDEX('Contrato Firme'!$N$2:$N$745,MATCH('Tela de entrada'!F628,'Contrato Firme'!$D$2:$D$745,0),1)</f>
        <v>4.8043472361672848</v>
      </c>
      <c r="J628" s="71">
        <v>609</v>
      </c>
      <c r="K628" s="93">
        <f>INDEX('Contrato Flexível Percentual'!$R$2:$R$745,MATCH('Tela de entrada'!J628,'Contrato Flexível Percentual'!$D$2:$D$745,0),1)</f>
        <v>2.2000000000000002</v>
      </c>
      <c r="N628" s="71">
        <v>609</v>
      </c>
      <c r="O628" s="91">
        <f>INDEX('Contrato Flexível Prioridade'!$Q$2:$Q$1489,MATCH(CONCATENATE($N$12,'Tela de entrada'!N628),'Contrato Flexível Prioridade'!$B$2:$B$1489,0),1)</f>
        <v>3.9956527638327151</v>
      </c>
      <c r="R628" s="71">
        <v>609</v>
      </c>
      <c r="S628" s="91">
        <f>INDEX('Contrato Flexível Prioridade'!$Q$2:$Q$1489,MATCH(CONCATENATE($R$12,'Tela de entrada'!R628),'Contrato Flexível Prioridade'!$B$2:$B$1489,0),1)</f>
        <v>0</v>
      </c>
      <c r="V628" s="71">
        <v>609</v>
      </c>
      <c r="W628" s="109">
        <f>C628-H628-K628-O628-S628</f>
        <v>0</v>
      </c>
    </row>
    <row r="629" spans="2:23" x14ac:dyDescent="0.2">
      <c r="B629" s="47">
        <v>610</v>
      </c>
      <c r="C629" s="43">
        <v>11</v>
      </c>
      <c r="D629" s="13" t="s">
        <v>47</v>
      </c>
      <c r="F629" s="71">
        <v>610</v>
      </c>
      <c r="G629" s="37"/>
      <c r="H629" s="91">
        <f>INDEX('Contrato Firme'!$N$2:$N$745,MATCH('Tela de entrada'!F629,'Contrato Firme'!$D$2:$D$745,0),1)</f>
        <v>4.8043472361672848</v>
      </c>
      <c r="J629" s="71">
        <v>610</v>
      </c>
      <c r="K629" s="93">
        <f>INDEX('Contrato Flexível Percentual'!$R$2:$R$745,MATCH('Tela de entrada'!J629,'Contrato Flexível Percentual'!$D$2:$D$745,0),1)</f>
        <v>2.2000000000000002</v>
      </c>
      <c r="N629" s="71">
        <v>610</v>
      </c>
      <c r="O629" s="91">
        <f>INDEX('Contrato Flexível Prioridade'!$Q$2:$Q$1489,MATCH(CONCATENATE($N$12,'Tela de entrada'!N629),'Contrato Flexível Prioridade'!$B$2:$B$1489,0),1)</f>
        <v>3.9956527638327151</v>
      </c>
      <c r="R629" s="71">
        <v>610</v>
      </c>
      <c r="S629" s="91">
        <f>INDEX('Contrato Flexível Prioridade'!$Q$2:$Q$1489,MATCH(CONCATENATE($R$12,'Tela de entrada'!R629),'Contrato Flexível Prioridade'!$B$2:$B$1489,0),1)</f>
        <v>0</v>
      </c>
      <c r="V629" s="71">
        <v>610</v>
      </c>
      <c r="W629" s="109">
        <f>C629-H629-K629-O629-S629</f>
        <v>0</v>
      </c>
    </row>
    <row r="630" spans="2:23" x14ac:dyDescent="0.2">
      <c r="B630" s="47">
        <v>611</v>
      </c>
      <c r="C630" s="43">
        <v>20</v>
      </c>
      <c r="D630" s="13" t="s">
        <v>47</v>
      </c>
      <c r="F630" s="71">
        <v>611</v>
      </c>
      <c r="G630" s="37"/>
      <c r="H630" s="91">
        <f>INDEX('Contrato Firme'!$N$2:$N$745,MATCH('Tela de entrada'!F630,'Contrato Firme'!$D$2:$D$745,0),1)</f>
        <v>7.9337060052644555</v>
      </c>
      <c r="J630" s="71">
        <v>611</v>
      </c>
      <c r="K630" s="93">
        <f>INDEX('Contrato Flexível Percentual'!$R$2:$R$745,MATCH('Tela de entrada'!J630,'Contrato Flexível Percentual'!$D$2:$D$745,0),1)</f>
        <v>4</v>
      </c>
      <c r="N630" s="71">
        <v>611</v>
      </c>
      <c r="O630" s="91">
        <f>INDEX('Contrato Flexível Prioridade'!$Q$2:$Q$1489,MATCH(CONCATENATE($N$12,'Tela de entrada'!N630),'Contrato Flexível Prioridade'!$B$2:$B$1489,0),1)</f>
        <v>8.0662939947355454</v>
      </c>
      <c r="R630" s="71">
        <v>611</v>
      </c>
      <c r="S630" s="91">
        <f>INDEX('Contrato Flexível Prioridade'!$Q$2:$Q$1489,MATCH(CONCATENATE($R$12,'Tela de entrada'!R630),'Contrato Flexível Prioridade'!$B$2:$B$1489,0),1)</f>
        <v>0</v>
      </c>
      <c r="V630" s="71">
        <v>611</v>
      </c>
      <c r="W630" s="109">
        <f>C630-H630-K630-O630-S630</f>
        <v>0</v>
      </c>
    </row>
    <row r="631" spans="2:23" x14ac:dyDescent="0.2">
      <c r="B631" s="47">
        <v>612</v>
      </c>
      <c r="C631" s="43">
        <v>36</v>
      </c>
      <c r="D631" s="13" t="s">
        <v>47</v>
      </c>
      <c r="F631" s="71">
        <v>612</v>
      </c>
      <c r="G631" s="37"/>
      <c r="H631" s="91">
        <f>INDEX('Contrato Firme'!$N$2:$N$745,MATCH('Tela de entrada'!F631,'Contrato Firme'!$D$2:$D$745,0),1)</f>
        <v>13.497010483659423</v>
      </c>
      <c r="J631" s="71">
        <v>612</v>
      </c>
      <c r="K631" s="93">
        <f>INDEX('Contrato Flexível Percentual'!$R$2:$R$745,MATCH('Tela de entrada'!J631,'Contrato Flexível Percentual'!$D$2:$D$745,0),1)</f>
        <v>7.2</v>
      </c>
      <c r="N631" s="71">
        <v>612</v>
      </c>
      <c r="O631" s="91">
        <f>INDEX('Contrato Flexível Prioridade'!$Q$2:$Q$1489,MATCH(CONCATENATE($N$12,'Tela de entrada'!N631),'Contrato Flexível Prioridade'!$B$2:$B$1489,0),1)</f>
        <v>15</v>
      </c>
      <c r="R631" s="71">
        <v>612</v>
      </c>
      <c r="S631" s="91">
        <f>INDEX('Contrato Flexível Prioridade'!$Q$2:$Q$1489,MATCH(CONCATENATE($R$12,'Tela de entrada'!R631),'Contrato Flexível Prioridade'!$B$2:$B$1489,0),1)</f>
        <v>0.30298951634057758</v>
      </c>
      <c r="V631" s="71">
        <v>612</v>
      </c>
      <c r="W631" s="109">
        <f>C631-H631-K631-O631-S631</f>
        <v>0</v>
      </c>
    </row>
    <row r="632" spans="2:23" x14ac:dyDescent="0.2">
      <c r="B632" s="47">
        <v>613</v>
      </c>
      <c r="C632" s="43">
        <v>26</v>
      </c>
      <c r="D632" s="13" t="s">
        <v>47</v>
      </c>
      <c r="F632" s="71">
        <v>613</v>
      </c>
      <c r="G632" s="37"/>
      <c r="H632" s="91">
        <f>INDEX('Contrato Firme'!$N$2:$N$745,MATCH('Tela de entrada'!F632,'Contrato Firme'!$D$2:$D$745,0),1)</f>
        <v>10.019945184662568</v>
      </c>
      <c r="J632" s="71">
        <v>613</v>
      </c>
      <c r="K632" s="93">
        <f>INDEX('Contrato Flexível Percentual'!$R$2:$R$745,MATCH('Tela de entrada'!J632,'Contrato Flexível Percentual'!$D$2:$D$745,0),1)</f>
        <v>5.2</v>
      </c>
      <c r="N632" s="71">
        <v>613</v>
      </c>
      <c r="O632" s="91">
        <f>INDEX('Contrato Flexível Prioridade'!$Q$2:$Q$1489,MATCH(CONCATENATE($N$12,'Tela de entrada'!N632),'Contrato Flexível Prioridade'!$B$2:$B$1489,0),1)</f>
        <v>10.780054815337433</v>
      </c>
      <c r="R632" s="71">
        <v>613</v>
      </c>
      <c r="S632" s="91">
        <f>INDEX('Contrato Flexível Prioridade'!$Q$2:$Q$1489,MATCH(CONCATENATE($R$12,'Tela de entrada'!R632),'Contrato Flexível Prioridade'!$B$2:$B$1489,0),1)</f>
        <v>0</v>
      </c>
      <c r="V632" s="71">
        <v>613</v>
      </c>
      <c r="W632" s="109">
        <f>C632-H632-K632-O632-S632</f>
        <v>0</v>
      </c>
    </row>
    <row r="633" spans="2:23" x14ac:dyDescent="0.2">
      <c r="B633" s="47">
        <v>614</v>
      </c>
      <c r="C633" s="43">
        <v>42</v>
      </c>
      <c r="D633" s="13" t="s">
        <v>47</v>
      </c>
      <c r="F633" s="71">
        <v>614</v>
      </c>
      <c r="G633" s="37"/>
      <c r="H633" s="91">
        <f>INDEX('Contrato Firme'!$N$2:$N$745,MATCH('Tela de entrada'!F633,'Contrato Firme'!$D$2:$D$745,0),1)</f>
        <v>15</v>
      </c>
      <c r="J633" s="71">
        <v>614</v>
      </c>
      <c r="K633" s="93">
        <f>INDEX('Contrato Flexível Percentual'!$R$2:$R$745,MATCH('Tela de entrada'!J633,'Contrato Flexível Percentual'!$D$2:$D$745,0),1)</f>
        <v>8.4</v>
      </c>
      <c r="N633" s="71">
        <v>614</v>
      </c>
      <c r="O633" s="91">
        <f>INDEX('Contrato Flexível Prioridade'!$Q$2:$Q$1489,MATCH(CONCATENATE($N$12,'Tela de entrada'!N633),'Contrato Flexível Prioridade'!$B$2:$B$1489,0),1)</f>
        <v>15</v>
      </c>
      <c r="R633" s="71">
        <v>614</v>
      </c>
      <c r="S633" s="91">
        <f>INDEX('Contrato Flexível Prioridade'!$Q$2:$Q$1489,MATCH(CONCATENATE($R$12,'Tela de entrada'!R633),'Contrato Flexível Prioridade'!$B$2:$B$1489,0),1)</f>
        <v>3.6000000000000014</v>
      </c>
      <c r="V633" s="71">
        <v>614</v>
      </c>
      <c r="W633" s="109">
        <f>C633-H633-K633-O633-S633</f>
        <v>0</v>
      </c>
    </row>
    <row r="634" spans="2:23" x14ac:dyDescent="0.2">
      <c r="B634" s="47">
        <v>615</v>
      </c>
      <c r="C634" s="43">
        <v>10</v>
      </c>
      <c r="D634" s="13" t="s">
        <v>47</v>
      </c>
      <c r="F634" s="71">
        <v>615</v>
      </c>
      <c r="G634" s="37"/>
      <c r="H634" s="91">
        <f>INDEX('Contrato Firme'!$N$2:$N$745,MATCH('Tela de entrada'!F634,'Contrato Firme'!$D$2:$D$745,0),1)</f>
        <v>4.4566407062675992</v>
      </c>
      <c r="J634" s="71">
        <v>615</v>
      </c>
      <c r="K634" s="93">
        <f>INDEX('Contrato Flexível Percentual'!$R$2:$R$745,MATCH('Tela de entrada'!J634,'Contrato Flexível Percentual'!$D$2:$D$745,0),1)</f>
        <v>2</v>
      </c>
      <c r="N634" s="71">
        <v>615</v>
      </c>
      <c r="O634" s="91">
        <f>INDEX('Contrato Flexível Prioridade'!$Q$2:$Q$1489,MATCH(CONCATENATE($N$12,'Tela de entrada'!N634),'Contrato Flexível Prioridade'!$B$2:$B$1489,0),1)</f>
        <v>3.5433592937324008</v>
      </c>
      <c r="R634" s="71">
        <v>615</v>
      </c>
      <c r="S634" s="91">
        <f>INDEX('Contrato Flexível Prioridade'!$Q$2:$Q$1489,MATCH(CONCATENATE($R$12,'Tela de entrada'!R634),'Contrato Flexível Prioridade'!$B$2:$B$1489,0),1)</f>
        <v>0</v>
      </c>
      <c r="V634" s="71">
        <v>615</v>
      </c>
      <c r="W634" s="109">
        <f>C634-H634-K634-O634-S634</f>
        <v>0</v>
      </c>
    </row>
    <row r="635" spans="2:23" x14ac:dyDescent="0.2">
      <c r="B635" s="47">
        <v>616</v>
      </c>
      <c r="C635" s="43">
        <v>39</v>
      </c>
      <c r="D635" s="13" t="s">
        <v>47</v>
      </c>
      <c r="F635" s="71">
        <v>616</v>
      </c>
      <c r="G635" s="37"/>
      <c r="H635" s="91">
        <f>INDEX('Contrato Firme'!$N$2:$N$745,MATCH('Tela de entrada'!F635,'Contrato Firme'!$D$2:$D$745,0),1)</f>
        <v>14.54013007335848</v>
      </c>
      <c r="J635" s="71">
        <v>616</v>
      </c>
      <c r="K635" s="93">
        <f>INDEX('Contrato Flexível Percentual'!$R$2:$R$745,MATCH('Tela de entrada'!J635,'Contrato Flexível Percentual'!$D$2:$D$745,0),1)</f>
        <v>7.8</v>
      </c>
      <c r="N635" s="71">
        <v>616</v>
      </c>
      <c r="O635" s="91">
        <f>INDEX('Contrato Flexível Prioridade'!$Q$2:$Q$1489,MATCH(CONCATENATE($N$12,'Tela de entrada'!N635),'Contrato Flexível Prioridade'!$B$2:$B$1489,0),1)</f>
        <v>15</v>
      </c>
      <c r="R635" s="71">
        <v>616</v>
      </c>
      <c r="S635" s="91">
        <f>INDEX('Contrato Flexível Prioridade'!$Q$2:$Q$1489,MATCH(CONCATENATE($R$12,'Tela de entrada'!R635),'Contrato Flexível Prioridade'!$B$2:$B$1489,0),1)</f>
        <v>1.6598699266415196</v>
      </c>
      <c r="V635" s="71">
        <v>616</v>
      </c>
      <c r="W635" s="109">
        <f>C635-H635-K635-O635-S635</f>
        <v>0</v>
      </c>
    </row>
    <row r="636" spans="2:23" x14ac:dyDescent="0.2">
      <c r="B636" s="47">
        <v>617</v>
      </c>
      <c r="C636" s="43">
        <v>36</v>
      </c>
      <c r="D636" s="13" t="s">
        <v>47</v>
      </c>
      <c r="F636" s="71">
        <v>617</v>
      </c>
      <c r="G636" s="37"/>
      <c r="H636" s="91">
        <f>INDEX('Contrato Firme'!$N$2:$N$745,MATCH('Tela de entrada'!F636,'Contrato Firme'!$D$2:$D$745,0),1)</f>
        <v>13.497010483659423</v>
      </c>
      <c r="J636" s="71">
        <v>617</v>
      </c>
      <c r="K636" s="93">
        <f>INDEX('Contrato Flexível Percentual'!$R$2:$R$745,MATCH('Tela de entrada'!J636,'Contrato Flexível Percentual'!$D$2:$D$745,0),1)</f>
        <v>7.2</v>
      </c>
      <c r="N636" s="71">
        <v>617</v>
      </c>
      <c r="O636" s="91">
        <f>INDEX('Contrato Flexível Prioridade'!$Q$2:$Q$1489,MATCH(CONCATENATE($N$12,'Tela de entrada'!N636),'Contrato Flexível Prioridade'!$B$2:$B$1489,0),1)</f>
        <v>15</v>
      </c>
      <c r="R636" s="71">
        <v>617</v>
      </c>
      <c r="S636" s="91">
        <f>INDEX('Contrato Flexível Prioridade'!$Q$2:$Q$1489,MATCH(CONCATENATE($R$12,'Tela de entrada'!R636),'Contrato Flexível Prioridade'!$B$2:$B$1489,0),1)</f>
        <v>0.30298951634057758</v>
      </c>
      <c r="V636" s="71">
        <v>617</v>
      </c>
      <c r="W636" s="109">
        <f>C636-H636-K636-O636-S636</f>
        <v>0</v>
      </c>
    </row>
    <row r="637" spans="2:23" x14ac:dyDescent="0.2">
      <c r="B637" s="47">
        <v>618</v>
      </c>
      <c r="C637" s="43">
        <v>24</v>
      </c>
      <c r="D637" s="13" t="s">
        <v>47</v>
      </c>
      <c r="F637" s="71">
        <v>618</v>
      </c>
      <c r="G637" s="37"/>
      <c r="H637" s="91">
        <f>INDEX('Contrato Firme'!$N$2:$N$745,MATCH('Tela de entrada'!F637,'Contrato Firme'!$D$2:$D$745,0),1)</f>
        <v>9.3245321248631967</v>
      </c>
      <c r="J637" s="71">
        <v>618</v>
      </c>
      <c r="K637" s="93">
        <f>INDEX('Contrato Flexível Percentual'!$R$2:$R$745,MATCH('Tela de entrada'!J637,'Contrato Flexível Percentual'!$D$2:$D$745,0),1)</f>
        <v>4.8</v>
      </c>
      <c r="N637" s="71">
        <v>618</v>
      </c>
      <c r="O637" s="91">
        <f>INDEX('Contrato Flexível Prioridade'!$Q$2:$Q$1489,MATCH(CONCATENATE($N$12,'Tela de entrada'!N637),'Contrato Flexível Prioridade'!$B$2:$B$1489,0),1)</f>
        <v>9.8754678751368026</v>
      </c>
      <c r="R637" s="71">
        <v>618</v>
      </c>
      <c r="S637" s="91">
        <f>INDEX('Contrato Flexível Prioridade'!$Q$2:$Q$1489,MATCH(CONCATENATE($R$12,'Tela de entrada'!R637),'Contrato Flexível Prioridade'!$B$2:$B$1489,0),1)</f>
        <v>0</v>
      </c>
      <c r="V637" s="71">
        <v>618</v>
      </c>
      <c r="W637" s="109">
        <f>C637-H637-K637-O637-S637</f>
        <v>0</v>
      </c>
    </row>
    <row r="638" spans="2:23" x14ac:dyDescent="0.2">
      <c r="B638" s="47">
        <v>619</v>
      </c>
      <c r="C638" s="43">
        <v>17</v>
      </c>
      <c r="D638" s="13" t="s">
        <v>47</v>
      </c>
      <c r="F638" s="71">
        <v>619</v>
      </c>
      <c r="G638" s="37"/>
      <c r="H638" s="91">
        <f>INDEX('Contrato Firme'!$N$2:$N$745,MATCH('Tela de entrada'!F638,'Contrato Firme'!$D$2:$D$745,0),1)</f>
        <v>6.890586415565398</v>
      </c>
      <c r="J638" s="71">
        <v>619</v>
      </c>
      <c r="K638" s="93">
        <f>INDEX('Contrato Flexível Percentual'!$R$2:$R$745,MATCH('Tela de entrada'!J638,'Contrato Flexível Percentual'!$D$2:$D$745,0),1)</f>
        <v>3.4</v>
      </c>
      <c r="N638" s="71">
        <v>619</v>
      </c>
      <c r="O638" s="91">
        <f>INDEX('Contrato Flexível Prioridade'!$Q$2:$Q$1489,MATCH(CONCATENATE($N$12,'Tela de entrada'!N638),'Contrato Flexível Prioridade'!$B$2:$B$1489,0),1)</f>
        <v>6.7094135844346017</v>
      </c>
      <c r="R638" s="71">
        <v>619</v>
      </c>
      <c r="S638" s="91">
        <f>INDEX('Contrato Flexível Prioridade'!$Q$2:$Q$1489,MATCH(CONCATENATE($R$12,'Tela de entrada'!R638),'Contrato Flexível Prioridade'!$B$2:$B$1489,0),1)</f>
        <v>0</v>
      </c>
      <c r="V638" s="71">
        <v>619</v>
      </c>
      <c r="W638" s="109">
        <f>C638-H638-K638-O638-S638</f>
        <v>0</v>
      </c>
    </row>
    <row r="639" spans="2:23" x14ac:dyDescent="0.2">
      <c r="B639" s="47">
        <v>620</v>
      </c>
      <c r="C639" s="43">
        <v>15</v>
      </c>
      <c r="D639" s="13" t="s">
        <v>47</v>
      </c>
      <c r="F639" s="71">
        <v>620</v>
      </c>
      <c r="G639" s="37"/>
      <c r="H639" s="91">
        <f>INDEX('Contrato Firme'!$N$2:$N$745,MATCH('Tela de entrada'!F639,'Contrato Firme'!$D$2:$D$745,0),1)</f>
        <v>6.1951733557660269</v>
      </c>
      <c r="J639" s="71">
        <v>620</v>
      </c>
      <c r="K639" s="93">
        <f>INDEX('Contrato Flexível Percentual'!$R$2:$R$745,MATCH('Tela de entrada'!J639,'Contrato Flexível Percentual'!$D$2:$D$745,0),1)</f>
        <v>3</v>
      </c>
      <c r="N639" s="71">
        <v>620</v>
      </c>
      <c r="O639" s="91">
        <f>INDEX('Contrato Flexível Prioridade'!$Q$2:$Q$1489,MATCH(CONCATENATE($N$12,'Tela de entrada'!N639),'Contrato Flexível Prioridade'!$B$2:$B$1489,0),1)</f>
        <v>5.8048266442339731</v>
      </c>
      <c r="R639" s="71">
        <v>620</v>
      </c>
      <c r="S639" s="91">
        <f>INDEX('Contrato Flexível Prioridade'!$Q$2:$Q$1489,MATCH(CONCATENATE($R$12,'Tela de entrada'!R639),'Contrato Flexível Prioridade'!$B$2:$B$1489,0),1)</f>
        <v>0</v>
      </c>
      <c r="V639" s="71">
        <v>620</v>
      </c>
      <c r="W639" s="109">
        <f>C639-H639-K639-O639-S639</f>
        <v>0</v>
      </c>
    </row>
    <row r="640" spans="2:23" x14ac:dyDescent="0.2">
      <c r="B640" s="47">
        <v>621</v>
      </c>
      <c r="C640" s="43">
        <v>39</v>
      </c>
      <c r="D640" s="13" t="s">
        <v>47</v>
      </c>
      <c r="F640" s="71">
        <v>621</v>
      </c>
      <c r="G640" s="37"/>
      <c r="H640" s="91">
        <f>INDEX('Contrato Firme'!$N$2:$N$745,MATCH('Tela de entrada'!F640,'Contrato Firme'!$D$2:$D$745,0),1)</f>
        <v>14.54013007335848</v>
      </c>
      <c r="J640" s="71">
        <v>621</v>
      </c>
      <c r="K640" s="93">
        <f>INDEX('Contrato Flexível Percentual'!$R$2:$R$745,MATCH('Tela de entrada'!J640,'Contrato Flexível Percentual'!$D$2:$D$745,0),1)</f>
        <v>7.8</v>
      </c>
      <c r="N640" s="71">
        <v>621</v>
      </c>
      <c r="O640" s="91">
        <f>INDEX('Contrato Flexível Prioridade'!$Q$2:$Q$1489,MATCH(CONCATENATE($N$12,'Tela de entrada'!N640),'Contrato Flexível Prioridade'!$B$2:$B$1489,0),1)</f>
        <v>15</v>
      </c>
      <c r="R640" s="71">
        <v>621</v>
      </c>
      <c r="S640" s="91">
        <f>INDEX('Contrato Flexível Prioridade'!$Q$2:$Q$1489,MATCH(CONCATENATE($R$12,'Tela de entrada'!R640),'Contrato Flexível Prioridade'!$B$2:$B$1489,0),1)</f>
        <v>1.6598699266415196</v>
      </c>
      <c r="V640" s="71">
        <v>621</v>
      </c>
      <c r="W640" s="109">
        <f>C640-H640-K640-O640-S640</f>
        <v>0</v>
      </c>
    </row>
    <row r="641" spans="2:23" x14ac:dyDescent="0.2">
      <c r="B641" s="47">
        <v>622</v>
      </c>
      <c r="C641" s="43">
        <v>47</v>
      </c>
      <c r="D641" s="13" t="s">
        <v>47</v>
      </c>
      <c r="F641" s="71">
        <v>622</v>
      </c>
      <c r="G641" s="37"/>
      <c r="H641" s="91">
        <f>INDEX('Contrato Firme'!$N$2:$N$745,MATCH('Tela de entrada'!F641,'Contrato Firme'!$D$2:$D$745,0),1)</f>
        <v>15</v>
      </c>
      <c r="J641" s="71">
        <v>622</v>
      </c>
      <c r="K641" s="93">
        <f>INDEX('Contrato Flexível Percentual'!$R$2:$R$745,MATCH('Tela de entrada'!J641,'Contrato Flexível Percentual'!$D$2:$D$745,0),1)</f>
        <v>9.4</v>
      </c>
      <c r="N641" s="71">
        <v>622</v>
      </c>
      <c r="O641" s="91">
        <f>INDEX('Contrato Flexível Prioridade'!$Q$2:$Q$1489,MATCH(CONCATENATE($N$12,'Tela de entrada'!N641),'Contrato Flexível Prioridade'!$B$2:$B$1489,0),1)</f>
        <v>15</v>
      </c>
      <c r="R641" s="71">
        <v>622</v>
      </c>
      <c r="S641" s="91">
        <f>INDEX('Contrato Flexível Prioridade'!$Q$2:$Q$1489,MATCH(CONCATENATE($R$12,'Tela de entrada'!R641),'Contrato Flexível Prioridade'!$B$2:$B$1489,0),1)</f>
        <v>7.6000000000000014</v>
      </c>
      <c r="V641" s="71">
        <v>622</v>
      </c>
      <c r="W641" s="109">
        <f>C641-H641-K641-O641-S641</f>
        <v>0</v>
      </c>
    </row>
    <row r="642" spans="2:23" x14ac:dyDescent="0.2">
      <c r="B642" s="47">
        <v>623</v>
      </c>
      <c r="C642" s="43">
        <v>24</v>
      </c>
      <c r="D642" s="13" t="s">
        <v>47</v>
      </c>
      <c r="F642" s="71">
        <v>623</v>
      </c>
      <c r="G642" s="37"/>
      <c r="H642" s="91">
        <f>INDEX('Contrato Firme'!$N$2:$N$745,MATCH('Tela de entrada'!F642,'Contrato Firme'!$D$2:$D$745,0),1)</f>
        <v>9.3245321248631967</v>
      </c>
      <c r="J642" s="71">
        <v>623</v>
      </c>
      <c r="K642" s="93">
        <f>INDEX('Contrato Flexível Percentual'!$R$2:$R$745,MATCH('Tela de entrada'!J642,'Contrato Flexível Percentual'!$D$2:$D$745,0),1)</f>
        <v>4.8</v>
      </c>
      <c r="N642" s="71">
        <v>623</v>
      </c>
      <c r="O642" s="91">
        <f>INDEX('Contrato Flexível Prioridade'!$Q$2:$Q$1489,MATCH(CONCATENATE($N$12,'Tela de entrada'!N642),'Contrato Flexível Prioridade'!$B$2:$B$1489,0),1)</f>
        <v>9.8754678751368026</v>
      </c>
      <c r="R642" s="71">
        <v>623</v>
      </c>
      <c r="S642" s="91">
        <f>INDEX('Contrato Flexível Prioridade'!$Q$2:$Q$1489,MATCH(CONCATENATE($R$12,'Tela de entrada'!R642),'Contrato Flexível Prioridade'!$B$2:$B$1489,0),1)</f>
        <v>0</v>
      </c>
      <c r="V642" s="71">
        <v>623</v>
      </c>
      <c r="W642" s="109">
        <f>C642-H642-K642-O642-S642</f>
        <v>0</v>
      </c>
    </row>
    <row r="643" spans="2:23" x14ac:dyDescent="0.2">
      <c r="B643" s="47">
        <v>624</v>
      </c>
      <c r="C643" s="43">
        <v>31</v>
      </c>
      <c r="D643" s="13" t="s">
        <v>47</v>
      </c>
      <c r="F643" s="71">
        <v>624</v>
      </c>
      <c r="G643" s="37"/>
      <c r="H643" s="91">
        <f>INDEX('Contrato Firme'!$N$2:$N$745,MATCH('Tela de entrada'!F643,'Contrato Firme'!$D$2:$D$745,0),1)</f>
        <v>11.758477834160995</v>
      </c>
      <c r="J643" s="71">
        <v>624</v>
      </c>
      <c r="K643" s="93">
        <f>INDEX('Contrato Flexível Percentual'!$R$2:$R$745,MATCH('Tela de entrada'!J643,'Contrato Flexível Percentual'!$D$2:$D$745,0),1)</f>
        <v>6.2</v>
      </c>
      <c r="N643" s="71">
        <v>624</v>
      </c>
      <c r="O643" s="91">
        <f>INDEX('Contrato Flexível Prioridade'!$Q$2:$Q$1489,MATCH(CONCATENATE($N$12,'Tela de entrada'!N643),'Contrato Flexível Prioridade'!$B$2:$B$1489,0),1)</f>
        <v>13.041522165839005</v>
      </c>
      <c r="R643" s="71">
        <v>624</v>
      </c>
      <c r="S643" s="91">
        <f>INDEX('Contrato Flexível Prioridade'!$Q$2:$Q$1489,MATCH(CONCATENATE($R$12,'Tela de entrada'!R643),'Contrato Flexível Prioridade'!$B$2:$B$1489,0),1)</f>
        <v>0</v>
      </c>
      <c r="V643" s="71">
        <v>624</v>
      </c>
      <c r="W643" s="109">
        <f>C643-H643-K643-O643-S643</f>
        <v>0</v>
      </c>
    </row>
    <row r="644" spans="2:23" x14ac:dyDescent="0.2">
      <c r="B644" s="47">
        <v>625</v>
      </c>
      <c r="C644" s="43">
        <v>50</v>
      </c>
      <c r="D644" s="13" t="s">
        <v>47</v>
      </c>
      <c r="F644" s="71">
        <v>625</v>
      </c>
      <c r="G644" s="37"/>
      <c r="H644" s="91">
        <f>INDEX('Contrato Firme'!$N$2:$N$745,MATCH('Tela de entrada'!F644,'Contrato Firme'!$D$2:$D$745,0),1)</f>
        <v>15</v>
      </c>
      <c r="J644" s="71">
        <v>625</v>
      </c>
      <c r="K644" s="93">
        <f>INDEX('Contrato Flexível Percentual'!$R$2:$R$745,MATCH('Tela de entrada'!J644,'Contrato Flexível Percentual'!$D$2:$D$745,0),1)</f>
        <v>10</v>
      </c>
      <c r="N644" s="71">
        <v>625</v>
      </c>
      <c r="O644" s="91">
        <f>INDEX('Contrato Flexível Prioridade'!$Q$2:$Q$1489,MATCH(CONCATENATE($N$12,'Tela de entrada'!N644),'Contrato Flexível Prioridade'!$B$2:$B$1489,0),1)</f>
        <v>15</v>
      </c>
      <c r="R644" s="71">
        <v>625</v>
      </c>
      <c r="S644" s="91">
        <f>INDEX('Contrato Flexível Prioridade'!$Q$2:$Q$1489,MATCH(CONCATENATE($R$12,'Tela de entrada'!R644),'Contrato Flexível Prioridade'!$B$2:$B$1489,0),1)</f>
        <v>10</v>
      </c>
      <c r="V644" s="71">
        <v>625</v>
      </c>
      <c r="W644" s="109">
        <f>C644-H644-K644-O644-S644</f>
        <v>0</v>
      </c>
    </row>
    <row r="645" spans="2:23" x14ac:dyDescent="0.2">
      <c r="B645" s="47">
        <v>626</v>
      </c>
      <c r="C645" s="43">
        <v>6</v>
      </c>
      <c r="D645" s="13" t="s">
        <v>47</v>
      </c>
      <c r="F645" s="71">
        <v>626</v>
      </c>
      <c r="G645" s="37"/>
      <c r="H645" s="91">
        <f>INDEX('Contrato Firme'!$N$2:$N$745,MATCH('Tela de entrada'!F645,'Contrato Firme'!$D$2:$D$745,0),1)</f>
        <v>3.7836603258165948</v>
      </c>
      <c r="J645" s="71">
        <v>626</v>
      </c>
      <c r="K645" s="93">
        <f>INDEX('Contrato Flexível Percentual'!$R$2:$R$745,MATCH('Tela de entrada'!J645,'Contrato Flexível Percentual'!$D$2:$D$745,0),1)</f>
        <v>1.2</v>
      </c>
      <c r="N645" s="71">
        <v>626</v>
      </c>
      <c r="O645" s="91">
        <f>INDEX('Contrato Flexível Prioridade'!$Q$2:$Q$1489,MATCH(CONCATENATE($N$12,'Tela de entrada'!N645),'Contrato Flexível Prioridade'!$B$2:$B$1489,0),1)</f>
        <v>1.0163396741834054</v>
      </c>
      <c r="R645" s="71">
        <v>626</v>
      </c>
      <c r="S645" s="91">
        <f>INDEX('Contrato Flexível Prioridade'!$Q$2:$Q$1489,MATCH(CONCATENATE($R$12,'Tela de entrada'!R645),'Contrato Flexível Prioridade'!$B$2:$B$1489,0),1)</f>
        <v>0</v>
      </c>
      <c r="V645" s="71">
        <v>626</v>
      </c>
      <c r="W645" s="109">
        <f>C645-H645-K645-O645-S645</f>
        <v>-2.2204460492503131E-16</v>
      </c>
    </row>
    <row r="646" spans="2:23" x14ac:dyDescent="0.2">
      <c r="B646" s="47">
        <v>627</v>
      </c>
      <c r="C646" s="43">
        <v>21</v>
      </c>
      <c r="D646" s="13" t="s">
        <v>47</v>
      </c>
      <c r="F646" s="71">
        <v>627</v>
      </c>
      <c r="G646" s="37"/>
      <c r="H646" s="91">
        <f>INDEX('Contrato Firme'!$N$2:$N$745,MATCH('Tela de entrada'!F646,'Contrato Firme'!$D$2:$D$745,0),1)</f>
        <v>8.2814125351641401</v>
      </c>
      <c r="J646" s="71">
        <v>627</v>
      </c>
      <c r="K646" s="93">
        <f>INDEX('Contrato Flexível Percentual'!$R$2:$R$745,MATCH('Tela de entrada'!J646,'Contrato Flexível Percentual'!$D$2:$D$745,0),1)</f>
        <v>4.2</v>
      </c>
      <c r="N646" s="71">
        <v>627</v>
      </c>
      <c r="O646" s="91">
        <f>INDEX('Contrato Flexível Prioridade'!$Q$2:$Q$1489,MATCH(CONCATENATE($N$12,'Tela de entrada'!N646),'Contrato Flexível Prioridade'!$B$2:$B$1489,0),1)</f>
        <v>8.5185874648358606</v>
      </c>
      <c r="R646" s="71">
        <v>627</v>
      </c>
      <c r="S646" s="91">
        <f>INDEX('Contrato Flexível Prioridade'!$Q$2:$Q$1489,MATCH(CONCATENATE($R$12,'Tela de entrada'!R646),'Contrato Flexível Prioridade'!$B$2:$B$1489,0),1)</f>
        <v>0</v>
      </c>
      <c r="V646" s="71">
        <v>627</v>
      </c>
      <c r="W646" s="109">
        <f>C646-H646-K646-O646-S646</f>
        <v>0</v>
      </c>
    </row>
    <row r="647" spans="2:23" x14ac:dyDescent="0.2">
      <c r="B647" s="47">
        <v>628</v>
      </c>
      <c r="C647" s="43">
        <v>25</v>
      </c>
      <c r="D647" s="13" t="s">
        <v>47</v>
      </c>
      <c r="F647" s="71">
        <v>628</v>
      </c>
      <c r="G647" s="37"/>
      <c r="H647" s="91">
        <f>INDEX('Contrato Firme'!$N$2:$N$745,MATCH('Tela de entrada'!F647,'Contrato Firme'!$D$2:$D$745,0),1)</f>
        <v>9.672238654762884</v>
      </c>
      <c r="J647" s="71">
        <v>628</v>
      </c>
      <c r="K647" s="93">
        <f>INDEX('Contrato Flexível Percentual'!$R$2:$R$745,MATCH('Tela de entrada'!J647,'Contrato Flexível Percentual'!$D$2:$D$745,0),1)</f>
        <v>5</v>
      </c>
      <c r="N647" s="71">
        <v>628</v>
      </c>
      <c r="O647" s="91">
        <f>INDEX('Contrato Flexível Prioridade'!$Q$2:$Q$1489,MATCH(CONCATENATE($N$12,'Tela de entrada'!N647),'Contrato Flexível Prioridade'!$B$2:$B$1489,0),1)</f>
        <v>10.327761345237116</v>
      </c>
      <c r="R647" s="71">
        <v>628</v>
      </c>
      <c r="S647" s="91">
        <f>INDEX('Contrato Flexível Prioridade'!$Q$2:$Q$1489,MATCH(CONCATENATE($R$12,'Tela de entrada'!R647),'Contrato Flexível Prioridade'!$B$2:$B$1489,0),1)</f>
        <v>0</v>
      </c>
      <c r="V647" s="71">
        <v>628</v>
      </c>
      <c r="W647" s="109">
        <f>C647-H647-K647-O647-S647</f>
        <v>0</v>
      </c>
    </row>
    <row r="648" spans="2:23" x14ac:dyDescent="0.2">
      <c r="B648" s="47">
        <v>629</v>
      </c>
      <c r="C648" s="43">
        <v>42</v>
      </c>
      <c r="D648" s="13" t="s">
        <v>47</v>
      </c>
      <c r="F648" s="71">
        <v>629</v>
      </c>
      <c r="G648" s="37"/>
      <c r="H648" s="91">
        <f>INDEX('Contrato Firme'!$N$2:$N$745,MATCH('Tela de entrada'!F648,'Contrato Firme'!$D$2:$D$745,0),1)</f>
        <v>15</v>
      </c>
      <c r="J648" s="71">
        <v>629</v>
      </c>
      <c r="K648" s="93">
        <f>INDEX('Contrato Flexível Percentual'!$R$2:$R$745,MATCH('Tela de entrada'!J648,'Contrato Flexível Percentual'!$D$2:$D$745,0),1)</f>
        <v>8.4</v>
      </c>
      <c r="N648" s="71">
        <v>629</v>
      </c>
      <c r="O648" s="91">
        <f>INDEX('Contrato Flexível Prioridade'!$Q$2:$Q$1489,MATCH(CONCATENATE($N$12,'Tela de entrada'!N648),'Contrato Flexível Prioridade'!$B$2:$B$1489,0),1)</f>
        <v>15</v>
      </c>
      <c r="R648" s="71">
        <v>629</v>
      </c>
      <c r="S648" s="91">
        <f>INDEX('Contrato Flexível Prioridade'!$Q$2:$Q$1489,MATCH(CONCATENATE($R$12,'Tela de entrada'!R648),'Contrato Flexível Prioridade'!$B$2:$B$1489,0),1)</f>
        <v>3.6000000000000014</v>
      </c>
      <c r="V648" s="71">
        <v>629</v>
      </c>
      <c r="W648" s="109">
        <f>C648-H648-K648-O648-S648</f>
        <v>0</v>
      </c>
    </row>
    <row r="649" spans="2:23" x14ac:dyDescent="0.2">
      <c r="B649" s="47">
        <v>630</v>
      </c>
      <c r="C649" s="43">
        <v>38</v>
      </c>
      <c r="D649" s="13" t="s">
        <v>47</v>
      </c>
      <c r="F649" s="71">
        <v>630</v>
      </c>
      <c r="G649" s="37"/>
      <c r="H649" s="91">
        <f>INDEX('Contrato Firme'!$N$2:$N$745,MATCH('Tela de entrada'!F649,'Contrato Firme'!$D$2:$D$745,0),1)</f>
        <v>14.192423543458794</v>
      </c>
      <c r="J649" s="71">
        <v>630</v>
      </c>
      <c r="K649" s="93">
        <f>INDEX('Contrato Flexível Percentual'!$R$2:$R$745,MATCH('Tela de entrada'!J649,'Contrato Flexível Percentual'!$D$2:$D$745,0),1)</f>
        <v>7.6</v>
      </c>
      <c r="N649" s="71">
        <v>630</v>
      </c>
      <c r="O649" s="91">
        <f>INDEX('Contrato Flexível Prioridade'!$Q$2:$Q$1489,MATCH(CONCATENATE($N$12,'Tela de entrada'!N649),'Contrato Flexível Prioridade'!$B$2:$B$1489,0),1)</f>
        <v>15</v>
      </c>
      <c r="R649" s="71">
        <v>630</v>
      </c>
      <c r="S649" s="91">
        <f>INDEX('Contrato Flexível Prioridade'!$Q$2:$Q$1489,MATCH(CONCATENATE($R$12,'Tela de entrada'!R649),'Contrato Flexível Prioridade'!$B$2:$B$1489,0),1)</f>
        <v>1.2075764565412044</v>
      </c>
      <c r="V649" s="71">
        <v>630</v>
      </c>
      <c r="W649" s="109">
        <f>C649-H649-K649-O649-S649</f>
        <v>0</v>
      </c>
    </row>
    <row r="650" spans="2:23" x14ac:dyDescent="0.2">
      <c r="B650" s="47">
        <v>631</v>
      </c>
      <c r="C650" s="43">
        <v>10</v>
      </c>
      <c r="D650" s="13" t="s">
        <v>47</v>
      </c>
      <c r="F650" s="71">
        <v>631</v>
      </c>
      <c r="G650" s="37"/>
      <c r="H650" s="91">
        <f>INDEX('Contrato Firme'!$N$2:$N$745,MATCH('Tela de entrada'!F650,'Contrato Firme'!$D$2:$D$745,0),1)</f>
        <v>4.4566407062675992</v>
      </c>
      <c r="J650" s="71">
        <v>631</v>
      </c>
      <c r="K650" s="93">
        <f>INDEX('Contrato Flexível Percentual'!$R$2:$R$745,MATCH('Tela de entrada'!J650,'Contrato Flexível Percentual'!$D$2:$D$745,0),1)</f>
        <v>2</v>
      </c>
      <c r="N650" s="71">
        <v>631</v>
      </c>
      <c r="O650" s="91">
        <f>INDEX('Contrato Flexível Prioridade'!$Q$2:$Q$1489,MATCH(CONCATENATE($N$12,'Tela de entrada'!N650),'Contrato Flexível Prioridade'!$B$2:$B$1489,0),1)</f>
        <v>3.5433592937324008</v>
      </c>
      <c r="R650" s="71">
        <v>631</v>
      </c>
      <c r="S650" s="91">
        <f>INDEX('Contrato Flexível Prioridade'!$Q$2:$Q$1489,MATCH(CONCATENATE($R$12,'Tela de entrada'!R650),'Contrato Flexível Prioridade'!$B$2:$B$1489,0),1)</f>
        <v>0</v>
      </c>
      <c r="V650" s="71">
        <v>631</v>
      </c>
      <c r="W650" s="109">
        <f>C650-H650-K650-O650-S650</f>
        <v>0</v>
      </c>
    </row>
    <row r="651" spans="2:23" x14ac:dyDescent="0.2">
      <c r="B651" s="47">
        <v>632</v>
      </c>
      <c r="C651" s="43">
        <v>33</v>
      </c>
      <c r="D651" s="13" t="s">
        <v>47</v>
      </c>
      <c r="F651" s="71">
        <v>632</v>
      </c>
      <c r="G651" s="37"/>
      <c r="H651" s="91">
        <f>INDEX('Contrato Firme'!$N$2:$N$745,MATCH('Tela de entrada'!F651,'Contrato Firme'!$D$2:$D$745,0),1)</f>
        <v>12.453890893960367</v>
      </c>
      <c r="J651" s="71">
        <v>632</v>
      </c>
      <c r="K651" s="93">
        <f>INDEX('Contrato Flexível Percentual'!$R$2:$R$745,MATCH('Tela de entrada'!J651,'Contrato Flexível Percentual'!$D$2:$D$745,0),1)</f>
        <v>6.6</v>
      </c>
      <c r="N651" s="71">
        <v>632</v>
      </c>
      <c r="O651" s="91">
        <f>INDEX('Contrato Flexível Prioridade'!$Q$2:$Q$1489,MATCH(CONCATENATE($N$12,'Tela de entrada'!N651),'Contrato Flexível Prioridade'!$B$2:$B$1489,0),1)</f>
        <v>13.946109106039636</v>
      </c>
      <c r="R651" s="71">
        <v>632</v>
      </c>
      <c r="S651" s="91">
        <f>INDEX('Contrato Flexível Prioridade'!$Q$2:$Q$1489,MATCH(CONCATENATE($R$12,'Tela de entrada'!R651),'Contrato Flexível Prioridade'!$B$2:$B$1489,0),1)</f>
        <v>0</v>
      </c>
      <c r="V651" s="71">
        <v>632</v>
      </c>
      <c r="W651" s="109">
        <f>C651-H651-K651-O651-S651</f>
        <v>-1.7763568394002505E-15</v>
      </c>
    </row>
    <row r="652" spans="2:23" x14ac:dyDescent="0.2">
      <c r="B652" s="47">
        <v>633</v>
      </c>
      <c r="C652" s="43">
        <v>32</v>
      </c>
      <c r="D652" s="13" t="s">
        <v>47</v>
      </c>
      <c r="F652" s="71">
        <v>633</v>
      </c>
      <c r="G652" s="37"/>
      <c r="H652" s="91">
        <f>INDEX('Contrato Firme'!$N$2:$N$745,MATCH('Tela de entrada'!F652,'Contrato Firme'!$D$2:$D$745,0),1)</f>
        <v>12.106184364060681</v>
      </c>
      <c r="J652" s="71">
        <v>633</v>
      </c>
      <c r="K652" s="93">
        <f>INDEX('Contrato Flexível Percentual'!$R$2:$R$745,MATCH('Tela de entrada'!J652,'Contrato Flexível Percentual'!$D$2:$D$745,0),1)</f>
        <v>6.4</v>
      </c>
      <c r="N652" s="71">
        <v>633</v>
      </c>
      <c r="O652" s="91">
        <f>INDEX('Contrato Flexível Prioridade'!$Q$2:$Q$1489,MATCH(CONCATENATE($N$12,'Tela de entrada'!N652),'Contrato Flexível Prioridade'!$B$2:$B$1489,0),1)</f>
        <v>13.49381563593932</v>
      </c>
      <c r="R652" s="71">
        <v>633</v>
      </c>
      <c r="S652" s="91">
        <f>INDEX('Contrato Flexível Prioridade'!$Q$2:$Q$1489,MATCH(CONCATENATE($R$12,'Tela de entrada'!R652),'Contrato Flexível Prioridade'!$B$2:$B$1489,0),1)</f>
        <v>0</v>
      </c>
      <c r="V652" s="71">
        <v>633</v>
      </c>
      <c r="W652" s="109">
        <f>C652-H652-K652-O652-S652</f>
        <v>-1.7763568394002505E-15</v>
      </c>
    </row>
    <row r="653" spans="2:23" x14ac:dyDescent="0.2">
      <c r="B653" s="47">
        <v>634</v>
      </c>
      <c r="C653" s="43">
        <v>36</v>
      </c>
      <c r="D653" s="13" t="s">
        <v>47</v>
      </c>
      <c r="F653" s="71">
        <v>634</v>
      </c>
      <c r="G653" s="37"/>
      <c r="H653" s="91">
        <f>INDEX('Contrato Firme'!$N$2:$N$745,MATCH('Tela de entrada'!F653,'Contrato Firme'!$D$2:$D$745,0),1)</f>
        <v>13.497010483659423</v>
      </c>
      <c r="J653" s="71">
        <v>634</v>
      </c>
      <c r="K653" s="93">
        <f>INDEX('Contrato Flexível Percentual'!$R$2:$R$745,MATCH('Tela de entrada'!J653,'Contrato Flexível Percentual'!$D$2:$D$745,0),1)</f>
        <v>7.2</v>
      </c>
      <c r="N653" s="71">
        <v>634</v>
      </c>
      <c r="O653" s="91">
        <f>INDEX('Contrato Flexível Prioridade'!$Q$2:$Q$1489,MATCH(CONCATENATE($N$12,'Tela de entrada'!N653),'Contrato Flexível Prioridade'!$B$2:$B$1489,0),1)</f>
        <v>15</v>
      </c>
      <c r="R653" s="71">
        <v>634</v>
      </c>
      <c r="S653" s="91">
        <f>INDEX('Contrato Flexível Prioridade'!$Q$2:$Q$1489,MATCH(CONCATENATE($R$12,'Tela de entrada'!R653),'Contrato Flexível Prioridade'!$B$2:$B$1489,0),1)</f>
        <v>0.30298951634057758</v>
      </c>
      <c r="V653" s="71">
        <v>634</v>
      </c>
      <c r="W653" s="109">
        <f>C653-H653-K653-O653-S653</f>
        <v>0</v>
      </c>
    </row>
    <row r="654" spans="2:23" x14ac:dyDescent="0.2">
      <c r="B654" s="47">
        <v>635</v>
      </c>
      <c r="C654" s="43">
        <v>16</v>
      </c>
      <c r="D654" s="13" t="s">
        <v>47</v>
      </c>
      <c r="F654" s="71">
        <v>635</v>
      </c>
      <c r="G654" s="37"/>
      <c r="H654" s="91">
        <f>INDEX('Contrato Firme'!$N$2:$N$745,MATCH('Tela de entrada'!F654,'Contrato Firme'!$D$2:$D$745,0),1)</f>
        <v>6.5428798856657124</v>
      </c>
      <c r="J654" s="71">
        <v>635</v>
      </c>
      <c r="K654" s="93">
        <f>INDEX('Contrato Flexível Percentual'!$R$2:$R$745,MATCH('Tela de entrada'!J654,'Contrato Flexível Percentual'!$D$2:$D$745,0),1)</f>
        <v>3.2</v>
      </c>
      <c r="N654" s="71">
        <v>635</v>
      </c>
      <c r="O654" s="91">
        <f>INDEX('Contrato Flexível Prioridade'!$Q$2:$Q$1489,MATCH(CONCATENATE($N$12,'Tela de entrada'!N654),'Contrato Flexível Prioridade'!$B$2:$B$1489,0),1)</f>
        <v>6.2571201143342883</v>
      </c>
      <c r="R654" s="71">
        <v>635</v>
      </c>
      <c r="S654" s="91">
        <f>INDEX('Contrato Flexível Prioridade'!$Q$2:$Q$1489,MATCH(CONCATENATE($R$12,'Tela de entrada'!R654),'Contrato Flexível Prioridade'!$B$2:$B$1489,0),1)</f>
        <v>0</v>
      </c>
      <c r="V654" s="71">
        <v>635</v>
      </c>
      <c r="W654" s="109">
        <f>C654-H654-K654-O654-S654</f>
        <v>-8.8817841970012523E-16</v>
      </c>
    </row>
    <row r="655" spans="2:23" x14ac:dyDescent="0.2">
      <c r="B655" s="47">
        <v>636</v>
      </c>
      <c r="C655" s="43">
        <v>50</v>
      </c>
      <c r="D655" s="13" t="s">
        <v>47</v>
      </c>
      <c r="F655" s="71">
        <v>636</v>
      </c>
      <c r="G655" s="37"/>
      <c r="H655" s="91">
        <f>INDEX('Contrato Firme'!$N$2:$N$745,MATCH('Tela de entrada'!F655,'Contrato Firme'!$D$2:$D$745,0),1)</f>
        <v>15</v>
      </c>
      <c r="J655" s="71">
        <v>636</v>
      </c>
      <c r="K655" s="93">
        <f>INDEX('Contrato Flexível Percentual'!$R$2:$R$745,MATCH('Tela de entrada'!J655,'Contrato Flexível Percentual'!$D$2:$D$745,0),1)</f>
        <v>10</v>
      </c>
      <c r="N655" s="71">
        <v>636</v>
      </c>
      <c r="O655" s="91">
        <f>INDEX('Contrato Flexível Prioridade'!$Q$2:$Q$1489,MATCH(CONCATENATE($N$12,'Tela de entrada'!N655),'Contrato Flexível Prioridade'!$B$2:$B$1489,0),1)</f>
        <v>15</v>
      </c>
      <c r="R655" s="71">
        <v>636</v>
      </c>
      <c r="S655" s="91">
        <f>INDEX('Contrato Flexível Prioridade'!$Q$2:$Q$1489,MATCH(CONCATENATE($R$12,'Tela de entrada'!R655),'Contrato Flexível Prioridade'!$B$2:$B$1489,0),1)</f>
        <v>10</v>
      </c>
      <c r="V655" s="71">
        <v>636</v>
      </c>
      <c r="W655" s="109">
        <f>C655-H655-K655-O655-S655</f>
        <v>0</v>
      </c>
    </row>
    <row r="656" spans="2:23" x14ac:dyDescent="0.2">
      <c r="B656" s="47">
        <v>637</v>
      </c>
      <c r="C656" s="43">
        <v>13</v>
      </c>
      <c r="D656" s="13" t="s">
        <v>47</v>
      </c>
      <c r="F656" s="71">
        <v>637</v>
      </c>
      <c r="G656" s="37"/>
      <c r="H656" s="91">
        <f>INDEX('Contrato Firme'!$N$2:$N$745,MATCH('Tela de entrada'!F656,'Contrato Firme'!$D$2:$D$745,0),1)</f>
        <v>5.4997602959666558</v>
      </c>
      <c r="J656" s="71">
        <v>637</v>
      </c>
      <c r="K656" s="93">
        <f>INDEX('Contrato Flexível Percentual'!$R$2:$R$745,MATCH('Tela de entrada'!J656,'Contrato Flexível Percentual'!$D$2:$D$745,0),1)</f>
        <v>2.6</v>
      </c>
      <c r="N656" s="71">
        <v>637</v>
      </c>
      <c r="O656" s="91">
        <f>INDEX('Contrato Flexível Prioridade'!$Q$2:$Q$1489,MATCH(CONCATENATE($N$12,'Tela de entrada'!N656),'Contrato Flexível Prioridade'!$B$2:$B$1489,0),1)</f>
        <v>4.9002397040333445</v>
      </c>
      <c r="R656" s="71">
        <v>637</v>
      </c>
      <c r="S656" s="91">
        <f>INDEX('Contrato Flexível Prioridade'!$Q$2:$Q$1489,MATCH(CONCATENATE($R$12,'Tela de entrada'!R656),'Contrato Flexível Prioridade'!$B$2:$B$1489,0),1)</f>
        <v>0</v>
      </c>
      <c r="V656" s="71">
        <v>637</v>
      </c>
      <c r="W656" s="109">
        <f>C656-H656-K656-O656-S656</f>
        <v>0</v>
      </c>
    </row>
    <row r="657" spans="2:23" x14ac:dyDescent="0.2">
      <c r="B657" s="47">
        <v>638</v>
      </c>
      <c r="C657" s="43">
        <v>37</v>
      </c>
      <c r="D657" s="13" t="s">
        <v>47</v>
      </c>
      <c r="F657" s="71">
        <v>638</v>
      </c>
      <c r="G657" s="37"/>
      <c r="H657" s="91">
        <f>INDEX('Contrato Firme'!$N$2:$N$745,MATCH('Tela de entrada'!F657,'Contrato Firme'!$D$2:$D$745,0),1)</f>
        <v>13.84471701355911</v>
      </c>
      <c r="J657" s="71">
        <v>638</v>
      </c>
      <c r="K657" s="93">
        <f>INDEX('Contrato Flexível Percentual'!$R$2:$R$745,MATCH('Tela de entrada'!J657,'Contrato Flexível Percentual'!$D$2:$D$745,0),1)</f>
        <v>7.4</v>
      </c>
      <c r="N657" s="71">
        <v>638</v>
      </c>
      <c r="O657" s="91">
        <f>INDEX('Contrato Flexível Prioridade'!$Q$2:$Q$1489,MATCH(CONCATENATE($N$12,'Tela de entrada'!N657),'Contrato Flexível Prioridade'!$B$2:$B$1489,0),1)</f>
        <v>15</v>
      </c>
      <c r="R657" s="71">
        <v>638</v>
      </c>
      <c r="S657" s="91">
        <f>INDEX('Contrato Flexível Prioridade'!$Q$2:$Q$1489,MATCH(CONCATENATE($R$12,'Tela de entrada'!R657),'Contrato Flexível Prioridade'!$B$2:$B$1489,0),1)</f>
        <v>0.7552829864408892</v>
      </c>
      <c r="V657" s="71">
        <v>638</v>
      </c>
      <c r="W657" s="109">
        <f>C657-H657-K657-O657-S657</f>
        <v>-1.7763568394002505E-15</v>
      </c>
    </row>
    <row r="658" spans="2:23" x14ac:dyDescent="0.2">
      <c r="B658" s="47">
        <v>639</v>
      </c>
      <c r="C658" s="43">
        <v>36</v>
      </c>
      <c r="D658" s="13" t="s">
        <v>47</v>
      </c>
      <c r="F658" s="71">
        <v>639</v>
      </c>
      <c r="G658" s="37"/>
      <c r="H658" s="91">
        <f>INDEX('Contrato Firme'!$N$2:$N$745,MATCH('Tela de entrada'!F658,'Contrato Firme'!$D$2:$D$745,0),1)</f>
        <v>13.497010483659423</v>
      </c>
      <c r="J658" s="71">
        <v>639</v>
      </c>
      <c r="K658" s="93">
        <f>INDEX('Contrato Flexível Percentual'!$R$2:$R$745,MATCH('Tela de entrada'!J658,'Contrato Flexível Percentual'!$D$2:$D$745,0),1)</f>
        <v>7.2</v>
      </c>
      <c r="N658" s="71">
        <v>639</v>
      </c>
      <c r="O658" s="91">
        <f>INDEX('Contrato Flexível Prioridade'!$Q$2:$Q$1489,MATCH(CONCATENATE($N$12,'Tela de entrada'!N658),'Contrato Flexível Prioridade'!$B$2:$B$1489,0),1)</f>
        <v>15</v>
      </c>
      <c r="R658" s="71">
        <v>639</v>
      </c>
      <c r="S658" s="91">
        <f>INDEX('Contrato Flexível Prioridade'!$Q$2:$Q$1489,MATCH(CONCATENATE($R$12,'Tela de entrada'!R658),'Contrato Flexível Prioridade'!$B$2:$B$1489,0),1)</f>
        <v>0.30298951634057758</v>
      </c>
      <c r="V658" s="71">
        <v>639</v>
      </c>
      <c r="W658" s="109">
        <f>C658-H658-K658-O658-S658</f>
        <v>0</v>
      </c>
    </row>
    <row r="659" spans="2:23" x14ac:dyDescent="0.2">
      <c r="B659" s="47">
        <v>640</v>
      </c>
      <c r="C659" s="43">
        <v>45</v>
      </c>
      <c r="D659" s="13" t="s">
        <v>47</v>
      </c>
      <c r="F659" s="71">
        <v>640</v>
      </c>
      <c r="G659" s="37"/>
      <c r="H659" s="91">
        <f>INDEX('Contrato Firme'!$N$2:$N$745,MATCH('Tela de entrada'!F659,'Contrato Firme'!$D$2:$D$745,0),1)</f>
        <v>15</v>
      </c>
      <c r="J659" s="71">
        <v>640</v>
      </c>
      <c r="K659" s="93">
        <f>INDEX('Contrato Flexível Percentual'!$R$2:$R$745,MATCH('Tela de entrada'!J659,'Contrato Flexível Percentual'!$D$2:$D$745,0),1)</f>
        <v>9</v>
      </c>
      <c r="N659" s="71">
        <v>640</v>
      </c>
      <c r="O659" s="91">
        <f>INDEX('Contrato Flexível Prioridade'!$Q$2:$Q$1489,MATCH(CONCATENATE($N$12,'Tela de entrada'!N659),'Contrato Flexível Prioridade'!$B$2:$B$1489,0),1)</f>
        <v>15</v>
      </c>
      <c r="R659" s="71">
        <v>640</v>
      </c>
      <c r="S659" s="91">
        <f>INDEX('Contrato Flexível Prioridade'!$Q$2:$Q$1489,MATCH(CONCATENATE($R$12,'Tela de entrada'!R659),'Contrato Flexível Prioridade'!$B$2:$B$1489,0),1)</f>
        <v>6</v>
      </c>
      <c r="V659" s="71">
        <v>640</v>
      </c>
      <c r="W659" s="109">
        <f>C659-H659-K659-O659-S659</f>
        <v>0</v>
      </c>
    </row>
    <row r="660" spans="2:23" x14ac:dyDescent="0.2">
      <c r="B660" s="47">
        <v>641</v>
      </c>
      <c r="C660" s="43">
        <v>50</v>
      </c>
      <c r="D660" s="13" t="s">
        <v>47</v>
      </c>
      <c r="F660" s="71">
        <v>641</v>
      </c>
      <c r="G660" s="37"/>
      <c r="H660" s="91">
        <f>INDEX('Contrato Firme'!$N$2:$N$745,MATCH('Tela de entrada'!F660,'Contrato Firme'!$D$2:$D$745,0),1)</f>
        <v>15</v>
      </c>
      <c r="J660" s="71">
        <v>641</v>
      </c>
      <c r="K660" s="93">
        <f>INDEX('Contrato Flexível Percentual'!$R$2:$R$745,MATCH('Tela de entrada'!J660,'Contrato Flexível Percentual'!$D$2:$D$745,0),1)</f>
        <v>10</v>
      </c>
      <c r="N660" s="71">
        <v>641</v>
      </c>
      <c r="O660" s="91">
        <f>INDEX('Contrato Flexível Prioridade'!$Q$2:$Q$1489,MATCH(CONCATENATE($N$12,'Tela de entrada'!N660),'Contrato Flexível Prioridade'!$B$2:$B$1489,0),1)</f>
        <v>15</v>
      </c>
      <c r="R660" s="71">
        <v>641</v>
      </c>
      <c r="S660" s="91">
        <f>INDEX('Contrato Flexível Prioridade'!$Q$2:$Q$1489,MATCH(CONCATENATE($R$12,'Tela de entrada'!R660),'Contrato Flexível Prioridade'!$B$2:$B$1489,0),1)</f>
        <v>10</v>
      </c>
      <c r="V660" s="71">
        <v>641</v>
      </c>
      <c r="W660" s="109">
        <f>C660-H660-K660-O660-S660</f>
        <v>0</v>
      </c>
    </row>
    <row r="661" spans="2:23" x14ac:dyDescent="0.2">
      <c r="B661" s="47">
        <v>642</v>
      </c>
      <c r="C661" s="43">
        <v>20</v>
      </c>
      <c r="D661" s="13" t="s">
        <v>47</v>
      </c>
      <c r="F661" s="71">
        <v>642</v>
      </c>
      <c r="G661" s="37"/>
      <c r="H661" s="91">
        <f>INDEX('Contrato Firme'!$N$2:$N$745,MATCH('Tela de entrada'!F661,'Contrato Firme'!$D$2:$D$745,0),1)</f>
        <v>7.9337060052644555</v>
      </c>
      <c r="J661" s="71">
        <v>642</v>
      </c>
      <c r="K661" s="93">
        <f>INDEX('Contrato Flexível Percentual'!$R$2:$R$745,MATCH('Tela de entrada'!J661,'Contrato Flexível Percentual'!$D$2:$D$745,0),1)</f>
        <v>4</v>
      </c>
      <c r="N661" s="71">
        <v>642</v>
      </c>
      <c r="O661" s="91">
        <f>INDEX('Contrato Flexível Prioridade'!$Q$2:$Q$1489,MATCH(CONCATENATE($N$12,'Tela de entrada'!N661),'Contrato Flexível Prioridade'!$B$2:$B$1489,0),1)</f>
        <v>8.0662939947355454</v>
      </c>
      <c r="R661" s="71">
        <v>642</v>
      </c>
      <c r="S661" s="91">
        <f>INDEX('Contrato Flexível Prioridade'!$Q$2:$Q$1489,MATCH(CONCATENATE($R$12,'Tela de entrada'!R661),'Contrato Flexível Prioridade'!$B$2:$B$1489,0),1)</f>
        <v>0</v>
      </c>
      <c r="V661" s="71">
        <v>642</v>
      </c>
      <c r="W661" s="109">
        <f>C661-H661-K661-O661-S661</f>
        <v>0</v>
      </c>
    </row>
    <row r="662" spans="2:23" x14ac:dyDescent="0.2">
      <c r="B662" s="47">
        <v>643</v>
      </c>
      <c r="C662" s="43">
        <v>22</v>
      </c>
      <c r="D662" s="13" t="s">
        <v>47</v>
      </c>
      <c r="F662" s="71">
        <v>643</v>
      </c>
      <c r="G662" s="37"/>
      <c r="H662" s="91">
        <f>INDEX('Contrato Firme'!$N$2:$N$745,MATCH('Tela de entrada'!F662,'Contrato Firme'!$D$2:$D$745,0),1)</f>
        <v>8.6291190650638274</v>
      </c>
      <c r="J662" s="71">
        <v>643</v>
      </c>
      <c r="K662" s="93">
        <f>INDEX('Contrato Flexível Percentual'!$R$2:$R$745,MATCH('Tela de entrada'!J662,'Contrato Flexível Percentual'!$D$2:$D$745,0),1)</f>
        <v>4.4000000000000004</v>
      </c>
      <c r="N662" s="71">
        <v>643</v>
      </c>
      <c r="O662" s="91">
        <f>INDEX('Contrato Flexível Prioridade'!$Q$2:$Q$1489,MATCH(CONCATENATE($N$12,'Tela de entrada'!N662),'Contrato Flexível Prioridade'!$B$2:$B$1489,0),1)</f>
        <v>8.9708809349361722</v>
      </c>
      <c r="R662" s="71">
        <v>643</v>
      </c>
      <c r="S662" s="91">
        <f>INDEX('Contrato Flexível Prioridade'!$Q$2:$Q$1489,MATCH(CONCATENATE($R$12,'Tela de entrada'!R662),'Contrato Flexível Prioridade'!$B$2:$B$1489,0),1)</f>
        <v>0</v>
      </c>
      <c r="V662" s="71">
        <v>643</v>
      </c>
      <c r="W662" s="109">
        <f>C662-H662-K662-O662-S662</f>
        <v>0</v>
      </c>
    </row>
    <row r="663" spans="2:23" x14ac:dyDescent="0.2">
      <c r="B663" s="47">
        <v>644</v>
      </c>
      <c r="C663" s="43">
        <v>23</v>
      </c>
      <c r="D663" s="13" t="s">
        <v>47</v>
      </c>
      <c r="F663" s="71">
        <v>644</v>
      </c>
      <c r="G663" s="37"/>
      <c r="H663" s="91">
        <f>INDEX('Contrato Firme'!$N$2:$N$745,MATCH('Tela de entrada'!F663,'Contrato Firme'!$D$2:$D$745,0),1)</f>
        <v>8.9768255949635112</v>
      </c>
      <c r="J663" s="71">
        <v>644</v>
      </c>
      <c r="K663" s="93">
        <f>INDEX('Contrato Flexível Percentual'!$R$2:$R$745,MATCH('Tela de entrada'!J663,'Contrato Flexível Percentual'!$D$2:$D$745,0),1)</f>
        <v>4.5999999999999996</v>
      </c>
      <c r="N663" s="71">
        <v>644</v>
      </c>
      <c r="O663" s="91">
        <f>INDEX('Contrato Flexível Prioridade'!$Q$2:$Q$1489,MATCH(CONCATENATE($N$12,'Tela de entrada'!N663),'Contrato Flexível Prioridade'!$B$2:$B$1489,0),1)</f>
        <v>9.4231744050364892</v>
      </c>
      <c r="R663" s="71">
        <v>644</v>
      </c>
      <c r="S663" s="91">
        <f>INDEX('Contrato Flexível Prioridade'!$Q$2:$Q$1489,MATCH(CONCATENATE($R$12,'Tela de entrada'!R663),'Contrato Flexível Prioridade'!$B$2:$B$1489,0),1)</f>
        <v>0</v>
      </c>
      <c r="V663" s="71">
        <v>644</v>
      </c>
      <c r="W663" s="109">
        <f>C663-H663-K663-O663-S663</f>
        <v>0</v>
      </c>
    </row>
    <row r="664" spans="2:23" x14ac:dyDescent="0.2">
      <c r="B664" s="47">
        <v>645</v>
      </c>
      <c r="C664" s="43">
        <v>8</v>
      </c>
      <c r="D664" s="13" t="s">
        <v>47</v>
      </c>
      <c r="F664" s="71">
        <v>645</v>
      </c>
      <c r="G664" s="37"/>
      <c r="H664" s="91">
        <f>INDEX('Contrato Firme'!$N$2:$N$745,MATCH('Tela de entrada'!F664,'Contrato Firme'!$D$2:$D$745,0),1)</f>
        <v>3.7836603258165948</v>
      </c>
      <c r="J664" s="71">
        <v>645</v>
      </c>
      <c r="K664" s="93">
        <f>INDEX('Contrato Flexível Percentual'!$R$2:$R$745,MATCH('Tela de entrada'!J664,'Contrato Flexível Percentual'!$D$2:$D$745,0),1)</f>
        <v>1.6</v>
      </c>
      <c r="N664" s="71">
        <v>645</v>
      </c>
      <c r="O664" s="91">
        <f>INDEX('Contrato Flexível Prioridade'!$Q$2:$Q$1489,MATCH(CONCATENATE($N$12,'Tela de entrada'!N664),'Contrato Flexível Prioridade'!$B$2:$B$1489,0),1)</f>
        <v>2.6163396741834051</v>
      </c>
      <c r="R664" s="71">
        <v>645</v>
      </c>
      <c r="S664" s="91">
        <f>INDEX('Contrato Flexível Prioridade'!$Q$2:$Q$1489,MATCH(CONCATENATE($R$12,'Tela de entrada'!R664),'Contrato Flexível Prioridade'!$B$2:$B$1489,0),1)</f>
        <v>0</v>
      </c>
      <c r="V664" s="71">
        <v>645</v>
      </c>
      <c r="W664" s="109">
        <f>C664-H664-K664-O664-S664</f>
        <v>4.4408920985006262E-16</v>
      </c>
    </row>
    <row r="665" spans="2:23" x14ac:dyDescent="0.2">
      <c r="B665" s="47">
        <v>646</v>
      </c>
      <c r="C665" s="43">
        <v>32</v>
      </c>
      <c r="D665" s="13" t="s">
        <v>47</v>
      </c>
      <c r="F665" s="71">
        <v>646</v>
      </c>
      <c r="G665" s="37"/>
      <c r="H665" s="91">
        <f>INDEX('Contrato Firme'!$N$2:$N$745,MATCH('Tela de entrada'!F665,'Contrato Firme'!$D$2:$D$745,0),1)</f>
        <v>12.106184364060681</v>
      </c>
      <c r="J665" s="71">
        <v>646</v>
      </c>
      <c r="K665" s="93">
        <f>INDEX('Contrato Flexível Percentual'!$R$2:$R$745,MATCH('Tela de entrada'!J665,'Contrato Flexível Percentual'!$D$2:$D$745,0),1)</f>
        <v>6.4</v>
      </c>
      <c r="N665" s="71">
        <v>646</v>
      </c>
      <c r="O665" s="91">
        <f>INDEX('Contrato Flexível Prioridade'!$Q$2:$Q$1489,MATCH(CONCATENATE($N$12,'Tela de entrada'!N665),'Contrato Flexível Prioridade'!$B$2:$B$1489,0),1)</f>
        <v>13.49381563593932</v>
      </c>
      <c r="R665" s="71">
        <v>646</v>
      </c>
      <c r="S665" s="91">
        <f>INDEX('Contrato Flexível Prioridade'!$Q$2:$Q$1489,MATCH(CONCATENATE($R$12,'Tela de entrada'!R665),'Contrato Flexível Prioridade'!$B$2:$B$1489,0),1)</f>
        <v>0</v>
      </c>
      <c r="V665" s="71">
        <v>646</v>
      </c>
      <c r="W665" s="109">
        <f>C665-H665-K665-O665-S665</f>
        <v>-1.7763568394002505E-15</v>
      </c>
    </row>
    <row r="666" spans="2:23" x14ac:dyDescent="0.2">
      <c r="B666" s="47">
        <v>647</v>
      </c>
      <c r="C666" s="43">
        <v>19</v>
      </c>
      <c r="D666" s="13" t="s">
        <v>47</v>
      </c>
      <c r="F666" s="71">
        <v>647</v>
      </c>
      <c r="G666" s="37"/>
      <c r="H666" s="91">
        <f>INDEX('Contrato Firme'!$N$2:$N$745,MATCH('Tela de entrada'!F666,'Contrato Firme'!$D$2:$D$745,0),1)</f>
        <v>7.585999475364769</v>
      </c>
      <c r="J666" s="71">
        <v>647</v>
      </c>
      <c r="K666" s="93">
        <f>INDEX('Contrato Flexível Percentual'!$R$2:$R$745,MATCH('Tela de entrada'!J666,'Contrato Flexível Percentual'!$D$2:$D$745,0),1)</f>
        <v>3.8</v>
      </c>
      <c r="N666" s="71">
        <v>647</v>
      </c>
      <c r="O666" s="91">
        <f>INDEX('Contrato Flexível Prioridade'!$Q$2:$Q$1489,MATCH(CONCATENATE($N$12,'Tela de entrada'!N666),'Contrato Flexível Prioridade'!$B$2:$B$1489,0),1)</f>
        <v>7.6140005246352302</v>
      </c>
      <c r="R666" s="71">
        <v>647</v>
      </c>
      <c r="S666" s="91">
        <f>INDEX('Contrato Flexível Prioridade'!$Q$2:$Q$1489,MATCH(CONCATENATE($R$12,'Tela de entrada'!R666),'Contrato Flexível Prioridade'!$B$2:$B$1489,0),1)</f>
        <v>0</v>
      </c>
      <c r="V666" s="71">
        <v>647</v>
      </c>
      <c r="W666" s="109">
        <f>C666-H666-K666-O666-S666</f>
        <v>8.8817841970012523E-16</v>
      </c>
    </row>
    <row r="667" spans="2:23" x14ac:dyDescent="0.2">
      <c r="B667" s="47">
        <v>648</v>
      </c>
      <c r="C667" s="43">
        <v>8</v>
      </c>
      <c r="D667" s="13" t="s">
        <v>47</v>
      </c>
      <c r="F667" s="71">
        <v>648</v>
      </c>
      <c r="G667" s="37"/>
      <c r="H667" s="91">
        <f>INDEX('Contrato Firme'!$N$2:$N$745,MATCH('Tela de entrada'!F667,'Contrato Firme'!$D$2:$D$745,0),1)</f>
        <v>3.7836603258165948</v>
      </c>
      <c r="J667" s="71">
        <v>648</v>
      </c>
      <c r="K667" s="93">
        <f>INDEX('Contrato Flexível Percentual'!$R$2:$R$745,MATCH('Tela de entrada'!J667,'Contrato Flexível Percentual'!$D$2:$D$745,0),1)</f>
        <v>1.6</v>
      </c>
      <c r="N667" s="71">
        <v>648</v>
      </c>
      <c r="O667" s="91">
        <f>INDEX('Contrato Flexível Prioridade'!$Q$2:$Q$1489,MATCH(CONCATENATE($N$12,'Tela de entrada'!N667),'Contrato Flexível Prioridade'!$B$2:$B$1489,0),1)</f>
        <v>2.6163396741834051</v>
      </c>
      <c r="R667" s="71">
        <v>648</v>
      </c>
      <c r="S667" s="91">
        <f>INDEX('Contrato Flexível Prioridade'!$Q$2:$Q$1489,MATCH(CONCATENATE($R$12,'Tela de entrada'!R667),'Contrato Flexível Prioridade'!$B$2:$B$1489,0),1)</f>
        <v>0</v>
      </c>
      <c r="V667" s="71">
        <v>648</v>
      </c>
      <c r="W667" s="109">
        <f>C667-H667-K667-O667-S667</f>
        <v>4.4408920985006262E-16</v>
      </c>
    </row>
    <row r="668" spans="2:23" x14ac:dyDescent="0.2">
      <c r="B668" s="47">
        <v>649</v>
      </c>
      <c r="C668" s="43">
        <v>14</v>
      </c>
      <c r="D668" s="13" t="s">
        <v>47</v>
      </c>
      <c r="F668" s="71">
        <v>649</v>
      </c>
      <c r="G668" s="37"/>
      <c r="H668" s="91">
        <f>INDEX('Contrato Firme'!$N$2:$N$745,MATCH('Tela de entrada'!F668,'Contrato Firme'!$D$2:$D$745,0),1)</f>
        <v>5.8474668258663414</v>
      </c>
      <c r="J668" s="71">
        <v>649</v>
      </c>
      <c r="K668" s="93">
        <f>INDEX('Contrato Flexível Percentual'!$R$2:$R$745,MATCH('Tela de entrada'!J668,'Contrato Flexível Percentual'!$D$2:$D$745,0),1)</f>
        <v>2.8</v>
      </c>
      <c r="N668" s="71">
        <v>649</v>
      </c>
      <c r="O668" s="91">
        <f>INDEX('Contrato Flexível Prioridade'!$Q$2:$Q$1489,MATCH(CONCATENATE($N$12,'Tela de entrada'!N668),'Contrato Flexível Prioridade'!$B$2:$B$1489,0),1)</f>
        <v>5.3525331741336579</v>
      </c>
      <c r="R668" s="71">
        <v>649</v>
      </c>
      <c r="S668" s="91">
        <f>INDEX('Contrato Flexível Prioridade'!$Q$2:$Q$1489,MATCH(CONCATENATE($R$12,'Tela de entrada'!R668),'Contrato Flexível Prioridade'!$B$2:$B$1489,0),1)</f>
        <v>0</v>
      </c>
      <c r="V668" s="71">
        <v>649</v>
      </c>
      <c r="W668" s="109">
        <f>C668-H668-K668-O668-S668</f>
        <v>8.8817841970012523E-16</v>
      </c>
    </row>
    <row r="669" spans="2:23" x14ac:dyDescent="0.2">
      <c r="B669" s="47">
        <v>650</v>
      </c>
      <c r="C669" s="43">
        <v>37</v>
      </c>
      <c r="D669" s="13" t="s">
        <v>47</v>
      </c>
      <c r="F669" s="71">
        <v>650</v>
      </c>
      <c r="G669" s="37"/>
      <c r="H669" s="91">
        <f>INDEX('Contrato Firme'!$N$2:$N$745,MATCH('Tela de entrada'!F669,'Contrato Firme'!$D$2:$D$745,0),1)</f>
        <v>13.84471701355911</v>
      </c>
      <c r="J669" s="71">
        <v>650</v>
      </c>
      <c r="K669" s="93">
        <f>INDEX('Contrato Flexível Percentual'!$R$2:$R$745,MATCH('Tela de entrada'!J669,'Contrato Flexível Percentual'!$D$2:$D$745,0),1)</f>
        <v>7.4</v>
      </c>
      <c r="N669" s="71">
        <v>650</v>
      </c>
      <c r="O669" s="91">
        <f>INDEX('Contrato Flexível Prioridade'!$Q$2:$Q$1489,MATCH(CONCATENATE($N$12,'Tela de entrada'!N669),'Contrato Flexível Prioridade'!$B$2:$B$1489,0),1)</f>
        <v>15</v>
      </c>
      <c r="R669" s="71">
        <v>650</v>
      </c>
      <c r="S669" s="91">
        <f>INDEX('Contrato Flexível Prioridade'!$Q$2:$Q$1489,MATCH(CONCATENATE($R$12,'Tela de entrada'!R669),'Contrato Flexível Prioridade'!$B$2:$B$1489,0),1)</f>
        <v>0.7552829864408892</v>
      </c>
      <c r="V669" s="71">
        <v>650</v>
      </c>
      <c r="W669" s="109">
        <f>C669-H669-K669-O669-S669</f>
        <v>-1.7763568394002505E-15</v>
      </c>
    </row>
    <row r="670" spans="2:23" x14ac:dyDescent="0.2">
      <c r="B670" s="47">
        <v>651</v>
      </c>
      <c r="C670" s="43">
        <v>10</v>
      </c>
      <c r="D670" s="13" t="s">
        <v>47</v>
      </c>
      <c r="F670" s="71">
        <v>651</v>
      </c>
      <c r="G670" s="37"/>
      <c r="H670" s="91">
        <f>INDEX('Contrato Firme'!$N$2:$N$745,MATCH('Tela de entrada'!F670,'Contrato Firme'!$D$2:$D$745,0),1)</f>
        <v>4.4566407062675992</v>
      </c>
      <c r="J670" s="71">
        <v>651</v>
      </c>
      <c r="K670" s="93">
        <f>INDEX('Contrato Flexível Percentual'!$R$2:$R$745,MATCH('Tela de entrada'!J670,'Contrato Flexível Percentual'!$D$2:$D$745,0),1)</f>
        <v>2</v>
      </c>
      <c r="N670" s="71">
        <v>651</v>
      </c>
      <c r="O670" s="91">
        <f>INDEX('Contrato Flexível Prioridade'!$Q$2:$Q$1489,MATCH(CONCATENATE($N$12,'Tela de entrada'!N670),'Contrato Flexível Prioridade'!$B$2:$B$1489,0),1)</f>
        <v>3.5433592937324008</v>
      </c>
      <c r="R670" s="71">
        <v>651</v>
      </c>
      <c r="S670" s="91">
        <f>INDEX('Contrato Flexível Prioridade'!$Q$2:$Q$1489,MATCH(CONCATENATE($R$12,'Tela de entrada'!R670),'Contrato Flexível Prioridade'!$B$2:$B$1489,0),1)</f>
        <v>0</v>
      </c>
      <c r="V670" s="71">
        <v>651</v>
      </c>
      <c r="W670" s="109">
        <f>C670-H670-K670-O670-S670</f>
        <v>0</v>
      </c>
    </row>
    <row r="671" spans="2:23" x14ac:dyDescent="0.2">
      <c r="B671" s="47">
        <v>652</v>
      </c>
      <c r="C671" s="43">
        <v>20</v>
      </c>
      <c r="D671" s="13" t="s">
        <v>47</v>
      </c>
      <c r="F671" s="71">
        <v>652</v>
      </c>
      <c r="G671" s="37"/>
      <c r="H671" s="91">
        <f>INDEX('Contrato Firme'!$N$2:$N$745,MATCH('Tela de entrada'!F671,'Contrato Firme'!$D$2:$D$745,0),1)</f>
        <v>7.9337060052644555</v>
      </c>
      <c r="J671" s="71">
        <v>652</v>
      </c>
      <c r="K671" s="93">
        <f>INDEX('Contrato Flexível Percentual'!$R$2:$R$745,MATCH('Tela de entrada'!J671,'Contrato Flexível Percentual'!$D$2:$D$745,0),1)</f>
        <v>4</v>
      </c>
      <c r="N671" s="71">
        <v>652</v>
      </c>
      <c r="O671" s="91">
        <f>INDEX('Contrato Flexível Prioridade'!$Q$2:$Q$1489,MATCH(CONCATENATE($N$12,'Tela de entrada'!N671),'Contrato Flexível Prioridade'!$B$2:$B$1489,0),1)</f>
        <v>8.0662939947355454</v>
      </c>
      <c r="R671" s="71">
        <v>652</v>
      </c>
      <c r="S671" s="91">
        <f>INDEX('Contrato Flexível Prioridade'!$Q$2:$Q$1489,MATCH(CONCATENATE($R$12,'Tela de entrada'!R671),'Contrato Flexível Prioridade'!$B$2:$B$1489,0),1)</f>
        <v>0</v>
      </c>
      <c r="V671" s="71">
        <v>652</v>
      </c>
      <c r="W671" s="109">
        <f>C671-H671-K671-O671-S671</f>
        <v>0</v>
      </c>
    </row>
    <row r="672" spans="2:23" x14ac:dyDescent="0.2">
      <c r="B672" s="47">
        <v>653</v>
      </c>
      <c r="C672" s="43">
        <v>37</v>
      </c>
      <c r="D672" s="13" t="s">
        <v>47</v>
      </c>
      <c r="F672" s="71">
        <v>653</v>
      </c>
      <c r="G672" s="37"/>
      <c r="H672" s="91">
        <f>INDEX('Contrato Firme'!$N$2:$N$745,MATCH('Tela de entrada'!F672,'Contrato Firme'!$D$2:$D$745,0),1)</f>
        <v>13.84471701355911</v>
      </c>
      <c r="J672" s="71">
        <v>653</v>
      </c>
      <c r="K672" s="93">
        <f>INDEX('Contrato Flexível Percentual'!$R$2:$R$745,MATCH('Tela de entrada'!J672,'Contrato Flexível Percentual'!$D$2:$D$745,0),1)</f>
        <v>7.4</v>
      </c>
      <c r="N672" s="71">
        <v>653</v>
      </c>
      <c r="O672" s="91">
        <f>INDEX('Contrato Flexível Prioridade'!$Q$2:$Q$1489,MATCH(CONCATENATE($N$12,'Tela de entrada'!N672),'Contrato Flexível Prioridade'!$B$2:$B$1489,0),1)</f>
        <v>15</v>
      </c>
      <c r="R672" s="71">
        <v>653</v>
      </c>
      <c r="S672" s="91">
        <f>INDEX('Contrato Flexível Prioridade'!$Q$2:$Q$1489,MATCH(CONCATENATE($R$12,'Tela de entrada'!R672),'Contrato Flexível Prioridade'!$B$2:$B$1489,0),1)</f>
        <v>0.7552829864408892</v>
      </c>
      <c r="V672" s="71">
        <v>653</v>
      </c>
      <c r="W672" s="109">
        <f>C672-H672-K672-O672-S672</f>
        <v>-1.7763568394002505E-15</v>
      </c>
    </row>
    <row r="673" spans="2:23" x14ac:dyDescent="0.2">
      <c r="B673" s="47">
        <v>654</v>
      </c>
      <c r="C673" s="43">
        <v>18</v>
      </c>
      <c r="D673" s="13" t="s">
        <v>47</v>
      </c>
      <c r="F673" s="71">
        <v>654</v>
      </c>
      <c r="G673" s="37"/>
      <c r="H673" s="91">
        <f>INDEX('Contrato Firme'!$N$2:$N$745,MATCH('Tela de entrada'!F673,'Contrato Firme'!$D$2:$D$745,0),1)</f>
        <v>7.2382929454650835</v>
      </c>
      <c r="J673" s="71">
        <v>654</v>
      </c>
      <c r="K673" s="93">
        <f>INDEX('Contrato Flexível Percentual'!$R$2:$R$745,MATCH('Tela de entrada'!J673,'Contrato Flexível Percentual'!$D$2:$D$745,0),1)</f>
        <v>3.6</v>
      </c>
      <c r="N673" s="71">
        <v>654</v>
      </c>
      <c r="O673" s="91">
        <f>INDEX('Contrato Flexível Prioridade'!$Q$2:$Q$1489,MATCH(CONCATENATE($N$12,'Tela de entrada'!N673),'Contrato Flexível Prioridade'!$B$2:$B$1489,0),1)</f>
        <v>7.1617070545349168</v>
      </c>
      <c r="R673" s="71">
        <v>654</v>
      </c>
      <c r="S673" s="91">
        <f>INDEX('Contrato Flexível Prioridade'!$Q$2:$Q$1489,MATCH(CONCATENATE($R$12,'Tela de entrada'!R673),'Contrato Flexível Prioridade'!$B$2:$B$1489,0),1)</f>
        <v>0</v>
      </c>
      <c r="V673" s="71">
        <v>654</v>
      </c>
      <c r="W673" s="109">
        <f>C673-H673-K673-O673-S673</f>
        <v>0</v>
      </c>
    </row>
    <row r="674" spans="2:23" x14ac:dyDescent="0.2">
      <c r="B674" s="47">
        <v>655</v>
      </c>
      <c r="C674" s="43">
        <v>19</v>
      </c>
      <c r="D674" s="13" t="s">
        <v>47</v>
      </c>
      <c r="F674" s="71">
        <v>655</v>
      </c>
      <c r="G674" s="37"/>
      <c r="H674" s="91">
        <f>INDEX('Contrato Firme'!$N$2:$N$745,MATCH('Tela de entrada'!F674,'Contrato Firme'!$D$2:$D$745,0),1)</f>
        <v>7.585999475364769</v>
      </c>
      <c r="J674" s="71">
        <v>655</v>
      </c>
      <c r="K674" s="93">
        <f>INDEX('Contrato Flexível Percentual'!$R$2:$R$745,MATCH('Tela de entrada'!J674,'Contrato Flexível Percentual'!$D$2:$D$745,0),1)</f>
        <v>3.8</v>
      </c>
      <c r="N674" s="71">
        <v>655</v>
      </c>
      <c r="O674" s="91">
        <f>INDEX('Contrato Flexível Prioridade'!$Q$2:$Q$1489,MATCH(CONCATENATE($N$12,'Tela de entrada'!N674),'Contrato Flexível Prioridade'!$B$2:$B$1489,0),1)</f>
        <v>7.6140005246352302</v>
      </c>
      <c r="R674" s="71">
        <v>655</v>
      </c>
      <c r="S674" s="91">
        <f>INDEX('Contrato Flexível Prioridade'!$Q$2:$Q$1489,MATCH(CONCATENATE($R$12,'Tela de entrada'!R674),'Contrato Flexível Prioridade'!$B$2:$B$1489,0),1)</f>
        <v>0</v>
      </c>
      <c r="V674" s="71">
        <v>655</v>
      </c>
      <c r="W674" s="109">
        <f>C674-H674-K674-O674-S674</f>
        <v>8.8817841970012523E-16</v>
      </c>
    </row>
    <row r="675" spans="2:23" x14ac:dyDescent="0.2">
      <c r="B675" s="47">
        <v>656</v>
      </c>
      <c r="C675" s="43">
        <v>45</v>
      </c>
      <c r="D675" s="13" t="s">
        <v>47</v>
      </c>
      <c r="F675" s="71">
        <v>656</v>
      </c>
      <c r="G675" s="37"/>
      <c r="H675" s="91">
        <f>INDEX('Contrato Firme'!$N$2:$N$745,MATCH('Tela de entrada'!F675,'Contrato Firme'!$D$2:$D$745,0),1)</f>
        <v>15</v>
      </c>
      <c r="J675" s="71">
        <v>656</v>
      </c>
      <c r="K675" s="93">
        <f>INDEX('Contrato Flexível Percentual'!$R$2:$R$745,MATCH('Tela de entrada'!J675,'Contrato Flexível Percentual'!$D$2:$D$745,0),1)</f>
        <v>9</v>
      </c>
      <c r="N675" s="71">
        <v>656</v>
      </c>
      <c r="O675" s="91">
        <f>INDEX('Contrato Flexível Prioridade'!$Q$2:$Q$1489,MATCH(CONCATENATE($N$12,'Tela de entrada'!N675),'Contrato Flexível Prioridade'!$B$2:$B$1489,0),1)</f>
        <v>15</v>
      </c>
      <c r="R675" s="71">
        <v>656</v>
      </c>
      <c r="S675" s="91">
        <f>INDEX('Contrato Flexível Prioridade'!$Q$2:$Q$1489,MATCH(CONCATENATE($R$12,'Tela de entrada'!R675),'Contrato Flexível Prioridade'!$B$2:$B$1489,0),1)</f>
        <v>6</v>
      </c>
      <c r="V675" s="71">
        <v>656</v>
      </c>
      <c r="W675" s="109">
        <f>C675-H675-K675-O675-S675</f>
        <v>0</v>
      </c>
    </row>
    <row r="676" spans="2:23" x14ac:dyDescent="0.2">
      <c r="B676" s="47">
        <v>657</v>
      </c>
      <c r="C676" s="43">
        <v>22</v>
      </c>
      <c r="D676" s="13" t="s">
        <v>47</v>
      </c>
      <c r="F676" s="71">
        <v>657</v>
      </c>
      <c r="G676" s="37"/>
      <c r="H676" s="91">
        <f>INDEX('Contrato Firme'!$N$2:$N$745,MATCH('Tela de entrada'!F676,'Contrato Firme'!$D$2:$D$745,0),1)</f>
        <v>8.6291190650638274</v>
      </c>
      <c r="J676" s="71">
        <v>657</v>
      </c>
      <c r="K676" s="93">
        <f>INDEX('Contrato Flexível Percentual'!$R$2:$R$745,MATCH('Tela de entrada'!J676,'Contrato Flexível Percentual'!$D$2:$D$745,0),1)</f>
        <v>4.4000000000000004</v>
      </c>
      <c r="N676" s="71">
        <v>657</v>
      </c>
      <c r="O676" s="91">
        <f>INDEX('Contrato Flexível Prioridade'!$Q$2:$Q$1489,MATCH(CONCATENATE($N$12,'Tela de entrada'!N676),'Contrato Flexível Prioridade'!$B$2:$B$1489,0),1)</f>
        <v>8.9708809349361722</v>
      </c>
      <c r="R676" s="71">
        <v>657</v>
      </c>
      <c r="S676" s="91">
        <f>INDEX('Contrato Flexível Prioridade'!$Q$2:$Q$1489,MATCH(CONCATENATE($R$12,'Tela de entrada'!R676),'Contrato Flexível Prioridade'!$B$2:$B$1489,0),1)</f>
        <v>0</v>
      </c>
      <c r="V676" s="71">
        <v>657</v>
      </c>
      <c r="W676" s="109">
        <f>C676-H676-K676-O676-S676</f>
        <v>0</v>
      </c>
    </row>
    <row r="677" spans="2:23" x14ac:dyDescent="0.2">
      <c r="B677" s="47">
        <v>658</v>
      </c>
      <c r="C677" s="43">
        <v>15</v>
      </c>
      <c r="D677" s="13" t="s">
        <v>47</v>
      </c>
      <c r="F677" s="71">
        <v>658</v>
      </c>
      <c r="G677" s="37"/>
      <c r="H677" s="91">
        <f>INDEX('Contrato Firme'!$N$2:$N$745,MATCH('Tela de entrada'!F677,'Contrato Firme'!$D$2:$D$745,0),1)</f>
        <v>6.1951733557660269</v>
      </c>
      <c r="J677" s="71">
        <v>658</v>
      </c>
      <c r="K677" s="93">
        <f>INDEX('Contrato Flexível Percentual'!$R$2:$R$745,MATCH('Tela de entrada'!J677,'Contrato Flexível Percentual'!$D$2:$D$745,0),1)</f>
        <v>3</v>
      </c>
      <c r="N677" s="71">
        <v>658</v>
      </c>
      <c r="O677" s="91">
        <f>INDEX('Contrato Flexível Prioridade'!$Q$2:$Q$1489,MATCH(CONCATENATE($N$12,'Tela de entrada'!N677),'Contrato Flexível Prioridade'!$B$2:$B$1489,0),1)</f>
        <v>5.8048266442339731</v>
      </c>
      <c r="R677" s="71">
        <v>658</v>
      </c>
      <c r="S677" s="91">
        <f>INDEX('Contrato Flexível Prioridade'!$Q$2:$Q$1489,MATCH(CONCATENATE($R$12,'Tela de entrada'!R677),'Contrato Flexível Prioridade'!$B$2:$B$1489,0),1)</f>
        <v>0</v>
      </c>
      <c r="V677" s="71">
        <v>658</v>
      </c>
      <c r="W677" s="109">
        <f>C677-H677-K677-O677-S677</f>
        <v>0</v>
      </c>
    </row>
    <row r="678" spans="2:23" x14ac:dyDescent="0.2">
      <c r="B678" s="47">
        <v>659</v>
      </c>
      <c r="C678" s="43">
        <v>49</v>
      </c>
      <c r="D678" s="13" t="s">
        <v>47</v>
      </c>
      <c r="F678" s="71">
        <v>659</v>
      </c>
      <c r="G678" s="37"/>
      <c r="H678" s="91">
        <f>INDEX('Contrato Firme'!$N$2:$N$745,MATCH('Tela de entrada'!F678,'Contrato Firme'!$D$2:$D$745,0),1)</f>
        <v>15</v>
      </c>
      <c r="J678" s="71">
        <v>659</v>
      </c>
      <c r="K678" s="93">
        <f>INDEX('Contrato Flexível Percentual'!$R$2:$R$745,MATCH('Tela de entrada'!J678,'Contrato Flexível Percentual'!$D$2:$D$745,0),1)</f>
        <v>9.7999999999999989</v>
      </c>
      <c r="N678" s="71">
        <v>659</v>
      </c>
      <c r="O678" s="91">
        <f>INDEX('Contrato Flexível Prioridade'!$Q$2:$Q$1489,MATCH(CONCATENATE($N$12,'Tela de entrada'!N678),'Contrato Flexível Prioridade'!$B$2:$B$1489,0),1)</f>
        <v>15</v>
      </c>
      <c r="R678" s="71">
        <v>659</v>
      </c>
      <c r="S678" s="91">
        <f>INDEX('Contrato Flexível Prioridade'!$Q$2:$Q$1489,MATCH(CONCATENATE($R$12,'Tela de entrada'!R678),'Contrato Flexível Prioridade'!$B$2:$B$1489,0),1)</f>
        <v>9.2000000000000028</v>
      </c>
      <c r="V678" s="71">
        <v>659</v>
      </c>
      <c r="W678" s="109">
        <f>C678-H678-K678-O678-S678</f>
        <v>0</v>
      </c>
    </row>
    <row r="679" spans="2:23" x14ac:dyDescent="0.2">
      <c r="B679" s="47">
        <v>660</v>
      </c>
      <c r="C679" s="43">
        <v>32</v>
      </c>
      <c r="D679" s="13" t="s">
        <v>47</v>
      </c>
      <c r="F679" s="71">
        <v>660</v>
      </c>
      <c r="G679" s="37"/>
      <c r="H679" s="91">
        <f>INDEX('Contrato Firme'!$N$2:$N$745,MATCH('Tela de entrada'!F679,'Contrato Firme'!$D$2:$D$745,0),1)</f>
        <v>12.106184364060681</v>
      </c>
      <c r="J679" s="71">
        <v>660</v>
      </c>
      <c r="K679" s="93">
        <f>INDEX('Contrato Flexível Percentual'!$R$2:$R$745,MATCH('Tela de entrada'!J679,'Contrato Flexível Percentual'!$D$2:$D$745,0),1)</f>
        <v>6.4</v>
      </c>
      <c r="N679" s="71">
        <v>660</v>
      </c>
      <c r="O679" s="91">
        <f>INDEX('Contrato Flexível Prioridade'!$Q$2:$Q$1489,MATCH(CONCATENATE($N$12,'Tela de entrada'!N679),'Contrato Flexível Prioridade'!$B$2:$B$1489,0),1)</f>
        <v>13.49381563593932</v>
      </c>
      <c r="R679" s="71">
        <v>660</v>
      </c>
      <c r="S679" s="91">
        <f>INDEX('Contrato Flexível Prioridade'!$Q$2:$Q$1489,MATCH(CONCATENATE($R$12,'Tela de entrada'!R679),'Contrato Flexível Prioridade'!$B$2:$B$1489,0),1)</f>
        <v>0</v>
      </c>
      <c r="V679" s="71">
        <v>660</v>
      </c>
      <c r="W679" s="109">
        <f>C679-H679-K679-O679-S679</f>
        <v>-1.7763568394002505E-15</v>
      </c>
    </row>
    <row r="680" spans="2:23" x14ac:dyDescent="0.2">
      <c r="B680" s="47">
        <v>661</v>
      </c>
      <c r="C680" s="43">
        <v>26</v>
      </c>
      <c r="D680" s="13" t="s">
        <v>47</v>
      </c>
      <c r="F680" s="71">
        <v>661</v>
      </c>
      <c r="G680" s="37"/>
      <c r="H680" s="91">
        <f>INDEX('Contrato Firme'!$N$2:$N$745,MATCH('Tela de entrada'!F680,'Contrato Firme'!$D$2:$D$745,0),1)</f>
        <v>10.019945184662568</v>
      </c>
      <c r="J680" s="71">
        <v>661</v>
      </c>
      <c r="K680" s="93">
        <f>INDEX('Contrato Flexível Percentual'!$R$2:$R$745,MATCH('Tela de entrada'!J680,'Contrato Flexível Percentual'!$D$2:$D$745,0),1)</f>
        <v>5.2</v>
      </c>
      <c r="N680" s="71">
        <v>661</v>
      </c>
      <c r="O680" s="91">
        <f>INDEX('Contrato Flexível Prioridade'!$Q$2:$Q$1489,MATCH(CONCATENATE($N$12,'Tela de entrada'!N680),'Contrato Flexível Prioridade'!$B$2:$B$1489,0),1)</f>
        <v>10.780054815337433</v>
      </c>
      <c r="R680" s="71">
        <v>661</v>
      </c>
      <c r="S680" s="91">
        <f>INDEX('Contrato Flexível Prioridade'!$Q$2:$Q$1489,MATCH(CONCATENATE($R$12,'Tela de entrada'!R680),'Contrato Flexível Prioridade'!$B$2:$B$1489,0),1)</f>
        <v>0</v>
      </c>
      <c r="V680" s="71">
        <v>661</v>
      </c>
      <c r="W680" s="109">
        <f>C680-H680-K680-O680-S680</f>
        <v>0</v>
      </c>
    </row>
    <row r="681" spans="2:23" x14ac:dyDescent="0.2">
      <c r="B681" s="47">
        <v>662</v>
      </c>
      <c r="C681" s="43">
        <v>47</v>
      </c>
      <c r="D681" s="13" t="s">
        <v>47</v>
      </c>
      <c r="F681" s="71">
        <v>662</v>
      </c>
      <c r="G681" s="37"/>
      <c r="H681" s="91">
        <f>INDEX('Contrato Firme'!$N$2:$N$745,MATCH('Tela de entrada'!F681,'Contrato Firme'!$D$2:$D$745,0),1)</f>
        <v>15</v>
      </c>
      <c r="J681" s="71">
        <v>662</v>
      </c>
      <c r="K681" s="93">
        <f>INDEX('Contrato Flexível Percentual'!$R$2:$R$745,MATCH('Tela de entrada'!J681,'Contrato Flexível Percentual'!$D$2:$D$745,0),1)</f>
        <v>9.4</v>
      </c>
      <c r="N681" s="71">
        <v>662</v>
      </c>
      <c r="O681" s="91">
        <f>INDEX('Contrato Flexível Prioridade'!$Q$2:$Q$1489,MATCH(CONCATENATE($N$12,'Tela de entrada'!N681),'Contrato Flexível Prioridade'!$B$2:$B$1489,0),1)</f>
        <v>15</v>
      </c>
      <c r="R681" s="71">
        <v>662</v>
      </c>
      <c r="S681" s="91">
        <f>INDEX('Contrato Flexível Prioridade'!$Q$2:$Q$1489,MATCH(CONCATENATE($R$12,'Tela de entrada'!R681),'Contrato Flexível Prioridade'!$B$2:$B$1489,0),1)</f>
        <v>7.6000000000000014</v>
      </c>
      <c r="V681" s="71">
        <v>662</v>
      </c>
      <c r="W681" s="109">
        <f>C681-H681-K681-O681-S681</f>
        <v>0</v>
      </c>
    </row>
    <row r="682" spans="2:23" x14ac:dyDescent="0.2">
      <c r="B682" s="47">
        <v>663</v>
      </c>
      <c r="C682" s="43">
        <v>15</v>
      </c>
      <c r="D682" s="13" t="s">
        <v>47</v>
      </c>
      <c r="F682" s="71">
        <v>663</v>
      </c>
      <c r="G682" s="37"/>
      <c r="H682" s="91">
        <f>INDEX('Contrato Firme'!$N$2:$N$745,MATCH('Tela de entrada'!F682,'Contrato Firme'!$D$2:$D$745,0),1)</f>
        <v>6.1951733557660269</v>
      </c>
      <c r="J682" s="71">
        <v>663</v>
      </c>
      <c r="K682" s="93">
        <f>INDEX('Contrato Flexível Percentual'!$R$2:$R$745,MATCH('Tela de entrada'!J682,'Contrato Flexível Percentual'!$D$2:$D$745,0),1)</f>
        <v>3</v>
      </c>
      <c r="N682" s="71">
        <v>663</v>
      </c>
      <c r="O682" s="91">
        <f>INDEX('Contrato Flexível Prioridade'!$Q$2:$Q$1489,MATCH(CONCATENATE($N$12,'Tela de entrada'!N682),'Contrato Flexível Prioridade'!$B$2:$B$1489,0),1)</f>
        <v>5.8048266442339731</v>
      </c>
      <c r="R682" s="71">
        <v>663</v>
      </c>
      <c r="S682" s="91">
        <f>INDEX('Contrato Flexível Prioridade'!$Q$2:$Q$1489,MATCH(CONCATENATE($R$12,'Tela de entrada'!R682),'Contrato Flexível Prioridade'!$B$2:$B$1489,0),1)</f>
        <v>0</v>
      </c>
      <c r="V682" s="71">
        <v>663</v>
      </c>
      <c r="W682" s="109">
        <f>C682-H682-K682-O682-S682</f>
        <v>0</v>
      </c>
    </row>
    <row r="683" spans="2:23" x14ac:dyDescent="0.2">
      <c r="B683" s="47">
        <v>664</v>
      </c>
      <c r="C683" s="43">
        <v>37</v>
      </c>
      <c r="D683" s="13" t="s">
        <v>47</v>
      </c>
      <c r="F683" s="71">
        <v>664</v>
      </c>
      <c r="G683" s="37"/>
      <c r="H683" s="91">
        <f>INDEX('Contrato Firme'!$N$2:$N$745,MATCH('Tela de entrada'!F683,'Contrato Firme'!$D$2:$D$745,0),1)</f>
        <v>13.84471701355911</v>
      </c>
      <c r="J683" s="71">
        <v>664</v>
      </c>
      <c r="K683" s="93">
        <f>INDEX('Contrato Flexível Percentual'!$R$2:$R$745,MATCH('Tela de entrada'!J683,'Contrato Flexível Percentual'!$D$2:$D$745,0),1)</f>
        <v>7.4</v>
      </c>
      <c r="N683" s="71">
        <v>664</v>
      </c>
      <c r="O683" s="91">
        <f>INDEX('Contrato Flexível Prioridade'!$Q$2:$Q$1489,MATCH(CONCATENATE($N$12,'Tela de entrada'!N683),'Contrato Flexível Prioridade'!$B$2:$B$1489,0),1)</f>
        <v>15</v>
      </c>
      <c r="R683" s="71">
        <v>664</v>
      </c>
      <c r="S683" s="91">
        <f>INDEX('Contrato Flexível Prioridade'!$Q$2:$Q$1489,MATCH(CONCATENATE($R$12,'Tela de entrada'!R683),'Contrato Flexível Prioridade'!$B$2:$B$1489,0),1)</f>
        <v>0.7552829864408892</v>
      </c>
      <c r="V683" s="71">
        <v>664</v>
      </c>
      <c r="W683" s="109">
        <f>C683-H683-K683-O683-S683</f>
        <v>-1.7763568394002505E-15</v>
      </c>
    </row>
    <row r="684" spans="2:23" x14ac:dyDescent="0.2">
      <c r="B684" s="47">
        <v>665</v>
      </c>
      <c r="C684" s="43">
        <v>31</v>
      </c>
      <c r="D684" s="13" t="s">
        <v>47</v>
      </c>
      <c r="F684" s="71">
        <v>665</v>
      </c>
      <c r="G684" s="37"/>
      <c r="H684" s="91">
        <f>INDEX('Contrato Firme'!$N$2:$N$745,MATCH('Tela de entrada'!F684,'Contrato Firme'!$D$2:$D$745,0),1)</f>
        <v>11.758477834160995</v>
      </c>
      <c r="J684" s="71">
        <v>665</v>
      </c>
      <c r="K684" s="93">
        <f>INDEX('Contrato Flexível Percentual'!$R$2:$R$745,MATCH('Tela de entrada'!J684,'Contrato Flexível Percentual'!$D$2:$D$745,0),1)</f>
        <v>6.2</v>
      </c>
      <c r="N684" s="71">
        <v>665</v>
      </c>
      <c r="O684" s="91">
        <f>INDEX('Contrato Flexível Prioridade'!$Q$2:$Q$1489,MATCH(CONCATENATE($N$12,'Tela de entrada'!N684),'Contrato Flexível Prioridade'!$B$2:$B$1489,0),1)</f>
        <v>13.041522165839005</v>
      </c>
      <c r="R684" s="71">
        <v>665</v>
      </c>
      <c r="S684" s="91">
        <f>INDEX('Contrato Flexível Prioridade'!$Q$2:$Q$1489,MATCH(CONCATENATE($R$12,'Tela de entrada'!R684),'Contrato Flexível Prioridade'!$B$2:$B$1489,0),1)</f>
        <v>0</v>
      </c>
      <c r="V684" s="71">
        <v>665</v>
      </c>
      <c r="W684" s="109">
        <f>C684-H684-K684-O684-S684</f>
        <v>0</v>
      </c>
    </row>
    <row r="685" spans="2:23" x14ac:dyDescent="0.2">
      <c r="B685" s="47">
        <v>666</v>
      </c>
      <c r="C685" s="43">
        <v>23</v>
      </c>
      <c r="D685" s="13" t="s">
        <v>47</v>
      </c>
      <c r="F685" s="71">
        <v>666</v>
      </c>
      <c r="G685" s="37"/>
      <c r="H685" s="91">
        <f>INDEX('Contrato Firme'!$N$2:$N$745,MATCH('Tela de entrada'!F685,'Contrato Firme'!$D$2:$D$745,0),1)</f>
        <v>8.9768255949635112</v>
      </c>
      <c r="J685" s="71">
        <v>666</v>
      </c>
      <c r="K685" s="93">
        <f>INDEX('Contrato Flexível Percentual'!$R$2:$R$745,MATCH('Tela de entrada'!J685,'Contrato Flexível Percentual'!$D$2:$D$745,0),1)</f>
        <v>4.5999999999999996</v>
      </c>
      <c r="N685" s="71">
        <v>666</v>
      </c>
      <c r="O685" s="91">
        <f>INDEX('Contrato Flexível Prioridade'!$Q$2:$Q$1489,MATCH(CONCATENATE($N$12,'Tela de entrada'!N685),'Contrato Flexível Prioridade'!$B$2:$B$1489,0),1)</f>
        <v>9.4231744050364892</v>
      </c>
      <c r="R685" s="71">
        <v>666</v>
      </c>
      <c r="S685" s="91">
        <f>INDEX('Contrato Flexível Prioridade'!$Q$2:$Q$1489,MATCH(CONCATENATE($R$12,'Tela de entrada'!R685),'Contrato Flexível Prioridade'!$B$2:$B$1489,0),1)</f>
        <v>0</v>
      </c>
      <c r="V685" s="71">
        <v>666</v>
      </c>
      <c r="W685" s="109">
        <f>C685-H685-K685-O685-S685</f>
        <v>0</v>
      </c>
    </row>
    <row r="686" spans="2:23" x14ac:dyDescent="0.2">
      <c r="B686" s="47">
        <v>667</v>
      </c>
      <c r="C686" s="43">
        <v>23</v>
      </c>
      <c r="D686" s="13" t="s">
        <v>47</v>
      </c>
      <c r="F686" s="71">
        <v>667</v>
      </c>
      <c r="G686" s="37"/>
      <c r="H686" s="91">
        <f>INDEX('Contrato Firme'!$N$2:$N$745,MATCH('Tela de entrada'!F686,'Contrato Firme'!$D$2:$D$745,0),1)</f>
        <v>8.9768255949635112</v>
      </c>
      <c r="J686" s="71">
        <v>667</v>
      </c>
      <c r="K686" s="93">
        <f>INDEX('Contrato Flexível Percentual'!$R$2:$R$745,MATCH('Tela de entrada'!J686,'Contrato Flexível Percentual'!$D$2:$D$745,0),1)</f>
        <v>4.5999999999999996</v>
      </c>
      <c r="N686" s="71">
        <v>667</v>
      </c>
      <c r="O686" s="91">
        <f>INDEX('Contrato Flexível Prioridade'!$Q$2:$Q$1489,MATCH(CONCATENATE($N$12,'Tela de entrada'!N686),'Contrato Flexível Prioridade'!$B$2:$B$1489,0),1)</f>
        <v>9.4231744050364892</v>
      </c>
      <c r="R686" s="71">
        <v>667</v>
      </c>
      <c r="S686" s="91">
        <f>INDEX('Contrato Flexível Prioridade'!$Q$2:$Q$1489,MATCH(CONCATENATE($R$12,'Tela de entrada'!R686),'Contrato Flexível Prioridade'!$B$2:$B$1489,0),1)</f>
        <v>0</v>
      </c>
      <c r="V686" s="71">
        <v>667</v>
      </c>
      <c r="W686" s="109">
        <f>C686-H686-K686-O686-S686</f>
        <v>0</v>
      </c>
    </row>
    <row r="687" spans="2:23" x14ac:dyDescent="0.2">
      <c r="B687" s="47">
        <v>668</v>
      </c>
      <c r="C687" s="43">
        <v>9</v>
      </c>
      <c r="D687" s="13" t="s">
        <v>47</v>
      </c>
      <c r="F687" s="71">
        <v>668</v>
      </c>
      <c r="G687" s="37"/>
      <c r="H687" s="91">
        <f>INDEX('Contrato Firme'!$N$2:$N$745,MATCH('Tela de entrada'!F687,'Contrato Firme'!$D$2:$D$745,0),1)</f>
        <v>4.1089341763679137</v>
      </c>
      <c r="J687" s="71">
        <v>668</v>
      </c>
      <c r="K687" s="93">
        <f>INDEX('Contrato Flexível Percentual'!$R$2:$R$745,MATCH('Tela de entrada'!J687,'Contrato Flexível Percentual'!$D$2:$D$745,0),1)</f>
        <v>1.8</v>
      </c>
      <c r="N687" s="71">
        <v>668</v>
      </c>
      <c r="O687" s="91">
        <f>INDEX('Contrato Flexível Prioridade'!$Q$2:$Q$1489,MATCH(CONCATENATE($N$12,'Tela de entrada'!N687),'Contrato Flexível Prioridade'!$B$2:$B$1489,0),1)</f>
        <v>3.0910658236320865</v>
      </c>
      <c r="R687" s="71">
        <v>668</v>
      </c>
      <c r="S687" s="91">
        <f>INDEX('Contrato Flexível Prioridade'!$Q$2:$Q$1489,MATCH(CONCATENATE($R$12,'Tela de entrada'!R687),'Contrato Flexível Prioridade'!$B$2:$B$1489,0),1)</f>
        <v>0</v>
      </c>
      <c r="V687" s="71">
        <v>668</v>
      </c>
      <c r="W687" s="109">
        <f>C687-H687-K687-O687-S687</f>
        <v>0</v>
      </c>
    </row>
    <row r="688" spans="2:23" x14ac:dyDescent="0.2">
      <c r="B688" s="47">
        <v>669</v>
      </c>
      <c r="C688" s="43">
        <v>37</v>
      </c>
      <c r="D688" s="13" t="s">
        <v>47</v>
      </c>
      <c r="F688" s="71">
        <v>669</v>
      </c>
      <c r="G688" s="37"/>
      <c r="H688" s="91">
        <f>INDEX('Contrato Firme'!$N$2:$N$745,MATCH('Tela de entrada'!F688,'Contrato Firme'!$D$2:$D$745,0),1)</f>
        <v>13.84471701355911</v>
      </c>
      <c r="J688" s="71">
        <v>669</v>
      </c>
      <c r="K688" s="93">
        <f>INDEX('Contrato Flexível Percentual'!$R$2:$R$745,MATCH('Tela de entrada'!J688,'Contrato Flexível Percentual'!$D$2:$D$745,0),1)</f>
        <v>7.4</v>
      </c>
      <c r="N688" s="71">
        <v>669</v>
      </c>
      <c r="O688" s="91">
        <f>INDEX('Contrato Flexível Prioridade'!$Q$2:$Q$1489,MATCH(CONCATENATE($N$12,'Tela de entrada'!N688),'Contrato Flexível Prioridade'!$B$2:$B$1489,0),1)</f>
        <v>15</v>
      </c>
      <c r="R688" s="71">
        <v>669</v>
      </c>
      <c r="S688" s="91">
        <f>INDEX('Contrato Flexível Prioridade'!$Q$2:$Q$1489,MATCH(CONCATENATE($R$12,'Tela de entrada'!R688),'Contrato Flexível Prioridade'!$B$2:$B$1489,0),1)</f>
        <v>0.7552829864408892</v>
      </c>
      <c r="V688" s="71">
        <v>669</v>
      </c>
      <c r="W688" s="109">
        <f>C688-H688-K688-O688-S688</f>
        <v>-1.7763568394002505E-15</v>
      </c>
    </row>
    <row r="689" spans="2:23" x14ac:dyDescent="0.2">
      <c r="B689" s="47">
        <v>670</v>
      </c>
      <c r="C689" s="43">
        <v>41</v>
      </c>
      <c r="D689" s="13" t="s">
        <v>47</v>
      </c>
      <c r="F689" s="71">
        <v>670</v>
      </c>
      <c r="G689" s="37"/>
      <c r="H689" s="91">
        <f>INDEX('Contrato Firme'!$N$2:$N$745,MATCH('Tela de entrada'!F689,'Contrato Firme'!$D$2:$D$745,0),1)</f>
        <v>15</v>
      </c>
      <c r="J689" s="71">
        <v>670</v>
      </c>
      <c r="K689" s="93">
        <f>INDEX('Contrato Flexível Percentual'!$R$2:$R$745,MATCH('Tela de entrada'!J689,'Contrato Flexível Percentual'!$D$2:$D$745,0),1)</f>
        <v>8.2000000000000011</v>
      </c>
      <c r="N689" s="71">
        <v>670</v>
      </c>
      <c r="O689" s="91">
        <f>INDEX('Contrato Flexível Prioridade'!$Q$2:$Q$1489,MATCH(CONCATENATE($N$12,'Tela de entrada'!N689),'Contrato Flexível Prioridade'!$B$2:$B$1489,0),1)</f>
        <v>15</v>
      </c>
      <c r="R689" s="71">
        <v>670</v>
      </c>
      <c r="S689" s="91">
        <f>INDEX('Contrato Flexível Prioridade'!$Q$2:$Q$1489,MATCH(CONCATENATE($R$12,'Tela de entrada'!R689),'Contrato Flexível Prioridade'!$B$2:$B$1489,0),1)</f>
        <v>2.7999999999999972</v>
      </c>
      <c r="V689" s="71">
        <v>670</v>
      </c>
      <c r="W689" s="109">
        <f>C689-H689-K689-O689-S689</f>
        <v>0</v>
      </c>
    </row>
    <row r="690" spans="2:23" x14ac:dyDescent="0.2">
      <c r="B690" s="47">
        <v>671</v>
      </c>
      <c r="C690" s="43">
        <v>47</v>
      </c>
      <c r="D690" s="13" t="s">
        <v>47</v>
      </c>
      <c r="F690" s="71">
        <v>671</v>
      </c>
      <c r="G690" s="37"/>
      <c r="H690" s="91">
        <f>INDEX('Contrato Firme'!$N$2:$N$745,MATCH('Tela de entrada'!F690,'Contrato Firme'!$D$2:$D$745,0),1)</f>
        <v>15</v>
      </c>
      <c r="J690" s="71">
        <v>671</v>
      </c>
      <c r="K690" s="93">
        <f>INDEX('Contrato Flexível Percentual'!$R$2:$R$745,MATCH('Tela de entrada'!J690,'Contrato Flexível Percentual'!$D$2:$D$745,0),1)</f>
        <v>9.4</v>
      </c>
      <c r="N690" s="71">
        <v>671</v>
      </c>
      <c r="O690" s="91">
        <f>INDEX('Contrato Flexível Prioridade'!$Q$2:$Q$1489,MATCH(CONCATENATE($N$12,'Tela de entrada'!N690),'Contrato Flexível Prioridade'!$B$2:$B$1489,0),1)</f>
        <v>15</v>
      </c>
      <c r="R690" s="71">
        <v>671</v>
      </c>
      <c r="S690" s="91">
        <f>INDEX('Contrato Flexível Prioridade'!$Q$2:$Q$1489,MATCH(CONCATENATE($R$12,'Tela de entrada'!R690),'Contrato Flexível Prioridade'!$B$2:$B$1489,0),1)</f>
        <v>7.6000000000000014</v>
      </c>
      <c r="V690" s="71">
        <v>671</v>
      </c>
      <c r="W690" s="109">
        <f>C690-H690-K690-O690-S690</f>
        <v>0</v>
      </c>
    </row>
    <row r="691" spans="2:23" x14ac:dyDescent="0.2">
      <c r="B691" s="47">
        <v>672</v>
      </c>
      <c r="C691" s="43">
        <v>44</v>
      </c>
      <c r="D691" s="13" t="s">
        <v>47</v>
      </c>
      <c r="F691" s="71">
        <v>672</v>
      </c>
      <c r="G691" s="37"/>
      <c r="H691" s="91">
        <f>INDEX('Contrato Firme'!$N$2:$N$745,MATCH('Tela de entrada'!F691,'Contrato Firme'!$D$2:$D$745,0),1)</f>
        <v>15</v>
      </c>
      <c r="J691" s="71">
        <v>672</v>
      </c>
      <c r="K691" s="93">
        <f>INDEX('Contrato Flexível Percentual'!$R$2:$R$745,MATCH('Tela de entrada'!J691,'Contrato Flexível Percentual'!$D$2:$D$745,0),1)</f>
        <v>8.8000000000000007</v>
      </c>
      <c r="N691" s="71">
        <v>672</v>
      </c>
      <c r="O691" s="91">
        <f>INDEX('Contrato Flexível Prioridade'!$Q$2:$Q$1489,MATCH(CONCATENATE($N$12,'Tela de entrada'!N691),'Contrato Flexível Prioridade'!$B$2:$B$1489,0),1)</f>
        <v>15</v>
      </c>
      <c r="R691" s="71">
        <v>672</v>
      </c>
      <c r="S691" s="91">
        <f>INDEX('Contrato Flexível Prioridade'!$Q$2:$Q$1489,MATCH(CONCATENATE($R$12,'Tela de entrada'!R691),'Contrato Flexível Prioridade'!$B$2:$B$1489,0),1)</f>
        <v>5.1999999999999993</v>
      </c>
      <c r="V691" s="71">
        <v>672</v>
      </c>
      <c r="W691" s="109">
        <f>C691-H691-K691-O691-S691</f>
        <v>0</v>
      </c>
    </row>
    <row r="692" spans="2:23" x14ac:dyDescent="0.2">
      <c r="B692" s="47">
        <v>673</v>
      </c>
      <c r="C692" s="43">
        <v>37</v>
      </c>
      <c r="D692" s="13" t="s">
        <v>47</v>
      </c>
      <c r="F692" s="71">
        <v>673</v>
      </c>
      <c r="G692" s="37"/>
      <c r="H692" s="91">
        <f>INDEX('Contrato Firme'!$N$2:$N$745,MATCH('Tela de entrada'!F692,'Contrato Firme'!$D$2:$D$745,0),1)</f>
        <v>13.84471701355911</v>
      </c>
      <c r="J692" s="71">
        <v>673</v>
      </c>
      <c r="K692" s="93">
        <f>INDEX('Contrato Flexível Percentual'!$R$2:$R$745,MATCH('Tela de entrada'!J692,'Contrato Flexível Percentual'!$D$2:$D$745,0),1)</f>
        <v>7.4</v>
      </c>
      <c r="N692" s="71">
        <v>673</v>
      </c>
      <c r="O692" s="91">
        <f>INDEX('Contrato Flexível Prioridade'!$Q$2:$Q$1489,MATCH(CONCATENATE($N$12,'Tela de entrada'!N692),'Contrato Flexível Prioridade'!$B$2:$B$1489,0),1)</f>
        <v>15</v>
      </c>
      <c r="R692" s="71">
        <v>673</v>
      </c>
      <c r="S692" s="91">
        <f>INDEX('Contrato Flexível Prioridade'!$Q$2:$Q$1489,MATCH(CONCATENATE($R$12,'Tela de entrada'!R692),'Contrato Flexível Prioridade'!$B$2:$B$1489,0),1)</f>
        <v>0.7552829864408892</v>
      </c>
      <c r="V692" s="71">
        <v>673</v>
      </c>
      <c r="W692" s="109">
        <f>C692-H692-K692-O692-S692</f>
        <v>-1.7763568394002505E-15</v>
      </c>
    </row>
    <row r="693" spans="2:23" x14ac:dyDescent="0.2">
      <c r="B693" s="47">
        <v>674</v>
      </c>
      <c r="C693" s="43">
        <v>29</v>
      </c>
      <c r="D693" s="13" t="s">
        <v>47</v>
      </c>
      <c r="F693" s="71">
        <v>674</v>
      </c>
      <c r="G693" s="37"/>
      <c r="H693" s="91">
        <f>INDEX('Contrato Firme'!$N$2:$N$745,MATCH('Tela de entrada'!F693,'Contrato Firme'!$D$2:$D$745,0),1)</f>
        <v>11.063064774361623</v>
      </c>
      <c r="J693" s="71">
        <v>674</v>
      </c>
      <c r="K693" s="93">
        <f>INDEX('Contrato Flexível Percentual'!$R$2:$R$745,MATCH('Tela de entrada'!J693,'Contrato Flexível Percentual'!$D$2:$D$745,0),1)</f>
        <v>5.8</v>
      </c>
      <c r="N693" s="71">
        <v>674</v>
      </c>
      <c r="O693" s="91">
        <f>INDEX('Contrato Flexível Prioridade'!$Q$2:$Q$1489,MATCH(CONCATENATE($N$12,'Tela de entrada'!N693),'Contrato Flexível Prioridade'!$B$2:$B$1489,0),1)</f>
        <v>12.136935225638378</v>
      </c>
      <c r="R693" s="71">
        <v>674</v>
      </c>
      <c r="S693" s="91">
        <f>INDEX('Contrato Flexível Prioridade'!$Q$2:$Q$1489,MATCH(CONCATENATE($R$12,'Tela de entrada'!R693),'Contrato Flexível Prioridade'!$B$2:$B$1489,0),1)</f>
        <v>0</v>
      </c>
      <c r="V693" s="71">
        <v>674</v>
      </c>
      <c r="W693" s="109">
        <f>C693-H693-K693-O693-S693</f>
        <v>0</v>
      </c>
    </row>
    <row r="694" spans="2:23" x14ac:dyDescent="0.2">
      <c r="B694" s="47">
        <v>675</v>
      </c>
      <c r="C694" s="43">
        <v>13</v>
      </c>
      <c r="D694" s="13" t="s">
        <v>47</v>
      </c>
      <c r="F694" s="71">
        <v>675</v>
      </c>
      <c r="G694" s="37"/>
      <c r="H694" s="91">
        <f>INDEX('Contrato Firme'!$N$2:$N$745,MATCH('Tela de entrada'!F694,'Contrato Firme'!$D$2:$D$745,0),1)</f>
        <v>5.4997602959666558</v>
      </c>
      <c r="J694" s="71">
        <v>675</v>
      </c>
      <c r="K694" s="93">
        <f>INDEX('Contrato Flexível Percentual'!$R$2:$R$745,MATCH('Tela de entrada'!J694,'Contrato Flexível Percentual'!$D$2:$D$745,0),1)</f>
        <v>2.6</v>
      </c>
      <c r="N694" s="71">
        <v>675</v>
      </c>
      <c r="O694" s="91">
        <f>INDEX('Contrato Flexível Prioridade'!$Q$2:$Q$1489,MATCH(CONCATENATE($N$12,'Tela de entrada'!N694),'Contrato Flexível Prioridade'!$B$2:$B$1489,0),1)</f>
        <v>4.9002397040333445</v>
      </c>
      <c r="R694" s="71">
        <v>675</v>
      </c>
      <c r="S694" s="91">
        <f>INDEX('Contrato Flexível Prioridade'!$Q$2:$Q$1489,MATCH(CONCATENATE($R$12,'Tela de entrada'!R694),'Contrato Flexível Prioridade'!$B$2:$B$1489,0),1)</f>
        <v>0</v>
      </c>
      <c r="V694" s="71">
        <v>675</v>
      </c>
      <c r="W694" s="109">
        <f>C694-H694-K694-O694-S694</f>
        <v>0</v>
      </c>
    </row>
    <row r="695" spans="2:23" x14ac:dyDescent="0.2">
      <c r="B695" s="47">
        <v>676</v>
      </c>
      <c r="C695" s="43">
        <v>6</v>
      </c>
      <c r="D695" s="13" t="s">
        <v>47</v>
      </c>
      <c r="F695" s="71">
        <v>676</v>
      </c>
      <c r="G695" s="37"/>
      <c r="H695" s="91">
        <f>INDEX('Contrato Firme'!$N$2:$N$745,MATCH('Tela de entrada'!F695,'Contrato Firme'!$D$2:$D$745,0),1)</f>
        <v>3.7836603258165948</v>
      </c>
      <c r="J695" s="71">
        <v>676</v>
      </c>
      <c r="K695" s="93">
        <f>INDEX('Contrato Flexível Percentual'!$R$2:$R$745,MATCH('Tela de entrada'!J695,'Contrato Flexível Percentual'!$D$2:$D$745,0),1)</f>
        <v>1.2</v>
      </c>
      <c r="N695" s="71">
        <v>676</v>
      </c>
      <c r="O695" s="91">
        <f>INDEX('Contrato Flexível Prioridade'!$Q$2:$Q$1489,MATCH(CONCATENATE($N$12,'Tela de entrada'!N695),'Contrato Flexível Prioridade'!$B$2:$B$1489,0),1)</f>
        <v>1.0163396741834054</v>
      </c>
      <c r="R695" s="71">
        <v>676</v>
      </c>
      <c r="S695" s="91">
        <f>INDEX('Contrato Flexível Prioridade'!$Q$2:$Q$1489,MATCH(CONCATENATE($R$12,'Tela de entrada'!R695),'Contrato Flexível Prioridade'!$B$2:$B$1489,0),1)</f>
        <v>0</v>
      </c>
      <c r="V695" s="71">
        <v>676</v>
      </c>
      <c r="W695" s="109">
        <f>C695-H695-K695-O695-S695</f>
        <v>-2.2204460492503131E-16</v>
      </c>
    </row>
    <row r="696" spans="2:23" x14ac:dyDescent="0.2">
      <c r="B696" s="47">
        <v>677</v>
      </c>
      <c r="C696" s="43">
        <v>24</v>
      </c>
      <c r="D696" s="13" t="s">
        <v>47</v>
      </c>
      <c r="F696" s="71">
        <v>677</v>
      </c>
      <c r="G696" s="37"/>
      <c r="H696" s="91">
        <f>INDEX('Contrato Firme'!$N$2:$N$745,MATCH('Tela de entrada'!F696,'Contrato Firme'!$D$2:$D$745,0),1)</f>
        <v>9.3245321248631967</v>
      </c>
      <c r="J696" s="71">
        <v>677</v>
      </c>
      <c r="K696" s="93">
        <f>INDEX('Contrato Flexível Percentual'!$R$2:$R$745,MATCH('Tela de entrada'!J696,'Contrato Flexível Percentual'!$D$2:$D$745,0),1)</f>
        <v>4.8</v>
      </c>
      <c r="N696" s="71">
        <v>677</v>
      </c>
      <c r="O696" s="91">
        <f>INDEX('Contrato Flexível Prioridade'!$Q$2:$Q$1489,MATCH(CONCATENATE($N$12,'Tela de entrada'!N696),'Contrato Flexível Prioridade'!$B$2:$B$1489,0),1)</f>
        <v>9.8754678751368026</v>
      </c>
      <c r="R696" s="71">
        <v>677</v>
      </c>
      <c r="S696" s="91">
        <f>INDEX('Contrato Flexível Prioridade'!$Q$2:$Q$1489,MATCH(CONCATENATE($R$12,'Tela de entrada'!R696),'Contrato Flexível Prioridade'!$B$2:$B$1489,0),1)</f>
        <v>0</v>
      </c>
      <c r="V696" s="71">
        <v>677</v>
      </c>
      <c r="W696" s="109">
        <f>C696-H696-K696-O696-S696</f>
        <v>0</v>
      </c>
    </row>
    <row r="697" spans="2:23" x14ac:dyDescent="0.2">
      <c r="B697" s="47">
        <v>678</v>
      </c>
      <c r="C697" s="43">
        <v>14</v>
      </c>
      <c r="D697" s="13" t="s">
        <v>47</v>
      </c>
      <c r="F697" s="71">
        <v>678</v>
      </c>
      <c r="G697" s="37"/>
      <c r="H697" s="91">
        <f>INDEX('Contrato Firme'!$N$2:$N$745,MATCH('Tela de entrada'!F697,'Contrato Firme'!$D$2:$D$745,0),1)</f>
        <v>5.8474668258663414</v>
      </c>
      <c r="J697" s="71">
        <v>678</v>
      </c>
      <c r="K697" s="93">
        <f>INDEX('Contrato Flexível Percentual'!$R$2:$R$745,MATCH('Tela de entrada'!J697,'Contrato Flexível Percentual'!$D$2:$D$745,0),1)</f>
        <v>2.8</v>
      </c>
      <c r="N697" s="71">
        <v>678</v>
      </c>
      <c r="O697" s="91">
        <f>INDEX('Contrato Flexível Prioridade'!$Q$2:$Q$1489,MATCH(CONCATENATE($N$12,'Tela de entrada'!N697),'Contrato Flexível Prioridade'!$B$2:$B$1489,0),1)</f>
        <v>5.3525331741336579</v>
      </c>
      <c r="R697" s="71">
        <v>678</v>
      </c>
      <c r="S697" s="91">
        <f>INDEX('Contrato Flexível Prioridade'!$Q$2:$Q$1489,MATCH(CONCATENATE($R$12,'Tela de entrada'!R697),'Contrato Flexível Prioridade'!$B$2:$B$1489,0),1)</f>
        <v>0</v>
      </c>
      <c r="V697" s="71">
        <v>678</v>
      </c>
      <c r="W697" s="109">
        <f>C697-H697-K697-O697-S697</f>
        <v>8.8817841970012523E-16</v>
      </c>
    </row>
    <row r="698" spans="2:23" x14ac:dyDescent="0.2">
      <c r="B698" s="47">
        <v>679</v>
      </c>
      <c r="C698" s="43">
        <v>15</v>
      </c>
      <c r="D698" s="13" t="s">
        <v>47</v>
      </c>
      <c r="F698" s="71">
        <v>679</v>
      </c>
      <c r="G698" s="37"/>
      <c r="H698" s="91">
        <f>INDEX('Contrato Firme'!$N$2:$N$745,MATCH('Tela de entrada'!F698,'Contrato Firme'!$D$2:$D$745,0),1)</f>
        <v>6.1951733557660269</v>
      </c>
      <c r="J698" s="71">
        <v>679</v>
      </c>
      <c r="K698" s="93">
        <f>INDEX('Contrato Flexível Percentual'!$R$2:$R$745,MATCH('Tela de entrada'!J698,'Contrato Flexível Percentual'!$D$2:$D$745,0),1)</f>
        <v>3</v>
      </c>
      <c r="N698" s="71">
        <v>679</v>
      </c>
      <c r="O698" s="91">
        <f>INDEX('Contrato Flexível Prioridade'!$Q$2:$Q$1489,MATCH(CONCATENATE($N$12,'Tela de entrada'!N698),'Contrato Flexível Prioridade'!$B$2:$B$1489,0),1)</f>
        <v>5.8048266442339731</v>
      </c>
      <c r="R698" s="71">
        <v>679</v>
      </c>
      <c r="S698" s="91">
        <f>INDEX('Contrato Flexível Prioridade'!$Q$2:$Q$1489,MATCH(CONCATENATE($R$12,'Tela de entrada'!R698),'Contrato Flexível Prioridade'!$B$2:$B$1489,0),1)</f>
        <v>0</v>
      </c>
      <c r="V698" s="71">
        <v>679</v>
      </c>
      <c r="W698" s="109">
        <f>C698-H698-K698-O698-S698</f>
        <v>0</v>
      </c>
    </row>
    <row r="699" spans="2:23" x14ac:dyDescent="0.2">
      <c r="B699" s="47">
        <v>680</v>
      </c>
      <c r="C699" s="43">
        <v>43</v>
      </c>
      <c r="D699" s="13" t="s">
        <v>47</v>
      </c>
      <c r="F699" s="71">
        <v>680</v>
      </c>
      <c r="G699" s="37"/>
      <c r="H699" s="91">
        <f>INDEX('Contrato Firme'!$N$2:$N$745,MATCH('Tela de entrada'!F699,'Contrato Firme'!$D$2:$D$745,0),1)</f>
        <v>15</v>
      </c>
      <c r="J699" s="71">
        <v>680</v>
      </c>
      <c r="K699" s="93">
        <f>INDEX('Contrato Flexível Percentual'!$R$2:$R$745,MATCH('Tela de entrada'!J699,'Contrato Flexível Percentual'!$D$2:$D$745,0),1)</f>
        <v>8.6</v>
      </c>
      <c r="N699" s="71">
        <v>680</v>
      </c>
      <c r="O699" s="91">
        <f>INDEX('Contrato Flexível Prioridade'!$Q$2:$Q$1489,MATCH(CONCATENATE($N$12,'Tela de entrada'!N699),'Contrato Flexível Prioridade'!$B$2:$B$1489,0),1)</f>
        <v>15</v>
      </c>
      <c r="R699" s="71">
        <v>680</v>
      </c>
      <c r="S699" s="91">
        <f>INDEX('Contrato Flexível Prioridade'!$Q$2:$Q$1489,MATCH(CONCATENATE($R$12,'Tela de entrada'!R699),'Contrato Flexível Prioridade'!$B$2:$B$1489,0),1)</f>
        <v>4.3999999999999986</v>
      </c>
      <c r="V699" s="71">
        <v>680</v>
      </c>
      <c r="W699" s="109">
        <f>C699-H699-K699-O699-S699</f>
        <v>0</v>
      </c>
    </row>
    <row r="700" spans="2:23" x14ac:dyDescent="0.2">
      <c r="B700" s="47">
        <v>681</v>
      </c>
      <c r="C700" s="43">
        <v>16</v>
      </c>
      <c r="D700" s="13" t="s">
        <v>47</v>
      </c>
      <c r="F700" s="71">
        <v>681</v>
      </c>
      <c r="G700" s="37"/>
      <c r="H700" s="91">
        <f>INDEX('Contrato Firme'!$N$2:$N$745,MATCH('Tela de entrada'!F700,'Contrato Firme'!$D$2:$D$745,0),1)</f>
        <v>6.5428798856657124</v>
      </c>
      <c r="J700" s="71">
        <v>681</v>
      </c>
      <c r="K700" s="93">
        <f>INDEX('Contrato Flexível Percentual'!$R$2:$R$745,MATCH('Tela de entrada'!J700,'Contrato Flexível Percentual'!$D$2:$D$745,0),1)</f>
        <v>3.2</v>
      </c>
      <c r="N700" s="71">
        <v>681</v>
      </c>
      <c r="O700" s="91">
        <f>INDEX('Contrato Flexível Prioridade'!$Q$2:$Q$1489,MATCH(CONCATENATE($N$12,'Tela de entrada'!N700),'Contrato Flexível Prioridade'!$B$2:$B$1489,0),1)</f>
        <v>6.2571201143342883</v>
      </c>
      <c r="R700" s="71">
        <v>681</v>
      </c>
      <c r="S700" s="91">
        <f>INDEX('Contrato Flexível Prioridade'!$Q$2:$Q$1489,MATCH(CONCATENATE($R$12,'Tela de entrada'!R700),'Contrato Flexível Prioridade'!$B$2:$B$1489,0),1)</f>
        <v>0</v>
      </c>
      <c r="V700" s="71">
        <v>681</v>
      </c>
      <c r="W700" s="109">
        <f>C700-H700-K700-O700-S700</f>
        <v>-8.8817841970012523E-16</v>
      </c>
    </row>
    <row r="701" spans="2:23" x14ac:dyDescent="0.2">
      <c r="B701" s="47">
        <v>682</v>
      </c>
      <c r="C701" s="43">
        <v>17</v>
      </c>
      <c r="D701" s="13" t="s">
        <v>47</v>
      </c>
      <c r="F701" s="71">
        <v>682</v>
      </c>
      <c r="G701" s="37"/>
      <c r="H701" s="91">
        <f>INDEX('Contrato Firme'!$N$2:$N$745,MATCH('Tela de entrada'!F701,'Contrato Firme'!$D$2:$D$745,0),1)</f>
        <v>6.890586415565398</v>
      </c>
      <c r="J701" s="71">
        <v>682</v>
      </c>
      <c r="K701" s="93">
        <f>INDEX('Contrato Flexível Percentual'!$R$2:$R$745,MATCH('Tela de entrada'!J701,'Contrato Flexível Percentual'!$D$2:$D$745,0),1)</f>
        <v>3.4</v>
      </c>
      <c r="N701" s="71">
        <v>682</v>
      </c>
      <c r="O701" s="91">
        <f>INDEX('Contrato Flexível Prioridade'!$Q$2:$Q$1489,MATCH(CONCATENATE($N$12,'Tela de entrada'!N701),'Contrato Flexível Prioridade'!$B$2:$B$1489,0),1)</f>
        <v>6.7094135844346017</v>
      </c>
      <c r="R701" s="71">
        <v>682</v>
      </c>
      <c r="S701" s="91">
        <f>INDEX('Contrato Flexível Prioridade'!$Q$2:$Q$1489,MATCH(CONCATENATE($R$12,'Tela de entrada'!R701),'Contrato Flexível Prioridade'!$B$2:$B$1489,0),1)</f>
        <v>0</v>
      </c>
      <c r="V701" s="71">
        <v>682</v>
      </c>
      <c r="W701" s="109">
        <f>C701-H701-K701-O701-S701</f>
        <v>0</v>
      </c>
    </row>
    <row r="702" spans="2:23" x14ac:dyDescent="0.2">
      <c r="B702" s="47">
        <v>683</v>
      </c>
      <c r="C702" s="43">
        <v>24</v>
      </c>
      <c r="D702" s="13" t="s">
        <v>47</v>
      </c>
      <c r="F702" s="71">
        <v>683</v>
      </c>
      <c r="G702" s="37"/>
      <c r="H702" s="91">
        <f>INDEX('Contrato Firme'!$N$2:$N$745,MATCH('Tela de entrada'!F702,'Contrato Firme'!$D$2:$D$745,0),1)</f>
        <v>9.3245321248631967</v>
      </c>
      <c r="J702" s="71">
        <v>683</v>
      </c>
      <c r="K702" s="93">
        <f>INDEX('Contrato Flexível Percentual'!$R$2:$R$745,MATCH('Tela de entrada'!J702,'Contrato Flexível Percentual'!$D$2:$D$745,0),1)</f>
        <v>4.8</v>
      </c>
      <c r="N702" s="71">
        <v>683</v>
      </c>
      <c r="O702" s="91">
        <f>INDEX('Contrato Flexível Prioridade'!$Q$2:$Q$1489,MATCH(CONCATENATE($N$12,'Tela de entrada'!N702),'Contrato Flexível Prioridade'!$B$2:$B$1489,0),1)</f>
        <v>9.8754678751368026</v>
      </c>
      <c r="R702" s="71">
        <v>683</v>
      </c>
      <c r="S702" s="91">
        <f>INDEX('Contrato Flexível Prioridade'!$Q$2:$Q$1489,MATCH(CONCATENATE($R$12,'Tela de entrada'!R702),'Contrato Flexível Prioridade'!$B$2:$B$1489,0),1)</f>
        <v>0</v>
      </c>
      <c r="V702" s="71">
        <v>683</v>
      </c>
      <c r="W702" s="109">
        <f>C702-H702-K702-O702-S702</f>
        <v>0</v>
      </c>
    </row>
    <row r="703" spans="2:23" x14ac:dyDescent="0.2">
      <c r="B703" s="47">
        <v>684</v>
      </c>
      <c r="C703" s="43">
        <v>38</v>
      </c>
      <c r="D703" s="13" t="s">
        <v>47</v>
      </c>
      <c r="F703" s="71">
        <v>684</v>
      </c>
      <c r="G703" s="37"/>
      <c r="H703" s="91">
        <f>INDEX('Contrato Firme'!$N$2:$N$745,MATCH('Tela de entrada'!F703,'Contrato Firme'!$D$2:$D$745,0),1)</f>
        <v>14.192423543458794</v>
      </c>
      <c r="J703" s="71">
        <v>684</v>
      </c>
      <c r="K703" s="93">
        <f>INDEX('Contrato Flexível Percentual'!$R$2:$R$745,MATCH('Tela de entrada'!J703,'Contrato Flexível Percentual'!$D$2:$D$745,0),1)</f>
        <v>7.6</v>
      </c>
      <c r="N703" s="71">
        <v>684</v>
      </c>
      <c r="O703" s="91">
        <f>INDEX('Contrato Flexível Prioridade'!$Q$2:$Q$1489,MATCH(CONCATENATE($N$12,'Tela de entrada'!N703),'Contrato Flexível Prioridade'!$B$2:$B$1489,0),1)</f>
        <v>15</v>
      </c>
      <c r="R703" s="71">
        <v>684</v>
      </c>
      <c r="S703" s="91">
        <f>INDEX('Contrato Flexível Prioridade'!$Q$2:$Q$1489,MATCH(CONCATENATE($R$12,'Tela de entrada'!R703),'Contrato Flexível Prioridade'!$B$2:$B$1489,0),1)</f>
        <v>1.2075764565412044</v>
      </c>
      <c r="V703" s="71">
        <v>684</v>
      </c>
      <c r="W703" s="109">
        <f>C703-H703-K703-O703-S703</f>
        <v>0</v>
      </c>
    </row>
    <row r="704" spans="2:23" x14ac:dyDescent="0.2">
      <c r="B704" s="47">
        <v>685</v>
      </c>
      <c r="C704" s="43">
        <v>49</v>
      </c>
      <c r="D704" s="13" t="s">
        <v>47</v>
      </c>
      <c r="F704" s="71">
        <v>685</v>
      </c>
      <c r="G704" s="37"/>
      <c r="H704" s="91">
        <f>INDEX('Contrato Firme'!$N$2:$N$745,MATCH('Tela de entrada'!F704,'Contrato Firme'!$D$2:$D$745,0),1)</f>
        <v>15</v>
      </c>
      <c r="J704" s="71">
        <v>685</v>
      </c>
      <c r="K704" s="93">
        <f>INDEX('Contrato Flexível Percentual'!$R$2:$R$745,MATCH('Tela de entrada'!J704,'Contrato Flexível Percentual'!$D$2:$D$745,0),1)</f>
        <v>9.7999999999999989</v>
      </c>
      <c r="N704" s="71">
        <v>685</v>
      </c>
      <c r="O704" s="91">
        <f>INDEX('Contrato Flexível Prioridade'!$Q$2:$Q$1489,MATCH(CONCATENATE($N$12,'Tela de entrada'!N704),'Contrato Flexível Prioridade'!$B$2:$B$1489,0),1)</f>
        <v>15</v>
      </c>
      <c r="R704" s="71">
        <v>685</v>
      </c>
      <c r="S704" s="91">
        <f>INDEX('Contrato Flexível Prioridade'!$Q$2:$Q$1489,MATCH(CONCATENATE($R$12,'Tela de entrada'!R704),'Contrato Flexível Prioridade'!$B$2:$B$1489,0),1)</f>
        <v>9.2000000000000028</v>
      </c>
      <c r="V704" s="71">
        <v>685</v>
      </c>
      <c r="W704" s="109">
        <f>C704-H704-K704-O704-S704</f>
        <v>0</v>
      </c>
    </row>
    <row r="705" spans="2:23" x14ac:dyDescent="0.2">
      <c r="B705" s="47">
        <v>686</v>
      </c>
      <c r="C705" s="43">
        <v>40</v>
      </c>
      <c r="D705" s="13" t="s">
        <v>47</v>
      </c>
      <c r="F705" s="71">
        <v>686</v>
      </c>
      <c r="G705" s="37"/>
      <c r="H705" s="91">
        <f>INDEX('Contrato Firme'!$N$2:$N$745,MATCH('Tela de entrada'!F705,'Contrato Firme'!$D$2:$D$745,0),1)</f>
        <v>14.887836603258167</v>
      </c>
      <c r="J705" s="71">
        <v>686</v>
      </c>
      <c r="K705" s="93">
        <f>INDEX('Contrato Flexível Percentual'!$R$2:$R$745,MATCH('Tela de entrada'!J705,'Contrato Flexível Percentual'!$D$2:$D$745,0),1)</f>
        <v>8</v>
      </c>
      <c r="N705" s="71">
        <v>686</v>
      </c>
      <c r="O705" s="91">
        <f>INDEX('Contrato Flexível Prioridade'!$Q$2:$Q$1489,MATCH(CONCATENATE($N$12,'Tela de entrada'!N705),'Contrato Flexível Prioridade'!$B$2:$B$1489,0),1)</f>
        <v>15</v>
      </c>
      <c r="R705" s="71">
        <v>686</v>
      </c>
      <c r="S705" s="91">
        <f>INDEX('Contrato Flexível Prioridade'!$Q$2:$Q$1489,MATCH(CONCATENATE($R$12,'Tela de entrada'!R705),'Contrato Flexível Prioridade'!$B$2:$B$1489,0),1)</f>
        <v>2.1121633967418347</v>
      </c>
      <c r="V705" s="71">
        <v>686</v>
      </c>
      <c r="W705" s="109">
        <f>C705-H705-K705-O705-S705</f>
        <v>0</v>
      </c>
    </row>
    <row r="706" spans="2:23" x14ac:dyDescent="0.2">
      <c r="B706" s="47">
        <v>687</v>
      </c>
      <c r="C706" s="43">
        <v>15</v>
      </c>
      <c r="D706" s="13" t="s">
        <v>47</v>
      </c>
      <c r="F706" s="71">
        <v>687</v>
      </c>
      <c r="G706" s="37"/>
      <c r="H706" s="91">
        <f>INDEX('Contrato Firme'!$N$2:$N$745,MATCH('Tela de entrada'!F706,'Contrato Firme'!$D$2:$D$745,0),1)</f>
        <v>6.1951733557660269</v>
      </c>
      <c r="J706" s="71">
        <v>687</v>
      </c>
      <c r="K706" s="93">
        <f>INDEX('Contrato Flexível Percentual'!$R$2:$R$745,MATCH('Tela de entrada'!J706,'Contrato Flexível Percentual'!$D$2:$D$745,0),1)</f>
        <v>3</v>
      </c>
      <c r="N706" s="71">
        <v>687</v>
      </c>
      <c r="O706" s="91">
        <f>INDEX('Contrato Flexível Prioridade'!$Q$2:$Q$1489,MATCH(CONCATENATE($N$12,'Tela de entrada'!N706),'Contrato Flexível Prioridade'!$B$2:$B$1489,0),1)</f>
        <v>5.8048266442339731</v>
      </c>
      <c r="R706" s="71">
        <v>687</v>
      </c>
      <c r="S706" s="91">
        <f>INDEX('Contrato Flexível Prioridade'!$Q$2:$Q$1489,MATCH(CONCATENATE($R$12,'Tela de entrada'!R706),'Contrato Flexível Prioridade'!$B$2:$B$1489,0),1)</f>
        <v>0</v>
      </c>
      <c r="V706" s="71">
        <v>687</v>
      </c>
      <c r="W706" s="109">
        <f>C706-H706-K706-O706-S706</f>
        <v>0</v>
      </c>
    </row>
    <row r="707" spans="2:23" x14ac:dyDescent="0.2">
      <c r="B707" s="47">
        <v>688</v>
      </c>
      <c r="C707" s="43">
        <v>19</v>
      </c>
      <c r="D707" s="13" t="s">
        <v>47</v>
      </c>
      <c r="F707" s="71">
        <v>688</v>
      </c>
      <c r="G707" s="37"/>
      <c r="H707" s="91">
        <f>INDEX('Contrato Firme'!$N$2:$N$745,MATCH('Tela de entrada'!F707,'Contrato Firme'!$D$2:$D$745,0),1)</f>
        <v>7.585999475364769</v>
      </c>
      <c r="J707" s="71">
        <v>688</v>
      </c>
      <c r="K707" s="93">
        <f>INDEX('Contrato Flexível Percentual'!$R$2:$R$745,MATCH('Tela de entrada'!J707,'Contrato Flexível Percentual'!$D$2:$D$745,0),1)</f>
        <v>3.8</v>
      </c>
      <c r="N707" s="71">
        <v>688</v>
      </c>
      <c r="O707" s="91">
        <f>INDEX('Contrato Flexível Prioridade'!$Q$2:$Q$1489,MATCH(CONCATENATE($N$12,'Tela de entrada'!N707),'Contrato Flexível Prioridade'!$B$2:$B$1489,0),1)</f>
        <v>7.6140005246352302</v>
      </c>
      <c r="R707" s="71">
        <v>688</v>
      </c>
      <c r="S707" s="91">
        <f>INDEX('Contrato Flexível Prioridade'!$Q$2:$Q$1489,MATCH(CONCATENATE($R$12,'Tela de entrada'!R707),'Contrato Flexível Prioridade'!$B$2:$B$1489,0),1)</f>
        <v>0</v>
      </c>
      <c r="V707" s="71">
        <v>688</v>
      </c>
      <c r="W707" s="109">
        <f>C707-H707-K707-O707-S707</f>
        <v>8.8817841970012523E-16</v>
      </c>
    </row>
    <row r="708" spans="2:23" x14ac:dyDescent="0.2">
      <c r="B708" s="47">
        <v>689</v>
      </c>
      <c r="C708" s="43">
        <v>33</v>
      </c>
      <c r="D708" s="13" t="s">
        <v>47</v>
      </c>
      <c r="F708" s="71">
        <v>689</v>
      </c>
      <c r="G708" s="37"/>
      <c r="H708" s="91">
        <f>INDEX('Contrato Firme'!$N$2:$N$745,MATCH('Tela de entrada'!F708,'Contrato Firme'!$D$2:$D$745,0),1)</f>
        <v>12.453890893960367</v>
      </c>
      <c r="J708" s="71">
        <v>689</v>
      </c>
      <c r="K708" s="93">
        <f>INDEX('Contrato Flexível Percentual'!$R$2:$R$745,MATCH('Tela de entrada'!J708,'Contrato Flexível Percentual'!$D$2:$D$745,0),1)</f>
        <v>6.6</v>
      </c>
      <c r="N708" s="71">
        <v>689</v>
      </c>
      <c r="O708" s="91">
        <f>INDEX('Contrato Flexível Prioridade'!$Q$2:$Q$1489,MATCH(CONCATENATE($N$12,'Tela de entrada'!N708),'Contrato Flexível Prioridade'!$B$2:$B$1489,0),1)</f>
        <v>13.946109106039636</v>
      </c>
      <c r="R708" s="71">
        <v>689</v>
      </c>
      <c r="S708" s="91">
        <f>INDEX('Contrato Flexível Prioridade'!$Q$2:$Q$1489,MATCH(CONCATENATE($R$12,'Tela de entrada'!R708),'Contrato Flexível Prioridade'!$B$2:$B$1489,0),1)</f>
        <v>0</v>
      </c>
      <c r="V708" s="71">
        <v>689</v>
      </c>
      <c r="W708" s="109">
        <f>C708-H708-K708-O708-S708</f>
        <v>-1.7763568394002505E-15</v>
      </c>
    </row>
    <row r="709" spans="2:23" x14ac:dyDescent="0.2">
      <c r="B709" s="47">
        <v>690</v>
      </c>
      <c r="C709" s="43">
        <v>29</v>
      </c>
      <c r="D709" s="13" t="s">
        <v>47</v>
      </c>
      <c r="F709" s="71">
        <v>690</v>
      </c>
      <c r="G709" s="37"/>
      <c r="H709" s="91">
        <f>INDEX('Contrato Firme'!$N$2:$N$745,MATCH('Tela de entrada'!F709,'Contrato Firme'!$D$2:$D$745,0),1)</f>
        <v>11.063064774361623</v>
      </c>
      <c r="J709" s="71">
        <v>690</v>
      </c>
      <c r="K709" s="93">
        <f>INDEX('Contrato Flexível Percentual'!$R$2:$R$745,MATCH('Tela de entrada'!J709,'Contrato Flexível Percentual'!$D$2:$D$745,0),1)</f>
        <v>5.8</v>
      </c>
      <c r="N709" s="71">
        <v>690</v>
      </c>
      <c r="O709" s="91">
        <f>INDEX('Contrato Flexível Prioridade'!$Q$2:$Q$1489,MATCH(CONCATENATE($N$12,'Tela de entrada'!N709),'Contrato Flexível Prioridade'!$B$2:$B$1489,0),1)</f>
        <v>12.136935225638378</v>
      </c>
      <c r="R709" s="71">
        <v>690</v>
      </c>
      <c r="S709" s="91">
        <f>INDEX('Contrato Flexível Prioridade'!$Q$2:$Q$1489,MATCH(CONCATENATE($R$12,'Tela de entrada'!R709),'Contrato Flexível Prioridade'!$B$2:$B$1489,0),1)</f>
        <v>0</v>
      </c>
      <c r="V709" s="71">
        <v>690</v>
      </c>
      <c r="W709" s="109">
        <f>C709-H709-K709-O709-S709</f>
        <v>0</v>
      </c>
    </row>
    <row r="710" spans="2:23" x14ac:dyDescent="0.2">
      <c r="B710" s="47">
        <v>691</v>
      </c>
      <c r="C710" s="43">
        <v>23</v>
      </c>
      <c r="D710" s="13" t="s">
        <v>47</v>
      </c>
      <c r="F710" s="71">
        <v>691</v>
      </c>
      <c r="G710" s="37"/>
      <c r="H710" s="91">
        <f>INDEX('Contrato Firme'!$N$2:$N$745,MATCH('Tela de entrada'!F710,'Contrato Firme'!$D$2:$D$745,0),1)</f>
        <v>8.9768255949635112</v>
      </c>
      <c r="J710" s="71">
        <v>691</v>
      </c>
      <c r="K710" s="93">
        <f>INDEX('Contrato Flexível Percentual'!$R$2:$R$745,MATCH('Tela de entrada'!J710,'Contrato Flexível Percentual'!$D$2:$D$745,0),1)</f>
        <v>4.5999999999999996</v>
      </c>
      <c r="N710" s="71">
        <v>691</v>
      </c>
      <c r="O710" s="91">
        <f>INDEX('Contrato Flexível Prioridade'!$Q$2:$Q$1489,MATCH(CONCATENATE($N$12,'Tela de entrada'!N710),'Contrato Flexível Prioridade'!$B$2:$B$1489,0),1)</f>
        <v>9.4231744050364892</v>
      </c>
      <c r="R710" s="71">
        <v>691</v>
      </c>
      <c r="S710" s="91">
        <f>INDEX('Contrato Flexível Prioridade'!$Q$2:$Q$1489,MATCH(CONCATENATE($R$12,'Tela de entrada'!R710),'Contrato Flexível Prioridade'!$B$2:$B$1489,0),1)</f>
        <v>0</v>
      </c>
      <c r="V710" s="71">
        <v>691</v>
      </c>
      <c r="W710" s="109">
        <f>C710-H710-K710-O710-S710</f>
        <v>0</v>
      </c>
    </row>
    <row r="711" spans="2:23" x14ac:dyDescent="0.2">
      <c r="B711" s="47">
        <v>692</v>
      </c>
      <c r="C711" s="43">
        <v>49</v>
      </c>
      <c r="D711" s="13" t="s">
        <v>47</v>
      </c>
      <c r="F711" s="71">
        <v>692</v>
      </c>
      <c r="G711" s="37"/>
      <c r="H711" s="91">
        <f>INDEX('Contrato Firme'!$N$2:$N$745,MATCH('Tela de entrada'!F711,'Contrato Firme'!$D$2:$D$745,0),1)</f>
        <v>15</v>
      </c>
      <c r="J711" s="71">
        <v>692</v>
      </c>
      <c r="K711" s="93">
        <f>INDEX('Contrato Flexível Percentual'!$R$2:$R$745,MATCH('Tela de entrada'!J711,'Contrato Flexível Percentual'!$D$2:$D$745,0),1)</f>
        <v>9.7999999999999989</v>
      </c>
      <c r="N711" s="71">
        <v>692</v>
      </c>
      <c r="O711" s="91">
        <f>INDEX('Contrato Flexível Prioridade'!$Q$2:$Q$1489,MATCH(CONCATENATE($N$12,'Tela de entrada'!N711),'Contrato Flexível Prioridade'!$B$2:$B$1489,0),1)</f>
        <v>15</v>
      </c>
      <c r="R711" s="71">
        <v>692</v>
      </c>
      <c r="S711" s="91">
        <f>INDEX('Contrato Flexível Prioridade'!$Q$2:$Q$1489,MATCH(CONCATENATE($R$12,'Tela de entrada'!R711),'Contrato Flexível Prioridade'!$B$2:$B$1489,0),1)</f>
        <v>9.2000000000000028</v>
      </c>
      <c r="V711" s="71">
        <v>692</v>
      </c>
      <c r="W711" s="109">
        <f>C711-H711-K711-O711-S711</f>
        <v>0</v>
      </c>
    </row>
    <row r="712" spans="2:23" x14ac:dyDescent="0.2">
      <c r="B712" s="47">
        <v>693</v>
      </c>
      <c r="C712" s="43">
        <v>32</v>
      </c>
      <c r="D712" s="13" t="s">
        <v>47</v>
      </c>
      <c r="F712" s="71">
        <v>693</v>
      </c>
      <c r="G712" s="37"/>
      <c r="H712" s="91">
        <f>INDEX('Contrato Firme'!$N$2:$N$745,MATCH('Tela de entrada'!F712,'Contrato Firme'!$D$2:$D$745,0),1)</f>
        <v>12.106184364060681</v>
      </c>
      <c r="J712" s="71">
        <v>693</v>
      </c>
      <c r="K712" s="93">
        <f>INDEX('Contrato Flexível Percentual'!$R$2:$R$745,MATCH('Tela de entrada'!J712,'Contrato Flexível Percentual'!$D$2:$D$745,0),1)</f>
        <v>6.4</v>
      </c>
      <c r="N712" s="71">
        <v>693</v>
      </c>
      <c r="O712" s="91">
        <f>INDEX('Contrato Flexível Prioridade'!$Q$2:$Q$1489,MATCH(CONCATENATE($N$12,'Tela de entrada'!N712),'Contrato Flexível Prioridade'!$B$2:$B$1489,0),1)</f>
        <v>13.49381563593932</v>
      </c>
      <c r="R712" s="71">
        <v>693</v>
      </c>
      <c r="S712" s="91">
        <f>INDEX('Contrato Flexível Prioridade'!$Q$2:$Q$1489,MATCH(CONCATENATE($R$12,'Tela de entrada'!R712),'Contrato Flexível Prioridade'!$B$2:$B$1489,0),1)</f>
        <v>0</v>
      </c>
      <c r="V712" s="71">
        <v>693</v>
      </c>
      <c r="W712" s="109">
        <f>C712-H712-K712-O712-S712</f>
        <v>-1.7763568394002505E-15</v>
      </c>
    </row>
    <row r="713" spans="2:23" x14ac:dyDescent="0.2">
      <c r="B713" s="47">
        <v>694</v>
      </c>
      <c r="C713" s="43">
        <v>5</v>
      </c>
      <c r="D713" s="13" t="s">
        <v>47</v>
      </c>
      <c r="F713" s="71">
        <v>694</v>
      </c>
      <c r="G713" s="37"/>
      <c r="H713" s="91">
        <f>INDEX('Contrato Firme'!$N$2:$N$745,MATCH('Tela de entrada'!F713,'Contrato Firme'!$D$2:$D$745,0),1)</f>
        <v>3.7836603258165948</v>
      </c>
      <c r="J713" s="71">
        <v>694</v>
      </c>
      <c r="K713" s="93">
        <f>INDEX('Contrato Flexível Percentual'!$R$2:$R$745,MATCH('Tela de entrada'!J713,'Contrato Flexível Percentual'!$D$2:$D$745,0),1)</f>
        <v>1</v>
      </c>
      <c r="N713" s="71">
        <v>694</v>
      </c>
      <c r="O713" s="91">
        <f>INDEX('Contrato Flexível Prioridade'!$Q$2:$Q$1489,MATCH(CONCATENATE($N$12,'Tela de entrada'!N713),'Contrato Flexível Prioridade'!$B$2:$B$1489,0),1)</f>
        <v>0.21633967418340561</v>
      </c>
      <c r="R713" s="71">
        <v>694</v>
      </c>
      <c r="S713" s="91">
        <f>INDEX('Contrato Flexível Prioridade'!$Q$2:$Q$1489,MATCH(CONCATENATE($R$12,'Tela de entrada'!R713),'Contrato Flexível Prioridade'!$B$2:$B$1489,0),1)</f>
        <v>0</v>
      </c>
      <c r="V713" s="71">
        <v>694</v>
      </c>
      <c r="W713" s="109">
        <f>C713-H713-K713-O713-S713</f>
        <v>-4.4408920985006262E-16</v>
      </c>
    </row>
    <row r="714" spans="2:23" x14ac:dyDescent="0.2">
      <c r="B714" s="47">
        <v>695</v>
      </c>
      <c r="C714" s="43">
        <v>13</v>
      </c>
      <c r="D714" s="13" t="s">
        <v>47</v>
      </c>
      <c r="F714" s="71">
        <v>695</v>
      </c>
      <c r="G714" s="37"/>
      <c r="H714" s="91">
        <f>INDEX('Contrato Firme'!$N$2:$N$745,MATCH('Tela de entrada'!F714,'Contrato Firme'!$D$2:$D$745,0),1)</f>
        <v>5.4997602959666558</v>
      </c>
      <c r="J714" s="71">
        <v>695</v>
      </c>
      <c r="K714" s="93">
        <f>INDEX('Contrato Flexível Percentual'!$R$2:$R$745,MATCH('Tela de entrada'!J714,'Contrato Flexível Percentual'!$D$2:$D$745,0),1)</f>
        <v>2.6</v>
      </c>
      <c r="N714" s="71">
        <v>695</v>
      </c>
      <c r="O714" s="91">
        <f>INDEX('Contrato Flexível Prioridade'!$Q$2:$Q$1489,MATCH(CONCATENATE($N$12,'Tela de entrada'!N714),'Contrato Flexível Prioridade'!$B$2:$B$1489,0),1)</f>
        <v>4.9002397040333445</v>
      </c>
      <c r="R714" s="71">
        <v>695</v>
      </c>
      <c r="S714" s="91">
        <f>INDEX('Contrato Flexível Prioridade'!$Q$2:$Q$1489,MATCH(CONCATENATE($R$12,'Tela de entrada'!R714),'Contrato Flexível Prioridade'!$B$2:$B$1489,0),1)</f>
        <v>0</v>
      </c>
      <c r="V714" s="71">
        <v>695</v>
      </c>
      <c r="W714" s="109">
        <f>C714-H714-K714-O714-S714</f>
        <v>0</v>
      </c>
    </row>
    <row r="715" spans="2:23" x14ac:dyDescent="0.2">
      <c r="B715" s="47">
        <v>696</v>
      </c>
      <c r="C715" s="43">
        <v>21</v>
      </c>
      <c r="D715" s="13" t="s">
        <v>47</v>
      </c>
      <c r="F715" s="71">
        <v>696</v>
      </c>
      <c r="G715" s="37"/>
      <c r="H715" s="91">
        <f>INDEX('Contrato Firme'!$N$2:$N$745,MATCH('Tela de entrada'!F715,'Contrato Firme'!$D$2:$D$745,0),1)</f>
        <v>8.2814125351641401</v>
      </c>
      <c r="J715" s="71">
        <v>696</v>
      </c>
      <c r="K715" s="93">
        <f>INDEX('Contrato Flexível Percentual'!$R$2:$R$745,MATCH('Tela de entrada'!J715,'Contrato Flexível Percentual'!$D$2:$D$745,0),1)</f>
        <v>4.2</v>
      </c>
      <c r="N715" s="71">
        <v>696</v>
      </c>
      <c r="O715" s="91">
        <f>INDEX('Contrato Flexível Prioridade'!$Q$2:$Q$1489,MATCH(CONCATENATE($N$12,'Tela de entrada'!N715),'Contrato Flexível Prioridade'!$B$2:$B$1489,0),1)</f>
        <v>8.5185874648358606</v>
      </c>
      <c r="R715" s="71">
        <v>696</v>
      </c>
      <c r="S715" s="91">
        <f>INDEX('Contrato Flexível Prioridade'!$Q$2:$Q$1489,MATCH(CONCATENATE($R$12,'Tela de entrada'!R715),'Contrato Flexível Prioridade'!$B$2:$B$1489,0),1)</f>
        <v>0</v>
      </c>
      <c r="V715" s="71">
        <v>696</v>
      </c>
      <c r="W715" s="109">
        <f>C715-H715-K715-O715-S715</f>
        <v>0</v>
      </c>
    </row>
    <row r="716" spans="2:23" x14ac:dyDescent="0.2">
      <c r="B716" s="47">
        <v>697</v>
      </c>
      <c r="C716" s="43">
        <v>37</v>
      </c>
      <c r="D716" s="13" t="s">
        <v>47</v>
      </c>
      <c r="F716" s="71">
        <v>697</v>
      </c>
      <c r="G716" s="37"/>
      <c r="H716" s="91">
        <f>INDEX('Contrato Firme'!$N$2:$N$745,MATCH('Tela de entrada'!F716,'Contrato Firme'!$D$2:$D$745,0),1)</f>
        <v>13.84471701355911</v>
      </c>
      <c r="J716" s="71">
        <v>697</v>
      </c>
      <c r="K716" s="93">
        <f>INDEX('Contrato Flexível Percentual'!$R$2:$R$745,MATCH('Tela de entrada'!J716,'Contrato Flexível Percentual'!$D$2:$D$745,0),1)</f>
        <v>7.4</v>
      </c>
      <c r="N716" s="71">
        <v>697</v>
      </c>
      <c r="O716" s="91">
        <f>INDEX('Contrato Flexível Prioridade'!$Q$2:$Q$1489,MATCH(CONCATENATE($N$12,'Tela de entrada'!N716),'Contrato Flexível Prioridade'!$B$2:$B$1489,0),1)</f>
        <v>15</v>
      </c>
      <c r="R716" s="71">
        <v>697</v>
      </c>
      <c r="S716" s="91">
        <f>INDEX('Contrato Flexível Prioridade'!$Q$2:$Q$1489,MATCH(CONCATENATE($R$12,'Tela de entrada'!R716),'Contrato Flexível Prioridade'!$B$2:$B$1489,0),1)</f>
        <v>0.7552829864408892</v>
      </c>
      <c r="V716" s="71">
        <v>697</v>
      </c>
      <c r="W716" s="109">
        <f>C716-H716-K716-O716-S716</f>
        <v>-1.7763568394002505E-15</v>
      </c>
    </row>
    <row r="717" spans="2:23" x14ac:dyDescent="0.2">
      <c r="B717" s="47">
        <v>698</v>
      </c>
      <c r="C717" s="43">
        <v>30</v>
      </c>
      <c r="D717" s="13" t="s">
        <v>47</v>
      </c>
      <c r="F717" s="71">
        <v>698</v>
      </c>
      <c r="G717" s="37"/>
      <c r="H717" s="91">
        <f>INDEX('Contrato Firme'!$N$2:$N$745,MATCH('Tela de entrada'!F717,'Contrato Firme'!$D$2:$D$745,0),1)</f>
        <v>11.41077130426131</v>
      </c>
      <c r="J717" s="71">
        <v>698</v>
      </c>
      <c r="K717" s="93">
        <f>INDEX('Contrato Flexível Percentual'!$R$2:$R$745,MATCH('Tela de entrada'!J717,'Contrato Flexível Percentual'!$D$2:$D$745,0),1)</f>
        <v>6</v>
      </c>
      <c r="N717" s="71">
        <v>698</v>
      </c>
      <c r="O717" s="91">
        <f>INDEX('Contrato Flexível Prioridade'!$Q$2:$Q$1489,MATCH(CONCATENATE($N$12,'Tela de entrada'!N717),'Contrato Flexível Prioridade'!$B$2:$B$1489,0),1)</f>
        <v>12.58922869573869</v>
      </c>
      <c r="R717" s="71">
        <v>698</v>
      </c>
      <c r="S717" s="91">
        <f>INDEX('Contrato Flexível Prioridade'!$Q$2:$Q$1489,MATCH(CONCATENATE($R$12,'Tela de entrada'!R717),'Contrato Flexível Prioridade'!$B$2:$B$1489,0),1)</f>
        <v>0</v>
      </c>
      <c r="V717" s="71">
        <v>698</v>
      </c>
      <c r="W717" s="109">
        <f>C717-H717-K717-O717-S717</f>
        <v>0</v>
      </c>
    </row>
    <row r="718" spans="2:23" x14ac:dyDescent="0.2">
      <c r="B718" s="47">
        <v>699</v>
      </c>
      <c r="C718" s="43">
        <v>11</v>
      </c>
      <c r="D718" s="13" t="s">
        <v>47</v>
      </c>
      <c r="F718" s="71">
        <v>699</v>
      </c>
      <c r="G718" s="37"/>
      <c r="H718" s="91">
        <f>INDEX('Contrato Firme'!$N$2:$N$745,MATCH('Tela de entrada'!F718,'Contrato Firme'!$D$2:$D$745,0),1)</f>
        <v>4.8043472361672848</v>
      </c>
      <c r="J718" s="71">
        <v>699</v>
      </c>
      <c r="K718" s="93">
        <f>INDEX('Contrato Flexível Percentual'!$R$2:$R$745,MATCH('Tela de entrada'!J718,'Contrato Flexível Percentual'!$D$2:$D$745,0),1)</f>
        <v>2.2000000000000002</v>
      </c>
      <c r="N718" s="71">
        <v>699</v>
      </c>
      <c r="O718" s="91">
        <f>INDEX('Contrato Flexível Prioridade'!$Q$2:$Q$1489,MATCH(CONCATENATE($N$12,'Tela de entrada'!N718),'Contrato Flexível Prioridade'!$B$2:$B$1489,0),1)</f>
        <v>3.9956527638327151</v>
      </c>
      <c r="R718" s="71">
        <v>699</v>
      </c>
      <c r="S718" s="91">
        <f>INDEX('Contrato Flexível Prioridade'!$Q$2:$Q$1489,MATCH(CONCATENATE($R$12,'Tela de entrada'!R718),'Contrato Flexível Prioridade'!$B$2:$B$1489,0),1)</f>
        <v>0</v>
      </c>
      <c r="V718" s="71">
        <v>699</v>
      </c>
      <c r="W718" s="109">
        <f>C718-H718-K718-O718-S718</f>
        <v>0</v>
      </c>
    </row>
    <row r="719" spans="2:23" x14ac:dyDescent="0.2">
      <c r="B719" s="47">
        <v>700</v>
      </c>
      <c r="C719" s="43">
        <v>49</v>
      </c>
      <c r="D719" s="13" t="s">
        <v>47</v>
      </c>
      <c r="F719" s="71">
        <v>700</v>
      </c>
      <c r="G719" s="37"/>
      <c r="H719" s="91">
        <f>INDEX('Contrato Firme'!$N$2:$N$745,MATCH('Tela de entrada'!F719,'Contrato Firme'!$D$2:$D$745,0),1)</f>
        <v>15</v>
      </c>
      <c r="J719" s="71">
        <v>700</v>
      </c>
      <c r="K719" s="93">
        <f>INDEX('Contrato Flexível Percentual'!$R$2:$R$745,MATCH('Tela de entrada'!J719,'Contrato Flexível Percentual'!$D$2:$D$745,0),1)</f>
        <v>9.7999999999999989</v>
      </c>
      <c r="N719" s="71">
        <v>700</v>
      </c>
      <c r="O719" s="91">
        <f>INDEX('Contrato Flexível Prioridade'!$Q$2:$Q$1489,MATCH(CONCATENATE($N$12,'Tela de entrada'!N719),'Contrato Flexível Prioridade'!$B$2:$B$1489,0),1)</f>
        <v>15</v>
      </c>
      <c r="R719" s="71">
        <v>700</v>
      </c>
      <c r="S719" s="91">
        <f>INDEX('Contrato Flexível Prioridade'!$Q$2:$Q$1489,MATCH(CONCATENATE($R$12,'Tela de entrada'!R719),'Contrato Flexível Prioridade'!$B$2:$B$1489,0),1)</f>
        <v>9.2000000000000028</v>
      </c>
      <c r="V719" s="71">
        <v>700</v>
      </c>
      <c r="W719" s="109">
        <f>C719-H719-K719-O719-S719</f>
        <v>0</v>
      </c>
    </row>
    <row r="720" spans="2:23" x14ac:dyDescent="0.2">
      <c r="B720" s="47">
        <v>701</v>
      </c>
      <c r="C720" s="43">
        <v>28</v>
      </c>
      <c r="D720" s="13" t="s">
        <v>47</v>
      </c>
      <c r="F720" s="71">
        <v>701</v>
      </c>
      <c r="G720" s="37"/>
      <c r="H720" s="91">
        <f>INDEX('Contrato Firme'!$N$2:$N$745,MATCH('Tela de entrada'!F720,'Contrato Firme'!$D$2:$D$745,0),1)</f>
        <v>10.715358244461939</v>
      </c>
      <c r="J720" s="71">
        <v>701</v>
      </c>
      <c r="K720" s="93">
        <f>INDEX('Contrato Flexível Percentual'!$R$2:$R$745,MATCH('Tela de entrada'!J720,'Contrato Flexível Percentual'!$D$2:$D$745,0),1)</f>
        <v>5.6</v>
      </c>
      <c r="N720" s="71">
        <v>701</v>
      </c>
      <c r="O720" s="91">
        <f>INDEX('Contrato Flexível Prioridade'!$Q$2:$Q$1489,MATCH(CONCATENATE($N$12,'Tela de entrada'!N720),'Contrato Flexível Prioridade'!$B$2:$B$1489,0),1)</f>
        <v>11.68464175553806</v>
      </c>
      <c r="R720" s="71">
        <v>701</v>
      </c>
      <c r="S720" s="91">
        <f>INDEX('Contrato Flexível Prioridade'!$Q$2:$Q$1489,MATCH(CONCATENATE($R$12,'Tela de entrada'!R720),'Contrato Flexível Prioridade'!$B$2:$B$1489,0),1)</f>
        <v>0</v>
      </c>
      <c r="V720" s="71">
        <v>701</v>
      </c>
      <c r="W720" s="109">
        <f>C720-H720-K720-O720-S720</f>
        <v>1.7763568394002505E-15</v>
      </c>
    </row>
    <row r="721" spans="2:23" x14ac:dyDescent="0.2">
      <c r="B721" s="47">
        <v>702</v>
      </c>
      <c r="C721" s="43">
        <v>36</v>
      </c>
      <c r="D721" s="13" t="s">
        <v>47</v>
      </c>
      <c r="F721" s="71">
        <v>702</v>
      </c>
      <c r="G721" s="37"/>
      <c r="H721" s="91">
        <f>INDEX('Contrato Firme'!$N$2:$N$745,MATCH('Tela de entrada'!F721,'Contrato Firme'!$D$2:$D$745,0),1)</f>
        <v>13.497010483659423</v>
      </c>
      <c r="J721" s="71">
        <v>702</v>
      </c>
      <c r="K721" s="93">
        <f>INDEX('Contrato Flexível Percentual'!$R$2:$R$745,MATCH('Tela de entrada'!J721,'Contrato Flexível Percentual'!$D$2:$D$745,0),1)</f>
        <v>7.2</v>
      </c>
      <c r="N721" s="71">
        <v>702</v>
      </c>
      <c r="O721" s="91">
        <f>INDEX('Contrato Flexível Prioridade'!$Q$2:$Q$1489,MATCH(CONCATENATE($N$12,'Tela de entrada'!N721),'Contrato Flexível Prioridade'!$B$2:$B$1489,0),1)</f>
        <v>15</v>
      </c>
      <c r="R721" s="71">
        <v>702</v>
      </c>
      <c r="S721" s="91">
        <f>INDEX('Contrato Flexível Prioridade'!$Q$2:$Q$1489,MATCH(CONCATENATE($R$12,'Tela de entrada'!R721),'Contrato Flexível Prioridade'!$B$2:$B$1489,0),1)</f>
        <v>0.30298951634057758</v>
      </c>
      <c r="V721" s="71">
        <v>702</v>
      </c>
      <c r="W721" s="109">
        <f>C721-H721-K721-O721-S721</f>
        <v>0</v>
      </c>
    </row>
    <row r="722" spans="2:23" x14ac:dyDescent="0.2">
      <c r="B722" s="47">
        <v>703</v>
      </c>
      <c r="C722" s="43">
        <v>8</v>
      </c>
      <c r="D722" s="13" t="s">
        <v>47</v>
      </c>
      <c r="F722" s="71">
        <v>703</v>
      </c>
      <c r="G722" s="37"/>
      <c r="H722" s="91">
        <f>INDEX('Contrato Firme'!$N$2:$N$745,MATCH('Tela de entrada'!F722,'Contrato Firme'!$D$2:$D$745,0),1)</f>
        <v>3.7836603258165948</v>
      </c>
      <c r="J722" s="71">
        <v>703</v>
      </c>
      <c r="K722" s="93">
        <f>INDEX('Contrato Flexível Percentual'!$R$2:$R$745,MATCH('Tela de entrada'!J722,'Contrato Flexível Percentual'!$D$2:$D$745,0),1)</f>
        <v>1.6</v>
      </c>
      <c r="N722" s="71">
        <v>703</v>
      </c>
      <c r="O722" s="91">
        <f>INDEX('Contrato Flexível Prioridade'!$Q$2:$Q$1489,MATCH(CONCATENATE($N$12,'Tela de entrada'!N722),'Contrato Flexível Prioridade'!$B$2:$B$1489,0),1)</f>
        <v>2.6163396741834051</v>
      </c>
      <c r="R722" s="71">
        <v>703</v>
      </c>
      <c r="S722" s="91">
        <f>INDEX('Contrato Flexível Prioridade'!$Q$2:$Q$1489,MATCH(CONCATENATE($R$12,'Tela de entrada'!R722),'Contrato Flexível Prioridade'!$B$2:$B$1489,0),1)</f>
        <v>0</v>
      </c>
      <c r="V722" s="71">
        <v>703</v>
      </c>
      <c r="W722" s="109">
        <f>C722-H722-K722-O722-S722</f>
        <v>4.4408920985006262E-16</v>
      </c>
    </row>
    <row r="723" spans="2:23" x14ac:dyDescent="0.2">
      <c r="B723" s="47">
        <v>704</v>
      </c>
      <c r="C723" s="43">
        <v>28</v>
      </c>
      <c r="D723" s="13" t="s">
        <v>47</v>
      </c>
      <c r="F723" s="71">
        <v>704</v>
      </c>
      <c r="G723" s="37"/>
      <c r="H723" s="91">
        <f>INDEX('Contrato Firme'!$N$2:$N$745,MATCH('Tela de entrada'!F723,'Contrato Firme'!$D$2:$D$745,0),1)</f>
        <v>10.715358244461939</v>
      </c>
      <c r="J723" s="71">
        <v>704</v>
      </c>
      <c r="K723" s="93">
        <f>INDEX('Contrato Flexível Percentual'!$R$2:$R$745,MATCH('Tela de entrada'!J723,'Contrato Flexível Percentual'!$D$2:$D$745,0),1)</f>
        <v>5.6</v>
      </c>
      <c r="N723" s="71">
        <v>704</v>
      </c>
      <c r="O723" s="91">
        <f>INDEX('Contrato Flexível Prioridade'!$Q$2:$Q$1489,MATCH(CONCATENATE($N$12,'Tela de entrada'!N723),'Contrato Flexível Prioridade'!$B$2:$B$1489,0),1)</f>
        <v>11.68464175553806</v>
      </c>
      <c r="R723" s="71">
        <v>704</v>
      </c>
      <c r="S723" s="91">
        <f>INDEX('Contrato Flexível Prioridade'!$Q$2:$Q$1489,MATCH(CONCATENATE($R$12,'Tela de entrada'!R723),'Contrato Flexível Prioridade'!$B$2:$B$1489,0),1)</f>
        <v>0</v>
      </c>
      <c r="V723" s="71">
        <v>704</v>
      </c>
      <c r="W723" s="109">
        <f>C723-H723-K723-O723-S723</f>
        <v>1.7763568394002505E-15</v>
      </c>
    </row>
    <row r="724" spans="2:23" x14ac:dyDescent="0.2">
      <c r="B724" s="47">
        <v>705</v>
      </c>
      <c r="C724" s="43">
        <v>19</v>
      </c>
      <c r="D724" s="13" t="s">
        <v>47</v>
      </c>
      <c r="F724" s="71">
        <v>705</v>
      </c>
      <c r="G724" s="37"/>
      <c r="H724" s="91">
        <f>INDEX('Contrato Firme'!$N$2:$N$745,MATCH('Tela de entrada'!F724,'Contrato Firme'!$D$2:$D$745,0),1)</f>
        <v>7.585999475364769</v>
      </c>
      <c r="J724" s="71">
        <v>705</v>
      </c>
      <c r="K724" s="93">
        <f>INDEX('Contrato Flexível Percentual'!$R$2:$R$745,MATCH('Tela de entrada'!J724,'Contrato Flexível Percentual'!$D$2:$D$745,0),1)</f>
        <v>3.8</v>
      </c>
      <c r="N724" s="71">
        <v>705</v>
      </c>
      <c r="O724" s="91">
        <f>INDEX('Contrato Flexível Prioridade'!$Q$2:$Q$1489,MATCH(CONCATENATE($N$12,'Tela de entrada'!N724),'Contrato Flexível Prioridade'!$B$2:$B$1489,0),1)</f>
        <v>7.6140005246352302</v>
      </c>
      <c r="R724" s="71">
        <v>705</v>
      </c>
      <c r="S724" s="91">
        <f>INDEX('Contrato Flexível Prioridade'!$Q$2:$Q$1489,MATCH(CONCATENATE($R$12,'Tela de entrada'!R724),'Contrato Flexível Prioridade'!$B$2:$B$1489,0),1)</f>
        <v>0</v>
      </c>
      <c r="V724" s="71">
        <v>705</v>
      </c>
      <c r="W724" s="109">
        <f>C724-H724-K724-O724-S724</f>
        <v>8.8817841970012523E-16</v>
      </c>
    </row>
    <row r="725" spans="2:23" x14ac:dyDescent="0.2">
      <c r="B725" s="47">
        <v>706</v>
      </c>
      <c r="C725" s="43">
        <v>43</v>
      </c>
      <c r="D725" s="13" t="s">
        <v>47</v>
      </c>
      <c r="F725" s="71">
        <v>706</v>
      </c>
      <c r="G725" s="37"/>
      <c r="H725" s="91">
        <f>INDEX('Contrato Firme'!$N$2:$N$745,MATCH('Tela de entrada'!F725,'Contrato Firme'!$D$2:$D$745,0),1)</f>
        <v>15</v>
      </c>
      <c r="J725" s="71">
        <v>706</v>
      </c>
      <c r="K725" s="93">
        <f>INDEX('Contrato Flexível Percentual'!$R$2:$R$745,MATCH('Tela de entrada'!J725,'Contrato Flexível Percentual'!$D$2:$D$745,0),1)</f>
        <v>8.6</v>
      </c>
      <c r="N725" s="71">
        <v>706</v>
      </c>
      <c r="O725" s="91">
        <f>INDEX('Contrato Flexível Prioridade'!$Q$2:$Q$1489,MATCH(CONCATENATE($N$12,'Tela de entrada'!N725),'Contrato Flexível Prioridade'!$B$2:$B$1489,0),1)</f>
        <v>15</v>
      </c>
      <c r="R725" s="71">
        <v>706</v>
      </c>
      <c r="S725" s="91">
        <f>INDEX('Contrato Flexível Prioridade'!$Q$2:$Q$1489,MATCH(CONCATENATE($R$12,'Tela de entrada'!R725),'Contrato Flexível Prioridade'!$B$2:$B$1489,0),1)</f>
        <v>4.3999999999999986</v>
      </c>
      <c r="V725" s="71">
        <v>706</v>
      </c>
      <c r="W725" s="109">
        <f>C725-H725-K725-O725-S725</f>
        <v>0</v>
      </c>
    </row>
    <row r="726" spans="2:23" x14ac:dyDescent="0.2">
      <c r="B726" s="47">
        <v>707</v>
      </c>
      <c r="C726" s="43">
        <v>12</v>
      </c>
      <c r="D726" s="13" t="s">
        <v>47</v>
      </c>
      <c r="F726" s="71">
        <v>707</v>
      </c>
      <c r="G726" s="37"/>
      <c r="H726" s="91">
        <f>INDEX('Contrato Firme'!$N$2:$N$745,MATCH('Tela de entrada'!F726,'Contrato Firme'!$D$2:$D$745,0),1)</f>
        <v>5.1520537660669703</v>
      </c>
      <c r="J726" s="71">
        <v>707</v>
      </c>
      <c r="K726" s="93">
        <f>INDEX('Contrato Flexível Percentual'!$R$2:$R$745,MATCH('Tela de entrada'!J726,'Contrato Flexível Percentual'!$D$2:$D$745,0),1)</f>
        <v>2.4</v>
      </c>
      <c r="N726" s="71">
        <v>707</v>
      </c>
      <c r="O726" s="91">
        <f>INDEX('Contrato Flexível Prioridade'!$Q$2:$Q$1489,MATCH(CONCATENATE($N$12,'Tela de entrada'!N726),'Contrato Flexível Prioridade'!$B$2:$B$1489,0),1)</f>
        <v>4.4479462339330293</v>
      </c>
      <c r="R726" s="71">
        <v>707</v>
      </c>
      <c r="S726" s="91">
        <f>INDEX('Contrato Flexível Prioridade'!$Q$2:$Q$1489,MATCH(CONCATENATE($R$12,'Tela de entrada'!R726),'Contrato Flexível Prioridade'!$B$2:$B$1489,0),1)</f>
        <v>0</v>
      </c>
      <c r="V726" s="71">
        <v>707</v>
      </c>
      <c r="W726" s="109">
        <f>C726-H726-K726-O726-S726</f>
        <v>0</v>
      </c>
    </row>
    <row r="727" spans="2:23" x14ac:dyDescent="0.2">
      <c r="B727" s="47">
        <v>708</v>
      </c>
      <c r="C727" s="43">
        <v>36</v>
      </c>
      <c r="D727" s="13" t="s">
        <v>47</v>
      </c>
      <c r="F727" s="71">
        <v>708</v>
      </c>
      <c r="G727" s="37"/>
      <c r="H727" s="91">
        <f>INDEX('Contrato Firme'!$N$2:$N$745,MATCH('Tela de entrada'!F727,'Contrato Firme'!$D$2:$D$745,0),1)</f>
        <v>13.497010483659423</v>
      </c>
      <c r="J727" s="71">
        <v>708</v>
      </c>
      <c r="K727" s="93">
        <f>INDEX('Contrato Flexível Percentual'!$R$2:$R$745,MATCH('Tela de entrada'!J727,'Contrato Flexível Percentual'!$D$2:$D$745,0),1)</f>
        <v>7.2</v>
      </c>
      <c r="N727" s="71">
        <v>708</v>
      </c>
      <c r="O727" s="91">
        <f>INDEX('Contrato Flexível Prioridade'!$Q$2:$Q$1489,MATCH(CONCATENATE($N$12,'Tela de entrada'!N727),'Contrato Flexível Prioridade'!$B$2:$B$1489,0),1)</f>
        <v>15</v>
      </c>
      <c r="R727" s="71">
        <v>708</v>
      </c>
      <c r="S727" s="91">
        <f>INDEX('Contrato Flexível Prioridade'!$Q$2:$Q$1489,MATCH(CONCATENATE($R$12,'Tela de entrada'!R727),'Contrato Flexível Prioridade'!$B$2:$B$1489,0),1)</f>
        <v>0.30298951634057758</v>
      </c>
      <c r="V727" s="71">
        <v>708</v>
      </c>
      <c r="W727" s="109">
        <f>C727-H727-K727-O727-S727</f>
        <v>0</v>
      </c>
    </row>
    <row r="728" spans="2:23" x14ac:dyDescent="0.2">
      <c r="B728" s="47">
        <v>709</v>
      </c>
      <c r="C728" s="43">
        <v>39</v>
      </c>
      <c r="D728" s="13" t="s">
        <v>47</v>
      </c>
      <c r="F728" s="71">
        <v>709</v>
      </c>
      <c r="G728" s="37"/>
      <c r="H728" s="91">
        <f>INDEX('Contrato Firme'!$N$2:$N$745,MATCH('Tela de entrada'!F728,'Contrato Firme'!$D$2:$D$745,0),1)</f>
        <v>14.54013007335848</v>
      </c>
      <c r="J728" s="71">
        <v>709</v>
      </c>
      <c r="K728" s="93">
        <f>INDEX('Contrato Flexível Percentual'!$R$2:$R$745,MATCH('Tela de entrada'!J728,'Contrato Flexível Percentual'!$D$2:$D$745,0),1)</f>
        <v>7.8</v>
      </c>
      <c r="N728" s="71">
        <v>709</v>
      </c>
      <c r="O728" s="91">
        <f>INDEX('Contrato Flexível Prioridade'!$Q$2:$Q$1489,MATCH(CONCATENATE($N$12,'Tela de entrada'!N728),'Contrato Flexível Prioridade'!$B$2:$B$1489,0),1)</f>
        <v>15</v>
      </c>
      <c r="R728" s="71">
        <v>709</v>
      </c>
      <c r="S728" s="91">
        <f>INDEX('Contrato Flexível Prioridade'!$Q$2:$Q$1489,MATCH(CONCATENATE($R$12,'Tela de entrada'!R728),'Contrato Flexível Prioridade'!$B$2:$B$1489,0),1)</f>
        <v>1.6598699266415196</v>
      </c>
      <c r="V728" s="71">
        <v>709</v>
      </c>
      <c r="W728" s="109">
        <f>C728-H728-K728-O728-S728</f>
        <v>0</v>
      </c>
    </row>
    <row r="729" spans="2:23" x14ac:dyDescent="0.2">
      <c r="B729" s="47">
        <v>710</v>
      </c>
      <c r="C729" s="43">
        <v>27</v>
      </c>
      <c r="D729" s="13" t="s">
        <v>47</v>
      </c>
      <c r="F729" s="71">
        <v>710</v>
      </c>
      <c r="G729" s="37"/>
      <c r="H729" s="91">
        <f>INDEX('Contrato Firme'!$N$2:$N$745,MATCH('Tela de entrada'!F729,'Contrato Firme'!$D$2:$D$745,0),1)</f>
        <v>10.367651714562253</v>
      </c>
      <c r="J729" s="71">
        <v>710</v>
      </c>
      <c r="K729" s="93">
        <f>INDEX('Contrato Flexível Percentual'!$R$2:$R$745,MATCH('Tela de entrada'!J729,'Contrato Flexível Percentual'!$D$2:$D$745,0),1)</f>
        <v>5.4</v>
      </c>
      <c r="N729" s="71">
        <v>710</v>
      </c>
      <c r="O729" s="91">
        <f>INDEX('Contrato Flexível Prioridade'!$Q$2:$Q$1489,MATCH(CONCATENATE($N$12,'Tela de entrada'!N729),'Contrato Flexível Prioridade'!$B$2:$B$1489,0),1)</f>
        <v>11.232348285437746</v>
      </c>
      <c r="R729" s="71">
        <v>710</v>
      </c>
      <c r="S729" s="91">
        <f>INDEX('Contrato Flexível Prioridade'!$Q$2:$Q$1489,MATCH(CONCATENATE($R$12,'Tela de entrada'!R729),'Contrato Flexível Prioridade'!$B$2:$B$1489,0),1)</f>
        <v>0</v>
      </c>
      <c r="V729" s="71">
        <v>710</v>
      </c>
      <c r="W729" s="109">
        <f>C729-H729-K729-O729-S729</f>
        <v>0</v>
      </c>
    </row>
    <row r="730" spans="2:23" x14ac:dyDescent="0.2">
      <c r="B730" s="47">
        <v>711</v>
      </c>
      <c r="C730" s="43">
        <v>13</v>
      </c>
      <c r="D730" s="13" t="s">
        <v>47</v>
      </c>
      <c r="F730" s="71">
        <v>711</v>
      </c>
      <c r="G730" s="37"/>
      <c r="H730" s="91">
        <f>INDEX('Contrato Firme'!$N$2:$N$745,MATCH('Tela de entrada'!F730,'Contrato Firme'!$D$2:$D$745,0),1)</f>
        <v>5.4997602959666558</v>
      </c>
      <c r="J730" s="71">
        <v>711</v>
      </c>
      <c r="K730" s="93">
        <f>INDEX('Contrato Flexível Percentual'!$R$2:$R$745,MATCH('Tela de entrada'!J730,'Contrato Flexível Percentual'!$D$2:$D$745,0),1)</f>
        <v>2.6</v>
      </c>
      <c r="N730" s="71">
        <v>711</v>
      </c>
      <c r="O730" s="91">
        <f>INDEX('Contrato Flexível Prioridade'!$Q$2:$Q$1489,MATCH(CONCATENATE($N$12,'Tela de entrada'!N730),'Contrato Flexível Prioridade'!$B$2:$B$1489,0),1)</f>
        <v>4.9002397040333445</v>
      </c>
      <c r="R730" s="71">
        <v>711</v>
      </c>
      <c r="S730" s="91">
        <f>INDEX('Contrato Flexível Prioridade'!$Q$2:$Q$1489,MATCH(CONCATENATE($R$12,'Tela de entrada'!R730),'Contrato Flexível Prioridade'!$B$2:$B$1489,0),1)</f>
        <v>0</v>
      </c>
      <c r="V730" s="71">
        <v>711</v>
      </c>
      <c r="W730" s="109">
        <f>C730-H730-K730-O730-S730</f>
        <v>0</v>
      </c>
    </row>
    <row r="731" spans="2:23" x14ac:dyDescent="0.2">
      <c r="B731" s="47">
        <v>712</v>
      </c>
      <c r="C731" s="43">
        <v>12</v>
      </c>
      <c r="D731" s="13" t="s">
        <v>47</v>
      </c>
      <c r="F731" s="71">
        <v>712</v>
      </c>
      <c r="G731" s="37"/>
      <c r="H731" s="91">
        <f>INDEX('Contrato Firme'!$N$2:$N$745,MATCH('Tela de entrada'!F731,'Contrato Firme'!$D$2:$D$745,0),1)</f>
        <v>5.1520537660669703</v>
      </c>
      <c r="J731" s="71">
        <v>712</v>
      </c>
      <c r="K731" s="93">
        <f>INDEX('Contrato Flexível Percentual'!$R$2:$R$745,MATCH('Tela de entrada'!J731,'Contrato Flexível Percentual'!$D$2:$D$745,0),1)</f>
        <v>2.4</v>
      </c>
      <c r="N731" s="71">
        <v>712</v>
      </c>
      <c r="O731" s="91">
        <f>INDEX('Contrato Flexível Prioridade'!$Q$2:$Q$1489,MATCH(CONCATENATE($N$12,'Tela de entrada'!N731),'Contrato Flexível Prioridade'!$B$2:$B$1489,0),1)</f>
        <v>4.4479462339330293</v>
      </c>
      <c r="R731" s="71">
        <v>712</v>
      </c>
      <c r="S731" s="91">
        <f>INDEX('Contrato Flexível Prioridade'!$Q$2:$Q$1489,MATCH(CONCATENATE($R$12,'Tela de entrada'!R731),'Contrato Flexível Prioridade'!$B$2:$B$1489,0),1)</f>
        <v>0</v>
      </c>
      <c r="V731" s="71">
        <v>712</v>
      </c>
      <c r="W731" s="109">
        <f>C731-H731-K731-O731-S731</f>
        <v>0</v>
      </c>
    </row>
    <row r="732" spans="2:23" x14ac:dyDescent="0.2">
      <c r="B732" s="47">
        <v>713</v>
      </c>
      <c r="C732" s="43">
        <v>23</v>
      </c>
      <c r="D732" s="13" t="s">
        <v>47</v>
      </c>
      <c r="F732" s="71">
        <v>713</v>
      </c>
      <c r="G732" s="37"/>
      <c r="H732" s="91">
        <f>INDEX('Contrato Firme'!$N$2:$N$745,MATCH('Tela de entrada'!F732,'Contrato Firme'!$D$2:$D$745,0),1)</f>
        <v>8.9768255949635112</v>
      </c>
      <c r="J732" s="71">
        <v>713</v>
      </c>
      <c r="K732" s="93">
        <f>INDEX('Contrato Flexível Percentual'!$R$2:$R$745,MATCH('Tela de entrada'!J732,'Contrato Flexível Percentual'!$D$2:$D$745,0),1)</f>
        <v>4.5999999999999996</v>
      </c>
      <c r="N732" s="71">
        <v>713</v>
      </c>
      <c r="O732" s="91">
        <f>INDEX('Contrato Flexível Prioridade'!$Q$2:$Q$1489,MATCH(CONCATENATE($N$12,'Tela de entrada'!N732),'Contrato Flexível Prioridade'!$B$2:$B$1489,0),1)</f>
        <v>9.4231744050364892</v>
      </c>
      <c r="R732" s="71">
        <v>713</v>
      </c>
      <c r="S732" s="91">
        <f>INDEX('Contrato Flexível Prioridade'!$Q$2:$Q$1489,MATCH(CONCATENATE($R$12,'Tela de entrada'!R732),'Contrato Flexível Prioridade'!$B$2:$B$1489,0),1)</f>
        <v>0</v>
      </c>
      <c r="V732" s="71">
        <v>713</v>
      </c>
      <c r="W732" s="109">
        <f>C732-H732-K732-O732-S732</f>
        <v>0</v>
      </c>
    </row>
    <row r="733" spans="2:23" x14ac:dyDescent="0.2">
      <c r="B733" s="47">
        <v>714</v>
      </c>
      <c r="C733" s="43">
        <v>11</v>
      </c>
      <c r="D733" s="13" t="s">
        <v>47</v>
      </c>
      <c r="F733" s="71">
        <v>714</v>
      </c>
      <c r="G733" s="37"/>
      <c r="H733" s="91">
        <f>INDEX('Contrato Firme'!$N$2:$N$745,MATCH('Tela de entrada'!F733,'Contrato Firme'!$D$2:$D$745,0),1)</f>
        <v>4.8043472361672848</v>
      </c>
      <c r="J733" s="71">
        <v>714</v>
      </c>
      <c r="K733" s="93">
        <f>INDEX('Contrato Flexível Percentual'!$R$2:$R$745,MATCH('Tela de entrada'!J733,'Contrato Flexível Percentual'!$D$2:$D$745,0),1)</f>
        <v>2.2000000000000002</v>
      </c>
      <c r="N733" s="71">
        <v>714</v>
      </c>
      <c r="O733" s="91">
        <f>INDEX('Contrato Flexível Prioridade'!$Q$2:$Q$1489,MATCH(CONCATENATE($N$12,'Tela de entrada'!N733),'Contrato Flexível Prioridade'!$B$2:$B$1489,0),1)</f>
        <v>3.9956527638327151</v>
      </c>
      <c r="R733" s="71">
        <v>714</v>
      </c>
      <c r="S733" s="91">
        <f>INDEX('Contrato Flexível Prioridade'!$Q$2:$Q$1489,MATCH(CONCATENATE($R$12,'Tela de entrada'!R733),'Contrato Flexível Prioridade'!$B$2:$B$1489,0),1)</f>
        <v>0</v>
      </c>
      <c r="V733" s="71">
        <v>714</v>
      </c>
      <c r="W733" s="109">
        <f>C733-H733-K733-O733-S733</f>
        <v>0</v>
      </c>
    </row>
    <row r="734" spans="2:23" x14ac:dyDescent="0.2">
      <c r="B734" s="47">
        <v>715</v>
      </c>
      <c r="C734" s="43">
        <v>22</v>
      </c>
      <c r="D734" s="13" t="s">
        <v>47</v>
      </c>
      <c r="F734" s="71">
        <v>715</v>
      </c>
      <c r="G734" s="37"/>
      <c r="H734" s="91">
        <f>INDEX('Contrato Firme'!$N$2:$N$745,MATCH('Tela de entrada'!F734,'Contrato Firme'!$D$2:$D$745,0),1)</f>
        <v>8.6291190650638274</v>
      </c>
      <c r="J734" s="71">
        <v>715</v>
      </c>
      <c r="K734" s="93">
        <f>INDEX('Contrato Flexível Percentual'!$R$2:$R$745,MATCH('Tela de entrada'!J734,'Contrato Flexível Percentual'!$D$2:$D$745,0),1)</f>
        <v>4.4000000000000004</v>
      </c>
      <c r="N734" s="71">
        <v>715</v>
      </c>
      <c r="O734" s="91">
        <f>INDEX('Contrato Flexível Prioridade'!$Q$2:$Q$1489,MATCH(CONCATENATE($N$12,'Tela de entrada'!N734),'Contrato Flexível Prioridade'!$B$2:$B$1489,0),1)</f>
        <v>8.9708809349361722</v>
      </c>
      <c r="R734" s="71">
        <v>715</v>
      </c>
      <c r="S734" s="91">
        <f>INDEX('Contrato Flexível Prioridade'!$Q$2:$Q$1489,MATCH(CONCATENATE($R$12,'Tela de entrada'!R734),'Contrato Flexível Prioridade'!$B$2:$B$1489,0),1)</f>
        <v>0</v>
      </c>
      <c r="V734" s="71">
        <v>715</v>
      </c>
      <c r="W734" s="109">
        <f>C734-H734-K734-O734-S734</f>
        <v>0</v>
      </c>
    </row>
    <row r="735" spans="2:23" x14ac:dyDescent="0.2">
      <c r="B735" s="47">
        <v>716</v>
      </c>
      <c r="C735" s="43">
        <v>17</v>
      </c>
      <c r="D735" s="13" t="s">
        <v>47</v>
      </c>
      <c r="F735" s="71">
        <v>716</v>
      </c>
      <c r="G735" s="37"/>
      <c r="H735" s="91">
        <f>INDEX('Contrato Firme'!$N$2:$N$745,MATCH('Tela de entrada'!F735,'Contrato Firme'!$D$2:$D$745,0),1)</f>
        <v>6.890586415565398</v>
      </c>
      <c r="J735" s="71">
        <v>716</v>
      </c>
      <c r="K735" s="93">
        <f>INDEX('Contrato Flexível Percentual'!$R$2:$R$745,MATCH('Tela de entrada'!J735,'Contrato Flexível Percentual'!$D$2:$D$745,0),1)</f>
        <v>3.4</v>
      </c>
      <c r="N735" s="71">
        <v>716</v>
      </c>
      <c r="O735" s="91">
        <f>INDEX('Contrato Flexível Prioridade'!$Q$2:$Q$1489,MATCH(CONCATENATE($N$12,'Tela de entrada'!N735),'Contrato Flexível Prioridade'!$B$2:$B$1489,0),1)</f>
        <v>6.7094135844346017</v>
      </c>
      <c r="R735" s="71">
        <v>716</v>
      </c>
      <c r="S735" s="91">
        <f>INDEX('Contrato Flexível Prioridade'!$Q$2:$Q$1489,MATCH(CONCATENATE($R$12,'Tela de entrada'!R735),'Contrato Flexível Prioridade'!$B$2:$B$1489,0),1)</f>
        <v>0</v>
      </c>
      <c r="V735" s="71">
        <v>716</v>
      </c>
      <c r="W735" s="109">
        <f>C735-H735-K735-O735-S735</f>
        <v>0</v>
      </c>
    </row>
    <row r="736" spans="2:23" x14ac:dyDescent="0.2">
      <c r="B736" s="47">
        <v>717</v>
      </c>
      <c r="C736" s="43">
        <v>21</v>
      </c>
      <c r="D736" s="13" t="s">
        <v>47</v>
      </c>
      <c r="F736" s="71">
        <v>717</v>
      </c>
      <c r="G736" s="37"/>
      <c r="H736" s="91">
        <f>INDEX('Contrato Firme'!$N$2:$N$745,MATCH('Tela de entrada'!F736,'Contrato Firme'!$D$2:$D$745,0),1)</f>
        <v>8.2814125351641401</v>
      </c>
      <c r="J736" s="71">
        <v>717</v>
      </c>
      <c r="K736" s="93">
        <f>INDEX('Contrato Flexível Percentual'!$R$2:$R$745,MATCH('Tela de entrada'!J736,'Contrato Flexível Percentual'!$D$2:$D$745,0),1)</f>
        <v>4.2</v>
      </c>
      <c r="N736" s="71">
        <v>717</v>
      </c>
      <c r="O736" s="91">
        <f>INDEX('Contrato Flexível Prioridade'!$Q$2:$Q$1489,MATCH(CONCATENATE($N$12,'Tela de entrada'!N736),'Contrato Flexível Prioridade'!$B$2:$B$1489,0),1)</f>
        <v>8.5185874648358606</v>
      </c>
      <c r="R736" s="71">
        <v>717</v>
      </c>
      <c r="S736" s="91">
        <f>INDEX('Contrato Flexível Prioridade'!$Q$2:$Q$1489,MATCH(CONCATENATE($R$12,'Tela de entrada'!R736),'Contrato Flexível Prioridade'!$B$2:$B$1489,0),1)</f>
        <v>0</v>
      </c>
      <c r="V736" s="71">
        <v>717</v>
      </c>
      <c r="W736" s="109">
        <f>C736-H736-K736-O736-S736</f>
        <v>0</v>
      </c>
    </row>
    <row r="737" spans="2:23" x14ac:dyDescent="0.2">
      <c r="B737" s="47">
        <v>718</v>
      </c>
      <c r="C737" s="43">
        <v>49</v>
      </c>
      <c r="D737" s="13" t="s">
        <v>47</v>
      </c>
      <c r="F737" s="71">
        <v>718</v>
      </c>
      <c r="G737" s="37"/>
      <c r="H737" s="91">
        <f>INDEX('Contrato Firme'!$N$2:$N$745,MATCH('Tela de entrada'!F737,'Contrato Firme'!$D$2:$D$745,0),1)</f>
        <v>15</v>
      </c>
      <c r="J737" s="71">
        <v>718</v>
      </c>
      <c r="K737" s="93">
        <f>INDEX('Contrato Flexível Percentual'!$R$2:$R$745,MATCH('Tela de entrada'!J737,'Contrato Flexível Percentual'!$D$2:$D$745,0),1)</f>
        <v>9.7999999999999989</v>
      </c>
      <c r="N737" s="71">
        <v>718</v>
      </c>
      <c r="O737" s="91">
        <f>INDEX('Contrato Flexível Prioridade'!$Q$2:$Q$1489,MATCH(CONCATENATE($N$12,'Tela de entrada'!N737),'Contrato Flexível Prioridade'!$B$2:$B$1489,0),1)</f>
        <v>15</v>
      </c>
      <c r="R737" s="71">
        <v>718</v>
      </c>
      <c r="S737" s="91">
        <f>INDEX('Contrato Flexível Prioridade'!$Q$2:$Q$1489,MATCH(CONCATENATE($R$12,'Tela de entrada'!R737),'Contrato Flexível Prioridade'!$B$2:$B$1489,0),1)</f>
        <v>9.2000000000000028</v>
      </c>
      <c r="V737" s="71">
        <v>718</v>
      </c>
      <c r="W737" s="109">
        <f>C737-H737-K737-O737-S737</f>
        <v>0</v>
      </c>
    </row>
    <row r="738" spans="2:23" x14ac:dyDescent="0.2">
      <c r="B738" s="47">
        <v>719</v>
      </c>
      <c r="C738" s="43">
        <v>26</v>
      </c>
      <c r="D738" s="13" t="s">
        <v>47</v>
      </c>
      <c r="F738" s="71">
        <v>719</v>
      </c>
      <c r="G738" s="37"/>
      <c r="H738" s="91">
        <f>INDEX('Contrato Firme'!$N$2:$N$745,MATCH('Tela de entrada'!F738,'Contrato Firme'!$D$2:$D$745,0),1)</f>
        <v>10.019945184662568</v>
      </c>
      <c r="J738" s="71">
        <v>719</v>
      </c>
      <c r="K738" s="93">
        <f>INDEX('Contrato Flexível Percentual'!$R$2:$R$745,MATCH('Tela de entrada'!J738,'Contrato Flexível Percentual'!$D$2:$D$745,0),1)</f>
        <v>5.2</v>
      </c>
      <c r="N738" s="71">
        <v>719</v>
      </c>
      <c r="O738" s="91">
        <f>INDEX('Contrato Flexível Prioridade'!$Q$2:$Q$1489,MATCH(CONCATENATE($N$12,'Tela de entrada'!N738),'Contrato Flexível Prioridade'!$B$2:$B$1489,0),1)</f>
        <v>10.780054815337433</v>
      </c>
      <c r="R738" s="71">
        <v>719</v>
      </c>
      <c r="S738" s="91">
        <f>INDEX('Contrato Flexível Prioridade'!$Q$2:$Q$1489,MATCH(CONCATENATE($R$12,'Tela de entrada'!R738),'Contrato Flexível Prioridade'!$B$2:$B$1489,0),1)</f>
        <v>0</v>
      </c>
      <c r="V738" s="71">
        <v>719</v>
      </c>
      <c r="W738" s="109">
        <f>C738-H738-K738-O738-S738</f>
        <v>0</v>
      </c>
    </row>
    <row r="739" spans="2:23" x14ac:dyDescent="0.2">
      <c r="B739" s="47">
        <v>720</v>
      </c>
      <c r="C739" s="43">
        <v>13</v>
      </c>
      <c r="D739" s="13" t="s">
        <v>47</v>
      </c>
      <c r="F739" s="71">
        <v>720</v>
      </c>
      <c r="G739" s="37"/>
      <c r="H739" s="91">
        <f>INDEX('Contrato Firme'!$N$2:$N$745,MATCH('Tela de entrada'!F739,'Contrato Firme'!$D$2:$D$745,0),1)</f>
        <v>5.4997602959666558</v>
      </c>
      <c r="J739" s="71">
        <v>720</v>
      </c>
      <c r="K739" s="93">
        <f>INDEX('Contrato Flexível Percentual'!$R$2:$R$745,MATCH('Tela de entrada'!J739,'Contrato Flexível Percentual'!$D$2:$D$745,0),1)</f>
        <v>2.6</v>
      </c>
      <c r="N739" s="71">
        <v>720</v>
      </c>
      <c r="O739" s="91">
        <f>INDEX('Contrato Flexível Prioridade'!$Q$2:$Q$1489,MATCH(CONCATENATE($N$12,'Tela de entrada'!N739),'Contrato Flexível Prioridade'!$B$2:$B$1489,0),1)</f>
        <v>4.9002397040333445</v>
      </c>
      <c r="R739" s="71">
        <v>720</v>
      </c>
      <c r="S739" s="91">
        <f>INDEX('Contrato Flexível Prioridade'!$Q$2:$Q$1489,MATCH(CONCATENATE($R$12,'Tela de entrada'!R739),'Contrato Flexível Prioridade'!$B$2:$B$1489,0),1)</f>
        <v>0</v>
      </c>
      <c r="V739" s="71">
        <v>720</v>
      </c>
      <c r="W739" s="109">
        <f>C739-H739-K739-O739-S739</f>
        <v>0</v>
      </c>
    </row>
    <row r="740" spans="2:23" x14ac:dyDescent="0.2">
      <c r="B740" s="47">
        <v>721</v>
      </c>
      <c r="C740" s="43">
        <v>50</v>
      </c>
      <c r="D740" s="13" t="s">
        <v>47</v>
      </c>
      <c r="F740" s="71">
        <v>721</v>
      </c>
      <c r="G740" s="37"/>
      <c r="H740" s="91">
        <f>INDEX('Contrato Firme'!$N$2:$N$745,MATCH('Tela de entrada'!F740,'Contrato Firme'!$D$2:$D$745,0),1)</f>
        <v>15</v>
      </c>
      <c r="J740" s="71">
        <v>721</v>
      </c>
      <c r="K740" s="93">
        <f>INDEX('Contrato Flexível Percentual'!$R$2:$R$745,MATCH('Tela de entrada'!J740,'Contrato Flexível Percentual'!$D$2:$D$745,0),1)</f>
        <v>10</v>
      </c>
      <c r="N740" s="71">
        <v>721</v>
      </c>
      <c r="O740" s="91">
        <f>INDEX('Contrato Flexível Prioridade'!$Q$2:$Q$1489,MATCH(CONCATENATE($N$12,'Tela de entrada'!N740),'Contrato Flexível Prioridade'!$B$2:$B$1489,0),1)</f>
        <v>15</v>
      </c>
      <c r="R740" s="71">
        <v>721</v>
      </c>
      <c r="S740" s="91">
        <f>INDEX('Contrato Flexível Prioridade'!$Q$2:$Q$1489,MATCH(CONCATENATE($R$12,'Tela de entrada'!R740),'Contrato Flexível Prioridade'!$B$2:$B$1489,0),1)</f>
        <v>10</v>
      </c>
      <c r="V740" s="71">
        <v>721</v>
      </c>
      <c r="W740" s="109">
        <f>C740-H740-K740-O740-S740</f>
        <v>0</v>
      </c>
    </row>
    <row r="741" spans="2:23" x14ac:dyDescent="0.2">
      <c r="B741" s="47">
        <v>722</v>
      </c>
      <c r="C741" s="43">
        <v>18</v>
      </c>
      <c r="D741" s="13" t="s">
        <v>47</v>
      </c>
      <c r="F741" s="71">
        <v>722</v>
      </c>
      <c r="G741" s="37"/>
      <c r="H741" s="91">
        <f>INDEX('Contrato Firme'!$N$2:$N$745,MATCH('Tela de entrada'!F741,'Contrato Firme'!$D$2:$D$745,0),1)</f>
        <v>7.2382929454650835</v>
      </c>
      <c r="J741" s="71">
        <v>722</v>
      </c>
      <c r="K741" s="93">
        <f>INDEX('Contrato Flexível Percentual'!$R$2:$R$745,MATCH('Tela de entrada'!J741,'Contrato Flexível Percentual'!$D$2:$D$745,0),1)</f>
        <v>3.6</v>
      </c>
      <c r="N741" s="71">
        <v>722</v>
      </c>
      <c r="O741" s="91">
        <f>INDEX('Contrato Flexível Prioridade'!$Q$2:$Q$1489,MATCH(CONCATENATE($N$12,'Tela de entrada'!N741),'Contrato Flexível Prioridade'!$B$2:$B$1489,0),1)</f>
        <v>7.1617070545349168</v>
      </c>
      <c r="R741" s="71">
        <v>722</v>
      </c>
      <c r="S741" s="91">
        <f>INDEX('Contrato Flexível Prioridade'!$Q$2:$Q$1489,MATCH(CONCATENATE($R$12,'Tela de entrada'!R741),'Contrato Flexível Prioridade'!$B$2:$B$1489,0),1)</f>
        <v>0</v>
      </c>
      <c r="V741" s="71">
        <v>722</v>
      </c>
      <c r="W741" s="109">
        <f>C741-H741-K741-O741-S741</f>
        <v>0</v>
      </c>
    </row>
    <row r="742" spans="2:23" x14ac:dyDescent="0.2">
      <c r="B742" s="47">
        <v>723</v>
      </c>
      <c r="C742" s="43">
        <v>31</v>
      </c>
      <c r="D742" s="13" t="s">
        <v>47</v>
      </c>
      <c r="F742" s="71">
        <v>723</v>
      </c>
      <c r="G742" s="37"/>
      <c r="H742" s="91">
        <f>INDEX('Contrato Firme'!$N$2:$N$745,MATCH('Tela de entrada'!F742,'Contrato Firme'!$D$2:$D$745,0),1)</f>
        <v>11.758477834160995</v>
      </c>
      <c r="J742" s="71">
        <v>723</v>
      </c>
      <c r="K742" s="93">
        <f>INDEX('Contrato Flexível Percentual'!$R$2:$R$745,MATCH('Tela de entrada'!J742,'Contrato Flexível Percentual'!$D$2:$D$745,0),1)</f>
        <v>6.2</v>
      </c>
      <c r="N742" s="71">
        <v>723</v>
      </c>
      <c r="O742" s="91">
        <f>INDEX('Contrato Flexível Prioridade'!$Q$2:$Q$1489,MATCH(CONCATENATE($N$12,'Tela de entrada'!N742),'Contrato Flexível Prioridade'!$B$2:$B$1489,0),1)</f>
        <v>13.041522165839005</v>
      </c>
      <c r="R742" s="71">
        <v>723</v>
      </c>
      <c r="S742" s="91">
        <f>INDEX('Contrato Flexível Prioridade'!$Q$2:$Q$1489,MATCH(CONCATENATE($R$12,'Tela de entrada'!R742),'Contrato Flexível Prioridade'!$B$2:$B$1489,0),1)</f>
        <v>0</v>
      </c>
      <c r="V742" s="71">
        <v>723</v>
      </c>
      <c r="W742" s="109">
        <f>C742-H742-K742-O742-S742</f>
        <v>0</v>
      </c>
    </row>
    <row r="743" spans="2:23" x14ac:dyDescent="0.2">
      <c r="B743" s="47">
        <v>724</v>
      </c>
      <c r="C743" s="43">
        <v>35</v>
      </c>
      <c r="D743" s="13" t="s">
        <v>47</v>
      </c>
      <c r="F743" s="71">
        <v>724</v>
      </c>
      <c r="G743" s="37"/>
      <c r="H743" s="91">
        <f>INDEX('Contrato Firme'!$N$2:$N$745,MATCH('Tela de entrada'!F743,'Contrato Firme'!$D$2:$D$745,0),1)</f>
        <v>13.149303953759738</v>
      </c>
      <c r="J743" s="71">
        <v>724</v>
      </c>
      <c r="K743" s="93">
        <f>INDEX('Contrato Flexível Percentual'!$R$2:$R$745,MATCH('Tela de entrada'!J743,'Contrato Flexível Percentual'!$D$2:$D$745,0),1)</f>
        <v>7</v>
      </c>
      <c r="N743" s="71">
        <v>724</v>
      </c>
      <c r="O743" s="91">
        <f>INDEX('Contrato Flexível Prioridade'!$Q$2:$Q$1489,MATCH(CONCATENATE($N$12,'Tela de entrada'!N743),'Contrato Flexível Prioridade'!$B$2:$B$1489,0),1)</f>
        <v>14.850696046240262</v>
      </c>
      <c r="R743" s="71">
        <v>724</v>
      </c>
      <c r="S743" s="91">
        <f>INDEX('Contrato Flexível Prioridade'!$Q$2:$Q$1489,MATCH(CONCATENATE($R$12,'Tela de entrada'!R743),'Contrato Flexível Prioridade'!$B$2:$B$1489,0),1)</f>
        <v>0</v>
      </c>
      <c r="V743" s="71">
        <v>724</v>
      </c>
      <c r="W743" s="109">
        <f>C743-H743-K743-O743-S743</f>
        <v>0</v>
      </c>
    </row>
    <row r="744" spans="2:23" x14ac:dyDescent="0.2">
      <c r="B744" s="47">
        <v>725</v>
      </c>
      <c r="C744" s="43">
        <v>38</v>
      </c>
      <c r="D744" s="13" t="s">
        <v>47</v>
      </c>
      <c r="F744" s="71">
        <v>725</v>
      </c>
      <c r="G744" s="37"/>
      <c r="H744" s="91">
        <f>INDEX('Contrato Firme'!$N$2:$N$745,MATCH('Tela de entrada'!F744,'Contrato Firme'!$D$2:$D$745,0),1)</f>
        <v>14.192423543458794</v>
      </c>
      <c r="J744" s="71">
        <v>725</v>
      </c>
      <c r="K744" s="93">
        <f>INDEX('Contrato Flexível Percentual'!$R$2:$R$745,MATCH('Tela de entrada'!J744,'Contrato Flexível Percentual'!$D$2:$D$745,0),1)</f>
        <v>7.6</v>
      </c>
      <c r="N744" s="71">
        <v>725</v>
      </c>
      <c r="O744" s="91">
        <f>INDEX('Contrato Flexível Prioridade'!$Q$2:$Q$1489,MATCH(CONCATENATE($N$12,'Tela de entrada'!N744),'Contrato Flexível Prioridade'!$B$2:$B$1489,0),1)</f>
        <v>15</v>
      </c>
      <c r="R744" s="71">
        <v>725</v>
      </c>
      <c r="S744" s="91">
        <f>INDEX('Contrato Flexível Prioridade'!$Q$2:$Q$1489,MATCH(CONCATENATE($R$12,'Tela de entrada'!R744),'Contrato Flexível Prioridade'!$B$2:$B$1489,0),1)</f>
        <v>1.2075764565412044</v>
      </c>
      <c r="V744" s="71">
        <v>725</v>
      </c>
      <c r="W744" s="109">
        <f>C744-H744-K744-O744-S744</f>
        <v>0</v>
      </c>
    </row>
    <row r="745" spans="2:23" x14ac:dyDescent="0.2">
      <c r="B745" s="47">
        <v>726</v>
      </c>
      <c r="C745" s="43">
        <v>11</v>
      </c>
      <c r="D745" s="13" t="s">
        <v>47</v>
      </c>
      <c r="F745" s="71">
        <v>726</v>
      </c>
      <c r="G745" s="37"/>
      <c r="H745" s="91">
        <f>INDEX('Contrato Firme'!$N$2:$N$745,MATCH('Tela de entrada'!F745,'Contrato Firme'!$D$2:$D$745,0),1)</f>
        <v>4.8043472361672848</v>
      </c>
      <c r="J745" s="71">
        <v>726</v>
      </c>
      <c r="K745" s="93">
        <f>INDEX('Contrato Flexível Percentual'!$R$2:$R$745,MATCH('Tela de entrada'!J745,'Contrato Flexível Percentual'!$D$2:$D$745,0),1)</f>
        <v>2.2000000000000002</v>
      </c>
      <c r="N745" s="71">
        <v>726</v>
      </c>
      <c r="O745" s="91">
        <f>INDEX('Contrato Flexível Prioridade'!$Q$2:$Q$1489,MATCH(CONCATENATE($N$12,'Tela de entrada'!N745),'Contrato Flexível Prioridade'!$B$2:$B$1489,0),1)</f>
        <v>3.9956527638327151</v>
      </c>
      <c r="R745" s="71">
        <v>726</v>
      </c>
      <c r="S745" s="91">
        <f>INDEX('Contrato Flexível Prioridade'!$Q$2:$Q$1489,MATCH(CONCATENATE($R$12,'Tela de entrada'!R745),'Contrato Flexível Prioridade'!$B$2:$B$1489,0),1)</f>
        <v>0</v>
      </c>
      <c r="V745" s="71">
        <v>726</v>
      </c>
      <c r="W745" s="109">
        <f>C745-H745-K745-O745-S745</f>
        <v>0</v>
      </c>
    </row>
    <row r="746" spans="2:23" x14ac:dyDescent="0.2">
      <c r="B746" s="47">
        <v>727</v>
      </c>
      <c r="C746" s="43">
        <v>6</v>
      </c>
      <c r="D746" s="13" t="s">
        <v>47</v>
      </c>
      <c r="F746" s="71">
        <v>727</v>
      </c>
      <c r="G746" s="37"/>
      <c r="H746" s="91">
        <f>INDEX('Contrato Firme'!$N$2:$N$745,MATCH('Tela de entrada'!F746,'Contrato Firme'!$D$2:$D$745,0),1)</f>
        <v>3.7836603258165948</v>
      </c>
      <c r="J746" s="71">
        <v>727</v>
      </c>
      <c r="K746" s="93">
        <f>INDEX('Contrato Flexível Percentual'!$R$2:$R$745,MATCH('Tela de entrada'!J746,'Contrato Flexível Percentual'!$D$2:$D$745,0),1)</f>
        <v>1.2</v>
      </c>
      <c r="N746" s="71">
        <v>727</v>
      </c>
      <c r="O746" s="91">
        <f>INDEX('Contrato Flexível Prioridade'!$Q$2:$Q$1489,MATCH(CONCATENATE($N$12,'Tela de entrada'!N746),'Contrato Flexível Prioridade'!$B$2:$B$1489,0),1)</f>
        <v>1.0163396741834054</v>
      </c>
      <c r="R746" s="71">
        <v>727</v>
      </c>
      <c r="S746" s="91">
        <f>INDEX('Contrato Flexível Prioridade'!$Q$2:$Q$1489,MATCH(CONCATENATE($R$12,'Tela de entrada'!R746),'Contrato Flexível Prioridade'!$B$2:$B$1489,0),1)</f>
        <v>0</v>
      </c>
      <c r="V746" s="71">
        <v>727</v>
      </c>
      <c r="W746" s="109">
        <f>C746-H746-K746-O746-S746</f>
        <v>-2.2204460492503131E-16</v>
      </c>
    </row>
    <row r="747" spans="2:23" x14ac:dyDescent="0.2">
      <c r="B747" s="47">
        <v>728</v>
      </c>
      <c r="C747" s="43">
        <v>28</v>
      </c>
      <c r="D747" s="13" t="s">
        <v>47</v>
      </c>
      <c r="F747" s="71">
        <v>728</v>
      </c>
      <c r="G747" s="37"/>
      <c r="H747" s="91">
        <f>INDEX('Contrato Firme'!$N$2:$N$745,MATCH('Tela de entrada'!F747,'Contrato Firme'!$D$2:$D$745,0),1)</f>
        <v>10.715358244461939</v>
      </c>
      <c r="J747" s="71">
        <v>728</v>
      </c>
      <c r="K747" s="93">
        <f>INDEX('Contrato Flexível Percentual'!$R$2:$R$745,MATCH('Tela de entrada'!J747,'Contrato Flexível Percentual'!$D$2:$D$745,0),1)</f>
        <v>5.6</v>
      </c>
      <c r="N747" s="71">
        <v>728</v>
      </c>
      <c r="O747" s="91">
        <f>INDEX('Contrato Flexível Prioridade'!$Q$2:$Q$1489,MATCH(CONCATENATE($N$12,'Tela de entrada'!N747),'Contrato Flexível Prioridade'!$B$2:$B$1489,0),1)</f>
        <v>11.68464175553806</v>
      </c>
      <c r="R747" s="71">
        <v>728</v>
      </c>
      <c r="S747" s="91">
        <f>INDEX('Contrato Flexível Prioridade'!$Q$2:$Q$1489,MATCH(CONCATENATE($R$12,'Tela de entrada'!R747),'Contrato Flexível Prioridade'!$B$2:$B$1489,0),1)</f>
        <v>0</v>
      </c>
      <c r="V747" s="71">
        <v>728</v>
      </c>
      <c r="W747" s="109">
        <f>C747-H747-K747-O747-S747</f>
        <v>1.7763568394002505E-15</v>
      </c>
    </row>
    <row r="748" spans="2:23" x14ac:dyDescent="0.2">
      <c r="B748" s="47">
        <v>729</v>
      </c>
      <c r="C748" s="43">
        <v>28</v>
      </c>
      <c r="D748" s="13" t="s">
        <v>47</v>
      </c>
      <c r="F748" s="71">
        <v>729</v>
      </c>
      <c r="G748" s="37"/>
      <c r="H748" s="91">
        <f>INDEX('Contrato Firme'!$N$2:$N$745,MATCH('Tela de entrada'!F748,'Contrato Firme'!$D$2:$D$745,0),1)</f>
        <v>10.715358244461939</v>
      </c>
      <c r="J748" s="71">
        <v>729</v>
      </c>
      <c r="K748" s="93">
        <f>INDEX('Contrato Flexível Percentual'!$R$2:$R$745,MATCH('Tela de entrada'!J748,'Contrato Flexível Percentual'!$D$2:$D$745,0),1)</f>
        <v>5.6</v>
      </c>
      <c r="N748" s="71">
        <v>729</v>
      </c>
      <c r="O748" s="91">
        <f>INDEX('Contrato Flexível Prioridade'!$Q$2:$Q$1489,MATCH(CONCATENATE($N$12,'Tela de entrada'!N748),'Contrato Flexível Prioridade'!$B$2:$B$1489,0),1)</f>
        <v>11.68464175553806</v>
      </c>
      <c r="R748" s="71">
        <v>729</v>
      </c>
      <c r="S748" s="91">
        <f>INDEX('Contrato Flexível Prioridade'!$Q$2:$Q$1489,MATCH(CONCATENATE($R$12,'Tela de entrada'!R748),'Contrato Flexível Prioridade'!$B$2:$B$1489,0),1)</f>
        <v>0</v>
      </c>
      <c r="V748" s="71">
        <v>729</v>
      </c>
      <c r="W748" s="109">
        <f>C748-H748-K748-O748-S748</f>
        <v>1.7763568394002505E-15</v>
      </c>
    </row>
    <row r="749" spans="2:23" x14ac:dyDescent="0.2">
      <c r="B749" s="47">
        <v>730</v>
      </c>
      <c r="C749" s="43">
        <v>22</v>
      </c>
      <c r="D749" s="13" t="s">
        <v>47</v>
      </c>
      <c r="F749" s="71">
        <v>730</v>
      </c>
      <c r="G749" s="37"/>
      <c r="H749" s="91">
        <f>INDEX('Contrato Firme'!$N$2:$N$745,MATCH('Tela de entrada'!F749,'Contrato Firme'!$D$2:$D$745,0),1)</f>
        <v>8.6291190650638274</v>
      </c>
      <c r="J749" s="71">
        <v>730</v>
      </c>
      <c r="K749" s="93">
        <f>INDEX('Contrato Flexível Percentual'!$R$2:$R$745,MATCH('Tela de entrada'!J749,'Contrato Flexível Percentual'!$D$2:$D$745,0),1)</f>
        <v>4.4000000000000004</v>
      </c>
      <c r="N749" s="71">
        <v>730</v>
      </c>
      <c r="O749" s="91">
        <f>INDEX('Contrato Flexível Prioridade'!$Q$2:$Q$1489,MATCH(CONCATENATE($N$12,'Tela de entrada'!N749),'Contrato Flexível Prioridade'!$B$2:$B$1489,0),1)</f>
        <v>8.9708809349361722</v>
      </c>
      <c r="R749" s="71">
        <v>730</v>
      </c>
      <c r="S749" s="91">
        <f>INDEX('Contrato Flexível Prioridade'!$Q$2:$Q$1489,MATCH(CONCATENATE($R$12,'Tela de entrada'!R749),'Contrato Flexível Prioridade'!$B$2:$B$1489,0),1)</f>
        <v>0</v>
      </c>
      <c r="V749" s="71">
        <v>730</v>
      </c>
      <c r="W749" s="109">
        <f>C749-H749-K749-O749-S749</f>
        <v>0</v>
      </c>
    </row>
    <row r="750" spans="2:23" x14ac:dyDescent="0.2">
      <c r="B750" s="47">
        <v>731</v>
      </c>
      <c r="C750" s="43">
        <v>23</v>
      </c>
      <c r="D750" s="13" t="s">
        <v>47</v>
      </c>
      <c r="F750" s="71">
        <v>731</v>
      </c>
      <c r="G750" s="37"/>
      <c r="H750" s="91">
        <f>INDEX('Contrato Firme'!$N$2:$N$745,MATCH('Tela de entrada'!F750,'Contrato Firme'!$D$2:$D$745,0),1)</f>
        <v>8.9768255949635112</v>
      </c>
      <c r="J750" s="71">
        <v>731</v>
      </c>
      <c r="K750" s="93">
        <f>INDEX('Contrato Flexível Percentual'!$R$2:$R$745,MATCH('Tela de entrada'!J750,'Contrato Flexível Percentual'!$D$2:$D$745,0),1)</f>
        <v>4.5999999999999996</v>
      </c>
      <c r="N750" s="71">
        <v>731</v>
      </c>
      <c r="O750" s="91">
        <f>INDEX('Contrato Flexível Prioridade'!$Q$2:$Q$1489,MATCH(CONCATENATE($N$12,'Tela de entrada'!N750),'Contrato Flexível Prioridade'!$B$2:$B$1489,0),1)</f>
        <v>9.4231744050364892</v>
      </c>
      <c r="R750" s="71">
        <v>731</v>
      </c>
      <c r="S750" s="91">
        <f>INDEX('Contrato Flexível Prioridade'!$Q$2:$Q$1489,MATCH(CONCATENATE($R$12,'Tela de entrada'!R750),'Contrato Flexível Prioridade'!$B$2:$B$1489,0),1)</f>
        <v>0</v>
      </c>
      <c r="V750" s="71">
        <v>731</v>
      </c>
      <c r="W750" s="109">
        <f>C750-H750-K750-O750-S750</f>
        <v>0</v>
      </c>
    </row>
    <row r="751" spans="2:23" x14ac:dyDescent="0.2">
      <c r="B751" s="47">
        <v>732</v>
      </c>
      <c r="C751" s="43">
        <v>11</v>
      </c>
      <c r="D751" s="13" t="s">
        <v>47</v>
      </c>
      <c r="F751" s="71">
        <v>732</v>
      </c>
      <c r="G751" s="37"/>
      <c r="H751" s="91">
        <f>INDEX('Contrato Firme'!$N$2:$N$745,MATCH('Tela de entrada'!F751,'Contrato Firme'!$D$2:$D$745,0),1)</f>
        <v>4.8043472361672848</v>
      </c>
      <c r="J751" s="71">
        <v>732</v>
      </c>
      <c r="K751" s="93">
        <f>INDEX('Contrato Flexível Percentual'!$R$2:$R$745,MATCH('Tela de entrada'!J751,'Contrato Flexível Percentual'!$D$2:$D$745,0),1)</f>
        <v>2.2000000000000002</v>
      </c>
      <c r="N751" s="71">
        <v>732</v>
      </c>
      <c r="O751" s="91">
        <f>INDEX('Contrato Flexível Prioridade'!$Q$2:$Q$1489,MATCH(CONCATENATE($N$12,'Tela de entrada'!N751),'Contrato Flexível Prioridade'!$B$2:$B$1489,0),1)</f>
        <v>3.9956527638327151</v>
      </c>
      <c r="R751" s="71">
        <v>732</v>
      </c>
      <c r="S751" s="91">
        <f>INDEX('Contrato Flexível Prioridade'!$Q$2:$Q$1489,MATCH(CONCATENATE($R$12,'Tela de entrada'!R751),'Contrato Flexível Prioridade'!$B$2:$B$1489,0),1)</f>
        <v>0</v>
      </c>
      <c r="V751" s="71">
        <v>732</v>
      </c>
      <c r="W751" s="109">
        <f>C751-H751-K751-O751-S751</f>
        <v>0</v>
      </c>
    </row>
    <row r="752" spans="2:23" x14ac:dyDescent="0.2">
      <c r="B752" s="47">
        <v>733</v>
      </c>
      <c r="C752" s="43">
        <v>45</v>
      </c>
      <c r="D752" s="13" t="s">
        <v>47</v>
      </c>
      <c r="F752" s="71">
        <v>733</v>
      </c>
      <c r="G752" s="37"/>
      <c r="H752" s="91">
        <f>INDEX('Contrato Firme'!$N$2:$N$745,MATCH('Tela de entrada'!F752,'Contrato Firme'!$D$2:$D$745,0),1)</f>
        <v>15</v>
      </c>
      <c r="J752" s="71">
        <v>733</v>
      </c>
      <c r="K752" s="93">
        <f>INDEX('Contrato Flexível Percentual'!$R$2:$R$745,MATCH('Tela de entrada'!J752,'Contrato Flexível Percentual'!$D$2:$D$745,0),1)</f>
        <v>9</v>
      </c>
      <c r="N752" s="71">
        <v>733</v>
      </c>
      <c r="O752" s="91">
        <f>INDEX('Contrato Flexível Prioridade'!$Q$2:$Q$1489,MATCH(CONCATENATE($N$12,'Tela de entrada'!N752),'Contrato Flexível Prioridade'!$B$2:$B$1489,0),1)</f>
        <v>15</v>
      </c>
      <c r="R752" s="71">
        <v>733</v>
      </c>
      <c r="S752" s="91">
        <f>INDEX('Contrato Flexível Prioridade'!$Q$2:$Q$1489,MATCH(CONCATENATE($R$12,'Tela de entrada'!R752),'Contrato Flexível Prioridade'!$B$2:$B$1489,0),1)</f>
        <v>6</v>
      </c>
      <c r="V752" s="71">
        <v>733</v>
      </c>
      <c r="W752" s="109">
        <f>C752-H752-K752-O752-S752</f>
        <v>0</v>
      </c>
    </row>
    <row r="753" spans="2:23" x14ac:dyDescent="0.2">
      <c r="B753" s="47">
        <v>734</v>
      </c>
      <c r="C753" s="43">
        <v>43</v>
      </c>
      <c r="D753" s="13" t="s">
        <v>47</v>
      </c>
      <c r="F753" s="71">
        <v>734</v>
      </c>
      <c r="G753" s="37"/>
      <c r="H753" s="91">
        <f>INDEX('Contrato Firme'!$N$2:$N$745,MATCH('Tela de entrada'!F753,'Contrato Firme'!$D$2:$D$745,0),1)</f>
        <v>15</v>
      </c>
      <c r="J753" s="71">
        <v>734</v>
      </c>
      <c r="K753" s="93">
        <f>INDEX('Contrato Flexível Percentual'!$R$2:$R$745,MATCH('Tela de entrada'!J753,'Contrato Flexível Percentual'!$D$2:$D$745,0),1)</f>
        <v>8.6</v>
      </c>
      <c r="N753" s="71">
        <v>734</v>
      </c>
      <c r="O753" s="91">
        <f>INDEX('Contrato Flexível Prioridade'!$Q$2:$Q$1489,MATCH(CONCATENATE($N$12,'Tela de entrada'!N753),'Contrato Flexível Prioridade'!$B$2:$B$1489,0),1)</f>
        <v>15</v>
      </c>
      <c r="R753" s="71">
        <v>734</v>
      </c>
      <c r="S753" s="91">
        <f>INDEX('Contrato Flexível Prioridade'!$Q$2:$Q$1489,MATCH(CONCATENATE($R$12,'Tela de entrada'!R753),'Contrato Flexível Prioridade'!$B$2:$B$1489,0),1)</f>
        <v>4.3999999999999986</v>
      </c>
      <c r="V753" s="71">
        <v>734</v>
      </c>
      <c r="W753" s="109">
        <f>C753-H753-K753-O753-S753</f>
        <v>0</v>
      </c>
    </row>
    <row r="754" spans="2:23" x14ac:dyDescent="0.2">
      <c r="B754" s="47">
        <v>735</v>
      </c>
      <c r="C754" s="43">
        <v>18</v>
      </c>
      <c r="D754" s="13" t="s">
        <v>47</v>
      </c>
      <c r="F754" s="71">
        <v>735</v>
      </c>
      <c r="G754" s="37"/>
      <c r="H754" s="91">
        <f>INDEX('Contrato Firme'!$N$2:$N$745,MATCH('Tela de entrada'!F754,'Contrato Firme'!$D$2:$D$745,0),1)</f>
        <v>7.2382929454650835</v>
      </c>
      <c r="J754" s="71">
        <v>735</v>
      </c>
      <c r="K754" s="93">
        <f>INDEX('Contrato Flexível Percentual'!$R$2:$R$745,MATCH('Tela de entrada'!J754,'Contrato Flexível Percentual'!$D$2:$D$745,0),1)</f>
        <v>3.6</v>
      </c>
      <c r="N754" s="71">
        <v>735</v>
      </c>
      <c r="O754" s="91">
        <f>INDEX('Contrato Flexível Prioridade'!$Q$2:$Q$1489,MATCH(CONCATENATE($N$12,'Tela de entrada'!N754),'Contrato Flexível Prioridade'!$B$2:$B$1489,0),1)</f>
        <v>7.1617070545349168</v>
      </c>
      <c r="R754" s="71">
        <v>735</v>
      </c>
      <c r="S754" s="91">
        <f>INDEX('Contrato Flexível Prioridade'!$Q$2:$Q$1489,MATCH(CONCATENATE($R$12,'Tela de entrada'!R754),'Contrato Flexível Prioridade'!$B$2:$B$1489,0),1)</f>
        <v>0</v>
      </c>
      <c r="V754" s="71">
        <v>735</v>
      </c>
      <c r="W754" s="109">
        <f>C754-H754-K754-O754-S754</f>
        <v>0</v>
      </c>
    </row>
    <row r="755" spans="2:23" x14ac:dyDescent="0.2">
      <c r="B755" s="47">
        <v>736</v>
      </c>
      <c r="C755" s="43">
        <v>15</v>
      </c>
      <c r="D755" s="13" t="s">
        <v>47</v>
      </c>
      <c r="F755" s="71">
        <v>736</v>
      </c>
      <c r="G755" s="37"/>
      <c r="H755" s="91">
        <f>INDEX('Contrato Firme'!$N$2:$N$745,MATCH('Tela de entrada'!F755,'Contrato Firme'!$D$2:$D$745,0),1)</f>
        <v>6.1951733557660269</v>
      </c>
      <c r="J755" s="71">
        <v>736</v>
      </c>
      <c r="K755" s="93">
        <f>INDEX('Contrato Flexível Percentual'!$R$2:$R$745,MATCH('Tela de entrada'!J755,'Contrato Flexível Percentual'!$D$2:$D$745,0),1)</f>
        <v>3</v>
      </c>
      <c r="N755" s="71">
        <v>736</v>
      </c>
      <c r="O755" s="91">
        <f>INDEX('Contrato Flexível Prioridade'!$Q$2:$Q$1489,MATCH(CONCATENATE($N$12,'Tela de entrada'!N755),'Contrato Flexível Prioridade'!$B$2:$B$1489,0),1)</f>
        <v>5.8048266442339731</v>
      </c>
      <c r="R755" s="71">
        <v>736</v>
      </c>
      <c r="S755" s="91">
        <f>INDEX('Contrato Flexível Prioridade'!$Q$2:$Q$1489,MATCH(CONCATENATE($R$12,'Tela de entrada'!R755),'Contrato Flexível Prioridade'!$B$2:$B$1489,0),1)</f>
        <v>0</v>
      </c>
      <c r="V755" s="71">
        <v>736</v>
      </c>
      <c r="W755" s="109">
        <f>C755-H755-K755-O755-S755</f>
        <v>0</v>
      </c>
    </row>
    <row r="756" spans="2:23" x14ac:dyDescent="0.2">
      <c r="B756" s="47">
        <v>737</v>
      </c>
      <c r="C756" s="43">
        <v>12</v>
      </c>
      <c r="D756" s="13" t="s">
        <v>47</v>
      </c>
      <c r="F756" s="71">
        <v>737</v>
      </c>
      <c r="G756" s="37"/>
      <c r="H756" s="91">
        <f>INDEX('Contrato Firme'!$N$2:$N$745,MATCH('Tela de entrada'!F756,'Contrato Firme'!$D$2:$D$745,0),1)</f>
        <v>5.1520537660669703</v>
      </c>
      <c r="J756" s="71">
        <v>737</v>
      </c>
      <c r="K756" s="93">
        <f>INDEX('Contrato Flexível Percentual'!$R$2:$R$745,MATCH('Tela de entrada'!J756,'Contrato Flexível Percentual'!$D$2:$D$745,0),1)</f>
        <v>2.4</v>
      </c>
      <c r="N756" s="71">
        <v>737</v>
      </c>
      <c r="O756" s="91">
        <f>INDEX('Contrato Flexível Prioridade'!$Q$2:$Q$1489,MATCH(CONCATENATE($N$12,'Tela de entrada'!N756),'Contrato Flexível Prioridade'!$B$2:$B$1489,0),1)</f>
        <v>4.4479462339330293</v>
      </c>
      <c r="R756" s="71">
        <v>737</v>
      </c>
      <c r="S756" s="91">
        <f>INDEX('Contrato Flexível Prioridade'!$Q$2:$Q$1489,MATCH(CONCATENATE($R$12,'Tela de entrada'!R756),'Contrato Flexível Prioridade'!$B$2:$B$1489,0),1)</f>
        <v>0</v>
      </c>
      <c r="V756" s="71">
        <v>737</v>
      </c>
      <c r="W756" s="109">
        <f>C756-H756-K756-O756-S756</f>
        <v>0</v>
      </c>
    </row>
    <row r="757" spans="2:23" x14ac:dyDescent="0.2">
      <c r="B757" s="47">
        <v>738</v>
      </c>
      <c r="C757" s="43">
        <v>15</v>
      </c>
      <c r="D757" s="13" t="s">
        <v>47</v>
      </c>
      <c r="F757" s="71">
        <v>738</v>
      </c>
      <c r="G757" s="37"/>
      <c r="H757" s="91">
        <f>INDEX('Contrato Firme'!$N$2:$N$745,MATCH('Tela de entrada'!F757,'Contrato Firme'!$D$2:$D$745,0),1)</f>
        <v>6.1951733557660269</v>
      </c>
      <c r="J757" s="71">
        <v>738</v>
      </c>
      <c r="K757" s="93">
        <f>INDEX('Contrato Flexível Percentual'!$R$2:$R$745,MATCH('Tela de entrada'!J757,'Contrato Flexível Percentual'!$D$2:$D$745,0),1)</f>
        <v>3</v>
      </c>
      <c r="N757" s="71">
        <v>738</v>
      </c>
      <c r="O757" s="91">
        <f>INDEX('Contrato Flexível Prioridade'!$Q$2:$Q$1489,MATCH(CONCATENATE($N$12,'Tela de entrada'!N757),'Contrato Flexível Prioridade'!$B$2:$B$1489,0),1)</f>
        <v>5.8048266442339731</v>
      </c>
      <c r="R757" s="71">
        <v>738</v>
      </c>
      <c r="S757" s="91">
        <f>INDEX('Contrato Flexível Prioridade'!$Q$2:$Q$1489,MATCH(CONCATENATE($R$12,'Tela de entrada'!R757),'Contrato Flexível Prioridade'!$B$2:$B$1489,0),1)</f>
        <v>0</v>
      </c>
      <c r="V757" s="71">
        <v>738</v>
      </c>
      <c r="W757" s="109">
        <f>C757-H757-K757-O757-S757</f>
        <v>0</v>
      </c>
    </row>
    <row r="758" spans="2:23" x14ac:dyDescent="0.2">
      <c r="B758" s="47">
        <v>739</v>
      </c>
      <c r="C758" s="43">
        <v>17</v>
      </c>
      <c r="D758" s="13" t="s">
        <v>47</v>
      </c>
      <c r="F758" s="71">
        <v>739</v>
      </c>
      <c r="G758" s="37"/>
      <c r="H758" s="91">
        <f>INDEX('Contrato Firme'!$N$2:$N$745,MATCH('Tela de entrada'!F758,'Contrato Firme'!$D$2:$D$745,0),1)</f>
        <v>6.890586415565398</v>
      </c>
      <c r="J758" s="71">
        <v>739</v>
      </c>
      <c r="K758" s="93">
        <f>INDEX('Contrato Flexível Percentual'!$R$2:$R$745,MATCH('Tela de entrada'!J758,'Contrato Flexível Percentual'!$D$2:$D$745,0),1)</f>
        <v>3.4</v>
      </c>
      <c r="N758" s="71">
        <v>739</v>
      </c>
      <c r="O758" s="91">
        <f>INDEX('Contrato Flexível Prioridade'!$Q$2:$Q$1489,MATCH(CONCATENATE($N$12,'Tela de entrada'!N758),'Contrato Flexível Prioridade'!$B$2:$B$1489,0),1)</f>
        <v>6.7094135844346017</v>
      </c>
      <c r="R758" s="71">
        <v>739</v>
      </c>
      <c r="S758" s="91">
        <f>INDEX('Contrato Flexível Prioridade'!$Q$2:$Q$1489,MATCH(CONCATENATE($R$12,'Tela de entrada'!R758),'Contrato Flexível Prioridade'!$B$2:$B$1489,0),1)</f>
        <v>0</v>
      </c>
      <c r="V758" s="71">
        <v>739</v>
      </c>
      <c r="W758" s="109">
        <f>C758-H758-K758-O758-S758</f>
        <v>0</v>
      </c>
    </row>
    <row r="759" spans="2:23" x14ac:dyDescent="0.2">
      <c r="B759" s="47">
        <v>740</v>
      </c>
      <c r="C759" s="43">
        <v>9</v>
      </c>
      <c r="D759" s="13" t="s">
        <v>47</v>
      </c>
      <c r="F759" s="71">
        <v>740</v>
      </c>
      <c r="G759" s="37"/>
      <c r="H759" s="91">
        <f>INDEX('Contrato Firme'!$N$2:$N$745,MATCH('Tela de entrada'!F759,'Contrato Firme'!$D$2:$D$745,0),1)</f>
        <v>4.1089341763679137</v>
      </c>
      <c r="J759" s="71">
        <v>740</v>
      </c>
      <c r="K759" s="93">
        <f>INDEX('Contrato Flexível Percentual'!$R$2:$R$745,MATCH('Tela de entrada'!J759,'Contrato Flexível Percentual'!$D$2:$D$745,0),1)</f>
        <v>1.8</v>
      </c>
      <c r="N759" s="71">
        <v>740</v>
      </c>
      <c r="O759" s="91">
        <f>INDEX('Contrato Flexível Prioridade'!$Q$2:$Q$1489,MATCH(CONCATENATE($N$12,'Tela de entrada'!N759),'Contrato Flexível Prioridade'!$B$2:$B$1489,0),1)</f>
        <v>3.0910658236320865</v>
      </c>
      <c r="R759" s="71">
        <v>740</v>
      </c>
      <c r="S759" s="91">
        <f>INDEX('Contrato Flexível Prioridade'!$Q$2:$Q$1489,MATCH(CONCATENATE($R$12,'Tela de entrada'!R759),'Contrato Flexível Prioridade'!$B$2:$B$1489,0),1)</f>
        <v>0</v>
      </c>
      <c r="V759" s="71">
        <v>740</v>
      </c>
      <c r="W759" s="109">
        <f>C759-H759-K759-O759-S759</f>
        <v>0</v>
      </c>
    </row>
    <row r="760" spans="2:23" x14ac:dyDescent="0.2">
      <c r="B760" s="47">
        <v>741</v>
      </c>
      <c r="C760" s="43">
        <v>17</v>
      </c>
      <c r="D760" s="13" t="s">
        <v>47</v>
      </c>
      <c r="F760" s="71">
        <v>741</v>
      </c>
      <c r="G760" s="37"/>
      <c r="H760" s="91">
        <f>INDEX('Contrato Firme'!$N$2:$N$745,MATCH('Tela de entrada'!F760,'Contrato Firme'!$D$2:$D$745,0),1)</f>
        <v>6.890586415565398</v>
      </c>
      <c r="J760" s="71">
        <v>741</v>
      </c>
      <c r="K760" s="93">
        <f>INDEX('Contrato Flexível Percentual'!$R$2:$R$745,MATCH('Tela de entrada'!J760,'Contrato Flexível Percentual'!$D$2:$D$745,0),1)</f>
        <v>3.4</v>
      </c>
      <c r="N760" s="71">
        <v>741</v>
      </c>
      <c r="O760" s="91">
        <f>INDEX('Contrato Flexível Prioridade'!$Q$2:$Q$1489,MATCH(CONCATENATE($N$12,'Tela de entrada'!N760),'Contrato Flexível Prioridade'!$B$2:$B$1489,0),1)</f>
        <v>6.7094135844346017</v>
      </c>
      <c r="R760" s="71">
        <v>741</v>
      </c>
      <c r="S760" s="91">
        <f>INDEX('Contrato Flexível Prioridade'!$Q$2:$Q$1489,MATCH(CONCATENATE($R$12,'Tela de entrada'!R760),'Contrato Flexível Prioridade'!$B$2:$B$1489,0),1)</f>
        <v>0</v>
      </c>
      <c r="V760" s="71">
        <v>741</v>
      </c>
      <c r="W760" s="109">
        <f>C760-H760-K760-O760-S760</f>
        <v>0</v>
      </c>
    </row>
    <row r="761" spans="2:23" x14ac:dyDescent="0.2">
      <c r="B761" s="47">
        <v>742</v>
      </c>
      <c r="C761" s="43">
        <v>17</v>
      </c>
      <c r="D761" s="13" t="s">
        <v>47</v>
      </c>
      <c r="F761" s="71">
        <v>742</v>
      </c>
      <c r="G761" s="37"/>
      <c r="H761" s="91">
        <f>INDEX('Contrato Firme'!$N$2:$N$745,MATCH('Tela de entrada'!F761,'Contrato Firme'!$D$2:$D$745,0),1)</f>
        <v>6.890586415565398</v>
      </c>
      <c r="J761" s="71">
        <v>742</v>
      </c>
      <c r="K761" s="93">
        <f>INDEX('Contrato Flexível Percentual'!$R$2:$R$745,MATCH('Tela de entrada'!J761,'Contrato Flexível Percentual'!$D$2:$D$745,0),1)</f>
        <v>3.4</v>
      </c>
      <c r="N761" s="71">
        <v>742</v>
      </c>
      <c r="O761" s="91">
        <f>INDEX('Contrato Flexível Prioridade'!$Q$2:$Q$1489,MATCH(CONCATENATE($N$12,'Tela de entrada'!N761),'Contrato Flexível Prioridade'!$B$2:$B$1489,0),1)</f>
        <v>6.7094135844346017</v>
      </c>
      <c r="R761" s="71">
        <v>742</v>
      </c>
      <c r="S761" s="91">
        <f>INDEX('Contrato Flexível Prioridade'!$Q$2:$Q$1489,MATCH(CONCATENATE($R$12,'Tela de entrada'!R761),'Contrato Flexível Prioridade'!$B$2:$B$1489,0),1)</f>
        <v>0</v>
      </c>
      <c r="V761" s="71">
        <v>742</v>
      </c>
      <c r="W761" s="109">
        <f>C761-H761-K761-O761-S761</f>
        <v>0</v>
      </c>
    </row>
    <row r="762" spans="2:23" x14ac:dyDescent="0.2">
      <c r="B762" s="47">
        <v>743</v>
      </c>
      <c r="C762" s="43">
        <v>35</v>
      </c>
      <c r="D762" s="13" t="s">
        <v>47</v>
      </c>
      <c r="F762" s="71">
        <v>743</v>
      </c>
      <c r="G762" s="37"/>
      <c r="H762" s="91">
        <f>INDEX('Contrato Firme'!$N$2:$N$745,MATCH('Tela de entrada'!F762,'Contrato Firme'!$D$2:$D$745,0),1)</f>
        <v>13.149303953759738</v>
      </c>
      <c r="J762" s="71">
        <v>743</v>
      </c>
      <c r="K762" s="93">
        <f>INDEX('Contrato Flexível Percentual'!$R$2:$R$745,MATCH('Tela de entrada'!J762,'Contrato Flexível Percentual'!$D$2:$D$745,0),1)</f>
        <v>7</v>
      </c>
      <c r="N762" s="71">
        <v>743</v>
      </c>
      <c r="O762" s="91">
        <f>INDEX('Contrato Flexível Prioridade'!$Q$2:$Q$1489,MATCH(CONCATENATE($N$12,'Tela de entrada'!N762),'Contrato Flexível Prioridade'!$B$2:$B$1489,0),1)</f>
        <v>14.850696046240262</v>
      </c>
      <c r="R762" s="71">
        <v>743</v>
      </c>
      <c r="S762" s="91">
        <f>INDEX('Contrato Flexível Prioridade'!$Q$2:$Q$1489,MATCH(CONCATENATE($R$12,'Tela de entrada'!R762),'Contrato Flexível Prioridade'!$B$2:$B$1489,0),1)</f>
        <v>0</v>
      </c>
      <c r="V762" s="71">
        <v>743</v>
      </c>
      <c r="W762" s="109">
        <f>C762-H762-K762-O762-S762</f>
        <v>0</v>
      </c>
    </row>
    <row r="763" spans="2:23" ht="13.5" thickBot="1" x14ac:dyDescent="0.25">
      <c r="B763" s="48">
        <v>744</v>
      </c>
      <c r="C763" s="45">
        <v>40</v>
      </c>
      <c r="D763" s="14" t="s">
        <v>47</v>
      </c>
      <c r="F763" s="72">
        <v>744</v>
      </c>
      <c r="G763" s="89"/>
      <c r="H763" s="92">
        <f>INDEX('Contrato Firme'!$N$2:$N$745,MATCH('Tela de entrada'!F763,'Contrato Firme'!$D$2:$D$745,0),1)</f>
        <v>14.887836603258167</v>
      </c>
      <c r="J763" s="72">
        <v>744</v>
      </c>
      <c r="K763" s="94">
        <f>INDEX('Contrato Flexível Percentual'!$R$2:$R$745,MATCH('Tela de entrada'!J763,'Contrato Flexível Percentual'!$D$2:$D$745,0),1)</f>
        <v>8</v>
      </c>
      <c r="N763" s="72">
        <v>744</v>
      </c>
      <c r="O763" s="92">
        <f>INDEX('Contrato Flexível Prioridade'!$Q$2:$Q$1489,MATCH(CONCATENATE($N$12,'Tela de entrada'!N763),'Contrato Flexível Prioridade'!$B$2:$B$1489,0),1)</f>
        <v>15</v>
      </c>
      <c r="R763" s="72">
        <v>744</v>
      </c>
      <c r="S763" s="92">
        <f>INDEX('Contrato Flexível Prioridade'!$Q$2:$Q$1489,MATCH(CONCATENATE($R$12,'Tela de entrada'!R763),'Contrato Flexível Prioridade'!$B$2:$B$1489,0),1)</f>
        <v>2.1121633967418347</v>
      </c>
      <c r="V763" s="72">
        <v>744</v>
      </c>
      <c r="W763" s="110">
        <f>C763-H763-K763-O763-S763</f>
        <v>0</v>
      </c>
    </row>
  </sheetData>
  <sheetProtection algorithmName="SHA-512" hashValue="HgPu5FAq090FaA1SOHwJ+L5PoauESODkKeZzTbAs17pz9fBHYs6lSpUA5JCxv8yZF+9vKXVSixIHNLWeR243GA==" saltValue="1E0KZRgD53XPQ7oscjQh4g==" spinCount="100000" sheet="1" objects="1" scenarios="1"/>
  <dataConsolidate/>
  <mergeCells count="5">
    <mergeCell ref="AH32:AI32"/>
    <mergeCell ref="AH33:AI33"/>
    <mergeCell ref="E2:K2"/>
    <mergeCell ref="C19:D19"/>
    <mergeCell ref="U9:W9"/>
  </mergeCells>
  <dataValidations count="12">
    <dataValidation type="decimal" allowBlank="1" showInputMessage="1" showErrorMessage="1" sqref="K17">
      <formula1>0</formula1>
      <formula2>1</formula2>
    </dataValidation>
    <dataValidation type="decimal" operator="greaterThanOrEqual" allowBlank="1" showInputMessage="1" showErrorMessage="1" errorTitle="Limite de modulação" error="O limite máximo deve ser maior ou igual ao montante contratado e ao limite mínimo!" sqref="G15">
      <formula1>G12</formula1>
    </dataValidation>
    <dataValidation type="decimal" operator="lessThanOrEqual" allowBlank="1" showInputMessage="1" showErrorMessage="1" errorTitle="Limite de modução" error="O limite mínimo de modulação deve ser menor ou igual ao montante contratada e ao limite máximo de modulação!" sqref="G14">
      <formula1>G12</formula1>
    </dataValidation>
    <dataValidation type="decimal" operator="lessThanOrEqual" allowBlank="1" showInputMessage="1" showErrorMessage="1" errorTitle="Montante mínimo" error="O montante mínimo do contrato deve ser menor ou igual ao montante máximo!" sqref="K12">
      <formula1>K13</formula1>
    </dataValidation>
    <dataValidation type="decimal" operator="greaterThanOrEqual" allowBlank="1" showInputMessage="1" showErrorMessage="1" errorTitle="Montante máximo" error="O montante máximo do contrato deve ser maior ou igual ao montante mínimo!" sqref="K13">
      <formula1>K12</formula1>
    </dataValidation>
    <dataValidation type="decimal" operator="lessThanOrEqual" allowBlank="1" showInputMessage="1" showErrorMessage="1" errorTitle="Limite mínimo de modulação" error="O limite mínimo de modulação deve ser menor ou igual ao montante minimo do contrato!" sqref="K15">
      <formula1>K12</formula1>
    </dataValidation>
    <dataValidation type="decimal" operator="greaterThanOrEqual" allowBlank="1" showInputMessage="1" showErrorMessage="1" errorTitle="Limite máximo de modulação" error="O limite máximo de modulação do contrato deve ser maior ou igual ao montante máximo do contrato!" sqref="K16">
      <formula1>K13</formula1>
    </dataValidation>
    <dataValidation type="decimal" operator="lessThanOrEqual" allowBlank="1" showInputMessage="1" showErrorMessage="1" errorTitle="Montante mínimo do contrato" error="O montante mínimo do contrato deve ser menor ou igual ao montante máximo!" sqref="O13 S13">
      <formula1>O14</formula1>
    </dataValidation>
    <dataValidation type="decimal" operator="greaterThanOrEqual" allowBlank="1" showInputMessage="1" showErrorMessage="1" errorTitle="Montante máximo do contrato" error="O montante máximo do contrato deve ser maior ou igual ao montante mínimo!" sqref="O14 S14">
      <formula1>O13</formula1>
    </dataValidation>
    <dataValidation type="decimal" operator="greaterThanOrEqual" allowBlank="1" showInputMessage="1" showErrorMessage="1" errorTitle="Limite de modulação" error="O limite máximo deve ser maior ou igual ao montante contratado e ao limite mínimo!" sqref="I19">
      <formula1>I9</formula1>
    </dataValidation>
    <dataValidation type="custom" operator="notEqual" allowBlank="1" showInputMessage="1" showErrorMessage="1" errorTitle="Prioridade dos contratos" error="A prioridade do contrato 1 não pode ser igual a prioridade do contrato 2. Também não pode ser igual a zero e maior do que 2. Mas esta célula pode ficar em branco!" sqref="S15">
      <formula1>IF(AND(S15&lt;&gt;O15,S15&gt;0,S15&lt;3),S15,"")</formula1>
    </dataValidation>
    <dataValidation type="custom" operator="notEqual" allowBlank="1" showInputMessage="1" showErrorMessage="1" errorTitle="Prioridade dos contratos" error="A prioridade do contrato 1 não pode ser igual a prioridade do contrato 2. Também não pode ser igual a zero e maior do que 2. Mas esta célula pode ficar em branco!" sqref="O15">
      <formula1>IF(AND(O15&lt;&gt;S15,O15&gt;0,O15&lt;3),O15,"")</formula1>
    </dataValidation>
  </dataValidations>
  <hyperlinks>
    <hyperlink ref="U9" r:id="rId1" display="Biblioteca Virtual 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Opções de modulação" error="As opções de modulação para esta simulação são: flat, conforme carga ou declarado (no caso de declarar deixe em branco o tipo de modulação)!">
          <x14:formula1>
            <xm:f>Plan5!$A$1:$A$3</xm:f>
          </x14:formula1>
          <xm:sqref>G13</xm:sqref>
        </x14:dataValidation>
        <x14:dataValidation type="list" allowBlank="1" showInputMessage="1" showErrorMessage="1" errorTitle="Opções de modulação" error="As opções de modulação são: flat, conforme carga! ">
          <x14:formula1>
            <xm:f>Plan5!$A$1:$A$3</xm:f>
          </x14:formula1>
          <xm:sqref>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5"/>
  <sheetViews>
    <sheetView topLeftCell="A718" workbookViewId="0">
      <selection activeCell="R2" sqref="R2:R745"/>
    </sheetView>
  </sheetViews>
  <sheetFormatPr defaultRowHeight="15" x14ac:dyDescent="0.25"/>
  <cols>
    <col min="1" max="1" width="2.7109375" bestFit="1" customWidth="1"/>
    <col min="2" max="2" width="2" bestFit="1" customWidth="1"/>
    <col min="3" max="3" width="2.140625" bestFit="1" customWidth="1"/>
    <col min="4" max="4" width="4" bestFit="1" customWidth="1"/>
    <col min="5" max="5" width="2.28515625" bestFit="1" customWidth="1"/>
    <col min="6" max="6" width="3.28515625" bestFit="1" customWidth="1"/>
    <col min="7" max="7" width="7.7109375" bestFit="1" customWidth="1"/>
    <col min="8" max="8" width="6.42578125" bestFit="1" customWidth="1"/>
    <col min="9" max="9" width="6.85546875" bestFit="1" customWidth="1"/>
    <col min="10" max="10" width="8.85546875" bestFit="1" customWidth="1"/>
    <col min="11" max="11" width="8.42578125" bestFit="1" customWidth="1"/>
    <col min="12" max="12" width="8" bestFit="1" customWidth="1"/>
    <col min="13" max="13" width="9.85546875" bestFit="1" customWidth="1"/>
    <col min="14" max="14" width="8.28515625" bestFit="1" customWidth="1"/>
    <col min="15" max="15" width="9.7109375" bestFit="1" customWidth="1"/>
    <col min="16" max="16" width="8.7109375" bestFit="1" customWidth="1"/>
    <col min="17" max="17" width="9" customWidth="1"/>
    <col min="18" max="18" width="10.7109375" bestFit="1" customWidth="1"/>
    <col min="33" max="33" width="19.140625" bestFit="1" customWidth="1"/>
  </cols>
  <sheetData>
    <row r="1" spans="1:41" x14ac:dyDescent="0.25">
      <c r="A1" t="s">
        <v>11</v>
      </c>
      <c r="B1" t="s">
        <v>10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17</v>
      </c>
      <c r="J1" t="s">
        <v>15</v>
      </c>
      <c r="K1" t="s">
        <v>16</v>
      </c>
      <c r="L1" t="s">
        <v>18</v>
      </c>
      <c r="M1" s="15" t="s">
        <v>12</v>
      </c>
      <c r="N1" s="15" t="s">
        <v>13</v>
      </c>
      <c r="O1" s="4" t="s">
        <v>6</v>
      </c>
      <c r="P1" s="4" t="s">
        <v>7</v>
      </c>
      <c r="Q1" s="4" t="s">
        <v>8</v>
      </c>
      <c r="R1" s="4" t="s">
        <v>9</v>
      </c>
      <c r="AB1" t="s">
        <v>14</v>
      </c>
      <c r="AC1" t="s">
        <v>22</v>
      </c>
      <c r="AD1" t="s">
        <v>23</v>
      </c>
      <c r="AE1" s="3" t="s">
        <v>19</v>
      </c>
      <c r="AF1" s="3" t="s">
        <v>20</v>
      </c>
      <c r="AG1" t="s">
        <v>21</v>
      </c>
      <c r="AH1" t="s">
        <v>24</v>
      </c>
    </row>
    <row r="2" spans="1:41" x14ac:dyDescent="0.25">
      <c r="A2">
        <v>1</v>
      </c>
      <c r="B2">
        <v>1</v>
      </c>
      <c r="C2">
        <v>1</v>
      </c>
      <c r="D2">
        <v>1</v>
      </c>
      <c r="E2">
        <v>1</v>
      </c>
      <c r="F2" s="1">
        <f>INDEX('Tela de entrada'!$C$20:$C$763,MATCH('Contrato Flexível Percentual'!D2,'Tela de entrada'!$B$20:$B$763,0),1)</f>
        <v>12</v>
      </c>
      <c r="G2">
        <v>0</v>
      </c>
      <c r="H2">
        <f>F2-G2</f>
        <v>12</v>
      </c>
      <c r="I2" s="1">
        <f>SUM(H2:H745)*'Tela de entrada'!$K$17</f>
        <v>4000</v>
      </c>
      <c r="J2" s="1">
        <f>'Tela de entrada'!$K$13*'Tela de entrada'!$D$12</f>
        <v>7440</v>
      </c>
      <c r="K2" s="1">
        <f>'Tela de entrada'!$K$12*'Tela de entrada'!$D$12</f>
        <v>744</v>
      </c>
      <c r="L2" s="1">
        <f>MIN(J2,MAX(K2,I2))</f>
        <v>4000</v>
      </c>
      <c r="M2" s="1">
        <f>H2/IF(SUM($H$2:$H$745)=0,1,SUM($H$2:$H$745))</f>
        <v>5.9999999999999995E-4</v>
      </c>
      <c r="N2" s="1">
        <f>IF('Tela de entrada'!$K$14="carga",$L$2*M2,'Contrato Flexível Percentual'!$L$2/'Tela de entrada'!$D$12)</f>
        <v>2.4</v>
      </c>
      <c r="O2" s="1">
        <f>IFERROR(MIN('Tela de entrada'!$K$16,MAX(N2,'Tela de entrada'!$K$15)),"")</f>
        <v>2.4</v>
      </c>
      <c r="P2" s="1">
        <f>MAX(0,(SUMIFS($O$2:$O$745,$B$2:$B$745,B2,$A$2:$A$745,A2)-SUMIFS($N$2:$N$745,$B$2:$B$745,B2,$A$2:$A$745,A2)))*((O2-'Tela de entrada'!$K$15)/(IF(SUMIFS($O$2:$O$745,$B$2:$B$745,B2,$A$2:$A$745,A2)-('Tela de entrada'!$K$15*'Tela de entrada'!$D$12)=0,1,SUMIFS($O$2:$O$745,$B$2:$B$745,B2,$A$2:$A$745,A2)-('Tela de entrada'!$K$15*'Tela de entrada'!$D$12))))</f>
        <v>0</v>
      </c>
      <c r="Q2" s="1">
        <f>MAX(0,(SUMIFS($N$2:$N$745,$B$2:$B$745,B2,$A$2:$A$745,A2)-SUMIFS($O$2:$O$745,$B$2:$B$745,B2,$A$2:$A$745,A2)))*(('Tela de entrada'!$K$16-O2)/(IF((('Tela de entrada'!$K$16*'Tela de entrada'!$D$12)-SUMIFS($O$2:$O$745,$B$2:$B$745,B2,$A$2:$A$745,A2))=0,1,(('Tela de entrada'!$K$16*'Tela de entrada'!$D$12)-SUMIFS($O$2:$O$745,$B$2:$B$745,B2,$A$2:$A$745,A2)))))</f>
        <v>0</v>
      </c>
      <c r="R2" s="1">
        <f>O2-P2+Q2</f>
        <v>2.4</v>
      </c>
      <c r="T2" s="2"/>
      <c r="AA2">
        <v>1</v>
      </c>
      <c r="AB2">
        <f t="shared" ref="AB2:AB21" si="0">H2</f>
        <v>12</v>
      </c>
      <c r="AC2">
        <v>5</v>
      </c>
      <c r="AD2" s="5">
        <f t="shared" ref="AD2:AD21" si="1">N2</f>
        <v>2.4</v>
      </c>
      <c r="AE2">
        <f>'Tela de entrada'!$K$16</f>
        <v>10</v>
      </c>
      <c r="AF2">
        <f>'Tela de entrada'!$K$15</f>
        <v>1</v>
      </c>
      <c r="AG2" s="5">
        <f>R2</f>
        <v>2.4</v>
      </c>
      <c r="AH2" s="5">
        <f>AC2+AG2</f>
        <v>7.4</v>
      </c>
    </row>
    <row r="3" spans="1:41" x14ac:dyDescent="0.25">
      <c r="A3">
        <v>1</v>
      </c>
      <c r="B3">
        <v>1</v>
      </c>
      <c r="C3">
        <v>1</v>
      </c>
      <c r="D3">
        <v>2</v>
      </c>
      <c r="E3">
        <v>1</v>
      </c>
      <c r="F3" s="1">
        <f>INDEX('Tela de entrada'!$C$20:$C$763,MATCH('Contrato Flexível Percentual'!D3,'Tela de entrada'!$B$20:$B$763,0),1)</f>
        <v>45</v>
      </c>
      <c r="G3">
        <v>0</v>
      </c>
      <c r="H3">
        <f t="shared" ref="H3:H66" si="2">F3-G3</f>
        <v>45</v>
      </c>
      <c r="M3" s="1">
        <f t="shared" ref="M3:M66" si="3">H3/IF(SUM($H$2:$H$745)=0,1,SUM($H$2:$H$745))</f>
        <v>2.2499999999999998E-3</v>
      </c>
      <c r="N3" s="1">
        <f>IF('Tela de entrada'!$K$14="carga",$L$2*M3,'Contrato Flexível Percentual'!$L$2/'Tela de entrada'!$D$12)</f>
        <v>9</v>
      </c>
      <c r="O3" s="1">
        <f>IFERROR(MIN('Tela de entrada'!$K$16,MAX(N3,'Tela de entrada'!$K$15)),"")</f>
        <v>9</v>
      </c>
      <c r="P3" s="1">
        <f>MAX(0,(SUMIFS($O$2:$O$745,$B$2:$B$745,B3,$A$2:$A$745,A3)-SUMIFS($N$2:$N$745,$B$2:$B$745,B3,$A$2:$A$745,A3)))*((O3-'Tela de entrada'!$K$15)/(IF(SUMIFS($O$2:$O$745,$B$2:$B$745,B3,$A$2:$A$745,A3)-('Tela de entrada'!$K$15*'Tela de entrada'!$D$12)=0,1,SUMIFS($O$2:$O$745,$B$2:$B$745,B3,$A$2:$A$745,A3)-('Tela de entrada'!$K$15*'Tela de entrada'!$D$12))))</f>
        <v>0</v>
      </c>
      <c r="Q3" s="1">
        <f>MAX(0,(SUMIFS($N$2:$N$745,$B$2:$B$745,B3,$A$2:$A$745,A3)-SUMIFS($O$2:$O$745,$B$2:$B$745,B3,$A$2:$A$745,A3)))*(('Tela de entrada'!$K$16-O3)/(IF((('Tela de entrada'!$K$16*'Tela de entrada'!$D$12)-SUMIFS($O$2:$O$745,$B$2:$B$745,B3,$A$2:$A$745,A3))=0,1,(('Tela de entrada'!$K$16*'Tela de entrada'!$D$12)-SUMIFS($O$2:$O$745,$B$2:$B$745,B3,$A$2:$A$745,A3)))))</f>
        <v>0</v>
      </c>
      <c r="R3" s="1">
        <f t="shared" ref="R3:R66" si="4">O3-P3+Q3</f>
        <v>9</v>
      </c>
      <c r="T3" s="2"/>
      <c r="AA3">
        <v>2</v>
      </c>
      <c r="AB3">
        <f t="shared" si="0"/>
        <v>45</v>
      </c>
      <c r="AC3">
        <v>5</v>
      </c>
      <c r="AD3" s="5">
        <f t="shared" si="1"/>
        <v>9</v>
      </c>
      <c r="AE3">
        <f>'Tela de entrada'!$K$16</f>
        <v>10</v>
      </c>
      <c r="AF3">
        <f>'Tela de entrada'!$K$15</f>
        <v>1</v>
      </c>
      <c r="AG3" s="5">
        <f t="shared" ref="AG3:AG22" si="5">R3</f>
        <v>9</v>
      </c>
      <c r="AH3" s="5">
        <f t="shared" ref="AH3:AH21" si="6">AC3+AG3</f>
        <v>14</v>
      </c>
    </row>
    <row r="4" spans="1:41" x14ac:dyDescent="0.25">
      <c r="A4">
        <v>1</v>
      </c>
      <c r="B4">
        <v>1</v>
      </c>
      <c r="C4">
        <v>1</v>
      </c>
      <c r="D4">
        <v>3</v>
      </c>
      <c r="E4">
        <v>1</v>
      </c>
      <c r="F4" s="1">
        <f>INDEX('Tela de entrada'!$C$20:$C$763,MATCH('Contrato Flexível Percentual'!D4,'Tela de entrada'!$B$20:$B$763,0),1)</f>
        <v>26</v>
      </c>
      <c r="G4">
        <v>0</v>
      </c>
      <c r="H4">
        <f t="shared" si="2"/>
        <v>26</v>
      </c>
      <c r="M4" s="1">
        <f t="shared" si="3"/>
        <v>1.2999999999999999E-3</v>
      </c>
      <c r="N4" s="1">
        <f>IF('Tela de entrada'!$K$14="carga",$L$2*M4,'Contrato Flexível Percentual'!$L$2/'Tela de entrada'!$D$12)</f>
        <v>5.2</v>
      </c>
      <c r="O4" s="1">
        <f>IFERROR(MIN('Tela de entrada'!$K$16,MAX(N4,'Tela de entrada'!$K$15)),"")</f>
        <v>5.2</v>
      </c>
      <c r="P4" s="1">
        <f>MAX(0,(SUMIFS($O$2:$O$745,$B$2:$B$745,B4,$A$2:$A$745,A4)-SUMIFS($N$2:$N$745,$B$2:$B$745,B4,$A$2:$A$745,A4)))*((O4-'Tela de entrada'!$K$15)/(IF(SUMIFS($O$2:$O$745,$B$2:$B$745,B4,$A$2:$A$745,A4)-('Tela de entrada'!$K$15*'Tela de entrada'!$D$12)=0,1,SUMIFS($O$2:$O$745,$B$2:$B$745,B4,$A$2:$A$745,A4)-('Tela de entrada'!$K$15*'Tela de entrada'!$D$12))))</f>
        <v>0</v>
      </c>
      <c r="Q4" s="1">
        <f>MAX(0,(SUMIFS($N$2:$N$745,$B$2:$B$745,B4,$A$2:$A$745,A4)-SUMIFS($O$2:$O$745,$B$2:$B$745,B4,$A$2:$A$745,A4)))*(('Tela de entrada'!$K$16-O4)/(IF((('Tela de entrada'!$K$16*'Tela de entrada'!$D$12)-SUMIFS($O$2:$O$745,$B$2:$B$745,B4,$A$2:$A$745,A4))=0,1,(('Tela de entrada'!$K$16*'Tela de entrada'!$D$12)-SUMIFS($O$2:$O$745,$B$2:$B$745,B4,$A$2:$A$745,A4)))))</f>
        <v>0</v>
      </c>
      <c r="R4" s="1">
        <f t="shared" si="4"/>
        <v>5.2</v>
      </c>
      <c r="T4" s="2"/>
      <c r="AA4">
        <v>3</v>
      </c>
      <c r="AB4">
        <f t="shared" si="0"/>
        <v>26</v>
      </c>
      <c r="AC4">
        <v>5</v>
      </c>
      <c r="AD4" s="5">
        <f t="shared" si="1"/>
        <v>5.2</v>
      </c>
      <c r="AE4">
        <f>'Tela de entrada'!$K$16</f>
        <v>10</v>
      </c>
      <c r="AF4">
        <f>'Tela de entrada'!$K$15</f>
        <v>1</v>
      </c>
      <c r="AG4" s="5">
        <f t="shared" si="5"/>
        <v>5.2</v>
      </c>
      <c r="AH4" s="5">
        <f t="shared" si="6"/>
        <v>10.199999999999999</v>
      </c>
    </row>
    <row r="5" spans="1:41" x14ac:dyDescent="0.25">
      <c r="A5">
        <v>1</v>
      </c>
      <c r="B5">
        <v>1</v>
      </c>
      <c r="C5">
        <v>1</v>
      </c>
      <c r="D5">
        <v>4</v>
      </c>
      <c r="E5">
        <v>1</v>
      </c>
      <c r="F5" s="1">
        <f>INDEX('Tela de entrada'!$C$20:$C$763,MATCH('Contrato Flexível Percentual'!D5,'Tela de entrada'!$B$20:$B$763,0),1)</f>
        <v>34</v>
      </c>
      <c r="G5">
        <v>0</v>
      </c>
      <c r="H5">
        <f t="shared" si="2"/>
        <v>34</v>
      </c>
      <c r="M5" s="1">
        <f t="shared" si="3"/>
        <v>1.6999999999999999E-3</v>
      </c>
      <c r="N5" s="1">
        <f>IF('Tela de entrada'!$K$14="carga",$L$2*M5,'Contrato Flexível Percentual'!$L$2/'Tela de entrada'!$D$12)</f>
        <v>6.8</v>
      </c>
      <c r="O5" s="1">
        <f>IFERROR(MIN('Tela de entrada'!$K$16,MAX(N5,'Tela de entrada'!$K$15)),"")</f>
        <v>6.8</v>
      </c>
      <c r="P5" s="1">
        <f>MAX(0,(SUMIFS($O$2:$O$745,$B$2:$B$745,B5,$A$2:$A$745,A5)-SUMIFS($N$2:$N$745,$B$2:$B$745,B5,$A$2:$A$745,A5)))*((O5-'Tela de entrada'!$K$15)/(IF(SUMIFS($O$2:$O$745,$B$2:$B$745,B5,$A$2:$A$745,A5)-('Tela de entrada'!$K$15*'Tela de entrada'!$D$12)=0,1,SUMIFS($O$2:$O$745,$B$2:$B$745,B5,$A$2:$A$745,A5)-('Tela de entrada'!$K$15*'Tela de entrada'!$D$12))))</f>
        <v>0</v>
      </c>
      <c r="Q5" s="1">
        <f>MAX(0,(SUMIFS($N$2:$N$745,$B$2:$B$745,B5,$A$2:$A$745,A5)-SUMIFS($O$2:$O$745,$B$2:$B$745,B5,$A$2:$A$745,A5)))*(('Tela de entrada'!$K$16-O5)/(IF((('Tela de entrada'!$K$16*'Tela de entrada'!$D$12)-SUMIFS($O$2:$O$745,$B$2:$B$745,B5,$A$2:$A$745,A5))=0,1,(('Tela de entrada'!$K$16*'Tela de entrada'!$D$12)-SUMIFS($O$2:$O$745,$B$2:$B$745,B5,$A$2:$A$745,A5)))))</f>
        <v>0</v>
      </c>
      <c r="R5" s="1">
        <f t="shared" si="4"/>
        <v>6.8</v>
      </c>
      <c r="T5" s="2"/>
      <c r="AA5">
        <v>4</v>
      </c>
      <c r="AB5">
        <f t="shared" si="0"/>
        <v>34</v>
      </c>
      <c r="AC5">
        <v>5</v>
      </c>
      <c r="AD5" s="5">
        <f t="shared" si="1"/>
        <v>6.8</v>
      </c>
      <c r="AE5">
        <f>'Tela de entrada'!$K$16</f>
        <v>10</v>
      </c>
      <c r="AF5">
        <f>'Tela de entrada'!$K$15</f>
        <v>1</v>
      </c>
      <c r="AG5" s="5">
        <f t="shared" si="5"/>
        <v>6.8</v>
      </c>
      <c r="AH5" s="5">
        <f t="shared" si="6"/>
        <v>11.8</v>
      </c>
    </row>
    <row r="6" spans="1:41" x14ac:dyDescent="0.25">
      <c r="A6">
        <v>1</v>
      </c>
      <c r="B6">
        <v>1</v>
      </c>
      <c r="C6">
        <v>1</v>
      </c>
      <c r="D6">
        <v>5</v>
      </c>
      <c r="E6">
        <v>1</v>
      </c>
      <c r="F6" s="1">
        <f>INDEX('Tela de entrada'!$C$20:$C$763,MATCH('Contrato Flexível Percentual'!D6,'Tela de entrada'!$B$20:$B$763,0),1)</f>
        <v>31</v>
      </c>
      <c r="G6">
        <v>0</v>
      </c>
      <c r="H6">
        <f t="shared" si="2"/>
        <v>31</v>
      </c>
      <c r="M6" s="1">
        <f t="shared" si="3"/>
        <v>1.5499999999999999E-3</v>
      </c>
      <c r="N6" s="1">
        <f>IF('Tela de entrada'!$K$14="carga",$L$2*M6,'Contrato Flexível Percentual'!$L$2/'Tela de entrada'!$D$12)</f>
        <v>6.2</v>
      </c>
      <c r="O6" s="1">
        <f>IFERROR(MIN('Tela de entrada'!$K$16,MAX(N6,'Tela de entrada'!$K$15)),"")</f>
        <v>6.2</v>
      </c>
      <c r="P6" s="1">
        <f>MAX(0,(SUMIFS($O$2:$O$745,$B$2:$B$745,B6,$A$2:$A$745,A6)-SUMIFS($N$2:$N$745,$B$2:$B$745,B6,$A$2:$A$745,A6)))*((O6-'Tela de entrada'!$K$15)/(IF(SUMIFS($O$2:$O$745,$B$2:$B$745,B6,$A$2:$A$745,A6)-('Tela de entrada'!$K$15*'Tela de entrada'!$D$12)=0,1,SUMIFS($O$2:$O$745,$B$2:$B$745,B6,$A$2:$A$745,A6)-('Tela de entrada'!$K$15*'Tela de entrada'!$D$12))))</f>
        <v>0</v>
      </c>
      <c r="Q6" s="1">
        <f>MAX(0,(SUMIFS($N$2:$N$745,$B$2:$B$745,B6,$A$2:$A$745,A6)-SUMIFS($O$2:$O$745,$B$2:$B$745,B6,$A$2:$A$745,A6)))*(('Tela de entrada'!$K$16-O6)/(IF((('Tela de entrada'!$K$16*'Tela de entrada'!$D$12)-SUMIFS($O$2:$O$745,$B$2:$B$745,B6,$A$2:$A$745,A6))=0,1,(('Tela de entrada'!$K$16*'Tela de entrada'!$D$12)-SUMIFS($O$2:$O$745,$B$2:$B$745,B6,$A$2:$A$745,A6)))))</f>
        <v>0</v>
      </c>
      <c r="R6" s="1">
        <f t="shared" si="4"/>
        <v>6.2</v>
      </c>
      <c r="T6" s="2"/>
      <c r="AA6">
        <v>5</v>
      </c>
      <c r="AB6">
        <f t="shared" si="0"/>
        <v>31</v>
      </c>
      <c r="AC6">
        <v>15</v>
      </c>
      <c r="AD6" s="5">
        <f t="shared" si="1"/>
        <v>6.2</v>
      </c>
      <c r="AE6">
        <f>'Tela de entrada'!$K$16</f>
        <v>10</v>
      </c>
      <c r="AF6">
        <f>'Tela de entrada'!$K$15</f>
        <v>1</v>
      </c>
      <c r="AG6" s="5">
        <f t="shared" si="5"/>
        <v>6.2</v>
      </c>
      <c r="AH6" s="5">
        <f t="shared" si="6"/>
        <v>21.2</v>
      </c>
    </row>
    <row r="7" spans="1:41" x14ac:dyDescent="0.25">
      <c r="A7">
        <v>1</v>
      </c>
      <c r="B7">
        <v>1</v>
      </c>
      <c r="C7">
        <v>1</v>
      </c>
      <c r="D7">
        <v>6</v>
      </c>
      <c r="E7">
        <v>1</v>
      </c>
      <c r="F7" s="1">
        <f>INDEX('Tela de entrada'!$C$20:$C$763,MATCH('Contrato Flexível Percentual'!D7,'Tela de entrada'!$B$20:$B$763,0),1)</f>
        <v>37</v>
      </c>
      <c r="G7">
        <v>0</v>
      </c>
      <c r="H7">
        <f t="shared" si="2"/>
        <v>37</v>
      </c>
      <c r="M7" s="1">
        <f t="shared" si="3"/>
        <v>1.8500000000000001E-3</v>
      </c>
      <c r="N7" s="1">
        <f>IF('Tela de entrada'!$K$14="carga",$L$2*M7,'Contrato Flexível Percentual'!$L$2/'Tela de entrada'!$D$12)</f>
        <v>7.4</v>
      </c>
      <c r="O7" s="1">
        <f>IFERROR(MIN('Tela de entrada'!$K$16,MAX(N7,'Tela de entrada'!$K$15)),"")</f>
        <v>7.4</v>
      </c>
      <c r="P7" s="1">
        <f>MAX(0,(SUMIFS($O$2:$O$745,$B$2:$B$745,B7,$A$2:$A$745,A7)-SUMIFS($N$2:$N$745,$B$2:$B$745,B7,$A$2:$A$745,A7)))*((O7-'Tela de entrada'!$K$15)/(IF(SUMIFS($O$2:$O$745,$B$2:$B$745,B7,$A$2:$A$745,A7)-('Tela de entrada'!$K$15*'Tela de entrada'!$D$12)=0,1,SUMIFS($O$2:$O$745,$B$2:$B$745,B7,$A$2:$A$745,A7)-('Tela de entrada'!$K$15*'Tela de entrada'!$D$12))))</f>
        <v>0</v>
      </c>
      <c r="Q7" s="1">
        <f>MAX(0,(SUMIFS($N$2:$N$745,$B$2:$B$745,B7,$A$2:$A$745,A7)-SUMIFS($O$2:$O$745,$B$2:$B$745,B7,$A$2:$A$745,A7)))*(('Tela de entrada'!$K$16-O7)/(IF((('Tela de entrada'!$K$16*'Tela de entrada'!$D$12)-SUMIFS($O$2:$O$745,$B$2:$B$745,B7,$A$2:$A$745,A7))=0,1,(('Tela de entrada'!$K$16*'Tela de entrada'!$D$12)-SUMIFS($O$2:$O$745,$B$2:$B$745,B7,$A$2:$A$745,A7)))))</f>
        <v>0</v>
      </c>
      <c r="R7" s="1">
        <f t="shared" si="4"/>
        <v>7.4</v>
      </c>
      <c r="T7" s="2"/>
      <c r="AA7">
        <v>6</v>
      </c>
      <c r="AB7">
        <f t="shared" si="0"/>
        <v>37</v>
      </c>
      <c r="AC7">
        <v>15</v>
      </c>
      <c r="AD7" s="5">
        <f t="shared" si="1"/>
        <v>7.4</v>
      </c>
      <c r="AE7">
        <f>'Tela de entrada'!$K$16</f>
        <v>10</v>
      </c>
      <c r="AF7">
        <f>'Tela de entrada'!$K$15</f>
        <v>1</v>
      </c>
      <c r="AG7" s="5">
        <f t="shared" si="5"/>
        <v>7.4</v>
      </c>
      <c r="AH7" s="5">
        <f t="shared" si="6"/>
        <v>22.4</v>
      </c>
      <c r="AK7">
        <v>300</v>
      </c>
      <c r="AL7">
        <f>AK7/AK8</f>
        <v>0.33333333333333331</v>
      </c>
    </row>
    <row r="8" spans="1:41" x14ac:dyDescent="0.25">
      <c r="A8">
        <v>1</v>
      </c>
      <c r="B8">
        <v>1</v>
      </c>
      <c r="C8">
        <v>1</v>
      </c>
      <c r="D8">
        <v>7</v>
      </c>
      <c r="E8">
        <v>1</v>
      </c>
      <c r="F8" s="1">
        <f>INDEX('Tela de entrada'!$C$20:$C$763,MATCH('Contrato Flexível Percentual'!D8,'Tela de entrada'!$B$20:$B$763,0),1)</f>
        <v>25</v>
      </c>
      <c r="G8">
        <v>0</v>
      </c>
      <c r="H8">
        <f t="shared" si="2"/>
        <v>25</v>
      </c>
      <c r="M8" s="1">
        <f t="shared" si="3"/>
        <v>1.25E-3</v>
      </c>
      <c r="N8" s="1">
        <f>IF('Tela de entrada'!$K$14="carga",$L$2*M8,'Contrato Flexível Percentual'!$L$2/'Tela de entrada'!$D$12)</f>
        <v>5</v>
      </c>
      <c r="O8" s="1">
        <f>IFERROR(MIN('Tela de entrada'!$K$16,MAX(N8,'Tela de entrada'!$K$15)),"")</f>
        <v>5</v>
      </c>
      <c r="P8" s="1">
        <f>MAX(0,(SUMIFS($O$2:$O$745,$B$2:$B$745,B8,$A$2:$A$745,A8)-SUMIFS($N$2:$N$745,$B$2:$B$745,B8,$A$2:$A$745,A8)))*((O8-'Tela de entrada'!$K$15)/(IF(SUMIFS($O$2:$O$745,$B$2:$B$745,B8,$A$2:$A$745,A8)-('Tela de entrada'!$K$15*'Tela de entrada'!$D$12)=0,1,SUMIFS($O$2:$O$745,$B$2:$B$745,B8,$A$2:$A$745,A8)-('Tela de entrada'!$K$15*'Tela de entrada'!$D$12))))</f>
        <v>0</v>
      </c>
      <c r="Q8" s="1">
        <f>MAX(0,(SUMIFS($N$2:$N$745,$B$2:$B$745,B8,$A$2:$A$745,A8)-SUMIFS($O$2:$O$745,$B$2:$B$745,B8,$A$2:$A$745,A8)))*(('Tela de entrada'!$K$16-O8)/(IF((('Tela de entrada'!$K$16*'Tela de entrada'!$D$12)-SUMIFS($O$2:$O$745,$B$2:$B$745,B8,$A$2:$A$745,A8))=0,1,(('Tela de entrada'!$K$16*'Tela de entrada'!$D$12)-SUMIFS($O$2:$O$745,$B$2:$B$745,B8,$A$2:$A$745,A8)))))</f>
        <v>0</v>
      </c>
      <c r="R8" s="1">
        <f t="shared" si="4"/>
        <v>5</v>
      </c>
      <c r="T8" s="2"/>
      <c r="AA8">
        <v>7</v>
      </c>
      <c r="AB8">
        <f t="shared" si="0"/>
        <v>25</v>
      </c>
      <c r="AC8">
        <v>15</v>
      </c>
      <c r="AD8" s="5">
        <f t="shared" si="1"/>
        <v>5</v>
      </c>
      <c r="AE8">
        <f>'Tela de entrada'!$K$16</f>
        <v>10</v>
      </c>
      <c r="AF8">
        <f>'Tela de entrada'!$K$15</f>
        <v>1</v>
      </c>
      <c r="AG8" s="5">
        <f t="shared" si="5"/>
        <v>5</v>
      </c>
      <c r="AH8" s="5">
        <f t="shared" si="6"/>
        <v>20</v>
      </c>
      <c r="AK8">
        <v>900</v>
      </c>
    </row>
    <row r="9" spans="1:41" x14ac:dyDescent="0.25">
      <c r="A9">
        <v>1</v>
      </c>
      <c r="B9">
        <v>1</v>
      </c>
      <c r="C9">
        <v>1</v>
      </c>
      <c r="D9">
        <v>8</v>
      </c>
      <c r="E9">
        <v>1</v>
      </c>
      <c r="F9" s="1">
        <f>INDEX('Tela de entrada'!$C$20:$C$763,MATCH('Contrato Flexível Percentual'!D9,'Tela de entrada'!$B$20:$B$763,0),1)</f>
        <v>5</v>
      </c>
      <c r="G9">
        <v>0</v>
      </c>
      <c r="H9">
        <f t="shared" si="2"/>
        <v>5</v>
      </c>
      <c r="M9" s="1">
        <f t="shared" si="3"/>
        <v>2.5000000000000001E-4</v>
      </c>
      <c r="N9" s="1">
        <f>IF('Tela de entrada'!$K$14="carga",$L$2*M9,'Contrato Flexível Percentual'!$L$2/'Tela de entrada'!$D$12)</f>
        <v>1</v>
      </c>
      <c r="O9" s="1">
        <f>IFERROR(MIN('Tela de entrada'!$K$16,MAX(N9,'Tela de entrada'!$K$15)),"")</f>
        <v>1</v>
      </c>
      <c r="P9" s="1">
        <f>MAX(0,(SUMIFS($O$2:$O$745,$B$2:$B$745,B9,$A$2:$A$745,A9)-SUMIFS($N$2:$N$745,$B$2:$B$745,B9,$A$2:$A$745,A9)))*((O9-'Tela de entrada'!$K$15)/(IF(SUMIFS($O$2:$O$745,$B$2:$B$745,B9,$A$2:$A$745,A9)-('Tela de entrada'!$K$15*'Tela de entrada'!$D$12)=0,1,SUMIFS($O$2:$O$745,$B$2:$B$745,B9,$A$2:$A$745,A9)-('Tela de entrada'!$K$15*'Tela de entrada'!$D$12))))</f>
        <v>0</v>
      </c>
      <c r="Q9" s="1">
        <f>MAX(0,(SUMIFS($N$2:$N$745,$B$2:$B$745,B9,$A$2:$A$745,A9)-SUMIFS($O$2:$O$745,$B$2:$B$745,B9,$A$2:$A$745,A9)))*(('Tela de entrada'!$K$16-O9)/(IF((('Tela de entrada'!$K$16*'Tela de entrada'!$D$12)-SUMIFS($O$2:$O$745,$B$2:$B$745,B9,$A$2:$A$745,A9))=0,1,(('Tela de entrada'!$K$16*'Tela de entrada'!$D$12)-SUMIFS($O$2:$O$745,$B$2:$B$745,B9,$A$2:$A$745,A9)))))</f>
        <v>0</v>
      </c>
      <c r="R9" s="1">
        <f t="shared" si="4"/>
        <v>1</v>
      </c>
      <c r="T9" s="2"/>
      <c r="AA9">
        <v>8</v>
      </c>
      <c r="AB9">
        <f t="shared" si="0"/>
        <v>5</v>
      </c>
      <c r="AC9">
        <v>45</v>
      </c>
      <c r="AD9" s="5">
        <f t="shared" si="1"/>
        <v>1</v>
      </c>
      <c r="AE9">
        <f>'Tela de entrada'!$K$16</f>
        <v>10</v>
      </c>
      <c r="AF9">
        <f>'Tela de entrada'!$K$15</f>
        <v>1</v>
      </c>
      <c r="AG9" s="5">
        <f t="shared" si="5"/>
        <v>1</v>
      </c>
      <c r="AH9" s="5">
        <f t="shared" si="6"/>
        <v>46</v>
      </c>
      <c r="AO9">
        <f>900*0.3</f>
        <v>270</v>
      </c>
    </row>
    <row r="10" spans="1:41" x14ac:dyDescent="0.25">
      <c r="A10">
        <v>1</v>
      </c>
      <c r="B10">
        <v>1</v>
      </c>
      <c r="C10">
        <v>1</v>
      </c>
      <c r="D10">
        <v>9</v>
      </c>
      <c r="E10">
        <v>1</v>
      </c>
      <c r="F10" s="1">
        <f>INDEX('Tela de entrada'!$C$20:$C$763,MATCH('Contrato Flexível Percentual'!D10,'Tela de entrada'!$B$20:$B$763,0),1)</f>
        <v>28</v>
      </c>
      <c r="G10">
        <v>0</v>
      </c>
      <c r="H10">
        <f t="shared" si="2"/>
        <v>28</v>
      </c>
      <c r="M10" s="1">
        <f t="shared" si="3"/>
        <v>1.4E-3</v>
      </c>
      <c r="N10" s="1">
        <f>IF('Tela de entrada'!$K$14="carga",$L$2*M10,'Contrato Flexível Percentual'!$L$2/'Tela de entrada'!$D$12)</f>
        <v>5.6</v>
      </c>
      <c r="O10" s="1">
        <f>IFERROR(MIN('Tela de entrada'!$K$16,MAX(N10,'Tela de entrada'!$K$15)),"")</f>
        <v>5.6</v>
      </c>
      <c r="P10" s="1">
        <f>MAX(0,(SUMIFS($O$2:$O$745,$B$2:$B$745,B10,$A$2:$A$745,A10)-SUMIFS($N$2:$N$745,$B$2:$B$745,B10,$A$2:$A$745,A10)))*((O10-'Tela de entrada'!$K$15)/(IF(SUMIFS($O$2:$O$745,$B$2:$B$745,B10,$A$2:$A$745,A10)-('Tela de entrada'!$K$15*'Tela de entrada'!$D$12)=0,1,SUMIFS($O$2:$O$745,$B$2:$B$745,B10,$A$2:$A$745,A10)-('Tela de entrada'!$K$15*'Tela de entrada'!$D$12))))</f>
        <v>0</v>
      </c>
      <c r="Q10" s="1">
        <f>MAX(0,(SUMIFS($N$2:$N$745,$B$2:$B$745,B10,$A$2:$A$745,A10)-SUMIFS($O$2:$O$745,$B$2:$B$745,B10,$A$2:$A$745,A10)))*(('Tela de entrada'!$K$16-O10)/(IF((('Tela de entrada'!$K$16*'Tela de entrada'!$D$12)-SUMIFS($O$2:$O$745,$B$2:$B$745,B10,$A$2:$A$745,A10))=0,1,(('Tela de entrada'!$K$16*'Tela de entrada'!$D$12)-SUMIFS($O$2:$O$745,$B$2:$B$745,B10,$A$2:$A$745,A10)))))</f>
        <v>0</v>
      </c>
      <c r="R10" s="1">
        <f t="shared" si="4"/>
        <v>5.6</v>
      </c>
      <c r="T10" s="2"/>
      <c r="AA10">
        <v>9</v>
      </c>
      <c r="AB10">
        <f t="shared" si="0"/>
        <v>28</v>
      </c>
      <c r="AC10">
        <v>45</v>
      </c>
      <c r="AD10" s="5">
        <f t="shared" si="1"/>
        <v>5.6</v>
      </c>
      <c r="AE10">
        <f>'Tela de entrada'!$K$16</f>
        <v>10</v>
      </c>
      <c r="AF10">
        <f>'Tela de entrada'!$K$15</f>
        <v>1</v>
      </c>
      <c r="AG10" s="5">
        <f t="shared" si="5"/>
        <v>5.6</v>
      </c>
      <c r="AH10" s="5">
        <f t="shared" si="6"/>
        <v>50.6</v>
      </c>
    </row>
    <row r="11" spans="1:41" x14ac:dyDescent="0.25">
      <c r="A11">
        <v>1</v>
      </c>
      <c r="B11">
        <v>1</v>
      </c>
      <c r="C11">
        <v>1</v>
      </c>
      <c r="D11">
        <v>10</v>
      </c>
      <c r="E11">
        <v>1</v>
      </c>
      <c r="F11" s="1">
        <f>INDEX('Tela de entrada'!$C$20:$C$763,MATCH('Contrato Flexível Percentual'!D11,'Tela de entrada'!$B$20:$B$763,0),1)</f>
        <v>20</v>
      </c>
      <c r="G11">
        <v>0</v>
      </c>
      <c r="H11">
        <f t="shared" si="2"/>
        <v>20</v>
      </c>
      <c r="M11" s="1">
        <f t="shared" si="3"/>
        <v>1E-3</v>
      </c>
      <c r="N11" s="1">
        <f>IF('Tela de entrada'!$K$14="carga",$L$2*M11,'Contrato Flexível Percentual'!$L$2/'Tela de entrada'!$D$12)</f>
        <v>4</v>
      </c>
      <c r="O11" s="1">
        <f>IFERROR(MIN('Tela de entrada'!$K$16,MAX(N11,'Tela de entrada'!$K$15)),"")</f>
        <v>4</v>
      </c>
      <c r="P11" s="1">
        <f>MAX(0,(SUMIFS($O$2:$O$745,$B$2:$B$745,B11,$A$2:$A$745,A11)-SUMIFS($N$2:$N$745,$B$2:$B$745,B11,$A$2:$A$745,A11)))*((O11-'Tela de entrada'!$K$15)/(IF(SUMIFS($O$2:$O$745,$B$2:$B$745,B11,$A$2:$A$745,A11)-('Tela de entrada'!$K$15*'Tela de entrada'!$D$12)=0,1,SUMIFS($O$2:$O$745,$B$2:$B$745,B11,$A$2:$A$745,A11)-('Tela de entrada'!$K$15*'Tela de entrada'!$D$12))))</f>
        <v>0</v>
      </c>
      <c r="Q11" s="1">
        <f>MAX(0,(SUMIFS($N$2:$N$745,$B$2:$B$745,B11,$A$2:$A$745,A11)-SUMIFS($O$2:$O$745,$B$2:$B$745,B11,$A$2:$A$745,A11)))*(('Tela de entrada'!$K$16-O11)/(IF((('Tela de entrada'!$K$16*'Tela de entrada'!$D$12)-SUMIFS($O$2:$O$745,$B$2:$B$745,B11,$A$2:$A$745,A11))=0,1,(('Tela de entrada'!$K$16*'Tela de entrada'!$D$12)-SUMIFS($O$2:$O$745,$B$2:$B$745,B11,$A$2:$A$745,A11)))))</f>
        <v>0</v>
      </c>
      <c r="R11" s="1">
        <f t="shared" si="4"/>
        <v>4</v>
      </c>
      <c r="T11" s="2"/>
      <c r="AA11">
        <v>10</v>
      </c>
      <c r="AB11">
        <f t="shared" si="0"/>
        <v>20</v>
      </c>
      <c r="AC11">
        <v>45</v>
      </c>
      <c r="AD11" s="5">
        <f t="shared" si="1"/>
        <v>4</v>
      </c>
      <c r="AE11">
        <f>'Tela de entrada'!$K$16</f>
        <v>10</v>
      </c>
      <c r="AF11">
        <f>'Tela de entrada'!$K$15</f>
        <v>1</v>
      </c>
      <c r="AG11" s="5">
        <f t="shared" si="5"/>
        <v>4</v>
      </c>
      <c r="AH11" s="5">
        <f t="shared" si="6"/>
        <v>49</v>
      </c>
    </row>
    <row r="12" spans="1:41" x14ac:dyDescent="0.25">
      <c r="A12">
        <v>1</v>
      </c>
      <c r="B12">
        <v>1</v>
      </c>
      <c r="C12">
        <v>1</v>
      </c>
      <c r="D12">
        <v>11</v>
      </c>
      <c r="E12">
        <v>1</v>
      </c>
      <c r="F12" s="1">
        <f>INDEX('Tela de entrada'!$C$20:$C$763,MATCH('Contrato Flexível Percentual'!D12,'Tela de entrada'!$B$20:$B$763,0),1)</f>
        <v>30</v>
      </c>
      <c r="G12">
        <v>0</v>
      </c>
      <c r="H12">
        <f t="shared" si="2"/>
        <v>30</v>
      </c>
      <c r="M12" s="1">
        <f t="shared" si="3"/>
        <v>1.5E-3</v>
      </c>
      <c r="N12" s="1">
        <f>IF('Tela de entrada'!$K$14="carga",$L$2*M12,'Contrato Flexível Percentual'!$L$2/'Tela de entrada'!$D$12)</f>
        <v>6</v>
      </c>
      <c r="O12" s="1">
        <f>IFERROR(MIN('Tela de entrada'!$K$16,MAX(N12,'Tela de entrada'!$K$15)),"")</f>
        <v>6</v>
      </c>
      <c r="P12" s="1">
        <f>MAX(0,(SUMIFS($O$2:$O$745,$B$2:$B$745,B12,$A$2:$A$745,A12)-SUMIFS($N$2:$N$745,$B$2:$B$745,B12,$A$2:$A$745,A12)))*((O12-'Tela de entrada'!$K$15)/(IF(SUMIFS($O$2:$O$745,$B$2:$B$745,B12,$A$2:$A$745,A12)-('Tela de entrada'!$K$15*'Tela de entrada'!$D$12)=0,1,SUMIFS($O$2:$O$745,$B$2:$B$745,B12,$A$2:$A$745,A12)-('Tela de entrada'!$K$15*'Tela de entrada'!$D$12))))</f>
        <v>0</v>
      </c>
      <c r="Q12" s="1">
        <f>MAX(0,(SUMIFS($N$2:$N$745,$B$2:$B$745,B12,$A$2:$A$745,A12)-SUMIFS($O$2:$O$745,$B$2:$B$745,B12,$A$2:$A$745,A12)))*(('Tela de entrada'!$K$16-O12)/(IF((('Tela de entrada'!$K$16*'Tela de entrada'!$D$12)-SUMIFS($O$2:$O$745,$B$2:$B$745,B12,$A$2:$A$745,A12))=0,1,(('Tela de entrada'!$K$16*'Tela de entrada'!$D$12)-SUMIFS($O$2:$O$745,$B$2:$B$745,B12,$A$2:$A$745,A12)))))</f>
        <v>0</v>
      </c>
      <c r="R12" s="1">
        <f t="shared" si="4"/>
        <v>6</v>
      </c>
      <c r="T12" s="2"/>
      <c r="AA12">
        <v>11</v>
      </c>
      <c r="AB12">
        <f t="shared" si="0"/>
        <v>30</v>
      </c>
      <c r="AC12">
        <v>45</v>
      </c>
      <c r="AD12" s="5">
        <f t="shared" si="1"/>
        <v>6</v>
      </c>
      <c r="AE12">
        <f>'Tela de entrada'!$K$16</f>
        <v>10</v>
      </c>
      <c r="AF12">
        <f>'Tela de entrada'!$K$15</f>
        <v>1</v>
      </c>
      <c r="AG12" s="5">
        <f t="shared" si="5"/>
        <v>6</v>
      </c>
      <c r="AH12" s="5">
        <f t="shared" si="6"/>
        <v>51</v>
      </c>
    </row>
    <row r="13" spans="1:41" x14ac:dyDescent="0.25">
      <c r="A13">
        <v>1</v>
      </c>
      <c r="B13">
        <v>1</v>
      </c>
      <c r="C13">
        <v>1</v>
      </c>
      <c r="D13">
        <v>12</v>
      </c>
      <c r="E13">
        <v>1</v>
      </c>
      <c r="F13" s="1">
        <f>INDEX('Tela de entrada'!$C$20:$C$763,MATCH('Contrato Flexível Percentual'!D13,'Tela de entrada'!$B$20:$B$763,0),1)</f>
        <v>23</v>
      </c>
      <c r="G13">
        <v>0</v>
      </c>
      <c r="H13">
        <f t="shared" si="2"/>
        <v>23</v>
      </c>
      <c r="M13" s="1">
        <f t="shared" si="3"/>
        <v>1.15E-3</v>
      </c>
      <c r="N13" s="1">
        <f>IF('Tela de entrada'!$K$14="carga",$L$2*M13,'Contrato Flexível Percentual'!$L$2/'Tela de entrada'!$D$12)</f>
        <v>4.5999999999999996</v>
      </c>
      <c r="O13" s="1">
        <f>IFERROR(MIN('Tela de entrada'!$K$16,MAX(N13,'Tela de entrada'!$K$15)),"")</f>
        <v>4.5999999999999996</v>
      </c>
      <c r="P13" s="1">
        <f>MAX(0,(SUMIFS($O$2:$O$745,$B$2:$B$745,B13,$A$2:$A$745,A13)-SUMIFS($N$2:$N$745,$B$2:$B$745,B13,$A$2:$A$745,A13)))*((O13-'Tela de entrada'!$K$15)/(IF(SUMIFS($O$2:$O$745,$B$2:$B$745,B13,$A$2:$A$745,A13)-('Tela de entrada'!$K$15*'Tela de entrada'!$D$12)=0,1,SUMIFS($O$2:$O$745,$B$2:$B$745,B13,$A$2:$A$745,A13)-('Tela de entrada'!$K$15*'Tela de entrada'!$D$12))))</f>
        <v>0</v>
      </c>
      <c r="Q13" s="1">
        <f>MAX(0,(SUMIFS($N$2:$N$745,$B$2:$B$745,B13,$A$2:$A$745,A13)-SUMIFS($O$2:$O$745,$B$2:$B$745,B13,$A$2:$A$745,A13)))*(('Tela de entrada'!$K$16-O13)/(IF((('Tela de entrada'!$K$16*'Tela de entrada'!$D$12)-SUMIFS($O$2:$O$745,$B$2:$B$745,B13,$A$2:$A$745,A13))=0,1,(('Tela de entrada'!$K$16*'Tela de entrada'!$D$12)-SUMIFS($O$2:$O$745,$B$2:$B$745,B13,$A$2:$A$745,A13)))))</f>
        <v>0</v>
      </c>
      <c r="R13" s="1">
        <f t="shared" si="4"/>
        <v>4.5999999999999996</v>
      </c>
      <c r="T13" s="2"/>
      <c r="AA13">
        <v>12</v>
      </c>
      <c r="AB13">
        <f t="shared" si="0"/>
        <v>23</v>
      </c>
      <c r="AC13">
        <v>45</v>
      </c>
      <c r="AD13" s="5">
        <f t="shared" si="1"/>
        <v>4.5999999999999996</v>
      </c>
      <c r="AE13">
        <f>'Tela de entrada'!$K$16</f>
        <v>10</v>
      </c>
      <c r="AF13">
        <f>'Tela de entrada'!$K$15</f>
        <v>1</v>
      </c>
      <c r="AG13" s="5">
        <f t="shared" si="5"/>
        <v>4.5999999999999996</v>
      </c>
      <c r="AH13" s="5">
        <f t="shared" si="6"/>
        <v>49.6</v>
      </c>
      <c r="AO13">
        <f>AO9/20</f>
        <v>13.5</v>
      </c>
    </row>
    <row r="14" spans="1:41" x14ac:dyDescent="0.25">
      <c r="A14">
        <v>1</v>
      </c>
      <c r="B14">
        <v>1</v>
      </c>
      <c r="C14">
        <v>1</v>
      </c>
      <c r="D14">
        <v>13</v>
      </c>
      <c r="E14">
        <v>1</v>
      </c>
      <c r="F14" s="1">
        <f>INDEX('Tela de entrada'!$C$20:$C$763,MATCH('Contrato Flexível Percentual'!D14,'Tela de entrada'!$B$20:$B$763,0),1)</f>
        <v>40</v>
      </c>
      <c r="G14">
        <v>0</v>
      </c>
      <c r="H14">
        <f t="shared" si="2"/>
        <v>40</v>
      </c>
      <c r="M14" s="1">
        <f t="shared" si="3"/>
        <v>2E-3</v>
      </c>
      <c r="N14" s="1">
        <f>IF('Tela de entrada'!$K$14="carga",$L$2*M14,'Contrato Flexível Percentual'!$L$2/'Tela de entrada'!$D$12)</f>
        <v>8</v>
      </c>
      <c r="O14" s="1">
        <f>IFERROR(MIN('Tela de entrada'!$K$16,MAX(N14,'Tela de entrada'!$K$15)),"")</f>
        <v>8</v>
      </c>
      <c r="P14" s="1">
        <f>MAX(0,(SUMIFS($O$2:$O$745,$B$2:$B$745,B14,$A$2:$A$745,A14)-SUMIFS($N$2:$N$745,$B$2:$B$745,B14,$A$2:$A$745,A14)))*((O14-'Tela de entrada'!$K$15)/(IF(SUMIFS($O$2:$O$745,$B$2:$B$745,B14,$A$2:$A$745,A14)-('Tela de entrada'!$K$15*'Tela de entrada'!$D$12)=0,1,SUMIFS($O$2:$O$745,$B$2:$B$745,B14,$A$2:$A$745,A14)-('Tela de entrada'!$K$15*'Tela de entrada'!$D$12))))</f>
        <v>0</v>
      </c>
      <c r="Q14" s="1">
        <f>MAX(0,(SUMIFS($N$2:$N$745,$B$2:$B$745,B14,$A$2:$A$745,A14)-SUMIFS($O$2:$O$745,$B$2:$B$745,B14,$A$2:$A$745,A14)))*(('Tela de entrada'!$K$16-O14)/(IF((('Tela de entrada'!$K$16*'Tela de entrada'!$D$12)-SUMIFS($O$2:$O$745,$B$2:$B$745,B14,$A$2:$A$745,A14))=0,1,(('Tela de entrada'!$K$16*'Tela de entrada'!$D$12)-SUMIFS($O$2:$O$745,$B$2:$B$745,B14,$A$2:$A$745,A14)))))</f>
        <v>0</v>
      </c>
      <c r="R14" s="1">
        <f t="shared" si="4"/>
        <v>8</v>
      </c>
      <c r="T14" s="2"/>
      <c r="AA14">
        <v>13</v>
      </c>
      <c r="AB14">
        <f t="shared" si="0"/>
        <v>40</v>
      </c>
      <c r="AC14">
        <v>45</v>
      </c>
      <c r="AD14" s="5">
        <f t="shared" si="1"/>
        <v>8</v>
      </c>
      <c r="AE14">
        <f>'Tela de entrada'!$K$16</f>
        <v>10</v>
      </c>
      <c r="AF14">
        <f>'Tela de entrada'!$K$15</f>
        <v>1</v>
      </c>
      <c r="AG14" s="5">
        <f t="shared" si="5"/>
        <v>8</v>
      </c>
      <c r="AH14" s="5">
        <f t="shared" si="6"/>
        <v>53</v>
      </c>
    </row>
    <row r="15" spans="1:41" x14ac:dyDescent="0.25">
      <c r="A15">
        <v>1</v>
      </c>
      <c r="B15">
        <v>1</v>
      </c>
      <c r="C15">
        <v>1</v>
      </c>
      <c r="D15">
        <v>14</v>
      </c>
      <c r="E15">
        <v>1</v>
      </c>
      <c r="F15" s="1">
        <f>INDEX('Tela de entrada'!$C$20:$C$763,MATCH('Contrato Flexível Percentual'!D15,'Tela de entrada'!$B$20:$B$763,0),1)</f>
        <v>32</v>
      </c>
      <c r="G15">
        <v>0</v>
      </c>
      <c r="H15">
        <f t="shared" si="2"/>
        <v>32</v>
      </c>
      <c r="M15" s="1">
        <f t="shared" si="3"/>
        <v>1.6000000000000001E-3</v>
      </c>
      <c r="N15" s="1">
        <f>IF('Tela de entrada'!$K$14="carga",$L$2*M15,'Contrato Flexível Percentual'!$L$2/'Tela de entrada'!$D$12)</f>
        <v>6.4</v>
      </c>
      <c r="O15" s="1">
        <f>IFERROR(MIN('Tela de entrada'!$K$16,MAX(N15,'Tela de entrada'!$K$15)),"")</f>
        <v>6.4</v>
      </c>
      <c r="P15" s="1">
        <f>MAX(0,(SUMIFS($O$2:$O$745,$B$2:$B$745,B15,$A$2:$A$745,A15)-SUMIFS($N$2:$N$745,$B$2:$B$745,B15,$A$2:$A$745,A15)))*((O15-'Tela de entrada'!$K$15)/(IF(SUMIFS($O$2:$O$745,$B$2:$B$745,B15,$A$2:$A$745,A15)-('Tela de entrada'!$K$15*'Tela de entrada'!$D$12)=0,1,SUMIFS($O$2:$O$745,$B$2:$B$745,B15,$A$2:$A$745,A15)-('Tela de entrada'!$K$15*'Tela de entrada'!$D$12))))</f>
        <v>0</v>
      </c>
      <c r="Q15" s="1">
        <f>MAX(0,(SUMIFS($N$2:$N$745,$B$2:$B$745,B15,$A$2:$A$745,A15)-SUMIFS($O$2:$O$745,$B$2:$B$745,B15,$A$2:$A$745,A15)))*(('Tela de entrada'!$K$16-O15)/(IF((('Tela de entrada'!$K$16*'Tela de entrada'!$D$12)-SUMIFS($O$2:$O$745,$B$2:$B$745,B15,$A$2:$A$745,A15))=0,1,(('Tela de entrada'!$K$16*'Tela de entrada'!$D$12)-SUMIFS($O$2:$O$745,$B$2:$B$745,B15,$A$2:$A$745,A15)))))</f>
        <v>0</v>
      </c>
      <c r="R15" s="1">
        <f t="shared" si="4"/>
        <v>6.4</v>
      </c>
      <c r="T15" s="2"/>
      <c r="AA15">
        <v>14</v>
      </c>
      <c r="AB15">
        <f t="shared" si="0"/>
        <v>32</v>
      </c>
      <c r="AC15">
        <v>45</v>
      </c>
      <c r="AD15" s="5">
        <f t="shared" si="1"/>
        <v>6.4</v>
      </c>
      <c r="AE15">
        <f>'Tela de entrada'!$K$16</f>
        <v>10</v>
      </c>
      <c r="AF15">
        <f>'Tela de entrada'!$K$15</f>
        <v>1</v>
      </c>
      <c r="AG15" s="5">
        <f t="shared" si="5"/>
        <v>6.4</v>
      </c>
      <c r="AH15" s="5">
        <f t="shared" si="6"/>
        <v>51.4</v>
      </c>
    </row>
    <row r="16" spans="1:41" x14ac:dyDescent="0.25">
      <c r="A16">
        <v>1</v>
      </c>
      <c r="B16">
        <v>1</v>
      </c>
      <c r="C16">
        <v>1</v>
      </c>
      <c r="D16">
        <v>15</v>
      </c>
      <c r="E16">
        <v>1</v>
      </c>
      <c r="F16" s="1">
        <f>INDEX('Tela de entrada'!$C$20:$C$763,MATCH('Contrato Flexível Percentual'!D16,'Tela de entrada'!$B$20:$B$763,0),1)</f>
        <v>5</v>
      </c>
      <c r="G16">
        <v>0</v>
      </c>
      <c r="H16">
        <f t="shared" si="2"/>
        <v>5</v>
      </c>
      <c r="M16" s="1">
        <f t="shared" si="3"/>
        <v>2.5000000000000001E-4</v>
      </c>
      <c r="N16" s="1">
        <f>IF('Tela de entrada'!$K$14="carga",$L$2*M16,'Contrato Flexível Percentual'!$L$2/'Tela de entrada'!$D$12)</f>
        <v>1</v>
      </c>
      <c r="O16" s="1">
        <f>IFERROR(MIN('Tela de entrada'!$K$16,MAX(N16,'Tela de entrada'!$K$15)),"")</f>
        <v>1</v>
      </c>
      <c r="P16" s="1">
        <f>MAX(0,(SUMIFS($O$2:$O$745,$B$2:$B$745,B16,$A$2:$A$745,A16)-SUMIFS($N$2:$N$745,$B$2:$B$745,B16,$A$2:$A$745,A16)))*((O16-'Tela de entrada'!$K$15)/(IF(SUMIFS($O$2:$O$745,$B$2:$B$745,B16,$A$2:$A$745,A16)-('Tela de entrada'!$K$15*'Tela de entrada'!$D$12)=0,1,SUMIFS($O$2:$O$745,$B$2:$B$745,B16,$A$2:$A$745,A16)-('Tela de entrada'!$K$15*'Tela de entrada'!$D$12))))</f>
        <v>0</v>
      </c>
      <c r="Q16" s="1">
        <f>MAX(0,(SUMIFS($N$2:$N$745,$B$2:$B$745,B16,$A$2:$A$745,A16)-SUMIFS($O$2:$O$745,$B$2:$B$745,B16,$A$2:$A$745,A16)))*(('Tela de entrada'!$K$16-O16)/(IF((('Tela de entrada'!$K$16*'Tela de entrada'!$D$12)-SUMIFS($O$2:$O$745,$B$2:$B$745,B16,$A$2:$A$745,A16))=0,1,(('Tela de entrada'!$K$16*'Tela de entrada'!$D$12)-SUMIFS($O$2:$O$745,$B$2:$B$745,B16,$A$2:$A$745,A16)))))</f>
        <v>0</v>
      </c>
      <c r="R16" s="1">
        <f t="shared" si="4"/>
        <v>1</v>
      </c>
      <c r="T16" s="2"/>
      <c r="AA16">
        <v>15</v>
      </c>
      <c r="AB16">
        <f t="shared" si="0"/>
        <v>5</v>
      </c>
      <c r="AC16">
        <v>45</v>
      </c>
      <c r="AD16" s="5">
        <f t="shared" si="1"/>
        <v>1</v>
      </c>
      <c r="AE16">
        <f>'Tela de entrada'!$K$16</f>
        <v>10</v>
      </c>
      <c r="AF16">
        <f>'Tela de entrada'!$K$15</f>
        <v>1</v>
      </c>
      <c r="AG16" s="5">
        <f t="shared" si="5"/>
        <v>1</v>
      </c>
      <c r="AH16" s="5">
        <f t="shared" si="6"/>
        <v>46</v>
      </c>
    </row>
    <row r="17" spans="1:34" x14ac:dyDescent="0.25">
      <c r="A17">
        <v>1</v>
      </c>
      <c r="B17">
        <v>1</v>
      </c>
      <c r="C17">
        <v>1</v>
      </c>
      <c r="D17">
        <v>16</v>
      </c>
      <c r="E17">
        <v>1</v>
      </c>
      <c r="F17" s="1">
        <f>INDEX('Tela de entrada'!$C$20:$C$763,MATCH('Contrato Flexível Percentual'!D17,'Tela de entrada'!$B$20:$B$763,0),1)</f>
        <v>10</v>
      </c>
      <c r="G17">
        <v>0</v>
      </c>
      <c r="H17">
        <f t="shared" si="2"/>
        <v>10</v>
      </c>
      <c r="M17" s="1">
        <f t="shared" si="3"/>
        <v>5.0000000000000001E-4</v>
      </c>
      <c r="N17" s="1">
        <f>IF('Tela de entrada'!$K$14="carga",$L$2*M17,'Contrato Flexível Percentual'!$L$2/'Tela de entrada'!$D$12)</f>
        <v>2</v>
      </c>
      <c r="O17" s="1">
        <f>IFERROR(MIN('Tela de entrada'!$K$16,MAX(N17,'Tela de entrada'!$K$15)),"")</f>
        <v>2</v>
      </c>
      <c r="P17" s="1">
        <f>MAX(0,(SUMIFS($O$2:$O$745,$B$2:$B$745,B17,$A$2:$A$745,A17)-SUMIFS($N$2:$N$745,$B$2:$B$745,B17,$A$2:$A$745,A17)))*((O17-'Tela de entrada'!$K$15)/(IF(SUMIFS($O$2:$O$745,$B$2:$B$745,B17,$A$2:$A$745,A17)-('Tela de entrada'!$K$15*'Tela de entrada'!$D$12)=0,1,SUMIFS($O$2:$O$745,$B$2:$B$745,B17,$A$2:$A$745,A17)-('Tela de entrada'!$K$15*'Tela de entrada'!$D$12))))</f>
        <v>0</v>
      </c>
      <c r="Q17" s="1">
        <f>MAX(0,(SUMIFS($N$2:$N$745,$B$2:$B$745,B17,$A$2:$A$745,A17)-SUMIFS($O$2:$O$745,$B$2:$B$745,B17,$A$2:$A$745,A17)))*(('Tela de entrada'!$K$16-O17)/(IF((('Tela de entrada'!$K$16*'Tela de entrada'!$D$12)-SUMIFS($O$2:$O$745,$B$2:$B$745,B17,$A$2:$A$745,A17))=0,1,(('Tela de entrada'!$K$16*'Tela de entrada'!$D$12)-SUMIFS($O$2:$O$745,$B$2:$B$745,B17,$A$2:$A$745,A17)))))</f>
        <v>0</v>
      </c>
      <c r="R17" s="1">
        <f t="shared" si="4"/>
        <v>2</v>
      </c>
      <c r="T17" s="2"/>
      <c r="AA17">
        <v>16</v>
      </c>
      <c r="AB17">
        <f t="shared" si="0"/>
        <v>10</v>
      </c>
      <c r="AC17">
        <v>45</v>
      </c>
      <c r="AD17" s="5">
        <f t="shared" si="1"/>
        <v>2</v>
      </c>
      <c r="AE17">
        <f>'Tela de entrada'!$K$16</f>
        <v>10</v>
      </c>
      <c r="AF17">
        <f>'Tela de entrada'!$K$15</f>
        <v>1</v>
      </c>
      <c r="AG17" s="5">
        <f t="shared" si="5"/>
        <v>2</v>
      </c>
      <c r="AH17" s="5">
        <f t="shared" si="6"/>
        <v>47</v>
      </c>
    </row>
    <row r="18" spans="1:34" x14ac:dyDescent="0.25">
      <c r="A18">
        <v>1</v>
      </c>
      <c r="B18">
        <v>1</v>
      </c>
      <c r="C18">
        <v>1</v>
      </c>
      <c r="D18">
        <v>17</v>
      </c>
      <c r="E18">
        <v>1</v>
      </c>
      <c r="F18" s="1">
        <f>INDEX('Tela de entrada'!$C$20:$C$763,MATCH('Contrato Flexível Percentual'!D18,'Tela de entrada'!$B$20:$B$763,0),1)</f>
        <v>28</v>
      </c>
      <c r="G18">
        <v>0</v>
      </c>
      <c r="H18">
        <f t="shared" si="2"/>
        <v>28</v>
      </c>
      <c r="M18" s="1">
        <f t="shared" si="3"/>
        <v>1.4E-3</v>
      </c>
      <c r="N18" s="1">
        <f>IF('Tela de entrada'!$K$14="carga",$L$2*M18,'Contrato Flexível Percentual'!$L$2/'Tela de entrada'!$D$12)</f>
        <v>5.6</v>
      </c>
      <c r="O18" s="1">
        <f>IFERROR(MIN('Tela de entrada'!$K$16,MAX(N18,'Tela de entrada'!$K$15)),"")</f>
        <v>5.6</v>
      </c>
      <c r="P18" s="1">
        <f>MAX(0,(SUMIFS($O$2:$O$745,$B$2:$B$745,B18,$A$2:$A$745,A18)-SUMIFS($N$2:$N$745,$B$2:$B$745,B18,$A$2:$A$745,A18)))*((O18-'Tela de entrada'!$K$15)/(IF(SUMIFS($O$2:$O$745,$B$2:$B$745,B18,$A$2:$A$745,A18)-('Tela de entrada'!$K$15*'Tela de entrada'!$D$12)=0,1,SUMIFS($O$2:$O$745,$B$2:$B$745,B18,$A$2:$A$745,A18)-('Tela de entrada'!$K$15*'Tela de entrada'!$D$12))))</f>
        <v>0</v>
      </c>
      <c r="Q18" s="1">
        <f>MAX(0,(SUMIFS($N$2:$N$745,$B$2:$B$745,B18,$A$2:$A$745,A18)-SUMIFS($O$2:$O$745,$B$2:$B$745,B18,$A$2:$A$745,A18)))*(('Tela de entrada'!$K$16-O18)/(IF((('Tela de entrada'!$K$16*'Tela de entrada'!$D$12)-SUMIFS($O$2:$O$745,$B$2:$B$745,B18,$A$2:$A$745,A18))=0,1,(('Tela de entrada'!$K$16*'Tela de entrada'!$D$12)-SUMIFS($O$2:$O$745,$B$2:$B$745,B18,$A$2:$A$745,A18)))))</f>
        <v>0</v>
      </c>
      <c r="R18" s="1">
        <f t="shared" si="4"/>
        <v>5.6</v>
      </c>
      <c r="T18" s="2"/>
      <c r="AA18">
        <v>17</v>
      </c>
      <c r="AB18">
        <f t="shared" si="0"/>
        <v>28</v>
      </c>
      <c r="AC18">
        <v>40</v>
      </c>
      <c r="AD18" s="5">
        <f t="shared" si="1"/>
        <v>5.6</v>
      </c>
      <c r="AE18">
        <f>'Tela de entrada'!$K$16</f>
        <v>10</v>
      </c>
      <c r="AF18">
        <f>'Tela de entrada'!$K$15</f>
        <v>1</v>
      </c>
      <c r="AG18" s="5">
        <f t="shared" si="5"/>
        <v>5.6</v>
      </c>
      <c r="AH18" s="5">
        <f t="shared" si="6"/>
        <v>45.6</v>
      </c>
    </row>
    <row r="19" spans="1:34" x14ac:dyDescent="0.25">
      <c r="A19">
        <v>1</v>
      </c>
      <c r="B19">
        <v>1</v>
      </c>
      <c r="C19">
        <v>1</v>
      </c>
      <c r="D19">
        <v>18</v>
      </c>
      <c r="E19">
        <v>1</v>
      </c>
      <c r="F19" s="1">
        <f>INDEX('Tela de entrada'!$C$20:$C$763,MATCH('Contrato Flexível Percentual'!D19,'Tela de entrada'!$B$20:$B$763,0),1)</f>
        <v>46</v>
      </c>
      <c r="G19">
        <v>0</v>
      </c>
      <c r="H19">
        <f t="shared" si="2"/>
        <v>46</v>
      </c>
      <c r="M19" s="1">
        <f t="shared" si="3"/>
        <v>2.3E-3</v>
      </c>
      <c r="N19" s="1">
        <f>IF('Tela de entrada'!$K$14="carga",$L$2*M19,'Contrato Flexível Percentual'!$L$2/'Tela de entrada'!$D$12)</f>
        <v>9.1999999999999993</v>
      </c>
      <c r="O19" s="1">
        <f>IFERROR(MIN('Tela de entrada'!$K$16,MAX(N19,'Tela de entrada'!$K$15)),"")</f>
        <v>9.1999999999999993</v>
      </c>
      <c r="P19" s="1">
        <f>MAX(0,(SUMIFS($O$2:$O$745,$B$2:$B$745,B19,$A$2:$A$745,A19)-SUMIFS($N$2:$N$745,$B$2:$B$745,B19,$A$2:$A$745,A19)))*((O19-'Tela de entrada'!$K$15)/(IF(SUMIFS($O$2:$O$745,$B$2:$B$745,B19,$A$2:$A$745,A19)-('Tela de entrada'!$K$15*'Tela de entrada'!$D$12)=0,1,SUMIFS($O$2:$O$745,$B$2:$B$745,B19,$A$2:$A$745,A19)-('Tela de entrada'!$K$15*'Tela de entrada'!$D$12))))</f>
        <v>0</v>
      </c>
      <c r="Q19" s="1">
        <f>MAX(0,(SUMIFS($N$2:$N$745,$B$2:$B$745,B19,$A$2:$A$745,A19)-SUMIFS($O$2:$O$745,$B$2:$B$745,B19,$A$2:$A$745,A19)))*(('Tela de entrada'!$K$16-O19)/(IF((('Tela de entrada'!$K$16*'Tela de entrada'!$D$12)-SUMIFS($O$2:$O$745,$B$2:$B$745,B19,$A$2:$A$745,A19))=0,1,(('Tela de entrada'!$K$16*'Tela de entrada'!$D$12)-SUMIFS($O$2:$O$745,$B$2:$B$745,B19,$A$2:$A$745,A19)))))</f>
        <v>0</v>
      </c>
      <c r="R19" s="1">
        <f t="shared" si="4"/>
        <v>9.1999999999999993</v>
      </c>
      <c r="T19" s="2"/>
      <c r="AA19">
        <v>18</v>
      </c>
      <c r="AB19">
        <f t="shared" si="0"/>
        <v>46</v>
      </c>
      <c r="AC19">
        <v>40</v>
      </c>
      <c r="AD19" s="5">
        <f t="shared" si="1"/>
        <v>9.1999999999999993</v>
      </c>
      <c r="AE19">
        <f>'Tela de entrada'!$K$16</f>
        <v>10</v>
      </c>
      <c r="AF19">
        <f>'Tela de entrada'!$K$15</f>
        <v>1</v>
      </c>
      <c r="AG19" s="5">
        <f t="shared" si="5"/>
        <v>9.1999999999999993</v>
      </c>
      <c r="AH19" s="5">
        <f t="shared" si="6"/>
        <v>49.2</v>
      </c>
    </row>
    <row r="20" spans="1:34" x14ac:dyDescent="0.25">
      <c r="A20">
        <v>1</v>
      </c>
      <c r="B20">
        <v>1</v>
      </c>
      <c r="C20">
        <v>1</v>
      </c>
      <c r="D20">
        <v>19</v>
      </c>
      <c r="E20">
        <v>1</v>
      </c>
      <c r="F20" s="1">
        <f>INDEX('Tela de entrada'!$C$20:$C$763,MATCH('Contrato Flexível Percentual'!D20,'Tela de entrada'!$B$20:$B$763,0),1)</f>
        <v>50</v>
      </c>
      <c r="G20">
        <v>0</v>
      </c>
      <c r="H20">
        <f t="shared" si="2"/>
        <v>50</v>
      </c>
      <c r="M20" s="1">
        <f t="shared" si="3"/>
        <v>2.5000000000000001E-3</v>
      </c>
      <c r="N20" s="1">
        <f>IF('Tela de entrada'!$K$14="carga",$L$2*M20,'Contrato Flexível Percentual'!$L$2/'Tela de entrada'!$D$12)</f>
        <v>10</v>
      </c>
      <c r="O20" s="1">
        <f>IFERROR(MIN('Tela de entrada'!$K$16,MAX(N20,'Tela de entrada'!$K$15)),"")</f>
        <v>10</v>
      </c>
      <c r="P20" s="1">
        <f>MAX(0,(SUMIFS($O$2:$O$745,$B$2:$B$745,B20,$A$2:$A$745,A20)-SUMIFS($N$2:$N$745,$B$2:$B$745,B20,$A$2:$A$745,A20)))*((O20-'Tela de entrada'!$K$15)/(IF(SUMIFS($O$2:$O$745,$B$2:$B$745,B20,$A$2:$A$745,A20)-('Tela de entrada'!$K$15*'Tela de entrada'!$D$12)=0,1,SUMIFS($O$2:$O$745,$B$2:$B$745,B20,$A$2:$A$745,A20)-('Tela de entrada'!$K$15*'Tela de entrada'!$D$12))))</f>
        <v>0</v>
      </c>
      <c r="Q20" s="1">
        <f>MAX(0,(SUMIFS($N$2:$N$745,$B$2:$B$745,B20,$A$2:$A$745,A20)-SUMIFS($O$2:$O$745,$B$2:$B$745,B20,$A$2:$A$745,A20)))*(('Tela de entrada'!$K$16-O20)/(IF((('Tela de entrada'!$K$16*'Tela de entrada'!$D$12)-SUMIFS($O$2:$O$745,$B$2:$B$745,B20,$A$2:$A$745,A20))=0,1,(('Tela de entrada'!$K$16*'Tela de entrada'!$D$12)-SUMIFS($O$2:$O$745,$B$2:$B$745,B20,$A$2:$A$745,A20)))))</f>
        <v>0</v>
      </c>
      <c r="R20" s="1">
        <f t="shared" si="4"/>
        <v>10</v>
      </c>
      <c r="T20" s="2"/>
      <c r="AA20">
        <v>19</v>
      </c>
      <c r="AB20">
        <f t="shared" si="0"/>
        <v>50</v>
      </c>
      <c r="AC20">
        <v>25</v>
      </c>
      <c r="AD20" s="5">
        <f t="shared" si="1"/>
        <v>10</v>
      </c>
      <c r="AE20">
        <f>'Tela de entrada'!$K$16</f>
        <v>10</v>
      </c>
      <c r="AF20">
        <f>'Tela de entrada'!$K$15</f>
        <v>1</v>
      </c>
      <c r="AG20" s="5">
        <f t="shared" si="5"/>
        <v>10</v>
      </c>
      <c r="AH20" s="5">
        <f t="shared" si="6"/>
        <v>35</v>
      </c>
    </row>
    <row r="21" spans="1:34" x14ac:dyDescent="0.25">
      <c r="A21">
        <v>1</v>
      </c>
      <c r="B21">
        <v>1</v>
      </c>
      <c r="C21">
        <v>1</v>
      </c>
      <c r="D21">
        <v>20</v>
      </c>
      <c r="E21">
        <v>1</v>
      </c>
      <c r="F21" s="1">
        <f>INDEX('Tela de entrada'!$C$20:$C$763,MATCH('Contrato Flexível Percentual'!D21,'Tela de entrada'!$B$20:$B$763,0),1)</f>
        <v>15</v>
      </c>
      <c r="G21">
        <v>0</v>
      </c>
      <c r="H21">
        <f t="shared" si="2"/>
        <v>15</v>
      </c>
      <c r="M21" s="1">
        <f t="shared" si="3"/>
        <v>7.5000000000000002E-4</v>
      </c>
      <c r="N21" s="1">
        <f>IF('Tela de entrada'!$K$14="carga",$L$2*M21,'Contrato Flexível Percentual'!$L$2/'Tela de entrada'!$D$12)</f>
        <v>3</v>
      </c>
      <c r="O21" s="1">
        <f>IFERROR(MIN('Tela de entrada'!$K$16,MAX(N21,'Tela de entrada'!$K$15)),"")</f>
        <v>3</v>
      </c>
      <c r="P21" s="1">
        <f>MAX(0,(SUMIFS($O$2:$O$745,$B$2:$B$745,B21,$A$2:$A$745,A21)-SUMIFS($N$2:$N$745,$B$2:$B$745,B21,$A$2:$A$745,A21)))*((O21-'Tela de entrada'!$K$15)/(IF(SUMIFS($O$2:$O$745,$B$2:$B$745,B21,$A$2:$A$745,A21)-('Tela de entrada'!$K$15*'Tela de entrada'!$D$12)=0,1,SUMIFS($O$2:$O$745,$B$2:$B$745,B21,$A$2:$A$745,A21)-('Tela de entrada'!$K$15*'Tela de entrada'!$D$12))))</f>
        <v>0</v>
      </c>
      <c r="Q21" s="1">
        <f>MAX(0,(SUMIFS($N$2:$N$745,$B$2:$B$745,B21,$A$2:$A$745,A21)-SUMIFS($O$2:$O$745,$B$2:$B$745,B21,$A$2:$A$745,A21)))*(('Tela de entrada'!$K$16-O21)/(IF((('Tela de entrada'!$K$16*'Tela de entrada'!$D$12)-SUMIFS($O$2:$O$745,$B$2:$B$745,B21,$A$2:$A$745,A21))=0,1,(('Tela de entrada'!$K$16*'Tela de entrada'!$D$12)-SUMIFS($O$2:$O$745,$B$2:$B$745,B21,$A$2:$A$745,A21)))))</f>
        <v>0</v>
      </c>
      <c r="R21" s="1">
        <f t="shared" si="4"/>
        <v>3</v>
      </c>
      <c r="T21" s="2"/>
      <c r="AA21">
        <v>20</v>
      </c>
      <c r="AB21">
        <f t="shared" si="0"/>
        <v>15</v>
      </c>
      <c r="AC21">
        <v>25</v>
      </c>
      <c r="AD21" s="5">
        <f t="shared" si="1"/>
        <v>3</v>
      </c>
      <c r="AE21">
        <f>'Tela de entrada'!$K$16</f>
        <v>10</v>
      </c>
      <c r="AF21">
        <f>'Tela de entrada'!$K$15</f>
        <v>1</v>
      </c>
      <c r="AG21" s="5">
        <f t="shared" si="5"/>
        <v>3</v>
      </c>
      <c r="AH21" s="5">
        <f t="shared" si="6"/>
        <v>28</v>
      </c>
    </row>
    <row r="22" spans="1:34" x14ac:dyDescent="0.25">
      <c r="A22">
        <v>1</v>
      </c>
      <c r="B22">
        <v>1</v>
      </c>
      <c r="C22">
        <v>1</v>
      </c>
      <c r="D22">
        <v>21</v>
      </c>
      <c r="E22">
        <v>1</v>
      </c>
      <c r="F22" s="1">
        <f>INDEX('Tela de entrada'!$C$20:$C$763,MATCH('Contrato Flexível Percentual'!D22,'Tela de entrada'!$B$20:$B$763,0),1)</f>
        <v>20</v>
      </c>
      <c r="G22">
        <v>0</v>
      </c>
      <c r="H22">
        <f t="shared" si="2"/>
        <v>20</v>
      </c>
      <c r="M22" s="1">
        <f t="shared" si="3"/>
        <v>1E-3</v>
      </c>
      <c r="N22" s="1">
        <f>IF('Tela de entrada'!$K$14="carga",$L$2*M22,'Contrato Flexível Percentual'!$L$2/'Tela de entrada'!$D$12)</f>
        <v>4</v>
      </c>
      <c r="O22" s="1">
        <f>IFERROR(MIN('Tela de entrada'!$K$16,MAX(N22,'Tela de entrada'!$K$15)),"")</f>
        <v>4</v>
      </c>
      <c r="P22" s="1">
        <f>MAX(0,(SUMIFS($O$2:$O$745,$B$2:$B$745,B22,$A$2:$A$745,A22)-SUMIFS($N$2:$N$745,$B$2:$B$745,B22,$A$2:$A$745,A22)))*((O22-'Tela de entrada'!$K$15)/(IF(SUMIFS($O$2:$O$745,$B$2:$B$745,B22,$A$2:$A$745,A22)-('Tela de entrada'!$K$15*'Tela de entrada'!$D$12)=0,1,SUMIFS($O$2:$O$745,$B$2:$B$745,B22,$A$2:$A$745,A22)-('Tela de entrada'!$K$15*'Tela de entrada'!$D$12))))</f>
        <v>0</v>
      </c>
      <c r="Q22" s="1">
        <f>MAX(0,(SUMIFS($N$2:$N$745,$B$2:$B$745,B22,$A$2:$A$745,A22)-SUMIFS($O$2:$O$745,$B$2:$B$745,B22,$A$2:$A$745,A22)))*(('Tela de entrada'!$K$16-O22)/(IF((('Tela de entrada'!$K$16*'Tela de entrada'!$D$12)-SUMIFS($O$2:$O$745,$B$2:$B$745,B22,$A$2:$A$745,A22))=0,1,(('Tela de entrada'!$K$16*'Tela de entrada'!$D$12)-SUMIFS($O$2:$O$745,$B$2:$B$745,B22,$A$2:$A$745,A22)))))</f>
        <v>0</v>
      </c>
      <c r="R22" s="1">
        <f t="shared" si="4"/>
        <v>4</v>
      </c>
      <c r="AG22" s="5">
        <f t="shared" si="5"/>
        <v>4</v>
      </c>
    </row>
    <row r="23" spans="1:34" x14ac:dyDescent="0.25">
      <c r="A23">
        <v>1</v>
      </c>
      <c r="B23">
        <v>1</v>
      </c>
      <c r="C23">
        <v>1</v>
      </c>
      <c r="D23">
        <v>22</v>
      </c>
      <c r="E23">
        <v>1</v>
      </c>
      <c r="F23" s="1">
        <f>INDEX('Tela de entrada'!$C$20:$C$763,MATCH('Contrato Flexível Percentual'!D23,'Tela de entrada'!$B$20:$B$763,0),1)</f>
        <v>24</v>
      </c>
      <c r="G23">
        <v>0</v>
      </c>
      <c r="H23">
        <f t="shared" si="2"/>
        <v>24</v>
      </c>
      <c r="J23" s="1">
        <f>J2/20</f>
        <v>372</v>
      </c>
      <c r="K23" s="1">
        <f>K2/20</f>
        <v>37.200000000000003</v>
      </c>
      <c r="M23" s="1">
        <f t="shared" si="3"/>
        <v>1.1999999999999999E-3</v>
      </c>
      <c r="N23" s="1">
        <f>IF('Tela de entrada'!$K$14="carga",$L$2*M23,'Contrato Flexível Percentual'!$L$2/'Tela de entrada'!$D$12)</f>
        <v>4.8</v>
      </c>
      <c r="O23" s="1">
        <f>IFERROR(MIN('Tela de entrada'!$K$16,MAX(N23,'Tela de entrada'!$K$15)),"")</f>
        <v>4.8</v>
      </c>
      <c r="P23" s="1">
        <f>MAX(0,(SUMIFS($O$2:$O$745,$B$2:$B$745,B23,$A$2:$A$745,A23)-SUMIFS($N$2:$N$745,$B$2:$B$745,B23,$A$2:$A$745,A23)))*((O23-'Tela de entrada'!$K$15)/(IF(SUMIFS($O$2:$O$745,$B$2:$B$745,B23,$A$2:$A$745,A23)-('Tela de entrada'!$K$15*'Tela de entrada'!$D$12)=0,1,SUMIFS($O$2:$O$745,$B$2:$B$745,B23,$A$2:$A$745,A23)-('Tela de entrada'!$K$15*'Tela de entrada'!$D$12))))</f>
        <v>0</v>
      </c>
      <c r="Q23" s="1">
        <f>MAX(0,(SUMIFS($N$2:$N$745,$B$2:$B$745,B23,$A$2:$A$745,A23)-SUMIFS($O$2:$O$745,$B$2:$B$745,B23,$A$2:$A$745,A23)))*(('Tela de entrada'!$K$16-O23)/(IF((('Tela de entrada'!$K$16*'Tela de entrada'!$D$12)-SUMIFS($O$2:$O$745,$B$2:$B$745,B23,$A$2:$A$745,A23))=0,1,(('Tela de entrada'!$K$16*'Tela de entrada'!$D$12)-SUMIFS($O$2:$O$745,$B$2:$B$745,B23,$A$2:$A$745,A23)))))</f>
        <v>0</v>
      </c>
      <c r="R23" s="1">
        <f t="shared" si="4"/>
        <v>4.8</v>
      </c>
      <c r="AC23">
        <f>600/20</f>
        <v>30</v>
      </c>
    </row>
    <row r="24" spans="1:34" x14ac:dyDescent="0.25">
      <c r="A24">
        <v>1</v>
      </c>
      <c r="B24">
        <v>1</v>
      </c>
      <c r="C24">
        <v>1</v>
      </c>
      <c r="D24">
        <v>23</v>
      </c>
      <c r="E24">
        <v>1</v>
      </c>
      <c r="F24" s="1">
        <f>INDEX('Tela de entrada'!$C$20:$C$763,MATCH('Contrato Flexível Percentual'!D24,'Tela de entrada'!$B$20:$B$763,0),1)</f>
        <v>49</v>
      </c>
      <c r="G24">
        <v>0</v>
      </c>
      <c r="H24">
        <f t="shared" si="2"/>
        <v>49</v>
      </c>
      <c r="M24" s="1">
        <f t="shared" si="3"/>
        <v>2.4499999999999999E-3</v>
      </c>
      <c r="N24" s="1">
        <f>IF('Tela de entrada'!$K$14="carga",$L$2*M24,'Contrato Flexível Percentual'!$L$2/'Tela de entrada'!$D$12)</f>
        <v>9.7999999999999989</v>
      </c>
      <c r="O24" s="1">
        <f>IFERROR(MIN('Tela de entrada'!$K$16,MAX(N24,'Tela de entrada'!$K$15)),"")</f>
        <v>9.7999999999999989</v>
      </c>
      <c r="P24" s="1">
        <f>MAX(0,(SUMIFS($O$2:$O$745,$B$2:$B$745,B24,$A$2:$A$745,A24)-SUMIFS($N$2:$N$745,$B$2:$B$745,B24,$A$2:$A$745,A24)))*((O24-'Tela de entrada'!$K$15)/(IF(SUMIFS($O$2:$O$745,$B$2:$B$745,B24,$A$2:$A$745,A24)-('Tela de entrada'!$K$15*'Tela de entrada'!$D$12)=0,1,SUMIFS($O$2:$O$745,$B$2:$B$745,B24,$A$2:$A$745,A24)-('Tela de entrada'!$K$15*'Tela de entrada'!$D$12))))</f>
        <v>0</v>
      </c>
      <c r="Q24" s="1">
        <f>MAX(0,(SUMIFS($N$2:$N$745,$B$2:$B$745,B24,$A$2:$A$745,A24)-SUMIFS($O$2:$O$745,$B$2:$B$745,B24,$A$2:$A$745,A24)))*(('Tela de entrada'!$K$16-O24)/(IF((('Tela de entrada'!$K$16*'Tela de entrada'!$D$12)-SUMIFS($O$2:$O$745,$B$2:$B$745,B24,$A$2:$A$745,A24))=0,1,(('Tela de entrada'!$K$16*'Tela de entrada'!$D$12)-SUMIFS($O$2:$O$745,$B$2:$B$745,B24,$A$2:$A$745,A24)))))</f>
        <v>0</v>
      </c>
      <c r="R24" s="1">
        <f t="shared" si="4"/>
        <v>9.7999999999999989</v>
      </c>
    </row>
    <row r="25" spans="1:34" x14ac:dyDescent="0.25">
      <c r="A25">
        <v>1</v>
      </c>
      <c r="B25">
        <v>1</v>
      </c>
      <c r="C25">
        <v>1</v>
      </c>
      <c r="D25">
        <v>24</v>
      </c>
      <c r="E25">
        <v>1</v>
      </c>
      <c r="F25" s="1">
        <f>INDEX('Tela de entrada'!$C$20:$C$763,MATCH('Contrato Flexível Percentual'!D25,'Tela de entrada'!$B$20:$B$763,0),1)</f>
        <v>44</v>
      </c>
      <c r="G25">
        <v>0</v>
      </c>
      <c r="H25">
        <f t="shared" si="2"/>
        <v>44</v>
      </c>
      <c r="M25" s="1">
        <f t="shared" si="3"/>
        <v>2.2000000000000001E-3</v>
      </c>
      <c r="N25" s="1">
        <f>IF('Tela de entrada'!$K$14="carga",$L$2*M25,'Contrato Flexível Percentual'!$L$2/'Tela de entrada'!$D$12)</f>
        <v>8.8000000000000007</v>
      </c>
      <c r="O25" s="1">
        <f>IFERROR(MIN('Tela de entrada'!$K$16,MAX(N25,'Tela de entrada'!$K$15)),"")</f>
        <v>8.8000000000000007</v>
      </c>
      <c r="P25" s="1">
        <f>MAX(0,(SUMIFS($O$2:$O$745,$B$2:$B$745,B25,$A$2:$A$745,A25)-SUMIFS($N$2:$N$745,$B$2:$B$745,B25,$A$2:$A$745,A25)))*((O25-'Tela de entrada'!$K$15)/(IF(SUMIFS($O$2:$O$745,$B$2:$B$745,B25,$A$2:$A$745,A25)-('Tela de entrada'!$K$15*'Tela de entrada'!$D$12)=0,1,SUMIFS($O$2:$O$745,$B$2:$B$745,B25,$A$2:$A$745,A25)-('Tela de entrada'!$K$15*'Tela de entrada'!$D$12))))</f>
        <v>0</v>
      </c>
      <c r="Q25" s="1">
        <f>MAX(0,(SUMIFS($N$2:$N$745,$B$2:$B$745,B25,$A$2:$A$745,A25)-SUMIFS($O$2:$O$745,$B$2:$B$745,B25,$A$2:$A$745,A25)))*(('Tela de entrada'!$K$16-O25)/(IF((('Tela de entrada'!$K$16*'Tela de entrada'!$D$12)-SUMIFS($O$2:$O$745,$B$2:$B$745,B25,$A$2:$A$745,A25))=0,1,(('Tela de entrada'!$K$16*'Tela de entrada'!$D$12)-SUMIFS($O$2:$O$745,$B$2:$B$745,B25,$A$2:$A$745,A25)))))</f>
        <v>0</v>
      </c>
      <c r="R25" s="1">
        <f t="shared" si="4"/>
        <v>8.8000000000000007</v>
      </c>
    </row>
    <row r="26" spans="1:34" x14ac:dyDescent="0.25">
      <c r="A26">
        <v>1</v>
      </c>
      <c r="B26">
        <v>1</v>
      </c>
      <c r="C26">
        <v>1</v>
      </c>
      <c r="D26">
        <v>25</v>
      </c>
      <c r="E26">
        <v>1</v>
      </c>
      <c r="F26" s="1">
        <f>INDEX('Tela de entrada'!$C$20:$C$763,MATCH('Contrato Flexível Percentual'!D26,'Tela de entrada'!$B$20:$B$763,0),1)</f>
        <v>33</v>
      </c>
      <c r="G26">
        <v>0</v>
      </c>
      <c r="H26">
        <f t="shared" si="2"/>
        <v>33</v>
      </c>
      <c r="M26" s="1">
        <f t="shared" si="3"/>
        <v>1.65E-3</v>
      </c>
      <c r="N26" s="1">
        <f>IF('Tela de entrada'!$K$14="carga",$L$2*M26,'Contrato Flexível Percentual'!$L$2/'Tela de entrada'!$D$12)</f>
        <v>6.6</v>
      </c>
      <c r="O26" s="1">
        <f>IFERROR(MIN('Tela de entrada'!$K$16,MAX(N26,'Tela de entrada'!$K$15)),"")</f>
        <v>6.6</v>
      </c>
      <c r="P26" s="1">
        <f>MAX(0,(SUMIFS($O$2:$O$745,$B$2:$B$745,B26,$A$2:$A$745,A26)-SUMIFS($N$2:$N$745,$B$2:$B$745,B26,$A$2:$A$745,A26)))*((O26-'Tela de entrada'!$K$15)/(IF(SUMIFS($O$2:$O$745,$B$2:$B$745,B26,$A$2:$A$745,A26)-('Tela de entrada'!$K$15*'Tela de entrada'!$D$12)=0,1,SUMIFS($O$2:$O$745,$B$2:$B$745,B26,$A$2:$A$745,A26)-('Tela de entrada'!$K$15*'Tela de entrada'!$D$12))))</f>
        <v>0</v>
      </c>
      <c r="Q26" s="1">
        <f>MAX(0,(SUMIFS($N$2:$N$745,$B$2:$B$745,B26,$A$2:$A$745,A26)-SUMIFS($O$2:$O$745,$B$2:$B$745,B26,$A$2:$A$745,A26)))*(('Tela de entrada'!$K$16-O26)/(IF((('Tela de entrada'!$K$16*'Tela de entrada'!$D$12)-SUMIFS($O$2:$O$745,$B$2:$B$745,B26,$A$2:$A$745,A26))=0,1,(('Tela de entrada'!$K$16*'Tela de entrada'!$D$12)-SUMIFS($O$2:$O$745,$B$2:$B$745,B26,$A$2:$A$745,A26)))))</f>
        <v>0</v>
      </c>
      <c r="R26" s="1">
        <f t="shared" si="4"/>
        <v>6.6</v>
      </c>
    </row>
    <row r="27" spans="1:34" x14ac:dyDescent="0.25">
      <c r="A27">
        <v>1</v>
      </c>
      <c r="B27">
        <v>1</v>
      </c>
      <c r="C27">
        <v>1</v>
      </c>
      <c r="D27">
        <v>26</v>
      </c>
      <c r="E27">
        <v>1</v>
      </c>
      <c r="F27" s="1">
        <f>INDEX('Tela de entrada'!$C$20:$C$763,MATCH('Contrato Flexível Percentual'!D27,'Tela de entrada'!$B$20:$B$763,0),1)</f>
        <v>13</v>
      </c>
      <c r="G27">
        <v>0</v>
      </c>
      <c r="H27">
        <f t="shared" si="2"/>
        <v>13</v>
      </c>
      <c r="M27" s="1">
        <f t="shared" si="3"/>
        <v>6.4999999999999997E-4</v>
      </c>
      <c r="N27" s="1">
        <f>IF('Tela de entrada'!$K$14="carga",$L$2*M27,'Contrato Flexível Percentual'!$L$2/'Tela de entrada'!$D$12)</f>
        <v>2.6</v>
      </c>
      <c r="O27" s="1">
        <f>IFERROR(MIN('Tela de entrada'!$K$16,MAX(N27,'Tela de entrada'!$K$15)),"")</f>
        <v>2.6</v>
      </c>
      <c r="P27" s="1">
        <f>MAX(0,(SUMIFS($O$2:$O$745,$B$2:$B$745,B27,$A$2:$A$745,A27)-SUMIFS($N$2:$N$745,$B$2:$B$745,B27,$A$2:$A$745,A27)))*((O27-'Tela de entrada'!$K$15)/(IF(SUMIFS($O$2:$O$745,$B$2:$B$745,B27,$A$2:$A$745,A27)-('Tela de entrada'!$K$15*'Tela de entrada'!$D$12)=0,1,SUMIFS($O$2:$O$745,$B$2:$B$745,B27,$A$2:$A$745,A27)-('Tela de entrada'!$K$15*'Tela de entrada'!$D$12))))</f>
        <v>0</v>
      </c>
      <c r="Q27" s="1">
        <f>MAX(0,(SUMIFS($N$2:$N$745,$B$2:$B$745,B27,$A$2:$A$745,A27)-SUMIFS($O$2:$O$745,$B$2:$B$745,B27,$A$2:$A$745,A27)))*(('Tela de entrada'!$K$16-O27)/(IF((('Tela de entrada'!$K$16*'Tela de entrada'!$D$12)-SUMIFS($O$2:$O$745,$B$2:$B$745,B27,$A$2:$A$745,A27))=0,1,(('Tela de entrada'!$K$16*'Tela de entrada'!$D$12)-SUMIFS($O$2:$O$745,$B$2:$B$745,B27,$A$2:$A$745,A27)))))</f>
        <v>0</v>
      </c>
      <c r="R27" s="1">
        <f t="shared" si="4"/>
        <v>2.6</v>
      </c>
    </row>
    <row r="28" spans="1:34" x14ac:dyDescent="0.25">
      <c r="A28">
        <v>1</v>
      </c>
      <c r="B28">
        <v>1</v>
      </c>
      <c r="C28">
        <v>1</v>
      </c>
      <c r="D28">
        <v>27</v>
      </c>
      <c r="E28">
        <v>1</v>
      </c>
      <c r="F28" s="1">
        <f>INDEX('Tela de entrada'!$C$20:$C$763,MATCH('Contrato Flexível Percentual'!D28,'Tela de entrada'!$B$20:$B$763,0),1)</f>
        <v>35</v>
      </c>
      <c r="G28">
        <v>0</v>
      </c>
      <c r="H28">
        <f t="shared" si="2"/>
        <v>35</v>
      </c>
      <c r="M28" s="1">
        <f t="shared" si="3"/>
        <v>1.75E-3</v>
      </c>
      <c r="N28" s="1">
        <f>IF('Tela de entrada'!$K$14="carga",$L$2*M28,'Contrato Flexível Percentual'!$L$2/'Tela de entrada'!$D$12)</f>
        <v>7</v>
      </c>
      <c r="O28" s="1">
        <f>IFERROR(MIN('Tela de entrada'!$K$16,MAX(N28,'Tela de entrada'!$K$15)),"")</f>
        <v>7</v>
      </c>
      <c r="P28" s="1">
        <f>MAX(0,(SUMIFS($O$2:$O$745,$B$2:$B$745,B28,$A$2:$A$745,A28)-SUMIFS($N$2:$N$745,$B$2:$B$745,B28,$A$2:$A$745,A28)))*((O28-'Tela de entrada'!$K$15)/(IF(SUMIFS($O$2:$O$745,$B$2:$B$745,B28,$A$2:$A$745,A28)-('Tela de entrada'!$K$15*'Tela de entrada'!$D$12)=0,1,SUMIFS($O$2:$O$745,$B$2:$B$745,B28,$A$2:$A$745,A28)-('Tela de entrada'!$K$15*'Tela de entrada'!$D$12))))</f>
        <v>0</v>
      </c>
      <c r="Q28" s="1">
        <f>MAX(0,(SUMIFS($N$2:$N$745,$B$2:$B$745,B28,$A$2:$A$745,A28)-SUMIFS($O$2:$O$745,$B$2:$B$745,B28,$A$2:$A$745,A28)))*(('Tela de entrada'!$K$16-O28)/(IF((('Tela de entrada'!$K$16*'Tela de entrada'!$D$12)-SUMIFS($O$2:$O$745,$B$2:$B$745,B28,$A$2:$A$745,A28))=0,1,(('Tela de entrada'!$K$16*'Tela de entrada'!$D$12)-SUMIFS($O$2:$O$745,$B$2:$B$745,B28,$A$2:$A$745,A28)))))</f>
        <v>0</v>
      </c>
      <c r="R28" s="1">
        <f t="shared" si="4"/>
        <v>7</v>
      </c>
    </row>
    <row r="29" spans="1:34" x14ac:dyDescent="0.25">
      <c r="A29">
        <v>1</v>
      </c>
      <c r="B29">
        <v>1</v>
      </c>
      <c r="C29">
        <v>1</v>
      </c>
      <c r="D29">
        <v>28</v>
      </c>
      <c r="E29">
        <v>1</v>
      </c>
      <c r="F29" s="1">
        <f>INDEX('Tela de entrada'!$C$20:$C$763,MATCH('Contrato Flexível Percentual'!D29,'Tela de entrada'!$B$20:$B$763,0),1)</f>
        <v>22</v>
      </c>
      <c r="G29">
        <v>0</v>
      </c>
      <c r="H29">
        <f t="shared" si="2"/>
        <v>22</v>
      </c>
      <c r="M29" s="1">
        <f t="shared" si="3"/>
        <v>1.1000000000000001E-3</v>
      </c>
      <c r="N29" s="1">
        <f>IF('Tela de entrada'!$K$14="carga",$L$2*M29,'Contrato Flexível Percentual'!$L$2/'Tela de entrada'!$D$12)</f>
        <v>4.4000000000000004</v>
      </c>
      <c r="O29" s="1">
        <f>IFERROR(MIN('Tela de entrada'!$K$16,MAX(N29,'Tela de entrada'!$K$15)),"")</f>
        <v>4.4000000000000004</v>
      </c>
      <c r="P29" s="1">
        <f>MAX(0,(SUMIFS($O$2:$O$745,$B$2:$B$745,B29,$A$2:$A$745,A29)-SUMIFS($N$2:$N$745,$B$2:$B$745,B29,$A$2:$A$745,A29)))*((O29-'Tela de entrada'!$K$15)/(IF(SUMIFS($O$2:$O$745,$B$2:$B$745,B29,$A$2:$A$745,A29)-('Tela de entrada'!$K$15*'Tela de entrada'!$D$12)=0,1,SUMIFS($O$2:$O$745,$B$2:$B$745,B29,$A$2:$A$745,A29)-('Tela de entrada'!$K$15*'Tela de entrada'!$D$12))))</f>
        <v>0</v>
      </c>
      <c r="Q29" s="1">
        <f>MAX(0,(SUMIFS($N$2:$N$745,$B$2:$B$745,B29,$A$2:$A$745,A29)-SUMIFS($O$2:$O$745,$B$2:$B$745,B29,$A$2:$A$745,A29)))*(('Tela de entrada'!$K$16-O29)/(IF((('Tela de entrada'!$K$16*'Tela de entrada'!$D$12)-SUMIFS($O$2:$O$745,$B$2:$B$745,B29,$A$2:$A$745,A29))=0,1,(('Tela de entrada'!$K$16*'Tela de entrada'!$D$12)-SUMIFS($O$2:$O$745,$B$2:$B$745,B29,$A$2:$A$745,A29)))))</f>
        <v>0</v>
      </c>
      <c r="R29" s="1">
        <f t="shared" si="4"/>
        <v>4.4000000000000004</v>
      </c>
    </row>
    <row r="30" spans="1:34" x14ac:dyDescent="0.25">
      <c r="A30">
        <v>1</v>
      </c>
      <c r="B30">
        <v>1</v>
      </c>
      <c r="C30">
        <v>1</v>
      </c>
      <c r="D30">
        <v>29</v>
      </c>
      <c r="E30">
        <v>1</v>
      </c>
      <c r="F30" s="1">
        <f>INDEX('Tela de entrada'!$C$20:$C$763,MATCH('Contrato Flexível Percentual'!D30,'Tela de entrada'!$B$20:$B$763,0),1)</f>
        <v>15</v>
      </c>
      <c r="G30">
        <v>0</v>
      </c>
      <c r="H30">
        <f t="shared" si="2"/>
        <v>15</v>
      </c>
      <c r="M30" s="1">
        <f t="shared" si="3"/>
        <v>7.5000000000000002E-4</v>
      </c>
      <c r="N30" s="1">
        <f>IF('Tela de entrada'!$K$14="carga",$L$2*M30,'Contrato Flexível Percentual'!$L$2/'Tela de entrada'!$D$12)</f>
        <v>3</v>
      </c>
      <c r="O30" s="1">
        <f>IFERROR(MIN('Tela de entrada'!$K$16,MAX(N30,'Tela de entrada'!$K$15)),"")</f>
        <v>3</v>
      </c>
      <c r="P30" s="1">
        <f>MAX(0,(SUMIFS($O$2:$O$745,$B$2:$B$745,B30,$A$2:$A$745,A30)-SUMIFS($N$2:$N$745,$B$2:$B$745,B30,$A$2:$A$745,A30)))*((O30-'Tela de entrada'!$K$15)/(IF(SUMIFS($O$2:$O$745,$B$2:$B$745,B30,$A$2:$A$745,A30)-('Tela de entrada'!$K$15*'Tela de entrada'!$D$12)=0,1,SUMIFS($O$2:$O$745,$B$2:$B$745,B30,$A$2:$A$745,A30)-('Tela de entrada'!$K$15*'Tela de entrada'!$D$12))))</f>
        <v>0</v>
      </c>
      <c r="Q30" s="1">
        <f>MAX(0,(SUMIFS($N$2:$N$745,$B$2:$B$745,B30,$A$2:$A$745,A30)-SUMIFS($O$2:$O$745,$B$2:$B$745,B30,$A$2:$A$745,A30)))*(('Tela de entrada'!$K$16-O30)/(IF((('Tela de entrada'!$K$16*'Tela de entrada'!$D$12)-SUMIFS($O$2:$O$745,$B$2:$B$745,B30,$A$2:$A$745,A30))=0,1,(('Tela de entrada'!$K$16*'Tela de entrada'!$D$12)-SUMIFS($O$2:$O$745,$B$2:$B$745,B30,$A$2:$A$745,A30)))))</f>
        <v>0</v>
      </c>
      <c r="R30" s="1">
        <f t="shared" si="4"/>
        <v>3</v>
      </c>
    </row>
    <row r="31" spans="1:34" x14ac:dyDescent="0.25">
      <c r="A31">
        <v>1</v>
      </c>
      <c r="B31">
        <v>1</v>
      </c>
      <c r="C31">
        <v>1</v>
      </c>
      <c r="D31">
        <v>30</v>
      </c>
      <c r="E31">
        <v>1</v>
      </c>
      <c r="F31" s="1">
        <f>INDEX('Tela de entrada'!$C$20:$C$763,MATCH('Contrato Flexível Percentual'!D31,'Tela de entrada'!$B$20:$B$763,0),1)</f>
        <v>49</v>
      </c>
      <c r="G31">
        <v>0</v>
      </c>
      <c r="H31">
        <f t="shared" si="2"/>
        <v>49</v>
      </c>
      <c r="M31" s="1">
        <f t="shared" si="3"/>
        <v>2.4499999999999999E-3</v>
      </c>
      <c r="N31" s="1">
        <f>IF('Tela de entrada'!$K$14="carga",$L$2*M31,'Contrato Flexível Percentual'!$L$2/'Tela de entrada'!$D$12)</f>
        <v>9.7999999999999989</v>
      </c>
      <c r="O31" s="1">
        <f>IFERROR(MIN('Tela de entrada'!$K$16,MAX(N31,'Tela de entrada'!$K$15)),"")</f>
        <v>9.7999999999999989</v>
      </c>
      <c r="P31" s="1">
        <f>MAX(0,(SUMIFS($O$2:$O$745,$B$2:$B$745,B31,$A$2:$A$745,A31)-SUMIFS($N$2:$N$745,$B$2:$B$745,B31,$A$2:$A$745,A31)))*((O31-'Tela de entrada'!$K$15)/(IF(SUMIFS($O$2:$O$745,$B$2:$B$745,B31,$A$2:$A$745,A31)-('Tela de entrada'!$K$15*'Tela de entrada'!$D$12)=0,1,SUMIFS($O$2:$O$745,$B$2:$B$745,B31,$A$2:$A$745,A31)-('Tela de entrada'!$K$15*'Tela de entrada'!$D$12))))</f>
        <v>0</v>
      </c>
      <c r="Q31" s="1">
        <f>MAX(0,(SUMIFS($N$2:$N$745,$B$2:$B$745,B31,$A$2:$A$745,A31)-SUMIFS($O$2:$O$745,$B$2:$B$745,B31,$A$2:$A$745,A31)))*(('Tela de entrada'!$K$16-O31)/(IF((('Tela de entrada'!$K$16*'Tela de entrada'!$D$12)-SUMIFS($O$2:$O$745,$B$2:$B$745,B31,$A$2:$A$745,A31))=0,1,(('Tela de entrada'!$K$16*'Tela de entrada'!$D$12)-SUMIFS($O$2:$O$745,$B$2:$B$745,B31,$A$2:$A$745,A31)))))</f>
        <v>0</v>
      </c>
      <c r="R31" s="1">
        <f t="shared" si="4"/>
        <v>9.7999999999999989</v>
      </c>
    </row>
    <row r="32" spans="1:34" x14ac:dyDescent="0.25">
      <c r="A32">
        <v>1</v>
      </c>
      <c r="B32">
        <v>1</v>
      </c>
      <c r="C32">
        <v>1</v>
      </c>
      <c r="D32">
        <v>31</v>
      </c>
      <c r="E32">
        <v>1</v>
      </c>
      <c r="F32" s="1">
        <f>INDEX('Tela de entrada'!$C$20:$C$763,MATCH('Contrato Flexível Percentual'!D32,'Tela de entrada'!$B$20:$B$763,0),1)</f>
        <v>5</v>
      </c>
      <c r="G32">
        <v>0</v>
      </c>
      <c r="H32">
        <f t="shared" si="2"/>
        <v>5</v>
      </c>
      <c r="M32" s="1">
        <f t="shared" si="3"/>
        <v>2.5000000000000001E-4</v>
      </c>
      <c r="N32" s="1">
        <f>IF('Tela de entrada'!$K$14="carga",$L$2*M32,'Contrato Flexível Percentual'!$L$2/'Tela de entrada'!$D$12)</f>
        <v>1</v>
      </c>
      <c r="O32" s="1">
        <f>IFERROR(MIN('Tela de entrada'!$K$16,MAX(N32,'Tela de entrada'!$K$15)),"")</f>
        <v>1</v>
      </c>
      <c r="P32" s="1">
        <f>MAX(0,(SUMIFS($O$2:$O$745,$B$2:$B$745,B32,$A$2:$A$745,A32)-SUMIFS($N$2:$N$745,$B$2:$B$745,B32,$A$2:$A$745,A32)))*((O32-'Tela de entrada'!$K$15)/(IF(SUMIFS($O$2:$O$745,$B$2:$B$745,B32,$A$2:$A$745,A32)-('Tela de entrada'!$K$15*'Tela de entrada'!$D$12)=0,1,SUMIFS($O$2:$O$745,$B$2:$B$745,B32,$A$2:$A$745,A32)-('Tela de entrada'!$K$15*'Tela de entrada'!$D$12))))</f>
        <v>0</v>
      </c>
      <c r="Q32" s="1">
        <f>MAX(0,(SUMIFS($N$2:$N$745,$B$2:$B$745,B32,$A$2:$A$745,A32)-SUMIFS($O$2:$O$745,$B$2:$B$745,B32,$A$2:$A$745,A32)))*(('Tela de entrada'!$K$16-O32)/(IF((('Tela de entrada'!$K$16*'Tela de entrada'!$D$12)-SUMIFS($O$2:$O$745,$B$2:$B$745,B32,$A$2:$A$745,A32))=0,1,(('Tela de entrada'!$K$16*'Tela de entrada'!$D$12)-SUMIFS($O$2:$O$745,$B$2:$B$745,B32,$A$2:$A$745,A32)))))</f>
        <v>0</v>
      </c>
      <c r="R32" s="1">
        <f t="shared" si="4"/>
        <v>1</v>
      </c>
    </row>
    <row r="33" spans="1:18" x14ac:dyDescent="0.25">
      <c r="A33">
        <v>1</v>
      </c>
      <c r="B33">
        <v>1</v>
      </c>
      <c r="C33">
        <v>1</v>
      </c>
      <c r="D33">
        <v>32</v>
      </c>
      <c r="E33">
        <v>1</v>
      </c>
      <c r="F33" s="1">
        <f>INDEX('Tela de entrada'!$C$20:$C$763,MATCH('Contrato Flexível Percentual'!D33,'Tela de entrada'!$B$20:$B$763,0),1)</f>
        <v>32</v>
      </c>
      <c r="G33">
        <v>0</v>
      </c>
      <c r="H33">
        <f t="shared" si="2"/>
        <v>32</v>
      </c>
      <c r="M33" s="1">
        <f t="shared" si="3"/>
        <v>1.6000000000000001E-3</v>
      </c>
      <c r="N33" s="1">
        <f>IF('Tela de entrada'!$K$14="carga",$L$2*M33,'Contrato Flexível Percentual'!$L$2/'Tela de entrada'!$D$12)</f>
        <v>6.4</v>
      </c>
      <c r="O33" s="1">
        <f>IFERROR(MIN('Tela de entrada'!$K$16,MAX(N33,'Tela de entrada'!$K$15)),"")</f>
        <v>6.4</v>
      </c>
      <c r="P33" s="1">
        <f>MAX(0,(SUMIFS($O$2:$O$745,$B$2:$B$745,B33,$A$2:$A$745,A33)-SUMIFS($N$2:$N$745,$B$2:$B$745,B33,$A$2:$A$745,A33)))*((O33-'Tela de entrada'!$K$15)/(IF(SUMIFS($O$2:$O$745,$B$2:$B$745,B33,$A$2:$A$745,A33)-('Tela de entrada'!$K$15*'Tela de entrada'!$D$12)=0,1,SUMIFS($O$2:$O$745,$B$2:$B$745,B33,$A$2:$A$745,A33)-('Tela de entrada'!$K$15*'Tela de entrada'!$D$12))))</f>
        <v>0</v>
      </c>
      <c r="Q33" s="1">
        <f>MAX(0,(SUMIFS($N$2:$N$745,$B$2:$B$745,B33,$A$2:$A$745,A33)-SUMIFS($O$2:$O$745,$B$2:$B$745,B33,$A$2:$A$745,A33)))*(('Tela de entrada'!$K$16-O33)/(IF((('Tela de entrada'!$K$16*'Tela de entrada'!$D$12)-SUMIFS($O$2:$O$745,$B$2:$B$745,B33,$A$2:$A$745,A33))=0,1,(('Tela de entrada'!$K$16*'Tela de entrada'!$D$12)-SUMIFS($O$2:$O$745,$B$2:$B$745,B33,$A$2:$A$745,A33)))))</f>
        <v>0</v>
      </c>
      <c r="R33" s="1">
        <f t="shared" si="4"/>
        <v>6.4</v>
      </c>
    </row>
    <row r="34" spans="1:18" x14ac:dyDescent="0.25">
      <c r="A34">
        <v>1</v>
      </c>
      <c r="B34">
        <v>1</v>
      </c>
      <c r="C34">
        <v>1</v>
      </c>
      <c r="D34">
        <v>33</v>
      </c>
      <c r="E34">
        <v>1</v>
      </c>
      <c r="F34" s="1">
        <f>INDEX('Tela de entrada'!$C$20:$C$763,MATCH('Contrato Flexível Percentual'!D34,'Tela de entrada'!$B$20:$B$763,0),1)</f>
        <v>14</v>
      </c>
      <c r="G34">
        <v>0</v>
      </c>
      <c r="H34">
        <f t="shared" si="2"/>
        <v>14</v>
      </c>
      <c r="M34" s="1">
        <f t="shared" si="3"/>
        <v>6.9999999999999999E-4</v>
      </c>
      <c r="N34" s="1">
        <f>IF('Tela de entrada'!$K$14="carga",$L$2*M34,'Contrato Flexível Percentual'!$L$2/'Tela de entrada'!$D$12)</f>
        <v>2.8</v>
      </c>
      <c r="O34" s="1">
        <f>IFERROR(MIN('Tela de entrada'!$K$16,MAX(N34,'Tela de entrada'!$K$15)),"")</f>
        <v>2.8</v>
      </c>
      <c r="P34" s="1">
        <f>MAX(0,(SUMIFS($O$2:$O$745,$B$2:$B$745,B34,$A$2:$A$745,A34)-SUMIFS($N$2:$N$745,$B$2:$B$745,B34,$A$2:$A$745,A34)))*((O34-'Tela de entrada'!$K$15)/(IF(SUMIFS($O$2:$O$745,$B$2:$B$745,B34,$A$2:$A$745,A34)-('Tela de entrada'!$K$15*'Tela de entrada'!$D$12)=0,1,SUMIFS($O$2:$O$745,$B$2:$B$745,B34,$A$2:$A$745,A34)-('Tela de entrada'!$K$15*'Tela de entrada'!$D$12))))</f>
        <v>0</v>
      </c>
      <c r="Q34" s="1">
        <f>MAX(0,(SUMIFS($N$2:$N$745,$B$2:$B$745,B34,$A$2:$A$745,A34)-SUMIFS($O$2:$O$745,$B$2:$B$745,B34,$A$2:$A$745,A34)))*(('Tela de entrada'!$K$16-O34)/(IF((('Tela de entrada'!$K$16*'Tela de entrada'!$D$12)-SUMIFS($O$2:$O$745,$B$2:$B$745,B34,$A$2:$A$745,A34))=0,1,(('Tela de entrada'!$K$16*'Tela de entrada'!$D$12)-SUMIFS($O$2:$O$745,$B$2:$B$745,B34,$A$2:$A$745,A34)))))</f>
        <v>0</v>
      </c>
      <c r="R34" s="1">
        <f t="shared" si="4"/>
        <v>2.8</v>
      </c>
    </row>
    <row r="35" spans="1:18" x14ac:dyDescent="0.25">
      <c r="A35">
        <v>1</v>
      </c>
      <c r="B35">
        <v>1</v>
      </c>
      <c r="C35">
        <v>1</v>
      </c>
      <c r="D35">
        <v>34</v>
      </c>
      <c r="E35">
        <v>1</v>
      </c>
      <c r="F35" s="1">
        <f>INDEX('Tela de entrada'!$C$20:$C$763,MATCH('Contrato Flexível Percentual'!D35,'Tela de entrada'!$B$20:$B$763,0),1)</f>
        <v>18</v>
      </c>
      <c r="G35">
        <v>0</v>
      </c>
      <c r="H35">
        <f t="shared" si="2"/>
        <v>18</v>
      </c>
      <c r="M35" s="1">
        <f t="shared" si="3"/>
        <v>8.9999999999999998E-4</v>
      </c>
      <c r="N35" s="1">
        <f>IF('Tela de entrada'!$K$14="carga",$L$2*M35,'Contrato Flexível Percentual'!$L$2/'Tela de entrada'!$D$12)</f>
        <v>3.6</v>
      </c>
      <c r="O35" s="1">
        <f>IFERROR(MIN('Tela de entrada'!$K$16,MAX(N35,'Tela de entrada'!$K$15)),"")</f>
        <v>3.6</v>
      </c>
      <c r="P35" s="1">
        <f>MAX(0,(SUMIFS($O$2:$O$745,$B$2:$B$745,B35,$A$2:$A$745,A35)-SUMIFS($N$2:$N$745,$B$2:$B$745,B35,$A$2:$A$745,A35)))*((O35-'Tela de entrada'!$K$15)/(IF(SUMIFS($O$2:$O$745,$B$2:$B$745,B35,$A$2:$A$745,A35)-('Tela de entrada'!$K$15*'Tela de entrada'!$D$12)=0,1,SUMIFS($O$2:$O$745,$B$2:$B$745,B35,$A$2:$A$745,A35)-('Tela de entrada'!$K$15*'Tela de entrada'!$D$12))))</f>
        <v>0</v>
      </c>
      <c r="Q35" s="1">
        <f>MAX(0,(SUMIFS($N$2:$N$745,$B$2:$B$745,B35,$A$2:$A$745,A35)-SUMIFS($O$2:$O$745,$B$2:$B$745,B35,$A$2:$A$745,A35)))*(('Tela de entrada'!$K$16-O35)/(IF((('Tela de entrada'!$K$16*'Tela de entrada'!$D$12)-SUMIFS($O$2:$O$745,$B$2:$B$745,B35,$A$2:$A$745,A35))=0,1,(('Tela de entrada'!$K$16*'Tela de entrada'!$D$12)-SUMIFS($O$2:$O$745,$B$2:$B$745,B35,$A$2:$A$745,A35)))))</f>
        <v>0</v>
      </c>
      <c r="R35" s="1">
        <f t="shared" si="4"/>
        <v>3.6</v>
      </c>
    </row>
    <row r="36" spans="1:18" x14ac:dyDescent="0.25">
      <c r="A36">
        <v>1</v>
      </c>
      <c r="B36">
        <v>1</v>
      </c>
      <c r="C36">
        <v>1</v>
      </c>
      <c r="D36">
        <v>35</v>
      </c>
      <c r="E36">
        <v>1</v>
      </c>
      <c r="F36" s="1">
        <f>INDEX('Tela de entrada'!$C$20:$C$763,MATCH('Contrato Flexível Percentual'!D36,'Tela de entrada'!$B$20:$B$763,0),1)</f>
        <v>31</v>
      </c>
      <c r="G36">
        <v>0</v>
      </c>
      <c r="H36">
        <f t="shared" si="2"/>
        <v>31</v>
      </c>
      <c r="M36" s="1">
        <f t="shared" si="3"/>
        <v>1.5499999999999999E-3</v>
      </c>
      <c r="N36" s="1">
        <f>IF('Tela de entrada'!$K$14="carga",$L$2*M36,'Contrato Flexível Percentual'!$L$2/'Tela de entrada'!$D$12)</f>
        <v>6.2</v>
      </c>
      <c r="O36" s="1">
        <f>IFERROR(MIN('Tela de entrada'!$K$16,MAX(N36,'Tela de entrada'!$K$15)),"")</f>
        <v>6.2</v>
      </c>
      <c r="P36" s="1">
        <f>MAX(0,(SUMIFS($O$2:$O$745,$B$2:$B$745,B36,$A$2:$A$745,A36)-SUMIFS($N$2:$N$745,$B$2:$B$745,B36,$A$2:$A$745,A36)))*((O36-'Tela de entrada'!$K$15)/(IF(SUMIFS($O$2:$O$745,$B$2:$B$745,B36,$A$2:$A$745,A36)-('Tela de entrada'!$K$15*'Tela de entrada'!$D$12)=0,1,SUMIFS($O$2:$O$745,$B$2:$B$745,B36,$A$2:$A$745,A36)-('Tela de entrada'!$K$15*'Tela de entrada'!$D$12))))</f>
        <v>0</v>
      </c>
      <c r="Q36" s="1">
        <f>MAX(0,(SUMIFS($N$2:$N$745,$B$2:$B$745,B36,$A$2:$A$745,A36)-SUMIFS($O$2:$O$745,$B$2:$B$745,B36,$A$2:$A$745,A36)))*(('Tela de entrada'!$K$16-O36)/(IF((('Tela de entrada'!$K$16*'Tela de entrada'!$D$12)-SUMIFS($O$2:$O$745,$B$2:$B$745,B36,$A$2:$A$745,A36))=0,1,(('Tela de entrada'!$K$16*'Tela de entrada'!$D$12)-SUMIFS($O$2:$O$745,$B$2:$B$745,B36,$A$2:$A$745,A36)))))</f>
        <v>0</v>
      </c>
      <c r="R36" s="1">
        <f t="shared" si="4"/>
        <v>6.2</v>
      </c>
    </row>
    <row r="37" spans="1:18" x14ac:dyDescent="0.25">
      <c r="A37">
        <v>1</v>
      </c>
      <c r="B37">
        <v>1</v>
      </c>
      <c r="C37">
        <v>1</v>
      </c>
      <c r="D37">
        <v>36</v>
      </c>
      <c r="E37">
        <v>1</v>
      </c>
      <c r="F37" s="1">
        <f>INDEX('Tela de entrada'!$C$20:$C$763,MATCH('Contrato Flexível Percentual'!D37,'Tela de entrada'!$B$20:$B$763,0),1)</f>
        <v>8</v>
      </c>
      <c r="G37">
        <v>0</v>
      </c>
      <c r="H37">
        <f t="shared" si="2"/>
        <v>8</v>
      </c>
      <c r="M37" s="1">
        <f t="shared" si="3"/>
        <v>4.0000000000000002E-4</v>
      </c>
      <c r="N37" s="1">
        <f>IF('Tela de entrada'!$K$14="carga",$L$2*M37,'Contrato Flexível Percentual'!$L$2/'Tela de entrada'!$D$12)</f>
        <v>1.6</v>
      </c>
      <c r="O37" s="1">
        <f>IFERROR(MIN('Tela de entrada'!$K$16,MAX(N37,'Tela de entrada'!$K$15)),"")</f>
        <v>1.6</v>
      </c>
      <c r="P37" s="1">
        <f>MAX(0,(SUMIFS($O$2:$O$745,$B$2:$B$745,B37,$A$2:$A$745,A37)-SUMIFS($N$2:$N$745,$B$2:$B$745,B37,$A$2:$A$745,A37)))*((O37-'Tela de entrada'!$K$15)/(IF(SUMIFS($O$2:$O$745,$B$2:$B$745,B37,$A$2:$A$745,A37)-('Tela de entrada'!$K$15*'Tela de entrada'!$D$12)=0,1,SUMIFS($O$2:$O$745,$B$2:$B$745,B37,$A$2:$A$745,A37)-('Tela de entrada'!$K$15*'Tela de entrada'!$D$12))))</f>
        <v>0</v>
      </c>
      <c r="Q37" s="1">
        <f>MAX(0,(SUMIFS($N$2:$N$745,$B$2:$B$745,B37,$A$2:$A$745,A37)-SUMIFS($O$2:$O$745,$B$2:$B$745,B37,$A$2:$A$745,A37)))*(('Tela de entrada'!$K$16-O37)/(IF((('Tela de entrada'!$K$16*'Tela de entrada'!$D$12)-SUMIFS($O$2:$O$745,$B$2:$B$745,B37,$A$2:$A$745,A37))=0,1,(('Tela de entrada'!$K$16*'Tela de entrada'!$D$12)-SUMIFS($O$2:$O$745,$B$2:$B$745,B37,$A$2:$A$745,A37)))))</f>
        <v>0</v>
      </c>
      <c r="R37" s="1">
        <f t="shared" si="4"/>
        <v>1.6</v>
      </c>
    </row>
    <row r="38" spans="1:18" x14ac:dyDescent="0.25">
      <c r="A38">
        <v>1</v>
      </c>
      <c r="B38">
        <v>1</v>
      </c>
      <c r="C38">
        <v>1</v>
      </c>
      <c r="D38">
        <v>37</v>
      </c>
      <c r="E38">
        <v>1</v>
      </c>
      <c r="F38" s="1">
        <f>INDEX('Tela de entrada'!$C$20:$C$763,MATCH('Contrato Flexível Percentual'!D38,'Tela de entrada'!$B$20:$B$763,0),1)</f>
        <v>38</v>
      </c>
      <c r="G38">
        <v>0</v>
      </c>
      <c r="H38">
        <f t="shared" si="2"/>
        <v>38</v>
      </c>
      <c r="M38" s="1">
        <f t="shared" si="3"/>
        <v>1.9E-3</v>
      </c>
      <c r="N38" s="1">
        <f>IF('Tela de entrada'!$K$14="carga",$L$2*M38,'Contrato Flexível Percentual'!$L$2/'Tela de entrada'!$D$12)</f>
        <v>7.6</v>
      </c>
      <c r="O38" s="1">
        <f>IFERROR(MIN('Tela de entrada'!$K$16,MAX(N38,'Tela de entrada'!$K$15)),"")</f>
        <v>7.6</v>
      </c>
      <c r="P38" s="1">
        <f>MAX(0,(SUMIFS($O$2:$O$745,$B$2:$B$745,B38,$A$2:$A$745,A38)-SUMIFS($N$2:$N$745,$B$2:$B$745,B38,$A$2:$A$745,A38)))*((O38-'Tela de entrada'!$K$15)/(IF(SUMIFS($O$2:$O$745,$B$2:$B$745,B38,$A$2:$A$745,A38)-('Tela de entrada'!$K$15*'Tela de entrada'!$D$12)=0,1,SUMIFS($O$2:$O$745,$B$2:$B$745,B38,$A$2:$A$745,A38)-('Tela de entrada'!$K$15*'Tela de entrada'!$D$12))))</f>
        <v>0</v>
      </c>
      <c r="Q38" s="1">
        <f>MAX(0,(SUMIFS($N$2:$N$745,$B$2:$B$745,B38,$A$2:$A$745,A38)-SUMIFS($O$2:$O$745,$B$2:$B$745,B38,$A$2:$A$745,A38)))*(('Tela de entrada'!$K$16-O38)/(IF((('Tela de entrada'!$K$16*'Tela de entrada'!$D$12)-SUMIFS($O$2:$O$745,$B$2:$B$745,B38,$A$2:$A$745,A38))=0,1,(('Tela de entrada'!$K$16*'Tela de entrada'!$D$12)-SUMIFS($O$2:$O$745,$B$2:$B$745,B38,$A$2:$A$745,A38)))))</f>
        <v>0</v>
      </c>
      <c r="R38" s="1">
        <f t="shared" si="4"/>
        <v>7.6</v>
      </c>
    </row>
    <row r="39" spans="1:18" x14ac:dyDescent="0.25">
      <c r="A39">
        <v>1</v>
      </c>
      <c r="B39">
        <v>1</v>
      </c>
      <c r="C39">
        <v>1</v>
      </c>
      <c r="D39">
        <v>38</v>
      </c>
      <c r="E39">
        <v>1</v>
      </c>
      <c r="F39" s="1">
        <f>INDEX('Tela de entrada'!$C$20:$C$763,MATCH('Contrato Flexível Percentual'!D39,'Tela de entrada'!$B$20:$B$763,0),1)</f>
        <v>26</v>
      </c>
      <c r="G39">
        <v>0</v>
      </c>
      <c r="H39">
        <f t="shared" si="2"/>
        <v>26</v>
      </c>
      <c r="M39" s="1">
        <f t="shared" si="3"/>
        <v>1.2999999999999999E-3</v>
      </c>
      <c r="N39" s="1">
        <f>IF('Tela de entrada'!$K$14="carga",$L$2*M39,'Contrato Flexível Percentual'!$L$2/'Tela de entrada'!$D$12)</f>
        <v>5.2</v>
      </c>
      <c r="O39" s="1">
        <f>IFERROR(MIN('Tela de entrada'!$K$16,MAX(N39,'Tela de entrada'!$K$15)),"")</f>
        <v>5.2</v>
      </c>
      <c r="P39" s="1">
        <f>MAX(0,(SUMIFS($O$2:$O$745,$B$2:$B$745,B39,$A$2:$A$745,A39)-SUMIFS($N$2:$N$745,$B$2:$B$745,B39,$A$2:$A$745,A39)))*((O39-'Tela de entrada'!$K$15)/(IF(SUMIFS($O$2:$O$745,$B$2:$B$745,B39,$A$2:$A$745,A39)-('Tela de entrada'!$K$15*'Tela de entrada'!$D$12)=0,1,SUMIFS($O$2:$O$745,$B$2:$B$745,B39,$A$2:$A$745,A39)-('Tela de entrada'!$K$15*'Tela de entrada'!$D$12))))</f>
        <v>0</v>
      </c>
      <c r="Q39" s="1">
        <f>MAX(0,(SUMIFS($N$2:$N$745,$B$2:$B$745,B39,$A$2:$A$745,A39)-SUMIFS($O$2:$O$745,$B$2:$B$745,B39,$A$2:$A$745,A39)))*(('Tela de entrada'!$K$16-O39)/(IF((('Tela de entrada'!$K$16*'Tela de entrada'!$D$12)-SUMIFS($O$2:$O$745,$B$2:$B$745,B39,$A$2:$A$745,A39))=0,1,(('Tela de entrada'!$K$16*'Tela de entrada'!$D$12)-SUMIFS($O$2:$O$745,$B$2:$B$745,B39,$A$2:$A$745,A39)))))</f>
        <v>0</v>
      </c>
      <c r="R39" s="1">
        <f t="shared" si="4"/>
        <v>5.2</v>
      </c>
    </row>
    <row r="40" spans="1:18" x14ac:dyDescent="0.25">
      <c r="A40">
        <v>1</v>
      </c>
      <c r="B40">
        <v>1</v>
      </c>
      <c r="C40">
        <v>1</v>
      </c>
      <c r="D40">
        <v>39</v>
      </c>
      <c r="E40">
        <v>1</v>
      </c>
      <c r="F40" s="1">
        <f>INDEX('Tela de entrada'!$C$20:$C$763,MATCH('Contrato Flexível Percentual'!D40,'Tela de entrada'!$B$20:$B$763,0),1)</f>
        <v>49</v>
      </c>
      <c r="G40">
        <v>0</v>
      </c>
      <c r="H40">
        <f t="shared" si="2"/>
        <v>49</v>
      </c>
      <c r="M40" s="1">
        <f t="shared" si="3"/>
        <v>2.4499999999999999E-3</v>
      </c>
      <c r="N40" s="1">
        <f>IF('Tela de entrada'!$K$14="carga",$L$2*M40,'Contrato Flexível Percentual'!$L$2/'Tela de entrada'!$D$12)</f>
        <v>9.7999999999999989</v>
      </c>
      <c r="O40" s="1">
        <f>IFERROR(MIN('Tela de entrada'!$K$16,MAX(N40,'Tela de entrada'!$K$15)),"")</f>
        <v>9.7999999999999989</v>
      </c>
      <c r="P40" s="1">
        <f>MAX(0,(SUMIFS($O$2:$O$745,$B$2:$B$745,B40,$A$2:$A$745,A40)-SUMIFS($N$2:$N$745,$B$2:$B$745,B40,$A$2:$A$745,A40)))*((O40-'Tela de entrada'!$K$15)/(IF(SUMIFS($O$2:$O$745,$B$2:$B$745,B40,$A$2:$A$745,A40)-('Tela de entrada'!$K$15*'Tela de entrada'!$D$12)=0,1,SUMIFS($O$2:$O$745,$B$2:$B$745,B40,$A$2:$A$745,A40)-('Tela de entrada'!$K$15*'Tela de entrada'!$D$12))))</f>
        <v>0</v>
      </c>
      <c r="Q40" s="1">
        <f>MAX(0,(SUMIFS($N$2:$N$745,$B$2:$B$745,B40,$A$2:$A$745,A40)-SUMIFS($O$2:$O$745,$B$2:$B$745,B40,$A$2:$A$745,A40)))*(('Tela de entrada'!$K$16-O40)/(IF((('Tela de entrada'!$K$16*'Tela de entrada'!$D$12)-SUMIFS($O$2:$O$745,$B$2:$B$745,B40,$A$2:$A$745,A40))=0,1,(('Tela de entrada'!$K$16*'Tela de entrada'!$D$12)-SUMIFS($O$2:$O$745,$B$2:$B$745,B40,$A$2:$A$745,A40)))))</f>
        <v>0</v>
      </c>
      <c r="R40" s="1">
        <f t="shared" si="4"/>
        <v>9.7999999999999989</v>
      </c>
    </row>
    <row r="41" spans="1:18" x14ac:dyDescent="0.25">
      <c r="A41">
        <v>1</v>
      </c>
      <c r="B41">
        <v>1</v>
      </c>
      <c r="C41">
        <v>1</v>
      </c>
      <c r="D41">
        <v>40</v>
      </c>
      <c r="E41">
        <v>1</v>
      </c>
      <c r="F41" s="1">
        <f>INDEX('Tela de entrada'!$C$20:$C$763,MATCH('Contrato Flexível Percentual'!D41,'Tela de entrada'!$B$20:$B$763,0),1)</f>
        <v>44</v>
      </c>
      <c r="G41">
        <v>0</v>
      </c>
      <c r="H41">
        <f t="shared" si="2"/>
        <v>44</v>
      </c>
      <c r="M41" s="1">
        <f t="shared" si="3"/>
        <v>2.2000000000000001E-3</v>
      </c>
      <c r="N41" s="1">
        <f>IF('Tela de entrada'!$K$14="carga",$L$2*M41,'Contrato Flexível Percentual'!$L$2/'Tela de entrada'!$D$12)</f>
        <v>8.8000000000000007</v>
      </c>
      <c r="O41" s="1">
        <f>IFERROR(MIN('Tela de entrada'!$K$16,MAX(N41,'Tela de entrada'!$K$15)),"")</f>
        <v>8.8000000000000007</v>
      </c>
      <c r="P41" s="1">
        <f>MAX(0,(SUMIFS($O$2:$O$745,$B$2:$B$745,B41,$A$2:$A$745,A41)-SUMIFS($N$2:$N$745,$B$2:$B$745,B41,$A$2:$A$745,A41)))*((O41-'Tela de entrada'!$K$15)/(IF(SUMIFS($O$2:$O$745,$B$2:$B$745,B41,$A$2:$A$745,A41)-('Tela de entrada'!$K$15*'Tela de entrada'!$D$12)=0,1,SUMIFS($O$2:$O$745,$B$2:$B$745,B41,$A$2:$A$745,A41)-('Tela de entrada'!$K$15*'Tela de entrada'!$D$12))))</f>
        <v>0</v>
      </c>
      <c r="Q41" s="1">
        <f>MAX(0,(SUMIFS($N$2:$N$745,$B$2:$B$745,B41,$A$2:$A$745,A41)-SUMIFS($O$2:$O$745,$B$2:$B$745,B41,$A$2:$A$745,A41)))*(('Tela de entrada'!$K$16-O41)/(IF((('Tela de entrada'!$K$16*'Tela de entrada'!$D$12)-SUMIFS($O$2:$O$745,$B$2:$B$745,B41,$A$2:$A$745,A41))=0,1,(('Tela de entrada'!$K$16*'Tela de entrada'!$D$12)-SUMIFS($O$2:$O$745,$B$2:$B$745,B41,$A$2:$A$745,A41)))))</f>
        <v>0</v>
      </c>
      <c r="R41" s="1">
        <f t="shared" si="4"/>
        <v>8.8000000000000007</v>
      </c>
    </row>
    <row r="42" spans="1:18" x14ac:dyDescent="0.25">
      <c r="A42">
        <v>1</v>
      </c>
      <c r="B42">
        <v>1</v>
      </c>
      <c r="C42">
        <v>1</v>
      </c>
      <c r="D42">
        <v>41</v>
      </c>
      <c r="E42">
        <v>1</v>
      </c>
      <c r="F42" s="1">
        <f>INDEX('Tela de entrada'!$C$20:$C$763,MATCH('Contrato Flexível Percentual'!D42,'Tela de entrada'!$B$20:$B$763,0),1)</f>
        <v>26</v>
      </c>
      <c r="G42">
        <v>0</v>
      </c>
      <c r="H42">
        <f t="shared" si="2"/>
        <v>26</v>
      </c>
      <c r="M42" s="1">
        <f t="shared" si="3"/>
        <v>1.2999999999999999E-3</v>
      </c>
      <c r="N42" s="1">
        <f>IF('Tela de entrada'!$K$14="carga",$L$2*M42,'Contrato Flexível Percentual'!$L$2/'Tela de entrada'!$D$12)</f>
        <v>5.2</v>
      </c>
      <c r="O42" s="1">
        <f>IFERROR(MIN('Tela de entrada'!$K$16,MAX(N42,'Tela de entrada'!$K$15)),"")</f>
        <v>5.2</v>
      </c>
      <c r="P42" s="1">
        <f>MAX(0,(SUMIFS($O$2:$O$745,$B$2:$B$745,B42,$A$2:$A$745,A42)-SUMIFS($N$2:$N$745,$B$2:$B$745,B42,$A$2:$A$745,A42)))*((O42-'Tela de entrada'!$K$15)/(IF(SUMIFS($O$2:$O$745,$B$2:$B$745,B42,$A$2:$A$745,A42)-('Tela de entrada'!$K$15*'Tela de entrada'!$D$12)=0,1,SUMIFS($O$2:$O$745,$B$2:$B$745,B42,$A$2:$A$745,A42)-('Tela de entrada'!$K$15*'Tela de entrada'!$D$12))))</f>
        <v>0</v>
      </c>
      <c r="Q42" s="1">
        <f>MAX(0,(SUMIFS($N$2:$N$745,$B$2:$B$745,B42,$A$2:$A$745,A42)-SUMIFS($O$2:$O$745,$B$2:$B$745,B42,$A$2:$A$745,A42)))*(('Tela de entrada'!$K$16-O42)/(IF((('Tela de entrada'!$K$16*'Tela de entrada'!$D$12)-SUMIFS($O$2:$O$745,$B$2:$B$745,B42,$A$2:$A$745,A42))=0,1,(('Tela de entrada'!$K$16*'Tela de entrada'!$D$12)-SUMIFS($O$2:$O$745,$B$2:$B$745,B42,$A$2:$A$745,A42)))))</f>
        <v>0</v>
      </c>
      <c r="R42" s="1">
        <f t="shared" si="4"/>
        <v>5.2</v>
      </c>
    </row>
    <row r="43" spans="1:18" x14ac:dyDescent="0.25">
      <c r="A43">
        <v>1</v>
      </c>
      <c r="B43">
        <v>1</v>
      </c>
      <c r="C43">
        <v>1</v>
      </c>
      <c r="D43">
        <v>42</v>
      </c>
      <c r="E43">
        <v>1</v>
      </c>
      <c r="F43" s="1">
        <f>INDEX('Tela de entrada'!$C$20:$C$763,MATCH('Contrato Flexível Percentual'!D43,'Tela de entrada'!$B$20:$B$763,0),1)</f>
        <v>27</v>
      </c>
      <c r="G43">
        <v>0</v>
      </c>
      <c r="H43">
        <f t="shared" si="2"/>
        <v>27</v>
      </c>
      <c r="M43" s="1">
        <f t="shared" si="3"/>
        <v>1.3500000000000001E-3</v>
      </c>
      <c r="N43" s="1">
        <f>IF('Tela de entrada'!$K$14="carga",$L$2*M43,'Contrato Flexível Percentual'!$L$2/'Tela de entrada'!$D$12)</f>
        <v>5.4</v>
      </c>
      <c r="O43" s="1">
        <f>IFERROR(MIN('Tela de entrada'!$K$16,MAX(N43,'Tela de entrada'!$K$15)),"")</f>
        <v>5.4</v>
      </c>
      <c r="P43" s="1">
        <f>MAX(0,(SUMIFS($O$2:$O$745,$B$2:$B$745,B43,$A$2:$A$745,A43)-SUMIFS($N$2:$N$745,$B$2:$B$745,B43,$A$2:$A$745,A43)))*((O43-'Tela de entrada'!$K$15)/(IF(SUMIFS($O$2:$O$745,$B$2:$B$745,B43,$A$2:$A$745,A43)-('Tela de entrada'!$K$15*'Tela de entrada'!$D$12)=0,1,SUMIFS($O$2:$O$745,$B$2:$B$745,B43,$A$2:$A$745,A43)-('Tela de entrada'!$K$15*'Tela de entrada'!$D$12))))</f>
        <v>0</v>
      </c>
      <c r="Q43" s="1">
        <f>MAX(0,(SUMIFS($N$2:$N$745,$B$2:$B$745,B43,$A$2:$A$745,A43)-SUMIFS($O$2:$O$745,$B$2:$B$745,B43,$A$2:$A$745,A43)))*(('Tela de entrada'!$K$16-O43)/(IF((('Tela de entrada'!$K$16*'Tela de entrada'!$D$12)-SUMIFS($O$2:$O$745,$B$2:$B$745,B43,$A$2:$A$745,A43))=0,1,(('Tela de entrada'!$K$16*'Tela de entrada'!$D$12)-SUMIFS($O$2:$O$745,$B$2:$B$745,B43,$A$2:$A$745,A43)))))</f>
        <v>0</v>
      </c>
      <c r="R43" s="1">
        <f t="shared" si="4"/>
        <v>5.4</v>
      </c>
    </row>
    <row r="44" spans="1:18" x14ac:dyDescent="0.25">
      <c r="A44">
        <v>1</v>
      </c>
      <c r="B44">
        <v>1</v>
      </c>
      <c r="C44">
        <v>1</v>
      </c>
      <c r="D44">
        <v>43</v>
      </c>
      <c r="E44">
        <v>1</v>
      </c>
      <c r="F44" s="1">
        <f>INDEX('Tela de entrada'!$C$20:$C$763,MATCH('Contrato Flexível Percentual'!D44,'Tela de entrada'!$B$20:$B$763,0),1)</f>
        <v>6</v>
      </c>
      <c r="G44">
        <v>0</v>
      </c>
      <c r="H44">
        <f t="shared" si="2"/>
        <v>6</v>
      </c>
      <c r="M44" s="1">
        <f t="shared" si="3"/>
        <v>2.9999999999999997E-4</v>
      </c>
      <c r="N44" s="1">
        <f>IF('Tela de entrada'!$K$14="carga",$L$2*M44,'Contrato Flexível Percentual'!$L$2/'Tela de entrada'!$D$12)</f>
        <v>1.2</v>
      </c>
      <c r="O44" s="1">
        <f>IFERROR(MIN('Tela de entrada'!$K$16,MAX(N44,'Tela de entrada'!$K$15)),"")</f>
        <v>1.2</v>
      </c>
      <c r="P44" s="1">
        <f>MAX(0,(SUMIFS($O$2:$O$745,$B$2:$B$745,B44,$A$2:$A$745,A44)-SUMIFS($N$2:$N$745,$B$2:$B$745,B44,$A$2:$A$745,A44)))*((O44-'Tela de entrada'!$K$15)/(IF(SUMIFS($O$2:$O$745,$B$2:$B$745,B44,$A$2:$A$745,A44)-('Tela de entrada'!$K$15*'Tela de entrada'!$D$12)=0,1,SUMIFS($O$2:$O$745,$B$2:$B$745,B44,$A$2:$A$745,A44)-('Tela de entrada'!$K$15*'Tela de entrada'!$D$12))))</f>
        <v>0</v>
      </c>
      <c r="Q44" s="1">
        <f>MAX(0,(SUMIFS($N$2:$N$745,$B$2:$B$745,B44,$A$2:$A$745,A44)-SUMIFS($O$2:$O$745,$B$2:$B$745,B44,$A$2:$A$745,A44)))*(('Tela de entrada'!$K$16-O44)/(IF((('Tela de entrada'!$K$16*'Tela de entrada'!$D$12)-SUMIFS($O$2:$O$745,$B$2:$B$745,B44,$A$2:$A$745,A44))=0,1,(('Tela de entrada'!$K$16*'Tela de entrada'!$D$12)-SUMIFS($O$2:$O$745,$B$2:$B$745,B44,$A$2:$A$745,A44)))))</f>
        <v>0</v>
      </c>
      <c r="R44" s="1">
        <f t="shared" si="4"/>
        <v>1.2</v>
      </c>
    </row>
    <row r="45" spans="1:18" x14ac:dyDescent="0.25">
      <c r="A45">
        <v>1</v>
      </c>
      <c r="B45">
        <v>1</v>
      </c>
      <c r="C45">
        <v>1</v>
      </c>
      <c r="D45">
        <v>44</v>
      </c>
      <c r="E45">
        <v>1</v>
      </c>
      <c r="F45" s="1">
        <f>INDEX('Tela de entrada'!$C$20:$C$763,MATCH('Contrato Flexível Percentual'!D45,'Tela de entrada'!$B$20:$B$763,0),1)</f>
        <v>34</v>
      </c>
      <c r="G45">
        <v>0</v>
      </c>
      <c r="H45">
        <f t="shared" si="2"/>
        <v>34</v>
      </c>
      <c r="M45" s="1">
        <f t="shared" si="3"/>
        <v>1.6999999999999999E-3</v>
      </c>
      <c r="N45" s="1">
        <f>IF('Tela de entrada'!$K$14="carga",$L$2*M45,'Contrato Flexível Percentual'!$L$2/'Tela de entrada'!$D$12)</f>
        <v>6.8</v>
      </c>
      <c r="O45" s="1">
        <f>IFERROR(MIN('Tela de entrada'!$K$16,MAX(N45,'Tela de entrada'!$K$15)),"")</f>
        <v>6.8</v>
      </c>
      <c r="P45" s="1">
        <f>MAX(0,(SUMIFS($O$2:$O$745,$B$2:$B$745,B45,$A$2:$A$745,A45)-SUMIFS($N$2:$N$745,$B$2:$B$745,B45,$A$2:$A$745,A45)))*((O45-'Tela de entrada'!$K$15)/(IF(SUMIFS($O$2:$O$745,$B$2:$B$745,B45,$A$2:$A$745,A45)-('Tela de entrada'!$K$15*'Tela de entrada'!$D$12)=0,1,SUMIFS($O$2:$O$745,$B$2:$B$745,B45,$A$2:$A$745,A45)-('Tela de entrada'!$K$15*'Tela de entrada'!$D$12))))</f>
        <v>0</v>
      </c>
      <c r="Q45" s="1">
        <f>MAX(0,(SUMIFS($N$2:$N$745,$B$2:$B$745,B45,$A$2:$A$745,A45)-SUMIFS($O$2:$O$745,$B$2:$B$745,B45,$A$2:$A$745,A45)))*(('Tela de entrada'!$K$16-O45)/(IF((('Tela de entrada'!$K$16*'Tela de entrada'!$D$12)-SUMIFS($O$2:$O$745,$B$2:$B$745,B45,$A$2:$A$745,A45))=0,1,(('Tela de entrada'!$K$16*'Tela de entrada'!$D$12)-SUMIFS($O$2:$O$745,$B$2:$B$745,B45,$A$2:$A$745,A45)))))</f>
        <v>0</v>
      </c>
      <c r="R45" s="1">
        <f t="shared" si="4"/>
        <v>6.8</v>
      </c>
    </row>
    <row r="46" spans="1:18" x14ac:dyDescent="0.25">
      <c r="A46">
        <v>1</v>
      </c>
      <c r="B46">
        <v>1</v>
      </c>
      <c r="C46">
        <v>1</v>
      </c>
      <c r="D46">
        <v>45</v>
      </c>
      <c r="E46">
        <v>1</v>
      </c>
      <c r="F46" s="1">
        <f>INDEX('Tela de entrada'!$C$20:$C$763,MATCH('Contrato Flexível Percentual'!D46,'Tela de entrada'!$B$20:$B$763,0),1)</f>
        <v>23</v>
      </c>
      <c r="G46">
        <v>0</v>
      </c>
      <c r="H46">
        <f t="shared" si="2"/>
        <v>23</v>
      </c>
      <c r="M46" s="1">
        <f t="shared" si="3"/>
        <v>1.15E-3</v>
      </c>
      <c r="N46" s="1">
        <f>IF('Tela de entrada'!$K$14="carga",$L$2*M46,'Contrato Flexível Percentual'!$L$2/'Tela de entrada'!$D$12)</f>
        <v>4.5999999999999996</v>
      </c>
      <c r="O46" s="1">
        <f>IFERROR(MIN('Tela de entrada'!$K$16,MAX(N46,'Tela de entrada'!$K$15)),"")</f>
        <v>4.5999999999999996</v>
      </c>
      <c r="P46" s="1">
        <f>MAX(0,(SUMIFS($O$2:$O$745,$B$2:$B$745,B46,$A$2:$A$745,A46)-SUMIFS($N$2:$N$745,$B$2:$B$745,B46,$A$2:$A$745,A46)))*((O46-'Tela de entrada'!$K$15)/(IF(SUMIFS($O$2:$O$745,$B$2:$B$745,B46,$A$2:$A$745,A46)-('Tela de entrada'!$K$15*'Tela de entrada'!$D$12)=0,1,SUMIFS($O$2:$O$745,$B$2:$B$745,B46,$A$2:$A$745,A46)-('Tela de entrada'!$K$15*'Tela de entrada'!$D$12))))</f>
        <v>0</v>
      </c>
      <c r="Q46" s="1">
        <f>MAX(0,(SUMIFS($N$2:$N$745,$B$2:$B$745,B46,$A$2:$A$745,A46)-SUMIFS($O$2:$O$745,$B$2:$B$745,B46,$A$2:$A$745,A46)))*(('Tela de entrada'!$K$16-O46)/(IF((('Tela de entrada'!$K$16*'Tela de entrada'!$D$12)-SUMIFS($O$2:$O$745,$B$2:$B$745,B46,$A$2:$A$745,A46))=0,1,(('Tela de entrada'!$K$16*'Tela de entrada'!$D$12)-SUMIFS($O$2:$O$745,$B$2:$B$745,B46,$A$2:$A$745,A46)))))</f>
        <v>0</v>
      </c>
      <c r="R46" s="1">
        <f t="shared" si="4"/>
        <v>4.5999999999999996</v>
      </c>
    </row>
    <row r="47" spans="1:18" x14ac:dyDescent="0.25">
      <c r="A47">
        <v>1</v>
      </c>
      <c r="B47">
        <v>1</v>
      </c>
      <c r="C47">
        <v>1</v>
      </c>
      <c r="D47">
        <v>46</v>
      </c>
      <c r="E47">
        <v>1</v>
      </c>
      <c r="F47" s="1">
        <f>INDEX('Tela de entrada'!$C$20:$C$763,MATCH('Contrato Flexível Percentual'!D47,'Tela de entrada'!$B$20:$B$763,0),1)</f>
        <v>16</v>
      </c>
      <c r="G47">
        <v>0</v>
      </c>
      <c r="H47">
        <f t="shared" si="2"/>
        <v>16</v>
      </c>
      <c r="M47" s="1">
        <f t="shared" si="3"/>
        <v>8.0000000000000004E-4</v>
      </c>
      <c r="N47" s="1">
        <f>IF('Tela de entrada'!$K$14="carga",$L$2*M47,'Contrato Flexível Percentual'!$L$2/'Tela de entrada'!$D$12)</f>
        <v>3.2</v>
      </c>
      <c r="O47" s="1">
        <f>IFERROR(MIN('Tela de entrada'!$K$16,MAX(N47,'Tela de entrada'!$K$15)),"")</f>
        <v>3.2</v>
      </c>
      <c r="P47" s="1">
        <f>MAX(0,(SUMIFS($O$2:$O$745,$B$2:$B$745,B47,$A$2:$A$745,A47)-SUMIFS($N$2:$N$745,$B$2:$B$745,B47,$A$2:$A$745,A47)))*((O47-'Tela de entrada'!$K$15)/(IF(SUMIFS($O$2:$O$745,$B$2:$B$745,B47,$A$2:$A$745,A47)-('Tela de entrada'!$K$15*'Tela de entrada'!$D$12)=0,1,SUMIFS($O$2:$O$745,$B$2:$B$745,B47,$A$2:$A$745,A47)-('Tela de entrada'!$K$15*'Tela de entrada'!$D$12))))</f>
        <v>0</v>
      </c>
      <c r="Q47" s="1">
        <f>MAX(0,(SUMIFS($N$2:$N$745,$B$2:$B$745,B47,$A$2:$A$745,A47)-SUMIFS($O$2:$O$745,$B$2:$B$745,B47,$A$2:$A$745,A47)))*(('Tela de entrada'!$K$16-O47)/(IF((('Tela de entrada'!$K$16*'Tela de entrada'!$D$12)-SUMIFS($O$2:$O$745,$B$2:$B$745,B47,$A$2:$A$745,A47))=0,1,(('Tela de entrada'!$K$16*'Tela de entrada'!$D$12)-SUMIFS($O$2:$O$745,$B$2:$B$745,B47,$A$2:$A$745,A47)))))</f>
        <v>0</v>
      </c>
      <c r="R47" s="1">
        <f t="shared" si="4"/>
        <v>3.2</v>
      </c>
    </row>
    <row r="48" spans="1:18" x14ac:dyDescent="0.25">
      <c r="A48">
        <v>1</v>
      </c>
      <c r="B48">
        <v>1</v>
      </c>
      <c r="C48">
        <v>1</v>
      </c>
      <c r="D48">
        <v>47</v>
      </c>
      <c r="E48">
        <v>1</v>
      </c>
      <c r="F48" s="1">
        <f>INDEX('Tela de entrada'!$C$20:$C$763,MATCH('Contrato Flexível Percentual'!D48,'Tela de entrada'!$B$20:$B$763,0),1)</f>
        <v>49</v>
      </c>
      <c r="G48">
        <v>0</v>
      </c>
      <c r="H48">
        <f t="shared" si="2"/>
        <v>49</v>
      </c>
      <c r="M48" s="1">
        <f t="shared" si="3"/>
        <v>2.4499999999999999E-3</v>
      </c>
      <c r="N48" s="1">
        <f>IF('Tela de entrada'!$K$14="carga",$L$2*M48,'Contrato Flexível Percentual'!$L$2/'Tela de entrada'!$D$12)</f>
        <v>9.7999999999999989</v>
      </c>
      <c r="O48" s="1">
        <f>IFERROR(MIN('Tela de entrada'!$K$16,MAX(N48,'Tela de entrada'!$K$15)),"")</f>
        <v>9.7999999999999989</v>
      </c>
      <c r="P48" s="1">
        <f>MAX(0,(SUMIFS($O$2:$O$745,$B$2:$B$745,B48,$A$2:$A$745,A48)-SUMIFS($N$2:$N$745,$B$2:$B$745,B48,$A$2:$A$745,A48)))*((O48-'Tela de entrada'!$K$15)/(IF(SUMIFS($O$2:$O$745,$B$2:$B$745,B48,$A$2:$A$745,A48)-('Tela de entrada'!$K$15*'Tela de entrada'!$D$12)=0,1,SUMIFS($O$2:$O$745,$B$2:$B$745,B48,$A$2:$A$745,A48)-('Tela de entrada'!$K$15*'Tela de entrada'!$D$12))))</f>
        <v>0</v>
      </c>
      <c r="Q48" s="1">
        <f>MAX(0,(SUMIFS($N$2:$N$745,$B$2:$B$745,B48,$A$2:$A$745,A48)-SUMIFS($O$2:$O$745,$B$2:$B$745,B48,$A$2:$A$745,A48)))*(('Tela de entrada'!$K$16-O48)/(IF((('Tela de entrada'!$K$16*'Tela de entrada'!$D$12)-SUMIFS($O$2:$O$745,$B$2:$B$745,B48,$A$2:$A$745,A48))=0,1,(('Tela de entrada'!$K$16*'Tela de entrada'!$D$12)-SUMIFS($O$2:$O$745,$B$2:$B$745,B48,$A$2:$A$745,A48)))))</f>
        <v>0</v>
      </c>
      <c r="R48" s="1">
        <f t="shared" si="4"/>
        <v>9.7999999999999989</v>
      </c>
    </row>
    <row r="49" spans="1:18" x14ac:dyDescent="0.25">
      <c r="A49">
        <v>1</v>
      </c>
      <c r="B49">
        <v>1</v>
      </c>
      <c r="C49">
        <v>1</v>
      </c>
      <c r="D49">
        <v>48</v>
      </c>
      <c r="E49">
        <v>1</v>
      </c>
      <c r="F49" s="1">
        <f>INDEX('Tela de entrada'!$C$20:$C$763,MATCH('Contrato Flexível Percentual'!D49,'Tela de entrada'!$B$20:$B$763,0),1)</f>
        <v>8</v>
      </c>
      <c r="G49">
        <v>0</v>
      </c>
      <c r="H49">
        <f t="shared" si="2"/>
        <v>8</v>
      </c>
      <c r="M49" s="1">
        <f t="shared" si="3"/>
        <v>4.0000000000000002E-4</v>
      </c>
      <c r="N49" s="1">
        <f>IF('Tela de entrada'!$K$14="carga",$L$2*M49,'Contrato Flexível Percentual'!$L$2/'Tela de entrada'!$D$12)</f>
        <v>1.6</v>
      </c>
      <c r="O49" s="1">
        <f>IFERROR(MIN('Tela de entrada'!$K$16,MAX(N49,'Tela de entrada'!$K$15)),"")</f>
        <v>1.6</v>
      </c>
      <c r="P49" s="1">
        <f>MAX(0,(SUMIFS($O$2:$O$745,$B$2:$B$745,B49,$A$2:$A$745,A49)-SUMIFS($N$2:$N$745,$B$2:$B$745,B49,$A$2:$A$745,A49)))*((O49-'Tela de entrada'!$K$15)/(IF(SUMIFS($O$2:$O$745,$B$2:$B$745,B49,$A$2:$A$745,A49)-('Tela de entrada'!$K$15*'Tela de entrada'!$D$12)=0,1,SUMIFS($O$2:$O$745,$B$2:$B$745,B49,$A$2:$A$745,A49)-('Tela de entrada'!$K$15*'Tela de entrada'!$D$12))))</f>
        <v>0</v>
      </c>
      <c r="Q49" s="1">
        <f>MAX(0,(SUMIFS($N$2:$N$745,$B$2:$B$745,B49,$A$2:$A$745,A49)-SUMIFS($O$2:$O$745,$B$2:$B$745,B49,$A$2:$A$745,A49)))*(('Tela de entrada'!$K$16-O49)/(IF((('Tela de entrada'!$K$16*'Tela de entrada'!$D$12)-SUMIFS($O$2:$O$745,$B$2:$B$745,B49,$A$2:$A$745,A49))=0,1,(('Tela de entrada'!$K$16*'Tela de entrada'!$D$12)-SUMIFS($O$2:$O$745,$B$2:$B$745,B49,$A$2:$A$745,A49)))))</f>
        <v>0</v>
      </c>
      <c r="R49" s="1">
        <f t="shared" si="4"/>
        <v>1.6</v>
      </c>
    </row>
    <row r="50" spans="1:18" x14ac:dyDescent="0.25">
      <c r="A50">
        <v>1</v>
      </c>
      <c r="B50">
        <v>1</v>
      </c>
      <c r="C50">
        <v>1</v>
      </c>
      <c r="D50">
        <v>49</v>
      </c>
      <c r="E50">
        <v>1</v>
      </c>
      <c r="F50" s="1">
        <f>INDEX('Tela de entrada'!$C$20:$C$763,MATCH('Contrato Flexível Percentual'!D50,'Tela de entrada'!$B$20:$B$763,0),1)</f>
        <v>7</v>
      </c>
      <c r="G50">
        <v>0</v>
      </c>
      <c r="H50">
        <f t="shared" si="2"/>
        <v>7</v>
      </c>
      <c r="M50" s="1">
        <f t="shared" si="3"/>
        <v>3.5E-4</v>
      </c>
      <c r="N50" s="1">
        <f>IF('Tela de entrada'!$K$14="carga",$L$2*M50,'Contrato Flexível Percentual'!$L$2/'Tela de entrada'!$D$12)</f>
        <v>1.4</v>
      </c>
      <c r="O50" s="1">
        <f>IFERROR(MIN('Tela de entrada'!$K$16,MAX(N50,'Tela de entrada'!$K$15)),"")</f>
        <v>1.4</v>
      </c>
      <c r="P50" s="1">
        <f>MAX(0,(SUMIFS($O$2:$O$745,$B$2:$B$745,B50,$A$2:$A$745,A50)-SUMIFS($N$2:$N$745,$B$2:$B$745,B50,$A$2:$A$745,A50)))*((O50-'Tela de entrada'!$K$15)/(IF(SUMIFS($O$2:$O$745,$B$2:$B$745,B50,$A$2:$A$745,A50)-('Tela de entrada'!$K$15*'Tela de entrada'!$D$12)=0,1,SUMIFS($O$2:$O$745,$B$2:$B$745,B50,$A$2:$A$745,A50)-('Tela de entrada'!$K$15*'Tela de entrada'!$D$12))))</f>
        <v>0</v>
      </c>
      <c r="Q50" s="1">
        <f>MAX(0,(SUMIFS($N$2:$N$745,$B$2:$B$745,B50,$A$2:$A$745,A50)-SUMIFS($O$2:$O$745,$B$2:$B$745,B50,$A$2:$A$745,A50)))*(('Tela de entrada'!$K$16-O50)/(IF((('Tela de entrada'!$K$16*'Tela de entrada'!$D$12)-SUMIFS($O$2:$O$745,$B$2:$B$745,B50,$A$2:$A$745,A50))=0,1,(('Tela de entrada'!$K$16*'Tela de entrada'!$D$12)-SUMIFS($O$2:$O$745,$B$2:$B$745,B50,$A$2:$A$745,A50)))))</f>
        <v>0</v>
      </c>
      <c r="R50" s="1">
        <f t="shared" si="4"/>
        <v>1.4</v>
      </c>
    </row>
    <row r="51" spans="1:18" x14ac:dyDescent="0.25">
      <c r="A51">
        <v>1</v>
      </c>
      <c r="B51">
        <v>1</v>
      </c>
      <c r="C51">
        <v>1</v>
      </c>
      <c r="D51">
        <v>50</v>
      </c>
      <c r="E51">
        <v>1</v>
      </c>
      <c r="F51" s="1">
        <f>INDEX('Tela de entrada'!$C$20:$C$763,MATCH('Contrato Flexível Percentual'!D51,'Tela de entrada'!$B$20:$B$763,0),1)</f>
        <v>10</v>
      </c>
      <c r="G51">
        <v>0</v>
      </c>
      <c r="H51">
        <f t="shared" si="2"/>
        <v>10</v>
      </c>
      <c r="M51" s="1">
        <f t="shared" si="3"/>
        <v>5.0000000000000001E-4</v>
      </c>
      <c r="N51" s="1">
        <f>IF('Tela de entrada'!$K$14="carga",$L$2*M51,'Contrato Flexível Percentual'!$L$2/'Tela de entrada'!$D$12)</f>
        <v>2</v>
      </c>
      <c r="O51" s="1">
        <f>IFERROR(MIN('Tela de entrada'!$K$16,MAX(N51,'Tela de entrada'!$K$15)),"")</f>
        <v>2</v>
      </c>
      <c r="P51" s="1">
        <f>MAX(0,(SUMIFS($O$2:$O$745,$B$2:$B$745,B51,$A$2:$A$745,A51)-SUMIFS($N$2:$N$745,$B$2:$B$745,B51,$A$2:$A$745,A51)))*((O51-'Tela de entrada'!$K$15)/(IF(SUMIFS($O$2:$O$745,$B$2:$B$745,B51,$A$2:$A$745,A51)-('Tela de entrada'!$K$15*'Tela de entrada'!$D$12)=0,1,SUMIFS($O$2:$O$745,$B$2:$B$745,B51,$A$2:$A$745,A51)-('Tela de entrada'!$K$15*'Tela de entrada'!$D$12))))</f>
        <v>0</v>
      </c>
      <c r="Q51" s="1">
        <f>MAX(0,(SUMIFS($N$2:$N$745,$B$2:$B$745,B51,$A$2:$A$745,A51)-SUMIFS($O$2:$O$745,$B$2:$B$745,B51,$A$2:$A$745,A51)))*(('Tela de entrada'!$K$16-O51)/(IF((('Tela de entrada'!$K$16*'Tela de entrada'!$D$12)-SUMIFS($O$2:$O$745,$B$2:$B$745,B51,$A$2:$A$745,A51))=0,1,(('Tela de entrada'!$K$16*'Tela de entrada'!$D$12)-SUMIFS($O$2:$O$745,$B$2:$B$745,B51,$A$2:$A$745,A51)))))</f>
        <v>0</v>
      </c>
      <c r="R51" s="1">
        <f t="shared" si="4"/>
        <v>2</v>
      </c>
    </row>
    <row r="52" spans="1:18" x14ac:dyDescent="0.25">
      <c r="A52">
        <v>1</v>
      </c>
      <c r="B52">
        <v>1</v>
      </c>
      <c r="C52">
        <v>1</v>
      </c>
      <c r="D52">
        <v>51</v>
      </c>
      <c r="E52">
        <v>1</v>
      </c>
      <c r="F52" s="1">
        <f>INDEX('Tela de entrada'!$C$20:$C$763,MATCH('Contrato Flexível Percentual'!D52,'Tela de entrada'!$B$20:$B$763,0),1)</f>
        <v>28</v>
      </c>
      <c r="G52">
        <v>0</v>
      </c>
      <c r="H52">
        <f t="shared" si="2"/>
        <v>28</v>
      </c>
      <c r="M52" s="1">
        <f t="shared" si="3"/>
        <v>1.4E-3</v>
      </c>
      <c r="N52" s="1">
        <f>IF('Tela de entrada'!$K$14="carga",$L$2*M52,'Contrato Flexível Percentual'!$L$2/'Tela de entrada'!$D$12)</f>
        <v>5.6</v>
      </c>
      <c r="O52" s="1">
        <f>IFERROR(MIN('Tela de entrada'!$K$16,MAX(N52,'Tela de entrada'!$K$15)),"")</f>
        <v>5.6</v>
      </c>
      <c r="P52" s="1">
        <f>MAX(0,(SUMIFS($O$2:$O$745,$B$2:$B$745,B52,$A$2:$A$745,A52)-SUMIFS($N$2:$N$745,$B$2:$B$745,B52,$A$2:$A$745,A52)))*((O52-'Tela de entrada'!$K$15)/(IF(SUMIFS($O$2:$O$745,$B$2:$B$745,B52,$A$2:$A$745,A52)-('Tela de entrada'!$K$15*'Tela de entrada'!$D$12)=0,1,SUMIFS($O$2:$O$745,$B$2:$B$745,B52,$A$2:$A$745,A52)-('Tela de entrada'!$K$15*'Tela de entrada'!$D$12))))</f>
        <v>0</v>
      </c>
      <c r="Q52" s="1">
        <f>MAX(0,(SUMIFS($N$2:$N$745,$B$2:$B$745,B52,$A$2:$A$745,A52)-SUMIFS($O$2:$O$745,$B$2:$B$745,B52,$A$2:$A$745,A52)))*(('Tela de entrada'!$K$16-O52)/(IF((('Tela de entrada'!$K$16*'Tela de entrada'!$D$12)-SUMIFS($O$2:$O$745,$B$2:$B$745,B52,$A$2:$A$745,A52))=0,1,(('Tela de entrada'!$K$16*'Tela de entrada'!$D$12)-SUMIFS($O$2:$O$745,$B$2:$B$745,B52,$A$2:$A$745,A52)))))</f>
        <v>0</v>
      </c>
      <c r="R52" s="1">
        <f t="shared" si="4"/>
        <v>5.6</v>
      </c>
    </row>
    <row r="53" spans="1:18" x14ac:dyDescent="0.25">
      <c r="A53">
        <v>1</v>
      </c>
      <c r="B53">
        <v>1</v>
      </c>
      <c r="C53">
        <v>1</v>
      </c>
      <c r="D53">
        <v>52</v>
      </c>
      <c r="E53">
        <v>1</v>
      </c>
      <c r="F53" s="1">
        <f>INDEX('Tela de entrada'!$C$20:$C$763,MATCH('Contrato Flexível Percentual'!D53,'Tela de entrada'!$B$20:$B$763,0),1)</f>
        <v>18</v>
      </c>
      <c r="G53">
        <v>0</v>
      </c>
      <c r="H53">
        <f t="shared" si="2"/>
        <v>18</v>
      </c>
      <c r="M53" s="1">
        <f t="shared" si="3"/>
        <v>8.9999999999999998E-4</v>
      </c>
      <c r="N53" s="1">
        <f>IF('Tela de entrada'!$K$14="carga",$L$2*M53,'Contrato Flexível Percentual'!$L$2/'Tela de entrada'!$D$12)</f>
        <v>3.6</v>
      </c>
      <c r="O53" s="1">
        <f>IFERROR(MIN('Tela de entrada'!$K$16,MAX(N53,'Tela de entrada'!$K$15)),"")</f>
        <v>3.6</v>
      </c>
      <c r="P53" s="1">
        <f>MAX(0,(SUMIFS($O$2:$O$745,$B$2:$B$745,B53,$A$2:$A$745,A53)-SUMIFS($N$2:$N$745,$B$2:$B$745,B53,$A$2:$A$745,A53)))*((O53-'Tela de entrada'!$K$15)/(IF(SUMIFS($O$2:$O$745,$B$2:$B$745,B53,$A$2:$A$745,A53)-('Tela de entrada'!$K$15*'Tela de entrada'!$D$12)=0,1,SUMIFS($O$2:$O$745,$B$2:$B$745,B53,$A$2:$A$745,A53)-('Tela de entrada'!$K$15*'Tela de entrada'!$D$12))))</f>
        <v>0</v>
      </c>
      <c r="Q53" s="1">
        <f>MAX(0,(SUMIFS($N$2:$N$745,$B$2:$B$745,B53,$A$2:$A$745,A53)-SUMIFS($O$2:$O$745,$B$2:$B$745,B53,$A$2:$A$745,A53)))*(('Tela de entrada'!$K$16-O53)/(IF((('Tela de entrada'!$K$16*'Tela de entrada'!$D$12)-SUMIFS($O$2:$O$745,$B$2:$B$745,B53,$A$2:$A$745,A53))=0,1,(('Tela de entrada'!$K$16*'Tela de entrada'!$D$12)-SUMIFS($O$2:$O$745,$B$2:$B$745,B53,$A$2:$A$745,A53)))))</f>
        <v>0</v>
      </c>
      <c r="R53" s="1">
        <f t="shared" si="4"/>
        <v>3.6</v>
      </c>
    </row>
    <row r="54" spans="1:18" x14ac:dyDescent="0.25">
      <c r="A54">
        <v>1</v>
      </c>
      <c r="B54">
        <v>1</v>
      </c>
      <c r="C54">
        <v>1</v>
      </c>
      <c r="D54">
        <v>53</v>
      </c>
      <c r="E54">
        <v>1</v>
      </c>
      <c r="F54" s="1">
        <f>INDEX('Tela de entrada'!$C$20:$C$763,MATCH('Contrato Flexível Percentual'!D54,'Tela de entrada'!$B$20:$B$763,0),1)</f>
        <v>47</v>
      </c>
      <c r="G54">
        <v>0</v>
      </c>
      <c r="H54">
        <f t="shared" si="2"/>
        <v>47</v>
      </c>
      <c r="M54" s="1">
        <f t="shared" si="3"/>
        <v>2.3500000000000001E-3</v>
      </c>
      <c r="N54" s="1">
        <f>IF('Tela de entrada'!$K$14="carga",$L$2*M54,'Contrato Flexível Percentual'!$L$2/'Tela de entrada'!$D$12)</f>
        <v>9.4</v>
      </c>
      <c r="O54" s="1">
        <f>IFERROR(MIN('Tela de entrada'!$K$16,MAX(N54,'Tela de entrada'!$K$15)),"")</f>
        <v>9.4</v>
      </c>
      <c r="P54" s="1">
        <f>MAX(0,(SUMIFS($O$2:$O$745,$B$2:$B$745,B54,$A$2:$A$745,A54)-SUMIFS($N$2:$N$745,$B$2:$B$745,B54,$A$2:$A$745,A54)))*((O54-'Tela de entrada'!$K$15)/(IF(SUMIFS($O$2:$O$745,$B$2:$B$745,B54,$A$2:$A$745,A54)-('Tela de entrada'!$K$15*'Tela de entrada'!$D$12)=0,1,SUMIFS($O$2:$O$745,$B$2:$B$745,B54,$A$2:$A$745,A54)-('Tela de entrada'!$K$15*'Tela de entrada'!$D$12))))</f>
        <v>0</v>
      </c>
      <c r="Q54" s="1">
        <f>MAX(0,(SUMIFS($N$2:$N$745,$B$2:$B$745,B54,$A$2:$A$745,A54)-SUMIFS($O$2:$O$745,$B$2:$B$745,B54,$A$2:$A$745,A54)))*(('Tela de entrada'!$K$16-O54)/(IF((('Tela de entrada'!$K$16*'Tela de entrada'!$D$12)-SUMIFS($O$2:$O$745,$B$2:$B$745,B54,$A$2:$A$745,A54))=0,1,(('Tela de entrada'!$K$16*'Tela de entrada'!$D$12)-SUMIFS($O$2:$O$745,$B$2:$B$745,B54,$A$2:$A$745,A54)))))</f>
        <v>0</v>
      </c>
      <c r="R54" s="1">
        <f t="shared" si="4"/>
        <v>9.4</v>
      </c>
    </row>
    <row r="55" spans="1:18" x14ac:dyDescent="0.25">
      <c r="A55">
        <v>1</v>
      </c>
      <c r="B55">
        <v>1</v>
      </c>
      <c r="C55">
        <v>1</v>
      </c>
      <c r="D55">
        <v>54</v>
      </c>
      <c r="E55">
        <v>1</v>
      </c>
      <c r="F55" s="1">
        <f>INDEX('Tela de entrada'!$C$20:$C$763,MATCH('Contrato Flexível Percentual'!D55,'Tela de entrada'!$B$20:$B$763,0),1)</f>
        <v>39</v>
      </c>
      <c r="G55">
        <v>0</v>
      </c>
      <c r="H55">
        <f t="shared" si="2"/>
        <v>39</v>
      </c>
      <c r="M55" s="1">
        <f t="shared" si="3"/>
        <v>1.9499999999999999E-3</v>
      </c>
      <c r="N55" s="1">
        <f>IF('Tela de entrada'!$K$14="carga",$L$2*M55,'Contrato Flexível Percentual'!$L$2/'Tela de entrada'!$D$12)</f>
        <v>7.8</v>
      </c>
      <c r="O55" s="1">
        <f>IFERROR(MIN('Tela de entrada'!$K$16,MAX(N55,'Tela de entrada'!$K$15)),"")</f>
        <v>7.8</v>
      </c>
      <c r="P55" s="1">
        <f>MAX(0,(SUMIFS($O$2:$O$745,$B$2:$B$745,B55,$A$2:$A$745,A55)-SUMIFS($N$2:$N$745,$B$2:$B$745,B55,$A$2:$A$745,A55)))*((O55-'Tela de entrada'!$K$15)/(IF(SUMIFS($O$2:$O$745,$B$2:$B$745,B55,$A$2:$A$745,A55)-('Tela de entrada'!$K$15*'Tela de entrada'!$D$12)=0,1,SUMIFS($O$2:$O$745,$B$2:$B$745,B55,$A$2:$A$745,A55)-('Tela de entrada'!$K$15*'Tela de entrada'!$D$12))))</f>
        <v>0</v>
      </c>
      <c r="Q55" s="1">
        <f>MAX(0,(SUMIFS($N$2:$N$745,$B$2:$B$745,B55,$A$2:$A$745,A55)-SUMIFS($O$2:$O$745,$B$2:$B$745,B55,$A$2:$A$745,A55)))*(('Tela de entrada'!$K$16-O55)/(IF((('Tela de entrada'!$K$16*'Tela de entrada'!$D$12)-SUMIFS($O$2:$O$745,$B$2:$B$745,B55,$A$2:$A$745,A55))=0,1,(('Tela de entrada'!$K$16*'Tela de entrada'!$D$12)-SUMIFS($O$2:$O$745,$B$2:$B$745,B55,$A$2:$A$745,A55)))))</f>
        <v>0</v>
      </c>
      <c r="R55" s="1">
        <f t="shared" si="4"/>
        <v>7.8</v>
      </c>
    </row>
    <row r="56" spans="1:18" x14ac:dyDescent="0.25">
      <c r="A56">
        <v>1</v>
      </c>
      <c r="B56">
        <v>1</v>
      </c>
      <c r="C56">
        <v>1</v>
      </c>
      <c r="D56">
        <v>55</v>
      </c>
      <c r="E56">
        <v>1</v>
      </c>
      <c r="F56" s="1">
        <f>INDEX('Tela de entrada'!$C$20:$C$763,MATCH('Contrato Flexível Percentual'!D56,'Tela de entrada'!$B$20:$B$763,0),1)</f>
        <v>35</v>
      </c>
      <c r="G56">
        <v>0</v>
      </c>
      <c r="H56">
        <f t="shared" si="2"/>
        <v>35</v>
      </c>
      <c r="M56" s="1">
        <f t="shared" si="3"/>
        <v>1.75E-3</v>
      </c>
      <c r="N56" s="1">
        <f>IF('Tela de entrada'!$K$14="carga",$L$2*M56,'Contrato Flexível Percentual'!$L$2/'Tela de entrada'!$D$12)</f>
        <v>7</v>
      </c>
      <c r="O56" s="1">
        <f>IFERROR(MIN('Tela de entrada'!$K$16,MAX(N56,'Tela de entrada'!$K$15)),"")</f>
        <v>7</v>
      </c>
      <c r="P56" s="1">
        <f>MAX(0,(SUMIFS($O$2:$O$745,$B$2:$B$745,B56,$A$2:$A$745,A56)-SUMIFS($N$2:$N$745,$B$2:$B$745,B56,$A$2:$A$745,A56)))*((O56-'Tela de entrada'!$K$15)/(IF(SUMIFS($O$2:$O$745,$B$2:$B$745,B56,$A$2:$A$745,A56)-('Tela de entrada'!$K$15*'Tela de entrada'!$D$12)=0,1,SUMIFS($O$2:$O$745,$B$2:$B$745,B56,$A$2:$A$745,A56)-('Tela de entrada'!$K$15*'Tela de entrada'!$D$12))))</f>
        <v>0</v>
      </c>
      <c r="Q56" s="1">
        <f>MAX(0,(SUMIFS($N$2:$N$745,$B$2:$B$745,B56,$A$2:$A$745,A56)-SUMIFS($O$2:$O$745,$B$2:$B$745,B56,$A$2:$A$745,A56)))*(('Tela de entrada'!$K$16-O56)/(IF((('Tela de entrada'!$K$16*'Tela de entrada'!$D$12)-SUMIFS($O$2:$O$745,$B$2:$B$745,B56,$A$2:$A$745,A56))=0,1,(('Tela de entrada'!$K$16*'Tela de entrada'!$D$12)-SUMIFS($O$2:$O$745,$B$2:$B$745,B56,$A$2:$A$745,A56)))))</f>
        <v>0</v>
      </c>
      <c r="R56" s="1">
        <f t="shared" si="4"/>
        <v>7</v>
      </c>
    </row>
    <row r="57" spans="1:18" x14ac:dyDescent="0.25">
      <c r="A57">
        <v>1</v>
      </c>
      <c r="B57">
        <v>1</v>
      </c>
      <c r="C57">
        <v>1</v>
      </c>
      <c r="D57">
        <v>56</v>
      </c>
      <c r="E57">
        <v>1</v>
      </c>
      <c r="F57" s="1">
        <f>INDEX('Tela de entrada'!$C$20:$C$763,MATCH('Contrato Flexível Percentual'!D57,'Tela de entrada'!$B$20:$B$763,0),1)</f>
        <v>20</v>
      </c>
      <c r="G57">
        <v>0</v>
      </c>
      <c r="H57">
        <f t="shared" si="2"/>
        <v>20</v>
      </c>
      <c r="M57" s="1">
        <f t="shared" si="3"/>
        <v>1E-3</v>
      </c>
      <c r="N57" s="1">
        <f>IF('Tela de entrada'!$K$14="carga",$L$2*M57,'Contrato Flexível Percentual'!$L$2/'Tela de entrada'!$D$12)</f>
        <v>4</v>
      </c>
      <c r="O57" s="1">
        <f>IFERROR(MIN('Tela de entrada'!$K$16,MAX(N57,'Tela de entrada'!$K$15)),"")</f>
        <v>4</v>
      </c>
      <c r="P57" s="1">
        <f>MAX(0,(SUMIFS($O$2:$O$745,$B$2:$B$745,B57,$A$2:$A$745,A57)-SUMIFS($N$2:$N$745,$B$2:$B$745,B57,$A$2:$A$745,A57)))*((O57-'Tela de entrada'!$K$15)/(IF(SUMIFS($O$2:$O$745,$B$2:$B$745,B57,$A$2:$A$745,A57)-('Tela de entrada'!$K$15*'Tela de entrada'!$D$12)=0,1,SUMIFS($O$2:$O$745,$B$2:$B$745,B57,$A$2:$A$745,A57)-('Tela de entrada'!$K$15*'Tela de entrada'!$D$12))))</f>
        <v>0</v>
      </c>
      <c r="Q57" s="1">
        <f>MAX(0,(SUMIFS($N$2:$N$745,$B$2:$B$745,B57,$A$2:$A$745,A57)-SUMIFS($O$2:$O$745,$B$2:$B$745,B57,$A$2:$A$745,A57)))*(('Tela de entrada'!$K$16-O57)/(IF((('Tela de entrada'!$K$16*'Tela de entrada'!$D$12)-SUMIFS($O$2:$O$745,$B$2:$B$745,B57,$A$2:$A$745,A57))=0,1,(('Tela de entrada'!$K$16*'Tela de entrada'!$D$12)-SUMIFS($O$2:$O$745,$B$2:$B$745,B57,$A$2:$A$745,A57)))))</f>
        <v>0</v>
      </c>
      <c r="R57" s="1">
        <f t="shared" si="4"/>
        <v>4</v>
      </c>
    </row>
    <row r="58" spans="1:18" x14ac:dyDescent="0.25">
      <c r="A58">
        <v>1</v>
      </c>
      <c r="B58">
        <v>1</v>
      </c>
      <c r="C58">
        <v>1</v>
      </c>
      <c r="D58">
        <v>57</v>
      </c>
      <c r="E58">
        <v>1</v>
      </c>
      <c r="F58" s="1">
        <f>INDEX('Tela de entrada'!$C$20:$C$763,MATCH('Contrato Flexível Percentual'!D58,'Tela de entrada'!$B$20:$B$763,0),1)</f>
        <v>45</v>
      </c>
      <c r="G58">
        <v>0</v>
      </c>
      <c r="H58">
        <f t="shared" si="2"/>
        <v>45</v>
      </c>
      <c r="M58" s="1">
        <f t="shared" si="3"/>
        <v>2.2499999999999998E-3</v>
      </c>
      <c r="N58" s="1">
        <f>IF('Tela de entrada'!$K$14="carga",$L$2*M58,'Contrato Flexível Percentual'!$L$2/'Tela de entrada'!$D$12)</f>
        <v>9</v>
      </c>
      <c r="O58" s="1">
        <f>IFERROR(MIN('Tela de entrada'!$K$16,MAX(N58,'Tela de entrada'!$K$15)),"")</f>
        <v>9</v>
      </c>
      <c r="P58" s="1">
        <f>MAX(0,(SUMIFS($O$2:$O$745,$B$2:$B$745,B58,$A$2:$A$745,A58)-SUMIFS($N$2:$N$745,$B$2:$B$745,B58,$A$2:$A$745,A58)))*((O58-'Tela de entrada'!$K$15)/(IF(SUMIFS($O$2:$O$745,$B$2:$B$745,B58,$A$2:$A$745,A58)-('Tela de entrada'!$K$15*'Tela de entrada'!$D$12)=0,1,SUMIFS($O$2:$O$745,$B$2:$B$745,B58,$A$2:$A$745,A58)-('Tela de entrada'!$K$15*'Tela de entrada'!$D$12))))</f>
        <v>0</v>
      </c>
      <c r="Q58" s="1">
        <f>MAX(0,(SUMIFS($N$2:$N$745,$B$2:$B$745,B58,$A$2:$A$745,A58)-SUMIFS($O$2:$O$745,$B$2:$B$745,B58,$A$2:$A$745,A58)))*(('Tela de entrada'!$K$16-O58)/(IF((('Tela de entrada'!$K$16*'Tela de entrada'!$D$12)-SUMIFS($O$2:$O$745,$B$2:$B$745,B58,$A$2:$A$745,A58))=0,1,(('Tela de entrada'!$K$16*'Tela de entrada'!$D$12)-SUMIFS($O$2:$O$745,$B$2:$B$745,B58,$A$2:$A$745,A58)))))</f>
        <v>0</v>
      </c>
      <c r="R58" s="1">
        <f t="shared" si="4"/>
        <v>9</v>
      </c>
    </row>
    <row r="59" spans="1:18" x14ac:dyDescent="0.25">
      <c r="A59">
        <v>1</v>
      </c>
      <c r="B59">
        <v>1</v>
      </c>
      <c r="C59">
        <v>1</v>
      </c>
      <c r="D59">
        <v>58</v>
      </c>
      <c r="E59">
        <v>1</v>
      </c>
      <c r="F59" s="1">
        <f>INDEX('Tela de entrada'!$C$20:$C$763,MATCH('Contrato Flexível Percentual'!D59,'Tela de entrada'!$B$20:$B$763,0),1)</f>
        <v>41</v>
      </c>
      <c r="G59">
        <v>0</v>
      </c>
      <c r="H59">
        <f t="shared" si="2"/>
        <v>41</v>
      </c>
      <c r="M59" s="1">
        <f t="shared" si="3"/>
        <v>2.0500000000000002E-3</v>
      </c>
      <c r="N59" s="1">
        <f>IF('Tela de entrada'!$K$14="carga",$L$2*M59,'Contrato Flexível Percentual'!$L$2/'Tela de entrada'!$D$12)</f>
        <v>8.2000000000000011</v>
      </c>
      <c r="O59" s="1">
        <f>IFERROR(MIN('Tela de entrada'!$K$16,MAX(N59,'Tela de entrada'!$K$15)),"")</f>
        <v>8.2000000000000011</v>
      </c>
      <c r="P59" s="1">
        <f>MAX(0,(SUMIFS($O$2:$O$745,$B$2:$B$745,B59,$A$2:$A$745,A59)-SUMIFS($N$2:$N$745,$B$2:$B$745,B59,$A$2:$A$745,A59)))*((O59-'Tela de entrada'!$K$15)/(IF(SUMIFS($O$2:$O$745,$B$2:$B$745,B59,$A$2:$A$745,A59)-('Tela de entrada'!$K$15*'Tela de entrada'!$D$12)=0,1,SUMIFS($O$2:$O$745,$B$2:$B$745,B59,$A$2:$A$745,A59)-('Tela de entrada'!$K$15*'Tela de entrada'!$D$12))))</f>
        <v>0</v>
      </c>
      <c r="Q59" s="1">
        <f>MAX(0,(SUMIFS($N$2:$N$745,$B$2:$B$745,B59,$A$2:$A$745,A59)-SUMIFS($O$2:$O$745,$B$2:$B$745,B59,$A$2:$A$745,A59)))*(('Tela de entrada'!$K$16-O59)/(IF((('Tela de entrada'!$K$16*'Tela de entrada'!$D$12)-SUMIFS($O$2:$O$745,$B$2:$B$745,B59,$A$2:$A$745,A59))=0,1,(('Tela de entrada'!$K$16*'Tela de entrada'!$D$12)-SUMIFS($O$2:$O$745,$B$2:$B$745,B59,$A$2:$A$745,A59)))))</f>
        <v>0</v>
      </c>
      <c r="R59" s="1">
        <f t="shared" si="4"/>
        <v>8.2000000000000011</v>
      </c>
    </row>
    <row r="60" spans="1:18" x14ac:dyDescent="0.25">
      <c r="A60">
        <v>1</v>
      </c>
      <c r="B60">
        <v>1</v>
      </c>
      <c r="C60">
        <v>1</v>
      </c>
      <c r="D60">
        <v>59</v>
      </c>
      <c r="E60">
        <v>1</v>
      </c>
      <c r="F60" s="1">
        <f>INDEX('Tela de entrada'!$C$20:$C$763,MATCH('Contrato Flexível Percentual'!D60,'Tela de entrada'!$B$20:$B$763,0),1)</f>
        <v>33</v>
      </c>
      <c r="G60">
        <v>0</v>
      </c>
      <c r="H60">
        <f t="shared" si="2"/>
        <v>33</v>
      </c>
      <c r="M60" s="1">
        <f t="shared" si="3"/>
        <v>1.65E-3</v>
      </c>
      <c r="N60" s="1">
        <f>IF('Tela de entrada'!$K$14="carga",$L$2*M60,'Contrato Flexível Percentual'!$L$2/'Tela de entrada'!$D$12)</f>
        <v>6.6</v>
      </c>
      <c r="O60" s="1">
        <f>IFERROR(MIN('Tela de entrada'!$K$16,MAX(N60,'Tela de entrada'!$K$15)),"")</f>
        <v>6.6</v>
      </c>
      <c r="P60" s="1">
        <f>MAX(0,(SUMIFS($O$2:$O$745,$B$2:$B$745,B60,$A$2:$A$745,A60)-SUMIFS($N$2:$N$745,$B$2:$B$745,B60,$A$2:$A$745,A60)))*((O60-'Tela de entrada'!$K$15)/(IF(SUMIFS($O$2:$O$745,$B$2:$B$745,B60,$A$2:$A$745,A60)-('Tela de entrada'!$K$15*'Tela de entrada'!$D$12)=0,1,SUMIFS($O$2:$O$745,$B$2:$B$745,B60,$A$2:$A$745,A60)-('Tela de entrada'!$K$15*'Tela de entrada'!$D$12))))</f>
        <v>0</v>
      </c>
      <c r="Q60" s="1">
        <f>MAX(0,(SUMIFS($N$2:$N$745,$B$2:$B$745,B60,$A$2:$A$745,A60)-SUMIFS($O$2:$O$745,$B$2:$B$745,B60,$A$2:$A$745,A60)))*(('Tela de entrada'!$K$16-O60)/(IF((('Tela de entrada'!$K$16*'Tela de entrada'!$D$12)-SUMIFS($O$2:$O$745,$B$2:$B$745,B60,$A$2:$A$745,A60))=0,1,(('Tela de entrada'!$K$16*'Tela de entrada'!$D$12)-SUMIFS($O$2:$O$745,$B$2:$B$745,B60,$A$2:$A$745,A60)))))</f>
        <v>0</v>
      </c>
      <c r="R60" s="1">
        <f t="shared" si="4"/>
        <v>6.6</v>
      </c>
    </row>
    <row r="61" spans="1:18" x14ac:dyDescent="0.25">
      <c r="A61">
        <v>1</v>
      </c>
      <c r="B61">
        <v>1</v>
      </c>
      <c r="C61">
        <v>1</v>
      </c>
      <c r="D61">
        <v>60</v>
      </c>
      <c r="E61">
        <v>1</v>
      </c>
      <c r="F61" s="1">
        <f>INDEX('Tela de entrada'!$C$20:$C$763,MATCH('Contrato Flexível Percentual'!D61,'Tela de entrada'!$B$20:$B$763,0),1)</f>
        <v>19</v>
      </c>
      <c r="G61">
        <v>0</v>
      </c>
      <c r="H61">
        <f t="shared" si="2"/>
        <v>19</v>
      </c>
      <c r="M61" s="1">
        <f t="shared" si="3"/>
        <v>9.5E-4</v>
      </c>
      <c r="N61" s="1">
        <f>IF('Tela de entrada'!$K$14="carga",$L$2*M61,'Contrato Flexível Percentual'!$L$2/'Tela de entrada'!$D$12)</f>
        <v>3.8</v>
      </c>
      <c r="O61" s="1">
        <f>IFERROR(MIN('Tela de entrada'!$K$16,MAX(N61,'Tela de entrada'!$K$15)),"")</f>
        <v>3.8</v>
      </c>
      <c r="P61" s="1">
        <f>MAX(0,(SUMIFS($O$2:$O$745,$B$2:$B$745,B61,$A$2:$A$745,A61)-SUMIFS($N$2:$N$745,$B$2:$B$745,B61,$A$2:$A$745,A61)))*((O61-'Tela de entrada'!$K$15)/(IF(SUMIFS($O$2:$O$745,$B$2:$B$745,B61,$A$2:$A$745,A61)-('Tela de entrada'!$K$15*'Tela de entrada'!$D$12)=0,1,SUMIFS($O$2:$O$745,$B$2:$B$745,B61,$A$2:$A$745,A61)-('Tela de entrada'!$K$15*'Tela de entrada'!$D$12))))</f>
        <v>0</v>
      </c>
      <c r="Q61" s="1">
        <f>MAX(0,(SUMIFS($N$2:$N$745,$B$2:$B$745,B61,$A$2:$A$745,A61)-SUMIFS($O$2:$O$745,$B$2:$B$745,B61,$A$2:$A$745,A61)))*(('Tela de entrada'!$K$16-O61)/(IF((('Tela de entrada'!$K$16*'Tela de entrada'!$D$12)-SUMIFS($O$2:$O$745,$B$2:$B$745,B61,$A$2:$A$745,A61))=0,1,(('Tela de entrada'!$K$16*'Tela de entrada'!$D$12)-SUMIFS($O$2:$O$745,$B$2:$B$745,B61,$A$2:$A$745,A61)))))</f>
        <v>0</v>
      </c>
      <c r="R61" s="1">
        <f t="shared" si="4"/>
        <v>3.8</v>
      </c>
    </row>
    <row r="62" spans="1:18" x14ac:dyDescent="0.25">
      <c r="A62">
        <v>1</v>
      </c>
      <c r="B62">
        <v>1</v>
      </c>
      <c r="C62">
        <v>1</v>
      </c>
      <c r="D62">
        <v>61</v>
      </c>
      <c r="E62">
        <v>1</v>
      </c>
      <c r="F62" s="1">
        <f>INDEX('Tela de entrada'!$C$20:$C$763,MATCH('Contrato Flexível Percentual'!D62,'Tela de entrada'!$B$20:$B$763,0),1)</f>
        <v>37</v>
      </c>
      <c r="G62">
        <v>0</v>
      </c>
      <c r="H62">
        <f t="shared" si="2"/>
        <v>37</v>
      </c>
      <c r="M62" s="1">
        <f t="shared" si="3"/>
        <v>1.8500000000000001E-3</v>
      </c>
      <c r="N62" s="1">
        <f>IF('Tela de entrada'!$K$14="carga",$L$2*M62,'Contrato Flexível Percentual'!$L$2/'Tela de entrada'!$D$12)</f>
        <v>7.4</v>
      </c>
      <c r="O62" s="1">
        <f>IFERROR(MIN('Tela de entrada'!$K$16,MAX(N62,'Tela de entrada'!$K$15)),"")</f>
        <v>7.4</v>
      </c>
      <c r="P62" s="1">
        <f>MAX(0,(SUMIFS($O$2:$O$745,$B$2:$B$745,B62,$A$2:$A$745,A62)-SUMIFS($N$2:$N$745,$B$2:$B$745,B62,$A$2:$A$745,A62)))*((O62-'Tela de entrada'!$K$15)/(IF(SUMIFS($O$2:$O$745,$B$2:$B$745,B62,$A$2:$A$745,A62)-('Tela de entrada'!$K$15*'Tela de entrada'!$D$12)=0,1,SUMIFS($O$2:$O$745,$B$2:$B$745,B62,$A$2:$A$745,A62)-('Tela de entrada'!$K$15*'Tela de entrada'!$D$12))))</f>
        <v>0</v>
      </c>
      <c r="Q62" s="1">
        <f>MAX(0,(SUMIFS($N$2:$N$745,$B$2:$B$745,B62,$A$2:$A$745,A62)-SUMIFS($O$2:$O$745,$B$2:$B$745,B62,$A$2:$A$745,A62)))*(('Tela de entrada'!$K$16-O62)/(IF((('Tela de entrada'!$K$16*'Tela de entrada'!$D$12)-SUMIFS($O$2:$O$745,$B$2:$B$745,B62,$A$2:$A$745,A62))=0,1,(('Tela de entrada'!$K$16*'Tela de entrada'!$D$12)-SUMIFS($O$2:$O$745,$B$2:$B$745,B62,$A$2:$A$745,A62)))))</f>
        <v>0</v>
      </c>
      <c r="R62" s="1">
        <f t="shared" si="4"/>
        <v>7.4</v>
      </c>
    </row>
    <row r="63" spans="1:18" x14ac:dyDescent="0.25">
      <c r="A63">
        <v>1</v>
      </c>
      <c r="B63">
        <v>1</v>
      </c>
      <c r="C63">
        <v>1</v>
      </c>
      <c r="D63">
        <v>62</v>
      </c>
      <c r="E63">
        <v>1</v>
      </c>
      <c r="F63" s="1">
        <f>INDEX('Tela de entrada'!$C$20:$C$763,MATCH('Contrato Flexível Percentual'!D63,'Tela de entrada'!$B$20:$B$763,0),1)</f>
        <v>10</v>
      </c>
      <c r="G63">
        <v>0</v>
      </c>
      <c r="H63">
        <f t="shared" si="2"/>
        <v>10</v>
      </c>
      <c r="M63" s="1">
        <f t="shared" si="3"/>
        <v>5.0000000000000001E-4</v>
      </c>
      <c r="N63" s="1">
        <f>IF('Tela de entrada'!$K$14="carga",$L$2*M63,'Contrato Flexível Percentual'!$L$2/'Tela de entrada'!$D$12)</f>
        <v>2</v>
      </c>
      <c r="O63" s="1">
        <f>IFERROR(MIN('Tela de entrada'!$K$16,MAX(N63,'Tela de entrada'!$K$15)),"")</f>
        <v>2</v>
      </c>
      <c r="P63" s="1">
        <f>MAX(0,(SUMIFS($O$2:$O$745,$B$2:$B$745,B63,$A$2:$A$745,A63)-SUMIFS($N$2:$N$745,$B$2:$B$745,B63,$A$2:$A$745,A63)))*((O63-'Tela de entrada'!$K$15)/(IF(SUMIFS($O$2:$O$745,$B$2:$B$745,B63,$A$2:$A$745,A63)-('Tela de entrada'!$K$15*'Tela de entrada'!$D$12)=0,1,SUMIFS($O$2:$O$745,$B$2:$B$745,B63,$A$2:$A$745,A63)-('Tela de entrada'!$K$15*'Tela de entrada'!$D$12))))</f>
        <v>0</v>
      </c>
      <c r="Q63" s="1">
        <f>MAX(0,(SUMIFS($N$2:$N$745,$B$2:$B$745,B63,$A$2:$A$745,A63)-SUMIFS($O$2:$O$745,$B$2:$B$745,B63,$A$2:$A$745,A63)))*(('Tela de entrada'!$K$16-O63)/(IF((('Tela de entrada'!$K$16*'Tela de entrada'!$D$12)-SUMIFS($O$2:$O$745,$B$2:$B$745,B63,$A$2:$A$745,A63))=0,1,(('Tela de entrada'!$K$16*'Tela de entrada'!$D$12)-SUMIFS($O$2:$O$745,$B$2:$B$745,B63,$A$2:$A$745,A63)))))</f>
        <v>0</v>
      </c>
      <c r="R63" s="1">
        <f t="shared" si="4"/>
        <v>2</v>
      </c>
    </row>
    <row r="64" spans="1:18" x14ac:dyDescent="0.25">
      <c r="A64">
        <v>1</v>
      </c>
      <c r="B64">
        <v>1</v>
      </c>
      <c r="C64">
        <v>1</v>
      </c>
      <c r="D64">
        <v>63</v>
      </c>
      <c r="E64">
        <v>1</v>
      </c>
      <c r="F64" s="1">
        <f>INDEX('Tela de entrada'!$C$20:$C$763,MATCH('Contrato Flexível Percentual'!D64,'Tela de entrada'!$B$20:$B$763,0),1)</f>
        <v>35</v>
      </c>
      <c r="G64">
        <v>0</v>
      </c>
      <c r="H64">
        <f t="shared" si="2"/>
        <v>35</v>
      </c>
      <c r="M64" s="1">
        <f t="shared" si="3"/>
        <v>1.75E-3</v>
      </c>
      <c r="N64" s="1">
        <f>IF('Tela de entrada'!$K$14="carga",$L$2*M64,'Contrato Flexível Percentual'!$L$2/'Tela de entrada'!$D$12)</f>
        <v>7</v>
      </c>
      <c r="O64" s="1">
        <f>IFERROR(MIN('Tela de entrada'!$K$16,MAX(N64,'Tela de entrada'!$K$15)),"")</f>
        <v>7</v>
      </c>
      <c r="P64" s="1">
        <f>MAX(0,(SUMIFS($O$2:$O$745,$B$2:$B$745,B64,$A$2:$A$745,A64)-SUMIFS($N$2:$N$745,$B$2:$B$745,B64,$A$2:$A$745,A64)))*((O64-'Tela de entrada'!$K$15)/(IF(SUMIFS($O$2:$O$745,$B$2:$B$745,B64,$A$2:$A$745,A64)-('Tela de entrada'!$K$15*'Tela de entrada'!$D$12)=0,1,SUMIFS($O$2:$O$745,$B$2:$B$745,B64,$A$2:$A$745,A64)-('Tela de entrada'!$K$15*'Tela de entrada'!$D$12))))</f>
        <v>0</v>
      </c>
      <c r="Q64" s="1">
        <f>MAX(0,(SUMIFS($N$2:$N$745,$B$2:$B$745,B64,$A$2:$A$745,A64)-SUMIFS($O$2:$O$745,$B$2:$B$745,B64,$A$2:$A$745,A64)))*(('Tela de entrada'!$K$16-O64)/(IF((('Tela de entrada'!$K$16*'Tela de entrada'!$D$12)-SUMIFS($O$2:$O$745,$B$2:$B$745,B64,$A$2:$A$745,A64))=0,1,(('Tela de entrada'!$K$16*'Tela de entrada'!$D$12)-SUMIFS($O$2:$O$745,$B$2:$B$745,B64,$A$2:$A$745,A64)))))</f>
        <v>0</v>
      </c>
      <c r="R64" s="1">
        <f t="shared" si="4"/>
        <v>7</v>
      </c>
    </row>
    <row r="65" spans="1:18" x14ac:dyDescent="0.25">
      <c r="A65">
        <v>1</v>
      </c>
      <c r="B65">
        <v>1</v>
      </c>
      <c r="C65">
        <v>1</v>
      </c>
      <c r="D65">
        <v>64</v>
      </c>
      <c r="E65">
        <v>1</v>
      </c>
      <c r="F65" s="1">
        <f>INDEX('Tela de entrada'!$C$20:$C$763,MATCH('Contrato Flexível Percentual'!D65,'Tela de entrada'!$B$20:$B$763,0),1)</f>
        <v>8</v>
      </c>
      <c r="G65">
        <v>0</v>
      </c>
      <c r="H65">
        <f t="shared" si="2"/>
        <v>8</v>
      </c>
      <c r="M65" s="1">
        <f t="shared" si="3"/>
        <v>4.0000000000000002E-4</v>
      </c>
      <c r="N65" s="1">
        <f>IF('Tela de entrada'!$K$14="carga",$L$2*M65,'Contrato Flexível Percentual'!$L$2/'Tela de entrada'!$D$12)</f>
        <v>1.6</v>
      </c>
      <c r="O65" s="1">
        <f>IFERROR(MIN('Tela de entrada'!$K$16,MAX(N65,'Tela de entrada'!$K$15)),"")</f>
        <v>1.6</v>
      </c>
      <c r="P65" s="1">
        <f>MAX(0,(SUMIFS($O$2:$O$745,$B$2:$B$745,B65,$A$2:$A$745,A65)-SUMIFS($N$2:$N$745,$B$2:$B$745,B65,$A$2:$A$745,A65)))*((O65-'Tela de entrada'!$K$15)/(IF(SUMIFS($O$2:$O$745,$B$2:$B$745,B65,$A$2:$A$745,A65)-('Tela de entrada'!$K$15*'Tela de entrada'!$D$12)=0,1,SUMIFS($O$2:$O$745,$B$2:$B$745,B65,$A$2:$A$745,A65)-('Tela de entrada'!$K$15*'Tela de entrada'!$D$12))))</f>
        <v>0</v>
      </c>
      <c r="Q65" s="1">
        <f>MAX(0,(SUMIFS($N$2:$N$745,$B$2:$B$745,B65,$A$2:$A$745,A65)-SUMIFS($O$2:$O$745,$B$2:$B$745,B65,$A$2:$A$745,A65)))*(('Tela de entrada'!$K$16-O65)/(IF((('Tela de entrada'!$K$16*'Tela de entrada'!$D$12)-SUMIFS($O$2:$O$745,$B$2:$B$745,B65,$A$2:$A$745,A65))=0,1,(('Tela de entrada'!$K$16*'Tela de entrada'!$D$12)-SUMIFS($O$2:$O$745,$B$2:$B$745,B65,$A$2:$A$745,A65)))))</f>
        <v>0</v>
      </c>
      <c r="R65" s="1">
        <f t="shared" si="4"/>
        <v>1.6</v>
      </c>
    </row>
    <row r="66" spans="1:18" x14ac:dyDescent="0.25">
      <c r="A66">
        <v>1</v>
      </c>
      <c r="B66">
        <v>1</v>
      </c>
      <c r="C66">
        <v>1</v>
      </c>
      <c r="D66">
        <v>65</v>
      </c>
      <c r="E66">
        <v>1</v>
      </c>
      <c r="F66" s="1">
        <f>INDEX('Tela de entrada'!$C$20:$C$763,MATCH('Contrato Flexível Percentual'!D66,'Tela de entrada'!$B$20:$B$763,0),1)</f>
        <v>47</v>
      </c>
      <c r="G66">
        <v>0</v>
      </c>
      <c r="H66">
        <f t="shared" si="2"/>
        <v>47</v>
      </c>
      <c r="M66" s="1">
        <f t="shared" si="3"/>
        <v>2.3500000000000001E-3</v>
      </c>
      <c r="N66" s="1">
        <f>IF('Tela de entrada'!$K$14="carga",$L$2*M66,'Contrato Flexível Percentual'!$L$2/'Tela de entrada'!$D$12)</f>
        <v>9.4</v>
      </c>
      <c r="O66" s="1">
        <f>IFERROR(MIN('Tela de entrada'!$K$16,MAX(N66,'Tela de entrada'!$K$15)),"")</f>
        <v>9.4</v>
      </c>
      <c r="P66" s="1">
        <f>MAX(0,(SUMIFS($O$2:$O$745,$B$2:$B$745,B66,$A$2:$A$745,A66)-SUMIFS($N$2:$N$745,$B$2:$B$745,B66,$A$2:$A$745,A66)))*((O66-'Tela de entrada'!$K$15)/(IF(SUMIFS($O$2:$O$745,$B$2:$B$745,B66,$A$2:$A$745,A66)-('Tela de entrada'!$K$15*'Tela de entrada'!$D$12)=0,1,SUMIFS($O$2:$O$745,$B$2:$B$745,B66,$A$2:$A$745,A66)-('Tela de entrada'!$K$15*'Tela de entrada'!$D$12))))</f>
        <v>0</v>
      </c>
      <c r="Q66" s="1">
        <f>MAX(0,(SUMIFS($N$2:$N$745,$B$2:$B$745,B66,$A$2:$A$745,A66)-SUMIFS($O$2:$O$745,$B$2:$B$745,B66,$A$2:$A$745,A66)))*(('Tela de entrada'!$K$16-O66)/(IF((('Tela de entrada'!$K$16*'Tela de entrada'!$D$12)-SUMIFS($O$2:$O$745,$B$2:$B$745,B66,$A$2:$A$745,A66))=0,1,(('Tela de entrada'!$K$16*'Tela de entrada'!$D$12)-SUMIFS($O$2:$O$745,$B$2:$B$745,B66,$A$2:$A$745,A66)))))</f>
        <v>0</v>
      </c>
      <c r="R66" s="1">
        <f t="shared" si="4"/>
        <v>9.4</v>
      </c>
    </row>
    <row r="67" spans="1:18" x14ac:dyDescent="0.25">
      <c r="A67">
        <v>1</v>
      </c>
      <c r="B67">
        <v>1</v>
      </c>
      <c r="C67">
        <v>1</v>
      </c>
      <c r="D67">
        <v>66</v>
      </c>
      <c r="E67">
        <v>1</v>
      </c>
      <c r="F67" s="1">
        <f>INDEX('Tela de entrada'!$C$20:$C$763,MATCH('Contrato Flexível Percentual'!D67,'Tela de entrada'!$B$20:$B$763,0),1)</f>
        <v>7</v>
      </c>
      <c r="G67">
        <v>0</v>
      </c>
      <c r="H67">
        <f t="shared" ref="H67:H130" si="7">F67-G67</f>
        <v>7</v>
      </c>
      <c r="M67" s="1">
        <f t="shared" ref="M67:M130" si="8">H67/IF(SUM($H$2:$H$745)=0,1,SUM($H$2:$H$745))</f>
        <v>3.5E-4</v>
      </c>
      <c r="N67" s="1">
        <f>IF('Tela de entrada'!$K$14="carga",$L$2*M67,'Contrato Flexível Percentual'!$L$2/'Tela de entrada'!$D$12)</f>
        <v>1.4</v>
      </c>
      <c r="O67" s="1">
        <f>IFERROR(MIN('Tela de entrada'!$K$16,MAX(N67,'Tela de entrada'!$K$15)),"")</f>
        <v>1.4</v>
      </c>
      <c r="P67" s="1">
        <f>MAX(0,(SUMIFS($O$2:$O$745,$B$2:$B$745,B67,$A$2:$A$745,A67)-SUMIFS($N$2:$N$745,$B$2:$B$745,B67,$A$2:$A$745,A67)))*((O67-'Tela de entrada'!$K$15)/(IF(SUMIFS($O$2:$O$745,$B$2:$B$745,B67,$A$2:$A$745,A67)-('Tela de entrada'!$K$15*'Tela de entrada'!$D$12)=0,1,SUMIFS($O$2:$O$745,$B$2:$B$745,B67,$A$2:$A$745,A67)-('Tela de entrada'!$K$15*'Tela de entrada'!$D$12))))</f>
        <v>0</v>
      </c>
      <c r="Q67" s="1">
        <f>MAX(0,(SUMIFS($N$2:$N$745,$B$2:$B$745,B67,$A$2:$A$745,A67)-SUMIFS($O$2:$O$745,$B$2:$B$745,B67,$A$2:$A$745,A67)))*(('Tela de entrada'!$K$16-O67)/(IF((('Tela de entrada'!$K$16*'Tela de entrada'!$D$12)-SUMIFS($O$2:$O$745,$B$2:$B$745,B67,$A$2:$A$745,A67))=0,1,(('Tela de entrada'!$K$16*'Tela de entrada'!$D$12)-SUMIFS($O$2:$O$745,$B$2:$B$745,B67,$A$2:$A$745,A67)))))</f>
        <v>0</v>
      </c>
      <c r="R67" s="1">
        <f t="shared" ref="R67:R130" si="9">O67-P67+Q67</f>
        <v>1.4</v>
      </c>
    </row>
    <row r="68" spans="1:18" x14ac:dyDescent="0.25">
      <c r="A68">
        <v>1</v>
      </c>
      <c r="B68">
        <v>1</v>
      </c>
      <c r="C68">
        <v>1</v>
      </c>
      <c r="D68">
        <v>67</v>
      </c>
      <c r="E68">
        <v>1</v>
      </c>
      <c r="F68" s="1">
        <f>INDEX('Tela de entrada'!$C$20:$C$763,MATCH('Contrato Flexível Percentual'!D68,'Tela de entrada'!$B$20:$B$763,0),1)</f>
        <v>18</v>
      </c>
      <c r="G68">
        <v>0</v>
      </c>
      <c r="H68">
        <f t="shared" si="7"/>
        <v>18</v>
      </c>
      <c r="M68" s="1">
        <f t="shared" si="8"/>
        <v>8.9999999999999998E-4</v>
      </c>
      <c r="N68" s="1">
        <f>IF('Tela de entrada'!$K$14="carga",$L$2*M68,'Contrato Flexível Percentual'!$L$2/'Tela de entrada'!$D$12)</f>
        <v>3.6</v>
      </c>
      <c r="O68" s="1">
        <f>IFERROR(MIN('Tela de entrada'!$K$16,MAX(N68,'Tela de entrada'!$K$15)),"")</f>
        <v>3.6</v>
      </c>
      <c r="P68" s="1">
        <f>MAX(0,(SUMIFS($O$2:$O$745,$B$2:$B$745,B68,$A$2:$A$745,A68)-SUMIFS($N$2:$N$745,$B$2:$B$745,B68,$A$2:$A$745,A68)))*((O68-'Tela de entrada'!$K$15)/(IF(SUMIFS($O$2:$O$745,$B$2:$B$745,B68,$A$2:$A$745,A68)-('Tela de entrada'!$K$15*'Tela de entrada'!$D$12)=0,1,SUMIFS($O$2:$O$745,$B$2:$B$745,B68,$A$2:$A$745,A68)-('Tela de entrada'!$K$15*'Tela de entrada'!$D$12))))</f>
        <v>0</v>
      </c>
      <c r="Q68" s="1">
        <f>MAX(0,(SUMIFS($N$2:$N$745,$B$2:$B$745,B68,$A$2:$A$745,A68)-SUMIFS($O$2:$O$745,$B$2:$B$745,B68,$A$2:$A$745,A68)))*(('Tela de entrada'!$K$16-O68)/(IF((('Tela de entrada'!$K$16*'Tela de entrada'!$D$12)-SUMIFS($O$2:$O$745,$B$2:$B$745,B68,$A$2:$A$745,A68))=0,1,(('Tela de entrada'!$K$16*'Tela de entrada'!$D$12)-SUMIFS($O$2:$O$745,$B$2:$B$745,B68,$A$2:$A$745,A68)))))</f>
        <v>0</v>
      </c>
      <c r="R68" s="1">
        <f t="shared" si="9"/>
        <v>3.6</v>
      </c>
    </row>
    <row r="69" spans="1:18" x14ac:dyDescent="0.25">
      <c r="A69">
        <v>1</v>
      </c>
      <c r="B69">
        <v>1</v>
      </c>
      <c r="C69">
        <v>1</v>
      </c>
      <c r="D69">
        <v>68</v>
      </c>
      <c r="E69">
        <v>1</v>
      </c>
      <c r="F69" s="1">
        <f>INDEX('Tela de entrada'!$C$20:$C$763,MATCH('Contrato Flexível Percentual'!D69,'Tela de entrada'!$B$20:$B$763,0),1)</f>
        <v>25</v>
      </c>
      <c r="G69">
        <v>0</v>
      </c>
      <c r="H69">
        <f t="shared" si="7"/>
        <v>25</v>
      </c>
      <c r="M69" s="1">
        <f t="shared" si="8"/>
        <v>1.25E-3</v>
      </c>
      <c r="N69" s="1">
        <f>IF('Tela de entrada'!$K$14="carga",$L$2*M69,'Contrato Flexível Percentual'!$L$2/'Tela de entrada'!$D$12)</f>
        <v>5</v>
      </c>
      <c r="O69" s="1">
        <f>IFERROR(MIN('Tela de entrada'!$K$16,MAX(N69,'Tela de entrada'!$K$15)),"")</f>
        <v>5</v>
      </c>
      <c r="P69" s="1">
        <f>MAX(0,(SUMIFS($O$2:$O$745,$B$2:$B$745,B69,$A$2:$A$745,A69)-SUMIFS($N$2:$N$745,$B$2:$B$745,B69,$A$2:$A$745,A69)))*((O69-'Tela de entrada'!$K$15)/(IF(SUMIFS($O$2:$O$745,$B$2:$B$745,B69,$A$2:$A$745,A69)-('Tela de entrada'!$K$15*'Tela de entrada'!$D$12)=0,1,SUMIFS($O$2:$O$745,$B$2:$B$745,B69,$A$2:$A$745,A69)-('Tela de entrada'!$K$15*'Tela de entrada'!$D$12))))</f>
        <v>0</v>
      </c>
      <c r="Q69" s="1">
        <f>MAX(0,(SUMIFS($N$2:$N$745,$B$2:$B$745,B69,$A$2:$A$745,A69)-SUMIFS($O$2:$O$745,$B$2:$B$745,B69,$A$2:$A$745,A69)))*(('Tela de entrada'!$K$16-O69)/(IF((('Tela de entrada'!$K$16*'Tela de entrada'!$D$12)-SUMIFS($O$2:$O$745,$B$2:$B$745,B69,$A$2:$A$745,A69))=0,1,(('Tela de entrada'!$K$16*'Tela de entrada'!$D$12)-SUMIFS($O$2:$O$745,$B$2:$B$745,B69,$A$2:$A$745,A69)))))</f>
        <v>0</v>
      </c>
      <c r="R69" s="1">
        <f t="shared" si="9"/>
        <v>5</v>
      </c>
    </row>
    <row r="70" spans="1:18" x14ac:dyDescent="0.25">
      <c r="A70">
        <v>1</v>
      </c>
      <c r="B70">
        <v>1</v>
      </c>
      <c r="C70">
        <v>1</v>
      </c>
      <c r="D70">
        <v>69</v>
      </c>
      <c r="E70">
        <v>1</v>
      </c>
      <c r="F70" s="1">
        <f>INDEX('Tela de entrada'!$C$20:$C$763,MATCH('Contrato Flexível Percentual'!D70,'Tela de entrada'!$B$20:$B$763,0),1)</f>
        <v>49</v>
      </c>
      <c r="G70">
        <v>0</v>
      </c>
      <c r="H70">
        <f t="shared" si="7"/>
        <v>49</v>
      </c>
      <c r="M70" s="1">
        <f t="shared" si="8"/>
        <v>2.4499999999999999E-3</v>
      </c>
      <c r="N70" s="1">
        <f>IF('Tela de entrada'!$K$14="carga",$L$2*M70,'Contrato Flexível Percentual'!$L$2/'Tela de entrada'!$D$12)</f>
        <v>9.7999999999999989</v>
      </c>
      <c r="O70" s="1">
        <f>IFERROR(MIN('Tela de entrada'!$K$16,MAX(N70,'Tela de entrada'!$K$15)),"")</f>
        <v>9.7999999999999989</v>
      </c>
      <c r="P70" s="1">
        <f>MAX(0,(SUMIFS($O$2:$O$745,$B$2:$B$745,B70,$A$2:$A$745,A70)-SUMIFS($N$2:$N$745,$B$2:$B$745,B70,$A$2:$A$745,A70)))*((O70-'Tela de entrada'!$K$15)/(IF(SUMIFS($O$2:$O$745,$B$2:$B$745,B70,$A$2:$A$745,A70)-('Tela de entrada'!$K$15*'Tela de entrada'!$D$12)=0,1,SUMIFS($O$2:$O$745,$B$2:$B$745,B70,$A$2:$A$745,A70)-('Tela de entrada'!$K$15*'Tela de entrada'!$D$12))))</f>
        <v>0</v>
      </c>
      <c r="Q70" s="1">
        <f>MAX(0,(SUMIFS($N$2:$N$745,$B$2:$B$745,B70,$A$2:$A$745,A70)-SUMIFS($O$2:$O$745,$B$2:$B$745,B70,$A$2:$A$745,A70)))*(('Tela de entrada'!$K$16-O70)/(IF((('Tela de entrada'!$K$16*'Tela de entrada'!$D$12)-SUMIFS($O$2:$O$745,$B$2:$B$745,B70,$A$2:$A$745,A70))=0,1,(('Tela de entrada'!$K$16*'Tela de entrada'!$D$12)-SUMIFS($O$2:$O$745,$B$2:$B$745,B70,$A$2:$A$745,A70)))))</f>
        <v>0</v>
      </c>
      <c r="R70" s="1">
        <f t="shared" si="9"/>
        <v>9.7999999999999989</v>
      </c>
    </row>
    <row r="71" spans="1:18" x14ac:dyDescent="0.25">
      <c r="A71">
        <v>1</v>
      </c>
      <c r="B71">
        <v>1</v>
      </c>
      <c r="C71">
        <v>1</v>
      </c>
      <c r="D71">
        <v>70</v>
      </c>
      <c r="E71">
        <v>1</v>
      </c>
      <c r="F71" s="1">
        <f>INDEX('Tela de entrada'!$C$20:$C$763,MATCH('Contrato Flexível Percentual'!D71,'Tela de entrada'!$B$20:$B$763,0),1)</f>
        <v>17</v>
      </c>
      <c r="G71">
        <v>0</v>
      </c>
      <c r="H71">
        <f t="shared" si="7"/>
        <v>17</v>
      </c>
      <c r="M71" s="1">
        <f t="shared" si="8"/>
        <v>8.4999999999999995E-4</v>
      </c>
      <c r="N71" s="1">
        <f>IF('Tela de entrada'!$K$14="carga",$L$2*M71,'Contrato Flexível Percentual'!$L$2/'Tela de entrada'!$D$12)</f>
        <v>3.4</v>
      </c>
      <c r="O71" s="1">
        <f>IFERROR(MIN('Tela de entrada'!$K$16,MAX(N71,'Tela de entrada'!$K$15)),"")</f>
        <v>3.4</v>
      </c>
      <c r="P71" s="1">
        <f>MAX(0,(SUMIFS($O$2:$O$745,$B$2:$B$745,B71,$A$2:$A$745,A71)-SUMIFS($N$2:$N$745,$B$2:$B$745,B71,$A$2:$A$745,A71)))*((O71-'Tela de entrada'!$K$15)/(IF(SUMIFS($O$2:$O$745,$B$2:$B$745,B71,$A$2:$A$745,A71)-('Tela de entrada'!$K$15*'Tela de entrada'!$D$12)=0,1,SUMIFS($O$2:$O$745,$B$2:$B$745,B71,$A$2:$A$745,A71)-('Tela de entrada'!$K$15*'Tela de entrada'!$D$12))))</f>
        <v>0</v>
      </c>
      <c r="Q71" s="1">
        <f>MAX(0,(SUMIFS($N$2:$N$745,$B$2:$B$745,B71,$A$2:$A$745,A71)-SUMIFS($O$2:$O$745,$B$2:$B$745,B71,$A$2:$A$745,A71)))*(('Tela de entrada'!$K$16-O71)/(IF((('Tela de entrada'!$K$16*'Tela de entrada'!$D$12)-SUMIFS($O$2:$O$745,$B$2:$B$745,B71,$A$2:$A$745,A71))=0,1,(('Tela de entrada'!$K$16*'Tela de entrada'!$D$12)-SUMIFS($O$2:$O$745,$B$2:$B$745,B71,$A$2:$A$745,A71)))))</f>
        <v>0</v>
      </c>
      <c r="R71" s="1">
        <f t="shared" si="9"/>
        <v>3.4</v>
      </c>
    </row>
    <row r="72" spans="1:18" x14ac:dyDescent="0.25">
      <c r="A72">
        <v>1</v>
      </c>
      <c r="B72">
        <v>1</v>
      </c>
      <c r="C72">
        <v>1</v>
      </c>
      <c r="D72">
        <v>71</v>
      </c>
      <c r="E72">
        <v>1</v>
      </c>
      <c r="F72" s="1">
        <f>INDEX('Tela de entrada'!$C$20:$C$763,MATCH('Contrato Flexível Percentual'!D72,'Tela de entrada'!$B$20:$B$763,0),1)</f>
        <v>6</v>
      </c>
      <c r="G72">
        <v>0</v>
      </c>
      <c r="H72">
        <f t="shared" si="7"/>
        <v>6</v>
      </c>
      <c r="M72" s="1">
        <f t="shared" si="8"/>
        <v>2.9999999999999997E-4</v>
      </c>
      <c r="N72" s="1">
        <f>IF('Tela de entrada'!$K$14="carga",$L$2*M72,'Contrato Flexível Percentual'!$L$2/'Tela de entrada'!$D$12)</f>
        <v>1.2</v>
      </c>
      <c r="O72" s="1">
        <f>IFERROR(MIN('Tela de entrada'!$K$16,MAX(N72,'Tela de entrada'!$K$15)),"")</f>
        <v>1.2</v>
      </c>
      <c r="P72" s="1">
        <f>MAX(0,(SUMIFS($O$2:$O$745,$B$2:$B$745,B72,$A$2:$A$745,A72)-SUMIFS($N$2:$N$745,$B$2:$B$745,B72,$A$2:$A$745,A72)))*((O72-'Tela de entrada'!$K$15)/(IF(SUMIFS($O$2:$O$745,$B$2:$B$745,B72,$A$2:$A$745,A72)-('Tela de entrada'!$K$15*'Tela de entrada'!$D$12)=0,1,SUMIFS($O$2:$O$745,$B$2:$B$745,B72,$A$2:$A$745,A72)-('Tela de entrada'!$K$15*'Tela de entrada'!$D$12))))</f>
        <v>0</v>
      </c>
      <c r="Q72" s="1">
        <f>MAX(0,(SUMIFS($N$2:$N$745,$B$2:$B$745,B72,$A$2:$A$745,A72)-SUMIFS($O$2:$O$745,$B$2:$B$745,B72,$A$2:$A$745,A72)))*(('Tela de entrada'!$K$16-O72)/(IF((('Tela de entrada'!$K$16*'Tela de entrada'!$D$12)-SUMIFS($O$2:$O$745,$B$2:$B$745,B72,$A$2:$A$745,A72))=0,1,(('Tela de entrada'!$K$16*'Tela de entrada'!$D$12)-SUMIFS($O$2:$O$745,$B$2:$B$745,B72,$A$2:$A$745,A72)))))</f>
        <v>0</v>
      </c>
      <c r="R72" s="1">
        <f t="shared" si="9"/>
        <v>1.2</v>
      </c>
    </row>
    <row r="73" spans="1:18" x14ac:dyDescent="0.25">
      <c r="A73">
        <v>1</v>
      </c>
      <c r="B73">
        <v>1</v>
      </c>
      <c r="C73">
        <v>1</v>
      </c>
      <c r="D73">
        <v>72</v>
      </c>
      <c r="E73">
        <v>1</v>
      </c>
      <c r="F73" s="1">
        <f>INDEX('Tela de entrada'!$C$20:$C$763,MATCH('Contrato Flexível Percentual'!D73,'Tela de entrada'!$B$20:$B$763,0),1)</f>
        <v>8</v>
      </c>
      <c r="G73">
        <v>0</v>
      </c>
      <c r="H73">
        <f t="shared" si="7"/>
        <v>8</v>
      </c>
      <c r="M73" s="1">
        <f t="shared" si="8"/>
        <v>4.0000000000000002E-4</v>
      </c>
      <c r="N73" s="1">
        <f>IF('Tela de entrada'!$K$14="carga",$L$2*M73,'Contrato Flexível Percentual'!$L$2/'Tela de entrada'!$D$12)</f>
        <v>1.6</v>
      </c>
      <c r="O73" s="1">
        <f>IFERROR(MIN('Tela de entrada'!$K$16,MAX(N73,'Tela de entrada'!$K$15)),"")</f>
        <v>1.6</v>
      </c>
      <c r="P73" s="1">
        <f>MAX(0,(SUMIFS($O$2:$O$745,$B$2:$B$745,B73,$A$2:$A$745,A73)-SUMIFS($N$2:$N$745,$B$2:$B$745,B73,$A$2:$A$745,A73)))*((O73-'Tela de entrada'!$K$15)/(IF(SUMIFS($O$2:$O$745,$B$2:$B$745,B73,$A$2:$A$745,A73)-('Tela de entrada'!$K$15*'Tela de entrada'!$D$12)=0,1,SUMIFS($O$2:$O$745,$B$2:$B$745,B73,$A$2:$A$745,A73)-('Tela de entrada'!$K$15*'Tela de entrada'!$D$12))))</f>
        <v>0</v>
      </c>
      <c r="Q73" s="1">
        <f>MAX(0,(SUMIFS($N$2:$N$745,$B$2:$B$745,B73,$A$2:$A$745,A73)-SUMIFS($O$2:$O$745,$B$2:$B$745,B73,$A$2:$A$745,A73)))*(('Tela de entrada'!$K$16-O73)/(IF((('Tela de entrada'!$K$16*'Tela de entrada'!$D$12)-SUMIFS($O$2:$O$745,$B$2:$B$745,B73,$A$2:$A$745,A73))=0,1,(('Tela de entrada'!$K$16*'Tela de entrada'!$D$12)-SUMIFS($O$2:$O$745,$B$2:$B$745,B73,$A$2:$A$745,A73)))))</f>
        <v>0</v>
      </c>
      <c r="R73" s="1">
        <f t="shared" si="9"/>
        <v>1.6</v>
      </c>
    </row>
    <row r="74" spans="1:18" x14ac:dyDescent="0.25">
      <c r="A74">
        <v>1</v>
      </c>
      <c r="B74">
        <v>1</v>
      </c>
      <c r="C74">
        <v>1</v>
      </c>
      <c r="D74">
        <v>73</v>
      </c>
      <c r="E74">
        <v>1</v>
      </c>
      <c r="F74" s="1">
        <f>INDEX('Tela de entrada'!$C$20:$C$763,MATCH('Contrato Flexível Percentual'!D74,'Tela de entrada'!$B$20:$B$763,0),1)</f>
        <v>33</v>
      </c>
      <c r="G74">
        <v>0</v>
      </c>
      <c r="H74">
        <f t="shared" si="7"/>
        <v>33</v>
      </c>
      <c r="M74" s="1">
        <f t="shared" si="8"/>
        <v>1.65E-3</v>
      </c>
      <c r="N74" s="1">
        <f>IF('Tela de entrada'!$K$14="carga",$L$2*M74,'Contrato Flexível Percentual'!$L$2/'Tela de entrada'!$D$12)</f>
        <v>6.6</v>
      </c>
      <c r="O74" s="1">
        <f>IFERROR(MIN('Tela de entrada'!$K$16,MAX(N74,'Tela de entrada'!$K$15)),"")</f>
        <v>6.6</v>
      </c>
      <c r="P74" s="1">
        <f>MAX(0,(SUMIFS($O$2:$O$745,$B$2:$B$745,B74,$A$2:$A$745,A74)-SUMIFS($N$2:$N$745,$B$2:$B$745,B74,$A$2:$A$745,A74)))*((O74-'Tela de entrada'!$K$15)/(IF(SUMIFS($O$2:$O$745,$B$2:$B$745,B74,$A$2:$A$745,A74)-('Tela de entrada'!$K$15*'Tela de entrada'!$D$12)=0,1,SUMIFS($O$2:$O$745,$B$2:$B$745,B74,$A$2:$A$745,A74)-('Tela de entrada'!$K$15*'Tela de entrada'!$D$12))))</f>
        <v>0</v>
      </c>
      <c r="Q74" s="1">
        <f>MAX(0,(SUMIFS($N$2:$N$745,$B$2:$B$745,B74,$A$2:$A$745,A74)-SUMIFS($O$2:$O$745,$B$2:$B$745,B74,$A$2:$A$745,A74)))*(('Tela de entrada'!$K$16-O74)/(IF((('Tela de entrada'!$K$16*'Tela de entrada'!$D$12)-SUMIFS($O$2:$O$745,$B$2:$B$745,B74,$A$2:$A$745,A74))=0,1,(('Tela de entrada'!$K$16*'Tela de entrada'!$D$12)-SUMIFS($O$2:$O$745,$B$2:$B$745,B74,$A$2:$A$745,A74)))))</f>
        <v>0</v>
      </c>
      <c r="R74" s="1">
        <f t="shared" si="9"/>
        <v>6.6</v>
      </c>
    </row>
    <row r="75" spans="1:18" x14ac:dyDescent="0.25">
      <c r="A75">
        <v>1</v>
      </c>
      <c r="B75">
        <v>1</v>
      </c>
      <c r="C75">
        <v>1</v>
      </c>
      <c r="D75">
        <v>74</v>
      </c>
      <c r="E75">
        <v>1</v>
      </c>
      <c r="F75" s="1">
        <f>INDEX('Tela de entrada'!$C$20:$C$763,MATCH('Contrato Flexível Percentual'!D75,'Tela de entrada'!$B$20:$B$763,0),1)</f>
        <v>28</v>
      </c>
      <c r="G75">
        <v>0</v>
      </c>
      <c r="H75">
        <f t="shared" si="7"/>
        <v>28</v>
      </c>
      <c r="M75" s="1">
        <f t="shared" si="8"/>
        <v>1.4E-3</v>
      </c>
      <c r="N75" s="1">
        <f>IF('Tela de entrada'!$K$14="carga",$L$2*M75,'Contrato Flexível Percentual'!$L$2/'Tela de entrada'!$D$12)</f>
        <v>5.6</v>
      </c>
      <c r="O75" s="1">
        <f>IFERROR(MIN('Tela de entrada'!$K$16,MAX(N75,'Tela de entrada'!$K$15)),"")</f>
        <v>5.6</v>
      </c>
      <c r="P75" s="1">
        <f>MAX(0,(SUMIFS($O$2:$O$745,$B$2:$B$745,B75,$A$2:$A$745,A75)-SUMIFS($N$2:$N$745,$B$2:$B$745,B75,$A$2:$A$745,A75)))*((O75-'Tela de entrada'!$K$15)/(IF(SUMIFS($O$2:$O$745,$B$2:$B$745,B75,$A$2:$A$745,A75)-('Tela de entrada'!$K$15*'Tela de entrada'!$D$12)=0,1,SUMIFS($O$2:$O$745,$B$2:$B$745,B75,$A$2:$A$745,A75)-('Tela de entrada'!$K$15*'Tela de entrada'!$D$12))))</f>
        <v>0</v>
      </c>
      <c r="Q75" s="1">
        <f>MAX(0,(SUMIFS($N$2:$N$745,$B$2:$B$745,B75,$A$2:$A$745,A75)-SUMIFS($O$2:$O$745,$B$2:$B$745,B75,$A$2:$A$745,A75)))*(('Tela de entrada'!$K$16-O75)/(IF((('Tela de entrada'!$K$16*'Tela de entrada'!$D$12)-SUMIFS($O$2:$O$745,$B$2:$B$745,B75,$A$2:$A$745,A75))=0,1,(('Tela de entrada'!$K$16*'Tela de entrada'!$D$12)-SUMIFS($O$2:$O$745,$B$2:$B$745,B75,$A$2:$A$745,A75)))))</f>
        <v>0</v>
      </c>
      <c r="R75" s="1">
        <f t="shared" si="9"/>
        <v>5.6</v>
      </c>
    </row>
    <row r="76" spans="1:18" x14ac:dyDescent="0.25">
      <c r="A76">
        <v>1</v>
      </c>
      <c r="B76">
        <v>1</v>
      </c>
      <c r="C76">
        <v>1</v>
      </c>
      <c r="D76">
        <v>75</v>
      </c>
      <c r="E76">
        <v>1</v>
      </c>
      <c r="F76" s="1">
        <f>INDEX('Tela de entrada'!$C$20:$C$763,MATCH('Contrato Flexível Percentual'!D76,'Tela de entrada'!$B$20:$B$763,0),1)</f>
        <v>49</v>
      </c>
      <c r="G76">
        <v>0</v>
      </c>
      <c r="H76">
        <f t="shared" si="7"/>
        <v>49</v>
      </c>
      <c r="M76" s="1">
        <f t="shared" si="8"/>
        <v>2.4499999999999999E-3</v>
      </c>
      <c r="N76" s="1">
        <f>IF('Tela de entrada'!$K$14="carga",$L$2*M76,'Contrato Flexível Percentual'!$L$2/'Tela de entrada'!$D$12)</f>
        <v>9.7999999999999989</v>
      </c>
      <c r="O76" s="1">
        <f>IFERROR(MIN('Tela de entrada'!$K$16,MAX(N76,'Tela de entrada'!$K$15)),"")</f>
        <v>9.7999999999999989</v>
      </c>
      <c r="P76" s="1">
        <f>MAX(0,(SUMIFS($O$2:$O$745,$B$2:$B$745,B76,$A$2:$A$745,A76)-SUMIFS($N$2:$N$745,$B$2:$B$745,B76,$A$2:$A$745,A76)))*((O76-'Tela de entrada'!$K$15)/(IF(SUMIFS($O$2:$O$745,$B$2:$B$745,B76,$A$2:$A$745,A76)-('Tela de entrada'!$K$15*'Tela de entrada'!$D$12)=0,1,SUMIFS($O$2:$O$745,$B$2:$B$745,B76,$A$2:$A$745,A76)-('Tela de entrada'!$K$15*'Tela de entrada'!$D$12))))</f>
        <v>0</v>
      </c>
      <c r="Q76" s="1">
        <f>MAX(0,(SUMIFS($N$2:$N$745,$B$2:$B$745,B76,$A$2:$A$745,A76)-SUMIFS($O$2:$O$745,$B$2:$B$745,B76,$A$2:$A$745,A76)))*(('Tela de entrada'!$K$16-O76)/(IF((('Tela de entrada'!$K$16*'Tela de entrada'!$D$12)-SUMIFS($O$2:$O$745,$B$2:$B$745,B76,$A$2:$A$745,A76))=0,1,(('Tela de entrada'!$K$16*'Tela de entrada'!$D$12)-SUMIFS($O$2:$O$745,$B$2:$B$745,B76,$A$2:$A$745,A76)))))</f>
        <v>0</v>
      </c>
      <c r="R76" s="1">
        <f t="shared" si="9"/>
        <v>9.7999999999999989</v>
      </c>
    </row>
    <row r="77" spans="1:18" x14ac:dyDescent="0.25">
      <c r="A77">
        <v>1</v>
      </c>
      <c r="B77">
        <v>1</v>
      </c>
      <c r="C77">
        <v>1</v>
      </c>
      <c r="D77">
        <v>76</v>
      </c>
      <c r="E77">
        <v>1</v>
      </c>
      <c r="F77" s="1">
        <f>INDEX('Tela de entrada'!$C$20:$C$763,MATCH('Contrato Flexível Percentual'!D77,'Tela de entrada'!$B$20:$B$763,0),1)</f>
        <v>6</v>
      </c>
      <c r="G77">
        <v>0</v>
      </c>
      <c r="H77">
        <f t="shared" si="7"/>
        <v>6</v>
      </c>
      <c r="M77" s="1">
        <f t="shared" si="8"/>
        <v>2.9999999999999997E-4</v>
      </c>
      <c r="N77" s="1">
        <f>IF('Tela de entrada'!$K$14="carga",$L$2*M77,'Contrato Flexível Percentual'!$L$2/'Tela de entrada'!$D$12)</f>
        <v>1.2</v>
      </c>
      <c r="O77" s="1">
        <f>IFERROR(MIN('Tela de entrada'!$K$16,MAX(N77,'Tela de entrada'!$K$15)),"")</f>
        <v>1.2</v>
      </c>
      <c r="P77" s="1">
        <f>MAX(0,(SUMIFS($O$2:$O$745,$B$2:$B$745,B77,$A$2:$A$745,A77)-SUMIFS($N$2:$N$745,$B$2:$B$745,B77,$A$2:$A$745,A77)))*((O77-'Tela de entrada'!$K$15)/(IF(SUMIFS($O$2:$O$745,$B$2:$B$745,B77,$A$2:$A$745,A77)-('Tela de entrada'!$K$15*'Tela de entrada'!$D$12)=0,1,SUMIFS($O$2:$O$745,$B$2:$B$745,B77,$A$2:$A$745,A77)-('Tela de entrada'!$K$15*'Tela de entrada'!$D$12))))</f>
        <v>0</v>
      </c>
      <c r="Q77" s="1">
        <f>MAX(0,(SUMIFS($N$2:$N$745,$B$2:$B$745,B77,$A$2:$A$745,A77)-SUMIFS($O$2:$O$745,$B$2:$B$745,B77,$A$2:$A$745,A77)))*(('Tela de entrada'!$K$16-O77)/(IF((('Tela de entrada'!$K$16*'Tela de entrada'!$D$12)-SUMIFS($O$2:$O$745,$B$2:$B$745,B77,$A$2:$A$745,A77))=0,1,(('Tela de entrada'!$K$16*'Tela de entrada'!$D$12)-SUMIFS($O$2:$O$745,$B$2:$B$745,B77,$A$2:$A$745,A77)))))</f>
        <v>0</v>
      </c>
      <c r="R77" s="1">
        <f t="shared" si="9"/>
        <v>1.2</v>
      </c>
    </row>
    <row r="78" spans="1:18" x14ac:dyDescent="0.25">
      <c r="A78">
        <v>1</v>
      </c>
      <c r="B78">
        <v>1</v>
      </c>
      <c r="C78">
        <v>1</v>
      </c>
      <c r="D78">
        <v>77</v>
      </c>
      <c r="E78">
        <v>1</v>
      </c>
      <c r="F78" s="1">
        <f>INDEX('Tela de entrada'!$C$20:$C$763,MATCH('Contrato Flexível Percentual'!D78,'Tela de entrada'!$B$20:$B$763,0),1)</f>
        <v>7</v>
      </c>
      <c r="G78">
        <v>0</v>
      </c>
      <c r="H78">
        <f t="shared" si="7"/>
        <v>7</v>
      </c>
      <c r="M78" s="1">
        <f t="shared" si="8"/>
        <v>3.5E-4</v>
      </c>
      <c r="N78" s="1">
        <f>IF('Tela de entrada'!$K$14="carga",$L$2*M78,'Contrato Flexível Percentual'!$L$2/'Tela de entrada'!$D$12)</f>
        <v>1.4</v>
      </c>
      <c r="O78" s="1">
        <f>IFERROR(MIN('Tela de entrada'!$K$16,MAX(N78,'Tela de entrada'!$K$15)),"")</f>
        <v>1.4</v>
      </c>
      <c r="P78" s="1">
        <f>MAX(0,(SUMIFS($O$2:$O$745,$B$2:$B$745,B78,$A$2:$A$745,A78)-SUMIFS($N$2:$N$745,$B$2:$B$745,B78,$A$2:$A$745,A78)))*((O78-'Tela de entrada'!$K$15)/(IF(SUMIFS($O$2:$O$745,$B$2:$B$745,B78,$A$2:$A$745,A78)-('Tela de entrada'!$K$15*'Tela de entrada'!$D$12)=0,1,SUMIFS($O$2:$O$745,$B$2:$B$745,B78,$A$2:$A$745,A78)-('Tela de entrada'!$K$15*'Tela de entrada'!$D$12))))</f>
        <v>0</v>
      </c>
      <c r="Q78" s="1">
        <f>MAX(0,(SUMIFS($N$2:$N$745,$B$2:$B$745,B78,$A$2:$A$745,A78)-SUMIFS($O$2:$O$745,$B$2:$B$745,B78,$A$2:$A$745,A78)))*(('Tela de entrada'!$K$16-O78)/(IF((('Tela de entrada'!$K$16*'Tela de entrada'!$D$12)-SUMIFS($O$2:$O$745,$B$2:$B$745,B78,$A$2:$A$745,A78))=0,1,(('Tela de entrada'!$K$16*'Tela de entrada'!$D$12)-SUMIFS($O$2:$O$745,$B$2:$B$745,B78,$A$2:$A$745,A78)))))</f>
        <v>0</v>
      </c>
      <c r="R78" s="1">
        <f t="shared" si="9"/>
        <v>1.4</v>
      </c>
    </row>
    <row r="79" spans="1:18" x14ac:dyDescent="0.25">
      <c r="A79">
        <v>1</v>
      </c>
      <c r="B79">
        <v>1</v>
      </c>
      <c r="C79">
        <v>1</v>
      </c>
      <c r="D79">
        <v>78</v>
      </c>
      <c r="E79">
        <v>1</v>
      </c>
      <c r="F79" s="1">
        <f>INDEX('Tela de entrada'!$C$20:$C$763,MATCH('Contrato Flexível Percentual'!D79,'Tela de entrada'!$B$20:$B$763,0),1)</f>
        <v>10</v>
      </c>
      <c r="G79">
        <v>0</v>
      </c>
      <c r="H79">
        <f t="shared" si="7"/>
        <v>10</v>
      </c>
      <c r="M79" s="1">
        <f t="shared" si="8"/>
        <v>5.0000000000000001E-4</v>
      </c>
      <c r="N79" s="1">
        <f>IF('Tela de entrada'!$K$14="carga",$L$2*M79,'Contrato Flexível Percentual'!$L$2/'Tela de entrada'!$D$12)</f>
        <v>2</v>
      </c>
      <c r="O79" s="1">
        <f>IFERROR(MIN('Tela de entrada'!$K$16,MAX(N79,'Tela de entrada'!$K$15)),"")</f>
        <v>2</v>
      </c>
      <c r="P79" s="1">
        <f>MAX(0,(SUMIFS($O$2:$O$745,$B$2:$B$745,B79,$A$2:$A$745,A79)-SUMIFS($N$2:$N$745,$B$2:$B$745,B79,$A$2:$A$745,A79)))*((O79-'Tela de entrada'!$K$15)/(IF(SUMIFS($O$2:$O$745,$B$2:$B$745,B79,$A$2:$A$745,A79)-('Tela de entrada'!$K$15*'Tela de entrada'!$D$12)=0,1,SUMIFS($O$2:$O$745,$B$2:$B$745,B79,$A$2:$A$745,A79)-('Tela de entrada'!$K$15*'Tela de entrada'!$D$12))))</f>
        <v>0</v>
      </c>
      <c r="Q79" s="1">
        <f>MAX(0,(SUMIFS($N$2:$N$745,$B$2:$B$745,B79,$A$2:$A$745,A79)-SUMIFS($O$2:$O$745,$B$2:$B$745,B79,$A$2:$A$745,A79)))*(('Tela de entrada'!$K$16-O79)/(IF((('Tela de entrada'!$K$16*'Tela de entrada'!$D$12)-SUMIFS($O$2:$O$745,$B$2:$B$745,B79,$A$2:$A$745,A79))=0,1,(('Tela de entrada'!$K$16*'Tela de entrada'!$D$12)-SUMIFS($O$2:$O$745,$B$2:$B$745,B79,$A$2:$A$745,A79)))))</f>
        <v>0</v>
      </c>
      <c r="R79" s="1">
        <f t="shared" si="9"/>
        <v>2</v>
      </c>
    </row>
    <row r="80" spans="1:18" x14ac:dyDescent="0.25">
      <c r="A80">
        <v>1</v>
      </c>
      <c r="B80">
        <v>1</v>
      </c>
      <c r="C80">
        <v>1</v>
      </c>
      <c r="D80">
        <v>79</v>
      </c>
      <c r="E80">
        <v>1</v>
      </c>
      <c r="F80" s="1">
        <f>INDEX('Tela de entrada'!$C$20:$C$763,MATCH('Contrato Flexível Percentual'!D80,'Tela de entrada'!$B$20:$B$763,0),1)</f>
        <v>36</v>
      </c>
      <c r="G80">
        <v>0</v>
      </c>
      <c r="H80">
        <f t="shared" si="7"/>
        <v>36</v>
      </c>
      <c r="M80" s="1">
        <f t="shared" si="8"/>
        <v>1.8E-3</v>
      </c>
      <c r="N80" s="1">
        <f>IF('Tela de entrada'!$K$14="carga",$L$2*M80,'Contrato Flexível Percentual'!$L$2/'Tela de entrada'!$D$12)</f>
        <v>7.2</v>
      </c>
      <c r="O80" s="1">
        <f>IFERROR(MIN('Tela de entrada'!$K$16,MAX(N80,'Tela de entrada'!$K$15)),"")</f>
        <v>7.2</v>
      </c>
      <c r="P80" s="1">
        <f>MAX(0,(SUMIFS($O$2:$O$745,$B$2:$B$745,B80,$A$2:$A$745,A80)-SUMIFS($N$2:$N$745,$B$2:$B$745,B80,$A$2:$A$745,A80)))*((O80-'Tela de entrada'!$K$15)/(IF(SUMIFS($O$2:$O$745,$B$2:$B$745,B80,$A$2:$A$745,A80)-('Tela de entrada'!$K$15*'Tela de entrada'!$D$12)=0,1,SUMIFS($O$2:$O$745,$B$2:$B$745,B80,$A$2:$A$745,A80)-('Tela de entrada'!$K$15*'Tela de entrada'!$D$12))))</f>
        <v>0</v>
      </c>
      <c r="Q80" s="1">
        <f>MAX(0,(SUMIFS($N$2:$N$745,$B$2:$B$745,B80,$A$2:$A$745,A80)-SUMIFS($O$2:$O$745,$B$2:$B$745,B80,$A$2:$A$745,A80)))*(('Tela de entrada'!$K$16-O80)/(IF((('Tela de entrada'!$K$16*'Tela de entrada'!$D$12)-SUMIFS($O$2:$O$745,$B$2:$B$745,B80,$A$2:$A$745,A80))=0,1,(('Tela de entrada'!$K$16*'Tela de entrada'!$D$12)-SUMIFS($O$2:$O$745,$B$2:$B$745,B80,$A$2:$A$745,A80)))))</f>
        <v>0</v>
      </c>
      <c r="R80" s="1">
        <f t="shared" si="9"/>
        <v>7.2</v>
      </c>
    </row>
    <row r="81" spans="1:18" x14ac:dyDescent="0.25">
      <c r="A81">
        <v>1</v>
      </c>
      <c r="B81">
        <v>1</v>
      </c>
      <c r="C81">
        <v>1</v>
      </c>
      <c r="D81">
        <v>80</v>
      </c>
      <c r="E81">
        <v>1</v>
      </c>
      <c r="F81" s="1">
        <f>INDEX('Tela de entrada'!$C$20:$C$763,MATCH('Contrato Flexível Percentual'!D81,'Tela de entrada'!$B$20:$B$763,0),1)</f>
        <v>23</v>
      </c>
      <c r="G81">
        <v>0</v>
      </c>
      <c r="H81">
        <f t="shared" si="7"/>
        <v>23</v>
      </c>
      <c r="M81" s="1">
        <f t="shared" si="8"/>
        <v>1.15E-3</v>
      </c>
      <c r="N81" s="1">
        <f>IF('Tela de entrada'!$K$14="carga",$L$2*M81,'Contrato Flexível Percentual'!$L$2/'Tela de entrada'!$D$12)</f>
        <v>4.5999999999999996</v>
      </c>
      <c r="O81" s="1">
        <f>IFERROR(MIN('Tela de entrada'!$K$16,MAX(N81,'Tela de entrada'!$K$15)),"")</f>
        <v>4.5999999999999996</v>
      </c>
      <c r="P81" s="1">
        <f>MAX(0,(SUMIFS($O$2:$O$745,$B$2:$B$745,B81,$A$2:$A$745,A81)-SUMIFS($N$2:$N$745,$B$2:$B$745,B81,$A$2:$A$745,A81)))*((O81-'Tela de entrada'!$K$15)/(IF(SUMIFS($O$2:$O$745,$B$2:$B$745,B81,$A$2:$A$745,A81)-('Tela de entrada'!$K$15*'Tela de entrada'!$D$12)=0,1,SUMIFS($O$2:$O$745,$B$2:$B$745,B81,$A$2:$A$745,A81)-('Tela de entrada'!$K$15*'Tela de entrada'!$D$12))))</f>
        <v>0</v>
      </c>
      <c r="Q81" s="1">
        <f>MAX(0,(SUMIFS($N$2:$N$745,$B$2:$B$745,B81,$A$2:$A$745,A81)-SUMIFS($O$2:$O$745,$B$2:$B$745,B81,$A$2:$A$745,A81)))*(('Tela de entrada'!$K$16-O81)/(IF((('Tela de entrada'!$K$16*'Tela de entrada'!$D$12)-SUMIFS($O$2:$O$745,$B$2:$B$745,B81,$A$2:$A$745,A81))=0,1,(('Tela de entrada'!$K$16*'Tela de entrada'!$D$12)-SUMIFS($O$2:$O$745,$B$2:$B$745,B81,$A$2:$A$745,A81)))))</f>
        <v>0</v>
      </c>
      <c r="R81" s="1">
        <f t="shared" si="9"/>
        <v>4.5999999999999996</v>
      </c>
    </row>
    <row r="82" spans="1:18" x14ac:dyDescent="0.25">
      <c r="A82">
        <v>1</v>
      </c>
      <c r="B82">
        <v>1</v>
      </c>
      <c r="C82">
        <v>1</v>
      </c>
      <c r="D82">
        <v>81</v>
      </c>
      <c r="E82">
        <v>1</v>
      </c>
      <c r="F82" s="1">
        <f>INDEX('Tela de entrada'!$C$20:$C$763,MATCH('Contrato Flexível Percentual'!D82,'Tela de entrada'!$B$20:$B$763,0),1)</f>
        <v>6</v>
      </c>
      <c r="G82">
        <v>0</v>
      </c>
      <c r="H82">
        <f t="shared" si="7"/>
        <v>6</v>
      </c>
      <c r="M82" s="1">
        <f t="shared" si="8"/>
        <v>2.9999999999999997E-4</v>
      </c>
      <c r="N82" s="1">
        <f>IF('Tela de entrada'!$K$14="carga",$L$2*M82,'Contrato Flexível Percentual'!$L$2/'Tela de entrada'!$D$12)</f>
        <v>1.2</v>
      </c>
      <c r="O82" s="1">
        <f>IFERROR(MIN('Tela de entrada'!$K$16,MAX(N82,'Tela de entrada'!$K$15)),"")</f>
        <v>1.2</v>
      </c>
      <c r="P82" s="1">
        <f>MAX(0,(SUMIFS($O$2:$O$745,$B$2:$B$745,B82,$A$2:$A$745,A82)-SUMIFS($N$2:$N$745,$B$2:$B$745,B82,$A$2:$A$745,A82)))*((O82-'Tela de entrada'!$K$15)/(IF(SUMIFS($O$2:$O$745,$B$2:$B$745,B82,$A$2:$A$745,A82)-('Tela de entrada'!$K$15*'Tela de entrada'!$D$12)=0,1,SUMIFS($O$2:$O$745,$B$2:$B$745,B82,$A$2:$A$745,A82)-('Tela de entrada'!$K$15*'Tela de entrada'!$D$12))))</f>
        <v>0</v>
      </c>
      <c r="Q82" s="1">
        <f>MAX(0,(SUMIFS($N$2:$N$745,$B$2:$B$745,B82,$A$2:$A$745,A82)-SUMIFS($O$2:$O$745,$B$2:$B$745,B82,$A$2:$A$745,A82)))*(('Tela de entrada'!$K$16-O82)/(IF((('Tela de entrada'!$K$16*'Tela de entrada'!$D$12)-SUMIFS($O$2:$O$745,$B$2:$B$745,B82,$A$2:$A$745,A82))=0,1,(('Tela de entrada'!$K$16*'Tela de entrada'!$D$12)-SUMIFS($O$2:$O$745,$B$2:$B$745,B82,$A$2:$A$745,A82)))))</f>
        <v>0</v>
      </c>
      <c r="R82" s="1">
        <f t="shared" si="9"/>
        <v>1.2</v>
      </c>
    </row>
    <row r="83" spans="1:18" x14ac:dyDescent="0.25">
      <c r="A83">
        <v>1</v>
      </c>
      <c r="B83">
        <v>1</v>
      </c>
      <c r="C83">
        <v>1</v>
      </c>
      <c r="D83">
        <v>82</v>
      </c>
      <c r="E83">
        <v>1</v>
      </c>
      <c r="F83" s="1">
        <f>INDEX('Tela de entrada'!$C$20:$C$763,MATCH('Contrato Flexível Percentual'!D83,'Tela de entrada'!$B$20:$B$763,0),1)</f>
        <v>28</v>
      </c>
      <c r="G83">
        <v>0</v>
      </c>
      <c r="H83">
        <f t="shared" si="7"/>
        <v>28</v>
      </c>
      <c r="M83" s="1">
        <f t="shared" si="8"/>
        <v>1.4E-3</v>
      </c>
      <c r="N83" s="1">
        <f>IF('Tela de entrada'!$K$14="carga",$L$2*M83,'Contrato Flexível Percentual'!$L$2/'Tela de entrada'!$D$12)</f>
        <v>5.6</v>
      </c>
      <c r="O83" s="1">
        <f>IFERROR(MIN('Tela de entrada'!$K$16,MAX(N83,'Tela de entrada'!$K$15)),"")</f>
        <v>5.6</v>
      </c>
      <c r="P83" s="1">
        <f>MAX(0,(SUMIFS($O$2:$O$745,$B$2:$B$745,B83,$A$2:$A$745,A83)-SUMIFS($N$2:$N$745,$B$2:$B$745,B83,$A$2:$A$745,A83)))*((O83-'Tela de entrada'!$K$15)/(IF(SUMIFS($O$2:$O$745,$B$2:$B$745,B83,$A$2:$A$745,A83)-('Tela de entrada'!$K$15*'Tela de entrada'!$D$12)=0,1,SUMIFS($O$2:$O$745,$B$2:$B$745,B83,$A$2:$A$745,A83)-('Tela de entrada'!$K$15*'Tela de entrada'!$D$12))))</f>
        <v>0</v>
      </c>
      <c r="Q83" s="1">
        <f>MAX(0,(SUMIFS($N$2:$N$745,$B$2:$B$745,B83,$A$2:$A$745,A83)-SUMIFS($O$2:$O$745,$B$2:$B$745,B83,$A$2:$A$745,A83)))*(('Tela de entrada'!$K$16-O83)/(IF((('Tela de entrada'!$K$16*'Tela de entrada'!$D$12)-SUMIFS($O$2:$O$745,$B$2:$B$745,B83,$A$2:$A$745,A83))=0,1,(('Tela de entrada'!$K$16*'Tela de entrada'!$D$12)-SUMIFS($O$2:$O$745,$B$2:$B$745,B83,$A$2:$A$745,A83)))))</f>
        <v>0</v>
      </c>
      <c r="R83" s="1">
        <f t="shared" si="9"/>
        <v>5.6</v>
      </c>
    </row>
    <row r="84" spans="1:18" x14ac:dyDescent="0.25">
      <c r="A84">
        <v>1</v>
      </c>
      <c r="B84">
        <v>1</v>
      </c>
      <c r="C84">
        <v>1</v>
      </c>
      <c r="D84">
        <v>83</v>
      </c>
      <c r="E84">
        <v>1</v>
      </c>
      <c r="F84" s="1">
        <f>INDEX('Tela de entrada'!$C$20:$C$763,MATCH('Contrato Flexível Percentual'!D84,'Tela de entrada'!$B$20:$B$763,0),1)</f>
        <v>11</v>
      </c>
      <c r="G84">
        <v>0</v>
      </c>
      <c r="H84">
        <f t="shared" si="7"/>
        <v>11</v>
      </c>
      <c r="M84" s="1">
        <f t="shared" si="8"/>
        <v>5.5000000000000003E-4</v>
      </c>
      <c r="N84" s="1">
        <f>IF('Tela de entrada'!$K$14="carga",$L$2*M84,'Contrato Flexível Percentual'!$L$2/'Tela de entrada'!$D$12)</f>
        <v>2.2000000000000002</v>
      </c>
      <c r="O84" s="1">
        <f>IFERROR(MIN('Tela de entrada'!$K$16,MAX(N84,'Tela de entrada'!$K$15)),"")</f>
        <v>2.2000000000000002</v>
      </c>
      <c r="P84" s="1">
        <f>MAX(0,(SUMIFS($O$2:$O$745,$B$2:$B$745,B84,$A$2:$A$745,A84)-SUMIFS($N$2:$N$745,$B$2:$B$745,B84,$A$2:$A$745,A84)))*((O84-'Tela de entrada'!$K$15)/(IF(SUMIFS($O$2:$O$745,$B$2:$B$745,B84,$A$2:$A$745,A84)-('Tela de entrada'!$K$15*'Tela de entrada'!$D$12)=0,1,SUMIFS($O$2:$O$745,$B$2:$B$745,B84,$A$2:$A$745,A84)-('Tela de entrada'!$K$15*'Tela de entrada'!$D$12))))</f>
        <v>0</v>
      </c>
      <c r="Q84" s="1">
        <f>MAX(0,(SUMIFS($N$2:$N$745,$B$2:$B$745,B84,$A$2:$A$745,A84)-SUMIFS($O$2:$O$745,$B$2:$B$745,B84,$A$2:$A$745,A84)))*(('Tela de entrada'!$K$16-O84)/(IF((('Tela de entrada'!$K$16*'Tela de entrada'!$D$12)-SUMIFS($O$2:$O$745,$B$2:$B$745,B84,$A$2:$A$745,A84))=0,1,(('Tela de entrada'!$K$16*'Tela de entrada'!$D$12)-SUMIFS($O$2:$O$745,$B$2:$B$745,B84,$A$2:$A$745,A84)))))</f>
        <v>0</v>
      </c>
      <c r="R84" s="1">
        <f t="shared" si="9"/>
        <v>2.2000000000000002</v>
      </c>
    </row>
    <row r="85" spans="1:18" x14ac:dyDescent="0.25">
      <c r="A85">
        <v>1</v>
      </c>
      <c r="B85">
        <v>1</v>
      </c>
      <c r="C85">
        <v>1</v>
      </c>
      <c r="D85">
        <v>84</v>
      </c>
      <c r="E85">
        <v>1</v>
      </c>
      <c r="F85" s="1">
        <f>INDEX('Tela de entrada'!$C$20:$C$763,MATCH('Contrato Flexível Percentual'!D85,'Tela de entrada'!$B$20:$B$763,0),1)</f>
        <v>38</v>
      </c>
      <c r="G85">
        <v>0</v>
      </c>
      <c r="H85">
        <f t="shared" si="7"/>
        <v>38</v>
      </c>
      <c r="M85" s="1">
        <f t="shared" si="8"/>
        <v>1.9E-3</v>
      </c>
      <c r="N85" s="1">
        <f>IF('Tela de entrada'!$K$14="carga",$L$2*M85,'Contrato Flexível Percentual'!$L$2/'Tela de entrada'!$D$12)</f>
        <v>7.6</v>
      </c>
      <c r="O85" s="1">
        <f>IFERROR(MIN('Tela de entrada'!$K$16,MAX(N85,'Tela de entrada'!$K$15)),"")</f>
        <v>7.6</v>
      </c>
      <c r="P85" s="1">
        <f>MAX(0,(SUMIFS($O$2:$O$745,$B$2:$B$745,B85,$A$2:$A$745,A85)-SUMIFS($N$2:$N$745,$B$2:$B$745,B85,$A$2:$A$745,A85)))*((O85-'Tela de entrada'!$K$15)/(IF(SUMIFS($O$2:$O$745,$B$2:$B$745,B85,$A$2:$A$745,A85)-('Tela de entrada'!$K$15*'Tela de entrada'!$D$12)=0,1,SUMIFS($O$2:$O$745,$B$2:$B$745,B85,$A$2:$A$745,A85)-('Tela de entrada'!$K$15*'Tela de entrada'!$D$12))))</f>
        <v>0</v>
      </c>
      <c r="Q85" s="1">
        <f>MAX(0,(SUMIFS($N$2:$N$745,$B$2:$B$745,B85,$A$2:$A$745,A85)-SUMIFS($O$2:$O$745,$B$2:$B$745,B85,$A$2:$A$745,A85)))*(('Tela de entrada'!$K$16-O85)/(IF((('Tela de entrada'!$K$16*'Tela de entrada'!$D$12)-SUMIFS($O$2:$O$745,$B$2:$B$745,B85,$A$2:$A$745,A85))=0,1,(('Tela de entrada'!$K$16*'Tela de entrada'!$D$12)-SUMIFS($O$2:$O$745,$B$2:$B$745,B85,$A$2:$A$745,A85)))))</f>
        <v>0</v>
      </c>
      <c r="R85" s="1">
        <f t="shared" si="9"/>
        <v>7.6</v>
      </c>
    </row>
    <row r="86" spans="1:18" x14ac:dyDescent="0.25">
      <c r="A86">
        <v>1</v>
      </c>
      <c r="B86">
        <v>1</v>
      </c>
      <c r="C86">
        <v>1</v>
      </c>
      <c r="D86">
        <v>85</v>
      </c>
      <c r="E86">
        <v>1</v>
      </c>
      <c r="F86" s="1">
        <f>INDEX('Tela de entrada'!$C$20:$C$763,MATCH('Contrato Flexível Percentual'!D86,'Tela de entrada'!$B$20:$B$763,0),1)</f>
        <v>43</v>
      </c>
      <c r="G86">
        <v>0</v>
      </c>
      <c r="H86">
        <f t="shared" si="7"/>
        <v>43</v>
      </c>
      <c r="M86" s="1">
        <f t="shared" si="8"/>
        <v>2.15E-3</v>
      </c>
      <c r="N86" s="1">
        <f>IF('Tela de entrada'!$K$14="carga",$L$2*M86,'Contrato Flexível Percentual'!$L$2/'Tela de entrada'!$D$12)</f>
        <v>8.6</v>
      </c>
      <c r="O86" s="1">
        <f>IFERROR(MIN('Tela de entrada'!$K$16,MAX(N86,'Tela de entrada'!$K$15)),"")</f>
        <v>8.6</v>
      </c>
      <c r="P86" s="1">
        <f>MAX(0,(SUMIFS($O$2:$O$745,$B$2:$B$745,B86,$A$2:$A$745,A86)-SUMIFS($N$2:$N$745,$B$2:$B$745,B86,$A$2:$A$745,A86)))*((O86-'Tela de entrada'!$K$15)/(IF(SUMIFS($O$2:$O$745,$B$2:$B$745,B86,$A$2:$A$745,A86)-('Tela de entrada'!$K$15*'Tela de entrada'!$D$12)=0,1,SUMIFS($O$2:$O$745,$B$2:$B$745,B86,$A$2:$A$745,A86)-('Tela de entrada'!$K$15*'Tela de entrada'!$D$12))))</f>
        <v>0</v>
      </c>
      <c r="Q86" s="1">
        <f>MAX(0,(SUMIFS($N$2:$N$745,$B$2:$B$745,B86,$A$2:$A$745,A86)-SUMIFS($O$2:$O$745,$B$2:$B$745,B86,$A$2:$A$745,A86)))*(('Tela de entrada'!$K$16-O86)/(IF((('Tela de entrada'!$K$16*'Tela de entrada'!$D$12)-SUMIFS($O$2:$O$745,$B$2:$B$745,B86,$A$2:$A$745,A86))=0,1,(('Tela de entrada'!$K$16*'Tela de entrada'!$D$12)-SUMIFS($O$2:$O$745,$B$2:$B$745,B86,$A$2:$A$745,A86)))))</f>
        <v>0</v>
      </c>
      <c r="R86" s="1">
        <f t="shared" si="9"/>
        <v>8.6</v>
      </c>
    </row>
    <row r="87" spans="1:18" x14ac:dyDescent="0.25">
      <c r="A87">
        <v>1</v>
      </c>
      <c r="B87">
        <v>1</v>
      </c>
      <c r="C87">
        <v>1</v>
      </c>
      <c r="D87">
        <v>86</v>
      </c>
      <c r="E87">
        <v>1</v>
      </c>
      <c r="F87" s="1">
        <f>INDEX('Tela de entrada'!$C$20:$C$763,MATCH('Contrato Flexível Percentual'!D87,'Tela de entrada'!$B$20:$B$763,0),1)</f>
        <v>5</v>
      </c>
      <c r="G87">
        <v>0</v>
      </c>
      <c r="H87">
        <f t="shared" si="7"/>
        <v>5</v>
      </c>
      <c r="M87" s="1">
        <f t="shared" si="8"/>
        <v>2.5000000000000001E-4</v>
      </c>
      <c r="N87" s="1">
        <f>IF('Tela de entrada'!$K$14="carga",$L$2*M87,'Contrato Flexível Percentual'!$L$2/'Tela de entrada'!$D$12)</f>
        <v>1</v>
      </c>
      <c r="O87" s="1">
        <f>IFERROR(MIN('Tela de entrada'!$K$16,MAX(N87,'Tela de entrada'!$K$15)),"")</f>
        <v>1</v>
      </c>
      <c r="P87" s="1">
        <f>MAX(0,(SUMIFS($O$2:$O$745,$B$2:$B$745,B87,$A$2:$A$745,A87)-SUMIFS($N$2:$N$745,$B$2:$B$745,B87,$A$2:$A$745,A87)))*((O87-'Tela de entrada'!$K$15)/(IF(SUMIFS($O$2:$O$745,$B$2:$B$745,B87,$A$2:$A$745,A87)-('Tela de entrada'!$K$15*'Tela de entrada'!$D$12)=0,1,SUMIFS($O$2:$O$745,$B$2:$B$745,B87,$A$2:$A$745,A87)-('Tela de entrada'!$K$15*'Tela de entrada'!$D$12))))</f>
        <v>0</v>
      </c>
      <c r="Q87" s="1">
        <f>MAX(0,(SUMIFS($N$2:$N$745,$B$2:$B$745,B87,$A$2:$A$745,A87)-SUMIFS($O$2:$O$745,$B$2:$B$745,B87,$A$2:$A$745,A87)))*(('Tela de entrada'!$K$16-O87)/(IF((('Tela de entrada'!$K$16*'Tela de entrada'!$D$12)-SUMIFS($O$2:$O$745,$B$2:$B$745,B87,$A$2:$A$745,A87))=0,1,(('Tela de entrada'!$K$16*'Tela de entrada'!$D$12)-SUMIFS($O$2:$O$745,$B$2:$B$745,B87,$A$2:$A$745,A87)))))</f>
        <v>0</v>
      </c>
      <c r="R87" s="1">
        <f t="shared" si="9"/>
        <v>1</v>
      </c>
    </row>
    <row r="88" spans="1:18" x14ac:dyDescent="0.25">
      <c r="A88">
        <v>1</v>
      </c>
      <c r="B88">
        <v>1</v>
      </c>
      <c r="C88">
        <v>1</v>
      </c>
      <c r="D88">
        <v>87</v>
      </c>
      <c r="E88">
        <v>1</v>
      </c>
      <c r="F88" s="1">
        <f>INDEX('Tela de entrada'!$C$20:$C$763,MATCH('Contrato Flexível Percentual'!D88,'Tela de entrada'!$B$20:$B$763,0),1)</f>
        <v>34</v>
      </c>
      <c r="G88">
        <v>0</v>
      </c>
      <c r="H88">
        <f t="shared" si="7"/>
        <v>34</v>
      </c>
      <c r="M88" s="1">
        <f t="shared" si="8"/>
        <v>1.6999999999999999E-3</v>
      </c>
      <c r="N88" s="1">
        <f>IF('Tela de entrada'!$K$14="carga",$L$2*M88,'Contrato Flexível Percentual'!$L$2/'Tela de entrada'!$D$12)</f>
        <v>6.8</v>
      </c>
      <c r="O88" s="1">
        <f>IFERROR(MIN('Tela de entrada'!$K$16,MAX(N88,'Tela de entrada'!$K$15)),"")</f>
        <v>6.8</v>
      </c>
      <c r="P88" s="1">
        <f>MAX(0,(SUMIFS($O$2:$O$745,$B$2:$B$745,B88,$A$2:$A$745,A88)-SUMIFS($N$2:$N$745,$B$2:$B$745,B88,$A$2:$A$745,A88)))*((O88-'Tela de entrada'!$K$15)/(IF(SUMIFS($O$2:$O$745,$B$2:$B$745,B88,$A$2:$A$745,A88)-('Tela de entrada'!$K$15*'Tela de entrada'!$D$12)=0,1,SUMIFS($O$2:$O$745,$B$2:$B$745,B88,$A$2:$A$745,A88)-('Tela de entrada'!$K$15*'Tela de entrada'!$D$12))))</f>
        <v>0</v>
      </c>
      <c r="Q88" s="1">
        <f>MAX(0,(SUMIFS($N$2:$N$745,$B$2:$B$745,B88,$A$2:$A$745,A88)-SUMIFS($O$2:$O$745,$B$2:$B$745,B88,$A$2:$A$745,A88)))*(('Tela de entrada'!$K$16-O88)/(IF((('Tela de entrada'!$K$16*'Tela de entrada'!$D$12)-SUMIFS($O$2:$O$745,$B$2:$B$745,B88,$A$2:$A$745,A88))=0,1,(('Tela de entrada'!$K$16*'Tela de entrada'!$D$12)-SUMIFS($O$2:$O$745,$B$2:$B$745,B88,$A$2:$A$745,A88)))))</f>
        <v>0</v>
      </c>
      <c r="R88" s="1">
        <f t="shared" si="9"/>
        <v>6.8</v>
      </c>
    </row>
    <row r="89" spans="1:18" x14ac:dyDescent="0.25">
      <c r="A89">
        <v>1</v>
      </c>
      <c r="B89">
        <v>1</v>
      </c>
      <c r="C89">
        <v>1</v>
      </c>
      <c r="D89">
        <v>88</v>
      </c>
      <c r="E89">
        <v>1</v>
      </c>
      <c r="F89" s="1">
        <f>INDEX('Tela de entrada'!$C$20:$C$763,MATCH('Contrato Flexível Percentual'!D89,'Tela de entrada'!$B$20:$B$763,0),1)</f>
        <v>26</v>
      </c>
      <c r="G89">
        <v>0</v>
      </c>
      <c r="H89">
        <f t="shared" si="7"/>
        <v>26</v>
      </c>
      <c r="M89" s="1">
        <f t="shared" si="8"/>
        <v>1.2999999999999999E-3</v>
      </c>
      <c r="N89" s="1">
        <f>IF('Tela de entrada'!$K$14="carga",$L$2*M89,'Contrato Flexível Percentual'!$L$2/'Tela de entrada'!$D$12)</f>
        <v>5.2</v>
      </c>
      <c r="O89" s="1">
        <f>IFERROR(MIN('Tela de entrada'!$K$16,MAX(N89,'Tela de entrada'!$K$15)),"")</f>
        <v>5.2</v>
      </c>
      <c r="P89" s="1">
        <f>MAX(0,(SUMIFS($O$2:$O$745,$B$2:$B$745,B89,$A$2:$A$745,A89)-SUMIFS($N$2:$N$745,$B$2:$B$745,B89,$A$2:$A$745,A89)))*((O89-'Tela de entrada'!$K$15)/(IF(SUMIFS($O$2:$O$745,$B$2:$B$745,B89,$A$2:$A$745,A89)-('Tela de entrada'!$K$15*'Tela de entrada'!$D$12)=0,1,SUMIFS($O$2:$O$745,$B$2:$B$745,B89,$A$2:$A$745,A89)-('Tela de entrada'!$K$15*'Tela de entrada'!$D$12))))</f>
        <v>0</v>
      </c>
      <c r="Q89" s="1">
        <f>MAX(0,(SUMIFS($N$2:$N$745,$B$2:$B$745,B89,$A$2:$A$745,A89)-SUMIFS($O$2:$O$745,$B$2:$B$745,B89,$A$2:$A$745,A89)))*(('Tela de entrada'!$K$16-O89)/(IF((('Tela de entrada'!$K$16*'Tela de entrada'!$D$12)-SUMIFS($O$2:$O$745,$B$2:$B$745,B89,$A$2:$A$745,A89))=0,1,(('Tela de entrada'!$K$16*'Tela de entrada'!$D$12)-SUMIFS($O$2:$O$745,$B$2:$B$745,B89,$A$2:$A$745,A89)))))</f>
        <v>0</v>
      </c>
      <c r="R89" s="1">
        <f t="shared" si="9"/>
        <v>5.2</v>
      </c>
    </row>
    <row r="90" spans="1:18" x14ac:dyDescent="0.25">
      <c r="A90">
        <v>1</v>
      </c>
      <c r="B90">
        <v>1</v>
      </c>
      <c r="C90">
        <v>1</v>
      </c>
      <c r="D90">
        <v>89</v>
      </c>
      <c r="E90">
        <v>1</v>
      </c>
      <c r="F90" s="1">
        <f>INDEX('Tela de entrada'!$C$20:$C$763,MATCH('Contrato Flexível Percentual'!D90,'Tela de entrada'!$B$20:$B$763,0),1)</f>
        <v>44</v>
      </c>
      <c r="G90">
        <v>0</v>
      </c>
      <c r="H90">
        <f t="shared" si="7"/>
        <v>44</v>
      </c>
      <c r="M90" s="1">
        <f t="shared" si="8"/>
        <v>2.2000000000000001E-3</v>
      </c>
      <c r="N90" s="1">
        <f>IF('Tela de entrada'!$K$14="carga",$L$2*M90,'Contrato Flexível Percentual'!$L$2/'Tela de entrada'!$D$12)</f>
        <v>8.8000000000000007</v>
      </c>
      <c r="O90" s="1">
        <f>IFERROR(MIN('Tela de entrada'!$K$16,MAX(N90,'Tela de entrada'!$K$15)),"")</f>
        <v>8.8000000000000007</v>
      </c>
      <c r="P90" s="1">
        <f>MAX(0,(SUMIFS($O$2:$O$745,$B$2:$B$745,B90,$A$2:$A$745,A90)-SUMIFS($N$2:$N$745,$B$2:$B$745,B90,$A$2:$A$745,A90)))*((O90-'Tela de entrada'!$K$15)/(IF(SUMIFS($O$2:$O$745,$B$2:$B$745,B90,$A$2:$A$745,A90)-('Tela de entrada'!$K$15*'Tela de entrada'!$D$12)=0,1,SUMIFS($O$2:$O$745,$B$2:$B$745,B90,$A$2:$A$745,A90)-('Tela de entrada'!$K$15*'Tela de entrada'!$D$12))))</f>
        <v>0</v>
      </c>
      <c r="Q90" s="1">
        <f>MAX(0,(SUMIFS($N$2:$N$745,$B$2:$B$745,B90,$A$2:$A$745,A90)-SUMIFS($O$2:$O$745,$B$2:$B$745,B90,$A$2:$A$745,A90)))*(('Tela de entrada'!$K$16-O90)/(IF((('Tela de entrada'!$K$16*'Tela de entrada'!$D$12)-SUMIFS($O$2:$O$745,$B$2:$B$745,B90,$A$2:$A$745,A90))=0,1,(('Tela de entrada'!$K$16*'Tela de entrada'!$D$12)-SUMIFS($O$2:$O$745,$B$2:$B$745,B90,$A$2:$A$745,A90)))))</f>
        <v>0</v>
      </c>
      <c r="R90" s="1">
        <f t="shared" si="9"/>
        <v>8.8000000000000007</v>
      </c>
    </row>
    <row r="91" spans="1:18" x14ac:dyDescent="0.25">
      <c r="A91">
        <v>1</v>
      </c>
      <c r="B91">
        <v>1</v>
      </c>
      <c r="C91">
        <v>1</v>
      </c>
      <c r="D91">
        <v>90</v>
      </c>
      <c r="E91">
        <v>1</v>
      </c>
      <c r="F91" s="1">
        <f>INDEX('Tela de entrada'!$C$20:$C$763,MATCH('Contrato Flexível Percentual'!D91,'Tela de entrada'!$B$20:$B$763,0),1)</f>
        <v>18</v>
      </c>
      <c r="G91">
        <v>0</v>
      </c>
      <c r="H91">
        <f t="shared" si="7"/>
        <v>18</v>
      </c>
      <c r="M91" s="1">
        <f t="shared" si="8"/>
        <v>8.9999999999999998E-4</v>
      </c>
      <c r="N91" s="1">
        <f>IF('Tela de entrada'!$K$14="carga",$L$2*M91,'Contrato Flexível Percentual'!$L$2/'Tela de entrada'!$D$12)</f>
        <v>3.6</v>
      </c>
      <c r="O91" s="1">
        <f>IFERROR(MIN('Tela de entrada'!$K$16,MAX(N91,'Tela de entrada'!$K$15)),"")</f>
        <v>3.6</v>
      </c>
      <c r="P91" s="1">
        <f>MAX(0,(SUMIFS($O$2:$O$745,$B$2:$B$745,B91,$A$2:$A$745,A91)-SUMIFS($N$2:$N$745,$B$2:$B$745,B91,$A$2:$A$745,A91)))*((O91-'Tela de entrada'!$K$15)/(IF(SUMIFS($O$2:$O$745,$B$2:$B$745,B91,$A$2:$A$745,A91)-('Tela de entrada'!$K$15*'Tela de entrada'!$D$12)=0,1,SUMIFS($O$2:$O$745,$B$2:$B$745,B91,$A$2:$A$745,A91)-('Tela de entrada'!$K$15*'Tela de entrada'!$D$12))))</f>
        <v>0</v>
      </c>
      <c r="Q91" s="1">
        <f>MAX(0,(SUMIFS($N$2:$N$745,$B$2:$B$745,B91,$A$2:$A$745,A91)-SUMIFS($O$2:$O$745,$B$2:$B$745,B91,$A$2:$A$745,A91)))*(('Tela de entrada'!$K$16-O91)/(IF((('Tela de entrada'!$K$16*'Tela de entrada'!$D$12)-SUMIFS($O$2:$O$745,$B$2:$B$745,B91,$A$2:$A$745,A91))=0,1,(('Tela de entrada'!$K$16*'Tela de entrada'!$D$12)-SUMIFS($O$2:$O$745,$B$2:$B$745,B91,$A$2:$A$745,A91)))))</f>
        <v>0</v>
      </c>
      <c r="R91" s="1">
        <f t="shared" si="9"/>
        <v>3.6</v>
      </c>
    </row>
    <row r="92" spans="1:18" x14ac:dyDescent="0.25">
      <c r="A92">
        <v>1</v>
      </c>
      <c r="B92">
        <v>1</v>
      </c>
      <c r="C92">
        <v>1</v>
      </c>
      <c r="D92">
        <v>91</v>
      </c>
      <c r="E92">
        <v>1</v>
      </c>
      <c r="F92" s="1">
        <f>INDEX('Tela de entrada'!$C$20:$C$763,MATCH('Contrato Flexível Percentual'!D92,'Tela de entrada'!$B$20:$B$763,0),1)</f>
        <v>25</v>
      </c>
      <c r="G92">
        <v>0</v>
      </c>
      <c r="H92">
        <f t="shared" si="7"/>
        <v>25</v>
      </c>
      <c r="M92" s="1">
        <f t="shared" si="8"/>
        <v>1.25E-3</v>
      </c>
      <c r="N92" s="1">
        <f>IF('Tela de entrada'!$K$14="carga",$L$2*M92,'Contrato Flexível Percentual'!$L$2/'Tela de entrada'!$D$12)</f>
        <v>5</v>
      </c>
      <c r="O92" s="1">
        <f>IFERROR(MIN('Tela de entrada'!$K$16,MAX(N92,'Tela de entrada'!$K$15)),"")</f>
        <v>5</v>
      </c>
      <c r="P92" s="1">
        <f>MAX(0,(SUMIFS($O$2:$O$745,$B$2:$B$745,B92,$A$2:$A$745,A92)-SUMIFS($N$2:$N$745,$B$2:$B$745,B92,$A$2:$A$745,A92)))*((O92-'Tela de entrada'!$K$15)/(IF(SUMIFS($O$2:$O$745,$B$2:$B$745,B92,$A$2:$A$745,A92)-('Tela de entrada'!$K$15*'Tela de entrada'!$D$12)=0,1,SUMIFS($O$2:$O$745,$B$2:$B$745,B92,$A$2:$A$745,A92)-('Tela de entrada'!$K$15*'Tela de entrada'!$D$12))))</f>
        <v>0</v>
      </c>
      <c r="Q92" s="1">
        <f>MAX(0,(SUMIFS($N$2:$N$745,$B$2:$B$745,B92,$A$2:$A$745,A92)-SUMIFS($O$2:$O$745,$B$2:$B$745,B92,$A$2:$A$745,A92)))*(('Tela de entrada'!$K$16-O92)/(IF((('Tela de entrada'!$K$16*'Tela de entrada'!$D$12)-SUMIFS($O$2:$O$745,$B$2:$B$745,B92,$A$2:$A$745,A92))=0,1,(('Tela de entrada'!$K$16*'Tela de entrada'!$D$12)-SUMIFS($O$2:$O$745,$B$2:$B$745,B92,$A$2:$A$745,A92)))))</f>
        <v>0</v>
      </c>
      <c r="R92" s="1">
        <f t="shared" si="9"/>
        <v>5</v>
      </c>
    </row>
    <row r="93" spans="1:18" x14ac:dyDescent="0.25">
      <c r="A93">
        <v>1</v>
      </c>
      <c r="B93">
        <v>1</v>
      </c>
      <c r="C93">
        <v>1</v>
      </c>
      <c r="D93">
        <v>92</v>
      </c>
      <c r="E93">
        <v>1</v>
      </c>
      <c r="F93" s="1">
        <f>INDEX('Tela de entrada'!$C$20:$C$763,MATCH('Contrato Flexível Percentual'!D93,'Tela de entrada'!$B$20:$B$763,0),1)</f>
        <v>29</v>
      </c>
      <c r="G93">
        <v>0</v>
      </c>
      <c r="H93">
        <f t="shared" si="7"/>
        <v>29</v>
      </c>
      <c r="M93" s="1">
        <f t="shared" si="8"/>
        <v>1.4499999999999999E-3</v>
      </c>
      <c r="N93" s="1">
        <f>IF('Tela de entrada'!$K$14="carga",$L$2*M93,'Contrato Flexível Percentual'!$L$2/'Tela de entrada'!$D$12)</f>
        <v>5.8</v>
      </c>
      <c r="O93" s="1">
        <f>IFERROR(MIN('Tela de entrada'!$K$16,MAX(N93,'Tela de entrada'!$K$15)),"")</f>
        <v>5.8</v>
      </c>
      <c r="P93" s="1">
        <f>MAX(0,(SUMIFS($O$2:$O$745,$B$2:$B$745,B93,$A$2:$A$745,A93)-SUMIFS($N$2:$N$745,$B$2:$B$745,B93,$A$2:$A$745,A93)))*((O93-'Tela de entrada'!$K$15)/(IF(SUMIFS($O$2:$O$745,$B$2:$B$745,B93,$A$2:$A$745,A93)-('Tela de entrada'!$K$15*'Tela de entrada'!$D$12)=0,1,SUMIFS($O$2:$O$745,$B$2:$B$745,B93,$A$2:$A$745,A93)-('Tela de entrada'!$K$15*'Tela de entrada'!$D$12))))</f>
        <v>0</v>
      </c>
      <c r="Q93" s="1">
        <f>MAX(0,(SUMIFS($N$2:$N$745,$B$2:$B$745,B93,$A$2:$A$745,A93)-SUMIFS($O$2:$O$745,$B$2:$B$745,B93,$A$2:$A$745,A93)))*(('Tela de entrada'!$K$16-O93)/(IF((('Tela de entrada'!$K$16*'Tela de entrada'!$D$12)-SUMIFS($O$2:$O$745,$B$2:$B$745,B93,$A$2:$A$745,A93))=0,1,(('Tela de entrada'!$K$16*'Tela de entrada'!$D$12)-SUMIFS($O$2:$O$745,$B$2:$B$745,B93,$A$2:$A$745,A93)))))</f>
        <v>0</v>
      </c>
      <c r="R93" s="1">
        <f t="shared" si="9"/>
        <v>5.8</v>
      </c>
    </row>
    <row r="94" spans="1:18" x14ac:dyDescent="0.25">
      <c r="A94">
        <v>1</v>
      </c>
      <c r="B94">
        <v>1</v>
      </c>
      <c r="C94">
        <v>1</v>
      </c>
      <c r="D94">
        <v>93</v>
      </c>
      <c r="E94">
        <v>1</v>
      </c>
      <c r="F94" s="1">
        <f>INDEX('Tela de entrada'!$C$20:$C$763,MATCH('Contrato Flexível Percentual'!D94,'Tela de entrada'!$B$20:$B$763,0),1)</f>
        <v>38</v>
      </c>
      <c r="G94">
        <v>0</v>
      </c>
      <c r="H94">
        <f t="shared" si="7"/>
        <v>38</v>
      </c>
      <c r="M94" s="1">
        <f t="shared" si="8"/>
        <v>1.9E-3</v>
      </c>
      <c r="N94" s="1">
        <f>IF('Tela de entrada'!$K$14="carga",$L$2*M94,'Contrato Flexível Percentual'!$L$2/'Tela de entrada'!$D$12)</f>
        <v>7.6</v>
      </c>
      <c r="O94" s="1">
        <f>IFERROR(MIN('Tela de entrada'!$K$16,MAX(N94,'Tela de entrada'!$K$15)),"")</f>
        <v>7.6</v>
      </c>
      <c r="P94" s="1">
        <f>MAX(0,(SUMIFS($O$2:$O$745,$B$2:$B$745,B94,$A$2:$A$745,A94)-SUMIFS($N$2:$N$745,$B$2:$B$745,B94,$A$2:$A$745,A94)))*((O94-'Tela de entrada'!$K$15)/(IF(SUMIFS($O$2:$O$745,$B$2:$B$745,B94,$A$2:$A$745,A94)-('Tela de entrada'!$K$15*'Tela de entrada'!$D$12)=0,1,SUMIFS($O$2:$O$745,$B$2:$B$745,B94,$A$2:$A$745,A94)-('Tela de entrada'!$K$15*'Tela de entrada'!$D$12))))</f>
        <v>0</v>
      </c>
      <c r="Q94" s="1">
        <f>MAX(0,(SUMIFS($N$2:$N$745,$B$2:$B$745,B94,$A$2:$A$745,A94)-SUMIFS($O$2:$O$745,$B$2:$B$745,B94,$A$2:$A$745,A94)))*(('Tela de entrada'!$K$16-O94)/(IF((('Tela de entrada'!$K$16*'Tela de entrada'!$D$12)-SUMIFS($O$2:$O$745,$B$2:$B$745,B94,$A$2:$A$745,A94))=0,1,(('Tela de entrada'!$K$16*'Tela de entrada'!$D$12)-SUMIFS($O$2:$O$745,$B$2:$B$745,B94,$A$2:$A$745,A94)))))</f>
        <v>0</v>
      </c>
      <c r="R94" s="1">
        <f t="shared" si="9"/>
        <v>7.6</v>
      </c>
    </row>
    <row r="95" spans="1:18" x14ac:dyDescent="0.25">
      <c r="A95">
        <v>1</v>
      </c>
      <c r="B95">
        <v>1</v>
      </c>
      <c r="C95">
        <v>1</v>
      </c>
      <c r="D95">
        <v>94</v>
      </c>
      <c r="E95">
        <v>1</v>
      </c>
      <c r="F95" s="1">
        <f>INDEX('Tela de entrada'!$C$20:$C$763,MATCH('Contrato Flexível Percentual'!D95,'Tela de entrada'!$B$20:$B$763,0),1)</f>
        <v>47</v>
      </c>
      <c r="G95">
        <v>0</v>
      </c>
      <c r="H95">
        <f t="shared" si="7"/>
        <v>47</v>
      </c>
      <c r="M95" s="1">
        <f t="shared" si="8"/>
        <v>2.3500000000000001E-3</v>
      </c>
      <c r="N95" s="1">
        <f>IF('Tela de entrada'!$K$14="carga",$L$2*M95,'Contrato Flexível Percentual'!$L$2/'Tela de entrada'!$D$12)</f>
        <v>9.4</v>
      </c>
      <c r="O95" s="1">
        <f>IFERROR(MIN('Tela de entrada'!$K$16,MAX(N95,'Tela de entrada'!$K$15)),"")</f>
        <v>9.4</v>
      </c>
      <c r="P95" s="1">
        <f>MAX(0,(SUMIFS($O$2:$O$745,$B$2:$B$745,B95,$A$2:$A$745,A95)-SUMIFS($N$2:$N$745,$B$2:$B$745,B95,$A$2:$A$745,A95)))*((O95-'Tela de entrada'!$K$15)/(IF(SUMIFS($O$2:$O$745,$B$2:$B$745,B95,$A$2:$A$745,A95)-('Tela de entrada'!$K$15*'Tela de entrada'!$D$12)=0,1,SUMIFS($O$2:$O$745,$B$2:$B$745,B95,$A$2:$A$745,A95)-('Tela de entrada'!$K$15*'Tela de entrada'!$D$12))))</f>
        <v>0</v>
      </c>
      <c r="Q95" s="1">
        <f>MAX(0,(SUMIFS($N$2:$N$745,$B$2:$B$745,B95,$A$2:$A$745,A95)-SUMIFS($O$2:$O$745,$B$2:$B$745,B95,$A$2:$A$745,A95)))*(('Tela de entrada'!$K$16-O95)/(IF((('Tela de entrada'!$K$16*'Tela de entrada'!$D$12)-SUMIFS($O$2:$O$745,$B$2:$B$745,B95,$A$2:$A$745,A95))=0,1,(('Tela de entrada'!$K$16*'Tela de entrada'!$D$12)-SUMIFS($O$2:$O$745,$B$2:$B$745,B95,$A$2:$A$745,A95)))))</f>
        <v>0</v>
      </c>
      <c r="R95" s="1">
        <f t="shared" si="9"/>
        <v>9.4</v>
      </c>
    </row>
    <row r="96" spans="1:18" x14ac:dyDescent="0.25">
      <c r="A96">
        <v>1</v>
      </c>
      <c r="B96">
        <v>1</v>
      </c>
      <c r="C96">
        <v>1</v>
      </c>
      <c r="D96">
        <v>95</v>
      </c>
      <c r="E96">
        <v>1</v>
      </c>
      <c r="F96" s="1">
        <f>INDEX('Tela de entrada'!$C$20:$C$763,MATCH('Contrato Flexível Percentual'!D96,'Tela de entrada'!$B$20:$B$763,0),1)</f>
        <v>44</v>
      </c>
      <c r="G96">
        <v>0</v>
      </c>
      <c r="H96">
        <f t="shared" si="7"/>
        <v>44</v>
      </c>
      <c r="M96" s="1">
        <f t="shared" si="8"/>
        <v>2.2000000000000001E-3</v>
      </c>
      <c r="N96" s="1">
        <f>IF('Tela de entrada'!$K$14="carga",$L$2*M96,'Contrato Flexível Percentual'!$L$2/'Tela de entrada'!$D$12)</f>
        <v>8.8000000000000007</v>
      </c>
      <c r="O96" s="1">
        <f>IFERROR(MIN('Tela de entrada'!$K$16,MAX(N96,'Tela de entrada'!$K$15)),"")</f>
        <v>8.8000000000000007</v>
      </c>
      <c r="P96" s="1">
        <f>MAX(0,(SUMIFS($O$2:$O$745,$B$2:$B$745,B96,$A$2:$A$745,A96)-SUMIFS($N$2:$N$745,$B$2:$B$745,B96,$A$2:$A$745,A96)))*((O96-'Tela de entrada'!$K$15)/(IF(SUMIFS($O$2:$O$745,$B$2:$B$745,B96,$A$2:$A$745,A96)-('Tela de entrada'!$K$15*'Tela de entrada'!$D$12)=0,1,SUMIFS($O$2:$O$745,$B$2:$B$745,B96,$A$2:$A$745,A96)-('Tela de entrada'!$K$15*'Tela de entrada'!$D$12))))</f>
        <v>0</v>
      </c>
      <c r="Q96" s="1">
        <f>MAX(0,(SUMIFS($N$2:$N$745,$B$2:$B$745,B96,$A$2:$A$745,A96)-SUMIFS($O$2:$O$745,$B$2:$B$745,B96,$A$2:$A$745,A96)))*(('Tela de entrada'!$K$16-O96)/(IF((('Tela de entrada'!$K$16*'Tela de entrada'!$D$12)-SUMIFS($O$2:$O$745,$B$2:$B$745,B96,$A$2:$A$745,A96))=0,1,(('Tela de entrada'!$K$16*'Tela de entrada'!$D$12)-SUMIFS($O$2:$O$745,$B$2:$B$745,B96,$A$2:$A$745,A96)))))</f>
        <v>0</v>
      </c>
      <c r="R96" s="1">
        <f t="shared" si="9"/>
        <v>8.8000000000000007</v>
      </c>
    </row>
    <row r="97" spans="1:18" x14ac:dyDescent="0.25">
      <c r="A97">
        <v>1</v>
      </c>
      <c r="B97">
        <v>1</v>
      </c>
      <c r="C97">
        <v>1</v>
      </c>
      <c r="D97">
        <v>96</v>
      </c>
      <c r="E97">
        <v>1</v>
      </c>
      <c r="F97" s="1">
        <f>INDEX('Tela de entrada'!$C$20:$C$763,MATCH('Contrato Flexível Percentual'!D97,'Tela de entrada'!$B$20:$B$763,0),1)</f>
        <v>43</v>
      </c>
      <c r="G97">
        <v>0</v>
      </c>
      <c r="H97">
        <f t="shared" si="7"/>
        <v>43</v>
      </c>
      <c r="M97" s="1">
        <f t="shared" si="8"/>
        <v>2.15E-3</v>
      </c>
      <c r="N97" s="1">
        <f>IF('Tela de entrada'!$K$14="carga",$L$2*M97,'Contrato Flexível Percentual'!$L$2/'Tela de entrada'!$D$12)</f>
        <v>8.6</v>
      </c>
      <c r="O97" s="1">
        <f>IFERROR(MIN('Tela de entrada'!$K$16,MAX(N97,'Tela de entrada'!$K$15)),"")</f>
        <v>8.6</v>
      </c>
      <c r="P97" s="1">
        <f>MAX(0,(SUMIFS($O$2:$O$745,$B$2:$B$745,B97,$A$2:$A$745,A97)-SUMIFS($N$2:$N$745,$B$2:$B$745,B97,$A$2:$A$745,A97)))*((O97-'Tela de entrada'!$K$15)/(IF(SUMIFS($O$2:$O$745,$B$2:$B$745,B97,$A$2:$A$745,A97)-('Tela de entrada'!$K$15*'Tela de entrada'!$D$12)=0,1,SUMIFS($O$2:$O$745,$B$2:$B$745,B97,$A$2:$A$745,A97)-('Tela de entrada'!$K$15*'Tela de entrada'!$D$12))))</f>
        <v>0</v>
      </c>
      <c r="Q97" s="1">
        <f>MAX(0,(SUMIFS($N$2:$N$745,$B$2:$B$745,B97,$A$2:$A$745,A97)-SUMIFS($O$2:$O$745,$B$2:$B$745,B97,$A$2:$A$745,A97)))*(('Tela de entrada'!$K$16-O97)/(IF((('Tela de entrada'!$K$16*'Tela de entrada'!$D$12)-SUMIFS($O$2:$O$745,$B$2:$B$745,B97,$A$2:$A$745,A97))=0,1,(('Tela de entrada'!$K$16*'Tela de entrada'!$D$12)-SUMIFS($O$2:$O$745,$B$2:$B$745,B97,$A$2:$A$745,A97)))))</f>
        <v>0</v>
      </c>
      <c r="R97" s="1">
        <f t="shared" si="9"/>
        <v>8.6</v>
      </c>
    </row>
    <row r="98" spans="1:18" x14ac:dyDescent="0.25">
      <c r="A98">
        <v>1</v>
      </c>
      <c r="B98">
        <v>1</v>
      </c>
      <c r="C98">
        <v>1</v>
      </c>
      <c r="D98">
        <v>97</v>
      </c>
      <c r="E98">
        <v>1</v>
      </c>
      <c r="F98" s="1">
        <f>INDEX('Tela de entrada'!$C$20:$C$763,MATCH('Contrato Flexível Percentual'!D98,'Tela de entrada'!$B$20:$B$763,0),1)</f>
        <v>36</v>
      </c>
      <c r="G98">
        <v>0</v>
      </c>
      <c r="H98">
        <f t="shared" si="7"/>
        <v>36</v>
      </c>
      <c r="M98" s="1">
        <f t="shared" si="8"/>
        <v>1.8E-3</v>
      </c>
      <c r="N98" s="1">
        <f>IF('Tela de entrada'!$K$14="carga",$L$2*M98,'Contrato Flexível Percentual'!$L$2/'Tela de entrada'!$D$12)</f>
        <v>7.2</v>
      </c>
      <c r="O98" s="1">
        <f>IFERROR(MIN('Tela de entrada'!$K$16,MAX(N98,'Tela de entrada'!$K$15)),"")</f>
        <v>7.2</v>
      </c>
      <c r="P98" s="1">
        <f>MAX(0,(SUMIFS($O$2:$O$745,$B$2:$B$745,B98,$A$2:$A$745,A98)-SUMIFS($N$2:$N$745,$B$2:$B$745,B98,$A$2:$A$745,A98)))*((O98-'Tela de entrada'!$K$15)/(IF(SUMIFS($O$2:$O$745,$B$2:$B$745,B98,$A$2:$A$745,A98)-('Tela de entrada'!$K$15*'Tela de entrada'!$D$12)=0,1,SUMIFS($O$2:$O$745,$B$2:$B$745,B98,$A$2:$A$745,A98)-('Tela de entrada'!$K$15*'Tela de entrada'!$D$12))))</f>
        <v>0</v>
      </c>
      <c r="Q98" s="1">
        <f>MAX(0,(SUMIFS($N$2:$N$745,$B$2:$B$745,B98,$A$2:$A$745,A98)-SUMIFS($O$2:$O$745,$B$2:$B$745,B98,$A$2:$A$745,A98)))*(('Tela de entrada'!$K$16-O98)/(IF((('Tela de entrada'!$K$16*'Tela de entrada'!$D$12)-SUMIFS($O$2:$O$745,$B$2:$B$745,B98,$A$2:$A$745,A98))=0,1,(('Tela de entrada'!$K$16*'Tela de entrada'!$D$12)-SUMIFS($O$2:$O$745,$B$2:$B$745,B98,$A$2:$A$745,A98)))))</f>
        <v>0</v>
      </c>
      <c r="R98" s="1">
        <f t="shared" si="9"/>
        <v>7.2</v>
      </c>
    </row>
    <row r="99" spans="1:18" x14ac:dyDescent="0.25">
      <c r="A99">
        <v>1</v>
      </c>
      <c r="B99">
        <v>1</v>
      </c>
      <c r="C99">
        <v>1</v>
      </c>
      <c r="D99">
        <v>98</v>
      </c>
      <c r="E99">
        <v>1</v>
      </c>
      <c r="F99" s="1">
        <f>INDEX('Tela de entrada'!$C$20:$C$763,MATCH('Contrato Flexível Percentual'!D99,'Tela de entrada'!$B$20:$B$763,0),1)</f>
        <v>34</v>
      </c>
      <c r="G99">
        <v>0</v>
      </c>
      <c r="H99">
        <f t="shared" si="7"/>
        <v>34</v>
      </c>
      <c r="M99" s="1">
        <f t="shared" si="8"/>
        <v>1.6999999999999999E-3</v>
      </c>
      <c r="N99" s="1">
        <f>IF('Tela de entrada'!$K$14="carga",$L$2*M99,'Contrato Flexível Percentual'!$L$2/'Tela de entrada'!$D$12)</f>
        <v>6.8</v>
      </c>
      <c r="O99" s="1">
        <f>IFERROR(MIN('Tela de entrada'!$K$16,MAX(N99,'Tela de entrada'!$K$15)),"")</f>
        <v>6.8</v>
      </c>
      <c r="P99" s="1">
        <f>MAX(0,(SUMIFS($O$2:$O$745,$B$2:$B$745,B99,$A$2:$A$745,A99)-SUMIFS($N$2:$N$745,$B$2:$B$745,B99,$A$2:$A$745,A99)))*((O99-'Tela de entrada'!$K$15)/(IF(SUMIFS($O$2:$O$745,$B$2:$B$745,B99,$A$2:$A$745,A99)-('Tela de entrada'!$K$15*'Tela de entrada'!$D$12)=0,1,SUMIFS($O$2:$O$745,$B$2:$B$745,B99,$A$2:$A$745,A99)-('Tela de entrada'!$K$15*'Tela de entrada'!$D$12))))</f>
        <v>0</v>
      </c>
      <c r="Q99" s="1">
        <f>MAX(0,(SUMIFS($N$2:$N$745,$B$2:$B$745,B99,$A$2:$A$745,A99)-SUMIFS($O$2:$O$745,$B$2:$B$745,B99,$A$2:$A$745,A99)))*(('Tela de entrada'!$K$16-O99)/(IF((('Tela de entrada'!$K$16*'Tela de entrada'!$D$12)-SUMIFS($O$2:$O$745,$B$2:$B$745,B99,$A$2:$A$745,A99))=0,1,(('Tela de entrada'!$K$16*'Tela de entrada'!$D$12)-SUMIFS($O$2:$O$745,$B$2:$B$745,B99,$A$2:$A$745,A99)))))</f>
        <v>0</v>
      </c>
      <c r="R99" s="1">
        <f t="shared" si="9"/>
        <v>6.8</v>
      </c>
    </row>
    <row r="100" spans="1:18" x14ac:dyDescent="0.25">
      <c r="A100">
        <v>1</v>
      </c>
      <c r="B100">
        <v>1</v>
      </c>
      <c r="C100">
        <v>1</v>
      </c>
      <c r="D100">
        <v>99</v>
      </c>
      <c r="E100">
        <v>1</v>
      </c>
      <c r="F100" s="1">
        <f>INDEX('Tela de entrada'!$C$20:$C$763,MATCH('Contrato Flexível Percentual'!D100,'Tela de entrada'!$B$20:$B$763,0),1)</f>
        <v>31</v>
      </c>
      <c r="G100">
        <v>0</v>
      </c>
      <c r="H100">
        <f t="shared" si="7"/>
        <v>31</v>
      </c>
      <c r="M100" s="1">
        <f t="shared" si="8"/>
        <v>1.5499999999999999E-3</v>
      </c>
      <c r="N100" s="1">
        <f>IF('Tela de entrada'!$K$14="carga",$L$2*M100,'Contrato Flexível Percentual'!$L$2/'Tela de entrada'!$D$12)</f>
        <v>6.2</v>
      </c>
      <c r="O100" s="1">
        <f>IFERROR(MIN('Tela de entrada'!$K$16,MAX(N100,'Tela de entrada'!$K$15)),"")</f>
        <v>6.2</v>
      </c>
      <c r="P100" s="1">
        <f>MAX(0,(SUMIFS($O$2:$O$745,$B$2:$B$745,B100,$A$2:$A$745,A100)-SUMIFS($N$2:$N$745,$B$2:$B$745,B100,$A$2:$A$745,A100)))*((O100-'Tela de entrada'!$K$15)/(IF(SUMIFS($O$2:$O$745,$B$2:$B$745,B100,$A$2:$A$745,A100)-('Tela de entrada'!$K$15*'Tela de entrada'!$D$12)=0,1,SUMIFS($O$2:$O$745,$B$2:$B$745,B100,$A$2:$A$745,A100)-('Tela de entrada'!$K$15*'Tela de entrada'!$D$12))))</f>
        <v>0</v>
      </c>
      <c r="Q100" s="1">
        <f>MAX(0,(SUMIFS($N$2:$N$745,$B$2:$B$745,B100,$A$2:$A$745,A100)-SUMIFS($O$2:$O$745,$B$2:$B$745,B100,$A$2:$A$745,A100)))*(('Tela de entrada'!$K$16-O100)/(IF((('Tela de entrada'!$K$16*'Tela de entrada'!$D$12)-SUMIFS($O$2:$O$745,$B$2:$B$745,B100,$A$2:$A$745,A100))=0,1,(('Tela de entrada'!$K$16*'Tela de entrada'!$D$12)-SUMIFS($O$2:$O$745,$B$2:$B$745,B100,$A$2:$A$745,A100)))))</f>
        <v>0</v>
      </c>
      <c r="R100" s="1">
        <f t="shared" si="9"/>
        <v>6.2</v>
      </c>
    </row>
    <row r="101" spans="1:18" x14ac:dyDescent="0.25">
      <c r="A101">
        <v>1</v>
      </c>
      <c r="B101">
        <v>1</v>
      </c>
      <c r="C101">
        <v>1</v>
      </c>
      <c r="D101">
        <v>100</v>
      </c>
      <c r="E101">
        <v>1</v>
      </c>
      <c r="F101" s="1">
        <f>INDEX('Tela de entrada'!$C$20:$C$763,MATCH('Contrato Flexível Percentual'!D101,'Tela de entrada'!$B$20:$B$763,0),1)</f>
        <v>47</v>
      </c>
      <c r="G101">
        <v>0</v>
      </c>
      <c r="H101">
        <f t="shared" si="7"/>
        <v>47</v>
      </c>
      <c r="M101" s="1">
        <f t="shared" si="8"/>
        <v>2.3500000000000001E-3</v>
      </c>
      <c r="N101" s="1">
        <f>IF('Tela de entrada'!$K$14="carga",$L$2*M101,'Contrato Flexível Percentual'!$L$2/'Tela de entrada'!$D$12)</f>
        <v>9.4</v>
      </c>
      <c r="O101" s="1">
        <f>IFERROR(MIN('Tela de entrada'!$K$16,MAX(N101,'Tela de entrada'!$K$15)),"")</f>
        <v>9.4</v>
      </c>
      <c r="P101" s="1">
        <f>MAX(0,(SUMIFS($O$2:$O$745,$B$2:$B$745,B101,$A$2:$A$745,A101)-SUMIFS($N$2:$N$745,$B$2:$B$745,B101,$A$2:$A$745,A101)))*((O101-'Tela de entrada'!$K$15)/(IF(SUMIFS($O$2:$O$745,$B$2:$B$745,B101,$A$2:$A$745,A101)-('Tela de entrada'!$K$15*'Tela de entrada'!$D$12)=0,1,SUMIFS($O$2:$O$745,$B$2:$B$745,B101,$A$2:$A$745,A101)-('Tela de entrada'!$K$15*'Tela de entrada'!$D$12))))</f>
        <v>0</v>
      </c>
      <c r="Q101" s="1">
        <f>MAX(0,(SUMIFS($N$2:$N$745,$B$2:$B$745,B101,$A$2:$A$745,A101)-SUMIFS($O$2:$O$745,$B$2:$B$745,B101,$A$2:$A$745,A101)))*(('Tela de entrada'!$K$16-O101)/(IF((('Tela de entrada'!$K$16*'Tela de entrada'!$D$12)-SUMIFS($O$2:$O$745,$B$2:$B$745,B101,$A$2:$A$745,A101))=0,1,(('Tela de entrada'!$K$16*'Tela de entrada'!$D$12)-SUMIFS($O$2:$O$745,$B$2:$B$745,B101,$A$2:$A$745,A101)))))</f>
        <v>0</v>
      </c>
      <c r="R101" s="1">
        <f t="shared" si="9"/>
        <v>9.4</v>
      </c>
    </row>
    <row r="102" spans="1:18" x14ac:dyDescent="0.25">
      <c r="A102">
        <v>1</v>
      </c>
      <c r="B102">
        <v>1</v>
      </c>
      <c r="C102">
        <v>1</v>
      </c>
      <c r="D102">
        <v>101</v>
      </c>
      <c r="E102">
        <v>1</v>
      </c>
      <c r="F102" s="1">
        <f>INDEX('Tela de entrada'!$C$20:$C$763,MATCH('Contrato Flexível Percentual'!D102,'Tela de entrada'!$B$20:$B$763,0),1)</f>
        <v>7</v>
      </c>
      <c r="G102">
        <v>0</v>
      </c>
      <c r="H102">
        <f t="shared" si="7"/>
        <v>7</v>
      </c>
      <c r="M102" s="1">
        <f t="shared" si="8"/>
        <v>3.5E-4</v>
      </c>
      <c r="N102" s="1">
        <f>IF('Tela de entrada'!$K$14="carga",$L$2*M102,'Contrato Flexível Percentual'!$L$2/'Tela de entrada'!$D$12)</f>
        <v>1.4</v>
      </c>
      <c r="O102" s="1">
        <f>IFERROR(MIN('Tela de entrada'!$K$16,MAX(N102,'Tela de entrada'!$K$15)),"")</f>
        <v>1.4</v>
      </c>
      <c r="P102" s="1">
        <f>MAX(0,(SUMIFS($O$2:$O$745,$B$2:$B$745,B102,$A$2:$A$745,A102)-SUMIFS($N$2:$N$745,$B$2:$B$745,B102,$A$2:$A$745,A102)))*((O102-'Tela de entrada'!$K$15)/(IF(SUMIFS($O$2:$O$745,$B$2:$B$745,B102,$A$2:$A$745,A102)-('Tela de entrada'!$K$15*'Tela de entrada'!$D$12)=0,1,SUMIFS($O$2:$O$745,$B$2:$B$745,B102,$A$2:$A$745,A102)-('Tela de entrada'!$K$15*'Tela de entrada'!$D$12))))</f>
        <v>0</v>
      </c>
      <c r="Q102" s="1">
        <f>MAX(0,(SUMIFS($N$2:$N$745,$B$2:$B$745,B102,$A$2:$A$745,A102)-SUMIFS($O$2:$O$745,$B$2:$B$745,B102,$A$2:$A$745,A102)))*(('Tela de entrada'!$K$16-O102)/(IF((('Tela de entrada'!$K$16*'Tela de entrada'!$D$12)-SUMIFS($O$2:$O$745,$B$2:$B$745,B102,$A$2:$A$745,A102))=0,1,(('Tela de entrada'!$K$16*'Tela de entrada'!$D$12)-SUMIFS($O$2:$O$745,$B$2:$B$745,B102,$A$2:$A$745,A102)))))</f>
        <v>0</v>
      </c>
      <c r="R102" s="1">
        <f t="shared" si="9"/>
        <v>1.4</v>
      </c>
    </row>
    <row r="103" spans="1:18" x14ac:dyDescent="0.25">
      <c r="A103">
        <v>1</v>
      </c>
      <c r="B103">
        <v>1</v>
      </c>
      <c r="C103">
        <v>1</v>
      </c>
      <c r="D103">
        <v>102</v>
      </c>
      <c r="E103">
        <v>1</v>
      </c>
      <c r="F103" s="1">
        <f>INDEX('Tela de entrada'!$C$20:$C$763,MATCH('Contrato Flexível Percentual'!D103,'Tela de entrada'!$B$20:$B$763,0),1)</f>
        <v>45</v>
      </c>
      <c r="G103">
        <v>0</v>
      </c>
      <c r="H103">
        <f t="shared" si="7"/>
        <v>45</v>
      </c>
      <c r="M103" s="1">
        <f t="shared" si="8"/>
        <v>2.2499999999999998E-3</v>
      </c>
      <c r="N103" s="1">
        <f>IF('Tela de entrada'!$K$14="carga",$L$2*M103,'Contrato Flexível Percentual'!$L$2/'Tela de entrada'!$D$12)</f>
        <v>9</v>
      </c>
      <c r="O103" s="1">
        <f>IFERROR(MIN('Tela de entrada'!$K$16,MAX(N103,'Tela de entrada'!$K$15)),"")</f>
        <v>9</v>
      </c>
      <c r="P103" s="1">
        <f>MAX(0,(SUMIFS($O$2:$O$745,$B$2:$B$745,B103,$A$2:$A$745,A103)-SUMIFS($N$2:$N$745,$B$2:$B$745,B103,$A$2:$A$745,A103)))*((O103-'Tela de entrada'!$K$15)/(IF(SUMIFS($O$2:$O$745,$B$2:$B$745,B103,$A$2:$A$745,A103)-('Tela de entrada'!$K$15*'Tela de entrada'!$D$12)=0,1,SUMIFS($O$2:$O$745,$B$2:$B$745,B103,$A$2:$A$745,A103)-('Tela de entrada'!$K$15*'Tela de entrada'!$D$12))))</f>
        <v>0</v>
      </c>
      <c r="Q103" s="1">
        <f>MAX(0,(SUMIFS($N$2:$N$745,$B$2:$B$745,B103,$A$2:$A$745,A103)-SUMIFS($O$2:$O$745,$B$2:$B$745,B103,$A$2:$A$745,A103)))*(('Tela de entrada'!$K$16-O103)/(IF((('Tela de entrada'!$K$16*'Tela de entrada'!$D$12)-SUMIFS($O$2:$O$745,$B$2:$B$745,B103,$A$2:$A$745,A103))=0,1,(('Tela de entrada'!$K$16*'Tela de entrada'!$D$12)-SUMIFS($O$2:$O$745,$B$2:$B$745,B103,$A$2:$A$745,A103)))))</f>
        <v>0</v>
      </c>
      <c r="R103" s="1">
        <f t="shared" si="9"/>
        <v>9</v>
      </c>
    </row>
    <row r="104" spans="1:18" x14ac:dyDescent="0.25">
      <c r="A104">
        <v>1</v>
      </c>
      <c r="B104">
        <v>1</v>
      </c>
      <c r="C104">
        <v>1</v>
      </c>
      <c r="D104">
        <v>103</v>
      </c>
      <c r="E104">
        <v>1</v>
      </c>
      <c r="F104" s="1">
        <f>INDEX('Tela de entrada'!$C$20:$C$763,MATCH('Contrato Flexível Percentual'!D104,'Tela de entrada'!$B$20:$B$763,0),1)</f>
        <v>41</v>
      </c>
      <c r="G104">
        <v>0</v>
      </c>
      <c r="H104">
        <f t="shared" si="7"/>
        <v>41</v>
      </c>
      <c r="M104" s="1">
        <f t="shared" si="8"/>
        <v>2.0500000000000002E-3</v>
      </c>
      <c r="N104" s="1">
        <f>IF('Tela de entrada'!$K$14="carga",$L$2*M104,'Contrato Flexível Percentual'!$L$2/'Tela de entrada'!$D$12)</f>
        <v>8.2000000000000011</v>
      </c>
      <c r="O104" s="1">
        <f>IFERROR(MIN('Tela de entrada'!$K$16,MAX(N104,'Tela de entrada'!$K$15)),"")</f>
        <v>8.2000000000000011</v>
      </c>
      <c r="P104" s="1">
        <f>MAX(0,(SUMIFS($O$2:$O$745,$B$2:$B$745,B104,$A$2:$A$745,A104)-SUMIFS($N$2:$N$745,$B$2:$B$745,B104,$A$2:$A$745,A104)))*((O104-'Tela de entrada'!$K$15)/(IF(SUMIFS($O$2:$O$745,$B$2:$B$745,B104,$A$2:$A$745,A104)-('Tela de entrada'!$K$15*'Tela de entrada'!$D$12)=0,1,SUMIFS($O$2:$O$745,$B$2:$B$745,B104,$A$2:$A$745,A104)-('Tela de entrada'!$K$15*'Tela de entrada'!$D$12))))</f>
        <v>0</v>
      </c>
      <c r="Q104" s="1">
        <f>MAX(0,(SUMIFS($N$2:$N$745,$B$2:$B$745,B104,$A$2:$A$745,A104)-SUMIFS($O$2:$O$745,$B$2:$B$745,B104,$A$2:$A$745,A104)))*(('Tela de entrada'!$K$16-O104)/(IF((('Tela de entrada'!$K$16*'Tela de entrada'!$D$12)-SUMIFS($O$2:$O$745,$B$2:$B$745,B104,$A$2:$A$745,A104))=0,1,(('Tela de entrada'!$K$16*'Tela de entrada'!$D$12)-SUMIFS($O$2:$O$745,$B$2:$B$745,B104,$A$2:$A$745,A104)))))</f>
        <v>0</v>
      </c>
      <c r="R104" s="1">
        <f t="shared" si="9"/>
        <v>8.2000000000000011</v>
      </c>
    </row>
    <row r="105" spans="1:18" x14ac:dyDescent="0.25">
      <c r="A105">
        <v>1</v>
      </c>
      <c r="B105">
        <v>1</v>
      </c>
      <c r="C105">
        <v>1</v>
      </c>
      <c r="D105">
        <v>104</v>
      </c>
      <c r="E105">
        <v>1</v>
      </c>
      <c r="F105" s="1">
        <f>INDEX('Tela de entrada'!$C$20:$C$763,MATCH('Contrato Flexível Percentual'!D105,'Tela de entrada'!$B$20:$B$763,0),1)</f>
        <v>13</v>
      </c>
      <c r="G105">
        <v>0</v>
      </c>
      <c r="H105">
        <f t="shared" si="7"/>
        <v>13</v>
      </c>
      <c r="M105" s="1">
        <f t="shared" si="8"/>
        <v>6.4999999999999997E-4</v>
      </c>
      <c r="N105" s="1">
        <f>IF('Tela de entrada'!$K$14="carga",$L$2*M105,'Contrato Flexível Percentual'!$L$2/'Tela de entrada'!$D$12)</f>
        <v>2.6</v>
      </c>
      <c r="O105" s="1">
        <f>IFERROR(MIN('Tela de entrada'!$K$16,MAX(N105,'Tela de entrada'!$K$15)),"")</f>
        <v>2.6</v>
      </c>
      <c r="P105" s="1">
        <f>MAX(0,(SUMIFS($O$2:$O$745,$B$2:$B$745,B105,$A$2:$A$745,A105)-SUMIFS($N$2:$N$745,$B$2:$B$745,B105,$A$2:$A$745,A105)))*((O105-'Tela de entrada'!$K$15)/(IF(SUMIFS($O$2:$O$745,$B$2:$B$745,B105,$A$2:$A$745,A105)-('Tela de entrada'!$K$15*'Tela de entrada'!$D$12)=0,1,SUMIFS($O$2:$O$745,$B$2:$B$745,B105,$A$2:$A$745,A105)-('Tela de entrada'!$K$15*'Tela de entrada'!$D$12))))</f>
        <v>0</v>
      </c>
      <c r="Q105" s="1">
        <f>MAX(0,(SUMIFS($N$2:$N$745,$B$2:$B$745,B105,$A$2:$A$745,A105)-SUMIFS($O$2:$O$745,$B$2:$B$745,B105,$A$2:$A$745,A105)))*(('Tela de entrada'!$K$16-O105)/(IF((('Tela de entrada'!$K$16*'Tela de entrada'!$D$12)-SUMIFS($O$2:$O$745,$B$2:$B$745,B105,$A$2:$A$745,A105))=0,1,(('Tela de entrada'!$K$16*'Tela de entrada'!$D$12)-SUMIFS($O$2:$O$745,$B$2:$B$745,B105,$A$2:$A$745,A105)))))</f>
        <v>0</v>
      </c>
      <c r="R105" s="1">
        <f t="shared" si="9"/>
        <v>2.6</v>
      </c>
    </row>
    <row r="106" spans="1:18" x14ac:dyDescent="0.25">
      <c r="A106">
        <v>1</v>
      </c>
      <c r="B106">
        <v>1</v>
      </c>
      <c r="C106">
        <v>1</v>
      </c>
      <c r="D106">
        <v>105</v>
      </c>
      <c r="E106">
        <v>1</v>
      </c>
      <c r="F106" s="1">
        <f>INDEX('Tela de entrada'!$C$20:$C$763,MATCH('Contrato Flexível Percentual'!D106,'Tela de entrada'!$B$20:$B$763,0),1)</f>
        <v>16</v>
      </c>
      <c r="G106">
        <v>0</v>
      </c>
      <c r="H106">
        <f t="shared" si="7"/>
        <v>16</v>
      </c>
      <c r="M106" s="1">
        <f t="shared" si="8"/>
        <v>8.0000000000000004E-4</v>
      </c>
      <c r="N106" s="1">
        <f>IF('Tela de entrada'!$K$14="carga",$L$2*M106,'Contrato Flexível Percentual'!$L$2/'Tela de entrada'!$D$12)</f>
        <v>3.2</v>
      </c>
      <c r="O106" s="1">
        <f>IFERROR(MIN('Tela de entrada'!$K$16,MAX(N106,'Tela de entrada'!$K$15)),"")</f>
        <v>3.2</v>
      </c>
      <c r="P106" s="1">
        <f>MAX(0,(SUMIFS($O$2:$O$745,$B$2:$B$745,B106,$A$2:$A$745,A106)-SUMIFS($N$2:$N$745,$B$2:$B$745,B106,$A$2:$A$745,A106)))*((O106-'Tela de entrada'!$K$15)/(IF(SUMIFS($O$2:$O$745,$B$2:$B$745,B106,$A$2:$A$745,A106)-('Tela de entrada'!$K$15*'Tela de entrada'!$D$12)=0,1,SUMIFS($O$2:$O$745,$B$2:$B$745,B106,$A$2:$A$745,A106)-('Tela de entrada'!$K$15*'Tela de entrada'!$D$12))))</f>
        <v>0</v>
      </c>
      <c r="Q106" s="1">
        <f>MAX(0,(SUMIFS($N$2:$N$745,$B$2:$B$745,B106,$A$2:$A$745,A106)-SUMIFS($O$2:$O$745,$B$2:$B$745,B106,$A$2:$A$745,A106)))*(('Tela de entrada'!$K$16-O106)/(IF((('Tela de entrada'!$K$16*'Tela de entrada'!$D$12)-SUMIFS($O$2:$O$745,$B$2:$B$745,B106,$A$2:$A$745,A106))=0,1,(('Tela de entrada'!$K$16*'Tela de entrada'!$D$12)-SUMIFS($O$2:$O$745,$B$2:$B$745,B106,$A$2:$A$745,A106)))))</f>
        <v>0</v>
      </c>
      <c r="R106" s="1">
        <f t="shared" si="9"/>
        <v>3.2</v>
      </c>
    </row>
    <row r="107" spans="1:18" x14ac:dyDescent="0.25">
      <c r="A107">
        <v>1</v>
      </c>
      <c r="B107">
        <v>1</v>
      </c>
      <c r="C107">
        <v>1</v>
      </c>
      <c r="D107">
        <v>106</v>
      </c>
      <c r="E107">
        <v>1</v>
      </c>
      <c r="F107" s="1">
        <f>INDEX('Tela de entrada'!$C$20:$C$763,MATCH('Contrato Flexível Percentual'!D107,'Tela de entrada'!$B$20:$B$763,0),1)</f>
        <v>25</v>
      </c>
      <c r="G107">
        <v>0</v>
      </c>
      <c r="H107">
        <f t="shared" si="7"/>
        <v>25</v>
      </c>
      <c r="M107" s="1">
        <f t="shared" si="8"/>
        <v>1.25E-3</v>
      </c>
      <c r="N107" s="1">
        <f>IF('Tela de entrada'!$K$14="carga",$L$2*M107,'Contrato Flexível Percentual'!$L$2/'Tela de entrada'!$D$12)</f>
        <v>5</v>
      </c>
      <c r="O107" s="1">
        <f>IFERROR(MIN('Tela de entrada'!$K$16,MAX(N107,'Tela de entrada'!$K$15)),"")</f>
        <v>5</v>
      </c>
      <c r="P107" s="1">
        <f>MAX(0,(SUMIFS($O$2:$O$745,$B$2:$B$745,B107,$A$2:$A$745,A107)-SUMIFS($N$2:$N$745,$B$2:$B$745,B107,$A$2:$A$745,A107)))*((O107-'Tela de entrada'!$K$15)/(IF(SUMIFS($O$2:$O$745,$B$2:$B$745,B107,$A$2:$A$745,A107)-('Tela de entrada'!$K$15*'Tela de entrada'!$D$12)=0,1,SUMIFS($O$2:$O$745,$B$2:$B$745,B107,$A$2:$A$745,A107)-('Tela de entrada'!$K$15*'Tela de entrada'!$D$12))))</f>
        <v>0</v>
      </c>
      <c r="Q107" s="1">
        <f>MAX(0,(SUMIFS($N$2:$N$745,$B$2:$B$745,B107,$A$2:$A$745,A107)-SUMIFS($O$2:$O$745,$B$2:$B$745,B107,$A$2:$A$745,A107)))*(('Tela de entrada'!$K$16-O107)/(IF((('Tela de entrada'!$K$16*'Tela de entrada'!$D$12)-SUMIFS($O$2:$O$745,$B$2:$B$745,B107,$A$2:$A$745,A107))=0,1,(('Tela de entrada'!$K$16*'Tela de entrada'!$D$12)-SUMIFS($O$2:$O$745,$B$2:$B$745,B107,$A$2:$A$745,A107)))))</f>
        <v>0</v>
      </c>
      <c r="R107" s="1">
        <f t="shared" si="9"/>
        <v>5</v>
      </c>
    </row>
    <row r="108" spans="1:18" x14ac:dyDescent="0.25">
      <c r="A108">
        <v>1</v>
      </c>
      <c r="B108">
        <v>1</v>
      </c>
      <c r="C108">
        <v>1</v>
      </c>
      <c r="D108">
        <v>107</v>
      </c>
      <c r="E108">
        <v>1</v>
      </c>
      <c r="F108" s="1">
        <f>INDEX('Tela de entrada'!$C$20:$C$763,MATCH('Contrato Flexível Percentual'!D108,'Tela de entrada'!$B$20:$B$763,0),1)</f>
        <v>15</v>
      </c>
      <c r="G108">
        <v>0</v>
      </c>
      <c r="H108">
        <f t="shared" si="7"/>
        <v>15</v>
      </c>
      <c r="M108" s="1">
        <f t="shared" si="8"/>
        <v>7.5000000000000002E-4</v>
      </c>
      <c r="N108" s="1">
        <f>IF('Tela de entrada'!$K$14="carga",$L$2*M108,'Contrato Flexível Percentual'!$L$2/'Tela de entrada'!$D$12)</f>
        <v>3</v>
      </c>
      <c r="O108" s="1">
        <f>IFERROR(MIN('Tela de entrada'!$K$16,MAX(N108,'Tela de entrada'!$K$15)),"")</f>
        <v>3</v>
      </c>
      <c r="P108" s="1">
        <f>MAX(0,(SUMIFS($O$2:$O$745,$B$2:$B$745,B108,$A$2:$A$745,A108)-SUMIFS($N$2:$N$745,$B$2:$B$745,B108,$A$2:$A$745,A108)))*((O108-'Tela de entrada'!$K$15)/(IF(SUMIFS($O$2:$O$745,$B$2:$B$745,B108,$A$2:$A$745,A108)-('Tela de entrada'!$K$15*'Tela de entrada'!$D$12)=0,1,SUMIFS($O$2:$O$745,$B$2:$B$745,B108,$A$2:$A$745,A108)-('Tela de entrada'!$K$15*'Tela de entrada'!$D$12))))</f>
        <v>0</v>
      </c>
      <c r="Q108" s="1">
        <f>MAX(0,(SUMIFS($N$2:$N$745,$B$2:$B$745,B108,$A$2:$A$745,A108)-SUMIFS($O$2:$O$745,$B$2:$B$745,B108,$A$2:$A$745,A108)))*(('Tela de entrada'!$K$16-O108)/(IF((('Tela de entrada'!$K$16*'Tela de entrada'!$D$12)-SUMIFS($O$2:$O$745,$B$2:$B$745,B108,$A$2:$A$745,A108))=0,1,(('Tela de entrada'!$K$16*'Tela de entrada'!$D$12)-SUMIFS($O$2:$O$745,$B$2:$B$745,B108,$A$2:$A$745,A108)))))</f>
        <v>0</v>
      </c>
      <c r="R108" s="1">
        <f t="shared" si="9"/>
        <v>3</v>
      </c>
    </row>
    <row r="109" spans="1:18" x14ac:dyDescent="0.25">
      <c r="A109">
        <v>1</v>
      </c>
      <c r="B109">
        <v>1</v>
      </c>
      <c r="C109">
        <v>1</v>
      </c>
      <c r="D109">
        <v>108</v>
      </c>
      <c r="E109">
        <v>1</v>
      </c>
      <c r="F109" s="1">
        <f>INDEX('Tela de entrada'!$C$20:$C$763,MATCH('Contrato Flexível Percentual'!D109,'Tela de entrada'!$B$20:$B$763,0),1)</f>
        <v>24</v>
      </c>
      <c r="G109">
        <v>0</v>
      </c>
      <c r="H109">
        <f t="shared" si="7"/>
        <v>24</v>
      </c>
      <c r="M109" s="1">
        <f t="shared" si="8"/>
        <v>1.1999999999999999E-3</v>
      </c>
      <c r="N109" s="1">
        <f>IF('Tela de entrada'!$K$14="carga",$L$2*M109,'Contrato Flexível Percentual'!$L$2/'Tela de entrada'!$D$12)</f>
        <v>4.8</v>
      </c>
      <c r="O109" s="1">
        <f>IFERROR(MIN('Tela de entrada'!$K$16,MAX(N109,'Tela de entrada'!$K$15)),"")</f>
        <v>4.8</v>
      </c>
      <c r="P109" s="1">
        <f>MAX(0,(SUMIFS($O$2:$O$745,$B$2:$B$745,B109,$A$2:$A$745,A109)-SUMIFS($N$2:$N$745,$B$2:$B$745,B109,$A$2:$A$745,A109)))*((O109-'Tela de entrada'!$K$15)/(IF(SUMIFS($O$2:$O$745,$B$2:$B$745,B109,$A$2:$A$745,A109)-('Tela de entrada'!$K$15*'Tela de entrada'!$D$12)=0,1,SUMIFS($O$2:$O$745,$B$2:$B$745,B109,$A$2:$A$745,A109)-('Tela de entrada'!$K$15*'Tela de entrada'!$D$12))))</f>
        <v>0</v>
      </c>
      <c r="Q109" s="1">
        <f>MAX(0,(SUMIFS($N$2:$N$745,$B$2:$B$745,B109,$A$2:$A$745,A109)-SUMIFS($O$2:$O$745,$B$2:$B$745,B109,$A$2:$A$745,A109)))*(('Tela de entrada'!$K$16-O109)/(IF((('Tela de entrada'!$K$16*'Tela de entrada'!$D$12)-SUMIFS($O$2:$O$745,$B$2:$B$745,B109,$A$2:$A$745,A109))=0,1,(('Tela de entrada'!$K$16*'Tela de entrada'!$D$12)-SUMIFS($O$2:$O$745,$B$2:$B$745,B109,$A$2:$A$745,A109)))))</f>
        <v>0</v>
      </c>
      <c r="R109" s="1">
        <f t="shared" si="9"/>
        <v>4.8</v>
      </c>
    </row>
    <row r="110" spans="1:18" x14ac:dyDescent="0.25">
      <c r="A110">
        <v>1</v>
      </c>
      <c r="B110">
        <v>1</v>
      </c>
      <c r="C110">
        <v>1</v>
      </c>
      <c r="D110">
        <v>109</v>
      </c>
      <c r="E110">
        <v>1</v>
      </c>
      <c r="F110" s="1">
        <f>INDEX('Tela de entrada'!$C$20:$C$763,MATCH('Contrato Flexível Percentual'!D110,'Tela de entrada'!$B$20:$B$763,0),1)</f>
        <v>28</v>
      </c>
      <c r="G110">
        <v>0</v>
      </c>
      <c r="H110">
        <f t="shared" si="7"/>
        <v>28</v>
      </c>
      <c r="M110" s="1">
        <f t="shared" si="8"/>
        <v>1.4E-3</v>
      </c>
      <c r="N110" s="1">
        <f>IF('Tela de entrada'!$K$14="carga",$L$2*M110,'Contrato Flexível Percentual'!$L$2/'Tela de entrada'!$D$12)</f>
        <v>5.6</v>
      </c>
      <c r="O110" s="1">
        <f>IFERROR(MIN('Tela de entrada'!$K$16,MAX(N110,'Tela de entrada'!$K$15)),"")</f>
        <v>5.6</v>
      </c>
      <c r="P110" s="1">
        <f>MAX(0,(SUMIFS($O$2:$O$745,$B$2:$B$745,B110,$A$2:$A$745,A110)-SUMIFS($N$2:$N$745,$B$2:$B$745,B110,$A$2:$A$745,A110)))*((O110-'Tela de entrada'!$K$15)/(IF(SUMIFS($O$2:$O$745,$B$2:$B$745,B110,$A$2:$A$745,A110)-('Tela de entrada'!$K$15*'Tela de entrada'!$D$12)=0,1,SUMIFS($O$2:$O$745,$B$2:$B$745,B110,$A$2:$A$745,A110)-('Tela de entrada'!$K$15*'Tela de entrada'!$D$12))))</f>
        <v>0</v>
      </c>
      <c r="Q110" s="1">
        <f>MAX(0,(SUMIFS($N$2:$N$745,$B$2:$B$745,B110,$A$2:$A$745,A110)-SUMIFS($O$2:$O$745,$B$2:$B$745,B110,$A$2:$A$745,A110)))*(('Tela de entrada'!$K$16-O110)/(IF((('Tela de entrada'!$K$16*'Tela de entrada'!$D$12)-SUMIFS($O$2:$O$745,$B$2:$B$745,B110,$A$2:$A$745,A110))=0,1,(('Tela de entrada'!$K$16*'Tela de entrada'!$D$12)-SUMIFS($O$2:$O$745,$B$2:$B$745,B110,$A$2:$A$745,A110)))))</f>
        <v>0</v>
      </c>
      <c r="R110" s="1">
        <f t="shared" si="9"/>
        <v>5.6</v>
      </c>
    </row>
    <row r="111" spans="1:18" x14ac:dyDescent="0.25">
      <c r="A111">
        <v>1</v>
      </c>
      <c r="B111">
        <v>1</v>
      </c>
      <c r="C111">
        <v>1</v>
      </c>
      <c r="D111">
        <v>110</v>
      </c>
      <c r="E111">
        <v>1</v>
      </c>
      <c r="F111" s="1">
        <f>INDEX('Tela de entrada'!$C$20:$C$763,MATCH('Contrato Flexível Percentual'!D111,'Tela de entrada'!$B$20:$B$763,0),1)</f>
        <v>38</v>
      </c>
      <c r="G111">
        <v>0</v>
      </c>
      <c r="H111">
        <f t="shared" si="7"/>
        <v>38</v>
      </c>
      <c r="M111" s="1">
        <f t="shared" si="8"/>
        <v>1.9E-3</v>
      </c>
      <c r="N111" s="1">
        <f>IF('Tela de entrada'!$K$14="carga",$L$2*M111,'Contrato Flexível Percentual'!$L$2/'Tela de entrada'!$D$12)</f>
        <v>7.6</v>
      </c>
      <c r="O111" s="1">
        <f>IFERROR(MIN('Tela de entrada'!$K$16,MAX(N111,'Tela de entrada'!$K$15)),"")</f>
        <v>7.6</v>
      </c>
      <c r="P111" s="1">
        <f>MAX(0,(SUMIFS($O$2:$O$745,$B$2:$B$745,B111,$A$2:$A$745,A111)-SUMIFS($N$2:$N$745,$B$2:$B$745,B111,$A$2:$A$745,A111)))*((O111-'Tela de entrada'!$K$15)/(IF(SUMIFS($O$2:$O$745,$B$2:$B$745,B111,$A$2:$A$745,A111)-('Tela de entrada'!$K$15*'Tela de entrada'!$D$12)=0,1,SUMIFS($O$2:$O$745,$B$2:$B$745,B111,$A$2:$A$745,A111)-('Tela de entrada'!$K$15*'Tela de entrada'!$D$12))))</f>
        <v>0</v>
      </c>
      <c r="Q111" s="1">
        <f>MAX(0,(SUMIFS($N$2:$N$745,$B$2:$B$745,B111,$A$2:$A$745,A111)-SUMIFS($O$2:$O$745,$B$2:$B$745,B111,$A$2:$A$745,A111)))*(('Tela de entrada'!$K$16-O111)/(IF((('Tela de entrada'!$K$16*'Tela de entrada'!$D$12)-SUMIFS($O$2:$O$745,$B$2:$B$745,B111,$A$2:$A$745,A111))=0,1,(('Tela de entrada'!$K$16*'Tela de entrada'!$D$12)-SUMIFS($O$2:$O$745,$B$2:$B$745,B111,$A$2:$A$745,A111)))))</f>
        <v>0</v>
      </c>
      <c r="R111" s="1">
        <f t="shared" si="9"/>
        <v>7.6</v>
      </c>
    </row>
    <row r="112" spans="1:18" x14ac:dyDescent="0.25">
      <c r="A112">
        <v>1</v>
      </c>
      <c r="B112">
        <v>1</v>
      </c>
      <c r="C112">
        <v>1</v>
      </c>
      <c r="D112">
        <v>111</v>
      </c>
      <c r="E112">
        <v>1</v>
      </c>
      <c r="F112" s="1">
        <f>INDEX('Tela de entrada'!$C$20:$C$763,MATCH('Contrato Flexível Percentual'!D112,'Tela de entrada'!$B$20:$B$763,0),1)</f>
        <v>23</v>
      </c>
      <c r="G112">
        <v>0</v>
      </c>
      <c r="H112">
        <f t="shared" si="7"/>
        <v>23</v>
      </c>
      <c r="M112" s="1">
        <f t="shared" si="8"/>
        <v>1.15E-3</v>
      </c>
      <c r="N112" s="1">
        <f>IF('Tela de entrada'!$K$14="carga",$L$2*M112,'Contrato Flexível Percentual'!$L$2/'Tela de entrada'!$D$12)</f>
        <v>4.5999999999999996</v>
      </c>
      <c r="O112" s="1">
        <f>IFERROR(MIN('Tela de entrada'!$K$16,MAX(N112,'Tela de entrada'!$K$15)),"")</f>
        <v>4.5999999999999996</v>
      </c>
      <c r="P112" s="1">
        <f>MAX(0,(SUMIFS($O$2:$O$745,$B$2:$B$745,B112,$A$2:$A$745,A112)-SUMIFS($N$2:$N$745,$B$2:$B$745,B112,$A$2:$A$745,A112)))*((O112-'Tela de entrada'!$K$15)/(IF(SUMIFS($O$2:$O$745,$B$2:$B$745,B112,$A$2:$A$745,A112)-('Tela de entrada'!$K$15*'Tela de entrada'!$D$12)=0,1,SUMIFS($O$2:$O$745,$B$2:$B$745,B112,$A$2:$A$745,A112)-('Tela de entrada'!$K$15*'Tela de entrada'!$D$12))))</f>
        <v>0</v>
      </c>
      <c r="Q112" s="1">
        <f>MAX(0,(SUMIFS($N$2:$N$745,$B$2:$B$745,B112,$A$2:$A$745,A112)-SUMIFS($O$2:$O$745,$B$2:$B$745,B112,$A$2:$A$745,A112)))*(('Tela de entrada'!$K$16-O112)/(IF((('Tela de entrada'!$K$16*'Tela de entrada'!$D$12)-SUMIFS($O$2:$O$745,$B$2:$B$745,B112,$A$2:$A$745,A112))=0,1,(('Tela de entrada'!$K$16*'Tela de entrada'!$D$12)-SUMIFS($O$2:$O$745,$B$2:$B$745,B112,$A$2:$A$745,A112)))))</f>
        <v>0</v>
      </c>
      <c r="R112" s="1">
        <f t="shared" si="9"/>
        <v>4.5999999999999996</v>
      </c>
    </row>
    <row r="113" spans="1:18" x14ac:dyDescent="0.25">
      <c r="A113">
        <v>1</v>
      </c>
      <c r="B113">
        <v>1</v>
      </c>
      <c r="C113">
        <v>1</v>
      </c>
      <c r="D113">
        <v>112</v>
      </c>
      <c r="E113">
        <v>1</v>
      </c>
      <c r="F113" s="1">
        <f>INDEX('Tela de entrada'!$C$20:$C$763,MATCH('Contrato Flexível Percentual'!D113,'Tela de entrada'!$B$20:$B$763,0),1)</f>
        <v>32</v>
      </c>
      <c r="G113">
        <v>0</v>
      </c>
      <c r="H113">
        <f t="shared" si="7"/>
        <v>32</v>
      </c>
      <c r="M113" s="1">
        <f t="shared" si="8"/>
        <v>1.6000000000000001E-3</v>
      </c>
      <c r="N113" s="1">
        <f>IF('Tela de entrada'!$K$14="carga",$L$2*M113,'Contrato Flexível Percentual'!$L$2/'Tela de entrada'!$D$12)</f>
        <v>6.4</v>
      </c>
      <c r="O113" s="1">
        <f>IFERROR(MIN('Tela de entrada'!$K$16,MAX(N113,'Tela de entrada'!$K$15)),"")</f>
        <v>6.4</v>
      </c>
      <c r="P113" s="1">
        <f>MAX(0,(SUMIFS($O$2:$O$745,$B$2:$B$745,B113,$A$2:$A$745,A113)-SUMIFS($N$2:$N$745,$B$2:$B$745,B113,$A$2:$A$745,A113)))*((O113-'Tela de entrada'!$K$15)/(IF(SUMIFS($O$2:$O$745,$B$2:$B$745,B113,$A$2:$A$745,A113)-('Tela de entrada'!$K$15*'Tela de entrada'!$D$12)=0,1,SUMIFS($O$2:$O$745,$B$2:$B$745,B113,$A$2:$A$745,A113)-('Tela de entrada'!$K$15*'Tela de entrada'!$D$12))))</f>
        <v>0</v>
      </c>
      <c r="Q113" s="1">
        <f>MAX(0,(SUMIFS($N$2:$N$745,$B$2:$B$745,B113,$A$2:$A$745,A113)-SUMIFS($O$2:$O$745,$B$2:$B$745,B113,$A$2:$A$745,A113)))*(('Tela de entrada'!$K$16-O113)/(IF((('Tela de entrada'!$K$16*'Tela de entrada'!$D$12)-SUMIFS($O$2:$O$745,$B$2:$B$745,B113,$A$2:$A$745,A113))=0,1,(('Tela de entrada'!$K$16*'Tela de entrada'!$D$12)-SUMIFS($O$2:$O$745,$B$2:$B$745,B113,$A$2:$A$745,A113)))))</f>
        <v>0</v>
      </c>
      <c r="R113" s="1">
        <f t="shared" si="9"/>
        <v>6.4</v>
      </c>
    </row>
    <row r="114" spans="1:18" x14ac:dyDescent="0.25">
      <c r="A114">
        <v>1</v>
      </c>
      <c r="B114">
        <v>1</v>
      </c>
      <c r="C114">
        <v>1</v>
      </c>
      <c r="D114">
        <v>113</v>
      </c>
      <c r="E114">
        <v>1</v>
      </c>
      <c r="F114" s="1">
        <f>INDEX('Tela de entrada'!$C$20:$C$763,MATCH('Contrato Flexível Percentual'!D114,'Tela de entrada'!$B$20:$B$763,0),1)</f>
        <v>23</v>
      </c>
      <c r="G114">
        <v>0</v>
      </c>
      <c r="H114">
        <f t="shared" si="7"/>
        <v>23</v>
      </c>
      <c r="M114" s="1">
        <f t="shared" si="8"/>
        <v>1.15E-3</v>
      </c>
      <c r="N114" s="1">
        <f>IF('Tela de entrada'!$K$14="carga",$L$2*M114,'Contrato Flexível Percentual'!$L$2/'Tela de entrada'!$D$12)</f>
        <v>4.5999999999999996</v>
      </c>
      <c r="O114" s="1">
        <f>IFERROR(MIN('Tela de entrada'!$K$16,MAX(N114,'Tela de entrada'!$K$15)),"")</f>
        <v>4.5999999999999996</v>
      </c>
      <c r="P114" s="1">
        <f>MAX(0,(SUMIFS($O$2:$O$745,$B$2:$B$745,B114,$A$2:$A$745,A114)-SUMIFS($N$2:$N$745,$B$2:$B$745,B114,$A$2:$A$745,A114)))*((O114-'Tela de entrada'!$K$15)/(IF(SUMIFS($O$2:$O$745,$B$2:$B$745,B114,$A$2:$A$745,A114)-('Tela de entrada'!$K$15*'Tela de entrada'!$D$12)=0,1,SUMIFS($O$2:$O$745,$B$2:$B$745,B114,$A$2:$A$745,A114)-('Tela de entrada'!$K$15*'Tela de entrada'!$D$12))))</f>
        <v>0</v>
      </c>
      <c r="Q114" s="1">
        <f>MAX(0,(SUMIFS($N$2:$N$745,$B$2:$B$745,B114,$A$2:$A$745,A114)-SUMIFS($O$2:$O$745,$B$2:$B$745,B114,$A$2:$A$745,A114)))*(('Tela de entrada'!$K$16-O114)/(IF((('Tela de entrada'!$K$16*'Tela de entrada'!$D$12)-SUMIFS($O$2:$O$745,$B$2:$B$745,B114,$A$2:$A$745,A114))=0,1,(('Tela de entrada'!$K$16*'Tela de entrada'!$D$12)-SUMIFS($O$2:$O$745,$B$2:$B$745,B114,$A$2:$A$745,A114)))))</f>
        <v>0</v>
      </c>
      <c r="R114" s="1">
        <f t="shared" si="9"/>
        <v>4.5999999999999996</v>
      </c>
    </row>
    <row r="115" spans="1:18" x14ac:dyDescent="0.25">
      <c r="A115">
        <v>1</v>
      </c>
      <c r="B115">
        <v>1</v>
      </c>
      <c r="C115">
        <v>1</v>
      </c>
      <c r="D115">
        <v>114</v>
      </c>
      <c r="E115">
        <v>1</v>
      </c>
      <c r="F115" s="1">
        <f>INDEX('Tela de entrada'!$C$20:$C$763,MATCH('Contrato Flexível Percentual'!D115,'Tela de entrada'!$B$20:$B$763,0),1)</f>
        <v>22</v>
      </c>
      <c r="G115">
        <v>0</v>
      </c>
      <c r="H115">
        <f t="shared" si="7"/>
        <v>22</v>
      </c>
      <c r="M115" s="1">
        <f t="shared" si="8"/>
        <v>1.1000000000000001E-3</v>
      </c>
      <c r="N115" s="1">
        <f>IF('Tela de entrada'!$K$14="carga",$L$2*M115,'Contrato Flexível Percentual'!$L$2/'Tela de entrada'!$D$12)</f>
        <v>4.4000000000000004</v>
      </c>
      <c r="O115" s="1">
        <f>IFERROR(MIN('Tela de entrada'!$K$16,MAX(N115,'Tela de entrada'!$K$15)),"")</f>
        <v>4.4000000000000004</v>
      </c>
      <c r="P115" s="1">
        <f>MAX(0,(SUMIFS($O$2:$O$745,$B$2:$B$745,B115,$A$2:$A$745,A115)-SUMIFS($N$2:$N$745,$B$2:$B$745,B115,$A$2:$A$745,A115)))*((O115-'Tela de entrada'!$K$15)/(IF(SUMIFS($O$2:$O$745,$B$2:$B$745,B115,$A$2:$A$745,A115)-('Tela de entrada'!$K$15*'Tela de entrada'!$D$12)=0,1,SUMIFS($O$2:$O$745,$B$2:$B$745,B115,$A$2:$A$745,A115)-('Tela de entrada'!$K$15*'Tela de entrada'!$D$12))))</f>
        <v>0</v>
      </c>
      <c r="Q115" s="1">
        <f>MAX(0,(SUMIFS($N$2:$N$745,$B$2:$B$745,B115,$A$2:$A$745,A115)-SUMIFS($O$2:$O$745,$B$2:$B$745,B115,$A$2:$A$745,A115)))*(('Tela de entrada'!$K$16-O115)/(IF((('Tela de entrada'!$K$16*'Tela de entrada'!$D$12)-SUMIFS($O$2:$O$745,$B$2:$B$745,B115,$A$2:$A$745,A115))=0,1,(('Tela de entrada'!$K$16*'Tela de entrada'!$D$12)-SUMIFS($O$2:$O$745,$B$2:$B$745,B115,$A$2:$A$745,A115)))))</f>
        <v>0</v>
      </c>
      <c r="R115" s="1">
        <f t="shared" si="9"/>
        <v>4.4000000000000004</v>
      </c>
    </row>
    <row r="116" spans="1:18" x14ac:dyDescent="0.25">
      <c r="A116">
        <v>1</v>
      </c>
      <c r="B116">
        <v>1</v>
      </c>
      <c r="C116">
        <v>1</v>
      </c>
      <c r="D116">
        <v>115</v>
      </c>
      <c r="E116">
        <v>1</v>
      </c>
      <c r="F116" s="1">
        <f>INDEX('Tela de entrada'!$C$20:$C$763,MATCH('Contrato Flexível Percentual'!D116,'Tela de entrada'!$B$20:$B$763,0),1)</f>
        <v>6</v>
      </c>
      <c r="G116">
        <v>0</v>
      </c>
      <c r="H116">
        <f t="shared" si="7"/>
        <v>6</v>
      </c>
      <c r="M116" s="1">
        <f t="shared" si="8"/>
        <v>2.9999999999999997E-4</v>
      </c>
      <c r="N116" s="1">
        <f>IF('Tela de entrada'!$K$14="carga",$L$2*M116,'Contrato Flexível Percentual'!$L$2/'Tela de entrada'!$D$12)</f>
        <v>1.2</v>
      </c>
      <c r="O116" s="1">
        <f>IFERROR(MIN('Tela de entrada'!$K$16,MAX(N116,'Tela de entrada'!$K$15)),"")</f>
        <v>1.2</v>
      </c>
      <c r="P116" s="1">
        <f>MAX(0,(SUMIFS($O$2:$O$745,$B$2:$B$745,B116,$A$2:$A$745,A116)-SUMIFS($N$2:$N$745,$B$2:$B$745,B116,$A$2:$A$745,A116)))*((O116-'Tela de entrada'!$K$15)/(IF(SUMIFS($O$2:$O$745,$B$2:$B$745,B116,$A$2:$A$745,A116)-('Tela de entrada'!$K$15*'Tela de entrada'!$D$12)=0,1,SUMIFS($O$2:$O$745,$B$2:$B$745,B116,$A$2:$A$745,A116)-('Tela de entrada'!$K$15*'Tela de entrada'!$D$12))))</f>
        <v>0</v>
      </c>
      <c r="Q116" s="1">
        <f>MAX(0,(SUMIFS($N$2:$N$745,$B$2:$B$745,B116,$A$2:$A$745,A116)-SUMIFS($O$2:$O$745,$B$2:$B$745,B116,$A$2:$A$745,A116)))*(('Tela de entrada'!$K$16-O116)/(IF((('Tela de entrada'!$K$16*'Tela de entrada'!$D$12)-SUMIFS($O$2:$O$745,$B$2:$B$745,B116,$A$2:$A$745,A116))=0,1,(('Tela de entrada'!$K$16*'Tela de entrada'!$D$12)-SUMIFS($O$2:$O$745,$B$2:$B$745,B116,$A$2:$A$745,A116)))))</f>
        <v>0</v>
      </c>
      <c r="R116" s="1">
        <f t="shared" si="9"/>
        <v>1.2</v>
      </c>
    </row>
    <row r="117" spans="1:18" x14ac:dyDescent="0.25">
      <c r="A117">
        <v>1</v>
      </c>
      <c r="B117">
        <v>1</v>
      </c>
      <c r="C117">
        <v>1</v>
      </c>
      <c r="D117">
        <v>116</v>
      </c>
      <c r="E117">
        <v>1</v>
      </c>
      <c r="F117" s="1">
        <f>INDEX('Tela de entrada'!$C$20:$C$763,MATCH('Contrato Flexível Percentual'!D117,'Tela de entrada'!$B$20:$B$763,0),1)</f>
        <v>12</v>
      </c>
      <c r="G117">
        <v>0</v>
      </c>
      <c r="H117">
        <f t="shared" si="7"/>
        <v>12</v>
      </c>
      <c r="M117" s="1">
        <f t="shared" si="8"/>
        <v>5.9999999999999995E-4</v>
      </c>
      <c r="N117" s="1">
        <f>IF('Tela de entrada'!$K$14="carga",$L$2*M117,'Contrato Flexível Percentual'!$L$2/'Tela de entrada'!$D$12)</f>
        <v>2.4</v>
      </c>
      <c r="O117" s="1">
        <f>IFERROR(MIN('Tela de entrada'!$K$16,MAX(N117,'Tela de entrada'!$K$15)),"")</f>
        <v>2.4</v>
      </c>
      <c r="P117" s="1">
        <f>MAX(0,(SUMIFS($O$2:$O$745,$B$2:$B$745,B117,$A$2:$A$745,A117)-SUMIFS($N$2:$N$745,$B$2:$B$745,B117,$A$2:$A$745,A117)))*((O117-'Tela de entrada'!$K$15)/(IF(SUMIFS($O$2:$O$745,$B$2:$B$745,B117,$A$2:$A$745,A117)-('Tela de entrada'!$K$15*'Tela de entrada'!$D$12)=0,1,SUMIFS($O$2:$O$745,$B$2:$B$745,B117,$A$2:$A$745,A117)-('Tela de entrada'!$K$15*'Tela de entrada'!$D$12))))</f>
        <v>0</v>
      </c>
      <c r="Q117" s="1">
        <f>MAX(0,(SUMIFS($N$2:$N$745,$B$2:$B$745,B117,$A$2:$A$745,A117)-SUMIFS($O$2:$O$745,$B$2:$B$745,B117,$A$2:$A$745,A117)))*(('Tela de entrada'!$K$16-O117)/(IF((('Tela de entrada'!$K$16*'Tela de entrada'!$D$12)-SUMIFS($O$2:$O$745,$B$2:$B$745,B117,$A$2:$A$745,A117))=0,1,(('Tela de entrada'!$K$16*'Tela de entrada'!$D$12)-SUMIFS($O$2:$O$745,$B$2:$B$745,B117,$A$2:$A$745,A117)))))</f>
        <v>0</v>
      </c>
      <c r="R117" s="1">
        <f t="shared" si="9"/>
        <v>2.4</v>
      </c>
    </row>
    <row r="118" spans="1:18" x14ac:dyDescent="0.25">
      <c r="A118">
        <v>1</v>
      </c>
      <c r="B118">
        <v>1</v>
      </c>
      <c r="C118">
        <v>1</v>
      </c>
      <c r="D118">
        <v>117</v>
      </c>
      <c r="E118">
        <v>1</v>
      </c>
      <c r="F118" s="1">
        <f>INDEX('Tela de entrada'!$C$20:$C$763,MATCH('Contrato Flexível Percentual'!D118,'Tela de entrada'!$B$20:$B$763,0),1)</f>
        <v>23</v>
      </c>
      <c r="G118">
        <v>0</v>
      </c>
      <c r="H118">
        <f t="shared" si="7"/>
        <v>23</v>
      </c>
      <c r="M118" s="1">
        <f t="shared" si="8"/>
        <v>1.15E-3</v>
      </c>
      <c r="N118" s="1">
        <f>IF('Tela de entrada'!$K$14="carga",$L$2*M118,'Contrato Flexível Percentual'!$L$2/'Tela de entrada'!$D$12)</f>
        <v>4.5999999999999996</v>
      </c>
      <c r="O118" s="1">
        <f>IFERROR(MIN('Tela de entrada'!$K$16,MAX(N118,'Tela de entrada'!$K$15)),"")</f>
        <v>4.5999999999999996</v>
      </c>
      <c r="P118" s="1">
        <f>MAX(0,(SUMIFS($O$2:$O$745,$B$2:$B$745,B118,$A$2:$A$745,A118)-SUMIFS($N$2:$N$745,$B$2:$B$745,B118,$A$2:$A$745,A118)))*((O118-'Tela de entrada'!$K$15)/(IF(SUMIFS($O$2:$O$745,$B$2:$B$745,B118,$A$2:$A$745,A118)-('Tela de entrada'!$K$15*'Tela de entrada'!$D$12)=0,1,SUMIFS($O$2:$O$745,$B$2:$B$745,B118,$A$2:$A$745,A118)-('Tela de entrada'!$K$15*'Tela de entrada'!$D$12))))</f>
        <v>0</v>
      </c>
      <c r="Q118" s="1">
        <f>MAX(0,(SUMIFS($N$2:$N$745,$B$2:$B$745,B118,$A$2:$A$745,A118)-SUMIFS($O$2:$O$745,$B$2:$B$745,B118,$A$2:$A$745,A118)))*(('Tela de entrada'!$K$16-O118)/(IF((('Tela de entrada'!$K$16*'Tela de entrada'!$D$12)-SUMIFS($O$2:$O$745,$B$2:$B$745,B118,$A$2:$A$745,A118))=0,1,(('Tela de entrada'!$K$16*'Tela de entrada'!$D$12)-SUMIFS($O$2:$O$745,$B$2:$B$745,B118,$A$2:$A$745,A118)))))</f>
        <v>0</v>
      </c>
      <c r="R118" s="1">
        <f t="shared" si="9"/>
        <v>4.5999999999999996</v>
      </c>
    </row>
    <row r="119" spans="1:18" x14ac:dyDescent="0.25">
      <c r="A119">
        <v>1</v>
      </c>
      <c r="B119">
        <v>1</v>
      </c>
      <c r="C119">
        <v>1</v>
      </c>
      <c r="D119">
        <v>118</v>
      </c>
      <c r="E119">
        <v>1</v>
      </c>
      <c r="F119" s="1">
        <f>INDEX('Tela de entrada'!$C$20:$C$763,MATCH('Contrato Flexível Percentual'!D119,'Tela de entrada'!$B$20:$B$763,0),1)</f>
        <v>18</v>
      </c>
      <c r="G119">
        <v>0</v>
      </c>
      <c r="H119">
        <f t="shared" si="7"/>
        <v>18</v>
      </c>
      <c r="M119" s="1">
        <f t="shared" si="8"/>
        <v>8.9999999999999998E-4</v>
      </c>
      <c r="N119" s="1">
        <f>IF('Tela de entrada'!$K$14="carga",$L$2*M119,'Contrato Flexível Percentual'!$L$2/'Tela de entrada'!$D$12)</f>
        <v>3.6</v>
      </c>
      <c r="O119" s="1">
        <f>IFERROR(MIN('Tela de entrada'!$K$16,MAX(N119,'Tela de entrada'!$K$15)),"")</f>
        <v>3.6</v>
      </c>
      <c r="P119" s="1">
        <f>MAX(0,(SUMIFS($O$2:$O$745,$B$2:$B$745,B119,$A$2:$A$745,A119)-SUMIFS($N$2:$N$745,$B$2:$B$745,B119,$A$2:$A$745,A119)))*((O119-'Tela de entrada'!$K$15)/(IF(SUMIFS($O$2:$O$745,$B$2:$B$745,B119,$A$2:$A$745,A119)-('Tela de entrada'!$K$15*'Tela de entrada'!$D$12)=0,1,SUMIFS($O$2:$O$745,$B$2:$B$745,B119,$A$2:$A$745,A119)-('Tela de entrada'!$K$15*'Tela de entrada'!$D$12))))</f>
        <v>0</v>
      </c>
      <c r="Q119" s="1">
        <f>MAX(0,(SUMIFS($N$2:$N$745,$B$2:$B$745,B119,$A$2:$A$745,A119)-SUMIFS($O$2:$O$745,$B$2:$B$745,B119,$A$2:$A$745,A119)))*(('Tela de entrada'!$K$16-O119)/(IF((('Tela de entrada'!$K$16*'Tela de entrada'!$D$12)-SUMIFS($O$2:$O$745,$B$2:$B$745,B119,$A$2:$A$745,A119))=0,1,(('Tela de entrada'!$K$16*'Tela de entrada'!$D$12)-SUMIFS($O$2:$O$745,$B$2:$B$745,B119,$A$2:$A$745,A119)))))</f>
        <v>0</v>
      </c>
      <c r="R119" s="1">
        <f t="shared" si="9"/>
        <v>3.6</v>
      </c>
    </row>
    <row r="120" spans="1:18" x14ac:dyDescent="0.25">
      <c r="A120">
        <v>1</v>
      </c>
      <c r="B120">
        <v>1</v>
      </c>
      <c r="C120">
        <v>1</v>
      </c>
      <c r="D120">
        <v>119</v>
      </c>
      <c r="E120">
        <v>1</v>
      </c>
      <c r="F120" s="1">
        <f>INDEX('Tela de entrada'!$C$20:$C$763,MATCH('Contrato Flexível Percentual'!D120,'Tela de entrada'!$B$20:$B$763,0),1)</f>
        <v>44</v>
      </c>
      <c r="G120">
        <v>0</v>
      </c>
      <c r="H120">
        <f t="shared" si="7"/>
        <v>44</v>
      </c>
      <c r="M120" s="1">
        <f t="shared" si="8"/>
        <v>2.2000000000000001E-3</v>
      </c>
      <c r="N120" s="1">
        <f>IF('Tela de entrada'!$K$14="carga",$L$2*M120,'Contrato Flexível Percentual'!$L$2/'Tela de entrada'!$D$12)</f>
        <v>8.8000000000000007</v>
      </c>
      <c r="O120" s="1">
        <f>IFERROR(MIN('Tela de entrada'!$K$16,MAX(N120,'Tela de entrada'!$K$15)),"")</f>
        <v>8.8000000000000007</v>
      </c>
      <c r="P120" s="1">
        <f>MAX(0,(SUMIFS($O$2:$O$745,$B$2:$B$745,B120,$A$2:$A$745,A120)-SUMIFS($N$2:$N$745,$B$2:$B$745,B120,$A$2:$A$745,A120)))*((O120-'Tela de entrada'!$K$15)/(IF(SUMIFS($O$2:$O$745,$B$2:$B$745,B120,$A$2:$A$745,A120)-('Tela de entrada'!$K$15*'Tela de entrada'!$D$12)=0,1,SUMIFS($O$2:$O$745,$B$2:$B$745,B120,$A$2:$A$745,A120)-('Tela de entrada'!$K$15*'Tela de entrada'!$D$12))))</f>
        <v>0</v>
      </c>
      <c r="Q120" s="1">
        <f>MAX(0,(SUMIFS($N$2:$N$745,$B$2:$B$745,B120,$A$2:$A$745,A120)-SUMIFS($O$2:$O$745,$B$2:$B$745,B120,$A$2:$A$745,A120)))*(('Tela de entrada'!$K$16-O120)/(IF((('Tela de entrada'!$K$16*'Tela de entrada'!$D$12)-SUMIFS($O$2:$O$745,$B$2:$B$745,B120,$A$2:$A$745,A120))=0,1,(('Tela de entrada'!$K$16*'Tela de entrada'!$D$12)-SUMIFS($O$2:$O$745,$B$2:$B$745,B120,$A$2:$A$745,A120)))))</f>
        <v>0</v>
      </c>
      <c r="R120" s="1">
        <f t="shared" si="9"/>
        <v>8.8000000000000007</v>
      </c>
    </row>
    <row r="121" spans="1:18" x14ac:dyDescent="0.25">
      <c r="A121">
        <v>1</v>
      </c>
      <c r="B121">
        <v>1</v>
      </c>
      <c r="C121">
        <v>1</v>
      </c>
      <c r="D121">
        <v>120</v>
      </c>
      <c r="E121">
        <v>1</v>
      </c>
      <c r="F121" s="1">
        <f>INDEX('Tela de entrada'!$C$20:$C$763,MATCH('Contrato Flexível Percentual'!D121,'Tela de entrada'!$B$20:$B$763,0),1)</f>
        <v>28</v>
      </c>
      <c r="G121">
        <v>0</v>
      </c>
      <c r="H121">
        <f t="shared" si="7"/>
        <v>28</v>
      </c>
      <c r="M121" s="1">
        <f t="shared" si="8"/>
        <v>1.4E-3</v>
      </c>
      <c r="N121" s="1">
        <f>IF('Tela de entrada'!$K$14="carga",$L$2*M121,'Contrato Flexível Percentual'!$L$2/'Tela de entrada'!$D$12)</f>
        <v>5.6</v>
      </c>
      <c r="O121" s="1">
        <f>IFERROR(MIN('Tela de entrada'!$K$16,MAX(N121,'Tela de entrada'!$K$15)),"")</f>
        <v>5.6</v>
      </c>
      <c r="P121" s="1">
        <f>MAX(0,(SUMIFS($O$2:$O$745,$B$2:$B$745,B121,$A$2:$A$745,A121)-SUMIFS($N$2:$N$745,$B$2:$B$745,B121,$A$2:$A$745,A121)))*((O121-'Tela de entrada'!$K$15)/(IF(SUMIFS($O$2:$O$745,$B$2:$B$745,B121,$A$2:$A$745,A121)-('Tela de entrada'!$K$15*'Tela de entrada'!$D$12)=0,1,SUMIFS($O$2:$O$745,$B$2:$B$745,B121,$A$2:$A$745,A121)-('Tela de entrada'!$K$15*'Tela de entrada'!$D$12))))</f>
        <v>0</v>
      </c>
      <c r="Q121" s="1">
        <f>MAX(0,(SUMIFS($N$2:$N$745,$B$2:$B$745,B121,$A$2:$A$745,A121)-SUMIFS($O$2:$O$745,$B$2:$B$745,B121,$A$2:$A$745,A121)))*(('Tela de entrada'!$K$16-O121)/(IF((('Tela de entrada'!$K$16*'Tela de entrada'!$D$12)-SUMIFS($O$2:$O$745,$B$2:$B$745,B121,$A$2:$A$745,A121))=0,1,(('Tela de entrada'!$K$16*'Tela de entrada'!$D$12)-SUMIFS($O$2:$O$745,$B$2:$B$745,B121,$A$2:$A$745,A121)))))</f>
        <v>0</v>
      </c>
      <c r="R121" s="1">
        <f t="shared" si="9"/>
        <v>5.6</v>
      </c>
    </row>
    <row r="122" spans="1:18" x14ac:dyDescent="0.25">
      <c r="A122">
        <v>1</v>
      </c>
      <c r="B122">
        <v>1</v>
      </c>
      <c r="C122">
        <v>1</v>
      </c>
      <c r="D122">
        <v>121</v>
      </c>
      <c r="E122">
        <v>1</v>
      </c>
      <c r="F122" s="1">
        <f>INDEX('Tela de entrada'!$C$20:$C$763,MATCH('Contrato Flexível Percentual'!D122,'Tela de entrada'!$B$20:$B$763,0),1)</f>
        <v>8</v>
      </c>
      <c r="G122">
        <v>0</v>
      </c>
      <c r="H122">
        <f t="shared" si="7"/>
        <v>8</v>
      </c>
      <c r="M122" s="1">
        <f t="shared" si="8"/>
        <v>4.0000000000000002E-4</v>
      </c>
      <c r="N122" s="1">
        <f>IF('Tela de entrada'!$K$14="carga",$L$2*M122,'Contrato Flexível Percentual'!$L$2/'Tela de entrada'!$D$12)</f>
        <v>1.6</v>
      </c>
      <c r="O122" s="1">
        <f>IFERROR(MIN('Tela de entrada'!$K$16,MAX(N122,'Tela de entrada'!$K$15)),"")</f>
        <v>1.6</v>
      </c>
      <c r="P122" s="1">
        <f>MAX(0,(SUMIFS($O$2:$O$745,$B$2:$B$745,B122,$A$2:$A$745,A122)-SUMIFS($N$2:$N$745,$B$2:$B$745,B122,$A$2:$A$745,A122)))*((O122-'Tela de entrada'!$K$15)/(IF(SUMIFS($O$2:$O$745,$B$2:$B$745,B122,$A$2:$A$745,A122)-('Tela de entrada'!$K$15*'Tela de entrada'!$D$12)=0,1,SUMIFS($O$2:$O$745,$B$2:$B$745,B122,$A$2:$A$745,A122)-('Tela de entrada'!$K$15*'Tela de entrada'!$D$12))))</f>
        <v>0</v>
      </c>
      <c r="Q122" s="1">
        <f>MAX(0,(SUMIFS($N$2:$N$745,$B$2:$B$745,B122,$A$2:$A$745,A122)-SUMIFS($O$2:$O$745,$B$2:$B$745,B122,$A$2:$A$745,A122)))*(('Tela de entrada'!$K$16-O122)/(IF((('Tela de entrada'!$K$16*'Tela de entrada'!$D$12)-SUMIFS($O$2:$O$745,$B$2:$B$745,B122,$A$2:$A$745,A122))=0,1,(('Tela de entrada'!$K$16*'Tela de entrada'!$D$12)-SUMIFS($O$2:$O$745,$B$2:$B$745,B122,$A$2:$A$745,A122)))))</f>
        <v>0</v>
      </c>
      <c r="R122" s="1">
        <f t="shared" si="9"/>
        <v>1.6</v>
      </c>
    </row>
    <row r="123" spans="1:18" x14ac:dyDescent="0.25">
      <c r="A123">
        <v>1</v>
      </c>
      <c r="B123">
        <v>1</v>
      </c>
      <c r="C123">
        <v>1</v>
      </c>
      <c r="D123">
        <v>122</v>
      </c>
      <c r="E123">
        <v>1</v>
      </c>
      <c r="F123" s="1">
        <f>INDEX('Tela de entrada'!$C$20:$C$763,MATCH('Contrato Flexível Percentual'!D123,'Tela de entrada'!$B$20:$B$763,0),1)</f>
        <v>31</v>
      </c>
      <c r="G123">
        <v>0</v>
      </c>
      <c r="H123">
        <f t="shared" si="7"/>
        <v>31</v>
      </c>
      <c r="M123" s="1">
        <f t="shared" si="8"/>
        <v>1.5499999999999999E-3</v>
      </c>
      <c r="N123" s="1">
        <f>IF('Tela de entrada'!$K$14="carga",$L$2*M123,'Contrato Flexível Percentual'!$L$2/'Tela de entrada'!$D$12)</f>
        <v>6.2</v>
      </c>
      <c r="O123" s="1">
        <f>IFERROR(MIN('Tela de entrada'!$K$16,MAX(N123,'Tela de entrada'!$K$15)),"")</f>
        <v>6.2</v>
      </c>
      <c r="P123" s="1">
        <f>MAX(0,(SUMIFS($O$2:$O$745,$B$2:$B$745,B123,$A$2:$A$745,A123)-SUMIFS($N$2:$N$745,$B$2:$B$745,B123,$A$2:$A$745,A123)))*((O123-'Tela de entrada'!$K$15)/(IF(SUMIFS($O$2:$O$745,$B$2:$B$745,B123,$A$2:$A$745,A123)-('Tela de entrada'!$K$15*'Tela de entrada'!$D$12)=0,1,SUMIFS($O$2:$O$745,$B$2:$B$745,B123,$A$2:$A$745,A123)-('Tela de entrada'!$K$15*'Tela de entrada'!$D$12))))</f>
        <v>0</v>
      </c>
      <c r="Q123" s="1">
        <f>MAX(0,(SUMIFS($N$2:$N$745,$B$2:$B$745,B123,$A$2:$A$745,A123)-SUMIFS($O$2:$O$745,$B$2:$B$745,B123,$A$2:$A$745,A123)))*(('Tela de entrada'!$K$16-O123)/(IF((('Tela de entrada'!$K$16*'Tela de entrada'!$D$12)-SUMIFS($O$2:$O$745,$B$2:$B$745,B123,$A$2:$A$745,A123))=0,1,(('Tela de entrada'!$K$16*'Tela de entrada'!$D$12)-SUMIFS($O$2:$O$745,$B$2:$B$745,B123,$A$2:$A$745,A123)))))</f>
        <v>0</v>
      </c>
      <c r="R123" s="1">
        <f t="shared" si="9"/>
        <v>6.2</v>
      </c>
    </row>
    <row r="124" spans="1:18" x14ac:dyDescent="0.25">
      <c r="A124">
        <v>1</v>
      </c>
      <c r="B124">
        <v>1</v>
      </c>
      <c r="C124">
        <v>1</v>
      </c>
      <c r="D124">
        <v>123</v>
      </c>
      <c r="E124">
        <v>1</v>
      </c>
      <c r="F124" s="1">
        <f>INDEX('Tela de entrada'!$C$20:$C$763,MATCH('Contrato Flexível Percentual'!D124,'Tela de entrada'!$B$20:$B$763,0),1)</f>
        <v>22</v>
      </c>
      <c r="G124">
        <v>0</v>
      </c>
      <c r="H124">
        <f t="shared" si="7"/>
        <v>22</v>
      </c>
      <c r="M124" s="1">
        <f t="shared" si="8"/>
        <v>1.1000000000000001E-3</v>
      </c>
      <c r="N124" s="1">
        <f>IF('Tela de entrada'!$K$14="carga",$L$2*M124,'Contrato Flexível Percentual'!$L$2/'Tela de entrada'!$D$12)</f>
        <v>4.4000000000000004</v>
      </c>
      <c r="O124" s="1">
        <f>IFERROR(MIN('Tela de entrada'!$K$16,MAX(N124,'Tela de entrada'!$K$15)),"")</f>
        <v>4.4000000000000004</v>
      </c>
      <c r="P124" s="1">
        <f>MAX(0,(SUMIFS($O$2:$O$745,$B$2:$B$745,B124,$A$2:$A$745,A124)-SUMIFS($N$2:$N$745,$B$2:$B$745,B124,$A$2:$A$745,A124)))*((O124-'Tela de entrada'!$K$15)/(IF(SUMIFS($O$2:$O$745,$B$2:$B$745,B124,$A$2:$A$745,A124)-('Tela de entrada'!$K$15*'Tela de entrada'!$D$12)=0,1,SUMIFS($O$2:$O$745,$B$2:$B$745,B124,$A$2:$A$745,A124)-('Tela de entrada'!$K$15*'Tela de entrada'!$D$12))))</f>
        <v>0</v>
      </c>
      <c r="Q124" s="1">
        <f>MAX(0,(SUMIFS($N$2:$N$745,$B$2:$B$745,B124,$A$2:$A$745,A124)-SUMIFS($O$2:$O$745,$B$2:$B$745,B124,$A$2:$A$745,A124)))*(('Tela de entrada'!$K$16-O124)/(IF((('Tela de entrada'!$K$16*'Tela de entrada'!$D$12)-SUMIFS($O$2:$O$745,$B$2:$B$745,B124,$A$2:$A$745,A124))=0,1,(('Tela de entrada'!$K$16*'Tela de entrada'!$D$12)-SUMIFS($O$2:$O$745,$B$2:$B$745,B124,$A$2:$A$745,A124)))))</f>
        <v>0</v>
      </c>
      <c r="R124" s="1">
        <f t="shared" si="9"/>
        <v>4.4000000000000004</v>
      </c>
    </row>
    <row r="125" spans="1:18" x14ac:dyDescent="0.25">
      <c r="A125">
        <v>1</v>
      </c>
      <c r="B125">
        <v>1</v>
      </c>
      <c r="C125">
        <v>1</v>
      </c>
      <c r="D125">
        <v>124</v>
      </c>
      <c r="E125">
        <v>1</v>
      </c>
      <c r="F125" s="1">
        <f>INDEX('Tela de entrada'!$C$20:$C$763,MATCH('Contrato Flexível Percentual'!D125,'Tela de entrada'!$B$20:$B$763,0),1)</f>
        <v>5</v>
      </c>
      <c r="G125">
        <v>0</v>
      </c>
      <c r="H125">
        <f t="shared" si="7"/>
        <v>5</v>
      </c>
      <c r="M125" s="1">
        <f t="shared" si="8"/>
        <v>2.5000000000000001E-4</v>
      </c>
      <c r="N125" s="1">
        <f>IF('Tela de entrada'!$K$14="carga",$L$2*M125,'Contrato Flexível Percentual'!$L$2/'Tela de entrada'!$D$12)</f>
        <v>1</v>
      </c>
      <c r="O125" s="1">
        <f>IFERROR(MIN('Tela de entrada'!$K$16,MAX(N125,'Tela de entrada'!$K$15)),"")</f>
        <v>1</v>
      </c>
      <c r="P125" s="1">
        <f>MAX(0,(SUMIFS($O$2:$O$745,$B$2:$B$745,B125,$A$2:$A$745,A125)-SUMIFS($N$2:$N$745,$B$2:$B$745,B125,$A$2:$A$745,A125)))*((O125-'Tela de entrada'!$K$15)/(IF(SUMIFS($O$2:$O$745,$B$2:$B$745,B125,$A$2:$A$745,A125)-('Tela de entrada'!$K$15*'Tela de entrada'!$D$12)=0,1,SUMIFS($O$2:$O$745,$B$2:$B$745,B125,$A$2:$A$745,A125)-('Tela de entrada'!$K$15*'Tela de entrada'!$D$12))))</f>
        <v>0</v>
      </c>
      <c r="Q125" s="1">
        <f>MAX(0,(SUMIFS($N$2:$N$745,$B$2:$B$745,B125,$A$2:$A$745,A125)-SUMIFS($O$2:$O$745,$B$2:$B$745,B125,$A$2:$A$745,A125)))*(('Tela de entrada'!$K$16-O125)/(IF((('Tela de entrada'!$K$16*'Tela de entrada'!$D$12)-SUMIFS($O$2:$O$745,$B$2:$B$745,B125,$A$2:$A$745,A125))=0,1,(('Tela de entrada'!$K$16*'Tela de entrada'!$D$12)-SUMIFS($O$2:$O$745,$B$2:$B$745,B125,$A$2:$A$745,A125)))))</f>
        <v>0</v>
      </c>
      <c r="R125" s="1">
        <f t="shared" si="9"/>
        <v>1</v>
      </c>
    </row>
    <row r="126" spans="1:18" x14ac:dyDescent="0.25">
      <c r="A126">
        <v>1</v>
      </c>
      <c r="B126">
        <v>1</v>
      </c>
      <c r="C126">
        <v>1</v>
      </c>
      <c r="D126">
        <v>125</v>
      </c>
      <c r="E126">
        <v>1</v>
      </c>
      <c r="F126" s="1">
        <f>INDEX('Tela de entrada'!$C$20:$C$763,MATCH('Contrato Flexível Percentual'!D126,'Tela de entrada'!$B$20:$B$763,0),1)</f>
        <v>33</v>
      </c>
      <c r="G126">
        <v>0</v>
      </c>
      <c r="H126">
        <f t="shared" si="7"/>
        <v>33</v>
      </c>
      <c r="M126" s="1">
        <f t="shared" si="8"/>
        <v>1.65E-3</v>
      </c>
      <c r="N126" s="1">
        <f>IF('Tela de entrada'!$K$14="carga",$L$2*M126,'Contrato Flexível Percentual'!$L$2/'Tela de entrada'!$D$12)</f>
        <v>6.6</v>
      </c>
      <c r="O126" s="1">
        <f>IFERROR(MIN('Tela de entrada'!$K$16,MAX(N126,'Tela de entrada'!$K$15)),"")</f>
        <v>6.6</v>
      </c>
      <c r="P126" s="1">
        <f>MAX(0,(SUMIFS($O$2:$O$745,$B$2:$B$745,B126,$A$2:$A$745,A126)-SUMIFS($N$2:$N$745,$B$2:$B$745,B126,$A$2:$A$745,A126)))*((O126-'Tela de entrada'!$K$15)/(IF(SUMIFS($O$2:$O$745,$B$2:$B$745,B126,$A$2:$A$745,A126)-('Tela de entrada'!$K$15*'Tela de entrada'!$D$12)=0,1,SUMIFS($O$2:$O$745,$B$2:$B$745,B126,$A$2:$A$745,A126)-('Tela de entrada'!$K$15*'Tela de entrada'!$D$12))))</f>
        <v>0</v>
      </c>
      <c r="Q126" s="1">
        <f>MAX(0,(SUMIFS($N$2:$N$745,$B$2:$B$745,B126,$A$2:$A$745,A126)-SUMIFS($O$2:$O$745,$B$2:$B$745,B126,$A$2:$A$745,A126)))*(('Tela de entrada'!$K$16-O126)/(IF((('Tela de entrada'!$K$16*'Tela de entrada'!$D$12)-SUMIFS($O$2:$O$745,$B$2:$B$745,B126,$A$2:$A$745,A126))=0,1,(('Tela de entrada'!$K$16*'Tela de entrada'!$D$12)-SUMIFS($O$2:$O$745,$B$2:$B$745,B126,$A$2:$A$745,A126)))))</f>
        <v>0</v>
      </c>
      <c r="R126" s="1">
        <f t="shared" si="9"/>
        <v>6.6</v>
      </c>
    </row>
    <row r="127" spans="1:18" x14ac:dyDescent="0.25">
      <c r="A127">
        <v>1</v>
      </c>
      <c r="B127">
        <v>1</v>
      </c>
      <c r="C127">
        <v>1</v>
      </c>
      <c r="D127">
        <v>126</v>
      </c>
      <c r="E127">
        <v>1</v>
      </c>
      <c r="F127" s="1">
        <f>INDEX('Tela de entrada'!$C$20:$C$763,MATCH('Contrato Flexível Percentual'!D127,'Tela de entrada'!$B$20:$B$763,0),1)</f>
        <v>23</v>
      </c>
      <c r="G127">
        <v>0</v>
      </c>
      <c r="H127">
        <f t="shared" si="7"/>
        <v>23</v>
      </c>
      <c r="M127" s="1">
        <f t="shared" si="8"/>
        <v>1.15E-3</v>
      </c>
      <c r="N127" s="1">
        <f>IF('Tela de entrada'!$K$14="carga",$L$2*M127,'Contrato Flexível Percentual'!$L$2/'Tela de entrada'!$D$12)</f>
        <v>4.5999999999999996</v>
      </c>
      <c r="O127" s="1">
        <f>IFERROR(MIN('Tela de entrada'!$K$16,MAX(N127,'Tela de entrada'!$K$15)),"")</f>
        <v>4.5999999999999996</v>
      </c>
      <c r="P127" s="1">
        <f>MAX(0,(SUMIFS($O$2:$O$745,$B$2:$B$745,B127,$A$2:$A$745,A127)-SUMIFS($N$2:$N$745,$B$2:$B$745,B127,$A$2:$A$745,A127)))*((O127-'Tela de entrada'!$K$15)/(IF(SUMIFS($O$2:$O$745,$B$2:$B$745,B127,$A$2:$A$745,A127)-('Tela de entrada'!$K$15*'Tela de entrada'!$D$12)=0,1,SUMIFS($O$2:$O$745,$B$2:$B$745,B127,$A$2:$A$745,A127)-('Tela de entrada'!$K$15*'Tela de entrada'!$D$12))))</f>
        <v>0</v>
      </c>
      <c r="Q127" s="1">
        <f>MAX(0,(SUMIFS($N$2:$N$745,$B$2:$B$745,B127,$A$2:$A$745,A127)-SUMIFS($O$2:$O$745,$B$2:$B$745,B127,$A$2:$A$745,A127)))*(('Tela de entrada'!$K$16-O127)/(IF((('Tela de entrada'!$K$16*'Tela de entrada'!$D$12)-SUMIFS($O$2:$O$745,$B$2:$B$745,B127,$A$2:$A$745,A127))=0,1,(('Tela de entrada'!$K$16*'Tela de entrada'!$D$12)-SUMIFS($O$2:$O$745,$B$2:$B$745,B127,$A$2:$A$745,A127)))))</f>
        <v>0</v>
      </c>
      <c r="R127" s="1">
        <f t="shared" si="9"/>
        <v>4.5999999999999996</v>
      </c>
    </row>
    <row r="128" spans="1:18" x14ac:dyDescent="0.25">
      <c r="A128">
        <v>1</v>
      </c>
      <c r="B128">
        <v>1</v>
      </c>
      <c r="C128">
        <v>1</v>
      </c>
      <c r="D128">
        <v>127</v>
      </c>
      <c r="E128">
        <v>1</v>
      </c>
      <c r="F128" s="1">
        <f>INDEX('Tela de entrada'!$C$20:$C$763,MATCH('Contrato Flexível Percentual'!D128,'Tela de entrada'!$B$20:$B$763,0),1)</f>
        <v>26</v>
      </c>
      <c r="G128">
        <v>0</v>
      </c>
      <c r="H128">
        <f t="shared" si="7"/>
        <v>26</v>
      </c>
      <c r="M128" s="1">
        <f t="shared" si="8"/>
        <v>1.2999999999999999E-3</v>
      </c>
      <c r="N128" s="1">
        <f>IF('Tela de entrada'!$K$14="carga",$L$2*M128,'Contrato Flexível Percentual'!$L$2/'Tela de entrada'!$D$12)</f>
        <v>5.2</v>
      </c>
      <c r="O128" s="1">
        <f>IFERROR(MIN('Tela de entrada'!$K$16,MAX(N128,'Tela de entrada'!$K$15)),"")</f>
        <v>5.2</v>
      </c>
      <c r="P128" s="1">
        <f>MAX(0,(SUMIFS($O$2:$O$745,$B$2:$B$745,B128,$A$2:$A$745,A128)-SUMIFS($N$2:$N$745,$B$2:$B$745,B128,$A$2:$A$745,A128)))*((O128-'Tela de entrada'!$K$15)/(IF(SUMIFS($O$2:$O$745,$B$2:$B$745,B128,$A$2:$A$745,A128)-('Tela de entrada'!$K$15*'Tela de entrada'!$D$12)=0,1,SUMIFS($O$2:$O$745,$B$2:$B$745,B128,$A$2:$A$745,A128)-('Tela de entrada'!$K$15*'Tela de entrada'!$D$12))))</f>
        <v>0</v>
      </c>
      <c r="Q128" s="1">
        <f>MAX(0,(SUMIFS($N$2:$N$745,$B$2:$B$745,B128,$A$2:$A$745,A128)-SUMIFS($O$2:$O$745,$B$2:$B$745,B128,$A$2:$A$745,A128)))*(('Tela de entrada'!$K$16-O128)/(IF((('Tela de entrada'!$K$16*'Tela de entrada'!$D$12)-SUMIFS($O$2:$O$745,$B$2:$B$745,B128,$A$2:$A$745,A128))=0,1,(('Tela de entrada'!$K$16*'Tela de entrada'!$D$12)-SUMIFS($O$2:$O$745,$B$2:$B$745,B128,$A$2:$A$745,A128)))))</f>
        <v>0</v>
      </c>
      <c r="R128" s="1">
        <f t="shared" si="9"/>
        <v>5.2</v>
      </c>
    </row>
    <row r="129" spans="1:18" x14ac:dyDescent="0.25">
      <c r="A129">
        <v>1</v>
      </c>
      <c r="B129">
        <v>1</v>
      </c>
      <c r="C129">
        <v>1</v>
      </c>
      <c r="D129">
        <v>128</v>
      </c>
      <c r="E129">
        <v>1</v>
      </c>
      <c r="F129" s="1">
        <f>INDEX('Tela de entrada'!$C$20:$C$763,MATCH('Contrato Flexível Percentual'!D129,'Tela de entrada'!$B$20:$B$763,0),1)</f>
        <v>30</v>
      </c>
      <c r="G129">
        <v>0</v>
      </c>
      <c r="H129">
        <f t="shared" si="7"/>
        <v>30</v>
      </c>
      <c r="M129" s="1">
        <f t="shared" si="8"/>
        <v>1.5E-3</v>
      </c>
      <c r="N129" s="1">
        <f>IF('Tela de entrada'!$K$14="carga",$L$2*M129,'Contrato Flexível Percentual'!$L$2/'Tela de entrada'!$D$12)</f>
        <v>6</v>
      </c>
      <c r="O129" s="1">
        <f>IFERROR(MIN('Tela de entrada'!$K$16,MAX(N129,'Tela de entrada'!$K$15)),"")</f>
        <v>6</v>
      </c>
      <c r="P129" s="1">
        <f>MAX(0,(SUMIFS($O$2:$O$745,$B$2:$B$745,B129,$A$2:$A$745,A129)-SUMIFS($N$2:$N$745,$B$2:$B$745,B129,$A$2:$A$745,A129)))*((O129-'Tela de entrada'!$K$15)/(IF(SUMIFS($O$2:$O$745,$B$2:$B$745,B129,$A$2:$A$745,A129)-('Tela de entrada'!$K$15*'Tela de entrada'!$D$12)=0,1,SUMIFS($O$2:$O$745,$B$2:$B$745,B129,$A$2:$A$745,A129)-('Tela de entrada'!$K$15*'Tela de entrada'!$D$12))))</f>
        <v>0</v>
      </c>
      <c r="Q129" s="1">
        <f>MAX(0,(SUMIFS($N$2:$N$745,$B$2:$B$745,B129,$A$2:$A$745,A129)-SUMIFS($O$2:$O$745,$B$2:$B$745,B129,$A$2:$A$745,A129)))*(('Tela de entrada'!$K$16-O129)/(IF((('Tela de entrada'!$K$16*'Tela de entrada'!$D$12)-SUMIFS($O$2:$O$745,$B$2:$B$745,B129,$A$2:$A$745,A129))=0,1,(('Tela de entrada'!$K$16*'Tela de entrada'!$D$12)-SUMIFS($O$2:$O$745,$B$2:$B$745,B129,$A$2:$A$745,A129)))))</f>
        <v>0</v>
      </c>
      <c r="R129" s="1">
        <f t="shared" si="9"/>
        <v>6</v>
      </c>
    </row>
    <row r="130" spans="1:18" x14ac:dyDescent="0.25">
      <c r="A130">
        <v>1</v>
      </c>
      <c r="B130">
        <v>1</v>
      </c>
      <c r="C130">
        <v>1</v>
      </c>
      <c r="D130">
        <v>129</v>
      </c>
      <c r="E130">
        <v>1</v>
      </c>
      <c r="F130" s="1">
        <f>INDEX('Tela de entrada'!$C$20:$C$763,MATCH('Contrato Flexível Percentual'!D130,'Tela de entrada'!$B$20:$B$763,0),1)</f>
        <v>15</v>
      </c>
      <c r="G130">
        <v>0</v>
      </c>
      <c r="H130">
        <f t="shared" si="7"/>
        <v>15</v>
      </c>
      <c r="M130" s="1">
        <f t="shared" si="8"/>
        <v>7.5000000000000002E-4</v>
      </c>
      <c r="N130" s="1">
        <f>IF('Tela de entrada'!$K$14="carga",$L$2*M130,'Contrato Flexível Percentual'!$L$2/'Tela de entrada'!$D$12)</f>
        <v>3</v>
      </c>
      <c r="O130" s="1">
        <f>IFERROR(MIN('Tela de entrada'!$K$16,MAX(N130,'Tela de entrada'!$K$15)),"")</f>
        <v>3</v>
      </c>
      <c r="P130" s="1">
        <f>MAX(0,(SUMIFS($O$2:$O$745,$B$2:$B$745,B130,$A$2:$A$745,A130)-SUMIFS($N$2:$N$745,$B$2:$B$745,B130,$A$2:$A$745,A130)))*((O130-'Tela de entrada'!$K$15)/(IF(SUMIFS($O$2:$O$745,$B$2:$B$745,B130,$A$2:$A$745,A130)-('Tela de entrada'!$K$15*'Tela de entrada'!$D$12)=0,1,SUMIFS($O$2:$O$745,$B$2:$B$745,B130,$A$2:$A$745,A130)-('Tela de entrada'!$K$15*'Tela de entrada'!$D$12))))</f>
        <v>0</v>
      </c>
      <c r="Q130" s="1">
        <f>MAX(0,(SUMIFS($N$2:$N$745,$B$2:$B$745,B130,$A$2:$A$745,A130)-SUMIFS($O$2:$O$745,$B$2:$B$745,B130,$A$2:$A$745,A130)))*(('Tela de entrada'!$K$16-O130)/(IF((('Tela de entrada'!$K$16*'Tela de entrada'!$D$12)-SUMIFS($O$2:$O$745,$B$2:$B$745,B130,$A$2:$A$745,A130))=0,1,(('Tela de entrada'!$K$16*'Tela de entrada'!$D$12)-SUMIFS($O$2:$O$745,$B$2:$B$745,B130,$A$2:$A$745,A130)))))</f>
        <v>0</v>
      </c>
      <c r="R130" s="1">
        <f t="shared" si="9"/>
        <v>3</v>
      </c>
    </row>
    <row r="131" spans="1:18" x14ac:dyDescent="0.25">
      <c r="A131">
        <v>1</v>
      </c>
      <c r="B131">
        <v>1</v>
      </c>
      <c r="C131">
        <v>1</v>
      </c>
      <c r="D131">
        <v>130</v>
      </c>
      <c r="E131">
        <v>1</v>
      </c>
      <c r="F131" s="1">
        <f>INDEX('Tela de entrada'!$C$20:$C$763,MATCH('Contrato Flexível Percentual'!D131,'Tela de entrada'!$B$20:$B$763,0),1)</f>
        <v>41</v>
      </c>
      <c r="G131">
        <v>0</v>
      </c>
      <c r="H131">
        <f t="shared" ref="H131:H194" si="10">F131-G131</f>
        <v>41</v>
      </c>
      <c r="M131" s="1">
        <f t="shared" ref="M131:M194" si="11">H131/IF(SUM($H$2:$H$745)=0,1,SUM($H$2:$H$745))</f>
        <v>2.0500000000000002E-3</v>
      </c>
      <c r="N131" s="1">
        <f>IF('Tela de entrada'!$K$14="carga",$L$2*M131,'Contrato Flexível Percentual'!$L$2/'Tela de entrada'!$D$12)</f>
        <v>8.2000000000000011</v>
      </c>
      <c r="O131" s="1">
        <f>IFERROR(MIN('Tela de entrada'!$K$16,MAX(N131,'Tela de entrada'!$K$15)),"")</f>
        <v>8.2000000000000011</v>
      </c>
      <c r="P131" s="1">
        <f>MAX(0,(SUMIFS($O$2:$O$745,$B$2:$B$745,B131,$A$2:$A$745,A131)-SUMIFS($N$2:$N$745,$B$2:$B$745,B131,$A$2:$A$745,A131)))*((O131-'Tela de entrada'!$K$15)/(IF(SUMIFS($O$2:$O$745,$B$2:$B$745,B131,$A$2:$A$745,A131)-('Tela de entrada'!$K$15*'Tela de entrada'!$D$12)=0,1,SUMIFS($O$2:$O$745,$B$2:$B$745,B131,$A$2:$A$745,A131)-('Tela de entrada'!$K$15*'Tela de entrada'!$D$12))))</f>
        <v>0</v>
      </c>
      <c r="Q131" s="1">
        <f>MAX(0,(SUMIFS($N$2:$N$745,$B$2:$B$745,B131,$A$2:$A$745,A131)-SUMIFS($O$2:$O$745,$B$2:$B$745,B131,$A$2:$A$745,A131)))*(('Tela de entrada'!$K$16-O131)/(IF((('Tela de entrada'!$K$16*'Tela de entrada'!$D$12)-SUMIFS($O$2:$O$745,$B$2:$B$745,B131,$A$2:$A$745,A131))=0,1,(('Tela de entrada'!$K$16*'Tela de entrada'!$D$12)-SUMIFS($O$2:$O$745,$B$2:$B$745,B131,$A$2:$A$745,A131)))))</f>
        <v>0</v>
      </c>
      <c r="R131" s="1">
        <f t="shared" ref="R131:R194" si="12">O131-P131+Q131</f>
        <v>8.2000000000000011</v>
      </c>
    </row>
    <row r="132" spans="1:18" x14ac:dyDescent="0.25">
      <c r="A132">
        <v>1</v>
      </c>
      <c r="B132">
        <v>1</v>
      </c>
      <c r="C132">
        <v>1</v>
      </c>
      <c r="D132">
        <v>131</v>
      </c>
      <c r="E132">
        <v>1</v>
      </c>
      <c r="F132" s="1">
        <f>INDEX('Tela de entrada'!$C$20:$C$763,MATCH('Contrato Flexível Percentual'!D132,'Tela de entrada'!$B$20:$B$763,0),1)</f>
        <v>36</v>
      </c>
      <c r="G132">
        <v>0</v>
      </c>
      <c r="H132">
        <f t="shared" si="10"/>
        <v>36</v>
      </c>
      <c r="M132" s="1">
        <f t="shared" si="11"/>
        <v>1.8E-3</v>
      </c>
      <c r="N132" s="1">
        <f>IF('Tela de entrada'!$K$14="carga",$L$2*M132,'Contrato Flexível Percentual'!$L$2/'Tela de entrada'!$D$12)</f>
        <v>7.2</v>
      </c>
      <c r="O132" s="1">
        <f>IFERROR(MIN('Tela de entrada'!$K$16,MAX(N132,'Tela de entrada'!$K$15)),"")</f>
        <v>7.2</v>
      </c>
      <c r="P132" s="1">
        <f>MAX(0,(SUMIFS($O$2:$O$745,$B$2:$B$745,B132,$A$2:$A$745,A132)-SUMIFS($N$2:$N$745,$B$2:$B$745,B132,$A$2:$A$745,A132)))*((O132-'Tela de entrada'!$K$15)/(IF(SUMIFS($O$2:$O$745,$B$2:$B$745,B132,$A$2:$A$745,A132)-('Tela de entrada'!$K$15*'Tela de entrada'!$D$12)=0,1,SUMIFS($O$2:$O$745,$B$2:$B$745,B132,$A$2:$A$745,A132)-('Tela de entrada'!$K$15*'Tela de entrada'!$D$12))))</f>
        <v>0</v>
      </c>
      <c r="Q132" s="1">
        <f>MAX(0,(SUMIFS($N$2:$N$745,$B$2:$B$745,B132,$A$2:$A$745,A132)-SUMIFS($O$2:$O$745,$B$2:$B$745,B132,$A$2:$A$745,A132)))*(('Tela de entrada'!$K$16-O132)/(IF((('Tela de entrada'!$K$16*'Tela de entrada'!$D$12)-SUMIFS($O$2:$O$745,$B$2:$B$745,B132,$A$2:$A$745,A132))=0,1,(('Tela de entrada'!$K$16*'Tela de entrada'!$D$12)-SUMIFS($O$2:$O$745,$B$2:$B$745,B132,$A$2:$A$745,A132)))))</f>
        <v>0</v>
      </c>
      <c r="R132" s="1">
        <f t="shared" si="12"/>
        <v>7.2</v>
      </c>
    </row>
    <row r="133" spans="1:18" x14ac:dyDescent="0.25">
      <c r="A133">
        <v>1</v>
      </c>
      <c r="B133">
        <v>1</v>
      </c>
      <c r="C133">
        <v>1</v>
      </c>
      <c r="D133">
        <v>132</v>
      </c>
      <c r="E133">
        <v>1</v>
      </c>
      <c r="F133" s="1">
        <f>INDEX('Tela de entrada'!$C$20:$C$763,MATCH('Contrato Flexível Percentual'!D133,'Tela de entrada'!$B$20:$B$763,0),1)</f>
        <v>15</v>
      </c>
      <c r="G133">
        <v>0</v>
      </c>
      <c r="H133">
        <f t="shared" si="10"/>
        <v>15</v>
      </c>
      <c r="M133" s="1">
        <f t="shared" si="11"/>
        <v>7.5000000000000002E-4</v>
      </c>
      <c r="N133" s="1">
        <f>IF('Tela de entrada'!$K$14="carga",$L$2*M133,'Contrato Flexível Percentual'!$L$2/'Tela de entrada'!$D$12)</f>
        <v>3</v>
      </c>
      <c r="O133" s="1">
        <f>IFERROR(MIN('Tela de entrada'!$K$16,MAX(N133,'Tela de entrada'!$K$15)),"")</f>
        <v>3</v>
      </c>
      <c r="P133" s="1">
        <f>MAX(0,(SUMIFS($O$2:$O$745,$B$2:$B$745,B133,$A$2:$A$745,A133)-SUMIFS($N$2:$N$745,$B$2:$B$745,B133,$A$2:$A$745,A133)))*((O133-'Tela de entrada'!$K$15)/(IF(SUMIFS($O$2:$O$745,$B$2:$B$745,B133,$A$2:$A$745,A133)-('Tela de entrada'!$K$15*'Tela de entrada'!$D$12)=0,1,SUMIFS($O$2:$O$745,$B$2:$B$745,B133,$A$2:$A$745,A133)-('Tela de entrada'!$K$15*'Tela de entrada'!$D$12))))</f>
        <v>0</v>
      </c>
      <c r="Q133" s="1">
        <f>MAX(0,(SUMIFS($N$2:$N$745,$B$2:$B$745,B133,$A$2:$A$745,A133)-SUMIFS($O$2:$O$745,$B$2:$B$745,B133,$A$2:$A$745,A133)))*(('Tela de entrada'!$K$16-O133)/(IF((('Tela de entrada'!$K$16*'Tela de entrada'!$D$12)-SUMIFS($O$2:$O$745,$B$2:$B$745,B133,$A$2:$A$745,A133))=0,1,(('Tela de entrada'!$K$16*'Tela de entrada'!$D$12)-SUMIFS($O$2:$O$745,$B$2:$B$745,B133,$A$2:$A$745,A133)))))</f>
        <v>0</v>
      </c>
      <c r="R133" s="1">
        <f t="shared" si="12"/>
        <v>3</v>
      </c>
    </row>
    <row r="134" spans="1:18" x14ac:dyDescent="0.25">
      <c r="A134">
        <v>1</v>
      </c>
      <c r="B134">
        <v>1</v>
      </c>
      <c r="C134">
        <v>1</v>
      </c>
      <c r="D134">
        <v>133</v>
      </c>
      <c r="E134">
        <v>1</v>
      </c>
      <c r="F134" s="1">
        <f>INDEX('Tela de entrada'!$C$20:$C$763,MATCH('Contrato Flexível Percentual'!D134,'Tela de entrada'!$B$20:$B$763,0),1)</f>
        <v>49</v>
      </c>
      <c r="G134">
        <v>0</v>
      </c>
      <c r="H134">
        <f t="shared" si="10"/>
        <v>49</v>
      </c>
      <c r="M134" s="1">
        <f t="shared" si="11"/>
        <v>2.4499999999999999E-3</v>
      </c>
      <c r="N134" s="1">
        <f>IF('Tela de entrada'!$K$14="carga",$L$2*M134,'Contrato Flexível Percentual'!$L$2/'Tela de entrada'!$D$12)</f>
        <v>9.7999999999999989</v>
      </c>
      <c r="O134" s="1">
        <f>IFERROR(MIN('Tela de entrada'!$K$16,MAX(N134,'Tela de entrada'!$K$15)),"")</f>
        <v>9.7999999999999989</v>
      </c>
      <c r="P134" s="1">
        <f>MAX(0,(SUMIFS($O$2:$O$745,$B$2:$B$745,B134,$A$2:$A$745,A134)-SUMIFS($N$2:$N$745,$B$2:$B$745,B134,$A$2:$A$745,A134)))*((O134-'Tela de entrada'!$K$15)/(IF(SUMIFS($O$2:$O$745,$B$2:$B$745,B134,$A$2:$A$745,A134)-('Tela de entrada'!$K$15*'Tela de entrada'!$D$12)=0,1,SUMIFS($O$2:$O$745,$B$2:$B$745,B134,$A$2:$A$745,A134)-('Tela de entrada'!$K$15*'Tela de entrada'!$D$12))))</f>
        <v>0</v>
      </c>
      <c r="Q134" s="1">
        <f>MAX(0,(SUMIFS($N$2:$N$745,$B$2:$B$745,B134,$A$2:$A$745,A134)-SUMIFS($O$2:$O$745,$B$2:$B$745,B134,$A$2:$A$745,A134)))*(('Tela de entrada'!$K$16-O134)/(IF((('Tela de entrada'!$K$16*'Tela de entrada'!$D$12)-SUMIFS($O$2:$O$745,$B$2:$B$745,B134,$A$2:$A$745,A134))=0,1,(('Tela de entrada'!$K$16*'Tela de entrada'!$D$12)-SUMIFS($O$2:$O$745,$B$2:$B$745,B134,$A$2:$A$745,A134)))))</f>
        <v>0</v>
      </c>
      <c r="R134" s="1">
        <f t="shared" si="12"/>
        <v>9.7999999999999989</v>
      </c>
    </row>
    <row r="135" spans="1:18" x14ac:dyDescent="0.25">
      <c r="A135">
        <v>1</v>
      </c>
      <c r="B135">
        <v>1</v>
      </c>
      <c r="C135">
        <v>1</v>
      </c>
      <c r="D135">
        <v>134</v>
      </c>
      <c r="E135">
        <v>1</v>
      </c>
      <c r="F135" s="1">
        <f>INDEX('Tela de entrada'!$C$20:$C$763,MATCH('Contrato Flexível Percentual'!D135,'Tela de entrada'!$B$20:$B$763,0),1)</f>
        <v>11</v>
      </c>
      <c r="G135">
        <v>0</v>
      </c>
      <c r="H135">
        <f t="shared" si="10"/>
        <v>11</v>
      </c>
      <c r="M135" s="1">
        <f t="shared" si="11"/>
        <v>5.5000000000000003E-4</v>
      </c>
      <c r="N135" s="1">
        <f>IF('Tela de entrada'!$K$14="carga",$L$2*M135,'Contrato Flexível Percentual'!$L$2/'Tela de entrada'!$D$12)</f>
        <v>2.2000000000000002</v>
      </c>
      <c r="O135" s="1">
        <f>IFERROR(MIN('Tela de entrada'!$K$16,MAX(N135,'Tela de entrada'!$K$15)),"")</f>
        <v>2.2000000000000002</v>
      </c>
      <c r="P135" s="1">
        <f>MAX(0,(SUMIFS($O$2:$O$745,$B$2:$B$745,B135,$A$2:$A$745,A135)-SUMIFS($N$2:$N$745,$B$2:$B$745,B135,$A$2:$A$745,A135)))*((O135-'Tela de entrada'!$K$15)/(IF(SUMIFS($O$2:$O$745,$B$2:$B$745,B135,$A$2:$A$745,A135)-('Tela de entrada'!$K$15*'Tela de entrada'!$D$12)=0,1,SUMIFS($O$2:$O$745,$B$2:$B$745,B135,$A$2:$A$745,A135)-('Tela de entrada'!$K$15*'Tela de entrada'!$D$12))))</f>
        <v>0</v>
      </c>
      <c r="Q135" s="1">
        <f>MAX(0,(SUMIFS($N$2:$N$745,$B$2:$B$745,B135,$A$2:$A$745,A135)-SUMIFS($O$2:$O$745,$B$2:$B$745,B135,$A$2:$A$745,A135)))*(('Tela de entrada'!$K$16-O135)/(IF((('Tela de entrada'!$K$16*'Tela de entrada'!$D$12)-SUMIFS($O$2:$O$745,$B$2:$B$745,B135,$A$2:$A$745,A135))=0,1,(('Tela de entrada'!$K$16*'Tela de entrada'!$D$12)-SUMIFS($O$2:$O$745,$B$2:$B$745,B135,$A$2:$A$745,A135)))))</f>
        <v>0</v>
      </c>
      <c r="R135" s="1">
        <f t="shared" si="12"/>
        <v>2.2000000000000002</v>
      </c>
    </row>
    <row r="136" spans="1:18" x14ac:dyDescent="0.25">
      <c r="A136">
        <v>1</v>
      </c>
      <c r="B136">
        <v>1</v>
      </c>
      <c r="C136">
        <v>1</v>
      </c>
      <c r="D136">
        <v>135</v>
      </c>
      <c r="E136">
        <v>1</v>
      </c>
      <c r="F136" s="1">
        <f>INDEX('Tela de entrada'!$C$20:$C$763,MATCH('Contrato Flexível Percentual'!D136,'Tela de entrada'!$B$20:$B$763,0),1)</f>
        <v>29</v>
      </c>
      <c r="G136">
        <v>0</v>
      </c>
      <c r="H136">
        <f t="shared" si="10"/>
        <v>29</v>
      </c>
      <c r="M136" s="1">
        <f t="shared" si="11"/>
        <v>1.4499999999999999E-3</v>
      </c>
      <c r="N136" s="1">
        <f>IF('Tela de entrada'!$K$14="carga",$L$2*M136,'Contrato Flexível Percentual'!$L$2/'Tela de entrada'!$D$12)</f>
        <v>5.8</v>
      </c>
      <c r="O136" s="1">
        <f>IFERROR(MIN('Tela de entrada'!$K$16,MAX(N136,'Tela de entrada'!$K$15)),"")</f>
        <v>5.8</v>
      </c>
      <c r="P136" s="1">
        <f>MAX(0,(SUMIFS($O$2:$O$745,$B$2:$B$745,B136,$A$2:$A$745,A136)-SUMIFS($N$2:$N$745,$B$2:$B$745,B136,$A$2:$A$745,A136)))*((O136-'Tela de entrada'!$K$15)/(IF(SUMIFS($O$2:$O$745,$B$2:$B$745,B136,$A$2:$A$745,A136)-('Tela de entrada'!$K$15*'Tela de entrada'!$D$12)=0,1,SUMIFS($O$2:$O$745,$B$2:$B$745,B136,$A$2:$A$745,A136)-('Tela de entrada'!$K$15*'Tela de entrada'!$D$12))))</f>
        <v>0</v>
      </c>
      <c r="Q136" s="1">
        <f>MAX(0,(SUMIFS($N$2:$N$745,$B$2:$B$745,B136,$A$2:$A$745,A136)-SUMIFS($O$2:$O$745,$B$2:$B$745,B136,$A$2:$A$745,A136)))*(('Tela de entrada'!$K$16-O136)/(IF((('Tela de entrada'!$K$16*'Tela de entrada'!$D$12)-SUMIFS($O$2:$O$745,$B$2:$B$745,B136,$A$2:$A$745,A136))=0,1,(('Tela de entrada'!$K$16*'Tela de entrada'!$D$12)-SUMIFS($O$2:$O$745,$B$2:$B$745,B136,$A$2:$A$745,A136)))))</f>
        <v>0</v>
      </c>
      <c r="R136" s="1">
        <f t="shared" si="12"/>
        <v>5.8</v>
      </c>
    </row>
    <row r="137" spans="1:18" x14ac:dyDescent="0.25">
      <c r="A137">
        <v>1</v>
      </c>
      <c r="B137">
        <v>1</v>
      </c>
      <c r="C137">
        <v>1</v>
      </c>
      <c r="D137">
        <v>136</v>
      </c>
      <c r="E137">
        <v>1</v>
      </c>
      <c r="F137" s="1">
        <f>INDEX('Tela de entrada'!$C$20:$C$763,MATCH('Contrato Flexível Percentual'!D137,'Tela de entrada'!$B$20:$B$763,0),1)</f>
        <v>32</v>
      </c>
      <c r="G137">
        <v>0</v>
      </c>
      <c r="H137">
        <f t="shared" si="10"/>
        <v>32</v>
      </c>
      <c r="M137" s="1">
        <f t="shared" si="11"/>
        <v>1.6000000000000001E-3</v>
      </c>
      <c r="N137" s="1">
        <f>IF('Tela de entrada'!$K$14="carga",$L$2*M137,'Contrato Flexível Percentual'!$L$2/'Tela de entrada'!$D$12)</f>
        <v>6.4</v>
      </c>
      <c r="O137" s="1">
        <f>IFERROR(MIN('Tela de entrada'!$K$16,MAX(N137,'Tela de entrada'!$K$15)),"")</f>
        <v>6.4</v>
      </c>
      <c r="P137" s="1">
        <f>MAX(0,(SUMIFS($O$2:$O$745,$B$2:$B$745,B137,$A$2:$A$745,A137)-SUMIFS($N$2:$N$745,$B$2:$B$745,B137,$A$2:$A$745,A137)))*((O137-'Tela de entrada'!$K$15)/(IF(SUMIFS($O$2:$O$745,$B$2:$B$745,B137,$A$2:$A$745,A137)-('Tela de entrada'!$K$15*'Tela de entrada'!$D$12)=0,1,SUMIFS($O$2:$O$745,$B$2:$B$745,B137,$A$2:$A$745,A137)-('Tela de entrada'!$K$15*'Tela de entrada'!$D$12))))</f>
        <v>0</v>
      </c>
      <c r="Q137" s="1">
        <f>MAX(0,(SUMIFS($N$2:$N$745,$B$2:$B$745,B137,$A$2:$A$745,A137)-SUMIFS($O$2:$O$745,$B$2:$B$745,B137,$A$2:$A$745,A137)))*(('Tela de entrada'!$K$16-O137)/(IF((('Tela de entrada'!$K$16*'Tela de entrada'!$D$12)-SUMIFS($O$2:$O$745,$B$2:$B$745,B137,$A$2:$A$745,A137))=0,1,(('Tela de entrada'!$K$16*'Tela de entrada'!$D$12)-SUMIFS($O$2:$O$745,$B$2:$B$745,B137,$A$2:$A$745,A137)))))</f>
        <v>0</v>
      </c>
      <c r="R137" s="1">
        <f t="shared" si="12"/>
        <v>6.4</v>
      </c>
    </row>
    <row r="138" spans="1:18" x14ac:dyDescent="0.25">
      <c r="A138">
        <v>1</v>
      </c>
      <c r="B138">
        <v>1</v>
      </c>
      <c r="C138">
        <v>1</v>
      </c>
      <c r="D138">
        <v>137</v>
      </c>
      <c r="E138">
        <v>1</v>
      </c>
      <c r="F138" s="1">
        <f>INDEX('Tela de entrada'!$C$20:$C$763,MATCH('Contrato Flexível Percentual'!D138,'Tela de entrada'!$B$20:$B$763,0),1)</f>
        <v>30</v>
      </c>
      <c r="G138">
        <v>0</v>
      </c>
      <c r="H138">
        <f t="shared" si="10"/>
        <v>30</v>
      </c>
      <c r="M138" s="1">
        <f t="shared" si="11"/>
        <v>1.5E-3</v>
      </c>
      <c r="N138" s="1">
        <f>IF('Tela de entrada'!$K$14="carga",$L$2*M138,'Contrato Flexível Percentual'!$L$2/'Tela de entrada'!$D$12)</f>
        <v>6</v>
      </c>
      <c r="O138" s="1">
        <f>IFERROR(MIN('Tela de entrada'!$K$16,MAX(N138,'Tela de entrada'!$K$15)),"")</f>
        <v>6</v>
      </c>
      <c r="P138" s="1">
        <f>MAX(0,(SUMIFS($O$2:$O$745,$B$2:$B$745,B138,$A$2:$A$745,A138)-SUMIFS($N$2:$N$745,$B$2:$B$745,B138,$A$2:$A$745,A138)))*((O138-'Tela de entrada'!$K$15)/(IF(SUMIFS($O$2:$O$745,$B$2:$B$745,B138,$A$2:$A$745,A138)-('Tela de entrada'!$K$15*'Tela de entrada'!$D$12)=0,1,SUMIFS($O$2:$O$745,$B$2:$B$745,B138,$A$2:$A$745,A138)-('Tela de entrada'!$K$15*'Tela de entrada'!$D$12))))</f>
        <v>0</v>
      </c>
      <c r="Q138" s="1">
        <f>MAX(0,(SUMIFS($N$2:$N$745,$B$2:$B$745,B138,$A$2:$A$745,A138)-SUMIFS($O$2:$O$745,$B$2:$B$745,B138,$A$2:$A$745,A138)))*(('Tela de entrada'!$K$16-O138)/(IF((('Tela de entrada'!$K$16*'Tela de entrada'!$D$12)-SUMIFS($O$2:$O$745,$B$2:$B$745,B138,$A$2:$A$745,A138))=0,1,(('Tela de entrada'!$K$16*'Tela de entrada'!$D$12)-SUMIFS($O$2:$O$745,$B$2:$B$745,B138,$A$2:$A$745,A138)))))</f>
        <v>0</v>
      </c>
      <c r="R138" s="1">
        <f t="shared" si="12"/>
        <v>6</v>
      </c>
    </row>
    <row r="139" spans="1:18" x14ac:dyDescent="0.25">
      <c r="A139">
        <v>1</v>
      </c>
      <c r="B139">
        <v>1</v>
      </c>
      <c r="C139">
        <v>1</v>
      </c>
      <c r="D139">
        <v>138</v>
      </c>
      <c r="E139">
        <v>1</v>
      </c>
      <c r="F139" s="1">
        <f>INDEX('Tela de entrada'!$C$20:$C$763,MATCH('Contrato Flexível Percentual'!D139,'Tela de entrada'!$B$20:$B$763,0),1)</f>
        <v>29</v>
      </c>
      <c r="G139">
        <v>0</v>
      </c>
      <c r="H139">
        <f t="shared" si="10"/>
        <v>29</v>
      </c>
      <c r="M139" s="1">
        <f t="shared" si="11"/>
        <v>1.4499999999999999E-3</v>
      </c>
      <c r="N139" s="1">
        <f>IF('Tela de entrada'!$K$14="carga",$L$2*M139,'Contrato Flexível Percentual'!$L$2/'Tela de entrada'!$D$12)</f>
        <v>5.8</v>
      </c>
      <c r="O139" s="1">
        <f>IFERROR(MIN('Tela de entrada'!$K$16,MAX(N139,'Tela de entrada'!$K$15)),"")</f>
        <v>5.8</v>
      </c>
      <c r="P139" s="1">
        <f>MAX(0,(SUMIFS($O$2:$O$745,$B$2:$B$745,B139,$A$2:$A$745,A139)-SUMIFS($N$2:$N$745,$B$2:$B$745,B139,$A$2:$A$745,A139)))*((O139-'Tela de entrada'!$K$15)/(IF(SUMIFS($O$2:$O$745,$B$2:$B$745,B139,$A$2:$A$745,A139)-('Tela de entrada'!$K$15*'Tela de entrada'!$D$12)=0,1,SUMIFS($O$2:$O$745,$B$2:$B$745,B139,$A$2:$A$745,A139)-('Tela de entrada'!$K$15*'Tela de entrada'!$D$12))))</f>
        <v>0</v>
      </c>
      <c r="Q139" s="1">
        <f>MAX(0,(SUMIFS($N$2:$N$745,$B$2:$B$745,B139,$A$2:$A$745,A139)-SUMIFS($O$2:$O$745,$B$2:$B$745,B139,$A$2:$A$745,A139)))*(('Tela de entrada'!$K$16-O139)/(IF((('Tela de entrada'!$K$16*'Tela de entrada'!$D$12)-SUMIFS($O$2:$O$745,$B$2:$B$745,B139,$A$2:$A$745,A139))=0,1,(('Tela de entrada'!$K$16*'Tela de entrada'!$D$12)-SUMIFS($O$2:$O$745,$B$2:$B$745,B139,$A$2:$A$745,A139)))))</f>
        <v>0</v>
      </c>
      <c r="R139" s="1">
        <f t="shared" si="12"/>
        <v>5.8</v>
      </c>
    </row>
    <row r="140" spans="1:18" x14ac:dyDescent="0.25">
      <c r="A140">
        <v>1</v>
      </c>
      <c r="B140">
        <v>1</v>
      </c>
      <c r="C140">
        <v>1</v>
      </c>
      <c r="D140">
        <v>139</v>
      </c>
      <c r="E140">
        <v>1</v>
      </c>
      <c r="F140" s="1">
        <f>INDEX('Tela de entrada'!$C$20:$C$763,MATCH('Contrato Flexível Percentual'!D140,'Tela de entrada'!$B$20:$B$763,0),1)</f>
        <v>25</v>
      </c>
      <c r="G140">
        <v>0</v>
      </c>
      <c r="H140">
        <f t="shared" si="10"/>
        <v>25</v>
      </c>
      <c r="M140" s="1">
        <f t="shared" si="11"/>
        <v>1.25E-3</v>
      </c>
      <c r="N140" s="1">
        <f>IF('Tela de entrada'!$K$14="carga",$L$2*M140,'Contrato Flexível Percentual'!$L$2/'Tela de entrada'!$D$12)</f>
        <v>5</v>
      </c>
      <c r="O140" s="1">
        <f>IFERROR(MIN('Tela de entrada'!$K$16,MAX(N140,'Tela de entrada'!$K$15)),"")</f>
        <v>5</v>
      </c>
      <c r="P140" s="1">
        <f>MAX(0,(SUMIFS($O$2:$O$745,$B$2:$B$745,B140,$A$2:$A$745,A140)-SUMIFS($N$2:$N$745,$B$2:$B$745,B140,$A$2:$A$745,A140)))*((O140-'Tela de entrada'!$K$15)/(IF(SUMIFS($O$2:$O$745,$B$2:$B$745,B140,$A$2:$A$745,A140)-('Tela de entrada'!$K$15*'Tela de entrada'!$D$12)=0,1,SUMIFS($O$2:$O$745,$B$2:$B$745,B140,$A$2:$A$745,A140)-('Tela de entrada'!$K$15*'Tela de entrada'!$D$12))))</f>
        <v>0</v>
      </c>
      <c r="Q140" s="1">
        <f>MAX(0,(SUMIFS($N$2:$N$745,$B$2:$B$745,B140,$A$2:$A$745,A140)-SUMIFS($O$2:$O$745,$B$2:$B$745,B140,$A$2:$A$745,A140)))*(('Tela de entrada'!$K$16-O140)/(IF((('Tela de entrada'!$K$16*'Tela de entrada'!$D$12)-SUMIFS($O$2:$O$745,$B$2:$B$745,B140,$A$2:$A$745,A140))=0,1,(('Tela de entrada'!$K$16*'Tela de entrada'!$D$12)-SUMIFS($O$2:$O$745,$B$2:$B$745,B140,$A$2:$A$745,A140)))))</f>
        <v>0</v>
      </c>
      <c r="R140" s="1">
        <f t="shared" si="12"/>
        <v>5</v>
      </c>
    </row>
    <row r="141" spans="1:18" x14ac:dyDescent="0.25">
      <c r="A141">
        <v>1</v>
      </c>
      <c r="B141">
        <v>1</v>
      </c>
      <c r="C141">
        <v>1</v>
      </c>
      <c r="D141">
        <v>140</v>
      </c>
      <c r="E141">
        <v>1</v>
      </c>
      <c r="F141" s="1">
        <f>INDEX('Tela de entrada'!$C$20:$C$763,MATCH('Contrato Flexível Percentual'!D141,'Tela de entrada'!$B$20:$B$763,0),1)</f>
        <v>5</v>
      </c>
      <c r="G141">
        <v>0</v>
      </c>
      <c r="H141">
        <f t="shared" si="10"/>
        <v>5</v>
      </c>
      <c r="M141" s="1">
        <f t="shared" si="11"/>
        <v>2.5000000000000001E-4</v>
      </c>
      <c r="N141" s="1">
        <f>IF('Tela de entrada'!$K$14="carga",$L$2*M141,'Contrato Flexível Percentual'!$L$2/'Tela de entrada'!$D$12)</f>
        <v>1</v>
      </c>
      <c r="O141" s="1">
        <f>IFERROR(MIN('Tela de entrada'!$K$16,MAX(N141,'Tela de entrada'!$K$15)),"")</f>
        <v>1</v>
      </c>
      <c r="P141" s="1">
        <f>MAX(0,(SUMIFS($O$2:$O$745,$B$2:$B$745,B141,$A$2:$A$745,A141)-SUMIFS($N$2:$N$745,$B$2:$B$745,B141,$A$2:$A$745,A141)))*((O141-'Tela de entrada'!$K$15)/(IF(SUMIFS($O$2:$O$745,$B$2:$B$745,B141,$A$2:$A$745,A141)-('Tela de entrada'!$K$15*'Tela de entrada'!$D$12)=0,1,SUMIFS($O$2:$O$745,$B$2:$B$745,B141,$A$2:$A$745,A141)-('Tela de entrada'!$K$15*'Tela de entrada'!$D$12))))</f>
        <v>0</v>
      </c>
      <c r="Q141" s="1">
        <f>MAX(0,(SUMIFS($N$2:$N$745,$B$2:$B$745,B141,$A$2:$A$745,A141)-SUMIFS($O$2:$O$745,$B$2:$B$745,B141,$A$2:$A$745,A141)))*(('Tela de entrada'!$K$16-O141)/(IF((('Tela de entrada'!$K$16*'Tela de entrada'!$D$12)-SUMIFS($O$2:$O$745,$B$2:$B$745,B141,$A$2:$A$745,A141))=0,1,(('Tela de entrada'!$K$16*'Tela de entrada'!$D$12)-SUMIFS($O$2:$O$745,$B$2:$B$745,B141,$A$2:$A$745,A141)))))</f>
        <v>0</v>
      </c>
      <c r="R141" s="1">
        <f t="shared" si="12"/>
        <v>1</v>
      </c>
    </row>
    <row r="142" spans="1:18" x14ac:dyDescent="0.25">
      <c r="A142">
        <v>1</v>
      </c>
      <c r="B142">
        <v>1</v>
      </c>
      <c r="C142">
        <v>1</v>
      </c>
      <c r="D142">
        <v>141</v>
      </c>
      <c r="E142">
        <v>1</v>
      </c>
      <c r="F142" s="1">
        <f>INDEX('Tela de entrada'!$C$20:$C$763,MATCH('Contrato Flexível Percentual'!D142,'Tela de entrada'!$B$20:$B$763,0),1)</f>
        <v>26</v>
      </c>
      <c r="G142">
        <v>0</v>
      </c>
      <c r="H142">
        <f t="shared" si="10"/>
        <v>26</v>
      </c>
      <c r="M142" s="1">
        <f t="shared" si="11"/>
        <v>1.2999999999999999E-3</v>
      </c>
      <c r="N142" s="1">
        <f>IF('Tela de entrada'!$K$14="carga",$L$2*M142,'Contrato Flexível Percentual'!$L$2/'Tela de entrada'!$D$12)</f>
        <v>5.2</v>
      </c>
      <c r="O142" s="1">
        <f>IFERROR(MIN('Tela de entrada'!$K$16,MAX(N142,'Tela de entrada'!$K$15)),"")</f>
        <v>5.2</v>
      </c>
      <c r="P142" s="1">
        <f>MAX(0,(SUMIFS($O$2:$O$745,$B$2:$B$745,B142,$A$2:$A$745,A142)-SUMIFS($N$2:$N$745,$B$2:$B$745,B142,$A$2:$A$745,A142)))*((O142-'Tela de entrada'!$K$15)/(IF(SUMIFS($O$2:$O$745,$B$2:$B$745,B142,$A$2:$A$745,A142)-('Tela de entrada'!$K$15*'Tela de entrada'!$D$12)=0,1,SUMIFS($O$2:$O$745,$B$2:$B$745,B142,$A$2:$A$745,A142)-('Tela de entrada'!$K$15*'Tela de entrada'!$D$12))))</f>
        <v>0</v>
      </c>
      <c r="Q142" s="1">
        <f>MAX(0,(SUMIFS($N$2:$N$745,$B$2:$B$745,B142,$A$2:$A$745,A142)-SUMIFS($O$2:$O$745,$B$2:$B$745,B142,$A$2:$A$745,A142)))*(('Tela de entrada'!$K$16-O142)/(IF((('Tela de entrada'!$K$16*'Tela de entrada'!$D$12)-SUMIFS($O$2:$O$745,$B$2:$B$745,B142,$A$2:$A$745,A142))=0,1,(('Tela de entrada'!$K$16*'Tela de entrada'!$D$12)-SUMIFS($O$2:$O$745,$B$2:$B$745,B142,$A$2:$A$745,A142)))))</f>
        <v>0</v>
      </c>
      <c r="R142" s="1">
        <f t="shared" si="12"/>
        <v>5.2</v>
      </c>
    </row>
    <row r="143" spans="1:18" x14ac:dyDescent="0.25">
      <c r="A143">
        <v>1</v>
      </c>
      <c r="B143">
        <v>1</v>
      </c>
      <c r="C143">
        <v>1</v>
      </c>
      <c r="D143">
        <v>142</v>
      </c>
      <c r="E143">
        <v>1</v>
      </c>
      <c r="F143" s="1">
        <f>INDEX('Tela de entrada'!$C$20:$C$763,MATCH('Contrato Flexível Percentual'!D143,'Tela de entrada'!$B$20:$B$763,0),1)</f>
        <v>35</v>
      </c>
      <c r="G143">
        <v>0</v>
      </c>
      <c r="H143">
        <f t="shared" si="10"/>
        <v>35</v>
      </c>
      <c r="M143" s="1">
        <f t="shared" si="11"/>
        <v>1.75E-3</v>
      </c>
      <c r="N143" s="1">
        <f>IF('Tela de entrada'!$K$14="carga",$L$2*M143,'Contrato Flexível Percentual'!$L$2/'Tela de entrada'!$D$12)</f>
        <v>7</v>
      </c>
      <c r="O143" s="1">
        <f>IFERROR(MIN('Tela de entrada'!$K$16,MAX(N143,'Tela de entrada'!$K$15)),"")</f>
        <v>7</v>
      </c>
      <c r="P143" s="1">
        <f>MAX(0,(SUMIFS($O$2:$O$745,$B$2:$B$745,B143,$A$2:$A$745,A143)-SUMIFS($N$2:$N$745,$B$2:$B$745,B143,$A$2:$A$745,A143)))*((O143-'Tela de entrada'!$K$15)/(IF(SUMIFS($O$2:$O$745,$B$2:$B$745,B143,$A$2:$A$745,A143)-('Tela de entrada'!$K$15*'Tela de entrada'!$D$12)=0,1,SUMIFS($O$2:$O$745,$B$2:$B$745,B143,$A$2:$A$745,A143)-('Tela de entrada'!$K$15*'Tela de entrada'!$D$12))))</f>
        <v>0</v>
      </c>
      <c r="Q143" s="1">
        <f>MAX(0,(SUMIFS($N$2:$N$745,$B$2:$B$745,B143,$A$2:$A$745,A143)-SUMIFS($O$2:$O$745,$B$2:$B$745,B143,$A$2:$A$745,A143)))*(('Tela de entrada'!$K$16-O143)/(IF((('Tela de entrada'!$K$16*'Tela de entrada'!$D$12)-SUMIFS($O$2:$O$745,$B$2:$B$745,B143,$A$2:$A$745,A143))=0,1,(('Tela de entrada'!$K$16*'Tela de entrada'!$D$12)-SUMIFS($O$2:$O$745,$B$2:$B$745,B143,$A$2:$A$745,A143)))))</f>
        <v>0</v>
      </c>
      <c r="R143" s="1">
        <f t="shared" si="12"/>
        <v>7</v>
      </c>
    </row>
    <row r="144" spans="1:18" x14ac:dyDescent="0.25">
      <c r="A144">
        <v>1</v>
      </c>
      <c r="B144">
        <v>1</v>
      </c>
      <c r="C144">
        <v>1</v>
      </c>
      <c r="D144">
        <v>143</v>
      </c>
      <c r="E144">
        <v>1</v>
      </c>
      <c r="F144" s="1">
        <f>INDEX('Tela de entrada'!$C$20:$C$763,MATCH('Contrato Flexível Percentual'!D144,'Tela de entrada'!$B$20:$B$763,0),1)</f>
        <v>33</v>
      </c>
      <c r="G144">
        <v>0</v>
      </c>
      <c r="H144">
        <f t="shared" si="10"/>
        <v>33</v>
      </c>
      <c r="M144" s="1">
        <f t="shared" si="11"/>
        <v>1.65E-3</v>
      </c>
      <c r="N144" s="1">
        <f>IF('Tela de entrada'!$K$14="carga",$L$2*M144,'Contrato Flexível Percentual'!$L$2/'Tela de entrada'!$D$12)</f>
        <v>6.6</v>
      </c>
      <c r="O144" s="1">
        <f>IFERROR(MIN('Tela de entrada'!$K$16,MAX(N144,'Tela de entrada'!$K$15)),"")</f>
        <v>6.6</v>
      </c>
      <c r="P144" s="1">
        <f>MAX(0,(SUMIFS($O$2:$O$745,$B$2:$B$745,B144,$A$2:$A$745,A144)-SUMIFS($N$2:$N$745,$B$2:$B$745,B144,$A$2:$A$745,A144)))*((O144-'Tela de entrada'!$K$15)/(IF(SUMIFS($O$2:$O$745,$B$2:$B$745,B144,$A$2:$A$745,A144)-('Tela de entrada'!$K$15*'Tela de entrada'!$D$12)=0,1,SUMIFS($O$2:$O$745,$B$2:$B$745,B144,$A$2:$A$745,A144)-('Tela de entrada'!$K$15*'Tela de entrada'!$D$12))))</f>
        <v>0</v>
      </c>
      <c r="Q144" s="1">
        <f>MAX(0,(SUMIFS($N$2:$N$745,$B$2:$B$745,B144,$A$2:$A$745,A144)-SUMIFS($O$2:$O$745,$B$2:$B$745,B144,$A$2:$A$745,A144)))*(('Tela de entrada'!$K$16-O144)/(IF((('Tela de entrada'!$K$16*'Tela de entrada'!$D$12)-SUMIFS($O$2:$O$745,$B$2:$B$745,B144,$A$2:$A$745,A144))=0,1,(('Tela de entrada'!$K$16*'Tela de entrada'!$D$12)-SUMIFS($O$2:$O$745,$B$2:$B$745,B144,$A$2:$A$745,A144)))))</f>
        <v>0</v>
      </c>
      <c r="R144" s="1">
        <f t="shared" si="12"/>
        <v>6.6</v>
      </c>
    </row>
    <row r="145" spans="1:18" x14ac:dyDescent="0.25">
      <c r="A145">
        <v>1</v>
      </c>
      <c r="B145">
        <v>1</v>
      </c>
      <c r="C145">
        <v>1</v>
      </c>
      <c r="D145">
        <v>144</v>
      </c>
      <c r="E145">
        <v>1</v>
      </c>
      <c r="F145" s="1">
        <f>INDEX('Tela de entrada'!$C$20:$C$763,MATCH('Contrato Flexível Percentual'!D145,'Tela de entrada'!$B$20:$B$763,0),1)</f>
        <v>5</v>
      </c>
      <c r="G145">
        <v>0</v>
      </c>
      <c r="H145">
        <f t="shared" si="10"/>
        <v>5</v>
      </c>
      <c r="M145" s="1">
        <f t="shared" si="11"/>
        <v>2.5000000000000001E-4</v>
      </c>
      <c r="N145" s="1">
        <f>IF('Tela de entrada'!$K$14="carga",$L$2*M145,'Contrato Flexível Percentual'!$L$2/'Tela de entrada'!$D$12)</f>
        <v>1</v>
      </c>
      <c r="O145" s="1">
        <f>IFERROR(MIN('Tela de entrada'!$K$16,MAX(N145,'Tela de entrada'!$K$15)),"")</f>
        <v>1</v>
      </c>
      <c r="P145" s="1">
        <f>MAX(0,(SUMIFS($O$2:$O$745,$B$2:$B$745,B145,$A$2:$A$745,A145)-SUMIFS($N$2:$N$745,$B$2:$B$745,B145,$A$2:$A$745,A145)))*((O145-'Tela de entrada'!$K$15)/(IF(SUMIFS($O$2:$O$745,$B$2:$B$745,B145,$A$2:$A$745,A145)-('Tela de entrada'!$K$15*'Tela de entrada'!$D$12)=0,1,SUMIFS($O$2:$O$745,$B$2:$B$745,B145,$A$2:$A$745,A145)-('Tela de entrada'!$K$15*'Tela de entrada'!$D$12))))</f>
        <v>0</v>
      </c>
      <c r="Q145" s="1">
        <f>MAX(0,(SUMIFS($N$2:$N$745,$B$2:$B$745,B145,$A$2:$A$745,A145)-SUMIFS($O$2:$O$745,$B$2:$B$745,B145,$A$2:$A$745,A145)))*(('Tela de entrada'!$K$16-O145)/(IF((('Tela de entrada'!$K$16*'Tela de entrada'!$D$12)-SUMIFS($O$2:$O$745,$B$2:$B$745,B145,$A$2:$A$745,A145))=0,1,(('Tela de entrada'!$K$16*'Tela de entrada'!$D$12)-SUMIFS($O$2:$O$745,$B$2:$B$745,B145,$A$2:$A$745,A145)))))</f>
        <v>0</v>
      </c>
      <c r="R145" s="1">
        <f t="shared" si="12"/>
        <v>1</v>
      </c>
    </row>
    <row r="146" spans="1:18" x14ac:dyDescent="0.25">
      <c r="A146">
        <v>1</v>
      </c>
      <c r="B146">
        <v>1</v>
      </c>
      <c r="C146">
        <v>1</v>
      </c>
      <c r="D146">
        <v>145</v>
      </c>
      <c r="E146">
        <v>1</v>
      </c>
      <c r="F146" s="1">
        <f>INDEX('Tela de entrada'!$C$20:$C$763,MATCH('Contrato Flexível Percentual'!D146,'Tela de entrada'!$B$20:$B$763,0),1)</f>
        <v>29</v>
      </c>
      <c r="G146">
        <v>0</v>
      </c>
      <c r="H146">
        <f t="shared" si="10"/>
        <v>29</v>
      </c>
      <c r="M146" s="1">
        <f t="shared" si="11"/>
        <v>1.4499999999999999E-3</v>
      </c>
      <c r="N146" s="1">
        <f>IF('Tela de entrada'!$K$14="carga",$L$2*M146,'Contrato Flexível Percentual'!$L$2/'Tela de entrada'!$D$12)</f>
        <v>5.8</v>
      </c>
      <c r="O146" s="1">
        <f>IFERROR(MIN('Tela de entrada'!$K$16,MAX(N146,'Tela de entrada'!$K$15)),"")</f>
        <v>5.8</v>
      </c>
      <c r="P146" s="1">
        <f>MAX(0,(SUMIFS($O$2:$O$745,$B$2:$B$745,B146,$A$2:$A$745,A146)-SUMIFS($N$2:$N$745,$B$2:$B$745,B146,$A$2:$A$745,A146)))*((O146-'Tela de entrada'!$K$15)/(IF(SUMIFS($O$2:$O$745,$B$2:$B$745,B146,$A$2:$A$745,A146)-('Tela de entrada'!$K$15*'Tela de entrada'!$D$12)=0,1,SUMIFS($O$2:$O$745,$B$2:$B$745,B146,$A$2:$A$745,A146)-('Tela de entrada'!$K$15*'Tela de entrada'!$D$12))))</f>
        <v>0</v>
      </c>
      <c r="Q146" s="1">
        <f>MAX(0,(SUMIFS($N$2:$N$745,$B$2:$B$745,B146,$A$2:$A$745,A146)-SUMIFS($O$2:$O$745,$B$2:$B$745,B146,$A$2:$A$745,A146)))*(('Tela de entrada'!$K$16-O146)/(IF((('Tela de entrada'!$K$16*'Tela de entrada'!$D$12)-SUMIFS($O$2:$O$745,$B$2:$B$745,B146,$A$2:$A$745,A146))=0,1,(('Tela de entrada'!$K$16*'Tela de entrada'!$D$12)-SUMIFS($O$2:$O$745,$B$2:$B$745,B146,$A$2:$A$745,A146)))))</f>
        <v>0</v>
      </c>
      <c r="R146" s="1">
        <f t="shared" si="12"/>
        <v>5.8</v>
      </c>
    </row>
    <row r="147" spans="1:18" x14ac:dyDescent="0.25">
      <c r="A147">
        <v>1</v>
      </c>
      <c r="B147">
        <v>1</v>
      </c>
      <c r="C147">
        <v>1</v>
      </c>
      <c r="D147">
        <v>146</v>
      </c>
      <c r="E147">
        <v>1</v>
      </c>
      <c r="F147" s="1">
        <f>INDEX('Tela de entrada'!$C$20:$C$763,MATCH('Contrato Flexível Percentual'!D147,'Tela de entrada'!$B$20:$B$763,0),1)</f>
        <v>50</v>
      </c>
      <c r="G147">
        <v>0</v>
      </c>
      <c r="H147">
        <f t="shared" si="10"/>
        <v>50</v>
      </c>
      <c r="M147" s="1">
        <f t="shared" si="11"/>
        <v>2.5000000000000001E-3</v>
      </c>
      <c r="N147" s="1">
        <f>IF('Tela de entrada'!$K$14="carga",$L$2*M147,'Contrato Flexível Percentual'!$L$2/'Tela de entrada'!$D$12)</f>
        <v>10</v>
      </c>
      <c r="O147" s="1">
        <f>IFERROR(MIN('Tela de entrada'!$K$16,MAX(N147,'Tela de entrada'!$K$15)),"")</f>
        <v>10</v>
      </c>
      <c r="P147" s="1">
        <f>MAX(0,(SUMIFS($O$2:$O$745,$B$2:$B$745,B147,$A$2:$A$745,A147)-SUMIFS($N$2:$N$745,$B$2:$B$745,B147,$A$2:$A$745,A147)))*((O147-'Tela de entrada'!$K$15)/(IF(SUMIFS($O$2:$O$745,$B$2:$B$745,B147,$A$2:$A$745,A147)-('Tela de entrada'!$K$15*'Tela de entrada'!$D$12)=0,1,SUMIFS($O$2:$O$745,$B$2:$B$745,B147,$A$2:$A$745,A147)-('Tela de entrada'!$K$15*'Tela de entrada'!$D$12))))</f>
        <v>0</v>
      </c>
      <c r="Q147" s="1">
        <f>MAX(0,(SUMIFS($N$2:$N$745,$B$2:$B$745,B147,$A$2:$A$745,A147)-SUMIFS($O$2:$O$745,$B$2:$B$745,B147,$A$2:$A$745,A147)))*(('Tela de entrada'!$K$16-O147)/(IF((('Tela de entrada'!$K$16*'Tela de entrada'!$D$12)-SUMIFS($O$2:$O$745,$B$2:$B$745,B147,$A$2:$A$745,A147))=0,1,(('Tela de entrada'!$K$16*'Tela de entrada'!$D$12)-SUMIFS($O$2:$O$745,$B$2:$B$745,B147,$A$2:$A$745,A147)))))</f>
        <v>0</v>
      </c>
      <c r="R147" s="1">
        <f t="shared" si="12"/>
        <v>10</v>
      </c>
    </row>
    <row r="148" spans="1:18" x14ac:dyDescent="0.25">
      <c r="A148">
        <v>1</v>
      </c>
      <c r="B148">
        <v>1</v>
      </c>
      <c r="C148">
        <v>1</v>
      </c>
      <c r="D148">
        <v>147</v>
      </c>
      <c r="E148">
        <v>1</v>
      </c>
      <c r="F148" s="1">
        <f>INDEX('Tela de entrada'!$C$20:$C$763,MATCH('Contrato Flexível Percentual'!D148,'Tela de entrada'!$B$20:$B$763,0),1)</f>
        <v>50</v>
      </c>
      <c r="G148">
        <v>0</v>
      </c>
      <c r="H148">
        <f t="shared" si="10"/>
        <v>50</v>
      </c>
      <c r="M148" s="1">
        <f t="shared" si="11"/>
        <v>2.5000000000000001E-3</v>
      </c>
      <c r="N148" s="1">
        <f>IF('Tela de entrada'!$K$14="carga",$L$2*M148,'Contrato Flexível Percentual'!$L$2/'Tela de entrada'!$D$12)</f>
        <v>10</v>
      </c>
      <c r="O148" s="1">
        <f>IFERROR(MIN('Tela de entrada'!$K$16,MAX(N148,'Tela de entrada'!$K$15)),"")</f>
        <v>10</v>
      </c>
      <c r="P148" s="1">
        <f>MAX(0,(SUMIFS($O$2:$O$745,$B$2:$B$745,B148,$A$2:$A$745,A148)-SUMIFS($N$2:$N$745,$B$2:$B$745,B148,$A$2:$A$745,A148)))*((O148-'Tela de entrada'!$K$15)/(IF(SUMIFS($O$2:$O$745,$B$2:$B$745,B148,$A$2:$A$745,A148)-('Tela de entrada'!$K$15*'Tela de entrada'!$D$12)=0,1,SUMIFS($O$2:$O$745,$B$2:$B$745,B148,$A$2:$A$745,A148)-('Tela de entrada'!$K$15*'Tela de entrada'!$D$12))))</f>
        <v>0</v>
      </c>
      <c r="Q148" s="1">
        <f>MAX(0,(SUMIFS($N$2:$N$745,$B$2:$B$745,B148,$A$2:$A$745,A148)-SUMIFS($O$2:$O$745,$B$2:$B$745,B148,$A$2:$A$745,A148)))*(('Tela de entrada'!$K$16-O148)/(IF((('Tela de entrada'!$K$16*'Tela de entrada'!$D$12)-SUMIFS($O$2:$O$745,$B$2:$B$745,B148,$A$2:$A$745,A148))=0,1,(('Tela de entrada'!$K$16*'Tela de entrada'!$D$12)-SUMIFS($O$2:$O$745,$B$2:$B$745,B148,$A$2:$A$745,A148)))))</f>
        <v>0</v>
      </c>
      <c r="R148" s="1">
        <f t="shared" si="12"/>
        <v>10</v>
      </c>
    </row>
    <row r="149" spans="1:18" x14ac:dyDescent="0.25">
      <c r="A149">
        <v>1</v>
      </c>
      <c r="B149">
        <v>1</v>
      </c>
      <c r="C149">
        <v>1</v>
      </c>
      <c r="D149">
        <v>148</v>
      </c>
      <c r="E149">
        <v>1</v>
      </c>
      <c r="F149" s="1">
        <f>INDEX('Tela de entrada'!$C$20:$C$763,MATCH('Contrato Flexível Percentual'!D149,'Tela de entrada'!$B$20:$B$763,0),1)</f>
        <v>43</v>
      </c>
      <c r="G149">
        <v>0</v>
      </c>
      <c r="H149">
        <f t="shared" si="10"/>
        <v>43</v>
      </c>
      <c r="M149" s="1">
        <f t="shared" si="11"/>
        <v>2.15E-3</v>
      </c>
      <c r="N149" s="1">
        <f>IF('Tela de entrada'!$K$14="carga",$L$2*M149,'Contrato Flexível Percentual'!$L$2/'Tela de entrada'!$D$12)</f>
        <v>8.6</v>
      </c>
      <c r="O149" s="1">
        <f>IFERROR(MIN('Tela de entrada'!$K$16,MAX(N149,'Tela de entrada'!$K$15)),"")</f>
        <v>8.6</v>
      </c>
      <c r="P149" s="1">
        <f>MAX(0,(SUMIFS($O$2:$O$745,$B$2:$B$745,B149,$A$2:$A$745,A149)-SUMIFS($N$2:$N$745,$B$2:$B$745,B149,$A$2:$A$745,A149)))*((O149-'Tela de entrada'!$K$15)/(IF(SUMIFS($O$2:$O$745,$B$2:$B$745,B149,$A$2:$A$745,A149)-('Tela de entrada'!$K$15*'Tela de entrada'!$D$12)=0,1,SUMIFS($O$2:$O$745,$B$2:$B$745,B149,$A$2:$A$745,A149)-('Tela de entrada'!$K$15*'Tela de entrada'!$D$12))))</f>
        <v>0</v>
      </c>
      <c r="Q149" s="1">
        <f>MAX(0,(SUMIFS($N$2:$N$745,$B$2:$B$745,B149,$A$2:$A$745,A149)-SUMIFS($O$2:$O$745,$B$2:$B$745,B149,$A$2:$A$745,A149)))*(('Tela de entrada'!$K$16-O149)/(IF((('Tela de entrada'!$K$16*'Tela de entrada'!$D$12)-SUMIFS($O$2:$O$745,$B$2:$B$745,B149,$A$2:$A$745,A149))=0,1,(('Tela de entrada'!$K$16*'Tela de entrada'!$D$12)-SUMIFS($O$2:$O$745,$B$2:$B$745,B149,$A$2:$A$745,A149)))))</f>
        <v>0</v>
      </c>
      <c r="R149" s="1">
        <f t="shared" si="12"/>
        <v>8.6</v>
      </c>
    </row>
    <row r="150" spans="1:18" x14ac:dyDescent="0.25">
      <c r="A150">
        <v>1</v>
      </c>
      <c r="B150">
        <v>1</v>
      </c>
      <c r="C150">
        <v>1</v>
      </c>
      <c r="D150">
        <v>149</v>
      </c>
      <c r="E150">
        <v>1</v>
      </c>
      <c r="F150" s="1">
        <f>INDEX('Tela de entrada'!$C$20:$C$763,MATCH('Contrato Flexível Percentual'!D150,'Tela de entrada'!$B$20:$B$763,0),1)</f>
        <v>33</v>
      </c>
      <c r="G150">
        <v>0</v>
      </c>
      <c r="H150">
        <f t="shared" si="10"/>
        <v>33</v>
      </c>
      <c r="M150" s="1">
        <f t="shared" si="11"/>
        <v>1.65E-3</v>
      </c>
      <c r="N150" s="1">
        <f>IF('Tela de entrada'!$K$14="carga",$L$2*M150,'Contrato Flexível Percentual'!$L$2/'Tela de entrada'!$D$12)</f>
        <v>6.6</v>
      </c>
      <c r="O150" s="1">
        <f>IFERROR(MIN('Tela de entrada'!$K$16,MAX(N150,'Tela de entrada'!$K$15)),"")</f>
        <v>6.6</v>
      </c>
      <c r="P150" s="1">
        <f>MAX(0,(SUMIFS($O$2:$O$745,$B$2:$B$745,B150,$A$2:$A$745,A150)-SUMIFS($N$2:$N$745,$B$2:$B$745,B150,$A$2:$A$745,A150)))*((O150-'Tela de entrada'!$K$15)/(IF(SUMIFS($O$2:$O$745,$B$2:$B$745,B150,$A$2:$A$745,A150)-('Tela de entrada'!$K$15*'Tela de entrada'!$D$12)=0,1,SUMIFS($O$2:$O$745,$B$2:$B$745,B150,$A$2:$A$745,A150)-('Tela de entrada'!$K$15*'Tela de entrada'!$D$12))))</f>
        <v>0</v>
      </c>
      <c r="Q150" s="1">
        <f>MAX(0,(SUMIFS($N$2:$N$745,$B$2:$B$745,B150,$A$2:$A$745,A150)-SUMIFS($O$2:$O$745,$B$2:$B$745,B150,$A$2:$A$745,A150)))*(('Tela de entrada'!$K$16-O150)/(IF((('Tela de entrada'!$K$16*'Tela de entrada'!$D$12)-SUMIFS($O$2:$O$745,$B$2:$B$745,B150,$A$2:$A$745,A150))=0,1,(('Tela de entrada'!$K$16*'Tela de entrada'!$D$12)-SUMIFS($O$2:$O$745,$B$2:$B$745,B150,$A$2:$A$745,A150)))))</f>
        <v>0</v>
      </c>
      <c r="R150" s="1">
        <f t="shared" si="12"/>
        <v>6.6</v>
      </c>
    </row>
    <row r="151" spans="1:18" x14ac:dyDescent="0.25">
      <c r="A151">
        <v>1</v>
      </c>
      <c r="B151">
        <v>1</v>
      </c>
      <c r="C151">
        <v>1</v>
      </c>
      <c r="D151">
        <v>150</v>
      </c>
      <c r="E151">
        <v>1</v>
      </c>
      <c r="F151" s="1">
        <f>INDEX('Tela de entrada'!$C$20:$C$763,MATCH('Contrato Flexível Percentual'!D151,'Tela de entrada'!$B$20:$B$763,0),1)</f>
        <v>22</v>
      </c>
      <c r="G151">
        <v>0</v>
      </c>
      <c r="H151">
        <f t="shared" si="10"/>
        <v>22</v>
      </c>
      <c r="M151" s="1">
        <f t="shared" si="11"/>
        <v>1.1000000000000001E-3</v>
      </c>
      <c r="N151" s="1">
        <f>IF('Tela de entrada'!$K$14="carga",$L$2*M151,'Contrato Flexível Percentual'!$L$2/'Tela de entrada'!$D$12)</f>
        <v>4.4000000000000004</v>
      </c>
      <c r="O151" s="1">
        <f>IFERROR(MIN('Tela de entrada'!$K$16,MAX(N151,'Tela de entrada'!$K$15)),"")</f>
        <v>4.4000000000000004</v>
      </c>
      <c r="P151" s="1">
        <f>MAX(0,(SUMIFS($O$2:$O$745,$B$2:$B$745,B151,$A$2:$A$745,A151)-SUMIFS($N$2:$N$745,$B$2:$B$745,B151,$A$2:$A$745,A151)))*((O151-'Tela de entrada'!$K$15)/(IF(SUMIFS($O$2:$O$745,$B$2:$B$745,B151,$A$2:$A$745,A151)-('Tela de entrada'!$K$15*'Tela de entrada'!$D$12)=0,1,SUMIFS($O$2:$O$745,$B$2:$B$745,B151,$A$2:$A$745,A151)-('Tela de entrada'!$K$15*'Tela de entrada'!$D$12))))</f>
        <v>0</v>
      </c>
      <c r="Q151" s="1">
        <f>MAX(0,(SUMIFS($N$2:$N$745,$B$2:$B$745,B151,$A$2:$A$745,A151)-SUMIFS($O$2:$O$745,$B$2:$B$745,B151,$A$2:$A$745,A151)))*(('Tela de entrada'!$K$16-O151)/(IF((('Tela de entrada'!$K$16*'Tela de entrada'!$D$12)-SUMIFS($O$2:$O$745,$B$2:$B$745,B151,$A$2:$A$745,A151))=0,1,(('Tela de entrada'!$K$16*'Tela de entrada'!$D$12)-SUMIFS($O$2:$O$745,$B$2:$B$745,B151,$A$2:$A$745,A151)))))</f>
        <v>0</v>
      </c>
      <c r="R151" s="1">
        <f t="shared" si="12"/>
        <v>4.4000000000000004</v>
      </c>
    </row>
    <row r="152" spans="1:18" x14ac:dyDescent="0.25">
      <c r="A152">
        <v>1</v>
      </c>
      <c r="B152">
        <v>1</v>
      </c>
      <c r="C152">
        <v>1</v>
      </c>
      <c r="D152">
        <v>151</v>
      </c>
      <c r="E152">
        <v>1</v>
      </c>
      <c r="F152" s="1">
        <f>INDEX('Tela de entrada'!$C$20:$C$763,MATCH('Contrato Flexível Percentual'!D152,'Tela de entrada'!$B$20:$B$763,0),1)</f>
        <v>23</v>
      </c>
      <c r="G152">
        <v>0</v>
      </c>
      <c r="H152">
        <f t="shared" si="10"/>
        <v>23</v>
      </c>
      <c r="M152" s="1">
        <f t="shared" si="11"/>
        <v>1.15E-3</v>
      </c>
      <c r="N152" s="1">
        <f>IF('Tela de entrada'!$K$14="carga",$L$2*M152,'Contrato Flexível Percentual'!$L$2/'Tela de entrada'!$D$12)</f>
        <v>4.5999999999999996</v>
      </c>
      <c r="O152" s="1">
        <f>IFERROR(MIN('Tela de entrada'!$K$16,MAX(N152,'Tela de entrada'!$K$15)),"")</f>
        <v>4.5999999999999996</v>
      </c>
      <c r="P152" s="1">
        <f>MAX(0,(SUMIFS($O$2:$O$745,$B$2:$B$745,B152,$A$2:$A$745,A152)-SUMIFS($N$2:$N$745,$B$2:$B$745,B152,$A$2:$A$745,A152)))*((O152-'Tela de entrada'!$K$15)/(IF(SUMIFS($O$2:$O$745,$B$2:$B$745,B152,$A$2:$A$745,A152)-('Tela de entrada'!$K$15*'Tela de entrada'!$D$12)=0,1,SUMIFS($O$2:$O$745,$B$2:$B$745,B152,$A$2:$A$745,A152)-('Tela de entrada'!$K$15*'Tela de entrada'!$D$12))))</f>
        <v>0</v>
      </c>
      <c r="Q152" s="1">
        <f>MAX(0,(SUMIFS($N$2:$N$745,$B$2:$B$745,B152,$A$2:$A$745,A152)-SUMIFS($O$2:$O$745,$B$2:$B$745,B152,$A$2:$A$745,A152)))*(('Tela de entrada'!$K$16-O152)/(IF((('Tela de entrada'!$K$16*'Tela de entrada'!$D$12)-SUMIFS($O$2:$O$745,$B$2:$B$745,B152,$A$2:$A$745,A152))=0,1,(('Tela de entrada'!$K$16*'Tela de entrada'!$D$12)-SUMIFS($O$2:$O$745,$B$2:$B$745,B152,$A$2:$A$745,A152)))))</f>
        <v>0</v>
      </c>
      <c r="R152" s="1">
        <f t="shared" si="12"/>
        <v>4.5999999999999996</v>
      </c>
    </row>
    <row r="153" spans="1:18" x14ac:dyDescent="0.25">
      <c r="A153">
        <v>1</v>
      </c>
      <c r="B153">
        <v>1</v>
      </c>
      <c r="C153">
        <v>1</v>
      </c>
      <c r="D153">
        <v>152</v>
      </c>
      <c r="E153">
        <v>1</v>
      </c>
      <c r="F153" s="1">
        <f>INDEX('Tela de entrada'!$C$20:$C$763,MATCH('Contrato Flexível Percentual'!D153,'Tela de entrada'!$B$20:$B$763,0),1)</f>
        <v>29</v>
      </c>
      <c r="G153">
        <v>0</v>
      </c>
      <c r="H153">
        <f t="shared" si="10"/>
        <v>29</v>
      </c>
      <c r="M153" s="1">
        <f t="shared" si="11"/>
        <v>1.4499999999999999E-3</v>
      </c>
      <c r="N153" s="1">
        <f>IF('Tela de entrada'!$K$14="carga",$L$2*M153,'Contrato Flexível Percentual'!$L$2/'Tela de entrada'!$D$12)</f>
        <v>5.8</v>
      </c>
      <c r="O153" s="1">
        <f>IFERROR(MIN('Tela de entrada'!$K$16,MAX(N153,'Tela de entrada'!$K$15)),"")</f>
        <v>5.8</v>
      </c>
      <c r="P153" s="1">
        <f>MAX(0,(SUMIFS($O$2:$O$745,$B$2:$B$745,B153,$A$2:$A$745,A153)-SUMIFS($N$2:$N$745,$B$2:$B$745,B153,$A$2:$A$745,A153)))*((O153-'Tela de entrada'!$K$15)/(IF(SUMIFS($O$2:$O$745,$B$2:$B$745,B153,$A$2:$A$745,A153)-('Tela de entrada'!$K$15*'Tela de entrada'!$D$12)=0,1,SUMIFS($O$2:$O$745,$B$2:$B$745,B153,$A$2:$A$745,A153)-('Tela de entrada'!$K$15*'Tela de entrada'!$D$12))))</f>
        <v>0</v>
      </c>
      <c r="Q153" s="1">
        <f>MAX(0,(SUMIFS($N$2:$N$745,$B$2:$B$745,B153,$A$2:$A$745,A153)-SUMIFS($O$2:$O$745,$B$2:$B$745,B153,$A$2:$A$745,A153)))*(('Tela de entrada'!$K$16-O153)/(IF((('Tela de entrada'!$K$16*'Tela de entrada'!$D$12)-SUMIFS($O$2:$O$745,$B$2:$B$745,B153,$A$2:$A$745,A153))=0,1,(('Tela de entrada'!$K$16*'Tela de entrada'!$D$12)-SUMIFS($O$2:$O$745,$B$2:$B$745,B153,$A$2:$A$745,A153)))))</f>
        <v>0</v>
      </c>
      <c r="R153" s="1">
        <f t="shared" si="12"/>
        <v>5.8</v>
      </c>
    </row>
    <row r="154" spans="1:18" x14ac:dyDescent="0.25">
      <c r="A154">
        <v>1</v>
      </c>
      <c r="B154">
        <v>1</v>
      </c>
      <c r="C154">
        <v>1</v>
      </c>
      <c r="D154">
        <v>153</v>
      </c>
      <c r="E154">
        <v>1</v>
      </c>
      <c r="F154" s="1">
        <f>INDEX('Tela de entrada'!$C$20:$C$763,MATCH('Contrato Flexível Percentual'!D154,'Tela de entrada'!$B$20:$B$763,0),1)</f>
        <v>11</v>
      </c>
      <c r="G154">
        <v>0</v>
      </c>
      <c r="H154">
        <f t="shared" si="10"/>
        <v>11</v>
      </c>
      <c r="M154" s="1">
        <f t="shared" si="11"/>
        <v>5.5000000000000003E-4</v>
      </c>
      <c r="N154" s="1">
        <f>IF('Tela de entrada'!$K$14="carga",$L$2*M154,'Contrato Flexível Percentual'!$L$2/'Tela de entrada'!$D$12)</f>
        <v>2.2000000000000002</v>
      </c>
      <c r="O154" s="1">
        <f>IFERROR(MIN('Tela de entrada'!$K$16,MAX(N154,'Tela de entrada'!$K$15)),"")</f>
        <v>2.2000000000000002</v>
      </c>
      <c r="P154" s="1">
        <f>MAX(0,(SUMIFS($O$2:$O$745,$B$2:$B$745,B154,$A$2:$A$745,A154)-SUMIFS($N$2:$N$745,$B$2:$B$745,B154,$A$2:$A$745,A154)))*((O154-'Tela de entrada'!$K$15)/(IF(SUMIFS($O$2:$O$745,$B$2:$B$745,B154,$A$2:$A$745,A154)-('Tela de entrada'!$K$15*'Tela de entrada'!$D$12)=0,1,SUMIFS($O$2:$O$745,$B$2:$B$745,B154,$A$2:$A$745,A154)-('Tela de entrada'!$K$15*'Tela de entrada'!$D$12))))</f>
        <v>0</v>
      </c>
      <c r="Q154" s="1">
        <f>MAX(0,(SUMIFS($N$2:$N$745,$B$2:$B$745,B154,$A$2:$A$745,A154)-SUMIFS($O$2:$O$745,$B$2:$B$745,B154,$A$2:$A$745,A154)))*(('Tela de entrada'!$K$16-O154)/(IF((('Tela de entrada'!$K$16*'Tela de entrada'!$D$12)-SUMIFS($O$2:$O$745,$B$2:$B$745,B154,$A$2:$A$745,A154))=0,1,(('Tela de entrada'!$K$16*'Tela de entrada'!$D$12)-SUMIFS($O$2:$O$745,$B$2:$B$745,B154,$A$2:$A$745,A154)))))</f>
        <v>0</v>
      </c>
      <c r="R154" s="1">
        <f t="shared" si="12"/>
        <v>2.2000000000000002</v>
      </c>
    </row>
    <row r="155" spans="1:18" x14ac:dyDescent="0.25">
      <c r="A155">
        <v>1</v>
      </c>
      <c r="B155">
        <v>1</v>
      </c>
      <c r="C155">
        <v>1</v>
      </c>
      <c r="D155">
        <v>154</v>
      </c>
      <c r="E155">
        <v>1</v>
      </c>
      <c r="F155" s="1">
        <f>INDEX('Tela de entrada'!$C$20:$C$763,MATCH('Contrato Flexível Percentual'!D155,'Tela de entrada'!$B$20:$B$763,0),1)</f>
        <v>28</v>
      </c>
      <c r="G155">
        <v>0</v>
      </c>
      <c r="H155">
        <f t="shared" si="10"/>
        <v>28</v>
      </c>
      <c r="M155" s="1">
        <f t="shared" si="11"/>
        <v>1.4E-3</v>
      </c>
      <c r="N155" s="1">
        <f>IF('Tela de entrada'!$K$14="carga",$L$2*M155,'Contrato Flexível Percentual'!$L$2/'Tela de entrada'!$D$12)</f>
        <v>5.6</v>
      </c>
      <c r="O155" s="1">
        <f>IFERROR(MIN('Tela de entrada'!$K$16,MAX(N155,'Tela de entrada'!$K$15)),"")</f>
        <v>5.6</v>
      </c>
      <c r="P155" s="1">
        <f>MAX(0,(SUMIFS($O$2:$O$745,$B$2:$B$745,B155,$A$2:$A$745,A155)-SUMIFS($N$2:$N$745,$B$2:$B$745,B155,$A$2:$A$745,A155)))*((O155-'Tela de entrada'!$K$15)/(IF(SUMIFS($O$2:$O$745,$B$2:$B$745,B155,$A$2:$A$745,A155)-('Tela de entrada'!$K$15*'Tela de entrada'!$D$12)=0,1,SUMIFS($O$2:$O$745,$B$2:$B$745,B155,$A$2:$A$745,A155)-('Tela de entrada'!$K$15*'Tela de entrada'!$D$12))))</f>
        <v>0</v>
      </c>
      <c r="Q155" s="1">
        <f>MAX(0,(SUMIFS($N$2:$N$745,$B$2:$B$745,B155,$A$2:$A$745,A155)-SUMIFS($O$2:$O$745,$B$2:$B$745,B155,$A$2:$A$745,A155)))*(('Tela de entrada'!$K$16-O155)/(IF((('Tela de entrada'!$K$16*'Tela de entrada'!$D$12)-SUMIFS($O$2:$O$745,$B$2:$B$745,B155,$A$2:$A$745,A155))=0,1,(('Tela de entrada'!$K$16*'Tela de entrada'!$D$12)-SUMIFS($O$2:$O$745,$B$2:$B$745,B155,$A$2:$A$745,A155)))))</f>
        <v>0</v>
      </c>
      <c r="R155" s="1">
        <f t="shared" si="12"/>
        <v>5.6</v>
      </c>
    </row>
    <row r="156" spans="1:18" x14ac:dyDescent="0.25">
      <c r="A156">
        <v>1</v>
      </c>
      <c r="B156">
        <v>1</v>
      </c>
      <c r="C156">
        <v>1</v>
      </c>
      <c r="D156">
        <v>155</v>
      </c>
      <c r="E156">
        <v>1</v>
      </c>
      <c r="F156" s="1">
        <f>INDEX('Tela de entrada'!$C$20:$C$763,MATCH('Contrato Flexível Percentual'!D156,'Tela de entrada'!$B$20:$B$763,0),1)</f>
        <v>40</v>
      </c>
      <c r="G156">
        <v>0</v>
      </c>
      <c r="H156">
        <f t="shared" si="10"/>
        <v>40</v>
      </c>
      <c r="M156" s="1">
        <f t="shared" si="11"/>
        <v>2E-3</v>
      </c>
      <c r="N156" s="1">
        <f>IF('Tela de entrada'!$K$14="carga",$L$2*M156,'Contrato Flexível Percentual'!$L$2/'Tela de entrada'!$D$12)</f>
        <v>8</v>
      </c>
      <c r="O156" s="1">
        <f>IFERROR(MIN('Tela de entrada'!$K$16,MAX(N156,'Tela de entrada'!$K$15)),"")</f>
        <v>8</v>
      </c>
      <c r="P156" s="1">
        <f>MAX(0,(SUMIFS($O$2:$O$745,$B$2:$B$745,B156,$A$2:$A$745,A156)-SUMIFS($N$2:$N$745,$B$2:$B$745,B156,$A$2:$A$745,A156)))*((O156-'Tela de entrada'!$K$15)/(IF(SUMIFS($O$2:$O$745,$B$2:$B$745,B156,$A$2:$A$745,A156)-('Tela de entrada'!$K$15*'Tela de entrada'!$D$12)=0,1,SUMIFS($O$2:$O$745,$B$2:$B$745,B156,$A$2:$A$745,A156)-('Tela de entrada'!$K$15*'Tela de entrada'!$D$12))))</f>
        <v>0</v>
      </c>
      <c r="Q156" s="1">
        <f>MAX(0,(SUMIFS($N$2:$N$745,$B$2:$B$745,B156,$A$2:$A$745,A156)-SUMIFS($O$2:$O$745,$B$2:$B$745,B156,$A$2:$A$745,A156)))*(('Tela de entrada'!$K$16-O156)/(IF((('Tela de entrada'!$K$16*'Tela de entrada'!$D$12)-SUMIFS($O$2:$O$745,$B$2:$B$745,B156,$A$2:$A$745,A156))=0,1,(('Tela de entrada'!$K$16*'Tela de entrada'!$D$12)-SUMIFS($O$2:$O$745,$B$2:$B$745,B156,$A$2:$A$745,A156)))))</f>
        <v>0</v>
      </c>
      <c r="R156" s="1">
        <f t="shared" si="12"/>
        <v>8</v>
      </c>
    </row>
    <row r="157" spans="1:18" x14ac:dyDescent="0.25">
      <c r="A157">
        <v>1</v>
      </c>
      <c r="B157">
        <v>1</v>
      </c>
      <c r="C157">
        <v>1</v>
      </c>
      <c r="D157">
        <v>156</v>
      </c>
      <c r="E157">
        <v>1</v>
      </c>
      <c r="F157" s="1">
        <f>INDEX('Tela de entrada'!$C$20:$C$763,MATCH('Contrato Flexível Percentual'!D157,'Tela de entrada'!$B$20:$B$763,0),1)</f>
        <v>41</v>
      </c>
      <c r="G157">
        <v>0</v>
      </c>
      <c r="H157">
        <f t="shared" si="10"/>
        <v>41</v>
      </c>
      <c r="M157" s="1">
        <f t="shared" si="11"/>
        <v>2.0500000000000002E-3</v>
      </c>
      <c r="N157" s="1">
        <f>IF('Tela de entrada'!$K$14="carga",$L$2*M157,'Contrato Flexível Percentual'!$L$2/'Tela de entrada'!$D$12)</f>
        <v>8.2000000000000011</v>
      </c>
      <c r="O157" s="1">
        <f>IFERROR(MIN('Tela de entrada'!$K$16,MAX(N157,'Tela de entrada'!$K$15)),"")</f>
        <v>8.2000000000000011</v>
      </c>
      <c r="P157" s="1">
        <f>MAX(0,(SUMIFS($O$2:$O$745,$B$2:$B$745,B157,$A$2:$A$745,A157)-SUMIFS($N$2:$N$745,$B$2:$B$745,B157,$A$2:$A$745,A157)))*((O157-'Tela de entrada'!$K$15)/(IF(SUMIFS($O$2:$O$745,$B$2:$B$745,B157,$A$2:$A$745,A157)-('Tela de entrada'!$K$15*'Tela de entrada'!$D$12)=0,1,SUMIFS($O$2:$O$745,$B$2:$B$745,B157,$A$2:$A$745,A157)-('Tela de entrada'!$K$15*'Tela de entrada'!$D$12))))</f>
        <v>0</v>
      </c>
      <c r="Q157" s="1">
        <f>MAX(0,(SUMIFS($N$2:$N$745,$B$2:$B$745,B157,$A$2:$A$745,A157)-SUMIFS($O$2:$O$745,$B$2:$B$745,B157,$A$2:$A$745,A157)))*(('Tela de entrada'!$K$16-O157)/(IF((('Tela de entrada'!$K$16*'Tela de entrada'!$D$12)-SUMIFS($O$2:$O$745,$B$2:$B$745,B157,$A$2:$A$745,A157))=0,1,(('Tela de entrada'!$K$16*'Tela de entrada'!$D$12)-SUMIFS($O$2:$O$745,$B$2:$B$745,B157,$A$2:$A$745,A157)))))</f>
        <v>0</v>
      </c>
      <c r="R157" s="1">
        <f t="shared" si="12"/>
        <v>8.2000000000000011</v>
      </c>
    </row>
    <row r="158" spans="1:18" x14ac:dyDescent="0.25">
      <c r="A158">
        <v>1</v>
      </c>
      <c r="B158">
        <v>1</v>
      </c>
      <c r="C158">
        <v>1</v>
      </c>
      <c r="D158">
        <v>157</v>
      </c>
      <c r="E158">
        <v>1</v>
      </c>
      <c r="F158" s="1">
        <f>INDEX('Tela de entrada'!$C$20:$C$763,MATCH('Contrato Flexível Percentual'!D158,'Tela de entrada'!$B$20:$B$763,0),1)</f>
        <v>45</v>
      </c>
      <c r="G158">
        <v>0</v>
      </c>
      <c r="H158">
        <f t="shared" si="10"/>
        <v>45</v>
      </c>
      <c r="M158" s="1">
        <f t="shared" si="11"/>
        <v>2.2499999999999998E-3</v>
      </c>
      <c r="N158" s="1">
        <f>IF('Tela de entrada'!$K$14="carga",$L$2*M158,'Contrato Flexível Percentual'!$L$2/'Tela de entrada'!$D$12)</f>
        <v>9</v>
      </c>
      <c r="O158" s="1">
        <f>IFERROR(MIN('Tela de entrada'!$K$16,MAX(N158,'Tela de entrada'!$K$15)),"")</f>
        <v>9</v>
      </c>
      <c r="P158" s="1">
        <f>MAX(0,(SUMIFS($O$2:$O$745,$B$2:$B$745,B158,$A$2:$A$745,A158)-SUMIFS($N$2:$N$745,$B$2:$B$745,B158,$A$2:$A$745,A158)))*((O158-'Tela de entrada'!$K$15)/(IF(SUMIFS($O$2:$O$745,$B$2:$B$745,B158,$A$2:$A$745,A158)-('Tela de entrada'!$K$15*'Tela de entrada'!$D$12)=0,1,SUMIFS($O$2:$O$745,$B$2:$B$745,B158,$A$2:$A$745,A158)-('Tela de entrada'!$K$15*'Tela de entrada'!$D$12))))</f>
        <v>0</v>
      </c>
      <c r="Q158" s="1">
        <f>MAX(0,(SUMIFS($N$2:$N$745,$B$2:$B$745,B158,$A$2:$A$745,A158)-SUMIFS($O$2:$O$745,$B$2:$B$745,B158,$A$2:$A$745,A158)))*(('Tela de entrada'!$K$16-O158)/(IF((('Tela de entrada'!$K$16*'Tela de entrada'!$D$12)-SUMIFS($O$2:$O$745,$B$2:$B$745,B158,$A$2:$A$745,A158))=0,1,(('Tela de entrada'!$K$16*'Tela de entrada'!$D$12)-SUMIFS($O$2:$O$745,$B$2:$B$745,B158,$A$2:$A$745,A158)))))</f>
        <v>0</v>
      </c>
      <c r="R158" s="1">
        <f t="shared" si="12"/>
        <v>9</v>
      </c>
    </row>
    <row r="159" spans="1:18" x14ac:dyDescent="0.25">
      <c r="A159">
        <v>1</v>
      </c>
      <c r="B159">
        <v>1</v>
      </c>
      <c r="C159">
        <v>1</v>
      </c>
      <c r="D159">
        <v>158</v>
      </c>
      <c r="E159">
        <v>1</v>
      </c>
      <c r="F159" s="1">
        <f>INDEX('Tela de entrada'!$C$20:$C$763,MATCH('Contrato Flexível Percentual'!D159,'Tela de entrada'!$B$20:$B$763,0),1)</f>
        <v>44</v>
      </c>
      <c r="G159">
        <v>0</v>
      </c>
      <c r="H159">
        <f t="shared" si="10"/>
        <v>44</v>
      </c>
      <c r="M159" s="1">
        <f t="shared" si="11"/>
        <v>2.2000000000000001E-3</v>
      </c>
      <c r="N159" s="1">
        <f>IF('Tela de entrada'!$K$14="carga",$L$2*M159,'Contrato Flexível Percentual'!$L$2/'Tela de entrada'!$D$12)</f>
        <v>8.8000000000000007</v>
      </c>
      <c r="O159" s="1">
        <f>IFERROR(MIN('Tela de entrada'!$K$16,MAX(N159,'Tela de entrada'!$K$15)),"")</f>
        <v>8.8000000000000007</v>
      </c>
      <c r="P159" s="1">
        <f>MAX(0,(SUMIFS($O$2:$O$745,$B$2:$B$745,B159,$A$2:$A$745,A159)-SUMIFS($N$2:$N$745,$B$2:$B$745,B159,$A$2:$A$745,A159)))*((O159-'Tela de entrada'!$K$15)/(IF(SUMIFS($O$2:$O$745,$B$2:$B$745,B159,$A$2:$A$745,A159)-('Tela de entrada'!$K$15*'Tela de entrada'!$D$12)=0,1,SUMIFS($O$2:$O$745,$B$2:$B$745,B159,$A$2:$A$745,A159)-('Tela de entrada'!$K$15*'Tela de entrada'!$D$12))))</f>
        <v>0</v>
      </c>
      <c r="Q159" s="1">
        <f>MAX(0,(SUMIFS($N$2:$N$745,$B$2:$B$745,B159,$A$2:$A$745,A159)-SUMIFS($O$2:$O$745,$B$2:$B$745,B159,$A$2:$A$745,A159)))*(('Tela de entrada'!$K$16-O159)/(IF((('Tela de entrada'!$K$16*'Tela de entrada'!$D$12)-SUMIFS($O$2:$O$745,$B$2:$B$745,B159,$A$2:$A$745,A159))=0,1,(('Tela de entrada'!$K$16*'Tela de entrada'!$D$12)-SUMIFS($O$2:$O$745,$B$2:$B$745,B159,$A$2:$A$745,A159)))))</f>
        <v>0</v>
      </c>
      <c r="R159" s="1">
        <f t="shared" si="12"/>
        <v>8.8000000000000007</v>
      </c>
    </row>
    <row r="160" spans="1:18" x14ac:dyDescent="0.25">
      <c r="A160">
        <v>1</v>
      </c>
      <c r="B160">
        <v>1</v>
      </c>
      <c r="C160">
        <v>1</v>
      </c>
      <c r="D160">
        <v>159</v>
      </c>
      <c r="E160">
        <v>1</v>
      </c>
      <c r="F160" s="1">
        <f>INDEX('Tela de entrada'!$C$20:$C$763,MATCH('Contrato Flexível Percentual'!D160,'Tela de entrada'!$B$20:$B$763,0),1)</f>
        <v>43</v>
      </c>
      <c r="G160">
        <v>0</v>
      </c>
      <c r="H160">
        <f t="shared" si="10"/>
        <v>43</v>
      </c>
      <c r="M160" s="1">
        <f t="shared" si="11"/>
        <v>2.15E-3</v>
      </c>
      <c r="N160" s="1">
        <f>IF('Tela de entrada'!$K$14="carga",$L$2*M160,'Contrato Flexível Percentual'!$L$2/'Tela de entrada'!$D$12)</f>
        <v>8.6</v>
      </c>
      <c r="O160" s="1">
        <f>IFERROR(MIN('Tela de entrada'!$K$16,MAX(N160,'Tela de entrada'!$K$15)),"")</f>
        <v>8.6</v>
      </c>
      <c r="P160" s="1">
        <f>MAX(0,(SUMIFS($O$2:$O$745,$B$2:$B$745,B160,$A$2:$A$745,A160)-SUMIFS($N$2:$N$745,$B$2:$B$745,B160,$A$2:$A$745,A160)))*((O160-'Tela de entrada'!$K$15)/(IF(SUMIFS($O$2:$O$745,$B$2:$B$745,B160,$A$2:$A$745,A160)-('Tela de entrada'!$K$15*'Tela de entrada'!$D$12)=0,1,SUMIFS($O$2:$O$745,$B$2:$B$745,B160,$A$2:$A$745,A160)-('Tela de entrada'!$K$15*'Tela de entrada'!$D$12))))</f>
        <v>0</v>
      </c>
      <c r="Q160" s="1">
        <f>MAX(0,(SUMIFS($N$2:$N$745,$B$2:$B$745,B160,$A$2:$A$745,A160)-SUMIFS($O$2:$O$745,$B$2:$B$745,B160,$A$2:$A$745,A160)))*(('Tela de entrada'!$K$16-O160)/(IF((('Tela de entrada'!$K$16*'Tela de entrada'!$D$12)-SUMIFS($O$2:$O$745,$B$2:$B$745,B160,$A$2:$A$745,A160))=0,1,(('Tela de entrada'!$K$16*'Tela de entrada'!$D$12)-SUMIFS($O$2:$O$745,$B$2:$B$745,B160,$A$2:$A$745,A160)))))</f>
        <v>0</v>
      </c>
      <c r="R160" s="1">
        <f t="shared" si="12"/>
        <v>8.6</v>
      </c>
    </row>
    <row r="161" spans="1:18" x14ac:dyDescent="0.25">
      <c r="A161">
        <v>1</v>
      </c>
      <c r="B161">
        <v>1</v>
      </c>
      <c r="C161">
        <v>1</v>
      </c>
      <c r="D161">
        <v>160</v>
      </c>
      <c r="E161">
        <v>1</v>
      </c>
      <c r="F161" s="1">
        <f>INDEX('Tela de entrada'!$C$20:$C$763,MATCH('Contrato Flexível Percentual'!D161,'Tela de entrada'!$B$20:$B$763,0),1)</f>
        <v>12</v>
      </c>
      <c r="G161">
        <v>0</v>
      </c>
      <c r="H161">
        <f t="shared" si="10"/>
        <v>12</v>
      </c>
      <c r="M161" s="1">
        <f t="shared" si="11"/>
        <v>5.9999999999999995E-4</v>
      </c>
      <c r="N161" s="1">
        <f>IF('Tela de entrada'!$K$14="carga",$L$2*M161,'Contrato Flexível Percentual'!$L$2/'Tela de entrada'!$D$12)</f>
        <v>2.4</v>
      </c>
      <c r="O161" s="1">
        <f>IFERROR(MIN('Tela de entrada'!$K$16,MAX(N161,'Tela de entrada'!$K$15)),"")</f>
        <v>2.4</v>
      </c>
      <c r="P161" s="1">
        <f>MAX(0,(SUMIFS($O$2:$O$745,$B$2:$B$745,B161,$A$2:$A$745,A161)-SUMIFS($N$2:$N$745,$B$2:$B$745,B161,$A$2:$A$745,A161)))*((O161-'Tela de entrada'!$K$15)/(IF(SUMIFS($O$2:$O$745,$B$2:$B$745,B161,$A$2:$A$745,A161)-('Tela de entrada'!$K$15*'Tela de entrada'!$D$12)=0,1,SUMIFS($O$2:$O$745,$B$2:$B$745,B161,$A$2:$A$745,A161)-('Tela de entrada'!$K$15*'Tela de entrada'!$D$12))))</f>
        <v>0</v>
      </c>
      <c r="Q161" s="1">
        <f>MAX(0,(SUMIFS($N$2:$N$745,$B$2:$B$745,B161,$A$2:$A$745,A161)-SUMIFS($O$2:$O$745,$B$2:$B$745,B161,$A$2:$A$745,A161)))*(('Tela de entrada'!$K$16-O161)/(IF((('Tela de entrada'!$K$16*'Tela de entrada'!$D$12)-SUMIFS($O$2:$O$745,$B$2:$B$745,B161,$A$2:$A$745,A161))=0,1,(('Tela de entrada'!$K$16*'Tela de entrada'!$D$12)-SUMIFS($O$2:$O$745,$B$2:$B$745,B161,$A$2:$A$745,A161)))))</f>
        <v>0</v>
      </c>
      <c r="R161" s="1">
        <f t="shared" si="12"/>
        <v>2.4</v>
      </c>
    </row>
    <row r="162" spans="1:18" x14ac:dyDescent="0.25">
      <c r="A162">
        <v>1</v>
      </c>
      <c r="B162">
        <v>1</v>
      </c>
      <c r="C162">
        <v>1</v>
      </c>
      <c r="D162">
        <v>161</v>
      </c>
      <c r="E162">
        <v>1</v>
      </c>
      <c r="F162" s="1">
        <f>INDEX('Tela de entrada'!$C$20:$C$763,MATCH('Contrato Flexível Percentual'!D162,'Tela de entrada'!$B$20:$B$763,0),1)</f>
        <v>42</v>
      </c>
      <c r="G162">
        <v>0</v>
      </c>
      <c r="H162">
        <f t="shared" si="10"/>
        <v>42</v>
      </c>
      <c r="M162" s="1">
        <f t="shared" si="11"/>
        <v>2.0999999999999999E-3</v>
      </c>
      <c r="N162" s="1">
        <f>IF('Tela de entrada'!$K$14="carga",$L$2*M162,'Contrato Flexível Percentual'!$L$2/'Tela de entrada'!$D$12)</f>
        <v>8.4</v>
      </c>
      <c r="O162" s="1">
        <f>IFERROR(MIN('Tela de entrada'!$K$16,MAX(N162,'Tela de entrada'!$K$15)),"")</f>
        <v>8.4</v>
      </c>
      <c r="P162" s="1">
        <f>MAX(0,(SUMIFS($O$2:$O$745,$B$2:$B$745,B162,$A$2:$A$745,A162)-SUMIFS($N$2:$N$745,$B$2:$B$745,B162,$A$2:$A$745,A162)))*((O162-'Tela de entrada'!$K$15)/(IF(SUMIFS($O$2:$O$745,$B$2:$B$745,B162,$A$2:$A$745,A162)-('Tela de entrada'!$K$15*'Tela de entrada'!$D$12)=0,1,SUMIFS($O$2:$O$745,$B$2:$B$745,B162,$A$2:$A$745,A162)-('Tela de entrada'!$K$15*'Tela de entrada'!$D$12))))</f>
        <v>0</v>
      </c>
      <c r="Q162" s="1">
        <f>MAX(0,(SUMIFS($N$2:$N$745,$B$2:$B$745,B162,$A$2:$A$745,A162)-SUMIFS($O$2:$O$745,$B$2:$B$745,B162,$A$2:$A$745,A162)))*(('Tela de entrada'!$K$16-O162)/(IF((('Tela de entrada'!$K$16*'Tela de entrada'!$D$12)-SUMIFS($O$2:$O$745,$B$2:$B$745,B162,$A$2:$A$745,A162))=0,1,(('Tela de entrada'!$K$16*'Tela de entrada'!$D$12)-SUMIFS($O$2:$O$745,$B$2:$B$745,B162,$A$2:$A$745,A162)))))</f>
        <v>0</v>
      </c>
      <c r="R162" s="1">
        <f t="shared" si="12"/>
        <v>8.4</v>
      </c>
    </row>
    <row r="163" spans="1:18" x14ac:dyDescent="0.25">
      <c r="A163">
        <v>1</v>
      </c>
      <c r="B163">
        <v>1</v>
      </c>
      <c r="C163">
        <v>1</v>
      </c>
      <c r="D163">
        <v>162</v>
      </c>
      <c r="E163">
        <v>1</v>
      </c>
      <c r="F163" s="1">
        <f>INDEX('Tela de entrada'!$C$20:$C$763,MATCH('Contrato Flexível Percentual'!D163,'Tela de entrada'!$B$20:$B$763,0),1)</f>
        <v>30</v>
      </c>
      <c r="G163">
        <v>0</v>
      </c>
      <c r="H163">
        <f t="shared" si="10"/>
        <v>30</v>
      </c>
      <c r="M163" s="1">
        <f t="shared" si="11"/>
        <v>1.5E-3</v>
      </c>
      <c r="N163" s="1">
        <f>IF('Tela de entrada'!$K$14="carga",$L$2*M163,'Contrato Flexível Percentual'!$L$2/'Tela de entrada'!$D$12)</f>
        <v>6</v>
      </c>
      <c r="O163" s="1">
        <f>IFERROR(MIN('Tela de entrada'!$K$16,MAX(N163,'Tela de entrada'!$K$15)),"")</f>
        <v>6</v>
      </c>
      <c r="P163" s="1">
        <f>MAX(0,(SUMIFS($O$2:$O$745,$B$2:$B$745,B163,$A$2:$A$745,A163)-SUMIFS($N$2:$N$745,$B$2:$B$745,B163,$A$2:$A$745,A163)))*((O163-'Tela de entrada'!$K$15)/(IF(SUMIFS($O$2:$O$745,$B$2:$B$745,B163,$A$2:$A$745,A163)-('Tela de entrada'!$K$15*'Tela de entrada'!$D$12)=0,1,SUMIFS($O$2:$O$745,$B$2:$B$745,B163,$A$2:$A$745,A163)-('Tela de entrada'!$K$15*'Tela de entrada'!$D$12))))</f>
        <v>0</v>
      </c>
      <c r="Q163" s="1">
        <f>MAX(0,(SUMIFS($N$2:$N$745,$B$2:$B$745,B163,$A$2:$A$745,A163)-SUMIFS($O$2:$O$745,$B$2:$B$745,B163,$A$2:$A$745,A163)))*(('Tela de entrada'!$K$16-O163)/(IF((('Tela de entrada'!$K$16*'Tela de entrada'!$D$12)-SUMIFS($O$2:$O$745,$B$2:$B$745,B163,$A$2:$A$745,A163))=0,1,(('Tela de entrada'!$K$16*'Tela de entrada'!$D$12)-SUMIFS($O$2:$O$745,$B$2:$B$745,B163,$A$2:$A$745,A163)))))</f>
        <v>0</v>
      </c>
      <c r="R163" s="1">
        <f t="shared" si="12"/>
        <v>6</v>
      </c>
    </row>
    <row r="164" spans="1:18" x14ac:dyDescent="0.25">
      <c r="A164">
        <v>1</v>
      </c>
      <c r="B164">
        <v>1</v>
      </c>
      <c r="C164">
        <v>1</v>
      </c>
      <c r="D164">
        <v>163</v>
      </c>
      <c r="E164">
        <v>1</v>
      </c>
      <c r="F164" s="1">
        <f>INDEX('Tela de entrada'!$C$20:$C$763,MATCH('Contrato Flexível Percentual'!D164,'Tela de entrada'!$B$20:$B$763,0),1)</f>
        <v>40</v>
      </c>
      <c r="G164">
        <v>0</v>
      </c>
      <c r="H164">
        <f t="shared" si="10"/>
        <v>40</v>
      </c>
      <c r="M164" s="1">
        <f t="shared" si="11"/>
        <v>2E-3</v>
      </c>
      <c r="N164" s="1">
        <f>IF('Tela de entrada'!$K$14="carga",$L$2*M164,'Contrato Flexível Percentual'!$L$2/'Tela de entrada'!$D$12)</f>
        <v>8</v>
      </c>
      <c r="O164" s="1">
        <f>IFERROR(MIN('Tela de entrada'!$K$16,MAX(N164,'Tela de entrada'!$K$15)),"")</f>
        <v>8</v>
      </c>
      <c r="P164" s="1">
        <f>MAX(0,(SUMIFS($O$2:$O$745,$B$2:$B$745,B164,$A$2:$A$745,A164)-SUMIFS($N$2:$N$745,$B$2:$B$745,B164,$A$2:$A$745,A164)))*((O164-'Tela de entrada'!$K$15)/(IF(SUMIFS($O$2:$O$745,$B$2:$B$745,B164,$A$2:$A$745,A164)-('Tela de entrada'!$K$15*'Tela de entrada'!$D$12)=0,1,SUMIFS($O$2:$O$745,$B$2:$B$745,B164,$A$2:$A$745,A164)-('Tela de entrada'!$K$15*'Tela de entrada'!$D$12))))</f>
        <v>0</v>
      </c>
      <c r="Q164" s="1">
        <f>MAX(0,(SUMIFS($N$2:$N$745,$B$2:$B$745,B164,$A$2:$A$745,A164)-SUMIFS($O$2:$O$745,$B$2:$B$745,B164,$A$2:$A$745,A164)))*(('Tela de entrada'!$K$16-O164)/(IF((('Tela de entrada'!$K$16*'Tela de entrada'!$D$12)-SUMIFS($O$2:$O$745,$B$2:$B$745,B164,$A$2:$A$745,A164))=0,1,(('Tela de entrada'!$K$16*'Tela de entrada'!$D$12)-SUMIFS($O$2:$O$745,$B$2:$B$745,B164,$A$2:$A$745,A164)))))</f>
        <v>0</v>
      </c>
      <c r="R164" s="1">
        <f t="shared" si="12"/>
        <v>8</v>
      </c>
    </row>
    <row r="165" spans="1:18" x14ac:dyDescent="0.25">
      <c r="A165">
        <v>1</v>
      </c>
      <c r="B165">
        <v>1</v>
      </c>
      <c r="C165">
        <v>1</v>
      </c>
      <c r="D165">
        <v>164</v>
      </c>
      <c r="E165">
        <v>1</v>
      </c>
      <c r="F165" s="1">
        <f>INDEX('Tela de entrada'!$C$20:$C$763,MATCH('Contrato Flexível Percentual'!D165,'Tela de entrada'!$B$20:$B$763,0),1)</f>
        <v>29</v>
      </c>
      <c r="G165">
        <v>0</v>
      </c>
      <c r="H165">
        <f t="shared" si="10"/>
        <v>29</v>
      </c>
      <c r="M165" s="1">
        <f t="shared" si="11"/>
        <v>1.4499999999999999E-3</v>
      </c>
      <c r="N165" s="1">
        <f>IF('Tela de entrada'!$K$14="carga",$L$2*M165,'Contrato Flexível Percentual'!$L$2/'Tela de entrada'!$D$12)</f>
        <v>5.8</v>
      </c>
      <c r="O165" s="1">
        <f>IFERROR(MIN('Tela de entrada'!$K$16,MAX(N165,'Tela de entrada'!$K$15)),"")</f>
        <v>5.8</v>
      </c>
      <c r="P165" s="1">
        <f>MAX(0,(SUMIFS($O$2:$O$745,$B$2:$B$745,B165,$A$2:$A$745,A165)-SUMIFS($N$2:$N$745,$B$2:$B$745,B165,$A$2:$A$745,A165)))*((O165-'Tela de entrada'!$K$15)/(IF(SUMIFS($O$2:$O$745,$B$2:$B$745,B165,$A$2:$A$745,A165)-('Tela de entrada'!$K$15*'Tela de entrada'!$D$12)=0,1,SUMIFS($O$2:$O$745,$B$2:$B$745,B165,$A$2:$A$745,A165)-('Tela de entrada'!$K$15*'Tela de entrada'!$D$12))))</f>
        <v>0</v>
      </c>
      <c r="Q165" s="1">
        <f>MAX(0,(SUMIFS($N$2:$N$745,$B$2:$B$745,B165,$A$2:$A$745,A165)-SUMIFS($O$2:$O$745,$B$2:$B$745,B165,$A$2:$A$745,A165)))*(('Tela de entrada'!$K$16-O165)/(IF((('Tela de entrada'!$K$16*'Tela de entrada'!$D$12)-SUMIFS($O$2:$O$745,$B$2:$B$745,B165,$A$2:$A$745,A165))=0,1,(('Tela de entrada'!$K$16*'Tela de entrada'!$D$12)-SUMIFS($O$2:$O$745,$B$2:$B$745,B165,$A$2:$A$745,A165)))))</f>
        <v>0</v>
      </c>
      <c r="R165" s="1">
        <f t="shared" si="12"/>
        <v>5.8</v>
      </c>
    </row>
    <row r="166" spans="1:18" x14ac:dyDescent="0.25">
      <c r="A166">
        <v>1</v>
      </c>
      <c r="B166">
        <v>1</v>
      </c>
      <c r="C166">
        <v>1</v>
      </c>
      <c r="D166">
        <v>165</v>
      </c>
      <c r="E166">
        <v>1</v>
      </c>
      <c r="F166" s="1">
        <f>INDEX('Tela de entrada'!$C$20:$C$763,MATCH('Contrato Flexível Percentual'!D166,'Tela de entrada'!$B$20:$B$763,0),1)</f>
        <v>20</v>
      </c>
      <c r="G166">
        <v>0</v>
      </c>
      <c r="H166">
        <f t="shared" si="10"/>
        <v>20</v>
      </c>
      <c r="M166" s="1">
        <f t="shared" si="11"/>
        <v>1E-3</v>
      </c>
      <c r="N166" s="1">
        <f>IF('Tela de entrada'!$K$14="carga",$L$2*M166,'Contrato Flexível Percentual'!$L$2/'Tela de entrada'!$D$12)</f>
        <v>4</v>
      </c>
      <c r="O166" s="1">
        <f>IFERROR(MIN('Tela de entrada'!$K$16,MAX(N166,'Tela de entrada'!$K$15)),"")</f>
        <v>4</v>
      </c>
      <c r="P166" s="1">
        <f>MAX(0,(SUMIFS($O$2:$O$745,$B$2:$B$745,B166,$A$2:$A$745,A166)-SUMIFS($N$2:$N$745,$B$2:$B$745,B166,$A$2:$A$745,A166)))*((O166-'Tela de entrada'!$K$15)/(IF(SUMIFS($O$2:$O$745,$B$2:$B$745,B166,$A$2:$A$745,A166)-('Tela de entrada'!$K$15*'Tela de entrada'!$D$12)=0,1,SUMIFS($O$2:$O$745,$B$2:$B$745,B166,$A$2:$A$745,A166)-('Tela de entrada'!$K$15*'Tela de entrada'!$D$12))))</f>
        <v>0</v>
      </c>
      <c r="Q166" s="1">
        <f>MAX(0,(SUMIFS($N$2:$N$745,$B$2:$B$745,B166,$A$2:$A$745,A166)-SUMIFS($O$2:$O$745,$B$2:$B$745,B166,$A$2:$A$745,A166)))*(('Tela de entrada'!$K$16-O166)/(IF((('Tela de entrada'!$K$16*'Tela de entrada'!$D$12)-SUMIFS($O$2:$O$745,$B$2:$B$745,B166,$A$2:$A$745,A166))=0,1,(('Tela de entrada'!$K$16*'Tela de entrada'!$D$12)-SUMIFS($O$2:$O$745,$B$2:$B$745,B166,$A$2:$A$745,A166)))))</f>
        <v>0</v>
      </c>
      <c r="R166" s="1">
        <f t="shared" si="12"/>
        <v>4</v>
      </c>
    </row>
    <row r="167" spans="1:18" x14ac:dyDescent="0.25">
      <c r="A167">
        <v>1</v>
      </c>
      <c r="B167">
        <v>1</v>
      </c>
      <c r="C167">
        <v>1</v>
      </c>
      <c r="D167">
        <v>166</v>
      </c>
      <c r="E167">
        <v>1</v>
      </c>
      <c r="F167" s="1">
        <f>INDEX('Tela de entrada'!$C$20:$C$763,MATCH('Contrato Flexível Percentual'!D167,'Tela de entrada'!$B$20:$B$763,0),1)</f>
        <v>13</v>
      </c>
      <c r="G167">
        <v>0</v>
      </c>
      <c r="H167">
        <f t="shared" si="10"/>
        <v>13</v>
      </c>
      <c r="M167" s="1">
        <f t="shared" si="11"/>
        <v>6.4999999999999997E-4</v>
      </c>
      <c r="N167" s="1">
        <f>IF('Tela de entrada'!$K$14="carga",$L$2*M167,'Contrato Flexível Percentual'!$L$2/'Tela de entrada'!$D$12)</f>
        <v>2.6</v>
      </c>
      <c r="O167" s="1">
        <f>IFERROR(MIN('Tela de entrada'!$K$16,MAX(N167,'Tela de entrada'!$K$15)),"")</f>
        <v>2.6</v>
      </c>
      <c r="P167" s="1">
        <f>MAX(0,(SUMIFS($O$2:$O$745,$B$2:$B$745,B167,$A$2:$A$745,A167)-SUMIFS($N$2:$N$745,$B$2:$B$745,B167,$A$2:$A$745,A167)))*((O167-'Tela de entrada'!$K$15)/(IF(SUMIFS($O$2:$O$745,$B$2:$B$745,B167,$A$2:$A$745,A167)-('Tela de entrada'!$K$15*'Tela de entrada'!$D$12)=0,1,SUMIFS($O$2:$O$745,$B$2:$B$745,B167,$A$2:$A$745,A167)-('Tela de entrada'!$K$15*'Tela de entrada'!$D$12))))</f>
        <v>0</v>
      </c>
      <c r="Q167" s="1">
        <f>MAX(0,(SUMIFS($N$2:$N$745,$B$2:$B$745,B167,$A$2:$A$745,A167)-SUMIFS($O$2:$O$745,$B$2:$B$745,B167,$A$2:$A$745,A167)))*(('Tela de entrada'!$K$16-O167)/(IF((('Tela de entrada'!$K$16*'Tela de entrada'!$D$12)-SUMIFS($O$2:$O$745,$B$2:$B$745,B167,$A$2:$A$745,A167))=0,1,(('Tela de entrada'!$K$16*'Tela de entrada'!$D$12)-SUMIFS($O$2:$O$745,$B$2:$B$745,B167,$A$2:$A$745,A167)))))</f>
        <v>0</v>
      </c>
      <c r="R167" s="1">
        <f t="shared" si="12"/>
        <v>2.6</v>
      </c>
    </row>
    <row r="168" spans="1:18" x14ac:dyDescent="0.25">
      <c r="A168">
        <v>1</v>
      </c>
      <c r="B168">
        <v>1</v>
      </c>
      <c r="C168">
        <v>1</v>
      </c>
      <c r="D168">
        <v>167</v>
      </c>
      <c r="E168">
        <v>1</v>
      </c>
      <c r="F168" s="1">
        <f>INDEX('Tela de entrada'!$C$20:$C$763,MATCH('Contrato Flexível Percentual'!D168,'Tela de entrada'!$B$20:$B$763,0),1)</f>
        <v>14</v>
      </c>
      <c r="G168">
        <v>0</v>
      </c>
      <c r="H168">
        <f t="shared" si="10"/>
        <v>14</v>
      </c>
      <c r="M168" s="1">
        <f t="shared" si="11"/>
        <v>6.9999999999999999E-4</v>
      </c>
      <c r="N168" s="1">
        <f>IF('Tela de entrada'!$K$14="carga",$L$2*M168,'Contrato Flexível Percentual'!$L$2/'Tela de entrada'!$D$12)</f>
        <v>2.8</v>
      </c>
      <c r="O168" s="1">
        <f>IFERROR(MIN('Tela de entrada'!$K$16,MAX(N168,'Tela de entrada'!$K$15)),"")</f>
        <v>2.8</v>
      </c>
      <c r="P168" s="1">
        <f>MAX(0,(SUMIFS($O$2:$O$745,$B$2:$B$745,B168,$A$2:$A$745,A168)-SUMIFS($N$2:$N$745,$B$2:$B$745,B168,$A$2:$A$745,A168)))*((O168-'Tela de entrada'!$K$15)/(IF(SUMIFS($O$2:$O$745,$B$2:$B$745,B168,$A$2:$A$745,A168)-('Tela de entrada'!$K$15*'Tela de entrada'!$D$12)=0,1,SUMIFS($O$2:$O$745,$B$2:$B$745,B168,$A$2:$A$745,A168)-('Tela de entrada'!$K$15*'Tela de entrada'!$D$12))))</f>
        <v>0</v>
      </c>
      <c r="Q168" s="1">
        <f>MAX(0,(SUMIFS($N$2:$N$745,$B$2:$B$745,B168,$A$2:$A$745,A168)-SUMIFS($O$2:$O$745,$B$2:$B$745,B168,$A$2:$A$745,A168)))*(('Tela de entrada'!$K$16-O168)/(IF((('Tela de entrada'!$K$16*'Tela de entrada'!$D$12)-SUMIFS($O$2:$O$745,$B$2:$B$745,B168,$A$2:$A$745,A168))=0,1,(('Tela de entrada'!$K$16*'Tela de entrada'!$D$12)-SUMIFS($O$2:$O$745,$B$2:$B$745,B168,$A$2:$A$745,A168)))))</f>
        <v>0</v>
      </c>
      <c r="R168" s="1">
        <f t="shared" si="12"/>
        <v>2.8</v>
      </c>
    </row>
    <row r="169" spans="1:18" x14ac:dyDescent="0.25">
      <c r="A169">
        <v>1</v>
      </c>
      <c r="B169">
        <v>1</v>
      </c>
      <c r="C169">
        <v>1</v>
      </c>
      <c r="D169">
        <v>168</v>
      </c>
      <c r="E169">
        <v>1</v>
      </c>
      <c r="F169" s="1">
        <f>INDEX('Tela de entrada'!$C$20:$C$763,MATCH('Contrato Flexível Percentual'!D169,'Tela de entrada'!$B$20:$B$763,0),1)</f>
        <v>13</v>
      </c>
      <c r="G169">
        <v>0</v>
      </c>
      <c r="H169">
        <f t="shared" si="10"/>
        <v>13</v>
      </c>
      <c r="M169" s="1">
        <f t="shared" si="11"/>
        <v>6.4999999999999997E-4</v>
      </c>
      <c r="N169" s="1">
        <f>IF('Tela de entrada'!$K$14="carga",$L$2*M169,'Contrato Flexível Percentual'!$L$2/'Tela de entrada'!$D$12)</f>
        <v>2.6</v>
      </c>
      <c r="O169" s="1">
        <f>IFERROR(MIN('Tela de entrada'!$K$16,MAX(N169,'Tela de entrada'!$K$15)),"")</f>
        <v>2.6</v>
      </c>
      <c r="P169" s="1">
        <f>MAX(0,(SUMIFS($O$2:$O$745,$B$2:$B$745,B169,$A$2:$A$745,A169)-SUMIFS($N$2:$N$745,$B$2:$B$745,B169,$A$2:$A$745,A169)))*((O169-'Tela de entrada'!$K$15)/(IF(SUMIFS($O$2:$O$745,$B$2:$B$745,B169,$A$2:$A$745,A169)-('Tela de entrada'!$K$15*'Tela de entrada'!$D$12)=0,1,SUMIFS($O$2:$O$745,$B$2:$B$745,B169,$A$2:$A$745,A169)-('Tela de entrada'!$K$15*'Tela de entrada'!$D$12))))</f>
        <v>0</v>
      </c>
      <c r="Q169" s="1">
        <f>MAX(0,(SUMIFS($N$2:$N$745,$B$2:$B$745,B169,$A$2:$A$745,A169)-SUMIFS($O$2:$O$745,$B$2:$B$745,B169,$A$2:$A$745,A169)))*(('Tela de entrada'!$K$16-O169)/(IF((('Tela de entrada'!$K$16*'Tela de entrada'!$D$12)-SUMIFS($O$2:$O$745,$B$2:$B$745,B169,$A$2:$A$745,A169))=0,1,(('Tela de entrada'!$K$16*'Tela de entrada'!$D$12)-SUMIFS($O$2:$O$745,$B$2:$B$745,B169,$A$2:$A$745,A169)))))</f>
        <v>0</v>
      </c>
      <c r="R169" s="1">
        <f t="shared" si="12"/>
        <v>2.6</v>
      </c>
    </row>
    <row r="170" spans="1:18" x14ac:dyDescent="0.25">
      <c r="A170">
        <v>1</v>
      </c>
      <c r="B170">
        <v>1</v>
      </c>
      <c r="C170">
        <v>1</v>
      </c>
      <c r="D170">
        <v>169</v>
      </c>
      <c r="E170">
        <v>1</v>
      </c>
      <c r="F170" s="1">
        <f>INDEX('Tela de entrada'!$C$20:$C$763,MATCH('Contrato Flexível Percentual'!D170,'Tela de entrada'!$B$20:$B$763,0),1)</f>
        <v>43</v>
      </c>
      <c r="G170">
        <v>0</v>
      </c>
      <c r="H170">
        <f t="shared" si="10"/>
        <v>43</v>
      </c>
      <c r="M170" s="1">
        <f t="shared" si="11"/>
        <v>2.15E-3</v>
      </c>
      <c r="N170" s="1">
        <f>IF('Tela de entrada'!$K$14="carga",$L$2*M170,'Contrato Flexível Percentual'!$L$2/'Tela de entrada'!$D$12)</f>
        <v>8.6</v>
      </c>
      <c r="O170" s="1">
        <f>IFERROR(MIN('Tela de entrada'!$K$16,MAX(N170,'Tela de entrada'!$K$15)),"")</f>
        <v>8.6</v>
      </c>
      <c r="P170" s="1">
        <f>MAX(0,(SUMIFS($O$2:$O$745,$B$2:$B$745,B170,$A$2:$A$745,A170)-SUMIFS($N$2:$N$745,$B$2:$B$745,B170,$A$2:$A$745,A170)))*((O170-'Tela de entrada'!$K$15)/(IF(SUMIFS($O$2:$O$745,$B$2:$B$745,B170,$A$2:$A$745,A170)-('Tela de entrada'!$K$15*'Tela de entrada'!$D$12)=0,1,SUMIFS($O$2:$O$745,$B$2:$B$745,B170,$A$2:$A$745,A170)-('Tela de entrada'!$K$15*'Tela de entrada'!$D$12))))</f>
        <v>0</v>
      </c>
      <c r="Q170" s="1">
        <f>MAX(0,(SUMIFS($N$2:$N$745,$B$2:$B$745,B170,$A$2:$A$745,A170)-SUMIFS($O$2:$O$745,$B$2:$B$745,B170,$A$2:$A$745,A170)))*(('Tela de entrada'!$K$16-O170)/(IF((('Tela de entrada'!$K$16*'Tela de entrada'!$D$12)-SUMIFS($O$2:$O$745,$B$2:$B$745,B170,$A$2:$A$745,A170))=0,1,(('Tela de entrada'!$K$16*'Tela de entrada'!$D$12)-SUMIFS($O$2:$O$745,$B$2:$B$745,B170,$A$2:$A$745,A170)))))</f>
        <v>0</v>
      </c>
      <c r="R170" s="1">
        <f t="shared" si="12"/>
        <v>8.6</v>
      </c>
    </row>
    <row r="171" spans="1:18" x14ac:dyDescent="0.25">
      <c r="A171">
        <v>1</v>
      </c>
      <c r="B171">
        <v>1</v>
      </c>
      <c r="C171">
        <v>1</v>
      </c>
      <c r="D171">
        <v>170</v>
      </c>
      <c r="E171">
        <v>1</v>
      </c>
      <c r="F171" s="1">
        <f>INDEX('Tela de entrada'!$C$20:$C$763,MATCH('Contrato Flexível Percentual'!D171,'Tela de entrada'!$B$20:$B$763,0),1)</f>
        <v>20</v>
      </c>
      <c r="G171">
        <v>0</v>
      </c>
      <c r="H171">
        <f t="shared" si="10"/>
        <v>20</v>
      </c>
      <c r="M171" s="1">
        <f t="shared" si="11"/>
        <v>1E-3</v>
      </c>
      <c r="N171" s="1">
        <f>IF('Tela de entrada'!$K$14="carga",$L$2*M171,'Contrato Flexível Percentual'!$L$2/'Tela de entrada'!$D$12)</f>
        <v>4</v>
      </c>
      <c r="O171" s="1">
        <f>IFERROR(MIN('Tela de entrada'!$K$16,MAX(N171,'Tela de entrada'!$K$15)),"")</f>
        <v>4</v>
      </c>
      <c r="P171" s="1">
        <f>MAX(0,(SUMIFS($O$2:$O$745,$B$2:$B$745,B171,$A$2:$A$745,A171)-SUMIFS($N$2:$N$745,$B$2:$B$745,B171,$A$2:$A$745,A171)))*((O171-'Tela de entrada'!$K$15)/(IF(SUMIFS($O$2:$O$745,$B$2:$B$745,B171,$A$2:$A$745,A171)-('Tela de entrada'!$K$15*'Tela de entrada'!$D$12)=0,1,SUMIFS($O$2:$O$745,$B$2:$B$745,B171,$A$2:$A$745,A171)-('Tela de entrada'!$K$15*'Tela de entrada'!$D$12))))</f>
        <v>0</v>
      </c>
      <c r="Q171" s="1">
        <f>MAX(0,(SUMIFS($N$2:$N$745,$B$2:$B$745,B171,$A$2:$A$745,A171)-SUMIFS($O$2:$O$745,$B$2:$B$745,B171,$A$2:$A$745,A171)))*(('Tela de entrada'!$K$16-O171)/(IF((('Tela de entrada'!$K$16*'Tela de entrada'!$D$12)-SUMIFS($O$2:$O$745,$B$2:$B$745,B171,$A$2:$A$745,A171))=0,1,(('Tela de entrada'!$K$16*'Tela de entrada'!$D$12)-SUMIFS($O$2:$O$745,$B$2:$B$745,B171,$A$2:$A$745,A171)))))</f>
        <v>0</v>
      </c>
      <c r="R171" s="1">
        <f t="shared" si="12"/>
        <v>4</v>
      </c>
    </row>
    <row r="172" spans="1:18" x14ac:dyDescent="0.25">
      <c r="A172">
        <v>1</v>
      </c>
      <c r="B172">
        <v>1</v>
      </c>
      <c r="C172">
        <v>1</v>
      </c>
      <c r="D172">
        <v>171</v>
      </c>
      <c r="E172">
        <v>1</v>
      </c>
      <c r="F172" s="1">
        <f>INDEX('Tela de entrada'!$C$20:$C$763,MATCH('Contrato Flexível Percentual'!D172,'Tela de entrada'!$B$20:$B$763,0),1)</f>
        <v>13</v>
      </c>
      <c r="G172">
        <v>0</v>
      </c>
      <c r="H172">
        <f t="shared" si="10"/>
        <v>13</v>
      </c>
      <c r="M172" s="1">
        <f t="shared" si="11"/>
        <v>6.4999999999999997E-4</v>
      </c>
      <c r="N172" s="1">
        <f>IF('Tela de entrada'!$K$14="carga",$L$2*M172,'Contrato Flexível Percentual'!$L$2/'Tela de entrada'!$D$12)</f>
        <v>2.6</v>
      </c>
      <c r="O172" s="1">
        <f>IFERROR(MIN('Tela de entrada'!$K$16,MAX(N172,'Tela de entrada'!$K$15)),"")</f>
        <v>2.6</v>
      </c>
      <c r="P172" s="1">
        <f>MAX(0,(SUMIFS($O$2:$O$745,$B$2:$B$745,B172,$A$2:$A$745,A172)-SUMIFS($N$2:$N$745,$B$2:$B$745,B172,$A$2:$A$745,A172)))*((O172-'Tela de entrada'!$K$15)/(IF(SUMIFS($O$2:$O$745,$B$2:$B$745,B172,$A$2:$A$745,A172)-('Tela de entrada'!$K$15*'Tela de entrada'!$D$12)=0,1,SUMIFS($O$2:$O$745,$B$2:$B$745,B172,$A$2:$A$745,A172)-('Tela de entrada'!$K$15*'Tela de entrada'!$D$12))))</f>
        <v>0</v>
      </c>
      <c r="Q172" s="1">
        <f>MAX(0,(SUMIFS($N$2:$N$745,$B$2:$B$745,B172,$A$2:$A$745,A172)-SUMIFS($O$2:$O$745,$B$2:$B$745,B172,$A$2:$A$745,A172)))*(('Tela de entrada'!$K$16-O172)/(IF((('Tela de entrada'!$K$16*'Tela de entrada'!$D$12)-SUMIFS($O$2:$O$745,$B$2:$B$745,B172,$A$2:$A$745,A172))=0,1,(('Tela de entrada'!$K$16*'Tela de entrada'!$D$12)-SUMIFS($O$2:$O$745,$B$2:$B$745,B172,$A$2:$A$745,A172)))))</f>
        <v>0</v>
      </c>
      <c r="R172" s="1">
        <f t="shared" si="12"/>
        <v>2.6</v>
      </c>
    </row>
    <row r="173" spans="1:18" x14ac:dyDescent="0.25">
      <c r="A173">
        <v>1</v>
      </c>
      <c r="B173">
        <v>1</v>
      </c>
      <c r="C173">
        <v>1</v>
      </c>
      <c r="D173">
        <v>172</v>
      </c>
      <c r="E173">
        <v>1</v>
      </c>
      <c r="F173" s="1">
        <f>INDEX('Tela de entrada'!$C$20:$C$763,MATCH('Contrato Flexível Percentual'!D173,'Tela de entrada'!$B$20:$B$763,0),1)</f>
        <v>18</v>
      </c>
      <c r="G173">
        <v>0</v>
      </c>
      <c r="H173">
        <f t="shared" si="10"/>
        <v>18</v>
      </c>
      <c r="M173" s="1">
        <f t="shared" si="11"/>
        <v>8.9999999999999998E-4</v>
      </c>
      <c r="N173" s="1">
        <f>IF('Tela de entrada'!$K$14="carga",$L$2*M173,'Contrato Flexível Percentual'!$L$2/'Tela de entrada'!$D$12)</f>
        <v>3.6</v>
      </c>
      <c r="O173" s="1">
        <f>IFERROR(MIN('Tela de entrada'!$K$16,MAX(N173,'Tela de entrada'!$K$15)),"")</f>
        <v>3.6</v>
      </c>
      <c r="P173" s="1">
        <f>MAX(0,(SUMIFS($O$2:$O$745,$B$2:$B$745,B173,$A$2:$A$745,A173)-SUMIFS($N$2:$N$745,$B$2:$B$745,B173,$A$2:$A$745,A173)))*((O173-'Tela de entrada'!$K$15)/(IF(SUMIFS($O$2:$O$745,$B$2:$B$745,B173,$A$2:$A$745,A173)-('Tela de entrada'!$K$15*'Tela de entrada'!$D$12)=0,1,SUMIFS($O$2:$O$745,$B$2:$B$745,B173,$A$2:$A$745,A173)-('Tela de entrada'!$K$15*'Tela de entrada'!$D$12))))</f>
        <v>0</v>
      </c>
      <c r="Q173" s="1">
        <f>MAX(0,(SUMIFS($N$2:$N$745,$B$2:$B$745,B173,$A$2:$A$745,A173)-SUMIFS($O$2:$O$745,$B$2:$B$745,B173,$A$2:$A$745,A173)))*(('Tela de entrada'!$K$16-O173)/(IF((('Tela de entrada'!$K$16*'Tela de entrada'!$D$12)-SUMIFS($O$2:$O$745,$B$2:$B$745,B173,$A$2:$A$745,A173))=0,1,(('Tela de entrada'!$K$16*'Tela de entrada'!$D$12)-SUMIFS($O$2:$O$745,$B$2:$B$745,B173,$A$2:$A$745,A173)))))</f>
        <v>0</v>
      </c>
      <c r="R173" s="1">
        <f t="shared" si="12"/>
        <v>3.6</v>
      </c>
    </row>
    <row r="174" spans="1:18" x14ac:dyDescent="0.25">
      <c r="A174">
        <v>1</v>
      </c>
      <c r="B174">
        <v>1</v>
      </c>
      <c r="C174">
        <v>1</v>
      </c>
      <c r="D174">
        <v>173</v>
      </c>
      <c r="E174">
        <v>1</v>
      </c>
      <c r="F174" s="1">
        <f>INDEX('Tela de entrada'!$C$20:$C$763,MATCH('Contrato Flexível Percentual'!D174,'Tela de entrada'!$B$20:$B$763,0),1)</f>
        <v>46</v>
      </c>
      <c r="G174">
        <v>0</v>
      </c>
      <c r="H174">
        <f t="shared" si="10"/>
        <v>46</v>
      </c>
      <c r="M174" s="1">
        <f t="shared" si="11"/>
        <v>2.3E-3</v>
      </c>
      <c r="N174" s="1">
        <f>IF('Tela de entrada'!$K$14="carga",$L$2*M174,'Contrato Flexível Percentual'!$L$2/'Tela de entrada'!$D$12)</f>
        <v>9.1999999999999993</v>
      </c>
      <c r="O174" s="1">
        <f>IFERROR(MIN('Tela de entrada'!$K$16,MAX(N174,'Tela de entrada'!$K$15)),"")</f>
        <v>9.1999999999999993</v>
      </c>
      <c r="P174" s="1">
        <f>MAX(0,(SUMIFS($O$2:$O$745,$B$2:$B$745,B174,$A$2:$A$745,A174)-SUMIFS($N$2:$N$745,$B$2:$B$745,B174,$A$2:$A$745,A174)))*((O174-'Tela de entrada'!$K$15)/(IF(SUMIFS($O$2:$O$745,$B$2:$B$745,B174,$A$2:$A$745,A174)-('Tela de entrada'!$K$15*'Tela de entrada'!$D$12)=0,1,SUMIFS($O$2:$O$745,$B$2:$B$745,B174,$A$2:$A$745,A174)-('Tela de entrada'!$K$15*'Tela de entrada'!$D$12))))</f>
        <v>0</v>
      </c>
      <c r="Q174" s="1">
        <f>MAX(0,(SUMIFS($N$2:$N$745,$B$2:$B$745,B174,$A$2:$A$745,A174)-SUMIFS($O$2:$O$745,$B$2:$B$745,B174,$A$2:$A$745,A174)))*(('Tela de entrada'!$K$16-O174)/(IF((('Tela de entrada'!$K$16*'Tela de entrada'!$D$12)-SUMIFS($O$2:$O$745,$B$2:$B$745,B174,$A$2:$A$745,A174))=0,1,(('Tela de entrada'!$K$16*'Tela de entrada'!$D$12)-SUMIFS($O$2:$O$745,$B$2:$B$745,B174,$A$2:$A$745,A174)))))</f>
        <v>0</v>
      </c>
      <c r="R174" s="1">
        <f t="shared" si="12"/>
        <v>9.1999999999999993</v>
      </c>
    </row>
    <row r="175" spans="1:18" x14ac:dyDescent="0.25">
      <c r="A175">
        <v>1</v>
      </c>
      <c r="B175">
        <v>1</v>
      </c>
      <c r="C175">
        <v>1</v>
      </c>
      <c r="D175">
        <v>174</v>
      </c>
      <c r="E175">
        <v>1</v>
      </c>
      <c r="F175" s="1">
        <f>INDEX('Tela de entrada'!$C$20:$C$763,MATCH('Contrato Flexível Percentual'!D175,'Tela de entrada'!$B$20:$B$763,0),1)</f>
        <v>49</v>
      </c>
      <c r="G175">
        <v>0</v>
      </c>
      <c r="H175">
        <f t="shared" si="10"/>
        <v>49</v>
      </c>
      <c r="M175" s="1">
        <f t="shared" si="11"/>
        <v>2.4499999999999999E-3</v>
      </c>
      <c r="N175" s="1">
        <f>IF('Tela de entrada'!$K$14="carga",$L$2*M175,'Contrato Flexível Percentual'!$L$2/'Tela de entrada'!$D$12)</f>
        <v>9.7999999999999989</v>
      </c>
      <c r="O175" s="1">
        <f>IFERROR(MIN('Tela de entrada'!$K$16,MAX(N175,'Tela de entrada'!$K$15)),"")</f>
        <v>9.7999999999999989</v>
      </c>
      <c r="P175" s="1">
        <f>MAX(0,(SUMIFS($O$2:$O$745,$B$2:$B$745,B175,$A$2:$A$745,A175)-SUMIFS($N$2:$N$745,$B$2:$B$745,B175,$A$2:$A$745,A175)))*((O175-'Tela de entrada'!$K$15)/(IF(SUMIFS($O$2:$O$745,$B$2:$B$745,B175,$A$2:$A$745,A175)-('Tela de entrada'!$K$15*'Tela de entrada'!$D$12)=0,1,SUMIFS($O$2:$O$745,$B$2:$B$745,B175,$A$2:$A$745,A175)-('Tela de entrada'!$K$15*'Tela de entrada'!$D$12))))</f>
        <v>0</v>
      </c>
      <c r="Q175" s="1">
        <f>MAX(0,(SUMIFS($N$2:$N$745,$B$2:$B$745,B175,$A$2:$A$745,A175)-SUMIFS($O$2:$O$745,$B$2:$B$745,B175,$A$2:$A$745,A175)))*(('Tela de entrada'!$K$16-O175)/(IF((('Tela de entrada'!$K$16*'Tela de entrada'!$D$12)-SUMIFS($O$2:$O$745,$B$2:$B$745,B175,$A$2:$A$745,A175))=0,1,(('Tela de entrada'!$K$16*'Tela de entrada'!$D$12)-SUMIFS($O$2:$O$745,$B$2:$B$745,B175,$A$2:$A$745,A175)))))</f>
        <v>0</v>
      </c>
      <c r="R175" s="1">
        <f t="shared" si="12"/>
        <v>9.7999999999999989</v>
      </c>
    </row>
    <row r="176" spans="1:18" x14ac:dyDescent="0.25">
      <c r="A176">
        <v>1</v>
      </c>
      <c r="B176">
        <v>1</v>
      </c>
      <c r="C176">
        <v>1</v>
      </c>
      <c r="D176">
        <v>175</v>
      </c>
      <c r="E176">
        <v>1</v>
      </c>
      <c r="F176" s="1">
        <f>INDEX('Tela de entrada'!$C$20:$C$763,MATCH('Contrato Flexível Percentual'!D176,'Tela de entrada'!$B$20:$B$763,0),1)</f>
        <v>18</v>
      </c>
      <c r="G176">
        <v>0</v>
      </c>
      <c r="H176">
        <f t="shared" si="10"/>
        <v>18</v>
      </c>
      <c r="M176" s="1">
        <f t="shared" si="11"/>
        <v>8.9999999999999998E-4</v>
      </c>
      <c r="N176" s="1">
        <f>IF('Tela de entrada'!$K$14="carga",$L$2*M176,'Contrato Flexível Percentual'!$L$2/'Tela de entrada'!$D$12)</f>
        <v>3.6</v>
      </c>
      <c r="O176" s="1">
        <f>IFERROR(MIN('Tela de entrada'!$K$16,MAX(N176,'Tela de entrada'!$K$15)),"")</f>
        <v>3.6</v>
      </c>
      <c r="P176" s="1">
        <f>MAX(0,(SUMIFS($O$2:$O$745,$B$2:$B$745,B176,$A$2:$A$745,A176)-SUMIFS($N$2:$N$745,$B$2:$B$745,B176,$A$2:$A$745,A176)))*((O176-'Tela de entrada'!$K$15)/(IF(SUMIFS($O$2:$O$745,$B$2:$B$745,B176,$A$2:$A$745,A176)-('Tela de entrada'!$K$15*'Tela de entrada'!$D$12)=0,1,SUMIFS($O$2:$O$745,$B$2:$B$745,B176,$A$2:$A$745,A176)-('Tela de entrada'!$K$15*'Tela de entrada'!$D$12))))</f>
        <v>0</v>
      </c>
      <c r="Q176" s="1">
        <f>MAX(0,(SUMIFS($N$2:$N$745,$B$2:$B$745,B176,$A$2:$A$745,A176)-SUMIFS($O$2:$O$745,$B$2:$B$745,B176,$A$2:$A$745,A176)))*(('Tela de entrada'!$K$16-O176)/(IF((('Tela de entrada'!$K$16*'Tela de entrada'!$D$12)-SUMIFS($O$2:$O$745,$B$2:$B$745,B176,$A$2:$A$745,A176))=0,1,(('Tela de entrada'!$K$16*'Tela de entrada'!$D$12)-SUMIFS($O$2:$O$745,$B$2:$B$745,B176,$A$2:$A$745,A176)))))</f>
        <v>0</v>
      </c>
      <c r="R176" s="1">
        <f t="shared" si="12"/>
        <v>3.6</v>
      </c>
    </row>
    <row r="177" spans="1:18" x14ac:dyDescent="0.25">
      <c r="A177">
        <v>1</v>
      </c>
      <c r="B177">
        <v>1</v>
      </c>
      <c r="C177">
        <v>1</v>
      </c>
      <c r="D177">
        <v>176</v>
      </c>
      <c r="E177">
        <v>1</v>
      </c>
      <c r="F177" s="1">
        <f>INDEX('Tela de entrada'!$C$20:$C$763,MATCH('Contrato Flexível Percentual'!D177,'Tela de entrada'!$B$20:$B$763,0),1)</f>
        <v>18</v>
      </c>
      <c r="G177">
        <v>0</v>
      </c>
      <c r="H177">
        <f t="shared" si="10"/>
        <v>18</v>
      </c>
      <c r="M177" s="1">
        <f t="shared" si="11"/>
        <v>8.9999999999999998E-4</v>
      </c>
      <c r="N177" s="1">
        <f>IF('Tela de entrada'!$K$14="carga",$L$2*M177,'Contrato Flexível Percentual'!$L$2/'Tela de entrada'!$D$12)</f>
        <v>3.6</v>
      </c>
      <c r="O177" s="1">
        <f>IFERROR(MIN('Tela de entrada'!$K$16,MAX(N177,'Tela de entrada'!$K$15)),"")</f>
        <v>3.6</v>
      </c>
      <c r="P177" s="1">
        <f>MAX(0,(SUMIFS($O$2:$O$745,$B$2:$B$745,B177,$A$2:$A$745,A177)-SUMIFS($N$2:$N$745,$B$2:$B$745,B177,$A$2:$A$745,A177)))*((O177-'Tela de entrada'!$K$15)/(IF(SUMIFS($O$2:$O$745,$B$2:$B$745,B177,$A$2:$A$745,A177)-('Tela de entrada'!$K$15*'Tela de entrada'!$D$12)=0,1,SUMIFS($O$2:$O$745,$B$2:$B$745,B177,$A$2:$A$745,A177)-('Tela de entrada'!$K$15*'Tela de entrada'!$D$12))))</f>
        <v>0</v>
      </c>
      <c r="Q177" s="1">
        <f>MAX(0,(SUMIFS($N$2:$N$745,$B$2:$B$745,B177,$A$2:$A$745,A177)-SUMIFS($O$2:$O$745,$B$2:$B$745,B177,$A$2:$A$745,A177)))*(('Tela de entrada'!$K$16-O177)/(IF((('Tela de entrada'!$K$16*'Tela de entrada'!$D$12)-SUMIFS($O$2:$O$745,$B$2:$B$745,B177,$A$2:$A$745,A177))=0,1,(('Tela de entrada'!$K$16*'Tela de entrada'!$D$12)-SUMIFS($O$2:$O$745,$B$2:$B$745,B177,$A$2:$A$745,A177)))))</f>
        <v>0</v>
      </c>
      <c r="R177" s="1">
        <f t="shared" si="12"/>
        <v>3.6</v>
      </c>
    </row>
    <row r="178" spans="1:18" x14ac:dyDescent="0.25">
      <c r="A178">
        <v>1</v>
      </c>
      <c r="B178">
        <v>1</v>
      </c>
      <c r="C178">
        <v>1</v>
      </c>
      <c r="D178">
        <v>177</v>
      </c>
      <c r="E178">
        <v>1</v>
      </c>
      <c r="F178" s="1">
        <f>INDEX('Tela de entrada'!$C$20:$C$763,MATCH('Contrato Flexível Percentual'!D178,'Tela de entrada'!$B$20:$B$763,0),1)</f>
        <v>9</v>
      </c>
      <c r="G178">
        <v>0</v>
      </c>
      <c r="H178">
        <f t="shared" si="10"/>
        <v>9</v>
      </c>
      <c r="M178" s="1">
        <f t="shared" si="11"/>
        <v>4.4999999999999999E-4</v>
      </c>
      <c r="N178" s="1">
        <f>IF('Tela de entrada'!$K$14="carga",$L$2*M178,'Contrato Flexível Percentual'!$L$2/'Tela de entrada'!$D$12)</f>
        <v>1.8</v>
      </c>
      <c r="O178" s="1">
        <f>IFERROR(MIN('Tela de entrada'!$K$16,MAX(N178,'Tela de entrada'!$K$15)),"")</f>
        <v>1.8</v>
      </c>
      <c r="P178" s="1">
        <f>MAX(0,(SUMIFS($O$2:$O$745,$B$2:$B$745,B178,$A$2:$A$745,A178)-SUMIFS($N$2:$N$745,$B$2:$B$745,B178,$A$2:$A$745,A178)))*((O178-'Tela de entrada'!$K$15)/(IF(SUMIFS($O$2:$O$745,$B$2:$B$745,B178,$A$2:$A$745,A178)-('Tela de entrada'!$K$15*'Tela de entrada'!$D$12)=0,1,SUMIFS($O$2:$O$745,$B$2:$B$745,B178,$A$2:$A$745,A178)-('Tela de entrada'!$K$15*'Tela de entrada'!$D$12))))</f>
        <v>0</v>
      </c>
      <c r="Q178" s="1">
        <f>MAX(0,(SUMIFS($N$2:$N$745,$B$2:$B$745,B178,$A$2:$A$745,A178)-SUMIFS($O$2:$O$745,$B$2:$B$745,B178,$A$2:$A$745,A178)))*(('Tela de entrada'!$K$16-O178)/(IF((('Tela de entrada'!$K$16*'Tela de entrada'!$D$12)-SUMIFS($O$2:$O$745,$B$2:$B$745,B178,$A$2:$A$745,A178))=0,1,(('Tela de entrada'!$K$16*'Tela de entrada'!$D$12)-SUMIFS($O$2:$O$745,$B$2:$B$745,B178,$A$2:$A$745,A178)))))</f>
        <v>0</v>
      </c>
      <c r="R178" s="1">
        <f t="shared" si="12"/>
        <v>1.8</v>
      </c>
    </row>
    <row r="179" spans="1:18" x14ac:dyDescent="0.25">
      <c r="A179">
        <v>1</v>
      </c>
      <c r="B179">
        <v>1</v>
      </c>
      <c r="C179">
        <v>1</v>
      </c>
      <c r="D179">
        <v>178</v>
      </c>
      <c r="E179">
        <v>1</v>
      </c>
      <c r="F179" s="1">
        <f>INDEX('Tela de entrada'!$C$20:$C$763,MATCH('Contrato Flexível Percentual'!D179,'Tela de entrada'!$B$20:$B$763,0),1)</f>
        <v>14</v>
      </c>
      <c r="G179">
        <v>0</v>
      </c>
      <c r="H179">
        <f t="shared" si="10"/>
        <v>14</v>
      </c>
      <c r="M179" s="1">
        <f t="shared" si="11"/>
        <v>6.9999999999999999E-4</v>
      </c>
      <c r="N179" s="1">
        <f>IF('Tela de entrada'!$K$14="carga",$L$2*M179,'Contrato Flexível Percentual'!$L$2/'Tela de entrada'!$D$12)</f>
        <v>2.8</v>
      </c>
      <c r="O179" s="1">
        <f>IFERROR(MIN('Tela de entrada'!$K$16,MAX(N179,'Tela de entrada'!$K$15)),"")</f>
        <v>2.8</v>
      </c>
      <c r="P179" s="1">
        <f>MAX(0,(SUMIFS($O$2:$O$745,$B$2:$B$745,B179,$A$2:$A$745,A179)-SUMIFS($N$2:$N$745,$B$2:$B$745,B179,$A$2:$A$745,A179)))*((O179-'Tela de entrada'!$K$15)/(IF(SUMIFS($O$2:$O$745,$B$2:$B$745,B179,$A$2:$A$745,A179)-('Tela de entrada'!$K$15*'Tela de entrada'!$D$12)=0,1,SUMIFS($O$2:$O$745,$B$2:$B$745,B179,$A$2:$A$745,A179)-('Tela de entrada'!$K$15*'Tela de entrada'!$D$12))))</f>
        <v>0</v>
      </c>
      <c r="Q179" s="1">
        <f>MAX(0,(SUMIFS($N$2:$N$745,$B$2:$B$745,B179,$A$2:$A$745,A179)-SUMIFS($O$2:$O$745,$B$2:$B$745,B179,$A$2:$A$745,A179)))*(('Tela de entrada'!$K$16-O179)/(IF((('Tela de entrada'!$K$16*'Tela de entrada'!$D$12)-SUMIFS($O$2:$O$745,$B$2:$B$745,B179,$A$2:$A$745,A179))=0,1,(('Tela de entrada'!$K$16*'Tela de entrada'!$D$12)-SUMIFS($O$2:$O$745,$B$2:$B$745,B179,$A$2:$A$745,A179)))))</f>
        <v>0</v>
      </c>
      <c r="R179" s="1">
        <f t="shared" si="12"/>
        <v>2.8</v>
      </c>
    </row>
    <row r="180" spans="1:18" x14ac:dyDescent="0.25">
      <c r="A180">
        <v>1</v>
      </c>
      <c r="B180">
        <v>1</v>
      </c>
      <c r="C180">
        <v>1</v>
      </c>
      <c r="D180">
        <v>179</v>
      </c>
      <c r="E180">
        <v>1</v>
      </c>
      <c r="F180" s="1">
        <f>INDEX('Tela de entrada'!$C$20:$C$763,MATCH('Contrato Flexível Percentual'!D180,'Tela de entrada'!$B$20:$B$763,0),1)</f>
        <v>40</v>
      </c>
      <c r="G180">
        <v>0</v>
      </c>
      <c r="H180">
        <f t="shared" si="10"/>
        <v>40</v>
      </c>
      <c r="M180" s="1">
        <f t="shared" si="11"/>
        <v>2E-3</v>
      </c>
      <c r="N180" s="1">
        <f>IF('Tela de entrada'!$K$14="carga",$L$2*M180,'Contrato Flexível Percentual'!$L$2/'Tela de entrada'!$D$12)</f>
        <v>8</v>
      </c>
      <c r="O180" s="1">
        <f>IFERROR(MIN('Tela de entrada'!$K$16,MAX(N180,'Tela de entrada'!$K$15)),"")</f>
        <v>8</v>
      </c>
      <c r="P180" s="1">
        <f>MAX(0,(SUMIFS($O$2:$O$745,$B$2:$B$745,B180,$A$2:$A$745,A180)-SUMIFS($N$2:$N$745,$B$2:$B$745,B180,$A$2:$A$745,A180)))*((O180-'Tela de entrada'!$K$15)/(IF(SUMIFS($O$2:$O$745,$B$2:$B$745,B180,$A$2:$A$745,A180)-('Tela de entrada'!$K$15*'Tela de entrada'!$D$12)=0,1,SUMIFS($O$2:$O$745,$B$2:$B$745,B180,$A$2:$A$745,A180)-('Tela de entrada'!$K$15*'Tela de entrada'!$D$12))))</f>
        <v>0</v>
      </c>
      <c r="Q180" s="1">
        <f>MAX(0,(SUMIFS($N$2:$N$745,$B$2:$B$745,B180,$A$2:$A$745,A180)-SUMIFS($O$2:$O$745,$B$2:$B$745,B180,$A$2:$A$745,A180)))*(('Tela de entrada'!$K$16-O180)/(IF((('Tela de entrada'!$K$16*'Tela de entrada'!$D$12)-SUMIFS($O$2:$O$745,$B$2:$B$745,B180,$A$2:$A$745,A180))=0,1,(('Tela de entrada'!$K$16*'Tela de entrada'!$D$12)-SUMIFS($O$2:$O$745,$B$2:$B$745,B180,$A$2:$A$745,A180)))))</f>
        <v>0</v>
      </c>
      <c r="R180" s="1">
        <f t="shared" si="12"/>
        <v>8</v>
      </c>
    </row>
    <row r="181" spans="1:18" x14ac:dyDescent="0.25">
      <c r="A181">
        <v>1</v>
      </c>
      <c r="B181">
        <v>1</v>
      </c>
      <c r="C181">
        <v>1</v>
      </c>
      <c r="D181">
        <v>180</v>
      </c>
      <c r="E181">
        <v>1</v>
      </c>
      <c r="F181" s="1">
        <f>INDEX('Tela de entrada'!$C$20:$C$763,MATCH('Contrato Flexível Percentual'!D181,'Tela de entrada'!$B$20:$B$763,0),1)</f>
        <v>42</v>
      </c>
      <c r="G181">
        <v>0</v>
      </c>
      <c r="H181">
        <f t="shared" si="10"/>
        <v>42</v>
      </c>
      <c r="M181" s="1">
        <f t="shared" si="11"/>
        <v>2.0999999999999999E-3</v>
      </c>
      <c r="N181" s="1">
        <f>IF('Tela de entrada'!$K$14="carga",$L$2*M181,'Contrato Flexível Percentual'!$L$2/'Tela de entrada'!$D$12)</f>
        <v>8.4</v>
      </c>
      <c r="O181" s="1">
        <f>IFERROR(MIN('Tela de entrada'!$K$16,MAX(N181,'Tela de entrada'!$K$15)),"")</f>
        <v>8.4</v>
      </c>
      <c r="P181" s="1">
        <f>MAX(0,(SUMIFS($O$2:$O$745,$B$2:$B$745,B181,$A$2:$A$745,A181)-SUMIFS($N$2:$N$745,$B$2:$B$745,B181,$A$2:$A$745,A181)))*((O181-'Tela de entrada'!$K$15)/(IF(SUMIFS($O$2:$O$745,$B$2:$B$745,B181,$A$2:$A$745,A181)-('Tela de entrada'!$K$15*'Tela de entrada'!$D$12)=0,1,SUMIFS($O$2:$O$745,$B$2:$B$745,B181,$A$2:$A$745,A181)-('Tela de entrada'!$K$15*'Tela de entrada'!$D$12))))</f>
        <v>0</v>
      </c>
      <c r="Q181" s="1">
        <f>MAX(0,(SUMIFS($N$2:$N$745,$B$2:$B$745,B181,$A$2:$A$745,A181)-SUMIFS($O$2:$O$745,$B$2:$B$745,B181,$A$2:$A$745,A181)))*(('Tela de entrada'!$K$16-O181)/(IF((('Tela de entrada'!$K$16*'Tela de entrada'!$D$12)-SUMIFS($O$2:$O$745,$B$2:$B$745,B181,$A$2:$A$745,A181))=0,1,(('Tela de entrada'!$K$16*'Tela de entrada'!$D$12)-SUMIFS($O$2:$O$745,$B$2:$B$745,B181,$A$2:$A$745,A181)))))</f>
        <v>0</v>
      </c>
      <c r="R181" s="1">
        <f t="shared" si="12"/>
        <v>8.4</v>
      </c>
    </row>
    <row r="182" spans="1:18" x14ac:dyDescent="0.25">
      <c r="A182">
        <v>1</v>
      </c>
      <c r="B182">
        <v>1</v>
      </c>
      <c r="C182">
        <v>1</v>
      </c>
      <c r="D182">
        <v>181</v>
      </c>
      <c r="E182">
        <v>1</v>
      </c>
      <c r="F182" s="1">
        <f>INDEX('Tela de entrada'!$C$20:$C$763,MATCH('Contrato Flexível Percentual'!D182,'Tela de entrada'!$B$20:$B$763,0),1)</f>
        <v>40</v>
      </c>
      <c r="G182">
        <v>0</v>
      </c>
      <c r="H182">
        <f t="shared" si="10"/>
        <v>40</v>
      </c>
      <c r="M182" s="1">
        <f t="shared" si="11"/>
        <v>2E-3</v>
      </c>
      <c r="N182" s="1">
        <f>IF('Tela de entrada'!$K$14="carga",$L$2*M182,'Contrato Flexível Percentual'!$L$2/'Tela de entrada'!$D$12)</f>
        <v>8</v>
      </c>
      <c r="O182" s="1">
        <f>IFERROR(MIN('Tela de entrada'!$K$16,MAX(N182,'Tela de entrada'!$K$15)),"")</f>
        <v>8</v>
      </c>
      <c r="P182" s="1">
        <f>MAX(0,(SUMIFS($O$2:$O$745,$B$2:$B$745,B182,$A$2:$A$745,A182)-SUMIFS($N$2:$N$745,$B$2:$B$745,B182,$A$2:$A$745,A182)))*((O182-'Tela de entrada'!$K$15)/(IF(SUMIFS($O$2:$O$745,$B$2:$B$745,B182,$A$2:$A$745,A182)-('Tela de entrada'!$K$15*'Tela de entrada'!$D$12)=0,1,SUMIFS($O$2:$O$745,$B$2:$B$745,B182,$A$2:$A$745,A182)-('Tela de entrada'!$K$15*'Tela de entrada'!$D$12))))</f>
        <v>0</v>
      </c>
      <c r="Q182" s="1">
        <f>MAX(0,(SUMIFS($N$2:$N$745,$B$2:$B$745,B182,$A$2:$A$745,A182)-SUMIFS($O$2:$O$745,$B$2:$B$745,B182,$A$2:$A$745,A182)))*(('Tela de entrada'!$K$16-O182)/(IF((('Tela de entrada'!$K$16*'Tela de entrada'!$D$12)-SUMIFS($O$2:$O$745,$B$2:$B$745,B182,$A$2:$A$745,A182))=0,1,(('Tela de entrada'!$K$16*'Tela de entrada'!$D$12)-SUMIFS($O$2:$O$745,$B$2:$B$745,B182,$A$2:$A$745,A182)))))</f>
        <v>0</v>
      </c>
      <c r="R182" s="1">
        <f t="shared" si="12"/>
        <v>8</v>
      </c>
    </row>
    <row r="183" spans="1:18" x14ac:dyDescent="0.25">
      <c r="A183">
        <v>1</v>
      </c>
      <c r="B183">
        <v>1</v>
      </c>
      <c r="C183">
        <v>1</v>
      </c>
      <c r="D183">
        <v>182</v>
      </c>
      <c r="E183">
        <v>1</v>
      </c>
      <c r="F183" s="1">
        <f>INDEX('Tela de entrada'!$C$20:$C$763,MATCH('Contrato Flexível Percentual'!D183,'Tela de entrada'!$B$20:$B$763,0),1)</f>
        <v>43</v>
      </c>
      <c r="G183">
        <v>0</v>
      </c>
      <c r="H183">
        <f t="shared" si="10"/>
        <v>43</v>
      </c>
      <c r="M183" s="1">
        <f t="shared" si="11"/>
        <v>2.15E-3</v>
      </c>
      <c r="N183" s="1">
        <f>IF('Tela de entrada'!$K$14="carga",$L$2*M183,'Contrato Flexível Percentual'!$L$2/'Tela de entrada'!$D$12)</f>
        <v>8.6</v>
      </c>
      <c r="O183" s="1">
        <f>IFERROR(MIN('Tela de entrada'!$K$16,MAX(N183,'Tela de entrada'!$K$15)),"")</f>
        <v>8.6</v>
      </c>
      <c r="P183" s="1">
        <f>MAX(0,(SUMIFS($O$2:$O$745,$B$2:$B$745,B183,$A$2:$A$745,A183)-SUMIFS($N$2:$N$745,$B$2:$B$745,B183,$A$2:$A$745,A183)))*((O183-'Tela de entrada'!$K$15)/(IF(SUMIFS($O$2:$O$745,$B$2:$B$745,B183,$A$2:$A$745,A183)-('Tela de entrada'!$K$15*'Tela de entrada'!$D$12)=0,1,SUMIFS($O$2:$O$745,$B$2:$B$745,B183,$A$2:$A$745,A183)-('Tela de entrada'!$K$15*'Tela de entrada'!$D$12))))</f>
        <v>0</v>
      </c>
      <c r="Q183" s="1">
        <f>MAX(0,(SUMIFS($N$2:$N$745,$B$2:$B$745,B183,$A$2:$A$745,A183)-SUMIFS($O$2:$O$745,$B$2:$B$745,B183,$A$2:$A$745,A183)))*(('Tela de entrada'!$K$16-O183)/(IF((('Tela de entrada'!$K$16*'Tela de entrada'!$D$12)-SUMIFS($O$2:$O$745,$B$2:$B$745,B183,$A$2:$A$745,A183))=0,1,(('Tela de entrada'!$K$16*'Tela de entrada'!$D$12)-SUMIFS($O$2:$O$745,$B$2:$B$745,B183,$A$2:$A$745,A183)))))</f>
        <v>0</v>
      </c>
      <c r="R183" s="1">
        <f t="shared" si="12"/>
        <v>8.6</v>
      </c>
    </row>
    <row r="184" spans="1:18" x14ac:dyDescent="0.25">
      <c r="A184">
        <v>1</v>
      </c>
      <c r="B184">
        <v>1</v>
      </c>
      <c r="C184">
        <v>1</v>
      </c>
      <c r="D184">
        <v>183</v>
      </c>
      <c r="E184">
        <v>1</v>
      </c>
      <c r="F184" s="1">
        <f>INDEX('Tela de entrada'!$C$20:$C$763,MATCH('Contrato Flexível Percentual'!D184,'Tela de entrada'!$B$20:$B$763,0),1)</f>
        <v>24</v>
      </c>
      <c r="G184">
        <v>0</v>
      </c>
      <c r="H184">
        <f t="shared" si="10"/>
        <v>24</v>
      </c>
      <c r="M184" s="1">
        <f t="shared" si="11"/>
        <v>1.1999999999999999E-3</v>
      </c>
      <c r="N184" s="1">
        <f>IF('Tela de entrada'!$K$14="carga",$L$2*M184,'Contrato Flexível Percentual'!$L$2/'Tela de entrada'!$D$12)</f>
        <v>4.8</v>
      </c>
      <c r="O184" s="1">
        <f>IFERROR(MIN('Tela de entrada'!$K$16,MAX(N184,'Tela de entrada'!$K$15)),"")</f>
        <v>4.8</v>
      </c>
      <c r="P184" s="1">
        <f>MAX(0,(SUMIFS($O$2:$O$745,$B$2:$B$745,B184,$A$2:$A$745,A184)-SUMIFS($N$2:$N$745,$B$2:$B$745,B184,$A$2:$A$745,A184)))*((O184-'Tela de entrada'!$K$15)/(IF(SUMIFS($O$2:$O$745,$B$2:$B$745,B184,$A$2:$A$745,A184)-('Tela de entrada'!$K$15*'Tela de entrada'!$D$12)=0,1,SUMIFS($O$2:$O$745,$B$2:$B$745,B184,$A$2:$A$745,A184)-('Tela de entrada'!$K$15*'Tela de entrada'!$D$12))))</f>
        <v>0</v>
      </c>
      <c r="Q184" s="1">
        <f>MAX(0,(SUMIFS($N$2:$N$745,$B$2:$B$745,B184,$A$2:$A$745,A184)-SUMIFS($O$2:$O$745,$B$2:$B$745,B184,$A$2:$A$745,A184)))*(('Tela de entrada'!$K$16-O184)/(IF((('Tela de entrada'!$K$16*'Tela de entrada'!$D$12)-SUMIFS($O$2:$O$745,$B$2:$B$745,B184,$A$2:$A$745,A184))=0,1,(('Tela de entrada'!$K$16*'Tela de entrada'!$D$12)-SUMIFS($O$2:$O$745,$B$2:$B$745,B184,$A$2:$A$745,A184)))))</f>
        <v>0</v>
      </c>
      <c r="R184" s="1">
        <f t="shared" si="12"/>
        <v>4.8</v>
      </c>
    </row>
    <row r="185" spans="1:18" x14ac:dyDescent="0.25">
      <c r="A185">
        <v>1</v>
      </c>
      <c r="B185">
        <v>1</v>
      </c>
      <c r="C185">
        <v>1</v>
      </c>
      <c r="D185">
        <v>184</v>
      </c>
      <c r="E185">
        <v>1</v>
      </c>
      <c r="F185" s="1">
        <f>INDEX('Tela de entrada'!$C$20:$C$763,MATCH('Contrato Flexível Percentual'!D185,'Tela de entrada'!$B$20:$B$763,0),1)</f>
        <v>27</v>
      </c>
      <c r="G185">
        <v>0</v>
      </c>
      <c r="H185">
        <f t="shared" si="10"/>
        <v>27</v>
      </c>
      <c r="M185" s="1">
        <f t="shared" si="11"/>
        <v>1.3500000000000001E-3</v>
      </c>
      <c r="N185" s="1">
        <f>IF('Tela de entrada'!$K$14="carga",$L$2*M185,'Contrato Flexível Percentual'!$L$2/'Tela de entrada'!$D$12)</f>
        <v>5.4</v>
      </c>
      <c r="O185" s="1">
        <f>IFERROR(MIN('Tela de entrada'!$K$16,MAX(N185,'Tela de entrada'!$K$15)),"")</f>
        <v>5.4</v>
      </c>
      <c r="P185" s="1">
        <f>MAX(0,(SUMIFS($O$2:$O$745,$B$2:$B$745,B185,$A$2:$A$745,A185)-SUMIFS($N$2:$N$745,$B$2:$B$745,B185,$A$2:$A$745,A185)))*((O185-'Tela de entrada'!$K$15)/(IF(SUMIFS($O$2:$O$745,$B$2:$B$745,B185,$A$2:$A$745,A185)-('Tela de entrada'!$K$15*'Tela de entrada'!$D$12)=0,1,SUMIFS($O$2:$O$745,$B$2:$B$745,B185,$A$2:$A$745,A185)-('Tela de entrada'!$K$15*'Tela de entrada'!$D$12))))</f>
        <v>0</v>
      </c>
      <c r="Q185" s="1">
        <f>MAX(0,(SUMIFS($N$2:$N$745,$B$2:$B$745,B185,$A$2:$A$745,A185)-SUMIFS($O$2:$O$745,$B$2:$B$745,B185,$A$2:$A$745,A185)))*(('Tela de entrada'!$K$16-O185)/(IF((('Tela de entrada'!$K$16*'Tela de entrada'!$D$12)-SUMIFS($O$2:$O$745,$B$2:$B$745,B185,$A$2:$A$745,A185))=0,1,(('Tela de entrada'!$K$16*'Tela de entrada'!$D$12)-SUMIFS($O$2:$O$745,$B$2:$B$745,B185,$A$2:$A$745,A185)))))</f>
        <v>0</v>
      </c>
      <c r="R185" s="1">
        <f t="shared" si="12"/>
        <v>5.4</v>
      </c>
    </row>
    <row r="186" spans="1:18" x14ac:dyDescent="0.25">
      <c r="A186">
        <v>1</v>
      </c>
      <c r="B186">
        <v>1</v>
      </c>
      <c r="C186">
        <v>1</v>
      </c>
      <c r="D186">
        <v>185</v>
      </c>
      <c r="E186">
        <v>1</v>
      </c>
      <c r="F186" s="1">
        <f>INDEX('Tela de entrada'!$C$20:$C$763,MATCH('Contrato Flexível Percentual'!D186,'Tela de entrada'!$B$20:$B$763,0),1)</f>
        <v>34</v>
      </c>
      <c r="G186">
        <v>0</v>
      </c>
      <c r="H186">
        <f t="shared" si="10"/>
        <v>34</v>
      </c>
      <c r="M186" s="1">
        <f t="shared" si="11"/>
        <v>1.6999999999999999E-3</v>
      </c>
      <c r="N186" s="1">
        <f>IF('Tela de entrada'!$K$14="carga",$L$2*M186,'Contrato Flexível Percentual'!$L$2/'Tela de entrada'!$D$12)</f>
        <v>6.8</v>
      </c>
      <c r="O186" s="1">
        <f>IFERROR(MIN('Tela de entrada'!$K$16,MAX(N186,'Tela de entrada'!$K$15)),"")</f>
        <v>6.8</v>
      </c>
      <c r="P186" s="1">
        <f>MAX(0,(SUMIFS($O$2:$O$745,$B$2:$B$745,B186,$A$2:$A$745,A186)-SUMIFS($N$2:$N$745,$B$2:$B$745,B186,$A$2:$A$745,A186)))*((O186-'Tela de entrada'!$K$15)/(IF(SUMIFS($O$2:$O$745,$B$2:$B$745,B186,$A$2:$A$745,A186)-('Tela de entrada'!$K$15*'Tela de entrada'!$D$12)=0,1,SUMIFS($O$2:$O$745,$B$2:$B$745,B186,$A$2:$A$745,A186)-('Tela de entrada'!$K$15*'Tela de entrada'!$D$12))))</f>
        <v>0</v>
      </c>
      <c r="Q186" s="1">
        <f>MAX(0,(SUMIFS($N$2:$N$745,$B$2:$B$745,B186,$A$2:$A$745,A186)-SUMIFS($O$2:$O$745,$B$2:$B$745,B186,$A$2:$A$745,A186)))*(('Tela de entrada'!$K$16-O186)/(IF((('Tela de entrada'!$K$16*'Tela de entrada'!$D$12)-SUMIFS($O$2:$O$745,$B$2:$B$745,B186,$A$2:$A$745,A186))=0,1,(('Tela de entrada'!$K$16*'Tela de entrada'!$D$12)-SUMIFS($O$2:$O$745,$B$2:$B$745,B186,$A$2:$A$745,A186)))))</f>
        <v>0</v>
      </c>
      <c r="R186" s="1">
        <f t="shared" si="12"/>
        <v>6.8</v>
      </c>
    </row>
    <row r="187" spans="1:18" x14ac:dyDescent="0.25">
      <c r="A187">
        <v>1</v>
      </c>
      <c r="B187">
        <v>1</v>
      </c>
      <c r="C187">
        <v>1</v>
      </c>
      <c r="D187">
        <v>186</v>
      </c>
      <c r="E187">
        <v>1</v>
      </c>
      <c r="F187" s="1">
        <f>INDEX('Tela de entrada'!$C$20:$C$763,MATCH('Contrato Flexível Percentual'!D187,'Tela de entrada'!$B$20:$B$763,0),1)</f>
        <v>37</v>
      </c>
      <c r="G187">
        <v>0</v>
      </c>
      <c r="H187">
        <f t="shared" si="10"/>
        <v>37</v>
      </c>
      <c r="M187" s="1">
        <f t="shared" si="11"/>
        <v>1.8500000000000001E-3</v>
      </c>
      <c r="N187" s="1">
        <f>IF('Tela de entrada'!$K$14="carga",$L$2*M187,'Contrato Flexível Percentual'!$L$2/'Tela de entrada'!$D$12)</f>
        <v>7.4</v>
      </c>
      <c r="O187" s="1">
        <f>IFERROR(MIN('Tela de entrada'!$K$16,MAX(N187,'Tela de entrada'!$K$15)),"")</f>
        <v>7.4</v>
      </c>
      <c r="P187" s="1">
        <f>MAX(0,(SUMIFS($O$2:$O$745,$B$2:$B$745,B187,$A$2:$A$745,A187)-SUMIFS($N$2:$N$745,$B$2:$B$745,B187,$A$2:$A$745,A187)))*((O187-'Tela de entrada'!$K$15)/(IF(SUMIFS($O$2:$O$745,$B$2:$B$745,B187,$A$2:$A$745,A187)-('Tela de entrada'!$K$15*'Tela de entrada'!$D$12)=0,1,SUMIFS($O$2:$O$745,$B$2:$B$745,B187,$A$2:$A$745,A187)-('Tela de entrada'!$K$15*'Tela de entrada'!$D$12))))</f>
        <v>0</v>
      </c>
      <c r="Q187" s="1">
        <f>MAX(0,(SUMIFS($N$2:$N$745,$B$2:$B$745,B187,$A$2:$A$745,A187)-SUMIFS($O$2:$O$745,$B$2:$B$745,B187,$A$2:$A$745,A187)))*(('Tela de entrada'!$K$16-O187)/(IF((('Tela de entrada'!$K$16*'Tela de entrada'!$D$12)-SUMIFS($O$2:$O$745,$B$2:$B$745,B187,$A$2:$A$745,A187))=0,1,(('Tela de entrada'!$K$16*'Tela de entrada'!$D$12)-SUMIFS($O$2:$O$745,$B$2:$B$745,B187,$A$2:$A$745,A187)))))</f>
        <v>0</v>
      </c>
      <c r="R187" s="1">
        <f t="shared" si="12"/>
        <v>7.4</v>
      </c>
    </row>
    <row r="188" spans="1:18" x14ac:dyDescent="0.25">
      <c r="A188">
        <v>1</v>
      </c>
      <c r="B188">
        <v>1</v>
      </c>
      <c r="C188">
        <v>1</v>
      </c>
      <c r="D188">
        <v>187</v>
      </c>
      <c r="E188">
        <v>1</v>
      </c>
      <c r="F188" s="1">
        <f>INDEX('Tela de entrada'!$C$20:$C$763,MATCH('Contrato Flexível Percentual'!D188,'Tela de entrada'!$B$20:$B$763,0),1)</f>
        <v>29</v>
      </c>
      <c r="G188">
        <v>0</v>
      </c>
      <c r="H188">
        <f t="shared" si="10"/>
        <v>29</v>
      </c>
      <c r="M188" s="1">
        <f t="shared" si="11"/>
        <v>1.4499999999999999E-3</v>
      </c>
      <c r="N188" s="1">
        <f>IF('Tela de entrada'!$K$14="carga",$L$2*M188,'Contrato Flexível Percentual'!$L$2/'Tela de entrada'!$D$12)</f>
        <v>5.8</v>
      </c>
      <c r="O188" s="1">
        <f>IFERROR(MIN('Tela de entrada'!$K$16,MAX(N188,'Tela de entrada'!$K$15)),"")</f>
        <v>5.8</v>
      </c>
      <c r="P188" s="1">
        <f>MAX(0,(SUMIFS($O$2:$O$745,$B$2:$B$745,B188,$A$2:$A$745,A188)-SUMIFS($N$2:$N$745,$B$2:$B$745,B188,$A$2:$A$745,A188)))*((O188-'Tela de entrada'!$K$15)/(IF(SUMIFS($O$2:$O$745,$B$2:$B$745,B188,$A$2:$A$745,A188)-('Tela de entrada'!$K$15*'Tela de entrada'!$D$12)=0,1,SUMIFS($O$2:$O$745,$B$2:$B$745,B188,$A$2:$A$745,A188)-('Tela de entrada'!$K$15*'Tela de entrada'!$D$12))))</f>
        <v>0</v>
      </c>
      <c r="Q188" s="1">
        <f>MAX(0,(SUMIFS($N$2:$N$745,$B$2:$B$745,B188,$A$2:$A$745,A188)-SUMIFS($O$2:$O$745,$B$2:$B$745,B188,$A$2:$A$745,A188)))*(('Tela de entrada'!$K$16-O188)/(IF((('Tela de entrada'!$K$16*'Tela de entrada'!$D$12)-SUMIFS($O$2:$O$745,$B$2:$B$745,B188,$A$2:$A$745,A188))=0,1,(('Tela de entrada'!$K$16*'Tela de entrada'!$D$12)-SUMIFS($O$2:$O$745,$B$2:$B$745,B188,$A$2:$A$745,A188)))))</f>
        <v>0</v>
      </c>
      <c r="R188" s="1">
        <f t="shared" si="12"/>
        <v>5.8</v>
      </c>
    </row>
    <row r="189" spans="1:18" x14ac:dyDescent="0.25">
      <c r="A189">
        <v>1</v>
      </c>
      <c r="B189">
        <v>1</v>
      </c>
      <c r="C189">
        <v>1</v>
      </c>
      <c r="D189">
        <v>188</v>
      </c>
      <c r="E189">
        <v>1</v>
      </c>
      <c r="F189" s="1">
        <f>INDEX('Tela de entrada'!$C$20:$C$763,MATCH('Contrato Flexível Percentual'!D189,'Tela de entrada'!$B$20:$B$763,0),1)</f>
        <v>18</v>
      </c>
      <c r="G189">
        <v>0</v>
      </c>
      <c r="H189">
        <f t="shared" si="10"/>
        <v>18</v>
      </c>
      <c r="M189" s="1">
        <f t="shared" si="11"/>
        <v>8.9999999999999998E-4</v>
      </c>
      <c r="N189" s="1">
        <f>IF('Tela de entrada'!$K$14="carga",$L$2*M189,'Contrato Flexível Percentual'!$L$2/'Tela de entrada'!$D$12)</f>
        <v>3.6</v>
      </c>
      <c r="O189" s="1">
        <f>IFERROR(MIN('Tela de entrada'!$K$16,MAX(N189,'Tela de entrada'!$K$15)),"")</f>
        <v>3.6</v>
      </c>
      <c r="P189" s="1">
        <f>MAX(0,(SUMIFS($O$2:$O$745,$B$2:$B$745,B189,$A$2:$A$745,A189)-SUMIFS($N$2:$N$745,$B$2:$B$745,B189,$A$2:$A$745,A189)))*((O189-'Tela de entrada'!$K$15)/(IF(SUMIFS($O$2:$O$745,$B$2:$B$745,B189,$A$2:$A$745,A189)-('Tela de entrada'!$K$15*'Tela de entrada'!$D$12)=0,1,SUMIFS($O$2:$O$745,$B$2:$B$745,B189,$A$2:$A$745,A189)-('Tela de entrada'!$K$15*'Tela de entrada'!$D$12))))</f>
        <v>0</v>
      </c>
      <c r="Q189" s="1">
        <f>MAX(0,(SUMIFS($N$2:$N$745,$B$2:$B$745,B189,$A$2:$A$745,A189)-SUMIFS($O$2:$O$745,$B$2:$B$745,B189,$A$2:$A$745,A189)))*(('Tela de entrada'!$K$16-O189)/(IF((('Tela de entrada'!$K$16*'Tela de entrada'!$D$12)-SUMIFS($O$2:$O$745,$B$2:$B$745,B189,$A$2:$A$745,A189))=0,1,(('Tela de entrada'!$K$16*'Tela de entrada'!$D$12)-SUMIFS($O$2:$O$745,$B$2:$B$745,B189,$A$2:$A$745,A189)))))</f>
        <v>0</v>
      </c>
      <c r="R189" s="1">
        <f t="shared" si="12"/>
        <v>3.6</v>
      </c>
    </row>
    <row r="190" spans="1:18" x14ac:dyDescent="0.25">
      <c r="A190">
        <v>1</v>
      </c>
      <c r="B190">
        <v>1</v>
      </c>
      <c r="C190">
        <v>1</v>
      </c>
      <c r="D190">
        <v>189</v>
      </c>
      <c r="E190">
        <v>1</v>
      </c>
      <c r="F190" s="1">
        <f>INDEX('Tela de entrada'!$C$20:$C$763,MATCH('Contrato Flexível Percentual'!D190,'Tela de entrada'!$B$20:$B$763,0),1)</f>
        <v>26</v>
      </c>
      <c r="G190">
        <v>0</v>
      </c>
      <c r="H190">
        <f t="shared" si="10"/>
        <v>26</v>
      </c>
      <c r="M190" s="1">
        <f t="shared" si="11"/>
        <v>1.2999999999999999E-3</v>
      </c>
      <c r="N190" s="1">
        <f>IF('Tela de entrada'!$K$14="carga",$L$2*M190,'Contrato Flexível Percentual'!$L$2/'Tela de entrada'!$D$12)</f>
        <v>5.2</v>
      </c>
      <c r="O190" s="1">
        <f>IFERROR(MIN('Tela de entrada'!$K$16,MAX(N190,'Tela de entrada'!$K$15)),"")</f>
        <v>5.2</v>
      </c>
      <c r="P190" s="1">
        <f>MAX(0,(SUMIFS($O$2:$O$745,$B$2:$B$745,B190,$A$2:$A$745,A190)-SUMIFS($N$2:$N$745,$B$2:$B$745,B190,$A$2:$A$745,A190)))*((O190-'Tela de entrada'!$K$15)/(IF(SUMIFS($O$2:$O$745,$B$2:$B$745,B190,$A$2:$A$745,A190)-('Tela de entrada'!$K$15*'Tela de entrada'!$D$12)=0,1,SUMIFS($O$2:$O$745,$B$2:$B$745,B190,$A$2:$A$745,A190)-('Tela de entrada'!$K$15*'Tela de entrada'!$D$12))))</f>
        <v>0</v>
      </c>
      <c r="Q190" s="1">
        <f>MAX(0,(SUMIFS($N$2:$N$745,$B$2:$B$745,B190,$A$2:$A$745,A190)-SUMIFS($O$2:$O$745,$B$2:$B$745,B190,$A$2:$A$745,A190)))*(('Tela de entrada'!$K$16-O190)/(IF((('Tela de entrada'!$K$16*'Tela de entrada'!$D$12)-SUMIFS($O$2:$O$745,$B$2:$B$745,B190,$A$2:$A$745,A190))=0,1,(('Tela de entrada'!$K$16*'Tela de entrada'!$D$12)-SUMIFS($O$2:$O$745,$B$2:$B$745,B190,$A$2:$A$745,A190)))))</f>
        <v>0</v>
      </c>
      <c r="R190" s="1">
        <f t="shared" si="12"/>
        <v>5.2</v>
      </c>
    </row>
    <row r="191" spans="1:18" x14ac:dyDescent="0.25">
      <c r="A191">
        <v>1</v>
      </c>
      <c r="B191">
        <v>1</v>
      </c>
      <c r="C191">
        <v>1</v>
      </c>
      <c r="D191">
        <v>190</v>
      </c>
      <c r="E191">
        <v>1</v>
      </c>
      <c r="F191" s="1">
        <f>INDEX('Tela de entrada'!$C$20:$C$763,MATCH('Contrato Flexível Percentual'!D191,'Tela de entrada'!$B$20:$B$763,0),1)</f>
        <v>46</v>
      </c>
      <c r="G191">
        <v>0</v>
      </c>
      <c r="H191">
        <f t="shared" si="10"/>
        <v>46</v>
      </c>
      <c r="M191" s="1">
        <f t="shared" si="11"/>
        <v>2.3E-3</v>
      </c>
      <c r="N191" s="1">
        <f>IF('Tela de entrada'!$K$14="carga",$L$2*M191,'Contrato Flexível Percentual'!$L$2/'Tela de entrada'!$D$12)</f>
        <v>9.1999999999999993</v>
      </c>
      <c r="O191" s="1">
        <f>IFERROR(MIN('Tela de entrada'!$K$16,MAX(N191,'Tela de entrada'!$K$15)),"")</f>
        <v>9.1999999999999993</v>
      </c>
      <c r="P191" s="1">
        <f>MAX(0,(SUMIFS($O$2:$O$745,$B$2:$B$745,B191,$A$2:$A$745,A191)-SUMIFS($N$2:$N$745,$B$2:$B$745,B191,$A$2:$A$745,A191)))*((O191-'Tela de entrada'!$K$15)/(IF(SUMIFS($O$2:$O$745,$B$2:$B$745,B191,$A$2:$A$745,A191)-('Tela de entrada'!$K$15*'Tela de entrada'!$D$12)=0,1,SUMIFS($O$2:$O$745,$B$2:$B$745,B191,$A$2:$A$745,A191)-('Tela de entrada'!$K$15*'Tela de entrada'!$D$12))))</f>
        <v>0</v>
      </c>
      <c r="Q191" s="1">
        <f>MAX(0,(SUMIFS($N$2:$N$745,$B$2:$B$745,B191,$A$2:$A$745,A191)-SUMIFS($O$2:$O$745,$B$2:$B$745,B191,$A$2:$A$745,A191)))*(('Tela de entrada'!$K$16-O191)/(IF((('Tela de entrada'!$K$16*'Tela de entrada'!$D$12)-SUMIFS($O$2:$O$745,$B$2:$B$745,B191,$A$2:$A$745,A191))=0,1,(('Tela de entrada'!$K$16*'Tela de entrada'!$D$12)-SUMIFS($O$2:$O$745,$B$2:$B$745,B191,$A$2:$A$745,A191)))))</f>
        <v>0</v>
      </c>
      <c r="R191" s="1">
        <f t="shared" si="12"/>
        <v>9.1999999999999993</v>
      </c>
    </row>
    <row r="192" spans="1:18" x14ac:dyDescent="0.25">
      <c r="A192">
        <v>1</v>
      </c>
      <c r="B192">
        <v>1</v>
      </c>
      <c r="C192">
        <v>1</v>
      </c>
      <c r="D192">
        <v>191</v>
      </c>
      <c r="E192">
        <v>1</v>
      </c>
      <c r="F192" s="1">
        <f>INDEX('Tela de entrada'!$C$20:$C$763,MATCH('Contrato Flexível Percentual'!D192,'Tela de entrada'!$B$20:$B$763,0),1)</f>
        <v>25</v>
      </c>
      <c r="G192">
        <v>0</v>
      </c>
      <c r="H192">
        <f t="shared" si="10"/>
        <v>25</v>
      </c>
      <c r="M192" s="1">
        <f t="shared" si="11"/>
        <v>1.25E-3</v>
      </c>
      <c r="N192" s="1">
        <f>IF('Tela de entrada'!$K$14="carga",$L$2*M192,'Contrato Flexível Percentual'!$L$2/'Tela de entrada'!$D$12)</f>
        <v>5</v>
      </c>
      <c r="O192" s="1">
        <f>IFERROR(MIN('Tela de entrada'!$K$16,MAX(N192,'Tela de entrada'!$K$15)),"")</f>
        <v>5</v>
      </c>
      <c r="P192" s="1">
        <f>MAX(0,(SUMIFS($O$2:$O$745,$B$2:$B$745,B192,$A$2:$A$745,A192)-SUMIFS($N$2:$N$745,$B$2:$B$745,B192,$A$2:$A$745,A192)))*((O192-'Tela de entrada'!$K$15)/(IF(SUMIFS($O$2:$O$745,$B$2:$B$745,B192,$A$2:$A$745,A192)-('Tela de entrada'!$K$15*'Tela de entrada'!$D$12)=0,1,SUMIFS($O$2:$O$745,$B$2:$B$745,B192,$A$2:$A$745,A192)-('Tela de entrada'!$K$15*'Tela de entrada'!$D$12))))</f>
        <v>0</v>
      </c>
      <c r="Q192" s="1">
        <f>MAX(0,(SUMIFS($N$2:$N$745,$B$2:$B$745,B192,$A$2:$A$745,A192)-SUMIFS($O$2:$O$745,$B$2:$B$745,B192,$A$2:$A$745,A192)))*(('Tela de entrada'!$K$16-O192)/(IF((('Tela de entrada'!$K$16*'Tela de entrada'!$D$12)-SUMIFS($O$2:$O$745,$B$2:$B$745,B192,$A$2:$A$745,A192))=0,1,(('Tela de entrada'!$K$16*'Tela de entrada'!$D$12)-SUMIFS($O$2:$O$745,$B$2:$B$745,B192,$A$2:$A$745,A192)))))</f>
        <v>0</v>
      </c>
      <c r="R192" s="1">
        <f t="shared" si="12"/>
        <v>5</v>
      </c>
    </row>
    <row r="193" spans="1:18" x14ac:dyDescent="0.25">
      <c r="A193">
        <v>1</v>
      </c>
      <c r="B193">
        <v>1</v>
      </c>
      <c r="C193">
        <v>1</v>
      </c>
      <c r="D193">
        <v>192</v>
      </c>
      <c r="E193">
        <v>1</v>
      </c>
      <c r="F193" s="1">
        <f>INDEX('Tela de entrada'!$C$20:$C$763,MATCH('Contrato Flexível Percentual'!D193,'Tela de entrada'!$B$20:$B$763,0),1)</f>
        <v>49</v>
      </c>
      <c r="G193">
        <v>0</v>
      </c>
      <c r="H193">
        <f t="shared" si="10"/>
        <v>49</v>
      </c>
      <c r="M193" s="1">
        <f t="shared" si="11"/>
        <v>2.4499999999999999E-3</v>
      </c>
      <c r="N193" s="1">
        <f>IF('Tela de entrada'!$K$14="carga",$L$2*M193,'Contrato Flexível Percentual'!$L$2/'Tela de entrada'!$D$12)</f>
        <v>9.7999999999999989</v>
      </c>
      <c r="O193" s="1">
        <f>IFERROR(MIN('Tela de entrada'!$K$16,MAX(N193,'Tela de entrada'!$K$15)),"")</f>
        <v>9.7999999999999989</v>
      </c>
      <c r="P193" s="1">
        <f>MAX(0,(SUMIFS($O$2:$O$745,$B$2:$B$745,B193,$A$2:$A$745,A193)-SUMIFS($N$2:$N$745,$B$2:$B$745,B193,$A$2:$A$745,A193)))*((O193-'Tela de entrada'!$K$15)/(IF(SUMIFS($O$2:$O$745,$B$2:$B$745,B193,$A$2:$A$745,A193)-('Tela de entrada'!$K$15*'Tela de entrada'!$D$12)=0,1,SUMIFS($O$2:$O$745,$B$2:$B$745,B193,$A$2:$A$745,A193)-('Tela de entrada'!$K$15*'Tela de entrada'!$D$12))))</f>
        <v>0</v>
      </c>
      <c r="Q193" s="1">
        <f>MAX(0,(SUMIFS($N$2:$N$745,$B$2:$B$745,B193,$A$2:$A$745,A193)-SUMIFS($O$2:$O$745,$B$2:$B$745,B193,$A$2:$A$745,A193)))*(('Tela de entrada'!$K$16-O193)/(IF((('Tela de entrada'!$K$16*'Tela de entrada'!$D$12)-SUMIFS($O$2:$O$745,$B$2:$B$745,B193,$A$2:$A$745,A193))=0,1,(('Tela de entrada'!$K$16*'Tela de entrada'!$D$12)-SUMIFS($O$2:$O$745,$B$2:$B$745,B193,$A$2:$A$745,A193)))))</f>
        <v>0</v>
      </c>
      <c r="R193" s="1">
        <f t="shared" si="12"/>
        <v>9.7999999999999989</v>
      </c>
    </row>
    <row r="194" spans="1:18" x14ac:dyDescent="0.25">
      <c r="A194">
        <v>1</v>
      </c>
      <c r="B194">
        <v>1</v>
      </c>
      <c r="C194">
        <v>1</v>
      </c>
      <c r="D194">
        <v>193</v>
      </c>
      <c r="E194">
        <v>1</v>
      </c>
      <c r="F194" s="1">
        <f>INDEX('Tela de entrada'!$C$20:$C$763,MATCH('Contrato Flexível Percentual'!D194,'Tela de entrada'!$B$20:$B$763,0),1)</f>
        <v>18</v>
      </c>
      <c r="G194">
        <v>0</v>
      </c>
      <c r="H194">
        <f t="shared" si="10"/>
        <v>18</v>
      </c>
      <c r="M194" s="1">
        <f t="shared" si="11"/>
        <v>8.9999999999999998E-4</v>
      </c>
      <c r="N194" s="1">
        <f>IF('Tela de entrada'!$K$14="carga",$L$2*M194,'Contrato Flexível Percentual'!$L$2/'Tela de entrada'!$D$12)</f>
        <v>3.6</v>
      </c>
      <c r="O194" s="1">
        <f>IFERROR(MIN('Tela de entrada'!$K$16,MAX(N194,'Tela de entrada'!$K$15)),"")</f>
        <v>3.6</v>
      </c>
      <c r="P194" s="1">
        <f>MAX(0,(SUMIFS($O$2:$O$745,$B$2:$B$745,B194,$A$2:$A$745,A194)-SUMIFS($N$2:$N$745,$B$2:$B$745,B194,$A$2:$A$745,A194)))*((O194-'Tela de entrada'!$K$15)/(IF(SUMIFS($O$2:$O$745,$B$2:$B$745,B194,$A$2:$A$745,A194)-('Tela de entrada'!$K$15*'Tela de entrada'!$D$12)=0,1,SUMIFS($O$2:$O$745,$B$2:$B$745,B194,$A$2:$A$745,A194)-('Tela de entrada'!$K$15*'Tela de entrada'!$D$12))))</f>
        <v>0</v>
      </c>
      <c r="Q194" s="1">
        <f>MAX(0,(SUMIFS($N$2:$N$745,$B$2:$B$745,B194,$A$2:$A$745,A194)-SUMIFS($O$2:$O$745,$B$2:$B$745,B194,$A$2:$A$745,A194)))*(('Tela de entrada'!$K$16-O194)/(IF((('Tela de entrada'!$K$16*'Tela de entrada'!$D$12)-SUMIFS($O$2:$O$745,$B$2:$B$745,B194,$A$2:$A$745,A194))=0,1,(('Tela de entrada'!$K$16*'Tela de entrada'!$D$12)-SUMIFS($O$2:$O$745,$B$2:$B$745,B194,$A$2:$A$745,A194)))))</f>
        <v>0</v>
      </c>
      <c r="R194" s="1">
        <f t="shared" si="12"/>
        <v>3.6</v>
      </c>
    </row>
    <row r="195" spans="1:18" x14ac:dyDescent="0.25">
      <c r="A195">
        <v>1</v>
      </c>
      <c r="B195">
        <v>1</v>
      </c>
      <c r="C195">
        <v>1</v>
      </c>
      <c r="D195">
        <v>194</v>
      </c>
      <c r="E195">
        <v>1</v>
      </c>
      <c r="F195" s="1">
        <f>INDEX('Tela de entrada'!$C$20:$C$763,MATCH('Contrato Flexível Percentual'!D195,'Tela de entrada'!$B$20:$B$763,0),1)</f>
        <v>36</v>
      </c>
      <c r="G195">
        <v>0</v>
      </c>
      <c r="H195">
        <f t="shared" ref="H195:H258" si="13">F195-G195</f>
        <v>36</v>
      </c>
      <c r="M195" s="1">
        <f t="shared" ref="M195:M258" si="14">H195/IF(SUM($H$2:$H$745)=0,1,SUM($H$2:$H$745))</f>
        <v>1.8E-3</v>
      </c>
      <c r="N195" s="1">
        <f>IF('Tela de entrada'!$K$14="carga",$L$2*M195,'Contrato Flexível Percentual'!$L$2/'Tela de entrada'!$D$12)</f>
        <v>7.2</v>
      </c>
      <c r="O195" s="1">
        <f>IFERROR(MIN('Tela de entrada'!$K$16,MAX(N195,'Tela de entrada'!$K$15)),"")</f>
        <v>7.2</v>
      </c>
      <c r="P195" s="1">
        <f>MAX(0,(SUMIFS($O$2:$O$745,$B$2:$B$745,B195,$A$2:$A$745,A195)-SUMIFS($N$2:$N$745,$B$2:$B$745,B195,$A$2:$A$745,A195)))*((O195-'Tela de entrada'!$K$15)/(IF(SUMIFS($O$2:$O$745,$B$2:$B$745,B195,$A$2:$A$745,A195)-('Tela de entrada'!$K$15*'Tela de entrada'!$D$12)=0,1,SUMIFS($O$2:$O$745,$B$2:$B$745,B195,$A$2:$A$745,A195)-('Tela de entrada'!$K$15*'Tela de entrada'!$D$12))))</f>
        <v>0</v>
      </c>
      <c r="Q195" s="1">
        <f>MAX(0,(SUMIFS($N$2:$N$745,$B$2:$B$745,B195,$A$2:$A$745,A195)-SUMIFS($O$2:$O$745,$B$2:$B$745,B195,$A$2:$A$745,A195)))*(('Tela de entrada'!$K$16-O195)/(IF((('Tela de entrada'!$K$16*'Tela de entrada'!$D$12)-SUMIFS($O$2:$O$745,$B$2:$B$745,B195,$A$2:$A$745,A195))=0,1,(('Tela de entrada'!$K$16*'Tela de entrada'!$D$12)-SUMIFS($O$2:$O$745,$B$2:$B$745,B195,$A$2:$A$745,A195)))))</f>
        <v>0</v>
      </c>
      <c r="R195" s="1">
        <f t="shared" ref="R195:R258" si="15">O195-P195+Q195</f>
        <v>7.2</v>
      </c>
    </row>
    <row r="196" spans="1:18" x14ac:dyDescent="0.25">
      <c r="A196">
        <v>1</v>
      </c>
      <c r="B196">
        <v>1</v>
      </c>
      <c r="C196">
        <v>1</v>
      </c>
      <c r="D196">
        <v>195</v>
      </c>
      <c r="E196">
        <v>1</v>
      </c>
      <c r="F196" s="1">
        <f>INDEX('Tela de entrada'!$C$20:$C$763,MATCH('Contrato Flexível Percentual'!D196,'Tela de entrada'!$B$20:$B$763,0),1)</f>
        <v>36</v>
      </c>
      <c r="G196">
        <v>0</v>
      </c>
      <c r="H196">
        <f t="shared" si="13"/>
        <v>36</v>
      </c>
      <c r="M196" s="1">
        <f t="shared" si="14"/>
        <v>1.8E-3</v>
      </c>
      <c r="N196" s="1">
        <f>IF('Tela de entrada'!$K$14="carga",$L$2*M196,'Contrato Flexível Percentual'!$L$2/'Tela de entrada'!$D$12)</f>
        <v>7.2</v>
      </c>
      <c r="O196" s="1">
        <f>IFERROR(MIN('Tela de entrada'!$K$16,MAX(N196,'Tela de entrada'!$K$15)),"")</f>
        <v>7.2</v>
      </c>
      <c r="P196" s="1">
        <f>MAX(0,(SUMIFS($O$2:$O$745,$B$2:$B$745,B196,$A$2:$A$745,A196)-SUMIFS($N$2:$N$745,$B$2:$B$745,B196,$A$2:$A$745,A196)))*((O196-'Tela de entrada'!$K$15)/(IF(SUMIFS($O$2:$O$745,$B$2:$B$745,B196,$A$2:$A$745,A196)-('Tela de entrada'!$K$15*'Tela de entrada'!$D$12)=0,1,SUMIFS($O$2:$O$745,$B$2:$B$745,B196,$A$2:$A$745,A196)-('Tela de entrada'!$K$15*'Tela de entrada'!$D$12))))</f>
        <v>0</v>
      </c>
      <c r="Q196" s="1">
        <f>MAX(0,(SUMIFS($N$2:$N$745,$B$2:$B$745,B196,$A$2:$A$745,A196)-SUMIFS($O$2:$O$745,$B$2:$B$745,B196,$A$2:$A$745,A196)))*(('Tela de entrada'!$K$16-O196)/(IF((('Tela de entrada'!$K$16*'Tela de entrada'!$D$12)-SUMIFS($O$2:$O$745,$B$2:$B$745,B196,$A$2:$A$745,A196))=0,1,(('Tela de entrada'!$K$16*'Tela de entrada'!$D$12)-SUMIFS($O$2:$O$745,$B$2:$B$745,B196,$A$2:$A$745,A196)))))</f>
        <v>0</v>
      </c>
      <c r="R196" s="1">
        <f t="shared" si="15"/>
        <v>7.2</v>
      </c>
    </row>
    <row r="197" spans="1:18" x14ac:dyDescent="0.25">
      <c r="A197">
        <v>1</v>
      </c>
      <c r="B197">
        <v>1</v>
      </c>
      <c r="C197">
        <v>1</v>
      </c>
      <c r="D197">
        <v>196</v>
      </c>
      <c r="E197">
        <v>1</v>
      </c>
      <c r="F197" s="1">
        <f>INDEX('Tela de entrada'!$C$20:$C$763,MATCH('Contrato Flexível Percentual'!D197,'Tela de entrada'!$B$20:$B$763,0),1)</f>
        <v>16</v>
      </c>
      <c r="G197">
        <v>0</v>
      </c>
      <c r="H197">
        <f t="shared" si="13"/>
        <v>16</v>
      </c>
      <c r="M197" s="1">
        <f t="shared" si="14"/>
        <v>8.0000000000000004E-4</v>
      </c>
      <c r="N197" s="1">
        <f>IF('Tela de entrada'!$K$14="carga",$L$2*M197,'Contrato Flexível Percentual'!$L$2/'Tela de entrada'!$D$12)</f>
        <v>3.2</v>
      </c>
      <c r="O197" s="1">
        <f>IFERROR(MIN('Tela de entrada'!$K$16,MAX(N197,'Tela de entrada'!$K$15)),"")</f>
        <v>3.2</v>
      </c>
      <c r="P197" s="1">
        <f>MAX(0,(SUMIFS($O$2:$O$745,$B$2:$B$745,B197,$A$2:$A$745,A197)-SUMIFS($N$2:$N$745,$B$2:$B$745,B197,$A$2:$A$745,A197)))*((O197-'Tela de entrada'!$K$15)/(IF(SUMIFS($O$2:$O$745,$B$2:$B$745,B197,$A$2:$A$745,A197)-('Tela de entrada'!$K$15*'Tela de entrada'!$D$12)=0,1,SUMIFS($O$2:$O$745,$B$2:$B$745,B197,$A$2:$A$745,A197)-('Tela de entrada'!$K$15*'Tela de entrada'!$D$12))))</f>
        <v>0</v>
      </c>
      <c r="Q197" s="1">
        <f>MAX(0,(SUMIFS($N$2:$N$745,$B$2:$B$745,B197,$A$2:$A$745,A197)-SUMIFS($O$2:$O$745,$B$2:$B$745,B197,$A$2:$A$745,A197)))*(('Tela de entrada'!$K$16-O197)/(IF((('Tela de entrada'!$K$16*'Tela de entrada'!$D$12)-SUMIFS($O$2:$O$745,$B$2:$B$745,B197,$A$2:$A$745,A197))=0,1,(('Tela de entrada'!$K$16*'Tela de entrada'!$D$12)-SUMIFS($O$2:$O$745,$B$2:$B$745,B197,$A$2:$A$745,A197)))))</f>
        <v>0</v>
      </c>
      <c r="R197" s="1">
        <f t="shared" si="15"/>
        <v>3.2</v>
      </c>
    </row>
    <row r="198" spans="1:18" x14ac:dyDescent="0.25">
      <c r="A198">
        <v>1</v>
      </c>
      <c r="B198">
        <v>1</v>
      </c>
      <c r="C198">
        <v>1</v>
      </c>
      <c r="D198">
        <v>197</v>
      </c>
      <c r="E198">
        <v>1</v>
      </c>
      <c r="F198" s="1">
        <f>INDEX('Tela de entrada'!$C$20:$C$763,MATCH('Contrato Flexível Percentual'!D198,'Tela de entrada'!$B$20:$B$763,0),1)</f>
        <v>22</v>
      </c>
      <c r="G198">
        <v>0</v>
      </c>
      <c r="H198">
        <f t="shared" si="13"/>
        <v>22</v>
      </c>
      <c r="M198" s="1">
        <f t="shared" si="14"/>
        <v>1.1000000000000001E-3</v>
      </c>
      <c r="N198" s="1">
        <f>IF('Tela de entrada'!$K$14="carga",$L$2*M198,'Contrato Flexível Percentual'!$L$2/'Tela de entrada'!$D$12)</f>
        <v>4.4000000000000004</v>
      </c>
      <c r="O198" s="1">
        <f>IFERROR(MIN('Tela de entrada'!$K$16,MAX(N198,'Tela de entrada'!$K$15)),"")</f>
        <v>4.4000000000000004</v>
      </c>
      <c r="P198" s="1">
        <f>MAX(0,(SUMIFS($O$2:$O$745,$B$2:$B$745,B198,$A$2:$A$745,A198)-SUMIFS($N$2:$N$745,$B$2:$B$745,B198,$A$2:$A$745,A198)))*((O198-'Tela de entrada'!$K$15)/(IF(SUMIFS($O$2:$O$745,$B$2:$B$745,B198,$A$2:$A$745,A198)-('Tela de entrada'!$K$15*'Tela de entrada'!$D$12)=0,1,SUMIFS($O$2:$O$745,$B$2:$B$745,B198,$A$2:$A$745,A198)-('Tela de entrada'!$K$15*'Tela de entrada'!$D$12))))</f>
        <v>0</v>
      </c>
      <c r="Q198" s="1">
        <f>MAX(0,(SUMIFS($N$2:$N$745,$B$2:$B$745,B198,$A$2:$A$745,A198)-SUMIFS($O$2:$O$745,$B$2:$B$745,B198,$A$2:$A$745,A198)))*(('Tela de entrada'!$K$16-O198)/(IF((('Tela de entrada'!$K$16*'Tela de entrada'!$D$12)-SUMIFS($O$2:$O$745,$B$2:$B$745,B198,$A$2:$A$745,A198))=0,1,(('Tela de entrada'!$K$16*'Tela de entrada'!$D$12)-SUMIFS($O$2:$O$745,$B$2:$B$745,B198,$A$2:$A$745,A198)))))</f>
        <v>0</v>
      </c>
      <c r="R198" s="1">
        <f t="shared" si="15"/>
        <v>4.4000000000000004</v>
      </c>
    </row>
    <row r="199" spans="1:18" x14ac:dyDescent="0.25">
      <c r="A199">
        <v>1</v>
      </c>
      <c r="B199">
        <v>1</v>
      </c>
      <c r="C199">
        <v>1</v>
      </c>
      <c r="D199">
        <v>198</v>
      </c>
      <c r="E199">
        <v>1</v>
      </c>
      <c r="F199" s="1">
        <f>INDEX('Tela de entrada'!$C$20:$C$763,MATCH('Contrato Flexível Percentual'!D199,'Tela de entrada'!$B$20:$B$763,0),1)</f>
        <v>48</v>
      </c>
      <c r="G199">
        <v>0</v>
      </c>
      <c r="H199">
        <f t="shared" si="13"/>
        <v>48</v>
      </c>
      <c r="M199" s="1">
        <f t="shared" si="14"/>
        <v>2.3999999999999998E-3</v>
      </c>
      <c r="N199" s="1">
        <f>IF('Tela de entrada'!$K$14="carga",$L$2*M199,'Contrato Flexível Percentual'!$L$2/'Tela de entrada'!$D$12)</f>
        <v>9.6</v>
      </c>
      <c r="O199" s="1">
        <f>IFERROR(MIN('Tela de entrada'!$K$16,MAX(N199,'Tela de entrada'!$K$15)),"")</f>
        <v>9.6</v>
      </c>
      <c r="P199" s="1">
        <f>MAX(0,(SUMIFS($O$2:$O$745,$B$2:$B$745,B199,$A$2:$A$745,A199)-SUMIFS($N$2:$N$745,$B$2:$B$745,B199,$A$2:$A$745,A199)))*((O199-'Tela de entrada'!$K$15)/(IF(SUMIFS($O$2:$O$745,$B$2:$B$745,B199,$A$2:$A$745,A199)-('Tela de entrada'!$K$15*'Tela de entrada'!$D$12)=0,1,SUMIFS($O$2:$O$745,$B$2:$B$745,B199,$A$2:$A$745,A199)-('Tela de entrada'!$K$15*'Tela de entrada'!$D$12))))</f>
        <v>0</v>
      </c>
      <c r="Q199" s="1">
        <f>MAX(0,(SUMIFS($N$2:$N$745,$B$2:$B$745,B199,$A$2:$A$745,A199)-SUMIFS($O$2:$O$745,$B$2:$B$745,B199,$A$2:$A$745,A199)))*(('Tela de entrada'!$K$16-O199)/(IF((('Tela de entrada'!$K$16*'Tela de entrada'!$D$12)-SUMIFS($O$2:$O$745,$B$2:$B$745,B199,$A$2:$A$745,A199))=0,1,(('Tela de entrada'!$K$16*'Tela de entrada'!$D$12)-SUMIFS($O$2:$O$745,$B$2:$B$745,B199,$A$2:$A$745,A199)))))</f>
        <v>0</v>
      </c>
      <c r="R199" s="1">
        <f t="shared" si="15"/>
        <v>9.6</v>
      </c>
    </row>
    <row r="200" spans="1:18" x14ac:dyDescent="0.25">
      <c r="A200">
        <v>1</v>
      </c>
      <c r="B200">
        <v>1</v>
      </c>
      <c r="C200">
        <v>1</v>
      </c>
      <c r="D200">
        <v>199</v>
      </c>
      <c r="E200">
        <v>1</v>
      </c>
      <c r="F200" s="1">
        <f>INDEX('Tela de entrada'!$C$20:$C$763,MATCH('Contrato Flexível Percentual'!D200,'Tela de entrada'!$B$20:$B$763,0),1)</f>
        <v>46</v>
      </c>
      <c r="G200">
        <v>0</v>
      </c>
      <c r="H200">
        <f t="shared" si="13"/>
        <v>46</v>
      </c>
      <c r="M200" s="1">
        <f t="shared" si="14"/>
        <v>2.3E-3</v>
      </c>
      <c r="N200" s="1">
        <f>IF('Tela de entrada'!$K$14="carga",$L$2*M200,'Contrato Flexível Percentual'!$L$2/'Tela de entrada'!$D$12)</f>
        <v>9.1999999999999993</v>
      </c>
      <c r="O200" s="1">
        <f>IFERROR(MIN('Tela de entrada'!$K$16,MAX(N200,'Tela de entrada'!$K$15)),"")</f>
        <v>9.1999999999999993</v>
      </c>
      <c r="P200" s="1">
        <f>MAX(0,(SUMIFS($O$2:$O$745,$B$2:$B$745,B200,$A$2:$A$745,A200)-SUMIFS($N$2:$N$745,$B$2:$B$745,B200,$A$2:$A$745,A200)))*((O200-'Tela de entrada'!$K$15)/(IF(SUMIFS($O$2:$O$745,$B$2:$B$745,B200,$A$2:$A$745,A200)-('Tela de entrada'!$K$15*'Tela de entrada'!$D$12)=0,1,SUMIFS($O$2:$O$745,$B$2:$B$745,B200,$A$2:$A$745,A200)-('Tela de entrada'!$K$15*'Tela de entrada'!$D$12))))</f>
        <v>0</v>
      </c>
      <c r="Q200" s="1">
        <f>MAX(0,(SUMIFS($N$2:$N$745,$B$2:$B$745,B200,$A$2:$A$745,A200)-SUMIFS($O$2:$O$745,$B$2:$B$745,B200,$A$2:$A$745,A200)))*(('Tela de entrada'!$K$16-O200)/(IF((('Tela de entrada'!$K$16*'Tela de entrada'!$D$12)-SUMIFS($O$2:$O$745,$B$2:$B$745,B200,$A$2:$A$745,A200))=0,1,(('Tela de entrada'!$K$16*'Tela de entrada'!$D$12)-SUMIFS($O$2:$O$745,$B$2:$B$745,B200,$A$2:$A$745,A200)))))</f>
        <v>0</v>
      </c>
      <c r="R200" s="1">
        <f t="shared" si="15"/>
        <v>9.1999999999999993</v>
      </c>
    </row>
    <row r="201" spans="1:18" x14ac:dyDescent="0.25">
      <c r="A201">
        <v>1</v>
      </c>
      <c r="B201">
        <v>1</v>
      </c>
      <c r="C201">
        <v>1</v>
      </c>
      <c r="D201">
        <v>200</v>
      </c>
      <c r="E201">
        <v>1</v>
      </c>
      <c r="F201" s="1">
        <f>INDEX('Tela de entrada'!$C$20:$C$763,MATCH('Contrato Flexível Percentual'!D201,'Tela de entrada'!$B$20:$B$763,0),1)</f>
        <v>19</v>
      </c>
      <c r="G201">
        <v>0</v>
      </c>
      <c r="H201">
        <f t="shared" si="13"/>
        <v>19</v>
      </c>
      <c r="M201" s="1">
        <f t="shared" si="14"/>
        <v>9.5E-4</v>
      </c>
      <c r="N201" s="1">
        <f>IF('Tela de entrada'!$K$14="carga",$L$2*M201,'Contrato Flexível Percentual'!$L$2/'Tela de entrada'!$D$12)</f>
        <v>3.8</v>
      </c>
      <c r="O201" s="1">
        <f>IFERROR(MIN('Tela de entrada'!$K$16,MAX(N201,'Tela de entrada'!$K$15)),"")</f>
        <v>3.8</v>
      </c>
      <c r="P201" s="1">
        <f>MAX(0,(SUMIFS($O$2:$O$745,$B$2:$B$745,B201,$A$2:$A$745,A201)-SUMIFS($N$2:$N$745,$B$2:$B$745,B201,$A$2:$A$745,A201)))*((O201-'Tela de entrada'!$K$15)/(IF(SUMIFS($O$2:$O$745,$B$2:$B$745,B201,$A$2:$A$745,A201)-('Tela de entrada'!$K$15*'Tela de entrada'!$D$12)=0,1,SUMIFS($O$2:$O$745,$B$2:$B$745,B201,$A$2:$A$745,A201)-('Tela de entrada'!$K$15*'Tela de entrada'!$D$12))))</f>
        <v>0</v>
      </c>
      <c r="Q201" s="1">
        <f>MAX(0,(SUMIFS($N$2:$N$745,$B$2:$B$745,B201,$A$2:$A$745,A201)-SUMIFS($O$2:$O$745,$B$2:$B$745,B201,$A$2:$A$745,A201)))*(('Tela de entrada'!$K$16-O201)/(IF((('Tela de entrada'!$K$16*'Tela de entrada'!$D$12)-SUMIFS($O$2:$O$745,$B$2:$B$745,B201,$A$2:$A$745,A201))=0,1,(('Tela de entrada'!$K$16*'Tela de entrada'!$D$12)-SUMIFS($O$2:$O$745,$B$2:$B$745,B201,$A$2:$A$745,A201)))))</f>
        <v>0</v>
      </c>
      <c r="R201" s="1">
        <f t="shared" si="15"/>
        <v>3.8</v>
      </c>
    </row>
    <row r="202" spans="1:18" x14ac:dyDescent="0.25">
      <c r="A202">
        <v>1</v>
      </c>
      <c r="B202">
        <v>1</v>
      </c>
      <c r="C202">
        <v>1</v>
      </c>
      <c r="D202">
        <v>201</v>
      </c>
      <c r="E202">
        <v>1</v>
      </c>
      <c r="F202" s="1">
        <f>INDEX('Tela de entrada'!$C$20:$C$763,MATCH('Contrato Flexível Percentual'!D202,'Tela de entrada'!$B$20:$B$763,0),1)</f>
        <v>35</v>
      </c>
      <c r="G202">
        <v>0</v>
      </c>
      <c r="H202">
        <f t="shared" si="13"/>
        <v>35</v>
      </c>
      <c r="M202" s="1">
        <f t="shared" si="14"/>
        <v>1.75E-3</v>
      </c>
      <c r="N202" s="1">
        <f>IF('Tela de entrada'!$K$14="carga",$L$2*M202,'Contrato Flexível Percentual'!$L$2/'Tela de entrada'!$D$12)</f>
        <v>7</v>
      </c>
      <c r="O202" s="1">
        <f>IFERROR(MIN('Tela de entrada'!$K$16,MAX(N202,'Tela de entrada'!$K$15)),"")</f>
        <v>7</v>
      </c>
      <c r="P202" s="1">
        <f>MAX(0,(SUMIFS($O$2:$O$745,$B$2:$B$745,B202,$A$2:$A$745,A202)-SUMIFS($N$2:$N$745,$B$2:$B$745,B202,$A$2:$A$745,A202)))*((O202-'Tela de entrada'!$K$15)/(IF(SUMIFS($O$2:$O$745,$B$2:$B$745,B202,$A$2:$A$745,A202)-('Tela de entrada'!$K$15*'Tela de entrada'!$D$12)=0,1,SUMIFS($O$2:$O$745,$B$2:$B$745,B202,$A$2:$A$745,A202)-('Tela de entrada'!$K$15*'Tela de entrada'!$D$12))))</f>
        <v>0</v>
      </c>
      <c r="Q202" s="1">
        <f>MAX(0,(SUMIFS($N$2:$N$745,$B$2:$B$745,B202,$A$2:$A$745,A202)-SUMIFS($O$2:$O$745,$B$2:$B$745,B202,$A$2:$A$745,A202)))*(('Tela de entrada'!$K$16-O202)/(IF((('Tela de entrada'!$K$16*'Tela de entrada'!$D$12)-SUMIFS($O$2:$O$745,$B$2:$B$745,B202,$A$2:$A$745,A202))=0,1,(('Tela de entrada'!$K$16*'Tela de entrada'!$D$12)-SUMIFS($O$2:$O$745,$B$2:$B$745,B202,$A$2:$A$745,A202)))))</f>
        <v>0</v>
      </c>
      <c r="R202" s="1">
        <f t="shared" si="15"/>
        <v>7</v>
      </c>
    </row>
    <row r="203" spans="1:18" x14ac:dyDescent="0.25">
      <c r="A203">
        <v>1</v>
      </c>
      <c r="B203">
        <v>1</v>
      </c>
      <c r="C203">
        <v>1</v>
      </c>
      <c r="D203">
        <v>202</v>
      </c>
      <c r="E203">
        <v>1</v>
      </c>
      <c r="F203" s="1">
        <f>INDEX('Tela de entrada'!$C$20:$C$763,MATCH('Contrato Flexível Percentual'!D203,'Tela de entrada'!$B$20:$B$763,0),1)</f>
        <v>13</v>
      </c>
      <c r="G203">
        <v>0</v>
      </c>
      <c r="H203">
        <f t="shared" si="13"/>
        <v>13</v>
      </c>
      <c r="M203" s="1">
        <f t="shared" si="14"/>
        <v>6.4999999999999997E-4</v>
      </c>
      <c r="N203" s="1">
        <f>IF('Tela de entrada'!$K$14="carga",$L$2*M203,'Contrato Flexível Percentual'!$L$2/'Tela de entrada'!$D$12)</f>
        <v>2.6</v>
      </c>
      <c r="O203" s="1">
        <f>IFERROR(MIN('Tela de entrada'!$K$16,MAX(N203,'Tela de entrada'!$K$15)),"")</f>
        <v>2.6</v>
      </c>
      <c r="P203" s="1">
        <f>MAX(0,(SUMIFS($O$2:$O$745,$B$2:$B$745,B203,$A$2:$A$745,A203)-SUMIFS($N$2:$N$745,$B$2:$B$745,B203,$A$2:$A$745,A203)))*((O203-'Tela de entrada'!$K$15)/(IF(SUMIFS($O$2:$O$745,$B$2:$B$745,B203,$A$2:$A$745,A203)-('Tela de entrada'!$K$15*'Tela de entrada'!$D$12)=0,1,SUMIFS($O$2:$O$745,$B$2:$B$745,B203,$A$2:$A$745,A203)-('Tela de entrada'!$K$15*'Tela de entrada'!$D$12))))</f>
        <v>0</v>
      </c>
      <c r="Q203" s="1">
        <f>MAX(0,(SUMIFS($N$2:$N$745,$B$2:$B$745,B203,$A$2:$A$745,A203)-SUMIFS($O$2:$O$745,$B$2:$B$745,B203,$A$2:$A$745,A203)))*(('Tela de entrada'!$K$16-O203)/(IF((('Tela de entrada'!$K$16*'Tela de entrada'!$D$12)-SUMIFS($O$2:$O$745,$B$2:$B$745,B203,$A$2:$A$745,A203))=0,1,(('Tela de entrada'!$K$16*'Tela de entrada'!$D$12)-SUMIFS($O$2:$O$745,$B$2:$B$745,B203,$A$2:$A$745,A203)))))</f>
        <v>0</v>
      </c>
      <c r="R203" s="1">
        <f t="shared" si="15"/>
        <v>2.6</v>
      </c>
    </row>
    <row r="204" spans="1:18" x14ac:dyDescent="0.25">
      <c r="A204">
        <v>1</v>
      </c>
      <c r="B204">
        <v>1</v>
      </c>
      <c r="C204">
        <v>1</v>
      </c>
      <c r="D204">
        <v>203</v>
      </c>
      <c r="E204">
        <v>1</v>
      </c>
      <c r="F204" s="1">
        <f>INDEX('Tela de entrada'!$C$20:$C$763,MATCH('Contrato Flexível Percentual'!D204,'Tela de entrada'!$B$20:$B$763,0),1)</f>
        <v>31</v>
      </c>
      <c r="G204">
        <v>0</v>
      </c>
      <c r="H204">
        <f t="shared" si="13"/>
        <v>31</v>
      </c>
      <c r="M204" s="1">
        <f t="shared" si="14"/>
        <v>1.5499999999999999E-3</v>
      </c>
      <c r="N204" s="1">
        <f>IF('Tela de entrada'!$K$14="carga",$L$2*M204,'Contrato Flexível Percentual'!$L$2/'Tela de entrada'!$D$12)</f>
        <v>6.2</v>
      </c>
      <c r="O204" s="1">
        <f>IFERROR(MIN('Tela de entrada'!$K$16,MAX(N204,'Tela de entrada'!$K$15)),"")</f>
        <v>6.2</v>
      </c>
      <c r="P204" s="1">
        <f>MAX(0,(SUMIFS($O$2:$O$745,$B$2:$B$745,B204,$A$2:$A$745,A204)-SUMIFS($N$2:$N$745,$B$2:$B$745,B204,$A$2:$A$745,A204)))*((O204-'Tela de entrada'!$K$15)/(IF(SUMIFS($O$2:$O$745,$B$2:$B$745,B204,$A$2:$A$745,A204)-('Tela de entrada'!$K$15*'Tela de entrada'!$D$12)=0,1,SUMIFS($O$2:$O$745,$B$2:$B$745,B204,$A$2:$A$745,A204)-('Tela de entrada'!$K$15*'Tela de entrada'!$D$12))))</f>
        <v>0</v>
      </c>
      <c r="Q204" s="1">
        <f>MAX(0,(SUMIFS($N$2:$N$745,$B$2:$B$745,B204,$A$2:$A$745,A204)-SUMIFS($O$2:$O$745,$B$2:$B$745,B204,$A$2:$A$745,A204)))*(('Tela de entrada'!$K$16-O204)/(IF((('Tela de entrada'!$K$16*'Tela de entrada'!$D$12)-SUMIFS($O$2:$O$745,$B$2:$B$745,B204,$A$2:$A$745,A204))=0,1,(('Tela de entrada'!$K$16*'Tela de entrada'!$D$12)-SUMIFS($O$2:$O$745,$B$2:$B$745,B204,$A$2:$A$745,A204)))))</f>
        <v>0</v>
      </c>
      <c r="R204" s="1">
        <f t="shared" si="15"/>
        <v>6.2</v>
      </c>
    </row>
    <row r="205" spans="1:18" x14ac:dyDescent="0.25">
      <c r="A205">
        <v>1</v>
      </c>
      <c r="B205">
        <v>1</v>
      </c>
      <c r="C205">
        <v>1</v>
      </c>
      <c r="D205">
        <v>204</v>
      </c>
      <c r="E205">
        <v>1</v>
      </c>
      <c r="F205" s="1">
        <f>INDEX('Tela de entrada'!$C$20:$C$763,MATCH('Contrato Flexível Percentual'!D205,'Tela de entrada'!$B$20:$B$763,0),1)</f>
        <v>46</v>
      </c>
      <c r="G205">
        <v>0</v>
      </c>
      <c r="H205">
        <f t="shared" si="13"/>
        <v>46</v>
      </c>
      <c r="M205" s="1">
        <f t="shared" si="14"/>
        <v>2.3E-3</v>
      </c>
      <c r="N205" s="1">
        <f>IF('Tela de entrada'!$K$14="carga",$L$2*M205,'Contrato Flexível Percentual'!$L$2/'Tela de entrada'!$D$12)</f>
        <v>9.1999999999999993</v>
      </c>
      <c r="O205" s="1">
        <f>IFERROR(MIN('Tela de entrada'!$K$16,MAX(N205,'Tela de entrada'!$K$15)),"")</f>
        <v>9.1999999999999993</v>
      </c>
      <c r="P205" s="1">
        <f>MAX(0,(SUMIFS($O$2:$O$745,$B$2:$B$745,B205,$A$2:$A$745,A205)-SUMIFS($N$2:$N$745,$B$2:$B$745,B205,$A$2:$A$745,A205)))*((O205-'Tela de entrada'!$K$15)/(IF(SUMIFS($O$2:$O$745,$B$2:$B$745,B205,$A$2:$A$745,A205)-('Tela de entrada'!$K$15*'Tela de entrada'!$D$12)=0,1,SUMIFS($O$2:$O$745,$B$2:$B$745,B205,$A$2:$A$745,A205)-('Tela de entrada'!$K$15*'Tela de entrada'!$D$12))))</f>
        <v>0</v>
      </c>
      <c r="Q205" s="1">
        <f>MAX(0,(SUMIFS($N$2:$N$745,$B$2:$B$745,B205,$A$2:$A$745,A205)-SUMIFS($O$2:$O$745,$B$2:$B$745,B205,$A$2:$A$745,A205)))*(('Tela de entrada'!$K$16-O205)/(IF((('Tela de entrada'!$K$16*'Tela de entrada'!$D$12)-SUMIFS($O$2:$O$745,$B$2:$B$745,B205,$A$2:$A$745,A205))=0,1,(('Tela de entrada'!$K$16*'Tela de entrada'!$D$12)-SUMIFS($O$2:$O$745,$B$2:$B$745,B205,$A$2:$A$745,A205)))))</f>
        <v>0</v>
      </c>
      <c r="R205" s="1">
        <f t="shared" si="15"/>
        <v>9.1999999999999993</v>
      </c>
    </row>
    <row r="206" spans="1:18" x14ac:dyDescent="0.25">
      <c r="A206">
        <v>1</v>
      </c>
      <c r="B206">
        <v>1</v>
      </c>
      <c r="C206">
        <v>1</v>
      </c>
      <c r="D206">
        <v>205</v>
      </c>
      <c r="E206">
        <v>1</v>
      </c>
      <c r="F206" s="1">
        <f>INDEX('Tela de entrada'!$C$20:$C$763,MATCH('Contrato Flexível Percentual'!D206,'Tela de entrada'!$B$20:$B$763,0),1)</f>
        <v>16</v>
      </c>
      <c r="G206">
        <v>0</v>
      </c>
      <c r="H206">
        <f t="shared" si="13"/>
        <v>16</v>
      </c>
      <c r="M206" s="1">
        <f t="shared" si="14"/>
        <v>8.0000000000000004E-4</v>
      </c>
      <c r="N206" s="1">
        <f>IF('Tela de entrada'!$K$14="carga",$L$2*M206,'Contrato Flexível Percentual'!$L$2/'Tela de entrada'!$D$12)</f>
        <v>3.2</v>
      </c>
      <c r="O206" s="1">
        <f>IFERROR(MIN('Tela de entrada'!$K$16,MAX(N206,'Tela de entrada'!$K$15)),"")</f>
        <v>3.2</v>
      </c>
      <c r="P206" s="1">
        <f>MAX(0,(SUMIFS($O$2:$O$745,$B$2:$B$745,B206,$A$2:$A$745,A206)-SUMIFS($N$2:$N$745,$B$2:$B$745,B206,$A$2:$A$745,A206)))*((O206-'Tela de entrada'!$K$15)/(IF(SUMIFS($O$2:$O$745,$B$2:$B$745,B206,$A$2:$A$745,A206)-('Tela de entrada'!$K$15*'Tela de entrada'!$D$12)=0,1,SUMIFS($O$2:$O$745,$B$2:$B$745,B206,$A$2:$A$745,A206)-('Tela de entrada'!$K$15*'Tela de entrada'!$D$12))))</f>
        <v>0</v>
      </c>
      <c r="Q206" s="1">
        <f>MAX(0,(SUMIFS($N$2:$N$745,$B$2:$B$745,B206,$A$2:$A$745,A206)-SUMIFS($O$2:$O$745,$B$2:$B$745,B206,$A$2:$A$745,A206)))*(('Tela de entrada'!$K$16-O206)/(IF((('Tela de entrada'!$K$16*'Tela de entrada'!$D$12)-SUMIFS($O$2:$O$745,$B$2:$B$745,B206,$A$2:$A$745,A206))=0,1,(('Tela de entrada'!$K$16*'Tela de entrada'!$D$12)-SUMIFS($O$2:$O$745,$B$2:$B$745,B206,$A$2:$A$745,A206)))))</f>
        <v>0</v>
      </c>
      <c r="R206" s="1">
        <f t="shared" si="15"/>
        <v>3.2</v>
      </c>
    </row>
    <row r="207" spans="1:18" x14ac:dyDescent="0.25">
      <c r="A207">
        <v>1</v>
      </c>
      <c r="B207">
        <v>1</v>
      </c>
      <c r="C207">
        <v>1</v>
      </c>
      <c r="D207">
        <v>206</v>
      </c>
      <c r="E207">
        <v>1</v>
      </c>
      <c r="F207" s="1">
        <f>INDEX('Tela de entrada'!$C$20:$C$763,MATCH('Contrato Flexível Percentual'!D207,'Tela de entrada'!$B$20:$B$763,0),1)</f>
        <v>31</v>
      </c>
      <c r="G207">
        <v>0</v>
      </c>
      <c r="H207">
        <f t="shared" si="13"/>
        <v>31</v>
      </c>
      <c r="M207" s="1">
        <f t="shared" si="14"/>
        <v>1.5499999999999999E-3</v>
      </c>
      <c r="N207" s="1">
        <f>IF('Tela de entrada'!$K$14="carga",$L$2*M207,'Contrato Flexível Percentual'!$L$2/'Tela de entrada'!$D$12)</f>
        <v>6.2</v>
      </c>
      <c r="O207" s="1">
        <f>IFERROR(MIN('Tela de entrada'!$K$16,MAX(N207,'Tela de entrada'!$K$15)),"")</f>
        <v>6.2</v>
      </c>
      <c r="P207" s="1">
        <f>MAX(0,(SUMIFS($O$2:$O$745,$B$2:$B$745,B207,$A$2:$A$745,A207)-SUMIFS($N$2:$N$745,$B$2:$B$745,B207,$A$2:$A$745,A207)))*((O207-'Tela de entrada'!$K$15)/(IF(SUMIFS($O$2:$O$745,$B$2:$B$745,B207,$A$2:$A$745,A207)-('Tela de entrada'!$K$15*'Tela de entrada'!$D$12)=0,1,SUMIFS($O$2:$O$745,$B$2:$B$745,B207,$A$2:$A$745,A207)-('Tela de entrada'!$K$15*'Tela de entrada'!$D$12))))</f>
        <v>0</v>
      </c>
      <c r="Q207" s="1">
        <f>MAX(0,(SUMIFS($N$2:$N$745,$B$2:$B$745,B207,$A$2:$A$745,A207)-SUMIFS($O$2:$O$745,$B$2:$B$745,B207,$A$2:$A$745,A207)))*(('Tela de entrada'!$K$16-O207)/(IF((('Tela de entrada'!$K$16*'Tela de entrada'!$D$12)-SUMIFS($O$2:$O$745,$B$2:$B$745,B207,$A$2:$A$745,A207))=0,1,(('Tela de entrada'!$K$16*'Tela de entrada'!$D$12)-SUMIFS($O$2:$O$745,$B$2:$B$745,B207,$A$2:$A$745,A207)))))</f>
        <v>0</v>
      </c>
      <c r="R207" s="1">
        <f t="shared" si="15"/>
        <v>6.2</v>
      </c>
    </row>
    <row r="208" spans="1:18" x14ac:dyDescent="0.25">
      <c r="A208">
        <v>1</v>
      </c>
      <c r="B208">
        <v>1</v>
      </c>
      <c r="C208">
        <v>1</v>
      </c>
      <c r="D208">
        <v>207</v>
      </c>
      <c r="E208">
        <v>1</v>
      </c>
      <c r="F208" s="1">
        <f>INDEX('Tela de entrada'!$C$20:$C$763,MATCH('Contrato Flexível Percentual'!D208,'Tela de entrada'!$B$20:$B$763,0),1)</f>
        <v>25</v>
      </c>
      <c r="G208">
        <v>0</v>
      </c>
      <c r="H208">
        <f t="shared" si="13"/>
        <v>25</v>
      </c>
      <c r="M208" s="1">
        <f t="shared" si="14"/>
        <v>1.25E-3</v>
      </c>
      <c r="N208" s="1">
        <f>IF('Tela de entrada'!$K$14="carga",$L$2*M208,'Contrato Flexível Percentual'!$L$2/'Tela de entrada'!$D$12)</f>
        <v>5</v>
      </c>
      <c r="O208" s="1">
        <f>IFERROR(MIN('Tela de entrada'!$K$16,MAX(N208,'Tela de entrada'!$K$15)),"")</f>
        <v>5</v>
      </c>
      <c r="P208" s="1">
        <f>MAX(0,(SUMIFS($O$2:$O$745,$B$2:$B$745,B208,$A$2:$A$745,A208)-SUMIFS($N$2:$N$745,$B$2:$B$745,B208,$A$2:$A$745,A208)))*((O208-'Tela de entrada'!$K$15)/(IF(SUMIFS($O$2:$O$745,$B$2:$B$745,B208,$A$2:$A$745,A208)-('Tela de entrada'!$K$15*'Tela de entrada'!$D$12)=0,1,SUMIFS($O$2:$O$745,$B$2:$B$745,B208,$A$2:$A$745,A208)-('Tela de entrada'!$K$15*'Tela de entrada'!$D$12))))</f>
        <v>0</v>
      </c>
      <c r="Q208" s="1">
        <f>MAX(0,(SUMIFS($N$2:$N$745,$B$2:$B$745,B208,$A$2:$A$745,A208)-SUMIFS($O$2:$O$745,$B$2:$B$745,B208,$A$2:$A$745,A208)))*(('Tela de entrada'!$K$16-O208)/(IF((('Tela de entrada'!$K$16*'Tela de entrada'!$D$12)-SUMIFS($O$2:$O$745,$B$2:$B$745,B208,$A$2:$A$745,A208))=0,1,(('Tela de entrada'!$K$16*'Tela de entrada'!$D$12)-SUMIFS($O$2:$O$745,$B$2:$B$745,B208,$A$2:$A$745,A208)))))</f>
        <v>0</v>
      </c>
      <c r="R208" s="1">
        <f t="shared" si="15"/>
        <v>5</v>
      </c>
    </row>
    <row r="209" spans="1:18" x14ac:dyDescent="0.25">
      <c r="A209">
        <v>1</v>
      </c>
      <c r="B209">
        <v>1</v>
      </c>
      <c r="C209">
        <v>1</v>
      </c>
      <c r="D209">
        <v>208</v>
      </c>
      <c r="E209">
        <v>1</v>
      </c>
      <c r="F209" s="1">
        <f>INDEX('Tela de entrada'!$C$20:$C$763,MATCH('Contrato Flexível Percentual'!D209,'Tela de entrada'!$B$20:$B$763,0),1)</f>
        <v>42</v>
      </c>
      <c r="G209">
        <v>0</v>
      </c>
      <c r="H209">
        <f t="shared" si="13"/>
        <v>42</v>
      </c>
      <c r="M209" s="1">
        <f t="shared" si="14"/>
        <v>2.0999999999999999E-3</v>
      </c>
      <c r="N209" s="1">
        <f>IF('Tela de entrada'!$K$14="carga",$L$2*M209,'Contrato Flexível Percentual'!$L$2/'Tela de entrada'!$D$12)</f>
        <v>8.4</v>
      </c>
      <c r="O209" s="1">
        <f>IFERROR(MIN('Tela de entrada'!$K$16,MAX(N209,'Tela de entrada'!$K$15)),"")</f>
        <v>8.4</v>
      </c>
      <c r="P209" s="1">
        <f>MAX(0,(SUMIFS($O$2:$O$745,$B$2:$B$745,B209,$A$2:$A$745,A209)-SUMIFS($N$2:$N$745,$B$2:$B$745,B209,$A$2:$A$745,A209)))*((O209-'Tela de entrada'!$K$15)/(IF(SUMIFS($O$2:$O$745,$B$2:$B$745,B209,$A$2:$A$745,A209)-('Tela de entrada'!$K$15*'Tela de entrada'!$D$12)=0,1,SUMIFS($O$2:$O$745,$B$2:$B$745,B209,$A$2:$A$745,A209)-('Tela de entrada'!$K$15*'Tela de entrada'!$D$12))))</f>
        <v>0</v>
      </c>
      <c r="Q209" s="1">
        <f>MAX(0,(SUMIFS($N$2:$N$745,$B$2:$B$745,B209,$A$2:$A$745,A209)-SUMIFS($O$2:$O$745,$B$2:$B$745,B209,$A$2:$A$745,A209)))*(('Tela de entrada'!$K$16-O209)/(IF((('Tela de entrada'!$K$16*'Tela de entrada'!$D$12)-SUMIFS($O$2:$O$745,$B$2:$B$745,B209,$A$2:$A$745,A209))=0,1,(('Tela de entrada'!$K$16*'Tela de entrada'!$D$12)-SUMIFS($O$2:$O$745,$B$2:$B$745,B209,$A$2:$A$745,A209)))))</f>
        <v>0</v>
      </c>
      <c r="R209" s="1">
        <f t="shared" si="15"/>
        <v>8.4</v>
      </c>
    </row>
    <row r="210" spans="1:18" x14ac:dyDescent="0.25">
      <c r="A210">
        <v>1</v>
      </c>
      <c r="B210">
        <v>1</v>
      </c>
      <c r="C210">
        <v>1</v>
      </c>
      <c r="D210">
        <v>209</v>
      </c>
      <c r="E210">
        <v>1</v>
      </c>
      <c r="F210" s="1">
        <f>INDEX('Tela de entrada'!$C$20:$C$763,MATCH('Contrato Flexível Percentual'!D210,'Tela de entrada'!$B$20:$B$763,0),1)</f>
        <v>50</v>
      </c>
      <c r="G210">
        <v>0</v>
      </c>
      <c r="H210">
        <f t="shared" si="13"/>
        <v>50</v>
      </c>
      <c r="M210" s="1">
        <f t="shared" si="14"/>
        <v>2.5000000000000001E-3</v>
      </c>
      <c r="N210" s="1">
        <f>IF('Tela de entrada'!$K$14="carga",$L$2*M210,'Contrato Flexível Percentual'!$L$2/'Tela de entrada'!$D$12)</f>
        <v>10</v>
      </c>
      <c r="O210" s="1">
        <f>IFERROR(MIN('Tela de entrada'!$K$16,MAX(N210,'Tela de entrada'!$K$15)),"")</f>
        <v>10</v>
      </c>
      <c r="P210" s="1">
        <f>MAX(0,(SUMIFS($O$2:$O$745,$B$2:$B$745,B210,$A$2:$A$745,A210)-SUMIFS($N$2:$N$745,$B$2:$B$745,B210,$A$2:$A$745,A210)))*((O210-'Tela de entrada'!$K$15)/(IF(SUMIFS($O$2:$O$745,$B$2:$B$745,B210,$A$2:$A$745,A210)-('Tela de entrada'!$K$15*'Tela de entrada'!$D$12)=0,1,SUMIFS($O$2:$O$745,$B$2:$B$745,B210,$A$2:$A$745,A210)-('Tela de entrada'!$K$15*'Tela de entrada'!$D$12))))</f>
        <v>0</v>
      </c>
      <c r="Q210" s="1">
        <f>MAX(0,(SUMIFS($N$2:$N$745,$B$2:$B$745,B210,$A$2:$A$745,A210)-SUMIFS($O$2:$O$745,$B$2:$B$745,B210,$A$2:$A$745,A210)))*(('Tela de entrada'!$K$16-O210)/(IF((('Tela de entrada'!$K$16*'Tela de entrada'!$D$12)-SUMIFS($O$2:$O$745,$B$2:$B$745,B210,$A$2:$A$745,A210))=0,1,(('Tela de entrada'!$K$16*'Tela de entrada'!$D$12)-SUMIFS($O$2:$O$745,$B$2:$B$745,B210,$A$2:$A$745,A210)))))</f>
        <v>0</v>
      </c>
      <c r="R210" s="1">
        <f t="shared" si="15"/>
        <v>10</v>
      </c>
    </row>
    <row r="211" spans="1:18" x14ac:dyDescent="0.25">
      <c r="A211">
        <v>1</v>
      </c>
      <c r="B211">
        <v>1</v>
      </c>
      <c r="C211">
        <v>1</v>
      </c>
      <c r="D211">
        <v>210</v>
      </c>
      <c r="E211">
        <v>1</v>
      </c>
      <c r="F211" s="1">
        <f>INDEX('Tela de entrada'!$C$20:$C$763,MATCH('Contrato Flexível Percentual'!D211,'Tela de entrada'!$B$20:$B$763,0),1)</f>
        <v>5</v>
      </c>
      <c r="G211">
        <v>0</v>
      </c>
      <c r="H211">
        <f t="shared" si="13"/>
        <v>5</v>
      </c>
      <c r="M211" s="1">
        <f t="shared" si="14"/>
        <v>2.5000000000000001E-4</v>
      </c>
      <c r="N211" s="1">
        <f>IF('Tela de entrada'!$K$14="carga",$L$2*M211,'Contrato Flexível Percentual'!$L$2/'Tela de entrada'!$D$12)</f>
        <v>1</v>
      </c>
      <c r="O211" s="1">
        <f>IFERROR(MIN('Tela de entrada'!$K$16,MAX(N211,'Tela de entrada'!$K$15)),"")</f>
        <v>1</v>
      </c>
      <c r="P211" s="1">
        <f>MAX(0,(SUMIFS($O$2:$O$745,$B$2:$B$745,B211,$A$2:$A$745,A211)-SUMIFS($N$2:$N$745,$B$2:$B$745,B211,$A$2:$A$745,A211)))*((O211-'Tela de entrada'!$K$15)/(IF(SUMIFS($O$2:$O$745,$B$2:$B$745,B211,$A$2:$A$745,A211)-('Tela de entrada'!$K$15*'Tela de entrada'!$D$12)=0,1,SUMIFS($O$2:$O$745,$B$2:$B$745,B211,$A$2:$A$745,A211)-('Tela de entrada'!$K$15*'Tela de entrada'!$D$12))))</f>
        <v>0</v>
      </c>
      <c r="Q211" s="1">
        <f>MAX(0,(SUMIFS($N$2:$N$745,$B$2:$B$745,B211,$A$2:$A$745,A211)-SUMIFS($O$2:$O$745,$B$2:$B$745,B211,$A$2:$A$745,A211)))*(('Tela de entrada'!$K$16-O211)/(IF((('Tela de entrada'!$K$16*'Tela de entrada'!$D$12)-SUMIFS($O$2:$O$745,$B$2:$B$745,B211,$A$2:$A$745,A211))=0,1,(('Tela de entrada'!$K$16*'Tela de entrada'!$D$12)-SUMIFS($O$2:$O$745,$B$2:$B$745,B211,$A$2:$A$745,A211)))))</f>
        <v>0</v>
      </c>
      <c r="R211" s="1">
        <f t="shared" si="15"/>
        <v>1</v>
      </c>
    </row>
    <row r="212" spans="1:18" x14ac:dyDescent="0.25">
      <c r="A212">
        <v>1</v>
      </c>
      <c r="B212">
        <v>1</v>
      </c>
      <c r="C212">
        <v>1</v>
      </c>
      <c r="D212">
        <v>211</v>
      </c>
      <c r="E212">
        <v>1</v>
      </c>
      <c r="F212" s="1">
        <f>INDEX('Tela de entrada'!$C$20:$C$763,MATCH('Contrato Flexível Percentual'!D212,'Tela de entrada'!$B$20:$B$763,0),1)</f>
        <v>34</v>
      </c>
      <c r="G212">
        <v>0</v>
      </c>
      <c r="H212">
        <f t="shared" si="13"/>
        <v>34</v>
      </c>
      <c r="M212" s="1">
        <f t="shared" si="14"/>
        <v>1.6999999999999999E-3</v>
      </c>
      <c r="N212" s="1">
        <f>IF('Tela de entrada'!$K$14="carga",$L$2*M212,'Contrato Flexível Percentual'!$L$2/'Tela de entrada'!$D$12)</f>
        <v>6.8</v>
      </c>
      <c r="O212" s="1">
        <f>IFERROR(MIN('Tela de entrada'!$K$16,MAX(N212,'Tela de entrada'!$K$15)),"")</f>
        <v>6.8</v>
      </c>
      <c r="P212" s="1">
        <f>MAX(0,(SUMIFS($O$2:$O$745,$B$2:$B$745,B212,$A$2:$A$745,A212)-SUMIFS($N$2:$N$745,$B$2:$B$745,B212,$A$2:$A$745,A212)))*((O212-'Tela de entrada'!$K$15)/(IF(SUMIFS($O$2:$O$745,$B$2:$B$745,B212,$A$2:$A$745,A212)-('Tela de entrada'!$K$15*'Tela de entrada'!$D$12)=0,1,SUMIFS($O$2:$O$745,$B$2:$B$745,B212,$A$2:$A$745,A212)-('Tela de entrada'!$K$15*'Tela de entrada'!$D$12))))</f>
        <v>0</v>
      </c>
      <c r="Q212" s="1">
        <f>MAX(0,(SUMIFS($N$2:$N$745,$B$2:$B$745,B212,$A$2:$A$745,A212)-SUMIFS($O$2:$O$745,$B$2:$B$745,B212,$A$2:$A$745,A212)))*(('Tela de entrada'!$K$16-O212)/(IF((('Tela de entrada'!$K$16*'Tela de entrada'!$D$12)-SUMIFS($O$2:$O$745,$B$2:$B$745,B212,$A$2:$A$745,A212))=0,1,(('Tela de entrada'!$K$16*'Tela de entrada'!$D$12)-SUMIFS($O$2:$O$745,$B$2:$B$745,B212,$A$2:$A$745,A212)))))</f>
        <v>0</v>
      </c>
      <c r="R212" s="1">
        <f t="shared" si="15"/>
        <v>6.8</v>
      </c>
    </row>
    <row r="213" spans="1:18" x14ac:dyDescent="0.25">
      <c r="A213">
        <v>1</v>
      </c>
      <c r="B213">
        <v>1</v>
      </c>
      <c r="C213">
        <v>1</v>
      </c>
      <c r="D213">
        <v>212</v>
      </c>
      <c r="E213">
        <v>1</v>
      </c>
      <c r="F213" s="1">
        <f>INDEX('Tela de entrada'!$C$20:$C$763,MATCH('Contrato Flexível Percentual'!D213,'Tela de entrada'!$B$20:$B$763,0),1)</f>
        <v>42</v>
      </c>
      <c r="G213">
        <v>0</v>
      </c>
      <c r="H213">
        <f t="shared" si="13"/>
        <v>42</v>
      </c>
      <c r="M213" s="1">
        <f t="shared" si="14"/>
        <v>2.0999999999999999E-3</v>
      </c>
      <c r="N213" s="1">
        <f>IF('Tela de entrada'!$K$14="carga",$L$2*M213,'Contrato Flexível Percentual'!$L$2/'Tela de entrada'!$D$12)</f>
        <v>8.4</v>
      </c>
      <c r="O213" s="1">
        <f>IFERROR(MIN('Tela de entrada'!$K$16,MAX(N213,'Tela de entrada'!$K$15)),"")</f>
        <v>8.4</v>
      </c>
      <c r="P213" s="1">
        <f>MAX(0,(SUMIFS($O$2:$O$745,$B$2:$B$745,B213,$A$2:$A$745,A213)-SUMIFS($N$2:$N$745,$B$2:$B$745,B213,$A$2:$A$745,A213)))*((O213-'Tela de entrada'!$K$15)/(IF(SUMIFS($O$2:$O$745,$B$2:$B$745,B213,$A$2:$A$745,A213)-('Tela de entrada'!$K$15*'Tela de entrada'!$D$12)=0,1,SUMIFS($O$2:$O$745,$B$2:$B$745,B213,$A$2:$A$745,A213)-('Tela de entrada'!$K$15*'Tela de entrada'!$D$12))))</f>
        <v>0</v>
      </c>
      <c r="Q213" s="1">
        <f>MAX(0,(SUMIFS($N$2:$N$745,$B$2:$B$745,B213,$A$2:$A$745,A213)-SUMIFS($O$2:$O$745,$B$2:$B$745,B213,$A$2:$A$745,A213)))*(('Tela de entrada'!$K$16-O213)/(IF((('Tela de entrada'!$K$16*'Tela de entrada'!$D$12)-SUMIFS($O$2:$O$745,$B$2:$B$745,B213,$A$2:$A$745,A213))=0,1,(('Tela de entrada'!$K$16*'Tela de entrada'!$D$12)-SUMIFS($O$2:$O$745,$B$2:$B$745,B213,$A$2:$A$745,A213)))))</f>
        <v>0</v>
      </c>
      <c r="R213" s="1">
        <f t="shared" si="15"/>
        <v>8.4</v>
      </c>
    </row>
    <row r="214" spans="1:18" x14ac:dyDescent="0.25">
      <c r="A214">
        <v>1</v>
      </c>
      <c r="B214">
        <v>1</v>
      </c>
      <c r="C214">
        <v>1</v>
      </c>
      <c r="D214">
        <v>213</v>
      </c>
      <c r="E214">
        <v>1</v>
      </c>
      <c r="F214" s="1">
        <f>INDEX('Tela de entrada'!$C$20:$C$763,MATCH('Contrato Flexível Percentual'!D214,'Tela de entrada'!$B$20:$B$763,0),1)</f>
        <v>43</v>
      </c>
      <c r="G214">
        <v>0</v>
      </c>
      <c r="H214">
        <f t="shared" si="13"/>
        <v>43</v>
      </c>
      <c r="M214" s="1">
        <f t="shared" si="14"/>
        <v>2.15E-3</v>
      </c>
      <c r="N214" s="1">
        <f>IF('Tela de entrada'!$K$14="carga",$L$2*M214,'Contrato Flexível Percentual'!$L$2/'Tela de entrada'!$D$12)</f>
        <v>8.6</v>
      </c>
      <c r="O214" s="1">
        <f>IFERROR(MIN('Tela de entrada'!$K$16,MAX(N214,'Tela de entrada'!$K$15)),"")</f>
        <v>8.6</v>
      </c>
      <c r="P214" s="1">
        <f>MAX(0,(SUMIFS($O$2:$O$745,$B$2:$B$745,B214,$A$2:$A$745,A214)-SUMIFS($N$2:$N$745,$B$2:$B$745,B214,$A$2:$A$745,A214)))*((O214-'Tela de entrada'!$K$15)/(IF(SUMIFS($O$2:$O$745,$B$2:$B$745,B214,$A$2:$A$745,A214)-('Tela de entrada'!$K$15*'Tela de entrada'!$D$12)=0,1,SUMIFS($O$2:$O$745,$B$2:$B$745,B214,$A$2:$A$745,A214)-('Tela de entrada'!$K$15*'Tela de entrada'!$D$12))))</f>
        <v>0</v>
      </c>
      <c r="Q214" s="1">
        <f>MAX(0,(SUMIFS($N$2:$N$745,$B$2:$B$745,B214,$A$2:$A$745,A214)-SUMIFS($O$2:$O$745,$B$2:$B$745,B214,$A$2:$A$745,A214)))*(('Tela de entrada'!$K$16-O214)/(IF((('Tela de entrada'!$K$16*'Tela de entrada'!$D$12)-SUMIFS($O$2:$O$745,$B$2:$B$745,B214,$A$2:$A$745,A214))=0,1,(('Tela de entrada'!$K$16*'Tela de entrada'!$D$12)-SUMIFS($O$2:$O$745,$B$2:$B$745,B214,$A$2:$A$745,A214)))))</f>
        <v>0</v>
      </c>
      <c r="R214" s="1">
        <f t="shared" si="15"/>
        <v>8.6</v>
      </c>
    </row>
    <row r="215" spans="1:18" x14ac:dyDescent="0.25">
      <c r="A215">
        <v>1</v>
      </c>
      <c r="B215">
        <v>1</v>
      </c>
      <c r="C215">
        <v>1</v>
      </c>
      <c r="D215">
        <v>214</v>
      </c>
      <c r="E215">
        <v>1</v>
      </c>
      <c r="F215" s="1">
        <f>INDEX('Tela de entrada'!$C$20:$C$763,MATCH('Contrato Flexível Percentual'!D215,'Tela de entrada'!$B$20:$B$763,0),1)</f>
        <v>37</v>
      </c>
      <c r="G215">
        <v>0</v>
      </c>
      <c r="H215">
        <f t="shared" si="13"/>
        <v>37</v>
      </c>
      <c r="M215" s="1">
        <f t="shared" si="14"/>
        <v>1.8500000000000001E-3</v>
      </c>
      <c r="N215" s="1">
        <f>IF('Tela de entrada'!$K$14="carga",$L$2*M215,'Contrato Flexível Percentual'!$L$2/'Tela de entrada'!$D$12)</f>
        <v>7.4</v>
      </c>
      <c r="O215" s="1">
        <f>IFERROR(MIN('Tela de entrada'!$K$16,MAX(N215,'Tela de entrada'!$K$15)),"")</f>
        <v>7.4</v>
      </c>
      <c r="P215" s="1">
        <f>MAX(0,(SUMIFS($O$2:$O$745,$B$2:$B$745,B215,$A$2:$A$745,A215)-SUMIFS($N$2:$N$745,$B$2:$B$745,B215,$A$2:$A$745,A215)))*((O215-'Tela de entrada'!$K$15)/(IF(SUMIFS($O$2:$O$745,$B$2:$B$745,B215,$A$2:$A$745,A215)-('Tela de entrada'!$K$15*'Tela de entrada'!$D$12)=0,1,SUMIFS($O$2:$O$745,$B$2:$B$745,B215,$A$2:$A$745,A215)-('Tela de entrada'!$K$15*'Tela de entrada'!$D$12))))</f>
        <v>0</v>
      </c>
      <c r="Q215" s="1">
        <f>MAX(0,(SUMIFS($N$2:$N$745,$B$2:$B$745,B215,$A$2:$A$745,A215)-SUMIFS($O$2:$O$745,$B$2:$B$745,B215,$A$2:$A$745,A215)))*(('Tela de entrada'!$K$16-O215)/(IF((('Tela de entrada'!$K$16*'Tela de entrada'!$D$12)-SUMIFS($O$2:$O$745,$B$2:$B$745,B215,$A$2:$A$745,A215))=0,1,(('Tela de entrada'!$K$16*'Tela de entrada'!$D$12)-SUMIFS($O$2:$O$745,$B$2:$B$745,B215,$A$2:$A$745,A215)))))</f>
        <v>0</v>
      </c>
      <c r="R215" s="1">
        <f t="shared" si="15"/>
        <v>7.4</v>
      </c>
    </row>
    <row r="216" spans="1:18" x14ac:dyDescent="0.25">
      <c r="A216">
        <v>1</v>
      </c>
      <c r="B216">
        <v>1</v>
      </c>
      <c r="C216">
        <v>1</v>
      </c>
      <c r="D216">
        <v>215</v>
      </c>
      <c r="E216">
        <v>1</v>
      </c>
      <c r="F216" s="1">
        <f>INDEX('Tela de entrada'!$C$20:$C$763,MATCH('Contrato Flexível Percentual'!D216,'Tela de entrada'!$B$20:$B$763,0),1)</f>
        <v>35</v>
      </c>
      <c r="G216">
        <v>0</v>
      </c>
      <c r="H216">
        <f t="shared" si="13"/>
        <v>35</v>
      </c>
      <c r="M216" s="1">
        <f t="shared" si="14"/>
        <v>1.75E-3</v>
      </c>
      <c r="N216" s="1">
        <f>IF('Tela de entrada'!$K$14="carga",$L$2*M216,'Contrato Flexível Percentual'!$L$2/'Tela de entrada'!$D$12)</f>
        <v>7</v>
      </c>
      <c r="O216" s="1">
        <f>IFERROR(MIN('Tela de entrada'!$K$16,MAX(N216,'Tela de entrada'!$K$15)),"")</f>
        <v>7</v>
      </c>
      <c r="P216" s="1">
        <f>MAX(0,(SUMIFS($O$2:$O$745,$B$2:$B$745,B216,$A$2:$A$745,A216)-SUMIFS($N$2:$N$745,$B$2:$B$745,B216,$A$2:$A$745,A216)))*((O216-'Tela de entrada'!$K$15)/(IF(SUMIFS($O$2:$O$745,$B$2:$B$745,B216,$A$2:$A$745,A216)-('Tela de entrada'!$K$15*'Tela de entrada'!$D$12)=0,1,SUMIFS($O$2:$O$745,$B$2:$B$745,B216,$A$2:$A$745,A216)-('Tela de entrada'!$K$15*'Tela de entrada'!$D$12))))</f>
        <v>0</v>
      </c>
      <c r="Q216" s="1">
        <f>MAX(0,(SUMIFS($N$2:$N$745,$B$2:$B$745,B216,$A$2:$A$745,A216)-SUMIFS($O$2:$O$745,$B$2:$B$745,B216,$A$2:$A$745,A216)))*(('Tela de entrada'!$K$16-O216)/(IF((('Tela de entrada'!$K$16*'Tela de entrada'!$D$12)-SUMIFS($O$2:$O$745,$B$2:$B$745,B216,$A$2:$A$745,A216))=0,1,(('Tela de entrada'!$K$16*'Tela de entrada'!$D$12)-SUMIFS($O$2:$O$745,$B$2:$B$745,B216,$A$2:$A$745,A216)))))</f>
        <v>0</v>
      </c>
      <c r="R216" s="1">
        <f t="shared" si="15"/>
        <v>7</v>
      </c>
    </row>
    <row r="217" spans="1:18" x14ac:dyDescent="0.25">
      <c r="A217">
        <v>1</v>
      </c>
      <c r="B217">
        <v>1</v>
      </c>
      <c r="C217">
        <v>1</v>
      </c>
      <c r="D217">
        <v>216</v>
      </c>
      <c r="E217">
        <v>1</v>
      </c>
      <c r="F217" s="1">
        <f>INDEX('Tela de entrada'!$C$20:$C$763,MATCH('Contrato Flexível Percentual'!D217,'Tela de entrada'!$B$20:$B$763,0),1)</f>
        <v>35</v>
      </c>
      <c r="G217">
        <v>0</v>
      </c>
      <c r="H217">
        <f t="shared" si="13"/>
        <v>35</v>
      </c>
      <c r="M217" s="1">
        <f t="shared" si="14"/>
        <v>1.75E-3</v>
      </c>
      <c r="N217" s="1">
        <f>IF('Tela de entrada'!$K$14="carga",$L$2*M217,'Contrato Flexível Percentual'!$L$2/'Tela de entrada'!$D$12)</f>
        <v>7</v>
      </c>
      <c r="O217" s="1">
        <f>IFERROR(MIN('Tela de entrada'!$K$16,MAX(N217,'Tela de entrada'!$K$15)),"")</f>
        <v>7</v>
      </c>
      <c r="P217" s="1">
        <f>MAX(0,(SUMIFS($O$2:$O$745,$B$2:$B$745,B217,$A$2:$A$745,A217)-SUMIFS($N$2:$N$745,$B$2:$B$745,B217,$A$2:$A$745,A217)))*((O217-'Tela de entrada'!$K$15)/(IF(SUMIFS($O$2:$O$745,$B$2:$B$745,B217,$A$2:$A$745,A217)-('Tela de entrada'!$K$15*'Tela de entrada'!$D$12)=0,1,SUMIFS($O$2:$O$745,$B$2:$B$745,B217,$A$2:$A$745,A217)-('Tela de entrada'!$K$15*'Tela de entrada'!$D$12))))</f>
        <v>0</v>
      </c>
      <c r="Q217" s="1">
        <f>MAX(0,(SUMIFS($N$2:$N$745,$B$2:$B$745,B217,$A$2:$A$745,A217)-SUMIFS($O$2:$O$745,$B$2:$B$745,B217,$A$2:$A$745,A217)))*(('Tela de entrada'!$K$16-O217)/(IF((('Tela de entrada'!$K$16*'Tela de entrada'!$D$12)-SUMIFS($O$2:$O$745,$B$2:$B$745,B217,$A$2:$A$745,A217))=0,1,(('Tela de entrada'!$K$16*'Tela de entrada'!$D$12)-SUMIFS($O$2:$O$745,$B$2:$B$745,B217,$A$2:$A$745,A217)))))</f>
        <v>0</v>
      </c>
      <c r="R217" s="1">
        <f t="shared" si="15"/>
        <v>7</v>
      </c>
    </row>
    <row r="218" spans="1:18" x14ac:dyDescent="0.25">
      <c r="A218">
        <v>1</v>
      </c>
      <c r="B218">
        <v>1</v>
      </c>
      <c r="C218">
        <v>1</v>
      </c>
      <c r="D218">
        <v>217</v>
      </c>
      <c r="E218">
        <v>1</v>
      </c>
      <c r="F218" s="1">
        <f>INDEX('Tela de entrada'!$C$20:$C$763,MATCH('Contrato Flexível Percentual'!D218,'Tela de entrada'!$B$20:$B$763,0),1)</f>
        <v>45</v>
      </c>
      <c r="G218">
        <v>0</v>
      </c>
      <c r="H218">
        <f t="shared" si="13"/>
        <v>45</v>
      </c>
      <c r="M218" s="1">
        <f t="shared" si="14"/>
        <v>2.2499999999999998E-3</v>
      </c>
      <c r="N218" s="1">
        <f>IF('Tela de entrada'!$K$14="carga",$L$2*M218,'Contrato Flexível Percentual'!$L$2/'Tela de entrada'!$D$12)</f>
        <v>9</v>
      </c>
      <c r="O218" s="1">
        <f>IFERROR(MIN('Tela de entrada'!$K$16,MAX(N218,'Tela de entrada'!$K$15)),"")</f>
        <v>9</v>
      </c>
      <c r="P218" s="1">
        <f>MAX(0,(SUMIFS($O$2:$O$745,$B$2:$B$745,B218,$A$2:$A$745,A218)-SUMIFS($N$2:$N$745,$B$2:$B$745,B218,$A$2:$A$745,A218)))*((O218-'Tela de entrada'!$K$15)/(IF(SUMIFS($O$2:$O$745,$B$2:$B$745,B218,$A$2:$A$745,A218)-('Tela de entrada'!$K$15*'Tela de entrada'!$D$12)=0,1,SUMIFS($O$2:$O$745,$B$2:$B$745,B218,$A$2:$A$745,A218)-('Tela de entrada'!$K$15*'Tela de entrada'!$D$12))))</f>
        <v>0</v>
      </c>
      <c r="Q218" s="1">
        <f>MAX(0,(SUMIFS($N$2:$N$745,$B$2:$B$745,B218,$A$2:$A$745,A218)-SUMIFS($O$2:$O$745,$B$2:$B$745,B218,$A$2:$A$745,A218)))*(('Tela de entrada'!$K$16-O218)/(IF((('Tela de entrada'!$K$16*'Tela de entrada'!$D$12)-SUMIFS($O$2:$O$745,$B$2:$B$745,B218,$A$2:$A$745,A218))=0,1,(('Tela de entrada'!$K$16*'Tela de entrada'!$D$12)-SUMIFS($O$2:$O$745,$B$2:$B$745,B218,$A$2:$A$745,A218)))))</f>
        <v>0</v>
      </c>
      <c r="R218" s="1">
        <f t="shared" si="15"/>
        <v>9</v>
      </c>
    </row>
    <row r="219" spans="1:18" x14ac:dyDescent="0.25">
      <c r="A219">
        <v>1</v>
      </c>
      <c r="B219">
        <v>1</v>
      </c>
      <c r="C219">
        <v>1</v>
      </c>
      <c r="D219">
        <v>218</v>
      </c>
      <c r="E219">
        <v>1</v>
      </c>
      <c r="F219" s="1">
        <f>INDEX('Tela de entrada'!$C$20:$C$763,MATCH('Contrato Flexível Percentual'!D219,'Tela de entrada'!$B$20:$B$763,0),1)</f>
        <v>5</v>
      </c>
      <c r="G219">
        <v>0</v>
      </c>
      <c r="H219">
        <f t="shared" si="13"/>
        <v>5</v>
      </c>
      <c r="M219" s="1">
        <f t="shared" si="14"/>
        <v>2.5000000000000001E-4</v>
      </c>
      <c r="N219" s="1">
        <f>IF('Tela de entrada'!$K$14="carga",$L$2*M219,'Contrato Flexível Percentual'!$L$2/'Tela de entrada'!$D$12)</f>
        <v>1</v>
      </c>
      <c r="O219" s="1">
        <f>IFERROR(MIN('Tela de entrada'!$K$16,MAX(N219,'Tela de entrada'!$K$15)),"")</f>
        <v>1</v>
      </c>
      <c r="P219" s="1">
        <f>MAX(0,(SUMIFS($O$2:$O$745,$B$2:$B$745,B219,$A$2:$A$745,A219)-SUMIFS($N$2:$N$745,$B$2:$B$745,B219,$A$2:$A$745,A219)))*((O219-'Tela de entrada'!$K$15)/(IF(SUMIFS($O$2:$O$745,$B$2:$B$745,B219,$A$2:$A$745,A219)-('Tela de entrada'!$K$15*'Tela de entrada'!$D$12)=0,1,SUMIFS($O$2:$O$745,$B$2:$B$745,B219,$A$2:$A$745,A219)-('Tela de entrada'!$K$15*'Tela de entrada'!$D$12))))</f>
        <v>0</v>
      </c>
      <c r="Q219" s="1">
        <f>MAX(0,(SUMIFS($N$2:$N$745,$B$2:$B$745,B219,$A$2:$A$745,A219)-SUMIFS($O$2:$O$745,$B$2:$B$745,B219,$A$2:$A$745,A219)))*(('Tela de entrada'!$K$16-O219)/(IF((('Tela de entrada'!$K$16*'Tela de entrada'!$D$12)-SUMIFS($O$2:$O$745,$B$2:$B$745,B219,$A$2:$A$745,A219))=0,1,(('Tela de entrada'!$K$16*'Tela de entrada'!$D$12)-SUMIFS($O$2:$O$745,$B$2:$B$745,B219,$A$2:$A$745,A219)))))</f>
        <v>0</v>
      </c>
      <c r="R219" s="1">
        <f t="shared" si="15"/>
        <v>1</v>
      </c>
    </row>
    <row r="220" spans="1:18" x14ac:dyDescent="0.25">
      <c r="A220">
        <v>1</v>
      </c>
      <c r="B220">
        <v>1</v>
      </c>
      <c r="C220">
        <v>1</v>
      </c>
      <c r="D220">
        <v>219</v>
      </c>
      <c r="E220">
        <v>1</v>
      </c>
      <c r="F220" s="1">
        <f>INDEX('Tela de entrada'!$C$20:$C$763,MATCH('Contrato Flexível Percentual'!D220,'Tela de entrada'!$B$20:$B$763,0),1)</f>
        <v>7</v>
      </c>
      <c r="G220">
        <v>0</v>
      </c>
      <c r="H220">
        <f t="shared" si="13"/>
        <v>7</v>
      </c>
      <c r="M220" s="1">
        <f t="shared" si="14"/>
        <v>3.5E-4</v>
      </c>
      <c r="N220" s="1">
        <f>IF('Tela de entrada'!$K$14="carga",$L$2*M220,'Contrato Flexível Percentual'!$L$2/'Tela de entrada'!$D$12)</f>
        <v>1.4</v>
      </c>
      <c r="O220" s="1">
        <f>IFERROR(MIN('Tela de entrada'!$K$16,MAX(N220,'Tela de entrada'!$K$15)),"")</f>
        <v>1.4</v>
      </c>
      <c r="P220" s="1">
        <f>MAX(0,(SUMIFS($O$2:$O$745,$B$2:$B$745,B220,$A$2:$A$745,A220)-SUMIFS($N$2:$N$745,$B$2:$B$745,B220,$A$2:$A$745,A220)))*((O220-'Tela de entrada'!$K$15)/(IF(SUMIFS($O$2:$O$745,$B$2:$B$745,B220,$A$2:$A$745,A220)-('Tela de entrada'!$K$15*'Tela de entrada'!$D$12)=0,1,SUMIFS($O$2:$O$745,$B$2:$B$745,B220,$A$2:$A$745,A220)-('Tela de entrada'!$K$15*'Tela de entrada'!$D$12))))</f>
        <v>0</v>
      </c>
      <c r="Q220" s="1">
        <f>MAX(0,(SUMIFS($N$2:$N$745,$B$2:$B$745,B220,$A$2:$A$745,A220)-SUMIFS($O$2:$O$745,$B$2:$B$745,B220,$A$2:$A$745,A220)))*(('Tela de entrada'!$K$16-O220)/(IF((('Tela de entrada'!$K$16*'Tela de entrada'!$D$12)-SUMIFS($O$2:$O$745,$B$2:$B$745,B220,$A$2:$A$745,A220))=0,1,(('Tela de entrada'!$K$16*'Tela de entrada'!$D$12)-SUMIFS($O$2:$O$745,$B$2:$B$745,B220,$A$2:$A$745,A220)))))</f>
        <v>0</v>
      </c>
      <c r="R220" s="1">
        <f t="shared" si="15"/>
        <v>1.4</v>
      </c>
    </row>
    <row r="221" spans="1:18" x14ac:dyDescent="0.25">
      <c r="A221">
        <v>1</v>
      </c>
      <c r="B221">
        <v>1</v>
      </c>
      <c r="C221">
        <v>1</v>
      </c>
      <c r="D221">
        <v>220</v>
      </c>
      <c r="E221">
        <v>1</v>
      </c>
      <c r="F221" s="1">
        <f>INDEX('Tela de entrada'!$C$20:$C$763,MATCH('Contrato Flexível Percentual'!D221,'Tela de entrada'!$B$20:$B$763,0),1)</f>
        <v>41</v>
      </c>
      <c r="G221">
        <v>0</v>
      </c>
      <c r="H221">
        <f t="shared" si="13"/>
        <v>41</v>
      </c>
      <c r="M221" s="1">
        <f t="shared" si="14"/>
        <v>2.0500000000000002E-3</v>
      </c>
      <c r="N221" s="1">
        <f>IF('Tela de entrada'!$K$14="carga",$L$2*M221,'Contrato Flexível Percentual'!$L$2/'Tela de entrada'!$D$12)</f>
        <v>8.2000000000000011</v>
      </c>
      <c r="O221" s="1">
        <f>IFERROR(MIN('Tela de entrada'!$K$16,MAX(N221,'Tela de entrada'!$K$15)),"")</f>
        <v>8.2000000000000011</v>
      </c>
      <c r="P221" s="1">
        <f>MAX(0,(SUMIFS($O$2:$O$745,$B$2:$B$745,B221,$A$2:$A$745,A221)-SUMIFS($N$2:$N$745,$B$2:$B$745,B221,$A$2:$A$745,A221)))*((O221-'Tela de entrada'!$K$15)/(IF(SUMIFS($O$2:$O$745,$B$2:$B$745,B221,$A$2:$A$745,A221)-('Tela de entrada'!$K$15*'Tela de entrada'!$D$12)=0,1,SUMIFS($O$2:$O$745,$B$2:$B$745,B221,$A$2:$A$745,A221)-('Tela de entrada'!$K$15*'Tela de entrada'!$D$12))))</f>
        <v>0</v>
      </c>
      <c r="Q221" s="1">
        <f>MAX(0,(SUMIFS($N$2:$N$745,$B$2:$B$745,B221,$A$2:$A$745,A221)-SUMIFS($O$2:$O$745,$B$2:$B$745,B221,$A$2:$A$745,A221)))*(('Tela de entrada'!$K$16-O221)/(IF((('Tela de entrada'!$K$16*'Tela de entrada'!$D$12)-SUMIFS($O$2:$O$745,$B$2:$B$745,B221,$A$2:$A$745,A221))=0,1,(('Tela de entrada'!$K$16*'Tela de entrada'!$D$12)-SUMIFS($O$2:$O$745,$B$2:$B$745,B221,$A$2:$A$745,A221)))))</f>
        <v>0</v>
      </c>
      <c r="R221" s="1">
        <f t="shared" si="15"/>
        <v>8.2000000000000011</v>
      </c>
    </row>
    <row r="222" spans="1:18" x14ac:dyDescent="0.25">
      <c r="A222">
        <v>1</v>
      </c>
      <c r="B222">
        <v>1</v>
      </c>
      <c r="C222">
        <v>1</v>
      </c>
      <c r="D222">
        <v>221</v>
      </c>
      <c r="E222">
        <v>1</v>
      </c>
      <c r="F222" s="1">
        <f>INDEX('Tela de entrada'!$C$20:$C$763,MATCH('Contrato Flexível Percentual'!D222,'Tela de entrada'!$B$20:$B$763,0),1)</f>
        <v>15</v>
      </c>
      <c r="G222">
        <v>0</v>
      </c>
      <c r="H222">
        <f t="shared" si="13"/>
        <v>15</v>
      </c>
      <c r="M222" s="1">
        <f t="shared" si="14"/>
        <v>7.5000000000000002E-4</v>
      </c>
      <c r="N222" s="1">
        <f>IF('Tela de entrada'!$K$14="carga",$L$2*M222,'Contrato Flexível Percentual'!$L$2/'Tela de entrada'!$D$12)</f>
        <v>3</v>
      </c>
      <c r="O222" s="1">
        <f>IFERROR(MIN('Tela de entrada'!$K$16,MAX(N222,'Tela de entrada'!$K$15)),"")</f>
        <v>3</v>
      </c>
      <c r="P222" s="1">
        <f>MAX(0,(SUMIFS($O$2:$O$745,$B$2:$B$745,B222,$A$2:$A$745,A222)-SUMIFS($N$2:$N$745,$B$2:$B$745,B222,$A$2:$A$745,A222)))*((O222-'Tela de entrada'!$K$15)/(IF(SUMIFS($O$2:$O$745,$B$2:$B$745,B222,$A$2:$A$745,A222)-('Tela de entrada'!$K$15*'Tela de entrada'!$D$12)=0,1,SUMIFS($O$2:$O$745,$B$2:$B$745,B222,$A$2:$A$745,A222)-('Tela de entrada'!$K$15*'Tela de entrada'!$D$12))))</f>
        <v>0</v>
      </c>
      <c r="Q222" s="1">
        <f>MAX(0,(SUMIFS($N$2:$N$745,$B$2:$B$745,B222,$A$2:$A$745,A222)-SUMIFS($O$2:$O$745,$B$2:$B$745,B222,$A$2:$A$745,A222)))*(('Tela de entrada'!$K$16-O222)/(IF((('Tela de entrada'!$K$16*'Tela de entrada'!$D$12)-SUMIFS($O$2:$O$745,$B$2:$B$745,B222,$A$2:$A$745,A222))=0,1,(('Tela de entrada'!$K$16*'Tela de entrada'!$D$12)-SUMIFS($O$2:$O$745,$B$2:$B$745,B222,$A$2:$A$745,A222)))))</f>
        <v>0</v>
      </c>
      <c r="R222" s="1">
        <f t="shared" si="15"/>
        <v>3</v>
      </c>
    </row>
    <row r="223" spans="1:18" x14ac:dyDescent="0.25">
      <c r="A223">
        <v>1</v>
      </c>
      <c r="B223">
        <v>1</v>
      </c>
      <c r="C223">
        <v>1</v>
      </c>
      <c r="D223">
        <v>222</v>
      </c>
      <c r="E223">
        <v>1</v>
      </c>
      <c r="F223" s="1">
        <f>INDEX('Tela de entrada'!$C$20:$C$763,MATCH('Contrato Flexível Percentual'!D223,'Tela de entrada'!$B$20:$B$763,0),1)</f>
        <v>10</v>
      </c>
      <c r="G223">
        <v>0</v>
      </c>
      <c r="H223">
        <f t="shared" si="13"/>
        <v>10</v>
      </c>
      <c r="M223" s="1">
        <f t="shared" si="14"/>
        <v>5.0000000000000001E-4</v>
      </c>
      <c r="N223" s="1">
        <f>IF('Tela de entrada'!$K$14="carga",$L$2*M223,'Contrato Flexível Percentual'!$L$2/'Tela de entrada'!$D$12)</f>
        <v>2</v>
      </c>
      <c r="O223" s="1">
        <f>IFERROR(MIN('Tela de entrada'!$K$16,MAX(N223,'Tela de entrada'!$K$15)),"")</f>
        <v>2</v>
      </c>
      <c r="P223" s="1">
        <f>MAX(0,(SUMIFS($O$2:$O$745,$B$2:$B$745,B223,$A$2:$A$745,A223)-SUMIFS($N$2:$N$745,$B$2:$B$745,B223,$A$2:$A$745,A223)))*((O223-'Tela de entrada'!$K$15)/(IF(SUMIFS($O$2:$O$745,$B$2:$B$745,B223,$A$2:$A$745,A223)-('Tela de entrada'!$K$15*'Tela de entrada'!$D$12)=0,1,SUMIFS($O$2:$O$745,$B$2:$B$745,B223,$A$2:$A$745,A223)-('Tela de entrada'!$K$15*'Tela de entrada'!$D$12))))</f>
        <v>0</v>
      </c>
      <c r="Q223" s="1">
        <f>MAX(0,(SUMIFS($N$2:$N$745,$B$2:$B$745,B223,$A$2:$A$745,A223)-SUMIFS($O$2:$O$745,$B$2:$B$745,B223,$A$2:$A$745,A223)))*(('Tela de entrada'!$K$16-O223)/(IF((('Tela de entrada'!$K$16*'Tela de entrada'!$D$12)-SUMIFS($O$2:$O$745,$B$2:$B$745,B223,$A$2:$A$745,A223))=0,1,(('Tela de entrada'!$K$16*'Tela de entrada'!$D$12)-SUMIFS($O$2:$O$745,$B$2:$B$745,B223,$A$2:$A$745,A223)))))</f>
        <v>0</v>
      </c>
      <c r="R223" s="1">
        <f t="shared" si="15"/>
        <v>2</v>
      </c>
    </row>
    <row r="224" spans="1:18" x14ac:dyDescent="0.25">
      <c r="A224">
        <v>1</v>
      </c>
      <c r="B224">
        <v>1</v>
      </c>
      <c r="C224">
        <v>1</v>
      </c>
      <c r="D224">
        <v>223</v>
      </c>
      <c r="E224">
        <v>1</v>
      </c>
      <c r="F224" s="1">
        <f>INDEX('Tela de entrada'!$C$20:$C$763,MATCH('Contrato Flexível Percentual'!D224,'Tela de entrada'!$B$20:$B$763,0),1)</f>
        <v>27</v>
      </c>
      <c r="G224">
        <v>0</v>
      </c>
      <c r="H224">
        <f t="shared" si="13"/>
        <v>27</v>
      </c>
      <c r="M224" s="1">
        <f t="shared" si="14"/>
        <v>1.3500000000000001E-3</v>
      </c>
      <c r="N224" s="1">
        <f>IF('Tela de entrada'!$K$14="carga",$L$2*M224,'Contrato Flexível Percentual'!$L$2/'Tela de entrada'!$D$12)</f>
        <v>5.4</v>
      </c>
      <c r="O224" s="1">
        <f>IFERROR(MIN('Tela de entrada'!$K$16,MAX(N224,'Tela de entrada'!$K$15)),"")</f>
        <v>5.4</v>
      </c>
      <c r="P224" s="1">
        <f>MAX(0,(SUMIFS($O$2:$O$745,$B$2:$B$745,B224,$A$2:$A$745,A224)-SUMIFS($N$2:$N$745,$B$2:$B$745,B224,$A$2:$A$745,A224)))*((O224-'Tela de entrada'!$K$15)/(IF(SUMIFS($O$2:$O$745,$B$2:$B$745,B224,$A$2:$A$745,A224)-('Tela de entrada'!$K$15*'Tela de entrada'!$D$12)=0,1,SUMIFS($O$2:$O$745,$B$2:$B$745,B224,$A$2:$A$745,A224)-('Tela de entrada'!$K$15*'Tela de entrada'!$D$12))))</f>
        <v>0</v>
      </c>
      <c r="Q224" s="1">
        <f>MAX(0,(SUMIFS($N$2:$N$745,$B$2:$B$745,B224,$A$2:$A$745,A224)-SUMIFS($O$2:$O$745,$B$2:$B$745,B224,$A$2:$A$745,A224)))*(('Tela de entrada'!$K$16-O224)/(IF((('Tela de entrada'!$K$16*'Tela de entrada'!$D$12)-SUMIFS($O$2:$O$745,$B$2:$B$745,B224,$A$2:$A$745,A224))=0,1,(('Tela de entrada'!$K$16*'Tela de entrada'!$D$12)-SUMIFS($O$2:$O$745,$B$2:$B$745,B224,$A$2:$A$745,A224)))))</f>
        <v>0</v>
      </c>
      <c r="R224" s="1">
        <f t="shared" si="15"/>
        <v>5.4</v>
      </c>
    </row>
    <row r="225" spans="1:18" x14ac:dyDescent="0.25">
      <c r="A225">
        <v>1</v>
      </c>
      <c r="B225">
        <v>1</v>
      </c>
      <c r="C225">
        <v>1</v>
      </c>
      <c r="D225">
        <v>224</v>
      </c>
      <c r="E225">
        <v>1</v>
      </c>
      <c r="F225" s="1">
        <f>INDEX('Tela de entrada'!$C$20:$C$763,MATCH('Contrato Flexível Percentual'!D225,'Tela de entrada'!$B$20:$B$763,0),1)</f>
        <v>11</v>
      </c>
      <c r="G225">
        <v>0</v>
      </c>
      <c r="H225">
        <f t="shared" si="13"/>
        <v>11</v>
      </c>
      <c r="M225" s="1">
        <f t="shared" si="14"/>
        <v>5.5000000000000003E-4</v>
      </c>
      <c r="N225" s="1">
        <f>IF('Tela de entrada'!$K$14="carga",$L$2*M225,'Contrato Flexível Percentual'!$L$2/'Tela de entrada'!$D$12)</f>
        <v>2.2000000000000002</v>
      </c>
      <c r="O225" s="1">
        <f>IFERROR(MIN('Tela de entrada'!$K$16,MAX(N225,'Tela de entrada'!$K$15)),"")</f>
        <v>2.2000000000000002</v>
      </c>
      <c r="P225" s="1">
        <f>MAX(0,(SUMIFS($O$2:$O$745,$B$2:$B$745,B225,$A$2:$A$745,A225)-SUMIFS($N$2:$N$745,$B$2:$B$745,B225,$A$2:$A$745,A225)))*((O225-'Tela de entrada'!$K$15)/(IF(SUMIFS($O$2:$O$745,$B$2:$B$745,B225,$A$2:$A$745,A225)-('Tela de entrada'!$K$15*'Tela de entrada'!$D$12)=0,1,SUMIFS($O$2:$O$745,$B$2:$B$745,B225,$A$2:$A$745,A225)-('Tela de entrada'!$K$15*'Tela de entrada'!$D$12))))</f>
        <v>0</v>
      </c>
      <c r="Q225" s="1">
        <f>MAX(0,(SUMIFS($N$2:$N$745,$B$2:$B$745,B225,$A$2:$A$745,A225)-SUMIFS($O$2:$O$745,$B$2:$B$745,B225,$A$2:$A$745,A225)))*(('Tela de entrada'!$K$16-O225)/(IF((('Tela de entrada'!$K$16*'Tela de entrada'!$D$12)-SUMIFS($O$2:$O$745,$B$2:$B$745,B225,$A$2:$A$745,A225))=0,1,(('Tela de entrada'!$K$16*'Tela de entrada'!$D$12)-SUMIFS($O$2:$O$745,$B$2:$B$745,B225,$A$2:$A$745,A225)))))</f>
        <v>0</v>
      </c>
      <c r="R225" s="1">
        <f t="shared" si="15"/>
        <v>2.2000000000000002</v>
      </c>
    </row>
    <row r="226" spans="1:18" x14ac:dyDescent="0.25">
      <c r="A226">
        <v>1</v>
      </c>
      <c r="B226">
        <v>1</v>
      </c>
      <c r="C226">
        <v>1</v>
      </c>
      <c r="D226">
        <v>225</v>
      </c>
      <c r="E226">
        <v>1</v>
      </c>
      <c r="F226" s="1">
        <f>INDEX('Tela de entrada'!$C$20:$C$763,MATCH('Contrato Flexível Percentual'!D226,'Tela de entrada'!$B$20:$B$763,0),1)</f>
        <v>8</v>
      </c>
      <c r="G226">
        <v>0</v>
      </c>
      <c r="H226">
        <f t="shared" si="13"/>
        <v>8</v>
      </c>
      <c r="M226" s="1">
        <f t="shared" si="14"/>
        <v>4.0000000000000002E-4</v>
      </c>
      <c r="N226" s="1">
        <f>IF('Tela de entrada'!$K$14="carga",$L$2*M226,'Contrato Flexível Percentual'!$L$2/'Tela de entrada'!$D$12)</f>
        <v>1.6</v>
      </c>
      <c r="O226" s="1">
        <f>IFERROR(MIN('Tela de entrada'!$K$16,MAX(N226,'Tela de entrada'!$K$15)),"")</f>
        <v>1.6</v>
      </c>
      <c r="P226" s="1">
        <f>MAX(0,(SUMIFS($O$2:$O$745,$B$2:$B$745,B226,$A$2:$A$745,A226)-SUMIFS($N$2:$N$745,$B$2:$B$745,B226,$A$2:$A$745,A226)))*((O226-'Tela de entrada'!$K$15)/(IF(SUMIFS($O$2:$O$745,$B$2:$B$745,B226,$A$2:$A$745,A226)-('Tela de entrada'!$K$15*'Tela de entrada'!$D$12)=0,1,SUMIFS($O$2:$O$745,$B$2:$B$745,B226,$A$2:$A$745,A226)-('Tela de entrada'!$K$15*'Tela de entrada'!$D$12))))</f>
        <v>0</v>
      </c>
      <c r="Q226" s="1">
        <f>MAX(0,(SUMIFS($N$2:$N$745,$B$2:$B$745,B226,$A$2:$A$745,A226)-SUMIFS($O$2:$O$745,$B$2:$B$745,B226,$A$2:$A$745,A226)))*(('Tela de entrada'!$K$16-O226)/(IF((('Tela de entrada'!$K$16*'Tela de entrada'!$D$12)-SUMIFS($O$2:$O$745,$B$2:$B$745,B226,$A$2:$A$745,A226))=0,1,(('Tela de entrada'!$K$16*'Tela de entrada'!$D$12)-SUMIFS($O$2:$O$745,$B$2:$B$745,B226,$A$2:$A$745,A226)))))</f>
        <v>0</v>
      </c>
      <c r="R226" s="1">
        <f t="shared" si="15"/>
        <v>1.6</v>
      </c>
    </row>
    <row r="227" spans="1:18" x14ac:dyDescent="0.25">
      <c r="A227">
        <v>1</v>
      </c>
      <c r="B227">
        <v>1</v>
      </c>
      <c r="C227">
        <v>1</v>
      </c>
      <c r="D227">
        <v>226</v>
      </c>
      <c r="E227">
        <v>1</v>
      </c>
      <c r="F227" s="1">
        <f>INDEX('Tela de entrada'!$C$20:$C$763,MATCH('Contrato Flexível Percentual'!D227,'Tela de entrada'!$B$20:$B$763,0),1)</f>
        <v>42</v>
      </c>
      <c r="G227">
        <v>0</v>
      </c>
      <c r="H227">
        <f t="shared" si="13"/>
        <v>42</v>
      </c>
      <c r="M227" s="1">
        <f t="shared" si="14"/>
        <v>2.0999999999999999E-3</v>
      </c>
      <c r="N227" s="1">
        <f>IF('Tela de entrada'!$K$14="carga",$L$2*M227,'Contrato Flexível Percentual'!$L$2/'Tela de entrada'!$D$12)</f>
        <v>8.4</v>
      </c>
      <c r="O227" s="1">
        <f>IFERROR(MIN('Tela de entrada'!$K$16,MAX(N227,'Tela de entrada'!$K$15)),"")</f>
        <v>8.4</v>
      </c>
      <c r="P227" s="1">
        <f>MAX(0,(SUMIFS($O$2:$O$745,$B$2:$B$745,B227,$A$2:$A$745,A227)-SUMIFS($N$2:$N$745,$B$2:$B$745,B227,$A$2:$A$745,A227)))*((O227-'Tela de entrada'!$K$15)/(IF(SUMIFS($O$2:$O$745,$B$2:$B$745,B227,$A$2:$A$745,A227)-('Tela de entrada'!$K$15*'Tela de entrada'!$D$12)=0,1,SUMIFS($O$2:$O$745,$B$2:$B$745,B227,$A$2:$A$745,A227)-('Tela de entrada'!$K$15*'Tela de entrada'!$D$12))))</f>
        <v>0</v>
      </c>
      <c r="Q227" s="1">
        <f>MAX(0,(SUMIFS($N$2:$N$745,$B$2:$B$745,B227,$A$2:$A$745,A227)-SUMIFS($O$2:$O$745,$B$2:$B$745,B227,$A$2:$A$745,A227)))*(('Tela de entrada'!$K$16-O227)/(IF((('Tela de entrada'!$K$16*'Tela de entrada'!$D$12)-SUMIFS($O$2:$O$745,$B$2:$B$745,B227,$A$2:$A$745,A227))=0,1,(('Tela de entrada'!$K$16*'Tela de entrada'!$D$12)-SUMIFS($O$2:$O$745,$B$2:$B$745,B227,$A$2:$A$745,A227)))))</f>
        <v>0</v>
      </c>
      <c r="R227" s="1">
        <f t="shared" si="15"/>
        <v>8.4</v>
      </c>
    </row>
    <row r="228" spans="1:18" x14ac:dyDescent="0.25">
      <c r="A228">
        <v>1</v>
      </c>
      <c r="B228">
        <v>1</v>
      </c>
      <c r="C228">
        <v>1</v>
      </c>
      <c r="D228">
        <v>227</v>
      </c>
      <c r="E228">
        <v>1</v>
      </c>
      <c r="F228" s="1">
        <f>INDEX('Tela de entrada'!$C$20:$C$763,MATCH('Contrato Flexível Percentual'!D228,'Tela de entrada'!$B$20:$B$763,0),1)</f>
        <v>47</v>
      </c>
      <c r="G228">
        <v>0</v>
      </c>
      <c r="H228">
        <f t="shared" si="13"/>
        <v>47</v>
      </c>
      <c r="M228" s="1">
        <f t="shared" si="14"/>
        <v>2.3500000000000001E-3</v>
      </c>
      <c r="N228" s="1">
        <f>IF('Tela de entrada'!$K$14="carga",$L$2*M228,'Contrato Flexível Percentual'!$L$2/'Tela de entrada'!$D$12)</f>
        <v>9.4</v>
      </c>
      <c r="O228" s="1">
        <f>IFERROR(MIN('Tela de entrada'!$K$16,MAX(N228,'Tela de entrada'!$K$15)),"")</f>
        <v>9.4</v>
      </c>
      <c r="P228" s="1">
        <f>MAX(0,(SUMIFS($O$2:$O$745,$B$2:$B$745,B228,$A$2:$A$745,A228)-SUMIFS($N$2:$N$745,$B$2:$B$745,B228,$A$2:$A$745,A228)))*((O228-'Tela de entrada'!$K$15)/(IF(SUMIFS($O$2:$O$745,$B$2:$B$745,B228,$A$2:$A$745,A228)-('Tela de entrada'!$K$15*'Tela de entrada'!$D$12)=0,1,SUMIFS($O$2:$O$745,$B$2:$B$745,B228,$A$2:$A$745,A228)-('Tela de entrada'!$K$15*'Tela de entrada'!$D$12))))</f>
        <v>0</v>
      </c>
      <c r="Q228" s="1">
        <f>MAX(0,(SUMIFS($N$2:$N$745,$B$2:$B$745,B228,$A$2:$A$745,A228)-SUMIFS($O$2:$O$745,$B$2:$B$745,B228,$A$2:$A$745,A228)))*(('Tela de entrada'!$K$16-O228)/(IF((('Tela de entrada'!$K$16*'Tela de entrada'!$D$12)-SUMIFS($O$2:$O$745,$B$2:$B$745,B228,$A$2:$A$745,A228))=0,1,(('Tela de entrada'!$K$16*'Tela de entrada'!$D$12)-SUMIFS($O$2:$O$745,$B$2:$B$745,B228,$A$2:$A$745,A228)))))</f>
        <v>0</v>
      </c>
      <c r="R228" s="1">
        <f t="shared" si="15"/>
        <v>9.4</v>
      </c>
    </row>
    <row r="229" spans="1:18" x14ac:dyDescent="0.25">
      <c r="A229">
        <v>1</v>
      </c>
      <c r="B229">
        <v>1</v>
      </c>
      <c r="C229">
        <v>1</v>
      </c>
      <c r="D229">
        <v>228</v>
      </c>
      <c r="E229">
        <v>1</v>
      </c>
      <c r="F229" s="1">
        <f>INDEX('Tela de entrada'!$C$20:$C$763,MATCH('Contrato Flexível Percentual'!D229,'Tela de entrada'!$B$20:$B$763,0),1)</f>
        <v>12</v>
      </c>
      <c r="G229">
        <v>0</v>
      </c>
      <c r="H229">
        <f t="shared" si="13"/>
        <v>12</v>
      </c>
      <c r="M229" s="1">
        <f t="shared" si="14"/>
        <v>5.9999999999999995E-4</v>
      </c>
      <c r="N229" s="1">
        <f>IF('Tela de entrada'!$K$14="carga",$L$2*M229,'Contrato Flexível Percentual'!$L$2/'Tela de entrada'!$D$12)</f>
        <v>2.4</v>
      </c>
      <c r="O229" s="1">
        <f>IFERROR(MIN('Tela de entrada'!$K$16,MAX(N229,'Tela de entrada'!$K$15)),"")</f>
        <v>2.4</v>
      </c>
      <c r="P229" s="1">
        <f>MAX(0,(SUMIFS($O$2:$O$745,$B$2:$B$745,B229,$A$2:$A$745,A229)-SUMIFS($N$2:$N$745,$B$2:$B$745,B229,$A$2:$A$745,A229)))*((O229-'Tela de entrada'!$K$15)/(IF(SUMIFS($O$2:$O$745,$B$2:$B$745,B229,$A$2:$A$745,A229)-('Tela de entrada'!$K$15*'Tela de entrada'!$D$12)=0,1,SUMIFS($O$2:$O$745,$B$2:$B$745,B229,$A$2:$A$745,A229)-('Tela de entrada'!$K$15*'Tela de entrada'!$D$12))))</f>
        <v>0</v>
      </c>
      <c r="Q229" s="1">
        <f>MAX(0,(SUMIFS($N$2:$N$745,$B$2:$B$745,B229,$A$2:$A$745,A229)-SUMIFS($O$2:$O$745,$B$2:$B$745,B229,$A$2:$A$745,A229)))*(('Tela de entrada'!$K$16-O229)/(IF((('Tela de entrada'!$K$16*'Tela de entrada'!$D$12)-SUMIFS($O$2:$O$745,$B$2:$B$745,B229,$A$2:$A$745,A229))=0,1,(('Tela de entrada'!$K$16*'Tela de entrada'!$D$12)-SUMIFS($O$2:$O$745,$B$2:$B$745,B229,$A$2:$A$745,A229)))))</f>
        <v>0</v>
      </c>
      <c r="R229" s="1">
        <f t="shared" si="15"/>
        <v>2.4</v>
      </c>
    </row>
    <row r="230" spans="1:18" x14ac:dyDescent="0.25">
      <c r="A230">
        <v>1</v>
      </c>
      <c r="B230">
        <v>1</v>
      </c>
      <c r="C230">
        <v>1</v>
      </c>
      <c r="D230">
        <v>229</v>
      </c>
      <c r="E230">
        <v>1</v>
      </c>
      <c r="F230" s="1">
        <f>INDEX('Tela de entrada'!$C$20:$C$763,MATCH('Contrato Flexível Percentual'!D230,'Tela de entrada'!$B$20:$B$763,0),1)</f>
        <v>44</v>
      </c>
      <c r="G230">
        <v>0</v>
      </c>
      <c r="H230">
        <f t="shared" si="13"/>
        <v>44</v>
      </c>
      <c r="M230" s="1">
        <f t="shared" si="14"/>
        <v>2.2000000000000001E-3</v>
      </c>
      <c r="N230" s="1">
        <f>IF('Tela de entrada'!$K$14="carga",$L$2*M230,'Contrato Flexível Percentual'!$L$2/'Tela de entrada'!$D$12)</f>
        <v>8.8000000000000007</v>
      </c>
      <c r="O230" s="1">
        <f>IFERROR(MIN('Tela de entrada'!$K$16,MAX(N230,'Tela de entrada'!$K$15)),"")</f>
        <v>8.8000000000000007</v>
      </c>
      <c r="P230" s="1">
        <f>MAX(0,(SUMIFS($O$2:$O$745,$B$2:$B$745,B230,$A$2:$A$745,A230)-SUMIFS($N$2:$N$745,$B$2:$B$745,B230,$A$2:$A$745,A230)))*((O230-'Tela de entrada'!$K$15)/(IF(SUMIFS($O$2:$O$745,$B$2:$B$745,B230,$A$2:$A$745,A230)-('Tela de entrada'!$K$15*'Tela de entrada'!$D$12)=0,1,SUMIFS($O$2:$O$745,$B$2:$B$745,B230,$A$2:$A$745,A230)-('Tela de entrada'!$K$15*'Tela de entrada'!$D$12))))</f>
        <v>0</v>
      </c>
      <c r="Q230" s="1">
        <f>MAX(0,(SUMIFS($N$2:$N$745,$B$2:$B$745,B230,$A$2:$A$745,A230)-SUMIFS($O$2:$O$745,$B$2:$B$745,B230,$A$2:$A$745,A230)))*(('Tela de entrada'!$K$16-O230)/(IF((('Tela de entrada'!$K$16*'Tela de entrada'!$D$12)-SUMIFS($O$2:$O$745,$B$2:$B$745,B230,$A$2:$A$745,A230))=0,1,(('Tela de entrada'!$K$16*'Tela de entrada'!$D$12)-SUMIFS($O$2:$O$745,$B$2:$B$745,B230,$A$2:$A$745,A230)))))</f>
        <v>0</v>
      </c>
      <c r="R230" s="1">
        <f t="shared" si="15"/>
        <v>8.8000000000000007</v>
      </c>
    </row>
    <row r="231" spans="1:18" x14ac:dyDescent="0.25">
      <c r="A231">
        <v>1</v>
      </c>
      <c r="B231">
        <v>1</v>
      </c>
      <c r="C231">
        <v>1</v>
      </c>
      <c r="D231">
        <v>230</v>
      </c>
      <c r="E231">
        <v>1</v>
      </c>
      <c r="F231" s="1">
        <f>INDEX('Tela de entrada'!$C$20:$C$763,MATCH('Contrato Flexível Percentual'!D231,'Tela de entrada'!$B$20:$B$763,0),1)</f>
        <v>11</v>
      </c>
      <c r="G231">
        <v>0</v>
      </c>
      <c r="H231">
        <f t="shared" si="13"/>
        <v>11</v>
      </c>
      <c r="M231" s="1">
        <f t="shared" si="14"/>
        <v>5.5000000000000003E-4</v>
      </c>
      <c r="N231" s="1">
        <f>IF('Tela de entrada'!$K$14="carga",$L$2*M231,'Contrato Flexível Percentual'!$L$2/'Tela de entrada'!$D$12)</f>
        <v>2.2000000000000002</v>
      </c>
      <c r="O231" s="1">
        <f>IFERROR(MIN('Tela de entrada'!$K$16,MAX(N231,'Tela de entrada'!$K$15)),"")</f>
        <v>2.2000000000000002</v>
      </c>
      <c r="P231" s="1">
        <f>MAX(0,(SUMIFS($O$2:$O$745,$B$2:$B$745,B231,$A$2:$A$745,A231)-SUMIFS($N$2:$N$745,$B$2:$B$745,B231,$A$2:$A$745,A231)))*((O231-'Tela de entrada'!$K$15)/(IF(SUMIFS($O$2:$O$745,$B$2:$B$745,B231,$A$2:$A$745,A231)-('Tela de entrada'!$K$15*'Tela de entrada'!$D$12)=0,1,SUMIFS($O$2:$O$745,$B$2:$B$745,B231,$A$2:$A$745,A231)-('Tela de entrada'!$K$15*'Tela de entrada'!$D$12))))</f>
        <v>0</v>
      </c>
      <c r="Q231" s="1">
        <f>MAX(0,(SUMIFS($N$2:$N$745,$B$2:$B$745,B231,$A$2:$A$745,A231)-SUMIFS($O$2:$O$745,$B$2:$B$745,B231,$A$2:$A$745,A231)))*(('Tela de entrada'!$K$16-O231)/(IF((('Tela de entrada'!$K$16*'Tela de entrada'!$D$12)-SUMIFS($O$2:$O$745,$B$2:$B$745,B231,$A$2:$A$745,A231))=0,1,(('Tela de entrada'!$K$16*'Tela de entrada'!$D$12)-SUMIFS($O$2:$O$745,$B$2:$B$745,B231,$A$2:$A$745,A231)))))</f>
        <v>0</v>
      </c>
      <c r="R231" s="1">
        <f t="shared" si="15"/>
        <v>2.2000000000000002</v>
      </c>
    </row>
    <row r="232" spans="1:18" x14ac:dyDescent="0.25">
      <c r="A232">
        <v>1</v>
      </c>
      <c r="B232">
        <v>1</v>
      </c>
      <c r="C232">
        <v>1</v>
      </c>
      <c r="D232">
        <v>231</v>
      </c>
      <c r="E232">
        <v>1</v>
      </c>
      <c r="F232" s="1">
        <f>INDEX('Tela de entrada'!$C$20:$C$763,MATCH('Contrato Flexível Percentual'!D232,'Tela de entrada'!$B$20:$B$763,0),1)</f>
        <v>37</v>
      </c>
      <c r="G232">
        <v>0</v>
      </c>
      <c r="H232">
        <f t="shared" si="13"/>
        <v>37</v>
      </c>
      <c r="M232" s="1">
        <f t="shared" si="14"/>
        <v>1.8500000000000001E-3</v>
      </c>
      <c r="N232" s="1">
        <f>IF('Tela de entrada'!$K$14="carga",$L$2*M232,'Contrato Flexível Percentual'!$L$2/'Tela de entrada'!$D$12)</f>
        <v>7.4</v>
      </c>
      <c r="O232" s="1">
        <f>IFERROR(MIN('Tela de entrada'!$K$16,MAX(N232,'Tela de entrada'!$K$15)),"")</f>
        <v>7.4</v>
      </c>
      <c r="P232" s="1">
        <f>MAX(0,(SUMIFS($O$2:$O$745,$B$2:$B$745,B232,$A$2:$A$745,A232)-SUMIFS($N$2:$N$745,$B$2:$B$745,B232,$A$2:$A$745,A232)))*((O232-'Tela de entrada'!$K$15)/(IF(SUMIFS($O$2:$O$745,$B$2:$B$745,B232,$A$2:$A$745,A232)-('Tela de entrada'!$K$15*'Tela de entrada'!$D$12)=0,1,SUMIFS($O$2:$O$745,$B$2:$B$745,B232,$A$2:$A$745,A232)-('Tela de entrada'!$K$15*'Tela de entrada'!$D$12))))</f>
        <v>0</v>
      </c>
      <c r="Q232" s="1">
        <f>MAX(0,(SUMIFS($N$2:$N$745,$B$2:$B$745,B232,$A$2:$A$745,A232)-SUMIFS($O$2:$O$745,$B$2:$B$745,B232,$A$2:$A$745,A232)))*(('Tela de entrada'!$K$16-O232)/(IF((('Tela de entrada'!$K$16*'Tela de entrada'!$D$12)-SUMIFS($O$2:$O$745,$B$2:$B$745,B232,$A$2:$A$745,A232))=0,1,(('Tela de entrada'!$K$16*'Tela de entrada'!$D$12)-SUMIFS($O$2:$O$745,$B$2:$B$745,B232,$A$2:$A$745,A232)))))</f>
        <v>0</v>
      </c>
      <c r="R232" s="1">
        <f t="shared" si="15"/>
        <v>7.4</v>
      </c>
    </row>
    <row r="233" spans="1:18" x14ac:dyDescent="0.25">
      <c r="A233">
        <v>1</v>
      </c>
      <c r="B233">
        <v>1</v>
      </c>
      <c r="C233">
        <v>1</v>
      </c>
      <c r="D233">
        <v>232</v>
      </c>
      <c r="E233">
        <v>1</v>
      </c>
      <c r="F233" s="1">
        <f>INDEX('Tela de entrada'!$C$20:$C$763,MATCH('Contrato Flexível Percentual'!D233,'Tela de entrada'!$B$20:$B$763,0),1)</f>
        <v>47</v>
      </c>
      <c r="G233">
        <v>0</v>
      </c>
      <c r="H233">
        <f t="shared" si="13"/>
        <v>47</v>
      </c>
      <c r="M233" s="1">
        <f t="shared" si="14"/>
        <v>2.3500000000000001E-3</v>
      </c>
      <c r="N233" s="1">
        <f>IF('Tela de entrada'!$K$14="carga",$L$2*M233,'Contrato Flexível Percentual'!$L$2/'Tela de entrada'!$D$12)</f>
        <v>9.4</v>
      </c>
      <c r="O233" s="1">
        <f>IFERROR(MIN('Tela de entrada'!$K$16,MAX(N233,'Tela de entrada'!$K$15)),"")</f>
        <v>9.4</v>
      </c>
      <c r="P233" s="1">
        <f>MAX(0,(SUMIFS($O$2:$O$745,$B$2:$B$745,B233,$A$2:$A$745,A233)-SUMIFS($N$2:$N$745,$B$2:$B$745,B233,$A$2:$A$745,A233)))*((O233-'Tela de entrada'!$K$15)/(IF(SUMIFS($O$2:$O$745,$B$2:$B$745,B233,$A$2:$A$745,A233)-('Tela de entrada'!$K$15*'Tela de entrada'!$D$12)=0,1,SUMIFS($O$2:$O$745,$B$2:$B$745,B233,$A$2:$A$745,A233)-('Tela de entrada'!$K$15*'Tela de entrada'!$D$12))))</f>
        <v>0</v>
      </c>
      <c r="Q233" s="1">
        <f>MAX(0,(SUMIFS($N$2:$N$745,$B$2:$B$745,B233,$A$2:$A$745,A233)-SUMIFS($O$2:$O$745,$B$2:$B$745,B233,$A$2:$A$745,A233)))*(('Tela de entrada'!$K$16-O233)/(IF((('Tela de entrada'!$K$16*'Tela de entrada'!$D$12)-SUMIFS($O$2:$O$745,$B$2:$B$745,B233,$A$2:$A$745,A233))=0,1,(('Tela de entrada'!$K$16*'Tela de entrada'!$D$12)-SUMIFS($O$2:$O$745,$B$2:$B$745,B233,$A$2:$A$745,A233)))))</f>
        <v>0</v>
      </c>
      <c r="R233" s="1">
        <f t="shared" si="15"/>
        <v>9.4</v>
      </c>
    </row>
    <row r="234" spans="1:18" x14ac:dyDescent="0.25">
      <c r="A234">
        <v>1</v>
      </c>
      <c r="B234">
        <v>1</v>
      </c>
      <c r="C234">
        <v>1</v>
      </c>
      <c r="D234">
        <v>233</v>
      </c>
      <c r="E234">
        <v>1</v>
      </c>
      <c r="F234" s="1">
        <f>INDEX('Tela de entrada'!$C$20:$C$763,MATCH('Contrato Flexível Percentual'!D234,'Tela de entrada'!$B$20:$B$763,0),1)</f>
        <v>17</v>
      </c>
      <c r="G234">
        <v>0</v>
      </c>
      <c r="H234">
        <f t="shared" si="13"/>
        <v>17</v>
      </c>
      <c r="M234" s="1">
        <f t="shared" si="14"/>
        <v>8.4999999999999995E-4</v>
      </c>
      <c r="N234" s="1">
        <f>IF('Tela de entrada'!$K$14="carga",$L$2*M234,'Contrato Flexível Percentual'!$L$2/'Tela de entrada'!$D$12)</f>
        <v>3.4</v>
      </c>
      <c r="O234" s="1">
        <f>IFERROR(MIN('Tela de entrada'!$K$16,MAX(N234,'Tela de entrada'!$K$15)),"")</f>
        <v>3.4</v>
      </c>
      <c r="P234" s="1">
        <f>MAX(0,(SUMIFS($O$2:$O$745,$B$2:$B$745,B234,$A$2:$A$745,A234)-SUMIFS($N$2:$N$745,$B$2:$B$745,B234,$A$2:$A$745,A234)))*((O234-'Tela de entrada'!$K$15)/(IF(SUMIFS($O$2:$O$745,$B$2:$B$745,B234,$A$2:$A$745,A234)-('Tela de entrada'!$K$15*'Tela de entrada'!$D$12)=0,1,SUMIFS($O$2:$O$745,$B$2:$B$745,B234,$A$2:$A$745,A234)-('Tela de entrada'!$K$15*'Tela de entrada'!$D$12))))</f>
        <v>0</v>
      </c>
      <c r="Q234" s="1">
        <f>MAX(0,(SUMIFS($N$2:$N$745,$B$2:$B$745,B234,$A$2:$A$745,A234)-SUMIFS($O$2:$O$745,$B$2:$B$745,B234,$A$2:$A$745,A234)))*(('Tela de entrada'!$K$16-O234)/(IF((('Tela de entrada'!$K$16*'Tela de entrada'!$D$12)-SUMIFS($O$2:$O$745,$B$2:$B$745,B234,$A$2:$A$745,A234))=0,1,(('Tela de entrada'!$K$16*'Tela de entrada'!$D$12)-SUMIFS($O$2:$O$745,$B$2:$B$745,B234,$A$2:$A$745,A234)))))</f>
        <v>0</v>
      </c>
      <c r="R234" s="1">
        <f t="shared" si="15"/>
        <v>3.4</v>
      </c>
    </row>
    <row r="235" spans="1:18" x14ac:dyDescent="0.25">
      <c r="A235">
        <v>1</v>
      </c>
      <c r="B235">
        <v>1</v>
      </c>
      <c r="C235">
        <v>1</v>
      </c>
      <c r="D235">
        <v>234</v>
      </c>
      <c r="E235">
        <v>1</v>
      </c>
      <c r="F235" s="1">
        <f>INDEX('Tela de entrada'!$C$20:$C$763,MATCH('Contrato Flexível Percentual'!D235,'Tela de entrada'!$B$20:$B$763,0),1)</f>
        <v>48</v>
      </c>
      <c r="G235">
        <v>0</v>
      </c>
      <c r="H235">
        <f t="shared" si="13"/>
        <v>48</v>
      </c>
      <c r="M235" s="1">
        <f t="shared" si="14"/>
        <v>2.3999999999999998E-3</v>
      </c>
      <c r="N235" s="1">
        <f>IF('Tela de entrada'!$K$14="carga",$L$2*M235,'Contrato Flexível Percentual'!$L$2/'Tela de entrada'!$D$12)</f>
        <v>9.6</v>
      </c>
      <c r="O235" s="1">
        <f>IFERROR(MIN('Tela de entrada'!$K$16,MAX(N235,'Tela de entrada'!$K$15)),"")</f>
        <v>9.6</v>
      </c>
      <c r="P235" s="1">
        <f>MAX(0,(SUMIFS($O$2:$O$745,$B$2:$B$745,B235,$A$2:$A$745,A235)-SUMIFS($N$2:$N$745,$B$2:$B$745,B235,$A$2:$A$745,A235)))*((O235-'Tela de entrada'!$K$15)/(IF(SUMIFS($O$2:$O$745,$B$2:$B$745,B235,$A$2:$A$745,A235)-('Tela de entrada'!$K$15*'Tela de entrada'!$D$12)=0,1,SUMIFS($O$2:$O$745,$B$2:$B$745,B235,$A$2:$A$745,A235)-('Tela de entrada'!$K$15*'Tela de entrada'!$D$12))))</f>
        <v>0</v>
      </c>
      <c r="Q235" s="1">
        <f>MAX(0,(SUMIFS($N$2:$N$745,$B$2:$B$745,B235,$A$2:$A$745,A235)-SUMIFS($O$2:$O$745,$B$2:$B$745,B235,$A$2:$A$745,A235)))*(('Tela de entrada'!$K$16-O235)/(IF((('Tela de entrada'!$K$16*'Tela de entrada'!$D$12)-SUMIFS($O$2:$O$745,$B$2:$B$745,B235,$A$2:$A$745,A235))=0,1,(('Tela de entrada'!$K$16*'Tela de entrada'!$D$12)-SUMIFS($O$2:$O$745,$B$2:$B$745,B235,$A$2:$A$745,A235)))))</f>
        <v>0</v>
      </c>
      <c r="R235" s="1">
        <f t="shared" si="15"/>
        <v>9.6</v>
      </c>
    </row>
    <row r="236" spans="1:18" x14ac:dyDescent="0.25">
      <c r="A236">
        <v>1</v>
      </c>
      <c r="B236">
        <v>1</v>
      </c>
      <c r="C236">
        <v>1</v>
      </c>
      <c r="D236">
        <v>235</v>
      </c>
      <c r="E236">
        <v>1</v>
      </c>
      <c r="F236" s="1">
        <f>INDEX('Tela de entrada'!$C$20:$C$763,MATCH('Contrato Flexível Percentual'!D236,'Tela de entrada'!$B$20:$B$763,0),1)</f>
        <v>25</v>
      </c>
      <c r="G236">
        <v>0</v>
      </c>
      <c r="H236">
        <f t="shared" si="13"/>
        <v>25</v>
      </c>
      <c r="M236" s="1">
        <f t="shared" si="14"/>
        <v>1.25E-3</v>
      </c>
      <c r="N236" s="1">
        <f>IF('Tela de entrada'!$K$14="carga",$L$2*M236,'Contrato Flexível Percentual'!$L$2/'Tela de entrada'!$D$12)</f>
        <v>5</v>
      </c>
      <c r="O236" s="1">
        <f>IFERROR(MIN('Tela de entrada'!$K$16,MAX(N236,'Tela de entrada'!$K$15)),"")</f>
        <v>5</v>
      </c>
      <c r="P236" s="1">
        <f>MAX(0,(SUMIFS($O$2:$O$745,$B$2:$B$745,B236,$A$2:$A$745,A236)-SUMIFS($N$2:$N$745,$B$2:$B$745,B236,$A$2:$A$745,A236)))*((O236-'Tela de entrada'!$K$15)/(IF(SUMIFS($O$2:$O$745,$B$2:$B$745,B236,$A$2:$A$745,A236)-('Tela de entrada'!$K$15*'Tela de entrada'!$D$12)=0,1,SUMIFS($O$2:$O$745,$B$2:$B$745,B236,$A$2:$A$745,A236)-('Tela de entrada'!$K$15*'Tela de entrada'!$D$12))))</f>
        <v>0</v>
      </c>
      <c r="Q236" s="1">
        <f>MAX(0,(SUMIFS($N$2:$N$745,$B$2:$B$745,B236,$A$2:$A$745,A236)-SUMIFS($O$2:$O$745,$B$2:$B$745,B236,$A$2:$A$745,A236)))*(('Tela de entrada'!$K$16-O236)/(IF((('Tela de entrada'!$K$16*'Tela de entrada'!$D$12)-SUMIFS($O$2:$O$745,$B$2:$B$745,B236,$A$2:$A$745,A236))=0,1,(('Tela de entrada'!$K$16*'Tela de entrada'!$D$12)-SUMIFS($O$2:$O$745,$B$2:$B$745,B236,$A$2:$A$745,A236)))))</f>
        <v>0</v>
      </c>
      <c r="R236" s="1">
        <f t="shared" si="15"/>
        <v>5</v>
      </c>
    </row>
    <row r="237" spans="1:18" x14ac:dyDescent="0.25">
      <c r="A237">
        <v>1</v>
      </c>
      <c r="B237">
        <v>1</v>
      </c>
      <c r="C237">
        <v>1</v>
      </c>
      <c r="D237">
        <v>236</v>
      </c>
      <c r="E237">
        <v>1</v>
      </c>
      <c r="F237" s="1">
        <f>INDEX('Tela de entrada'!$C$20:$C$763,MATCH('Contrato Flexível Percentual'!D237,'Tela de entrada'!$B$20:$B$763,0),1)</f>
        <v>46</v>
      </c>
      <c r="G237">
        <v>0</v>
      </c>
      <c r="H237">
        <f t="shared" si="13"/>
        <v>46</v>
      </c>
      <c r="M237" s="1">
        <f t="shared" si="14"/>
        <v>2.3E-3</v>
      </c>
      <c r="N237" s="1">
        <f>IF('Tela de entrada'!$K$14="carga",$L$2*M237,'Contrato Flexível Percentual'!$L$2/'Tela de entrada'!$D$12)</f>
        <v>9.1999999999999993</v>
      </c>
      <c r="O237" s="1">
        <f>IFERROR(MIN('Tela de entrada'!$K$16,MAX(N237,'Tela de entrada'!$K$15)),"")</f>
        <v>9.1999999999999993</v>
      </c>
      <c r="P237" s="1">
        <f>MAX(0,(SUMIFS($O$2:$O$745,$B$2:$B$745,B237,$A$2:$A$745,A237)-SUMIFS($N$2:$N$745,$B$2:$B$745,B237,$A$2:$A$745,A237)))*((O237-'Tela de entrada'!$K$15)/(IF(SUMIFS($O$2:$O$745,$B$2:$B$745,B237,$A$2:$A$745,A237)-('Tela de entrada'!$K$15*'Tela de entrada'!$D$12)=0,1,SUMIFS($O$2:$O$745,$B$2:$B$745,B237,$A$2:$A$745,A237)-('Tela de entrada'!$K$15*'Tela de entrada'!$D$12))))</f>
        <v>0</v>
      </c>
      <c r="Q237" s="1">
        <f>MAX(0,(SUMIFS($N$2:$N$745,$B$2:$B$745,B237,$A$2:$A$745,A237)-SUMIFS($O$2:$O$745,$B$2:$B$745,B237,$A$2:$A$745,A237)))*(('Tela de entrada'!$K$16-O237)/(IF((('Tela de entrada'!$K$16*'Tela de entrada'!$D$12)-SUMIFS($O$2:$O$745,$B$2:$B$745,B237,$A$2:$A$745,A237))=0,1,(('Tela de entrada'!$K$16*'Tela de entrada'!$D$12)-SUMIFS($O$2:$O$745,$B$2:$B$745,B237,$A$2:$A$745,A237)))))</f>
        <v>0</v>
      </c>
      <c r="R237" s="1">
        <f t="shared" si="15"/>
        <v>9.1999999999999993</v>
      </c>
    </row>
    <row r="238" spans="1:18" x14ac:dyDescent="0.25">
      <c r="A238">
        <v>1</v>
      </c>
      <c r="B238">
        <v>1</v>
      </c>
      <c r="C238">
        <v>1</v>
      </c>
      <c r="D238">
        <v>237</v>
      </c>
      <c r="E238">
        <v>1</v>
      </c>
      <c r="F238" s="1">
        <f>INDEX('Tela de entrada'!$C$20:$C$763,MATCH('Contrato Flexível Percentual'!D238,'Tela de entrada'!$B$20:$B$763,0),1)</f>
        <v>15</v>
      </c>
      <c r="G238">
        <v>0</v>
      </c>
      <c r="H238">
        <f t="shared" si="13"/>
        <v>15</v>
      </c>
      <c r="M238" s="1">
        <f t="shared" si="14"/>
        <v>7.5000000000000002E-4</v>
      </c>
      <c r="N238" s="1">
        <f>IF('Tela de entrada'!$K$14="carga",$L$2*M238,'Contrato Flexível Percentual'!$L$2/'Tela de entrada'!$D$12)</f>
        <v>3</v>
      </c>
      <c r="O238" s="1">
        <f>IFERROR(MIN('Tela de entrada'!$K$16,MAX(N238,'Tela de entrada'!$K$15)),"")</f>
        <v>3</v>
      </c>
      <c r="P238" s="1">
        <f>MAX(0,(SUMIFS($O$2:$O$745,$B$2:$B$745,B238,$A$2:$A$745,A238)-SUMIFS($N$2:$N$745,$B$2:$B$745,B238,$A$2:$A$745,A238)))*((O238-'Tela de entrada'!$K$15)/(IF(SUMIFS($O$2:$O$745,$B$2:$B$745,B238,$A$2:$A$745,A238)-('Tela de entrada'!$K$15*'Tela de entrada'!$D$12)=0,1,SUMIFS($O$2:$O$745,$B$2:$B$745,B238,$A$2:$A$745,A238)-('Tela de entrada'!$K$15*'Tela de entrada'!$D$12))))</f>
        <v>0</v>
      </c>
      <c r="Q238" s="1">
        <f>MAX(0,(SUMIFS($N$2:$N$745,$B$2:$B$745,B238,$A$2:$A$745,A238)-SUMIFS($O$2:$O$745,$B$2:$B$745,B238,$A$2:$A$745,A238)))*(('Tela de entrada'!$K$16-O238)/(IF((('Tela de entrada'!$K$16*'Tela de entrada'!$D$12)-SUMIFS($O$2:$O$745,$B$2:$B$745,B238,$A$2:$A$745,A238))=0,1,(('Tela de entrada'!$K$16*'Tela de entrada'!$D$12)-SUMIFS($O$2:$O$745,$B$2:$B$745,B238,$A$2:$A$745,A238)))))</f>
        <v>0</v>
      </c>
      <c r="R238" s="1">
        <f t="shared" si="15"/>
        <v>3</v>
      </c>
    </row>
    <row r="239" spans="1:18" x14ac:dyDescent="0.25">
      <c r="A239">
        <v>1</v>
      </c>
      <c r="B239">
        <v>1</v>
      </c>
      <c r="C239">
        <v>1</v>
      </c>
      <c r="D239">
        <v>238</v>
      </c>
      <c r="E239">
        <v>1</v>
      </c>
      <c r="F239" s="1">
        <f>INDEX('Tela de entrada'!$C$20:$C$763,MATCH('Contrato Flexível Percentual'!D239,'Tela de entrada'!$B$20:$B$763,0),1)</f>
        <v>50</v>
      </c>
      <c r="G239">
        <v>0</v>
      </c>
      <c r="H239">
        <f t="shared" si="13"/>
        <v>50</v>
      </c>
      <c r="M239" s="1">
        <f t="shared" si="14"/>
        <v>2.5000000000000001E-3</v>
      </c>
      <c r="N239" s="1">
        <f>IF('Tela de entrada'!$K$14="carga",$L$2*M239,'Contrato Flexível Percentual'!$L$2/'Tela de entrada'!$D$12)</f>
        <v>10</v>
      </c>
      <c r="O239" s="1">
        <f>IFERROR(MIN('Tela de entrada'!$K$16,MAX(N239,'Tela de entrada'!$K$15)),"")</f>
        <v>10</v>
      </c>
      <c r="P239" s="1">
        <f>MAX(0,(SUMIFS($O$2:$O$745,$B$2:$B$745,B239,$A$2:$A$745,A239)-SUMIFS($N$2:$N$745,$B$2:$B$745,B239,$A$2:$A$745,A239)))*((O239-'Tela de entrada'!$K$15)/(IF(SUMIFS($O$2:$O$745,$B$2:$B$745,B239,$A$2:$A$745,A239)-('Tela de entrada'!$K$15*'Tela de entrada'!$D$12)=0,1,SUMIFS($O$2:$O$745,$B$2:$B$745,B239,$A$2:$A$745,A239)-('Tela de entrada'!$K$15*'Tela de entrada'!$D$12))))</f>
        <v>0</v>
      </c>
      <c r="Q239" s="1">
        <f>MAX(0,(SUMIFS($N$2:$N$745,$B$2:$B$745,B239,$A$2:$A$745,A239)-SUMIFS($O$2:$O$745,$B$2:$B$745,B239,$A$2:$A$745,A239)))*(('Tela de entrada'!$K$16-O239)/(IF((('Tela de entrada'!$K$16*'Tela de entrada'!$D$12)-SUMIFS($O$2:$O$745,$B$2:$B$745,B239,$A$2:$A$745,A239))=0,1,(('Tela de entrada'!$K$16*'Tela de entrada'!$D$12)-SUMIFS($O$2:$O$745,$B$2:$B$745,B239,$A$2:$A$745,A239)))))</f>
        <v>0</v>
      </c>
      <c r="R239" s="1">
        <f t="shared" si="15"/>
        <v>10</v>
      </c>
    </row>
    <row r="240" spans="1:18" x14ac:dyDescent="0.25">
      <c r="A240">
        <v>1</v>
      </c>
      <c r="B240">
        <v>1</v>
      </c>
      <c r="C240">
        <v>1</v>
      </c>
      <c r="D240">
        <v>239</v>
      </c>
      <c r="E240">
        <v>1</v>
      </c>
      <c r="F240" s="1">
        <f>INDEX('Tela de entrada'!$C$20:$C$763,MATCH('Contrato Flexível Percentual'!D240,'Tela de entrada'!$B$20:$B$763,0),1)</f>
        <v>38</v>
      </c>
      <c r="G240">
        <v>0</v>
      </c>
      <c r="H240">
        <f t="shared" si="13"/>
        <v>38</v>
      </c>
      <c r="M240" s="1">
        <f t="shared" si="14"/>
        <v>1.9E-3</v>
      </c>
      <c r="N240" s="1">
        <f>IF('Tela de entrada'!$K$14="carga",$L$2*M240,'Contrato Flexível Percentual'!$L$2/'Tela de entrada'!$D$12)</f>
        <v>7.6</v>
      </c>
      <c r="O240" s="1">
        <f>IFERROR(MIN('Tela de entrada'!$K$16,MAX(N240,'Tela de entrada'!$K$15)),"")</f>
        <v>7.6</v>
      </c>
      <c r="P240" s="1">
        <f>MAX(0,(SUMIFS($O$2:$O$745,$B$2:$B$745,B240,$A$2:$A$745,A240)-SUMIFS($N$2:$N$745,$B$2:$B$745,B240,$A$2:$A$745,A240)))*((O240-'Tela de entrada'!$K$15)/(IF(SUMIFS($O$2:$O$745,$B$2:$B$745,B240,$A$2:$A$745,A240)-('Tela de entrada'!$K$15*'Tela de entrada'!$D$12)=0,1,SUMIFS($O$2:$O$745,$B$2:$B$745,B240,$A$2:$A$745,A240)-('Tela de entrada'!$K$15*'Tela de entrada'!$D$12))))</f>
        <v>0</v>
      </c>
      <c r="Q240" s="1">
        <f>MAX(0,(SUMIFS($N$2:$N$745,$B$2:$B$745,B240,$A$2:$A$745,A240)-SUMIFS($O$2:$O$745,$B$2:$B$745,B240,$A$2:$A$745,A240)))*(('Tela de entrada'!$K$16-O240)/(IF((('Tela de entrada'!$K$16*'Tela de entrada'!$D$12)-SUMIFS($O$2:$O$745,$B$2:$B$745,B240,$A$2:$A$745,A240))=0,1,(('Tela de entrada'!$K$16*'Tela de entrada'!$D$12)-SUMIFS($O$2:$O$745,$B$2:$B$745,B240,$A$2:$A$745,A240)))))</f>
        <v>0</v>
      </c>
      <c r="R240" s="1">
        <f t="shared" si="15"/>
        <v>7.6</v>
      </c>
    </row>
    <row r="241" spans="1:18" x14ac:dyDescent="0.25">
      <c r="A241">
        <v>1</v>
      </c>
      <c r="B241">
        <v>1</v>
      </c>
      <c r="C241">
        <v>1</v>
      </c>
      <c r="D241">
        <v>240</v>
      </c>
      <c r="E241">
        <v>1</v>
      </c>
      <c r="F241" s="1">
        <f>INDEX('Tela de entrada'!$C$20:$C$763,MATCH('Contrato Flexível Percentual'!D241,'Tela de entrada'!$B$20:$B$763,0),1)</f>
        <v>16</v>
      </c>
      <c r="G241">
        <v>0</v>
      </c>
      <c r="H241">
        <f t="shared" si="13"/>
        <v>16</v>
      </c>
      <c r="M241" s="1">
        <f t="shared" si="14"/>
        <v>8.0000000000000004E-4</v>
      </c>
      <c r="N241" s="1">
        <f>IF('Tela de entrada'!$K$14="carga",$L$2*M241,'Contrato Flexível Percentual'!$L$2/'Tela de entrada'!$D$12)</f>
        <v>3.2</v>
      </c>
      <c r="O241" s="1">
        <f>IFERROR(MIN('Tela de entrada'!$K$16,MAX(N241,'Tela de entrada'!$K$15)),"")</f>
        <v>3.2</v>
      </c>
      <c r="P241" s="1">
        <f>MAX(0,(SUMIFS($O$2:$O$745,$B$2:$B$745,B241,$A$2:$A$745,A241)-SUMIFS($N$2:$N$745,$B$2:$B$745,B241,$A$2:$A$745,A241)))*((O241-'Tela de entrada'!$K$15)/(IF(SUMIFS($O$2:$O$745,$B$2:$B$745,B241,$A$2:$A$745,A241)-('Tela de entrada'!$K$15*'Tela de entrada'!$D$12)=0,1,SUMIFS($O$2:$O$745,$B$2:$B$745,B241,$A$2:$A$745,A241)-('Tela de entrada'!$K$15*'Tela de entrada'!$D$12))))</f>
        <v>0</v>
      </c>
      <c r="Q241" s="1">
        <f>MAX(0,(SUMIFS($N$2:$N$745,$B$2:$B$745,B241,$A$2:$A$745,A241)-SUMIFS($O$2:$O$745,$B$2:$B$745,B241,$A$2:$A$745,A241)))*(('Tela de entrada'!$K$16-O241)/(IF((('Tela de entrada'!$K$16*'Tela de entrada'!$D$12)-SUMIFS($O$2:$O$745,$B$2:$B$745,B241,$A$2:$A$745,A241))=0,1,(('Tela de entrada'!$K$16*'Tela de entrada'!$D$12)-SUMIFS($O$2:$O$745,$B$2:$B$745,B241,$A$2:$A$745,A241)))))</f>
        <v>0</v>
      </c>
      <c r="R241" s="1">
        <f t="shared" si="15"/>
        <v>3.2</v>
      </c>
    </row>
    <row r="242" spans="1:18" x14ac:dyDescent="0.25">
      <c r="A242">
        <v>1</v>
      </c>
      <c r="B242">
        <v>1</v>
      </c>
      <c r="C242">
        <v>1</v>
      </c>
      <c r="D242">
        <v>241</v>
      </c>
      <c r="E242">
        <v>1</v>
      </c>
      <c r="F242" s="1">
        <f>INDEX('Tela de entrada'!$C$20:$C$763,MATCH('Contrato Flexível Percentual'!D242,'Tela de entrada'!$B$20:$B$763,0),1)</f>
        <v>22</v>
      </c>
      <c r="G242">
        <v>0</v>
      </c>
      <c r="H242">
        <f t="shared" si="13"/>
        <v>22</v>
      </c>
      <c r="M242" s="1">
        <f t="shared" si="14"/>
        <v>1.1000000000000001E-3</v>
      </c>
      <c r="N242" s="1">
        <f>IF('Tela de entrada'!$K$14="carga",$L$2*M242,'Contrato Flexível Percentual'!$L$2/'Tela de entrada'!$D$12)</f>
        <v>4.4000000000000004</v>
      </c>
      <c r="O242" s="1">
        <f>IFERROR(MIN('Tela de entrada'!$K$16,MAX(N242,'Tela de entrada'!$K$15)),"")</f>
        <v>4.4000000000000004</v>
      </c>
      <c r="P242" s="1">
        <f>MAX(0,(SUMIFS($O$2:$O$745,$B$2:$B$745,B242,$A$2:$A$745,A242)-SUMIFS($N$2:$N$745,$B$2:$B$745,B242,$A$2:$A$745,A242)))*((O242-'Tela de entrada'!$K$15)/(IF(SUMIFS($O$2:$O$745,$B$2:$B$745,B242,$A$2:$A$745,A242)-('Tela de entrada'!$K$15*'Tela de entrada'!$D$12)=0,1,SUMIFS($O$2:$O$745,$B$2:$B$745,B242,$A$2:$A$745,A242)-('Tela de entrada'!$K$15*'Tela de entrada'!$D$12))))</f>
        <v>0</v>
      </c>
      <c r="Q242" s="1">
        <f>MAX(0,(SUMIFS($N$2:$N$745,$B$2:$B$745,B242,$A$2:$A$745,A242)-SUMIFS($O$2:$O$745,$B$2:$B$745,B242,$A$2:$A$745,A242)))*(('Tela de entrada'!$K$16-O242)/(IF((('Tela de entrada'!$K$16*'Tela de entrada'!$D$12)-SUMIFS($O$2:$O$745,$B$2:$B$745,B242,$A$2:$A$745,A242))=0,1,(('Tela de entrada'!$K$16*'Tela de entrada'!$D$12)-SUMIFS($O$2:$O$745,$B$2:$B$745,B242,$A$2:$A$745,A242)))))</f>
        <v>0</v>
      </c>
      <c r="R242" s="1">
        <f t="shared" si="15"/>
        <v>4.4000000000000004</v>
      </c>
    </row>
    <row r="243" spans="1:18" x14ac:dyDescent="0.25">
      <c r="A243">
        <v>1</v>
      </c>
      <c r="B243">
        <v>1</v>
      </c>
      <c r="C243">
        <v>1</v>
      </c>
      <c r="D243">
        <v>242</v>
      </c>
      <c r="E243">
        <v>1</v>
      </c>
      <c r="F243" s="1">
        <f>INDEX('Tela de entrada'!$C$20:$C$763,MATCH('Contrato Flexível Percentual'!D243,'Tela de entrada'!$B$20:$B$763,0),1)</f>
        <v>32</v>
      </c>
      <c r="G243">
        <v>0</v>
      </c>
      <c r="H243">
        <f t="shared" si="13"/>
        <v>32</v>
      </c>
      <c r="M243" s="1">
        <f t="shared" si="14"/>
        <v>1.6000000000000001E-3</v>
      </c>
      <c r="N243" s="1">
        <f>IF('Tela de entrada'!$K$14="carga",$L$2*M243,'Contrato Flexível Percentual'!$L$2/'Tela de entrada'!$D$12)</f>
        <v>6.4</v>
      </c>
      <c r="O243" s="1">
        <f>IFERROR(MIN('Tela de entrada'!$K$16,MAX(N243,'Tela de entrada'!$K$15)),"")</f>
        <v>6.4</v>
      </c>
      <c r="P243" s="1">
        <f>MAX(0,(SUMIFS($O$2:$O$745,$B$2:$B$745,B243,$A$2:$A$745,A243)-SUMIFS($N$2:$N$745,$B$2:$B$745,B243,$A$2:$A$745,A243)))*((O243-'Tela de entrada'!$K$15)/(IF(SUMIFS($O$2:$O$745,$B$2:$B$745,B243,$A$2:$A$745,A243)-('Tela de entrada'!$K$15*'Tela de entrada'!$D$12)=0,1,SUMIFS($O$2:$O$745,$B$2:$B$745,B243,$A$2:$A$745,A243)-('Tela de entrada'!$K$15*'Tela de entrada'!$D$12))))</f>
        <v>0</v>
      </c>
      <c r="Q243" s="1">
        <f>MAX(0,(SUMIFS($N$2:$N$745,$B$2:$B$745,B243,$A$2:$A$745,A243)-SUMIFS($O$2:$O$745,$B$2:$B$745,B243,$A$2:$A$745,A243)))*(('Tela de entrada'!$K$16-O243)/(IF((('Tela de entrada'!$K$16*'Tela de entrada'!$D$12)-SUMIFS($O$2:$O$745,$B$2:$B$745,B243,$A$2:$A$745,A243))=0,1,(('Tela de entrada'!$K$16*'Tela de entrada'!$D$12)-SUMIFS($O$2:$O$745,$B$2:$B$745,B243,$A$2:$A$745,A243)))))</f>
        <v>0</v>
      </c>
      <c r="R243" s="1">
        <f t="shared" si="15"/>
        <v>6.4</v>
      </c>
    </row>
    <row r="244" spans="1:18" x14ac:dyDescent="0.25">
      <c r="A244">
        <v>1</v>
      </c>
      <c r="B244">
        <v>1</v>
      </c>
      <c r="C244">
        <v>1</v>
      </c>
      <c r="D244">
        <v>243</v>
      </c>
      <c r="E244">
        <v>1</v>
      </c>
      <c r="F244" s="1">
        <f>INDEX('Tela de entrada'!$C$20:$C$763,MATCH('Contrato Flexível Percentual'!D244,'Tela de entrada'!$B$20:$B$763,0),1)</f>
        <v>50</v>
      </c>
      <c r="G244">
        <v>0</v>
      </c>
      <c r="H244">
        <f t="shared" si="13"/>
        <v>50</v>
      </c>
      <c r="M244" s="1">
        <f t="shared" si="14"/>
        <v>2.5000000000000001E-3</v>
      </c>
      <c r="N244" s="1">
        <f>IF('Tela de entrada'!$K$14="carga",$L$2*M244,'Contrato Flexível Percentual'!$L$2/'Tela de entrada'!$D$12)</f>
        <v>10</v>
      </c>
      <c r="O244" s="1">
        <f>IFERROR(MIN('Tela de entrada'!$K$16,MAX(N244,'Tela de entrada'!$K$15)),"")</f>
        <v>10</v>
      </c>
      <c r="P244" s="1">
        <f>MAX(0,(SUMIFS($O$2:$O$745,$B$2:$B$745,B244,$A$2:$A$745,A244)-SUMIFS($N$2:$N$745,$B$2:$B$745,B244,$A$2:$A$745,A244)))*((O244-'Tela de entrada'!$K$15)/(IF(SUMIFS($O$2:$O$745,$B$2:$B$745,B244,$A$2:$A$745,A244)-('Tela de entrada'!$K$15*'Tela de entrada'!$D$12)=0,1,SUMIFS($O$2:$O$745,$B$2:$B$745,B244,$A$2:$A$745,A244)-('Tela de entrada'!$K$15*'Tela de entrada'!$D$12))))</f>
        <v>0</v>
      </c>
      <c r="Q244" s="1">
        <f>MAX(0,(SUMIFS($N$2:$N$745,$B$2:$B$745,B244,$A$2:$A$745,A244)-SUMIFS($O$2:$O$745,$B$2:$B$745,B244,$A$2:$A$745,A244)))*(('Tela de entrada'!$K$16-O244)/(IF((('Tela de entrada'!$K$16*'Tela de entrada'!$D$12)-SUMIFS($O$2:$O$745,$B$2:$B$745,B244,$A$2:$A$745,A244))=0,1,(('Tela de entrada'!$K$16*'Tela de entrada'!$D$12)-SUMIFS($O$2:$O$745,$B$2:$B$745,B244,$A$2:$A$745,A244)))))</f>
        <v>0</v>
      </c>
      <c r="R244" s="1">
        <f t="shared" si="15"/>
        <v>10</v>
      </c>
    </row>
    <row r="245" spans="1:18" x14ac:dyDescent="0.25">
      <c r="A245">
        <v>1</v>
      </c>
      <c r="B245">
        <v>1</v>
      </c>
      <c r="C245">
        <v>1</v>
      </c>
      <c r="D245">
        <v>244</v>
      </c>
      <c r="E245">
        <v>1</v>
      </c>
      <c r="F245" s="1">
        <f>INDEX('Tela de entrada'!$C$20:$C$763,MATCH('Contrato Flexível Percentual'!D245,'Tela de entrada'!$B$20:$B$763,0),1)</f>
        <v>26</v>
      </c>
      <c r="G245">
        <v>0</v>
      </c>
      <c r="H245">
        <f t="shared" si="13"/>
        <v>26</v>
      </c>
      <c r="M245" s="1">
        <f t="shared" si="14"/>
        <v>1.2999999999999999E-3</v>
      </c>
      <c r="N245" s="1">
        <f>IF('Tela de entrada'!$K$14="carga",$L$2*M245,'Contrato Flexível Percentual'!$L$2/'Tela de entrada'!$D$12)</f>
        <v>5.2</v>
      </c>
      <c r="O245" s="1">
        <f>IFERROR(MIN('Tela de entrada'!$K$16,MAX(N245,'Tela de entrada'!$K$15)),"")</f>
        <v>5.2</v>
      </c>
      <c r="P245" s="1">
        <f>MAX(0,(SUMIFS($O$2:$O$745,$B$2:$B$745,B245,$A$2:$A$745,A245)-SUMIFS($N$2:$N$745,$B$2:$B$745,B245,$A$2:$A$745,A245)))*((O245-'Tela de entrada'!$K$15)/(IF(SUMIFS($O$2:$O$745,$B$2:$B$745,B245,$A$2:$A$745,A245)-('Tela de entrada'!$K$15*'Tela de entrada'!$D$12)=0,1,SUMIFS($O$2:$O$745,$B$2:$B$745,B245,$A$2:$A$745,A245)-('Tela de entrada'!$K$15*'Tela de entrada'!$D$12))))</f>
        <v>0</v>
      </c>
      <c r="Q245" s="1">
        <f>MAX(0,(SUMIFS($N$2:$N$745,$B$2:$B$745,B245,$A$2:$A$745,A245)-SUMIFS($O$2:$O$745,$B$2:$B$745,B245,$A$2:$A$745,A245)))*(('Tela de entrada'!$K$16-O245)/(IF((('Tela de entrada'!$K$16*'Tela de entrada'!$D$12)-SUMIFS($O$2:$O$745,$B$2:$B$745,B245,$A$2:$A$745,A245))=0,1,(('Tela de entrada'!$K$16*'Tela de entrada'!$D$12)-SUMIFS($O$2:$O$745,$B$2:$B$745,B245,$A$2:$A$745,A245)))))</f>
        <v>0</v>
      </c>
      <c r="R245" s="1">
        <f t="shared" si="15"/>
        <v>5.2</v>
      </c>
    </row>
    <row r="246" spans="1:18" x14ac:dyDescent="0.25">
      <c r="A246">
        <v>1</v>
      </c>
      <c r="B246">
        <v>1</v>
      </c>
      <c r="C246">
        <v>1</v>
      </c>
      <c r="D246">
        <v>245</v>
      </c>
      <c r="E246">
        <v>1</v>
      </c>
      <c r="F246" s="1">
        <f>INDEX('Tela de entrada'!$C$20:$C$763,MATCH('Contrato Flexível Percentual'!D246,'Tela de entrada'!$B$20:$B$763,0),1)</f>
        <v>8</v>
      </c>
      <c r="G246">
        <v>0</v>
      </c>
      <c r="H246">
        <f t="shared" si="13"/>
        <v>8</v>
      </c>
      <c r="M246" s="1">
        <f t="shared" si="14"/>
        <v>4.0000000000000002E-4</v>
      </c>
      <c r="N246" s="1">
        <f>IF('Tela de entrada'!$K$14="carga",$L$2*M246,'Contrato Flexível Percentual'!$L$2/'Tela de entrada'!$D$12)</f>
        <v>1.6</v>
      </c>
      <c r="O246" s="1">
        <f>IFERROR(MIN('Tela de entrada'!$K$16,MAX(N246,'Tela de entrada'!$K$15)),"")</f>
        <v>1.6</v>
      </c>
      <c r="P246" s="1">
        <f>MAX(0,(SUMIFS($O$2:$O$745,$B$2:$B$745,B246,$A$2:$A$745,A246)-SUMIFS($N$2:$N$745,$B$2:$B$745,B246,$A$2:$A$745,A246)))*((O246-'Tela de entrada'!$K$15)/(IF(SUMIFS($O$2:$O$745,$B$2:$B$745,B246,$A$2:$A$745,A246)-('Tela de entrada'!$K$15*'Tela de entrada'!$D$12)=0,1,SUMIFS($O$2:$O$745,$B$2:$B$745,B246,$A$2:$A$745,A246)-('Tela de entrada'!$K$15*'Tela de entrada'!$D$12))))</f>
        <v>0</v>
      </c>
      <c r="Q246" s="1">
        <f>MAX(0,(SUMIFS($N$2:$N$745,$B$2:$B$745,B246,$A$2:$A$745,A246)-SUMIFS($O$2:$O$745,$B$2:$B$745,B246,$A$2:$A$745,A246)))*(('Tela de entrada'!$K$16-O246)/(IF((('Tela de entrada'!$K$16*'Tela de entrada'!$D$12)-SUMIFS($O$2:$O$745,$B$2:$B$745,B246,$A$2:$A$745,A246))=0,1,(('Tela de entrada'!$K$16*'Tela de entrada'!$D$12)-SUMIFS($O$2:$O$745,$B$2:$B$745,B246,$A$2:$A$745,A246)))))</f>
        <v>0</v>
      </c>
      <c r="R246" s="1">
        <f t="shared" si="15"/>
        <v>1.6</v>
      </c>
    </row>
    <row r="247" spans="1:18" x14ac:dyDescent="0.25">
      <c r="A247">
        <v>1</v>
      </c>
      <c r="B247">
        <v>1</v>
      </c>
      <c r="C247">
        <v>1</v>
      </c>
      <c r="D247">
        <v>246</v>
      </c>
      <c r="E247">
        <v>1</v>
      </c>
      <c r="F247" s="1">
        <f>INDEX('Tela de entrada'!$C$20:$C$763,MATCH('Contrato Flexível Percentual'!D247,'Tela de entrada'!$B$20:$B$763,0),1)</f>
        <v>11</v>
      </c>
      <c r="G247">
        <v>0</v>
      </c>
      <c r="H247">
        <f t="shared" si="13"/>
        <v>11</v>
      </c>
      <c r="M247" s="1">
        <f t="shared" si="14"/>
        <v>5.5000000000000003E-4</v>
      </c>
      <c r="N247" s="1">
        <f>IF('Tela de entrada'!$K$14="carga",$L$2*M247,'Contrato Flexível Percentual'!$L$2/'Tela de entrada'!$D$12)</f>
        <v>2.2000000000000002</v>
      </c>
      <c r="O247" s="1">
        <f>IFERROR(MIN('Tela de entrada'!$K$16,MAX(N247,'Tela de entrada'!$K$15)),"")</f>
        <v>2.2000000000000002</v>
      </c>
      <c r="P247" s="1">
        <f>MAX(0,(SUMIFS($O$2:$O$745,$B$2:$B$745,B247,$A$2:$A$745,A247)-SUMIFS($N$2:$N$745,$B$2:$B$745,B247,$A$2:$A$745,A247)))*((O247-'Tela de entrada'!$K$15)/(IF(SUMIFS($O$2:$O$745,$B$2:$B$745,B247,$A$2:$A$745,A247)-('Tela de entrada'!$K$15*'Tela de entrada'!$D$12)=0,1,SUMIFS($O$2:$O$745,$B$2:$B$745,B247,$A$2:$A$745,A247)-('Tela de entrada'!$K$15*'Tela de entrada'!$D$12))))</f>
        <v>0</v>
      </c>
      <c r="Q247" s="1">
        <f>MAX(0,(SUMIFS($N$2:$N$745,$B$2:$B$745,B247,$A$2:$A$745,A247)-SUMIFS($O$2:$O$745,$B$2:$B$745,B247,$A$2:$A$745,A247)))*(('Tela de entrada'!$K$16-O247)/(IF((('Tela de entrada'!$K$16*'Tela de entrada'!$D$12)-SUMIFS($O$2:$O$745,$B$2:$B$745,B247,$A$2:$A$745,A247))=0,1,(('Tela de entrada'!$K$16*'Tela de entrada'!$D$12)-SUMIFS($O$2:$O$745,$B$2:$B$745,B247,$A$2:$A$745,A247)))))</f>
        <v>0</v>
      </c>
      <c r="R247" s="1">
        <f t="shared" si="15"/>
        <v>2.2000000000000002</v>
      </c>
    </row>
    <row r="248" spans="1:18" x14ac:dyDescent="0.25">
      <c r="A248">
        <v>1</v>
      </c>
      <c r="B248">
        <v>1</v>
      </c>
      <c r="C248">
        <v>1</v>
      </c>
      <c r="D248">
        <v>247</v>
      </c>
      <c r="E248">
        <v>1</v>
      </c>
      <c r="F248" s="1">
        <f>INDEX('Tela de entrada'!$C$20:$C$763,MATCH('Contrato Flexível Percentual'!D248,'Tela de entrada'!$B$20:$B$763,0),1)</f>
        <v>24</v>
      </c>
      <c r="G248">
        <v>0</v>
      </c>
      <c r="H248">
        <f t="shared" si="13"/>
        <v>24</v>
      </c>
      <c r="M248" s="1">
        <f t="shared" si="14"/>
        <v>1.1999999999999999E-3</v>
      </c>
      <c r="N248" s="1">
        <f>IF('Tela de entrada'!$K$14="carga",$L$2*M248,'Contrato Flexível Percentual'!$L$2/'Tela de entrada'!$D$12)</f>
        <v>4.8</v>
      </c>
      <c r="O248" s="1">
        <f>IFERROR(MIN('Tela de entrada'!$K$16,MAX(N248,'Tela de entrada'!$K$15)),"")</f>
        <v>4.8</v>
      </c>
      <c r="P248" s="1">
        <f>MAX(0,(SUMIFS($O$2:$O$745,$B$2:$B$745,B248,$A$2:$A$745,A248)-SUMIFS($N$2:$N$745,$B$2:$B$745,B248,$A$2:$A$745,A248)))*((O248-'Tela de entrada'!$K$15)/(IF(SUMIFS($O$2:$O$745,$B$2:$B$745,B248,$A$2:$A$745,A248)-('Tela de entrada'!$K$15*'Tela de entrada'!$D$12)=0,1,SUMIFS($O$2:$O$745,$B$2:$B$745,B248,$A$2:$A$745,A248)-('Tela de entrada'!$K$15*'Tela de entrada'!$D$12))))</f>
        <v>0</v>
      </c>
      <c r="Q248" s="1">
        <f>MAX(0,(SUMIFS($N$2:$N$745,$B$2:$B$745,B248,$A$2:$A$745,A248)-SUMIFS($O$2:$O$745,$B$2:$B$745,B248,$A$2:$A$745,A248)))*(('Tela de entrada'!$K$16-O248)/(IF((('Tela de entrada'!$K$16*'Tela de entrada'!$D$12)-SUMIFS($O$2:$O$745,$B$2:$B$745,B248,$A$2:$A$745,A248))=0,1,(('Tela de entrada'!$K$16*'Tela de entrada'!$D$12)-SUMIFS($O$2:$O$745,$B$2:$B$745,B248,$A$2:$A$745,A248)))))</f>
        <v>0</v>
      </c>
      <c r="R248" s="1">
        <f t="shared" si="15"/>
        <v>4.8</v>
      </c>
    </row>
    <row r="249" spans="1:18" x14ac:dyDescent="0.25">
      <c r="A249">
        <v>1</v>
      </c>
      <c r="B249">
        <v>1</v>
      </c>
      <c r="C249">
        <v>1</v>
      </c>
      <c r="D249">
        <v>248</v>
      </c>
      <c r="E249">
        <v>1</v>
      </c>
      <c r="F249" s="1">
        <f>INDEX('Tela de entrada'!$C$20:$C$763,MATCH('Contrato Flexível Percentual'!D249,'Tela de entrada'!$B$20:$B$763,0),1)</f>
        <v>5</v>
      </c>
      <c r="G249">
        <v>0</v>
      </c>
      <c r="H249">
        <f t="shared" si="13"/>
        <v>5</v>
      </c>
      <c r="M249" s="1">
        <f t="shared" si="14"/>
        <v>2.5000000000000001E-4</v>
      </c>
      <c r="N249" s="1">
        <f>IF('Tela de entrada'!$K$14="carga",$L$2*M249,'Contrato Flexível Percentual'!$L$2/'Tela de entrada'!$D$12)</f>
        <v>1</v>
      </c>
      <c r="O249" s="1">
        <f>IFERROR(MIN('Tela de entrada'!$K$16,MAX(N249,'Tela de entrada'!$K$15)),"")</f>
        <v>1</v>
      </c>
      <c r="P249" s="1">
        <f>MAX(0,(SUMIFS($O$2:$O$745,$B$2:$B$745,B249,$A$2:$A$745,A249)-SUMIFS($N$2:$N$745,$B$2:$B$745,B249,$A$2:$A$745,A249)))*((O249-'Tela de entrada'!$K$15)/(IF(SUMIFS($O$2:$O$745,$B$2:$B$745,B249,$A$2:$A$745,A249)-('Tela de entrada'!$K$15*'Tela de entrada'!$D$12)=0,1,SUMIFS($O$2:$O$745,$B$2:$B$745,B249,$A$2:$A$745,A249)-('Tela de entrada'!$K$15*'Tela de entrada'!$D$12))))</f>
        <v>0</v>
      </c>
      <c r="Q249" s="1">
        <f>MAX(0,(SUMIFS($N$2:$N$745,$B$2:$B$745,B249,$A$2:$A$745,A249)-SUMIFS($O$2:$O$745,$B$2:$B$745,B249,$A$2:$A$745,A249)))*(('Tela de entrada'!$K$16-O249)/(IF((('Tela de entrada'!$K$16*'Tela de entrada'!$D$12)-SUMIFS($O$2:$O$745,$B$2:$B$745,B249,$A$2:$A$745,A249))=0,1,(('Tela de entrada'!$K$16*'Tela de entrada'!$D$12)-SUMIFS($O$2:$O$745,$B$2:$B$745,B249,$A$2:$A$745,A249)))))</f>
        <v>0</v>
      </c>
      <c r="R249" s="1">
        <f t="shared" si="15"/>
        <v>1</v>
      </c>
    </row>
    <row r="250" spans="1:18" x14ac:dyDescent="0.25">
      <c r="A250">
        <v>1</v>
      </c>
      <c r="B250">
        <v>1</v>
      </c>
      <c r="C250">
        <v>1</v>
      </c>
      <c r="D250">
        <v>249</v>
      </c>
      <c r="E250">
        <v>1</v>
      </c>
      <c r="F250" s="1">
        <f>INDEX('Tela de entrada'!$C$20:$C$763,MATCH('Contrato Flexível Percentual'!D250,'Tela de entrada'!$B$20:$B$763,0),1)</f>
        <v>10</v>
      </c>
      <c r="G250">
        <v>0</v>
      </c>
      <c r="H250">
        <f t="shared" si="13"/>
        <v>10</v>
      </c>
      <c r="M250" s="1">
        <f t="shared" si="14"/>
        <v>5.0000000000000001E-4</v>
      </c>
      <c r="N250" s="1">
        <f>IF('Tela de entrada'!$K$14="carga",$L$2*M250,'Contrato Flexível Percentual'!$L$2/'Tela de entrada'!$D$12)</f>
        <v>2</v>
      </c>
      <c r="O250" s="1">
        <f>IFERROR(MIN('Tela de entrada'!$K$16,MAX(N250,'Tela de entrada'!$K$15)),"")</f>
        <v>2</v>
      </c>
      <c r="P250" s="1">
        <f>MAX(0,(SUMIFS($O$2:$O$745,$B$2:$B$745,B250,$A$2:$A$745,A250)-SUMIFS($N$2:$N$745,$B$2:$B$745,B250,$A$2:$A$745,A250)))*((O250-'Tela de entrada'!$K$15)/(IF(SUMIFS($O$2:$O$745,$B$2:$B$745,B250,$A$2:$A$745,A250)-('Tela de entrada'!$K$15*'Tela de entrada'!$D$12)=0,1,SUMIFS($O$2:$O$745,$B$2:$B$745,B250,$A$2:$A$745,A250)-('Tela de entrada'!$K$15*'Tela de entrada'!$D$12))))</f>
        <v>0</v>
      </c>
      <c r="Q250" s="1">
        <f>MAX(0,(SUMIFS($N$2:$N$745,$B$2:$B$745,B250,$A$2:$A$745,A250)-SUMIFS($O$2:$O$745,$B$2:$B$745,B250,$A$2:$A$745,A250)))*(('Tela de entrada'!$K$16-O250)/(IF((('Tela de entrada'!$K$16*'Tela de entrada'!$D$12)-SUMIFS($O$2:$O$745,$B$2:$B$745,B250,$A$2:$A$745,A250))=0,1,(('Tela de entrada'!$K$16*'Tela de entrada'!$D$12)-SUMIFS($O$2:$O$745,$B$2:$B$745,B250,$A$2:$A$745,A250)))))</f>
        <v>0</v>
      </c>
      <c r="R250" s="1">
        <f t="shared" si="15"/>
        <v>2</v>
      </c>
    </row>
    <row r="251" spans="1:18" x14ac:dyDescent="0.25">
      <c r="A251">
        <v>1</v>
      </c>
      <c r="B251">
        <v>1</v>
      </c>
      <c r="C251">
        <v>1</v>
      </c>
      <c r="D251">
        <v>250</v>
      </c>
      <c r="E251">
        <v>1</v>
      </c>
      <c r="F251" s="1">
        <f>INDEX('Tela de entrada'!$C$20:$C$763,MATCH('Contrato Flexível Percentual'!D251,'Tela de entrada'!$B$20:$B$763,0),1)</f>
        <v>10</v>
      </c>
      <c r="G251">
        <v>0</v>
      </c>
      <c r="H251">
        <f t="shared" si="13"/>
        <v>10</v>
      </c>
      <c r="M251" s="1">
        <f t="shared" si="14"/>
        <v>5.0000000000000001E-4</v>
      </c>
      <c r="N251" s="1">
        <f>IF('Tela de entrada'!$K$14="carga",$L$2*M251,'Contrato Flexível Percentual'!$L$2/'Tela de entrada'!$D$12)</f>
        <v>2</v>
      </c>
      <c r="O251" s="1">
        <f>IFERROR(MIN('Tela de entrada'!$K$16,MAX(N251,'Tela de entrada'!$K$15)),"")</f>
        <v>2</v>
      </c>
      <c r="P251" s="1">
        <f>MAX(0,(SUMIFS($O$2:$O$745,$B$2:$B$745,B251,$A$2:$A$745,A251)-SUMIFS($N$2:$N$745,$B$2:$B$745,B251,$A$2:$A$745,A251)))*((O251-'Tela de entrada'!$K$15)/(IF(SUMIFS($O$2:$O$745,$B$2:$B$745,B251,$A$2:$A$745,A251)-('Tela de entrada'!$K$15*'Tela de entrada'!$D$12)=0,1,SUMIFS($O$2:$O$745,$B$2:$B$745,B251,$A$2:$A$745,A251)-('Tela de entrada'!$K$15*'Tela de entrada'!$D$12))))</f>
        <v>0</v>
      </c>
      <c r="Q251" s="1">
        <f>MAX(0,(SUMIFS($N$2:$N$745,$B$2:$B$745,B251,$A$2:$A$745,A251)-SUMIFS($O$2:$O$745,$B$2:$B$745,B251,$A$2:$A$745,A251)))*(('Tela de entrada'!$K$16-O251)/(IF((('Tela de entrada'!$K$16*'Tela de entrada'!$D$12)-SUMIFS($O$2:$O$745,$B$2:$B$745,B251,$A$2:$A$745,A251))=0,1,(('Tela de entrada'!$K$16*'Tela de entrada'!$D$12)-SUMIFS($O$2:$O$745,$B$2:$B$745,B251,$A$2:$A$745,A251)))))</f>
        <v>0</v>
      </c>
      <c r="R251" s="1">
        <f t="shared" si="15"/>
        <v>2</v>
      </c>
    </row>
    <row r="252" spans="1:18" x14ac:dyDescent="0.25">
      <c r="A252">
        <v>1</v>
      </c>
      <c r="B252">
        <v>1</v>
      </c>
      <c r="C252">
        <v>1</v>
      </c>
      <c r="D252">
        <v>251</v>
      </c>
      <c r="E252">
        <v>1</v>
      </c>
      <c r="F252" s="1">
        <f>INDEX('Tela de entrada'!$C$20:$C$763,MATCH('Contrato Flexível Percentual'!D252,'Tela de entrada'!$B$20:$B$763,0),1)</f>
        <v>28</v>
      </c>
      <c r="G252">
        <v>0</v>
      </c>
      <c r="H252">
        <f t="shared" si="13"/>
        <v>28</v>
      </c>
      <c r="M252" s="1">
        <f t="shared" si="14"/>
        <v>1.4E-3</v>
      </c>
      <c r="N252" s="1">
        <f>IF('Tela de entrada'!$K$14="carga",$L$2*M252,'Contrato Flexível Percentual'!$L$2/'Tela de entrada'!$D$12)</f>
        <v>5.6</v>
      </c>
      <c r="O252" s="1">
        <f>IFERROR(MIN('Tela de entrada'!$K$16,MAX(N252,'Tela de entrada'!$K$15)),"")</f>
        <v>5.6</v>
      </c>
      <c r="P252" s="1">
        <f>MAX(0,(SUMIFS($O$2:$O$745,$B$2:$B$745,B252,$A$2:$A$745,A252)-SUMIFS($N$2:$N$745,$B$2:$B$745,B252,$A$2:$A$745,A252)))*((O252-'Tela de entrada'!$K$15)/(IF(SUMIFS($O$2:$O$745,$B$2:$B$745,B252,$A$2:$A$745,A252)-('Tela de entrada'!$K$15*'Tela de entrada'!$D$12)=0,1,SUMIFS($O$2:$O$745,$B$2:$B$745,B252,$A$2:$A$745,A252)-('Tela de entrada'!$K$15*'Tela de entrada'!$D$12))))</f>
        <v>0</v>
      </c>
      <c r="Q252" s="1">
        <f>MAX(0,(SUMIFS($N$2:$N$745,$B$2:$B$745,B252,$A$2:$A$745,A252)-SUMIFS($O$2:$O$745,$B$2:$B$745,B252,$A$2:$A$745,A252)))*(('Tela de entrada'!$K$16-O252)/(IF((('Tela de entrada'!$K$16*'Tela de entrada'!$D$12)-SUMIFS($O$2:$O$745,$B$2:$B$745,B252,$A$2:$A$745,A252))=0,1,(('Tela de entrada'!$K$16*'Tela de entrada'!$D$12)-SUMIFS($O$2:$O$745,$B$2:$B$745,B252,$A$2:$A$745,A252)))))</f>
        <v>0</v>
      </c>
      <c r="R252" s="1">
        <f t="shared" si="15"/>
        <v>5.6</v>
      </c>
    </row>
    <row r="253" spans="1:18" x14ac:dyDescent="0.25">
      <c r="A253">
        <v>1</v>
      </c>
      <c r="B253">
        <v>1</v>
      </c>
      <c r="C253">
        <v>1</v>
      </c>
      <c r="D253">
        <v>252</v>
      </c>
      <c r="E253">
        <v>1</v>
      </c>
      <c r="F253" s="1">
        <f>INDEX('Tela de entrada'!$C$20:$C$763,MATCH('Contrato Flexível Percentual'!D253,'Tela de entrada'!$B$20:$B$763,0),1)</f>
        <v>31</v>
      </c>
      <c r="G253">
        <v>0</v>
      </c>
      <c r="H253">
        <f t="shared" si="13"/>
        <v>31</v>
      </c>
      <c r="M253" s="1">
        <f t="shared" si="14"/>
        <v>1.5499999999999999E-3</v>
      </c>
      <c r="N253" s="1">
        <f>IF('Tela de entrada'!$K$14="carga",$L$2*M253,'Contrato Flexível Percentual'!$L$2/'Tela de entrada'!$D$12)</f>
        <v>6.2</v>
      </c>
      <c r="O253" s="1">
        <f>IFERROR(MIN('Tela de entrada'!$K$16,MAX(N253,'Tela de entrada'!$K$15)),"")</f>
        <v>6.2</v>
      </c>
      <c r="P253" s="1">
        <f>MAX(0,(SUMIFS($O$2:$O$745,$B$2:$B$745,B253,$A$2:$A$745,A253)-SUMIFS($N$2:$N$745,$B$2:$B$745,B253,$A$2:$A$745,A253)))*((O253-'Tela de entrada'!$K$15)/(IF(SUMIFS($O$2:$O$745,$B$2:$B$745,B253,$A$2:$A$745,A253)-('Tela de entrada'!$K$15*'Tela de entrada'!$D$12)=0,1,SUMIFS($O$2:$O$745,$B$2:$B$745,B253,$A$2:$A$745,A253)-('Tela de entrada'!$K$15*'Tela de entrada'!$D$12))))</f>
        <v>0</v>
      </c>
      <c r="Q253" s="1">
        <f>MAX(0,(SUMIFS($N$2:$N$745,$B$2:$B$745,B253,$A$2:$A$745,A253)-SUMIFS($O$2:$O$745,$B$2:$B$745,B253,$A$2:$A$745,A253)))*(('Tela de entrada'!$K$16-O253)/(IF((('Tela de entrada'!$K$16*'Tela de entrada'!$D$12)-SUMIFS($O$2:$O$745,$B$2:$B$745,B253,$A$2:$A$745,A253))=0,1,(('Tela de entrada'!$K$16*'Tela de entrada'!$D$12)-SUMIFS($O$2:$O$745,$B$2:$B$745,B253,$A$2:$A$745,A253)))))</f>
        <v>0</v>
      </c>
      <c r="R253" s="1">
        <f t="shared" si="15"/>
        <v>6.2</v>
      </c>
    </row>
    <row r="254" spans="1:18" x14ac:dyDescent="0.25">
      <c r="A254">
        <v>1</v>
      </c>
      <c r="B254">
        <v>1</v>
      </c>
      <c r="C254">
        <v>1</v>
      </c>
      <c r="D254">
        <v>253</v>
      </c>
      <c r="E254">
        <v>1</v>
      </c>
      <c r="F254" s="1">
        <f>INDEX('Tela de entrada'!$C$20:$C$763,MATCH('Contrato Flexível Percentual'!D254,'Tela de entrada'!$B$20:$B$763,0),1)</f>
        <v>32</v>
      </c>
      <c r="G254">
        <v>0</v>
      </c>
      <c r="H254">
        <f t="shared" si="13"/>
        <v>32</v>
      </c>
      <c r="M254" s="1">
        <f t="shared" si="14"/>
        <v>1.6000000000000001E-3</v>
      </c>
      <c r="N254" s="1">
        <f>IF('Tela de entrada'!$K$14="carga",$L$2*M254,'Contrato Flexível Percentual'!$L$2/'Tela de entrada'!$D$12)</f>
        <v>6.4</v>
      </c>
      <c r="O254" s="1">
        <f>IFERROR(MIN('Tela de entrada'!$K$16,MAX(N254,'Tela de entrada'!$K$15)),"")</f>
        <v>6.4</v>
      </c>
      <c r="P254" s="1">
        <f>MAX(0,(SUMIFS($O$2:$O$745,$B$2:$B$745,B254,$A$2:$A$745,A254)-SUMIFS($N$2:$N$745,$B$2:$B$745,B254,$A$2:$A$745,A254)))*((O254-'Tela de entrada'!$K$15)/(IF(SUMIFS($O$2:$O$745,$B$2:$B$745,B254,$A$2:$A$745,A254)-('Tela de entrada'!$K$15*'Tela de entrada'!$D$12)=0,1,SUMIFS($O$2:$O$745,$B$2:$B$745,B254,$A$2:$A$745,A254)-('Tela de entrada'!$K$15*'Tela de entrada'!$D$12))))</f>
        <v>0</v>
      </c>
      <c r="Q254" s="1">
        <f>MAX(0,(SUMIFS($N$2:$N$745,$B$2:$B$745,B254,$A$2:$A$745,A254)-SUMIFS($O$2:$O$745,$B$2:$B$745,B254,$A$2:$A$745,A254)))*(('Tela de entrada'!$K$16-O254)/(IF((('Tela de entrada'!$K$16*'Tela de entrada'!$D$12)-SUMIFS($O$2:$O$745,$B$2:$B$745,B254,$A$2:$A$745,A254))=0,1,(('Tela de entrada'!$K$16*'Tela de entrada'!$D$12)-SUMIFS($O$2:$O$745,$B$2:$B$745,B254,$A$2:$A$745,A254)))))</f>
        <v>0</v>
      </c>
      <c r="R254" s="1">
        <f t="shared" si="15"/>
        <v>6.4</v>
      </c>
    </row>
    <row r="255" spans="1:18" x14ac:dyDescent="0.25">
      <c r="A255">
        <v>1</v>
      </c>
      <c r="B255">
        <v>1</v>
      </c>
      <c r="C255">
        <v>1</v>
      </c>
      <c r="D255">
        <v>254</v>
      </c>
      <c r="E255">
        <v>1</v>
      </c>
      <c r="F255" s="1">
        <f>INDEX('Tela de entrada'!$C$20:$C$763,MATCH('Contrato Flexível Percentual'!D255,'Tela de entrada'!$B$20:$B$763,0),1)</f>
        <v>42</v>
      </c>
      <c r="G255">
        <v>0</v>
      </c>
      <c r="H255">
        <f t="shared" si="13"/>
        <v>42</v>
      </c>
      <c r="M255" s="1">
        <f t="shared" si="14"/>
        <v>2.0999999999999999E-3</v>
      </c>
      <c r="N255" s="1">
        <f>IF('Tela de entrada'!$K$14="carga",$L$2*M255,'Contrato Flexível Percentual'!$L$2/'Tela de entrada'!$D$12)</f>
        <v>8.4</v>
      </c>
      <c r="O255" s="1">
        <f>IFERROR(MIN('Tela de entrada'!$K$16,MAX(N255,'Tela de entrada'!$K$15)),"")</f>
        <v>8.4</v>
      </c>
      <c r="P255" s="1">
        <f>MAX(0,(SUMIFS($O$2:$O$745,$B$2:$B$745,B255,$A$2:$A$745,A255)-SUMIFS($N$2:$N$745,$B$2:$B$745,B255,$A$2:$A$745,A255)))*((O255-'Tela de entrada'!$K$15)/(IF(SUMIFS($O$2:$O$745,$B$2:$B$745,B255,$A$2:$A$745,A255)-('Tela de entrada'!$K$15*'Tela de entrada'!$D$12)=0,1,SUMIFS($O$2:$O$745,$B$2:$B$745,B255,$A$2:$A$745,A255)-('Tela de entrada'!$K$15*'Tela de entrada'!$D$12))))</f>
        <v>0</v>
      </c>
      <c r="Q255" s="1">
        <f>MAX(0,(SUMIFS($N$2:$N$745,$B$2:$B$745,B255,$A$2:$A$745,A255)-SUMIFS($O$2:$O$745,$B$2:$B$745,B255,$A$2:$A$745,A255)))*(('Tela de entrada'!$K$16-O255)/(IF((('Tela de entrada'!$K$16*'Tela de entrada'!$D$12)-SUMIFS($O$2:$O$745,$B$2:$B$745,B255,$A$2:$A$745,A255))=0,1,(('Tela de entrada'!$K$16*'Tela de entrada'!$D$12)-SUMIFS($O$2:$O$745,$B$2:$B$745,B255,$A$2:$A$745,A255)))))</f>
        <v>0</v>
      </c>
      <c r="R255" s="1">
        <f t="shared" si="15"/>
        <v>8.4</v>
      </c>
    </row>
    <row r="256" spans="1:18" x14ac:dyDescent="0.25">
      <c r="A256">
        <v>1</v>
      </c>
      <c r="B256">
        <v>1</v>
      </c>
      <c r="C256">
        <v>1</v>
      </c>
      <c r="D256">
        <v>255</v>
      </c>
      <c r="E256">
        <v>1</v>
      </c>
      <c r="F256" s="1">
        <f>INDEX('Tela de entrada'!$C$20:$C$763,MATCH('Contrato Flexível Percentual'!D256,'Tela de entrada'!$B$20:$B$763,0),1)</f>
        <v>21</v>
      </c>
      <c r="G256">
        <v>0</v>
      </c>
      <c r="H256">
        <f t="shared" si="13"/>
        <v>21</v>
      </c>
      <c r="M256" s="1">
        <f t="shared" si="14"/>
        <v>1.0499999999999999E-3</v>
      </c>
      <c r="N256" s="1">
        <f>IF('Tela de entrada'!$K$14="carga",$L$2*M256,'Contrato Flexível Percentual'!$L$2/'Tela de entrada'!$D$12)</f>
        <v>4.2</v>
      </c>
      <c r="O256" s="1">
        <f>IFERROR(MIN('Tela de entrada'!$K$16,MAX(N256,'Tela de entrada'!$K$15)),"")</f>
        <v>4.2</v>
      </c>
      <c r="P256" s="1">
        <f>MAX(0,(SUMIFS($O$2:$O$745,$B$2:$B$745,B256,$A$2:$A$745,A256)-SUMIFS($N$2:$N$745,$B$2:$B$745,B256,$A$2:$A$745,A256)))*((O256-'Tela de entrada'!$K$15)/(IF(SUMIFS($O$2:$O$745,$B$2:$B$745,B256,$A$2:$A$745,A256)-('Tela de entrada'!$K$15*'Tela de entrada'!$D$12)=0,1,SUMIFS($O$2:$O$745,$B$2:$B$745,B256,$A$2:$A$745,A256)-('Tela de entrada'!$K$15*'Tela de entrada'!$D$12))))</f>
        <v>0</v>
      </c>
      <c r="Q256" s="1">
        <f>MAX(0,(SUMIFS($N$2:$N$745,$B$2:$B$745,B256,$A$2:$A$745,A256)-SUMIFS($O$2:$O$745,$B$2:$B$745,B256,$A$2:$A$745,A256)))*(('Tela de entrada'!$K$16-O256)/(IF((('Tela de entrada'!$K$16*'Tela de entrada'!$D$12)-SUMIFS($O$2:$O$745,$B$2:$B$745,B256,$A$2:$A$745,A256))=0,1,(('Tela de entrada'!$K$16*'Tela de entrada'!$D$12)-SUMIFS($O$2:$O$745,$B$2:$B$745,B256,$A$2:$A$745,A256)))))</f>
        <v>0</v>
      </c>
      <c r="R256" s="1">
        <f t="shared" si="15"/>
        <v>4.2</v>
      </c>
    </row>
    <row r="257" spans="1:18" x14ac:dyDescent="0.25">
      <c r="A257">
        <v>1</v>
      </c>
      <c r="B257">
        <v>1</v>
      </c>
      <c r="C257">
        <v>1</v>
      </c>
      <c r="D257">
        <v>256</v>
      </c>
      <c r="E257">
        <v>1</v>
      </c>
      <c r="F257" s="1">
        <f>INDEX('Tela de entrada'!$C$20:$C$763,MATCH('Contrato Flexível Percentual'!D257,'Tela de entrada'!$B$20:$B$763,0),1)</f>
        <v>39</v>
      </c>
      <c r="G257">
        <v>0</v>
      </c>
      <c r="H257">
        <f t="shared" si="13"/>
        <v>39</v>
      </c>
      <c r="M257" s="1">
        <f t="shared" si="14"/>
        <v>1.9499999999999999E-3</v>
      </c>
      <c r="N257" s="1">
        <f>IF('Tela de entrada'!$K$14="carga",$L$2*M257,'Contrato Flexível Percentual'!$L$2/'Tela de entrada'!$D$12)</f>
        <v>7.8</v>
      </c>
      <c r="O257" s="1">
        <f>IFERROR(MIN('Tela de entrada'!$K$16,MAX(N257,'Tela de entrada'!$K$15)),"")</f>
        <v>7.8</v>
      </c>
      <c r="P257" s="1">
        <f>MAX(0,(SUMIFS($O$2:$O$745,$B$2:$B$745,B257,$A$2:$A$745,A257)-SUMIFS($N$2:$N$745,$B$2:$B$745,B257,$A$2:$A$745,A257)))*((O257-'Tela de entrada'!$K$15)/(IF(SUMIFS($O$2:$O$745,$B$2:$B$745,B257,$A$2:$A$745,A257)-('Tela de entrada'!$K$15*'Tela de entrada'!$D$12)=0,1,SUMIFS($O$2:$O$745,$B$2:$B$745,B257,$A$2:$A$745,A257)-('Tela de entrada'!$K$15*'Tela de entrada'!$D$12))))</f>
        <v>0</v>
      </c>
      <c r="Q257" s="1">
        <f>MAX(0,(SUMIFS($N$2:$N$745,$B$2:$B$745,B257,$A$2:$A$745,A257)-SUMIFS($O$2:$O$745,$B$2:$B$745,B257,$A$2:$A$745,A257)))*(('Tela de entrada'!$K$16-O257)/(IF((('Tela de entrada'!$K$16*'Tela de entrada'!$D$12)-SUMIFS($O$2:$O$745,$B$2:$B$745,B257,$A$2:$A$745,A257))=0,1,(('Tela de entrada'!$K$16*'Tela de entrada'!$D$12)-SUMIFS($O$2:$O$745,$B$2:$B$745,B257,$A$2:$A$745,A257)))))</f>
        <v>0</v>
      </c>
      <c r="R257" s="1">
        <f t="shared" si="15"/>
        <v>7.8</v>
      </c>
    </row>
    <row r="258" spans="1:18" x14ac:dyDescent="0.25">
      <c r="A258">
        <v>1</v>
      </c>
      <c r="B258">
        <v>1</v>
      </c>
      <c r="C258">
        <v>1</v>
      </c>
      <c r="D258">
        <v>257</v>
      </c>
      <c r="E258">
        <v>1</v>
      </c>
      <c r="F258" s="1">
        <f>INDEX('Tela de entrada'!$C$20:$C$763,MATCH('Contrato Flexível Percentual'!D258,'Tela de entrada'!$B$20:$B$763,0),1)</f>
        <v>33</v>
      </c>
      <c r="G258">
        <v>0</v>
      </c>
      <c r="H258">
        <f t="shared" si="13"/>
        <v>33</v>
      </c>
      <c r="M258" s="1">
        <f t="shared" si="14"/>
        <v>1.65E-3</v>
      </c>
      <c r="N258" s="1">
        <f>IF('Tela de entrada'!$K$14="carga",$L$2*M258,'Contrato Flexível Percentual'!$L$2/'Tela de entrada'!$D$12)</f>
        <v>6.6</v>
      </c>
      <c r="O258" s="1">
        <f>IFERROR(MIN('Tela de entrada'!$K$16,MAX(N258,'Tela de entrada'!$K$15)),"")</f>
        <v>6.6</v>
      </c>
      <c r="P258" s="1">
        <f>MAX(0,(SUMIFS($O$2:$O$745,$B$2:$B$745,B258,$A$2:$A$745,A258)-SUMIFS($N$2:$N$745,$B$2:$B$745,B258,$A$2:$A$745,A258)))*((O258-'Tela de entrada'!$K$15)/(IF(SUMIFS($O$2:$O$745,$B$2:$B$745,B258,$A$2:$A$745,A258)-('Tela de entrada'!$K$15*'Tela de entrada'!$D$12)=0,1,SUMIFS($O$2:$O$745,$B$2:$B$745,B258,$A$2:$A$745,A258)-('Tela de entrada'!$K$15*'Tela de entrada'!$D$12))))</f>
        <v>0</v>
      </c>
      <c r="Q258" s="1">
        <f>MAX(0,(SUMIFS($N$2:$N$745,$B$2:$B$745,B258,$A$2:$A$745,A258)-SUMIFS($O$2:$O$745,$B$2:$B$745,B258,$A$2:$A$745,A258)))*(('Tela de entrada'!$K$16-O258)/(IF((('Tela de entrada'!$K$16*'Tela de entrada'!$D$12)-SUMIFS($O$2:$O$745,$B$2:$B$745,B258,$A$2:$A$745,A258))=0,1,(('Tela de entrada'!$K$16*'Tela de entrada'!$D$12)-SUMIFS($O$2:$O$745,$B$2:$B$745,B258,$A$2:$A$745,A258)))))</f>
        <v>0</v>
      </c>
      <c r="R258" s="1">
        <f t="shared" si="15"/>
        <v>6.6</v>
      </c>
    </row>
    <row r="259" spans="1:18" x14ac:dyDescent="0.25">
      <c r="A259">
        <v>1</v>
      </c>
      <c r="B259">
        <v>1</v>
      </c>
      <c r="C259">
        <v>1</v>
      </c>
      <c r="D259">
        <v>258</v>
      </c>
      <c r="E259">
        <v>1</v>
      </c>
      <c r="F259" s="1">
        <f>INDEX('Tela de entrada'!$C$20:$C$763,MATCH('Contrato Flexível Percentual'!D259,'Tela de entrada'!$B$20:$B$763,0),1)</f>
        <v>19</v>
      </c>
      <c r="G259">
        <v>0</v>
      </c>
      <c r="H259">
        <f t="shared" ref="H259:H322" si="16">F259-G259</f>
        <v>19</v>
      </c>
      <c r="M259" s="1">
        <f t="shared" ref="M259:M322" si="17">H259/IF(SUM($H$2:$H$745)=0,1,SUM($H$2:$H$745))</f>
        <v>9.5E-4</v>
      </c>
      <c r="N259" s="1">
        <f>IF('Tela de entrada'!$K$14="carga",$L$2*M259,'Contrato Flexível Percentual'!$L$2/'Tela de entrada'!$D$12)</f>
        <v>3.8</v>
      </c>
      <c r="O259" s="1">
        <f>IFERROR(MIN('Tela de entrada'!$K$16,MAX(N259,'Tela de entrada'!$K$15)),"")</f>
        <v>3.8</v>
      </c>
      <c r="P259" s="1">
        <f>MAX(0,(SUMIFS($O$2:$O$745,$B$2:$B$745,B259,$A$2:$A$745,A259)-SUMIFS($N$2:$N$745,$B$2:$B$745,B259,$A$2:$A$745,A259)))*((O259-'Tela de entrada'!$K$15)/(IF(SUMIFS($O$2:$O$745,$B$2:$B$745,B259,$A$2:$A$745,A259)-('Tela de entrada'!$K$15*'Tela de entrada'!$D$12)=0,1,SUMIFS($O$2:$O$745,$B$2:$B$745,B259,$A$2:$A$745,A259)-('Tela de entrada'!$K$15*'Tela de entrada'!$D$12))))</f>
        <v>0</v>
      </c>
      <c r="Q259" s="1">
        <f>MAX(0,(SUMIFS($N$2:$N$745,$B$2:$B$745,B259,$A$2:$A$745,A259)-SUMIFS($O$2:$O$745,$B$2:$B$745,B259,$A$2:$A$745,A259)))*(('Tela de entrada'!$K$16-O259)/(IF((('Tela de entrada'!$K$16*'Tela de entrada'!$D$12)-SUMIFS($O$2:$O$745,$B$2:$B$745,B259,$A$2:$A$745,A259))=0,1,(('Tela de entrada'!$K$16*'Tela de entrada'!$D$12)-SUMIFS($O$2:$O$745,$B$2:$B$745,B259,$A$2:$A$745,A259)))))</f>
        <v>0</v>
      </c>
      <c r="R259" s="1">
        <f t="shared" ref="R259:R322" si="18">O259-P259+Q259</f>
        <v>3.8</v>
      </c>
    </row>
    <row r="260" spans="1:18" x14ac:dyDescent="0.25">
      <c r="A260">
        <v>1</v>
      </c>
      <c r="B260">
        <v>1</v>
      </c>
      <c r="C260">
        <v>1</v>
      </c>
      <c r="D260">
        <v>259</v>
      </c>
      <c r="E260">
        <v>1</v>
      </c>
      <c r="F260" s="1">
        <f>INDEX('Tela de entrada'!$C$20:$C$763,MATCH('Contrato Flexível Percentual'!D260,'Tela de entrada'!$B$20:$B$763,0),1)</f>
        <v>50</v>
      </c>
      <c r="G260">
        <v>0</v>
      </c>
      <c r="H260">
        <f t="shared" si="16"/>
        <v>50</v>
      </c>
      <c r="M260" s="1">
        <f t="shared" si="17"/>
        <v>2.5000000000000001E-3</v>
      </c>
      <c r="N260" s="1">
        <f>IF('Tela de entrada'!$K$14="carga",$L$2*M260,'Contrato Flexível Percentual'!$L$2/'Tela de entrada'!$D$12)</f>
        <v>10</v>
      </c>
      <c r="O260" s="1">
        <f>IFERROR(MIN('Tela de entrada'!$K$16,MAX(N260,'Tela de entrada'!$K$15)),"")</f>
        <v>10</v>
      </c>
      <c r="P260" s="1">
        <f>MAX(0,(SUMIFS($O$2:$O$745,$B$2:$B$745,B260,$A$2:$A$745,A260)-SUMIFS($N$2:$N$745,$B$2:$B$745,B260,$A$2:$A$745,A260)))*((O260-'Tela de entrada'!$K$15)/(IF(SUMIFS($O$2:$O$745,$B$2:$B$745,B260,$A$2:$A$745,A260)-('Tela de entrada'!$K$15*'Tela de entrada'!$D$12)=0,1,SUMIFS($O$2:$O$745,$B$2:$B$745,B260,$A$2:$A$745,A260)-('Tela de entrada'!$K$15*'Tela de entrada'!$D$12))))</f>
        <v>0</v>
      </c>
      <c r="Q260" s="1">
        <f>MAX(0,(SUMIFS($N$2:$N$745,$B$2:$B$745,B260,$A$2:$A$745,A260)-SUMIFS($O$2:$O$745,$B$2:$B$745,B260,$A$2:$A$745,A260)))*(('Tela de entrada'!$K$16-O260)/(IF((('Tela de entrada'!$K$16*'Tela de entrada'!$D$12)-SUMIFS($O$2:$O$745,$B$2:$B$745,B260,$A$2:$A$745,A260))=0,1,(('Tela de entrada'!$K$16*'Tela de entrada'!$D$12)-SUMIFS($O$2:$O$745,$B$2:$B$745,B260,$A$2:$A$745,A260)))))</f>
        <v>0</v>
      </c>
      <c r="R260" s="1">
        <f t="shared" si="18"/>
        <v>10</v>
      </c>
    </row>
    <row r="261" spans="1:18" x14ac:dyDescent="0.25">
      <c r="A261">
        <v>1</v>
      </c>
      <c r="B261">
        <v>1</v>
      </c>
      <c r="C261">
        <v>1</v>
      </c>
      <c r="D261">
        <v>260</v>
      </c>
      <c r="E261">
        <v>1</v>
      </c>
      <c r="F261" s="1">
        <f>INDEX('Tela de entrada'!$C$20:$C$763,MATCH('Contrato Flexível Percentual'!D261,'Tela de entrada'!$B$20:$B$763,0),1)</f>
        <v>5</v>
      </c>
      <c r="G261">
        <v>0</v>
      </c>
      <c r="H261">
        <f t="shared" si="16"/>
        <v>5</v>
      </c>
      <c r="M261" s="1">
        <f t="shared" si="17"/>
        <v>2.5000000000000001E-4</v>
      </c>
      <c r="N261" s="1">
        <f>IF('Tela de entrada'!$K$14="carga",$L$2*M261,'Contrato Flexível Percentual'!$L$2/'Tela de entrada'!$D$12)</f>
        <v>1</v>
      </c>
      <c r="O261" s="1">
        <f>IFERROR(MIN('Tela de entrada'!$K$16,MAX(N261,'Tela de entrada'!$K$15)),"")</f>
        <v>1</v>
      </c>
      <c r="P261" s="1">
        <f>MAX(0,(SUMIFS($O$2:$O$745,$B$2:$B$745,B261,$A$2:$A$745,A261)-SUMIFS($N$2:$N$745,$B$2:$B$745,B261,$A$2:$A$745,A261)))*((O261-'Tela de entrada'!$K$15)/(IF(SUMIFS($O$2:$O$745,$B$2:$B$745,B261,$A$2:$A$745,A261)-('Tela de entrada'!$K$15*'Tela de entrada'!$D$12)=0,1,SUMIFS($O$2:$O$745,$B$2:$B$745,B261,$A$2:$A$745,A261)-('Tela de entrada'!$K$15*'Tela de entrada'!$D$12))))</f>
        <v>0</v>
      </c>
      <c r="Q261" s="1">
        <f>MAX(0,(SUMIFS($N$2:$N$745,$B$2:$B$745,B261,$A$2:$A$745,A261)-SUMIFS($O$2:$O$745,$B$2:$B$745,B261,$A$2:$A$745,A261)))*(('Tela de entrada'!$K$16-O261)/(IF((('Tela de entrada'!$K$16*'Tela de entrada'!$D$12)-SUMIFS($O$2:$O$745,$B$2:$B$745,B261,$A$2:$A$745,A261))=0,1,(('Tela de entrada'!$K$16*'Tela de entrada'!$D$12)-SUMIFS($O$2:$O$745,$B$2:$B$745,B261,$A$2:$A$745,A261)))))</f>
        <v>0</v>
      </c>
      <c r="R261" s="1">
        <f t="shared" si="18"/>
        <v>1</v>
      </c>
    </row>
    <row r="262" spans="1:18" x14ac:dyDescent="0.25">
      <c r="A262">
        <v>1</v>
      </c>
      <c r="B262">
        <v>1</v>
      </c>
      <c r="C262">
        <v>1</v>
      </c>
      <c r="D262">
        <v>261</v>
      </c>
      <c r="E262">
        <v>1</v>
      </c>
      <c r="F262" s="1">
        <f>INDEX('Tela de entrada'!$C$20:$C$763,MATCH('Contrato Flexível Percentual'!D262,'Tela de entrada'!$B$20:$B$763,0),1)</f>
        <v>34</v>
      </c>
      <c r="G262">
        <v>0</v>
      </c>
      <c r="H262">
        <f t="shared" si="16"/>
        <v>34</v>
      </c>
      <c r="M262" s="1">
        <f t="shared" si="17"/>
        <v>1.6999999999999999E-3</v>
      </c>
      <c r="N262" s="1">
        <f>IF('Tela de entrada'!$K$14="carga",$L$2*M262,'Contrato Flexível Percentual'!$L$2/'Tela de entrada'!$D$12)</f>
        <v>6.8</v>
      </c>
      <c r="O262" s="1">
        <f>IFERROR(MIN('Tela de entrada'!$K$16,MAX(N262,'Tela de entrada'!$K$15)),"")</f>
        <v>6.8</v>
      </c>
      <c r="P262" s="1">
        <f>MAX(0,(SUMIFS($O$2:$O$745,$B$2:$B$745,B262,$A$2:$A$745,A262)-SUMIFS($N$2:$N$745,$B$2:$B$745,B262,$A$2:$A$745,A262)))*((O262-'Tela de entrada'!$K$15)/(IF(SUMIFS($O$2:$O$745,$B$2:$B$745,B262,$A$2:$A$745,A262)-('Tela de entrada'!$K$15*'Tela de entrada'!$D$12)=0,1,SUMIFS($O$2:$O$745,$B$2:$B$745,B262,$A$2:$A$745,A262)-('Tela de entrada'!$K$15*'Tela de entrada'!$D$12))))</f>
        <v>0</v>
      </c>
      <c r="Q262" s="1">
        <f>MAX(0,(SUMIFS($N$2:$N$745,$B$2:$B$745,B262,$A$2:$A$745,A262)-SUMIFS($O$2:$O$745,$B$2:$B$745,B262,$A$2:$A$745,A262)))*(('Tela de entrada'!$K$16-O262)/(IF((('Tela de entrada'!$K$16*'Tela de entrada'!$D$12)-SUMIFS($O$2:$O$745,$B$2:$B$745,B262,$A$2:$A$745,A262))=0,1,(('Tela de entrada'!$K$16*'Tela de entrada'!$D$12)-SUMIFS($O$2:$O$745,$B$2:$B$745,B262,$A$2:$A$745,A262)))))</f>
        <v>0</v>
      </c>
      <c r="R262" s="1">
        <f t="shared" si="18"/>
        <v>6.8</v>
      </c>
    </row>
    <row r="263" spans="1:18" x14ac:dyDescent="0.25">
      <c r="A263">
        <v>1</v>
      </c>
      <c r="B263">
        <v>1</v>
      </c>
      <c r="C263">
        <v>1</v>
      </c>
      <c r="D263">
        <v>262</v>
      </c>
      <c r="E263">
        <v>1</v>
      </c>
      <c r="F263" s="1">
        <f>INDEX('Tela de entrada'!$C$20:$C$763,MATCH('Contrato Flexível Percentual'!D263,'Tela de entrada'!$B$20:$B$763,0),1)</f>
        <v>14</v>
      </c>
      <c r="G263">
        <v>0</v>
      </c>
      <c r="H263">
        <f t="shared" si="16"/>
        <v>14</v>
      </c>
      <c r="M263" s="1">
        <f t="shared" si="17"/>
        <v>6.9999999999999999E-4</v>
      </c>
      <c r="N263" s="1">
        <f>IF('Tela de entrada'!$K$14="carga",$L$2*M263,'Contrato Flexível Percentual'!$L$2/'Tela de entrada'!$D$12)</f>
        <v>2.8</v>
      </c>
      <c r="O263" s="1">
        <f>IFERROR(MIN('Tela de entrada'!$K$16,MAX(N263,'Tela de entrada'!$K$15)),"")</f>
        <v>2.8</v>
      </c>
      <c r="P263" s="1">
        <f>MAX(0,(SUMIFS($O$2:$O$745,$B$2:$B$745,B263,$A$2:$A$745,A263)-SUMIFS($N$2:$N$745,$B$2:$B$745,B263,$A$2:$A$745,A263)))*((O263-'Tela de entrada'!$K$15)/(IF(SUMIFS($O$2:$O$745,$B$2:$B$745,B263,$A$2:$A$745,A263)-('Tela de entrada'!$K$15*'Tela de entrada'!$D$12)=0,1,SUMIFS($O$2:$O$745,$B$2:$B$745,B263,$A$2:$A$745,A263)-('Tela de entrada'!$K$15*'Tela de entrada'!$D$12))))</f>
        <v>0</v>
      </c>
      <c r="Q263" s="1">
        <f>MAX(0,(SUMIFS($N$2:$N$745,$B$2:$B$745,B263,$A$2:$A$745,A263)-SUMIFS($O$2:$O$745,$B$2:$B$745,B263,$A$2:$A$745,A263)))*(('Tela de entrada'!$K$16-O263)/(IF((('Tela de entrada'!$K$16*'Tela de entrada'!$D$12)-SUMIFS($O$2:$O$745,$B$2:$B$745,B263,$A$2:$A$745,A263))=0,1,(('Tela de entrada'!$K$16*'Tela de entrada'!$D$12)-SUMIFS($O$2:$O$745,$B$2:$B$745,B263,$A$2:$A$745,A263)))))</f>
        <v>0</v>
      </c>
      <c r="R263" s="1">
        <f t="shared" si="18"/>
        <v>2.8</v>
      </c>
    </row>
    <row r="264" spans="1:18" x14ac:dyDescent="0.25">
      <c r="A264">
        <v>1</v>
      </c>
      <c r="B264">
        <v>1</v>
      </c>
      <c r="C264">
        <v>1</v>
      </c>
      <c r="D264">
        <v>263</v>
      </c>
      <c r="E264">
        <v>1</v>
      </c>
      <c r="F264" s="1">
        <f>INDEX('Tela de entrada'!$C$20:$C$763,MATCH('Contrato Flexível Percentual'!D264,'Tela de entrada'!$B$20:$B$763,0),1)</f>
        <v>5</v>
      </c>
      <c r="G264">
        <v>0</v>
      </c>
      <c r="H264">
        <f t="shared" si="16"/>
        <v>5</v>
      </c>
      <c r="M264" s="1">
        <f t="shared" si="17"/>
        <v>2.5000000000000001E-4</v>
      </c>
      <c r="N264" s="1">
        <f>IF('Tela de entrada'!$K$14="carga",$L$2*M264,'Contrato Flexível Percentual'!$L$2/'Tela de entrada'!$D$12)</f>
        <v>1</v>
      </c>
      <c r="O264" s="1">
        <f>IFERROR(MIN('Tela de entrada'!$K$16,MAX(N264,'Tela de entrada'!$K$15)),"")</f>
        <v>1</v>
      </c>
      <c r="P264" s="1">
        <f>MAX(0,(SUMIFS($O$2:$O$745,$B$2:$B$745,B264,$A$2:$A$745,A264)-SUMIFS($N$2:$N$745,$B$2:$B$745,B264,$A$2:$A$745,A264)))*((O264-'Tela de entrada'!$K$15)/(IF(SUMIFS($O$2:$O$745,$B$2:$B$745,B264,$A$2:$A$745,A264)-('Tela de entrada'!$K$15*'Tela de entrada'!$D$12)=0,1,SUMIFS($O$2:$O$745,$B$2:$B$745,B264,$A$2:$A$745,A264)-('Tela de entrada'!$K$15*'Tela de entrada'!$D$12))))</f>
        <v>0</v>
      </c>
      <c r="Q264" s="1">
        <f>MAX(0,(SUMIFS($N$2:$N$745,$B$2:$B$745,B264,$A$2:$A$745,A264)-SUMIFS($O$2:$O$745,$B$2:$B$745,B264,$A$2:$A$745,A264)))*(('Tela de entrada'!$K$16-O264)/(IF((('Tela de entrada'!$K$16*'Tela de entrada'!$D$12)-SUMIFS($O$2:$O$745,$B$2:$B$745,B264,$A$2:$A$745,A264))=0,1,(('Tela de entrada'!$K$16*'Tela de entrada'!$D$12)-SUMIFS($O$2:$O$745,$B$2:$B$745,B264,$A$2:$A$745,A264)))))</f>
        <v>0</v>
      </c>
      <c r="R264" s="1">
        <f t="shared" si="18"/>
        <v>1</v>
      </c>
    </row>
    <row r="265" spans="1:18" x14ac:dyDescent="0.25">
      <c r="A265">
        <v>1</v>
      </c>
      <c r="B265">
        <v>1</v>
      </c>
      <c r="C265">
        <v>1</v>
      </c>
      <c r="D265">
        <v>264</v>
      </c>
      <c r="E265">
        <v>1</v>
      </c>
      <c r="F265" s="1">
        <f>INDEX('Tela de entrada'!$C$20:$C$763,MATCH('Contrato Flexível Percentual'!D265,'Tela de entrada'!$B$20:$B$763,0),1)</f>
        <v>32</v>
      </c>
      <c r="G265">
        <v>0</v>
      </c>
      <c r="H265">
        <f t="shared" si="16"/>
        <v>32</v>
      </c>
      <c r="M265" s="1">
        <f t="shared" si="17"/>
        <v>1.6000000000000001E-3</v>
      </c>
      <c r="N265" s="1">
        <f>IF('Tela de entrada'!$K$14="carga",$L$2*M265,'Contrato Flexível Percentual'!$L$2/'Tela de entrada'!$D$12)</f>
        <v>6.4</v>
      </c>
      <c r="O265" s="1">
        <f>IFERROR(MIN('Tela de entrada'!$K$16,MAX(N265,'Tela de entrada'!$K$15)),"")</f>
        <v>6.4</v>
      </c>
      <c r="P265" s="1">
        <f>MAX(0,(SUMIFS($O$2:$O$745,$B$2:$B$745,B265,$A$2:$A$745,A265)-SUMIFS($N$2:$N$745,$B$2:$B$745,B265,$A$2:$A$745,A265)))*((O265-'Tela de entrada'!$K$15)/(IF(SUMIFS($O$2:$O$745,$B$2:$B$745,B265,$A$2:$A$745,A265)-('Tela de entrada'!$K$15*'Tela de entrada'!$D$12)=0,1,SUMIFS($O$2:$O$745,$B$2:$B$745,B265,$A$2:$A$745,A265)-('Tela de entrada'!$K$15*'Tela de entrada'!$D$12))))</f>
        <v>0</v>
      </c>
      <c r="Q265" s="1">
        <f>MAX(0,(SUMIFS($N$2:$N$745,$B$2:$B$745,B265,$A$2:$A$745,A265)-SUMIFS($O$2:$O$745,$B$2:$B$745,B265,$A$2:$A$745,A265)))*(('Tela de entrada'!$K$16-O265)/(IF((('Tela de entrada'!$K$16*'Tela de entrada'!$D$12)-SUMIFS($O$2:$O$745,$B$2:$B$745,B265,$A$2:$A$745,A265))=0,1,(('Tela de entrada'!$K$16*'Tela de entrada'!$D$12)-SUMIFS($O$2:$O$745,$B$2:$B$745,B265,$A$2:$A$745,A265)))))</f>
        <v>0</v>
      </c>
      <c r="R265" s="1">
        <f t="shared" si="18"/>
        <v>6.4</v>
      </c>
    </row>
    <row r="266" spans="1:18" x14ac:dyDescent="0.25">
      <c r="A266">
        <v>1</v>
      </c>
      <c r="B266">
        <v>1</v>
      </c>
      <c r="C266">
        <v>1</v>
      </c>
      <c r="D266">
        <v>265</v>
      </c>
      <c r="E266">
        <v>1</v>
      </c>
      <c r="F266" s="1">
        <f>INDEX('Tela de entrada'!$C$20:$C$763,MATCH('Contrato Flexível Percentual'!D266,'Tela de entrada'!$B$20:$B$763,0),1)</f>
        <v>46</v>
      </c>
      <c r="G266">
        <v>0</v>
      </c>
      <c r="H266">
        <f t="shared" si="16"/>
        <v>46</v>
      </c>
      <c r="M266" s="1">
        <f t="shared" si="17"/>
        <v>2.3E-3</v>
      </c>
      <c r="N266" s="1">
        <f>IF('Tela de entrada'!$K$14="carga",$L$2*M266,'Contrato Flexível Percentual'!$L$2/'Tela de entrada'!$D$12)</f>
        <v>9.1999999999999993</v>
      </c>
      <c r="O266" s="1">
        <f>IFERROR(MIN('Tela de entrada'!$K$16,MAX(N266,'Tela de entrada'!$K$15)),"")</f>
        <v>9.1999999999999993</v>
      </c>
      <c r="P266" s="1">
        <f>MAX(0,(SUMIFS($O$2:$O$745,$B$2:$B$745,B266,$A$2:$A$745,A266)-SUMIFS($N$2:$N$745,$B$2:$B$745,B266,$A$2:$A$745,A266)))*((O266-'Tela de entrada'!$K$15)/(IF(SUMIFS($O$2:$O$745,$B$2:$B$745,B266,$A$2:$A$745,A266)-('Tela de entrada'!$K$15*'Tela de entrada'!$D$12)=0,1,SUMIFS($O$2:$O$745,$B$2:$B$745,B266,$A$2:$A$745,A266)-('Tela de entrada'!$K$15*'Tela de entrada'!$D$12))))</f>
        <v>0</v>
      </c>
      <c r="Q266" s="1">
        <f>MAX(0,(SUMIFS($N$2:$N$745,$B$2:$B$745,B266,$A$2:$A$745,A266)-SUMIFS($O$2:$O$745,$B$2:$B$745,B266,$A$2:$A$745,A266)))*(('Tela de entrada'!$K$16-O266)/(IF((('Tela de entrada'!$K$16*'Tela de entrada'!$D$12)-SUMIFS($O$2:$O$745,$B$2:$B$745,B266,$A$2:$A$745,A266))=0,1,(('Tela de entrada'!$K$16*'Tela de entrada'!$D$12)-SUMIFS($O$2:$O$745,$B$2:$B$745,B266,$A$2:$A$745,A266)))))</f>
        <v>0</v>
      </c>
      <c r="R266" s="1">
        <f t="shared" si="18"/>
        <v>9.1999999999999993</v>
      </c>
    </row>
    <row r="267" spans="1:18" x14ac:dyDescent="0.25">
      <c r="A267">
        <v>1</v>
      </c>
      <c r="B267">
        <v>1</v>
      </c>
      <c r="C267">
        <v>1</v>
      </c>
      <c r="D267">
        <v>266</v>
      </c>
      <c r="E267">
        <v>1</v>
      </c>
      <c r="F267" s="1">
        <f>INDEX('Tela de entrada'!$C$20:$C$763,MATCH('Contrato Flexível Percentual'!D267,'Tela de entrada'!$B$20:$B$763,0),1)</f>
        <v>12</v>
      </c>
      <c r="G267">
        <v>0</v>
      </c>
      <c r="H267">
        <f t="shared" si="16"/>
        <v>12</v>
      </c>
      <c r="M267" s="1">
        <f t="shared" si="17"/>
        <v>5.9999999999999995E-4</v>
      </c>
      <c r="N267" s="1">
        <f>IF('Tela de entrada'!$K$14="carga",$L$2*M267,'Contrato Flexível Percentual'!$L$2/'Tela de entrada'!$D$12)</f>
        <v>2.4</v>
      </c>
      <c r="O267" s="1">
        <f>IFERROR(MIN('Tela de entrada'!$K$16,MAX(N267,'Tela de entrada'!$K$15)),"")</f>
        <v>2.4</v>
      </c>
      <c r="P267" s="1">
        <f>MAX(0,(SUMIFS($O$2:$O$745,$B$2:$B$745,B267,$A$2:$A$745,A267)-SUMIFS($N$2:$N$745,$B$2:$B$745,B267,$A$2:$A$745,A267)))*((O267-'Tela de entrada'!$K$15)/(IF(SUMIFS($O$2:$O$745,$B$2:$B$745,B267,$A$2:$A$745,A267)-('Tela de entrada'!$K$15*'Tela de entrada'!$D$12)=0,1,SUMIFS($O$2:$O$745,$B$2:$B$745,B267,$A$2:$A$745,A267)-('Tela de entrada'!$K$15*'Tela de entrada'!$D$12))))</f>
        <v>0</v>
      </c>
      <c r="Q267" s="1">
        <f>MAX(0,(SUMIFS($N$2:$N$745,$B$2:$B$745,B267,$A$2:$A$745,A267)-SUMIFS($O$2:$O$745,$B$2:$B$745,B267,$A$2:$A$745,A267)))*(('Tela de entrada'!$K$16-O267)/(IF((('Tela de entrada'!$K$16*'Tela de entrada'!$D$12)-SUMIFS($O$2:$O$745,$B$2:$B$745,B267,$A$2:$A$745,A267))=0,1,(('Tela de entrada'!$K$16*'Tela de entrada'!$D$12)-SUMIFS($O$2:$O$745,$B$2:$B$745,B267,$A$2:$A$745,A267)))))</f>
        <v>0</v>
      </c>
      <c r="R267" s="1">
        <f t="shared" si="18"/>
        <v>2.4</v>
      </c>
    </row>
    <row r="268" spans="1:18" x14ac:dyDescent="0.25">
      <c r="A268">
        <v>1</v>
      </c>
      <c r="B268">
        <v>1</v>
      </c>
      <c r="C268">
        <v>1</v>
      </c>
      <c r="D268">
        <v>267</v>
      </c>
      <c r="E268">
        <v>1</v>
      </c>
      <c r="F268" s="1">
        <f>INDEX('Tela de entrada'!$C$20:$C$763,MATCH('Contrato Flexível Percentual'!D268,'Tela de entrada'!$B$20:$B$763,0),1)</f>
        <v>48</v>
      </c>
      <c r="G268">
        <v>0</v>
      </c>
      <c r="H268">
        <f t="shared" si="16"/>
        <v>48</v>
      </c>
      <c r="M268" s="1">
        <f t="shared" si="17"/>
        <v>2.3999999999999998E-3</v>
      </c>
      <c r="N268" s="1">
        <f>IF('Tela de entrada'!$K$14="carga",$L$2*M268,'Contrato Flexível Percentual'!$L$2/'Tela de entrada'!$D$12)</f>
        <v>9.6</v>
      </c>
      <c r="O268" s="1">
        <f>IFERROR(MIN('Tela de entrada'!$K$16,MAX(N268,'Tela de entrada'!$K$15)),"")</f>
        <v>9.6</v>
      </c>
      <c r="P268" s="1">
        <f>MAX(0,(SUMIFS($O$2:$O$745,$B$2:$B$745,B268,$A$2:$A$745,A268)-SUMIFS($N$2:$N$745,$B$2:$B$745,B268,$A$2:$A$745,A268)))*((O268-'Tela de entrada'!$K$15)/(IF(SUMIFS($O$2:$O$745,$B$2:$B$745,B268,$A$2:$A$745,A268)-('Tela de entrada'!$K$15*'Tela de entrada'!$D$12)=0,1,SUMIFS($O$2:$O$745,$B$2:$B$745,B268,$A$2:$A$745,A268)-('Tela de entrada'!$K$15*'Tela de entrada'!$D$12))))</f>
        <v>0</v>
      </c>
      <c r="Q268" s="1">
        <f>MAX(0,(SUMIFS($N$2:$N$745,$B$2:$B$745,B268,$A$2:$A$745,A268)-SUMIFS($O$2:$O$745,$B$2:$B$745,B268,$A$2:$A$745,A268)))*(('Tela de entrada'!$K$16-O268)/(IF((('Tela de entrada'!$K$16*'Tela de entrada'!$D$12)-SUMIFS($O$2:$O$745,$B$2:$B$745,B268,$A$2:$A$745,A268))=0,1,(('Tela de entrada'!$K$16*'Tela de entrada'!$D$12)-SUMIFS($O$2:$O$745,$B$2:$B$745,B268,$A$2:$A$745,A268)))))</f>
        <v>0</v>
      </c>
      <c r="R268" s="1">
        <f t="shared" si="18"/>
        <v>9.6</v>
      </c>
    </row>
    <row r="269" spans="1:18" x14ac:dyDescent="0.25">
      <c r="A269">
        <v>1</v>
      </c>
      <c r="B269">
        <v>1</v>
      </c>
      <c r="C269">
        <v>1</v>
      </c>
      <c r="D269">
        <v>268</v>
      </c>
      <c r="E269">
        <v>1</v>
      </c>
      <c r="F269" s="1">
        <f>INDEX('Tela de entrada'!$C$20:$C$763,MATCH('Contrato Flexível Percentual'!D269,'Tela de entrada'!$B$20:$B$763,0),1)</f>
        <v>25</v>
      </c>
      <c r="G269">
        <v>0</v>
      </c>
      <c r="H269">
        <f t="shared" si="16"/>
        <v>25</v>
      </c>
      <c r="M269" s="1">
        <f t="shared" si="17"/>
        <v>1.25E-3</v>
      </c>
      <c r="N269" s="1">
        <f>IF('Tela de entrada'!$K$14="carga",$L$2*M269,'Contrato Flexível Percentual'!$L$2/'Tela de entrada'!$D$12)</f>
        <v>5</v>
      </c>
      <c r="O269" s="1">
        <f>IFERROR(MIN('Tela de entrada'!$K$16,MAX(N269,'Tela de entrada'!$K$15)),"")</f>
        <v>5</v>
      </c>
      <c r="P269" s="1">
        <f>MAX(0,(SUMIFS($O$2:$O$745,$B$2:$B$745,B269,$A$2:$A$745,A269)-SUMIFS($N$2:$N$745,$B$2:$B$745,B269,$A$2:$A$745,A269)))*((O269-'Tela de entrada'!$K$15)/(IF(SUMIFS($O$2:$O$745,$B$2:$B$745,B269,$A$2:$A$745,A269)-('Tela de entrada'!$K$15*'Tela de entrada'!$D$12)=0,1,SUMIFS($O$2:$O$745,$B$2:$B$745,B269,$A$2:$A$745,A269)-('Tela de entrada'!$K$15*'Tela de entrada'!$D$12))))</f>
        <v>0</v>
      </c>
      <c r="Q269" s="1">
        <f>MAX(0,(SUMIFS($N$2:$N$745,$B$2:$B$745,B269,$A$2:$A$745,A269)-SUMIFS($O$2:$O$745,$B$2:$B$745,B269,$A$2:$A$745,A269)))*(('Tela de entrada'!$K$16-O269)/(IF((('Tela de entrada'!$K$16*'Tela de entrada'!$D$12)-SUMIFS($O$2:$O$745,$B$2:$B$745,B269,$A$2:$A$745,A269))=0,1,(('Tela de entrada'!$K$16*'Tela de entrada'!$D$12)-SUMIFS($O$2:$O$745,$B$2:$B$745,B269,$A$2:$A$745,A269)))))</f>
        <v>0</v>
      </c>
      <c r="R269" s="1">
        <f t="shared" si="18"/>
        <v>5</v>
      </c>
    </row>
    <row r="270" spans="1:18" x14ac:dyDescent="0.25">
      <c r="A270">
        <v>1</v>
      </c>
      <c r="B270">
        <v>1</v>
      </c>
      <c r="C270">
        <v>1</v>
      </c>
      <c r="D270">
        <v>269</v>
      </c>
      <c r="E270">
        <v>1</v>
      </c>
      <c r="F270" s="1">
        <f>INDEX('Tela de entrada'!$C$20:$C$763,MATCH('Contrato Flexível Percentual'!D270,'Tela de entrada'!$B$20:$B$763,0),1)</f>
        <v>17</v>
      </c>
      <c r="G270">
        <v>0</v>
      </c>
      <c r="H270">
        <f t="shared" si="16"/>
        <v>17</v>
      </c>
      <c r="M270" s="1">
        <f t="shared" si="17"/>
        <v>8.4999999999999995E-4</v>
      </c>
      <c r="N270" s="1">
        <f>IF('Tela de entrada'!$K$14="carga",$L$2*M270,'Contrato Flexível Percentual'!$L$2/'Tela de entrada'!$D$12)</f>
        <v>3.4</v>
      </c>
      <c r="O270" s="1">
        <f>IFERROR(MIN('Tela de entrada'!$K$16,MAX(N270,'Tela de entrada'!$K$15)),"")</f>
        <v>3.4</v>
      </c>
      <c r="P270" s="1">
        <f>MAX(0,(SUMIFS($O$2:$O$745,$B$2:$B$745,B270,$A$2:$A$745,A270)-SUMIFS($N$2:$N$745,$B$2:$B$745,B270,$A$2:$A$745,A270)))*((O270-'Tela de entrada'!$K$15)/(IF(SUMIFS($O$2:$O$745,$B$2:$B$745,B270,$A$2:$A$745,A270)-('Tela de entrada'!$K$15*'Tela de entrada'!$D$12)=0,1,SUMIFS($O$2:$O$745,$B$2:$B$745,B270,$A$2:$A$745,A270)-('Tela de entrada'!$K$15*'Tela de entrada'!$D$12))))</f>
        <v>0</v>
      </c>
      <c r="Q270" s="1">
        <f>MAX(0,(SUMIFS($N$2:$N$745,$B$2:$B$745,B270,$A$2:$A$745,A270)-SUMIFS($O$2:$O$745,$B$2:$B$745,B270,$A$2:$A$745,A270)))*(('Tela de entrada'!$K$16-O270)/(IF((('Tela de entrada'!$K$16*'Tela de entrada'!$D$12)-SUMIFS($O$2:$O$745,$B$2:$B$745,B270,$A$2:$A$745,A270))=0,1,(('Tela de entrada'!$K$16*'Tela de entrada'!$D$12)-SUMIFS($O$2:$O$745,$B$2:$B$745,B270,$A$2:$A$745,A270)))))</f>
        <v>0</v>
      </c>
      <c r="R270" s="1">
        <f t="shared" si="18"/>
        <v>3.4</v>
      </c>
    </row>
    <row r="271" spans="1:18" x14ac:dyDescent="0.25">
      <c r="A271">
        <v>1</v>
      </c>
      <c r="B271">
        <v>1</v>
      </c>
      <c r="C271">
        <v>1</v>
      </c>
      <c r="D271">
        <v>270</v>
      </c>
      <c r="E271">
        <v>1</v>
      </c>
      <c r="F271" s="1">
        <f>INDEX('Tela de entrada'!$C$20:$C$763,MATCH('Contrato Flexível Percentual'!D271,'Tela de entrada'!$B$20:$B$763,0),1)</f>
        <v>22</v>
      </c>
      <c r="G271">
        <v>0</v>
      </c>
      <c r="H271">
        <f t="shared" si="16"/>
        <v>22</v>
      </c>
      <c r="M271" s="1">
        <f t="shared" si="17"/>
        <v>1.1000000000000001E-3</v>
      </c>
      <c r="N271" s="1">
        <f>IF('Tela de entrada'!$K$14="carga",$L$2*M271,'Contrato Flexível Percentual'!$L$2/'Tela de entrada'!$D$12)</f>
        <v>4.4000000000000004</v>
      </c>
      <c r="O271" s="1">
        <f>IFERROR(MIN('Tela de entrada'!$K$16,MAX(N271,'Tela de entrada'!$K$15)),"")</f>
        <v>4.4000000000000004</v>
      </c>
      <c r="P271" s="1">
        <f>MAX(0,(SUMIFS($O$2:$O$745,$B$2:$B$745,B271,$A$2:$A$745,A271)-SUMIFS($N$2:$N$745,$B$2:$B$745,B271,$A$2:$A$745,A271)))*((O271-'Tela de entrada'!$K$15)/(IF(SUMIFS($O$2:$O$745,$B$2:$B$745,B271,$A$2:$A$745,A271)-('Tela de entrada'!$K$15*'Tela de entrada'!$D$12)=0,1,SUMIFS($O$2:$O$745,$B$2:$B$745,B271,$A$2:$A$745,A271)-('Tela de entrada'!$K$15*'Tela de entrada'!$D$12))))</f>
        <v>0</v>
      </c>
      <c r="Q271" s="1">
        <f>MAX(0,(SUMIFS($N$2:$N$745,$B$2:$B$745,B271,$A$2:$A$745,A271)-SUMIFS($O$2:$O$745,$B$2:$B$745,B271,$A$2:$A$745,A271)))*(('Tela de entrada'!$K$16-O271)/(IF((('Tela de entrada'!$K$16*'Tela de entrada'!$D$12)-SUMIFS($O$2:$O$745,$B$2:$B$745,B271,$A$2:$A$745,A271))=0,1,(('Tela de entrada'!$K$16*'Tela de entrada'!$D$12)-SUMIFS($O$2:$O$745,$B$2:$B$745,B271,$A$2:$A$745,A271)))))</f>
        <v>0</v>
      </c>
      <c r="R271" s="1">
        <f t="shared" si="18"/>
        <v>4.4000000000000004</v>
      </c>
    </row>
    <row r="272" spans="1:18" x14ac:dyDescent="0.25">
      <c r="A272">
        <v>1</v>
      </c>
      <c r="B272">
        <v>1</v>
      </c>
      <c r="C272">
        <v>1</v>
      </c>
      <c r="D272">
        <v>271</v>
      </c>
      <c r="E272">
        <v>1</v>
      </c>
      <c r="F272" s="1">
        <f>INDEX('Tela de entrada'!$C$20:$C$763,MATCH('Contrato Flexível Percentual'!D272,'Tela de entrada'!$B$20:$B$763,0),1)</f>
        <v>34</v>
      </c>
      <c r="G272">
        <v>0</v>
      </c>
      <c r="H272">
        <f t="shared" si="16"/>
        <v>34</v>
      </c>
      <c r="M272" s="1">
        <f t="shared" si="17"/>
        <v>1.6999999999999999E-3</v>
      </c>
      <c r="N272" s="1">
        <f>IF('Tela de entrada'!$K$14="carga",$L$2*M272,'Contrato Flexível Percentual'!$L$2/'Tela de entrada'!$D$12)</f>
        <v>6.8</v>
      </c>
      <c r="O272" s="1">
        <f>IFERROR(MIN('Tela de entrada'!$K$16,MAX(N272,'Tela de entrada'!$K$15)),"")</f>
        <v>6.8</v>
      </c>
      <c r="P272" s="1">
        <f>MAX(0,(SUMIFS($O$2:$O$745,$B$2:$B$745,B272,$A$2:$A$745,A272)-SUMIFS($N$2:$N$745,$B$2:$B$745,B272,$A$2:$A$745,A272)))*((O272-'Tela de entrada'!$K$15)/(IF(SUMIFS($O$2:$O$745,$B$2:$B$745,B272,$A$2:$A$745,A272)-('Tela de entrada'!$K$15*'Tela de entrada'!$D$12)=0,1,SUMIFS($O$2:$O$745,$B$2:$B$745,B272,$A$2:$A$745,A272)-('Tela de entrada'!$K$15*'Tela de entrada'!$D$12))))</f>
        <v>0</v>
      </c>
      <c r="Q272" s="1">
        <f>MAX(0,(SUMIFS($N$2:$N$745,$B$2:$B$745,B272,$A$2:$A$745,A272)-SUMIFS($O$2:$O$745,$B$2:$B$745,B272,$A$2:$A$745,A272)))*(('Tela de entrada'!$K$16-O272)/(IF((('Tela de entrada'!$K$16*'Tela de entrada'!$D$12)-SUMIFS($O$2:$O$745,$B$2:$B$745,B272,$A$2:$A$745,A272))=0,1,(('Tela de entrada'!$K$16*'Tela de entrada'!$D$12)-SUMIFS($O$2:$O$745,$B$2:$B$745,B272,$A$2:$A$745,A272)))))</f>
        <v>0</v>
      </c>
      <c r="R272" s="1">
        <f t="shared" si="18"/>
        <v>6.8</v>
      </c>
    </row>
    <row r="273" spans="1:18" x14ac:dyDescent="0.25">
      <c r="A273">
        <v>1</v>
      </c>
      <c r="B273">
        <v>1</v>
      </c>
      <c r="C273">
        <v>1</v>
      </c>
      <c r="D273">
        <v>272</v>
      </c>
      <c r="E273">
        <v>1</v>
      </c>
      <c r="F273" s="1">
        <f>INDEX('Tela de entrada'!$C$20:$C$763,MATCH('Contrato Flexível Percentual'!D273,'Tela de entrada'!$B$20:$B$763,0),1)</f>
        <v>8</v>
      </c>
      <c r="G273">
        <v>0</v>
      </c>
      <c r="H273">
        <f t="shared" si="16"/>
        <v>8</v>
      </c>
      <c r="M273" s="1">
        <f t="shared" si="17"/>
        <v>4.0000000000000002E-4</v>
      </c>
      <c r="N273" s="1">
        <f>IF('Tela de entrada'!$K$14="carga",$L$2*M273,'Contrato Flexível Percentual'!$L$2/'Tela de entrada'!$D$12)</f>
        <v>1.6</v>
      </c>
      <c r="O273" s="1">
        <f>IFERROR(MIN('Tela de entrada'!$K$16,MAX(N273,'Tela de entrada'!$K$15)),"")</f>
        <v>1.6</v>
      </c>
      <c r="P273" s="1">
        <f>MAX(0,(SUMIFS($O$2:$O$745,$B$2:$B$745,B273,$A$2:$A$745,A273)-SUMIFS($N$2:$N$745,$B$2:$B$745,B273,$A$2:$A$745,A273)))*((O273-'Tela de entrada'!$K$15)/(IF(SUMIFS($O$2:$O$745,$B$2:$B$745,B273,$A$2:$A$745,A273)-('Tela de entrada'!$K$15*'Tela de entrada'!$D$12)=0,1,SUMIFS($O$2:$O$745,$B$2:$B$745,B273,$A$2:$A$745,A273)-('Tela de entrada'!$K$15*'Tela de entrada'!$D$12))))</f>
        <v>0</v>
      </c>
      <c r="Q273" s="1">
        <f>MAX(0,(SUMIFS($N$2:$N$745,$B$2:$B$745,B273,$A$2:$A$745,A273)-SUMIFS($O$2:$O$745,$B$2:$B$745,B273,$A$2:$A$745,A273)))*(('Tela de entrada'!$K$16-O273)/(IF((('Tela de entrada'!$K$16*'Tela de entrada'!$D$12)-SUMIFS($O$2:$O$745,$B$2:$B$745,B273,$A$2:$A$745,A273))=0,1,(('Tela de entrada'!$K$16*'Tela de entrada'!$D$12)-SUMIFS($O$2:$O$745,$B$2:$B$745,B273,$A$2:$A$745,A273)))))</f>
        <v>0</v>
      </c>
      <c r="R273" s="1">
        <f t="shared" si="18"/>
        <v>1.6</v>
      </c>
    </row>
    <row r="274" spans="1:18" x14ac:dyDescent="0.25">
      <c r="A274">
        <v>1</v>
      </c>
      <c r="B274">
        <v>1</v>
      </c>
      <c r="C274">
        <v>1</v>
      </c>
      <c r="D274">
        <v>273</v>
      </c>
      <c r="E274">
        <v>1</v>
      </c>
      <c r="F274" s="1">
        <f>INDEX('Tela de entrada'!$C$20:$C$763,MATCH('Contrato Flexível Percentual'!D274,'Tela de entrada'!$B$20:$B$763,0),1)</f>
        <v>40</v>
      </c>
      <c r="G274">
        <v>0</v>
      </c>
      <c r="H274">
        <f t="shared" si="16"/>
        <v>40</v>
      </c>
      <c r="M274" s="1">
        <f t="shared" si="17"/>
        <v>2E-3</v>
      </c>
      <c r="N274" s="1">
        <f>IF('Tela de entrada'!$K$14="carga",$L$2*M274,'Contrato Flexível Percentual'!$L$2/'Tela de entrada'!$D$12)</f>
        <v>8</v>
      </c>
      <c r="O274" s="1">
        <f>IFERROR(MIN('Tela de entrada'!$K$16,MAX(N274,'Tela de entrada'!$K$15)),"")</f>
        <v>8</v>
      </c>
      <c r="P274" s="1">
        <f>MAX(0,(SUMIFS($O$2:$O$745,$B$2:$B$745,B274,$A$2:$A$745,A274)-SUMIFS($N$2:$N$745,$B$2:$B$745,B274,$A$2:$A$745,A274)))*((O274-'Tela de entrada'!$K$15)/(IF(SUMIFS($O$2:$O$745,$B$2:$B$745,B274,$A$2:$A$745,A274)-('Tela de entrada'!$K$15*'Tela de entrada'!$D$12)=0,1,SUMIFS($O$2:$O$745,$B$2:$B$745,B274,$A$2:$A$745,A274)-('Tela de entrada'!$K$15*'Tela de entrada'!$D$12))))</f>
        <v>0</v>
      </c>
      <c r="Q274" s="1">
        <f>MAX(0,(SUMIFS($N$2:$N$745,$B$2:$B$745,B274,$A$2:$A$745,A274)-SUMIFS($O$2:$O$745,$B$2:$B$745,B274,$A$2:$A$745,A274)))*(('Tela de entrada'!$K$16-O274)/(IF((('Tela de entrada'!$K$16*'Tela de entrada'!$D$12)-SUMIFS($O$2:$O$745,$B$2:$B$745,B274,$A$2:$A$745,A274))=0,1,(('Tela de entrada'!$K$16*'Tela de entrada'!$D$12)-SUMIFS($O$2:$O$745,$B$2:$B$745,B274,$A$2:$A$745,A274)))))</f>
        <v>0</v>
      </c>
      <c r="R274" s="1">
        <f t="shared" si="18"/>
        <v>8</v>
      </c>
    </row>
    <row r="275" spans="1:18" x14ac:dyDescent="0.25">
      <c r="A275">
        <v>1</v>
      </c>
      <c r="B275">
        <v>1</v>
      </c>
      <c r="C275">
        <v>1</v>
      </c>
      <c r="D275">
        <v>274</v>
      </c>
      <c r="E275">
        <v>1</v>
      </c>
      <c r="F275" s="1">
        <f>INDEX('Tela de entrada'!$C$20:$C$763,MATCH('Contrato Flexível Percentual'!D275,'Tela de entrada'!$B$20:$B$763,0),1)</f>
        <v>18</v>
      </c>
      <c r="G275">
        <v>0</v>
      </c>
      <c r="H275">
        <f t="shared" si="16"/>
        <v>18</v>
      </c>
      <c r="M275" s="1">
        <f t="shared" si="17"/>
        <v>8.9999999999999998E-4</v>
      </c>
      <c r="N275" s="1">
        <f>IF('Tela de entrada'!$K$14="carga",$L$2*M275,'Contrato Flexível Percentual'!$L$2/'Tela de entrada'!$D$12)</f>
        <v>3.6</v>
      </c>
      <c r="O275" s="1">
        <f>IFERROR(MIN('Tela de entrada'!$K$16,MAX(N275,'Tela de entrada'!$K$15)),"")</f>
        <v>3.6</v>
      </c>
      <c r="P275" s="1">
        <f>MAX(0,(SUMIFS($O$2:$O$745,$B$2:$B$745,B275,$A$2:$A$745,A275)-SUMIFS($N$2:$N$745,$B$2:$B$745,B275,$A$2:$A$745,A275)))*((O275-'Tela de entrada'!$K$15)/(IF(SUMIFS($O$2:$O$745,$B$2:$B$745,B275,$A$2:$A$745,A275)-('Tela de entrada'!$K$15*'Tela de entrada'!$D$12)=0,1,SUMIFS($O$2:$O$745,$B$2:$B$745,B275,$A$2:$A$745,A275)-('Tela de entrada'!$K$15*'Tela de entrada'!$D$12))))</f>
        <v>0</v>
      </c>
      <c r="Q275" s="1">
        <f>MAX(0,(SUMIFS($N$2:$N$745,$B$2:$B$745,B275,$A$2:$A$745,A275)-SUMIFS($O$2:$O$745,$B$2:$B$745,B275,$A$2:$A$745,A275)))*(('Tela de entrada'!$K$16-O275)/(IF((('Tela de entrada'!$K$16*'Tela de entrada'!$D$12)-SUMIFS($O$2:$O$745,$B$2:$B$745,B275,$A$2:$A$745,A275))=0,1,(('Tela de entrada'!$K$16*'Tela de entrada'!$D$12)-SUMIFS($O$2:$O$745,$B$2:$B$745,B275,$A$2:$A$745,A275)))))</f>
        <v>0</v>
      </c>
      <c r="R275" s="1">
        <f t="shared" si="18"/>
        <v>3.6</v>
      </c>
    </row>
    <row r="276" spans="1:18" x14ac:dyDescent="0.25">
      <c r="A276">
        <v>1</v>
      </c>
      <c r="B276">
        <v>1</v>
      </c>
      <c r="C276">
        <v>1</v>
      </c>
      <c r="D276">
        <v>275</v>
      </c>
      <c r="E276">
        <v>1</v>
      </c>
      <c r="F276" s="1">
        <f>INDEX('Tela de entrada'!$C$20:$C$763,MATCH('Contrato Flexível Percentual'!D276,'Tela de entrada'!$B$20:$B$763,0),1)</f>
        <v>12</v>
      </c>
      <c r="G276">
        <v>0</v>
      </c>
      <c r="H276">
        <f t="shared" si="16"/>
        <v>12</v>
      </c>
      <c r="M276" s="1">
        <f t="shared" si="17"/>
        <v>5.9999999999999995E-4</v>
      </c>
      <c r="N276" s="1">
        <f>IF('Tela de entrada'!$K$14="carga",$L$2*M276,'Contrato Flexível Percentual'!$L$2/'Tela de entrada'!$D$12)</f>
        <v>2.4</v>
      </c>
      <c r="O276" s="1">
        <f>IFERROR(MIN('Tela de entrada'!$K$16,MAX(N276,'Tela de entrada'!$K$15)),"")</f>
        <v>2.4</v>
      </c>
      <c r="P276" s="1">
        <f>MAX(0,(SUMIFS($O$2:$O$745,$B$2:$B$745,B276,$A$2:$A$745,A276)-SUMIFS($N$2:$N$745,$B$2:$B$745,B276,$A$2:$A$745,A276)))*((O276-'Tela de entrada'!$K$15)/(IF(SUMIFS($O$2:$O$745,$B$2:$B$745,B276,$A$2:$A$745,A276)-('Tela de entrada'!$K$15*'Tela de entrada'!$D$12)=0,1,SUMIFS($O$2:$O$745,$B$2:$B$745,B276,$A$2:$A$745,A276)-('Tela de entrada'!$K$15*'Tela de entrada'!$D$12))))</f>
        <v>0</v>
      </c>
      <c r="Q276" s="1">
        <f>MAX(0,(SUMIFS($N$2:$N$745,$B$2:$B$745,B276,$A$2:$A$745,A276)-SUMIFS($O$2:$O$745,$B$2:$B$745,B276,$A$2:$A$745,A276)))*(('Tela de entrada'!$K$16-O276)/(IF((('Tela de entrada'!$K$16*'Tela de entrada'!$D$12)-SUMIFS($O$2:$O$745,$B$2:$B$745,B276,$A$2:$A$745,A276))=0,1,(('Tela de entrada'!$K$16*'Tela de entrada'!$D$12)-SUMIFS($O$2:$O$745,$B$2:$B$745,B276,$A$2:$A$745,A276)))))</f>
        <v>0</v>
      </c>
      <c r="R276" s="1">
        <f t="shared" si="18"/>
        <v>2.4</v>
      </c>
    </row>
    <row r="277" spans="1:18" x14ac:dyDescent="0.25">
      <c r="A277">
        <v>1</v>
      </c>
      <c r="B277">
        <v>1</v>
      </c>
      <c r="C277">
        <v>1</v>
      </c>
      <c r="D277">
        <v>276</v>
      </c>
      <c r="E277">
        <v>1</v>
      </c>
      <c r="F277" s="1">
        <f>INDEX('Tela de entrada'!$C$20:$C$763,MATCH('Contrato Flexível Percentual'!D277,'Tela de entrada'!$B$20:$B$763,0),1)</f>
        <v>47</v>
      </c>
      <c r="G277">
        <v>0</v>
      </c>
      <c r="H277">
        <f t="shared" si="16"/>
        <v>47</v>
      </c>
      <c r="M277" s="1">
        <f t="shared" si="17"/>
        <v>2.3500000000000001E-3</v>
      </c>
      <c r="N277" s="1">
        <f>IF('Tela de entrada'!$K$14="carga",$L$2*M277,'Contrato Flexível Percentual'!$L$2/'Tela de entrada'!$D$12)</f>
        <v>9.4</v>
      </c>
      <c r="O277" s="1">
        <f>IFERROR(MIN('Tela de entrada'!$K$16,MAX(N277,'Tela de entrada'!$K$15)),"")</f>
        <v>9.4</v>
      </c>
      <c r="P277" s="1">
        <f>MAX(0,(SUMIFS($O$2:$O$745,$B$2:$B$745,B277,$A$2:$A$745,A277)-SUMIFS($N$2:$N$745,$B$2:$B$745,B277,$A$2:$A$745,A277)))*((O277-'Tela de entrada'!$K$15)/(IF(SUMIFS($O$2:$O$745,$B$2:$B$745,B277,$A$2:$A$745,A277)-('Tela de entrada'!$K$15*'Tela de entrada'!$D$12)=0,1,SUMIFS($O$2:$O$745,$B$2:$B$745,B277,$A$2:$A$745,A277)-('Tela de entrada'!$K$15*'Tela de entrada'!$D$12))))</f>
        <v>0</v>
      </c>
      <c r="Q277" s="1">
        <f>MAX(0,(SUMIFS($N$2:$N$745,$B$2:$B$745,B277,$A$2:$A$745,A277)-SUMIFS($O$2:$O$745,$B$2:$B$745,B277,$A$2:$A$745,A277)))*(('Tela de entrada'!$K$16-O277)/(IF((('Tela de entrada'!$K$16*'Tela de entrada'!$D$12)-SUMIFS($O$2:$O$745,$B$2:$B$745,B277,$A$2:$A$745,A277))=0,1,(('Tela de entrada'!$K$16*'Tela de entrada'!$D$12)-SUMIFS($O$2:$O$745,$B$2:$B$745,B277,$A$2:$A$745,A277)))))</f>
        <v>0</v>
      </c>
      <c r="R277" s="1">
        <f t="shared" si="18"/>
        <v>9.4</v>
      </c>
    </row>
    <row r="278" spans="1:18" x14ac:dyDescent="0.25">
      <c r="A278">
        <v>1</v>
      </c>
      <c r="B278">
        <v>1</v>
      </c>
      <c r="C278">
        <v>1</v>
      </c>
      <c r="D278">
        <v>277</v>
      </c>
      <c r="E278">
        <v>1</v>
      </c>
      <c r="F278" s="1">
        <f>INDEX('Tela de entrada'!$C$20:$C$763,MATCH('Contrato Flexível Percentual'!D278,'Tela de entrada'!$B$20:$B$763,0),1)</f>
        <v>34</v>
      </c>
      <c r="G278">
        <v>0</v>
      </c>
      <c r="H278">
        <f t="shared" si="16"/>
        <v>34</v>
      </c>
      <c r="M278" s="1">
        <f t="shared" si="17"/>
        <v>1.6999999999999999E-3</v>
      </c>
      <c r="N278" s="1">
        <f>IF('Tela de entrada'!$K$14="carga",$L$2*M278,'Contrato Flexível Percentual'!$L$2/'Tela de entrada'!$D$12)</f>
        <v>6.8</v>
      </c>
      <c r="O278" s="1">
        <f>IFERROR(MIN('Tela de entrada'!$K$16,MAX(N278,'Tela de entrada'!$K$15)),"")</f>
        <v>6.8</v>
      </c>
      <c r="P278" s="1">
        <f>MAX(0,(SUMIFS($O$2:$O$745,$B$2:$B$745,B278,$A$2:$A$745,A278)-SUMIFS($N$2:$N$745,$B$2:$B$745,B278,$A$2:$A$745,A278)))*((O278-'Tela de entrada'!$K$15)/(IF(SUMIFS($O$2:$O$745,$B$2:$B$745,B278,$A$2:$A$745,A278)-('Tela de entrada'!$K$15*'Tela de entrada'!$D$12)=0,1,SUMIFS($O$2:$O$745,$B$2:$B$745,B278,$A$2:$A$745,A278)-('Tela de entrada'!$K$15*'Tela de entrada'!$D$12))))</f>
        <v>0</v>
      </c>
      <c r="Q278" s="1">
        <f>MAX(0,(SUMIFS($N$2:$N$745,$B$2:$B$745,B278,$A$2:$A$745,A278)-SUMIFS($O$2:$O$745,$B$2:$B$745,B278,$A$2:$A$745,A278)))*(('Tela de entrada'!$K$16-O278)/(IF((('Tela de entrada'!$K$16*'Tela de entrada'!$D$12)-SUMIFS($O$2:$O$745,$B$2:$B$745,B278,$A$2:$A$745,A278))=0,1,(('Tela de entrada'!$K$16*'Tela de entrada'!$D$12)-SUMIFS($O$2:$O$745,$B$2:$B$745,B278,$A$2:$A$745,A278)))))</f>
        <v>0</v>
      </c>
      <c r="R278" s="1">
        <f t="shared" si="18"/>
        <v>6.8</v>
      </c>
    </row>
    <row r="279" spans="1:18" x14ac:dyDescent="0.25">
      <c r="A279">
        <v>1</v>
      </c>
      <c r="B279">
        <v>1</v>
      </c>
      <c r="C279">
        <v>1</v>
      </c>
      <c r="D279">
        <v>278</v>
      </c>
      <c r="E279">
        <v>1</v>
      </c>
      <c r="F279" s="1">
        <f>INDEX('Tela de entrada'!$C$20:$C$763,MATCH('Contrato Flexível Percentual'!D279,'Tela de entrada'!$B$20:$B$763,0),1)</f>
        <v>33</v>
      </c>
      <c r="G279">
        <v>0</v>
      </c>
      <c r="H279">
        <f t="shared" si="16"/>
        <v>33</v>
      </c>
      <c r="M279" s="1">
        <f t="shared" si="17"/>
        <v>1.65E-3</v>
      </c>
      <c r="N279" s="1">
        <f>IF('Tela de entrada'!$K$14="carga",$L$2*M279,'Contrato Flexível Percentual'!$L$2/'Tela de entrada'!$D$12)</f>
        <v>6.6</v>
      </c>
      <c r="O279" s="1">
        <f>IFERROR(MIN('Tela de entrada'!$K$16,MAX(N279,'Tela de entrada'!$K$15)),"")</f>
        <v>6.6</v>
      </c>
      <c r="P279" s="1">
        <f>MAX(0,(SUMIFS($O$2:$O$745,$B$2:$B$745,B279,$A$2:$A$745,A279)-SUMIFS($N$2:$N$745,$B$2:$B$745,B279,$A$2:$A$745,A279)))*((O279-'Tela de entrada'!$K$15)/(IF(SUMIFS($O$2:$O$745,$B$2:$B$745,B279,$A$2:$A$745,A279)-('Tela de entrada'!$K$15*'Tela de entrada'!$D$12)=0,1,SUMIFS($O$2:$O$745,$B$2:$B$745,B279,$A$2:$A$745,A279)-('Tela de entrada'!$K$15*'Tela de entrada'!$D$12))))</f>
        <v>0</v>
      </c>
      <c r="Q279" s="1">
        <f>MAX(0,(SUMIFS($N$2:$N$745,$B$2:$B$745,B279,$A$2:$A$745,A279)-SUMIFS($O$2:$O$745,$B$2:$B$745,B279,$A$2:$A$745,A279)))*(('Tela de entrada'!$K$16-O279)/(IF((('Tela de entrada'!$K$16*'Tela de entrada'!$D$12)-SUMIFS($O$2:$O$745,$B$2:$B$745,B279,$A$2:$A$745,A279))=0,1,(('Tela de entrada'!$K$16*'Tela de entrada'!$D$12)-SUMIFS($O$2:$O$745,$B$2:$B$745,B279,$A$2:$A$745,A279)))))</f>
        <v>0</v>
      </c>
      <c r="R279" s="1">
        <f t="shared" si="18"/>
        <v>6.6</v>
      </c>
    </row>
    <row r="280" spans="1:18" x14ac:dyDescent="0.25">
      <c r="A280">
        <v>1</v>
      </c>
      <c r="B280">
        <v>1</v>
      </c>
      <c r="C280">
        <v>1</v>
      </c>
      <c r="D280">
        <v>279</v>
      </c>
      <c r="E280">
        <v>1</v>
      </c>
      <c r="F280" s="1">
        <f>INDEX('Tela de entrada'!$C$20:$C$763,MATCH('Contrato Flexível Percentual'!D280,'Tela de entrada'!$B$20:$B$763,0),1)</f>
        <v>27</v>
      </c>
      <c r="G280">
        <v>0</v>
      </c>
      <c r="H280">
        <f t="shared" si="16"/>
        <v>27</v>
      </c>
      <c r="M280" s="1">
        <f t="shared" si="17"/>
        <v>1.3500000000000001E-3</v>
      </c>
      <c r="N280" s="1">
        <f>IF('Tela de entrada'!$K$14="carga",$L$2*M280,'Contrato Flexível Percentual'!$L$2/'Tela de entrada'!$D$12)</f>
        <v>5.4</v>
      </c>
      <c r="O280" s="1">
        <f>IFERROR(MIN('Tela de entrada'!$K$16,MAX(N280,'Tela de entrada'!$K$15)),"")</f>
        <v>5.4</v>
      </c>
      <c r="P280" s="1">
        <f>MAX(0,(SUMIFS($O$2:$O$745,$B$2:$B$745,B280,$A$2:$A$745,A280)-SUMIFS($N$2:$N$745,$B$2:$B$745,B280,$A$2:$A$745,A280)))*((O280-'Tela de entrada'!$K$15)/(IF(SUMIFS($O$2:$O$745,$B$2:$B$745,B280,$A$2:$A$745,A280)-('Tela de entrada'!$K$15*'Tela de entrada'!$D$12)=0,1,SUMIFS($O$2:$O$745,$B$2:$B$745,B280,$A$2:$A$745,A280)-('Tela de entrada'!$K$15*'Tela de entrada'!$D$12))))</f>
        <v>0</v>
      </c>
      <c r="Q280" s="1">
        <f>MAX(0,(SUMIFS($N$2:$N$745,$B$2:$B$745,B280,$A$2:$A$745,A280)-SUMIFS($O$2:$O$745,$B$2:$B$745,B280,$A$2:$A$745,A280)))*(('Tela de entrada'!$K$16-O280)/(IF((('Tela de entrada'!$K$16*'Tela de entrada'!$D$12)-SUMIFS($O$2:$O$745,$B$2:$B$745,B280,$A$2:$A$745,A280))=0,1,(('Tela de entrada'!$K$16*'Tela de entrada'!$D$12)-SUMIFS($O$2:$O$745,$B$2:$B$745,B280,$A$2:$A$745,A280)))))</f>
        <v>0</v>
      </c>
      <c r="R280" s="1">
        <f t="shared" si="18"/>
        <v>5.4</v>
      </c>
    </row>
    <row r="281" spans="1:18" x14ac:dyDescent="0.25">
      <c r="A281">
        <v>1</v>
      </c>
      <c r="B281">
        <v>1</v>
      </c>
      <c r="C281">
        <v>1</v>
      </c>
      <c r="D281">
        <v>280</v>
      </c>
      <c r="E281">
        <v>1</v>
      </c>
      <c r="F281" s="1">
        <f>INDEX('Tela de entrada'!$C$20:$C$763,MATCH('Contrato Flexível Percentual'!D281,'Tela de entrada'!$B$20:$B$763,0),1)</f>
        <v>46</v>
      </c>
      <c r="G281">
        <v>0</v>
      </c>
      <c r="H281">
        <f t="shared" si="16"/>
        <v>46</v>
      </c>
      <c r="M281" s="1">
        <f t="shared" si="17"/>
        <v>2.3E-3</v>
      </c>
      <c r="N281" s="1">
        <f>IF('Tela de entrada'!$K$14="carga",$L$2*M281,'Contrato Flexível Percentual'!$L$2/'Tela de entrada'!$D$12)</f>
        <v>9.1999999999999993</v>
      </c>
      <c r="O281" s="1">
        <f>IFERROR(MIN('Tela de entrada'!$K$16,MAX(N281,'Tela de entrada'!$K$15)),"")</f>
        <v>9.1999999999999993</v>
      </c>
      <c r="P281" s="1">
        <f>MAX(0,(SUMIFS($O$2:$O$745,$B$2:$B$745,B281,$A$2:$A$745,A281)-SUMIFS($N$2:$N$745,$B$2:$B$745,B281,$A$2:$A$745,A281)))*((O281-'Tela de entrada'!$K$15)/(IF(SUMIFS($O$2:$O$745,$B$2:$B$745,B281,$A$2:$A$745,A281)-('Tela de entrada'!$K$15*'Tela de entrada'!$D$12)=0,1,SUMIFS($O$2:$O$745,$B$2:$B$745,B281,$A$2:$A$745,A281)-('Tela de entrada'!$K$15*'Tela de entrada'!$D$12))))</f>
        <v>0</v>
      </c>
      <c r="Q281" s="1">
        <f>MAX(0,(SUMIFS($N$2:$N$745,$B$2:$B$745,B281,$A$2:$A$745,A281)-SUMIFS($O$2:$O$745,$B$2:$B$745,B281,$A$2:$A$745,A281)))*(('Tela de entrada'!$K$16-O281)/(IF((('Tela de entrada'!$K$16*'Tela de entrada'!$D$12)-SUMIFS($O$2:$O$745,$B$2:$B$745,B281,$A$2:$A$745,A281))=0,1,(('Tela de entrada'!$K$16*'Tela de entrada'!$D$12)-SUMIFS($O$2:$O$745,$B$2:$B$745,B281,$A$2:$A$745,A281)))))</f>
        <v>0</v>
      </c>
      <c r="R281" s="1">
        <f t="shared" si="18"/>
        <v>9.1999999999999993</v>
      </c>
    </row>
    <row r="282" spans="1:18" x14ac:dyDescent="0.25">
      <c r="A282">
        <v>1</v>
      </c>
      <c r="B282">
        <v>1</v>
      </c>
      <c r="C282">
        <v>1</v>
      </c>
      <c r="D282">
        <v>281</v>
      </c>
      <c r="E282">
        <v>1</v>
      </c>
      <c r="F282" s="1">
        <f>INDEX('Tela de entrada'!$C$20:$C$763,MATCH('Contrato Flexível Percentual'!D282,'Tela de entrada'!$B$20:$B$763,0),1)</f>
        <v>15</v>
      </c>
      <c r="G282">
        <v>0</v>
      </c>
      <c r="H282">
        <f t="shared" si="16"/>
        <v>15</v>
      </c>
      <c r="M282" s="1">
        <f t="shared" si="17"/>
        <v>7.5000000000000002E-4</v>
      </c>
      <c r="N282" s="1">
        <f>IF('Tela de entrada'!$K$14="carga",$L$2*M282,'Contrato Flexível Percentual'!$L$2/'Tela de entrada'!$D$12)</f>
        <v>3</v>
      </c>
      <c r="O282" s="1">
        <f>IFERROR(MIN('Tela de entrada'!$K$16,MAX(N282,'Tela de entrada'!$K$15)),"")</f>
        <v>3</v>
      </c>
      <c r="P282" s="1">
        <f>MAX(0,(SUMIFS($O$2:$O$745,$B$2:$B$745,B282,$A$2:$A$745,A282)-SUMIFS($N$2:$N$745,$B$2:$B$745,B282,$A$2:$A$745,A282)))*((O282-'Tela de entrada'!$K$15)/(IF(SUMIFS($O$2:$O$745,$B$2:$B$745,B282,$A$2:$A$745,A282)-('Tela de entrada'!$K$15*'Tela de entrada'!$D$12)=0,1,SUMIFS($O$2:$O$745,$B$2:$B$745,B282,$A$2:$A$745,A282)-('Tela de entrada'!$K$15*'Tela de entrada'!$D$12))))</f>
        <v>0</v>
      </c>
      <c r="Q282" s="1">
        <f>MAX(0,(SUMIFS($N$2:$N$745,$B$2:$B$745,B282,$A$2:$A$745,A282)-SUMIFS($O$2:$O$745,$B$2:$B$745,B282,$A$2:$A$745,A282)))*(('Tela de entrada'!$K$16-O282)/(IF((('Tela de entrada'!$K$16*'Tela de entrada'!$D$12)-SUMIFS($O$2:$O$745,$B$2:$B$745,B282,$A$2:$A$745,A282))=0,1,(('Tela de entrada'!$K$16*'Tela de entrada'!$D$12)-SUMIFS($O$2:$O$745,$B$2:$B$745,B282,$A$2:$A$745,A282)))))</f>
        <v>0</v>
      </c>
      <c r="R282" s="1">
        <f t="shared" si="18"/>
        <v>3</v>
      </c>
    </row>
    <row r="283" spans="1:18" x14ac:dyDescent="0.25">
      <c r="A283">
        <v>1</v>
      </c>
      <c r="B283">
        <v>1</v>
      </c>
      <c r="C283">
        <v>1</v>
      </c>
      <c r="D283">
        <v>282</v>
      </c>
      <c r="E283">
        <v>1</v>
      </c>
      <c r="F283" s="1">
        <f>INDEX('Tela de entrada'!$C$20:$C$763,MATCH('Contrato Flexível Percentual'!D283,'Tela de entrada'!$B$20:$B$763,0),1)</f>
        <v>9</v>
      </c>
      <c r="G283">
        <v>0</v>
      </c>
      <c r="H283">
        <f t="shared" si="16"/>
        <v>9</v>
      </c>
      <c r="M283" s="1">
        <f t="shared" si="17"/>
        <v>4.4999999999999999E-4</v>
      </c>
      <c r="N283" s="1">
        <f>IF('Tela de entrada'!$K$14="carga",$L$2*M283,'Contrato Flexível Percentual'!$L$2/'Tela de entrada'!$D$12)</f>
        <v>1.8</v>
      </c>
      <c r="O283" s="1">
        <f>IFERROR(MIN('Tela de entrada'!$K$16,MAX(N283,'Tela de entrada'!$K$15)),"")</f>
        <v>1.8</v>
      </c>
      <c r="P283" s="1">
        <f>MAX(0,(SUMIFS($O$2:$O$745,$B$2:$B$745,B283,$A$2:$A$745,A283)-SUMIFS($N$2:$N$745,$B$2:$B$745,B283,$A$2:$A$745,A283)))*((O283-'Tela de entrada'!$K$15)/(IF(SUMIFS($O$2:$O$745,$B$2:$B$745,B283,$A$2:$A$745,A283)-('Tela de entrada'!$K$15*'Tela de entrada'!$D$12)=0,1,SUMIFS($O$2:$O$745,$B$2:$B$745,B283,$A$2:$A$745,A283)-('Tela de entrada'!$K$15*'Tela de entrada'!$D$12))))</f>
        <v>0</v>
      </c>
      <c r="Q283" s="1">
        <f>MAX(0,(SUMIFS($N$2:$N$745,$B$2:$B$745,B283,$A$2:$A$745,A283)-SUMIFS($O$2:$O$745,$B$2:$B$745,B283,$A$2:$A$745,A283)))*(('Tela de entrada'!$K$16-O283)/(IF((('Tela de entrada'!$K$16*'Tela de entrada'!$D$12)-SUMIFS($O$2:$O$745,$B$2:$B$745,B283,$A$2:$A$745,A283))=0,1,(('Tela de entrada'!$K$16*'Tela de entrada'!$D$12)-SUMIFS($O$2:$O$745,$B$2:$B$745,B283,$A$2:$A$745,A283)))))</f>
        <v>0</v>
      </c>
      <c r="R283" s="1">
        <f t="shared" si="18"/>
        <v>1.8</v>
      </c>
    </row>
    <row r="284" spans="1:18" x14ac:dyDescent="0.25">
      <c r="A284">
        <v>1</v>
      </c>
      <c r="B284">
        <v>1</v>
      </c>
      <c r="C284">
        <v>1</v>
      </c>
      <c r="D284">
        <v>283</v>
      </c>
      <c r="E284">
        <v>1</v>
      </c>
      <c r="F284" s="1">
        <f>INDEX('Tela de entrada'!$C$20:$C$763,MATCH('Contrato Flexível Percentual'!D284,'Tela de entrada'!$B$20:$B$763,0),1)</f>
        <v>44</v>
      </c>
      <c r="G284">
        <v>0</v>
      </c>
      <c r="H284">
        <f t="shared" si="16"/>
        <v>44</v>
      </c>
      <c r="M284" s="1">
        <f t="shared" si="17"/>
        <v>2.2000000000000001E-3</v>
      </c>
      <c r="N284" s="1">
        <f>IF('Tela de entrada'!$K$14="carga",$L$2*M284,'Contrato Flexível Percentual'!$L$2/'Tela de entrada'!$D$12)</f>
        <v>8.8000000000000007</v>
      </c>
      <c r="O284" s="1">
        <f>IFERROR(MIN('Tela de entrada'!$K$16,MAX(N284,'Tela de entrada'!$K$15)),"")</f>
        <v>8.8000000000000007</v>
      </c>
      <c r="P284" s="1">
        <f>MAX(0,(SUMIFS($O$2:$O$745,$B$2:$B$745,B284,$A$2:$A$745,A284)-SUMIFS($N$2:$N$745,$B$2:$B$745,B284,$A$2:$A$745,A284)))*((O284-'Tela de entrada'!$K$15)/(IF(SUMIFS($O$2:$O$745,$B$2:$B$745,B284,$A$2:$A$745,A284)-('Tela de entrada'!$K$15*'Tela de entrada'!$D$12)=0,1,SUMIFS($O$2:$O$745,$B$2:$B$745,B284,$A$2:$A$745,A284)-('Tela de entrada'!$K$15*'Tela de entrada'!$D$12))))</f>
        <v>0</v>
      </c>
      <c r="Q284" s="1">
        <f>MAX(0,(SUMIFS($N$2:$N$745,$B$2:$B$745,B284,$A$2:$A$745,A284)-SUMIFS($O$2:$O$745,$B$2:$B$745,B284,$A$2:$A$745,A284)))*(('Tela de entrada'!$K$16-O284)/(IF((('Tela de entrada'!$K$16*'Tela de entrada'!$D$12)-SUMIFS($O$2:$O$745,$B$2:$B$745,B284,$A$2:$A$745,A284))=0,1,(('Tela de entrada'!$K$16*'Tela de entrada'!$D$12)-SUMIFS($O$2:$O$745,$B$2:$B$745,B284,$A$2:$A$745,A284)))))</f>
        <v>0</v>
      </c>
      <c r="R284" s="1">
        <f t="shared" si="18"/>
        <v>8.8000000000000007</v>
      </c>
    </row>
    <row r="285" spans="1:18" x14ac:dyDescent="0.25">
      <c r="A285">
        <v>1</v>
      </c>
      <c r="B285">
        <v>1</v>
      </c>
      <c r="C285">
        <v>1</v>
      </c>
      <c r="D285">
        <v>284</v>
      </c>
      <c r="E285">
        <v>1</v>
      </c>
      <c r="F285" s="1">
        <f>INDEX('Tela de entrada'!$C$20:$C$763,MATCH('Contrato Flexível Percentual'!D285,'Tela de entrada'!$B$20:$B$763,0),1)</f>
        <v>6</v>
      </c>
      <c r="G285">
        <v>0</v>
      </c>
      <c r="H285">
        <f t="shared" si="16"/>
        <v>6</v>
      </c>
      <c r="M285" s="1">
        <f t="shared" si="17"/>
        <v>2.9999999999999997E-4</v>
      </c>
      <c r="N285" s="1">
        <f>IF('Tela de entrada'!$K$14="carga",$L$2*M285,'Contrato Flexível Percentual'!$L$2/'Tela de entrada'!$D$12)</f>
        <v>1.2</v>
      </c>
      <c r="O285" s="1">
        <f>IFERROR(MIN('Tela de entrada'!$K$16,MAX(N285,'Tela de entrada'!$K$15)),"")</f>
        <v>1.2</v>
      </c>
      <c r="P285" s="1">
        <f>MAX(0,(SUMIFS($O$2:$O$745,$B$2:$B$745,B285,$A$2:$A$745,A285)-SUMIFS($N$2:$N$745,$B$2:$B$745,B285,$A$2:$A$745,A285)))*((O285-'Tela de entrada'!$K$15)/(IF(SUMIFS($O$2:$O$745,$B$2:$B$745,B285,$A$2:$A$745,A285)-('Tela de entrada'!$K$15*'Tela de entrada'!$D$12)=0,1,SUMIFS($O$2:$O$745,$B$2:$B$745,B285,$A$2:$A$745,A285)-('Tela de entrada'!$K$15*'Tela de entrada'!$D$12))))</f>
        <v>0</v>
      </c>
      <c r="Q285" s="1">
        <f>MAX(0,(SUMIFS($N$2:$N$745,$B$2:$B$745,B285,$A$2:$A$745,A285)-SUMIFS($O$2:$O$745,$B$2:$B$745,B285,$A$2:$A$745,A285)))*(('Tela de entrada'!$K$16-O285)/(IF((('Tela de entrada'!$K$16*'Tela de entrada'!$D$12)-SUMIFS($O$2:$O$745,$B$2:$B$745,B285,$A$2:$A$745,A285))=0,1,(('Tela de entrada'!$K$16*'Tela de entrada'!$D$12)-SUMIFS($O$2:$O$745,$B$2:$B$745,B285,$A$2:$A$745,A285)))))</f>
        <v>0</v>
      </c>
      <c r="R285" s="1">
        <f t="shared" si="18"/>
        <v>1.2</v>
      </c>
    </row>
    <row r="286" spans="1:18" x14ac:dyDescent="0.25">
      <c r="A286">
        <v>1</v>
      </c>
      <c r="B286">
        <v>1</v>
      </c>
      <c r="C286">
        <v>1</v>
      </c>
      <c r="D286">
        <v>285</v>
      </c>
      <c r="E286">
        <v>1</v>
      </c>
      <c r="F286" s="1">
        <f>INDEX('Tela de entrada'!$C$20:$C$763,MATCH('Contrato Flexível Percentual'!D286,'Tela de entrada'!$B$20:$B$763,0),1)</f>
        <v>5</v>
      </c>
      <c r="G286">
        <v>0</v>
      </c>
      <c r="H286">
        <f t="shared" si="16"/>
        <v>5</v>
      </c>
      <c r="M286" s="1">
        <f t="shared" si="17"/>
        <v>2.5000000000000001E-4</v>
      </c>
      <c r="N286" s="1">
        <f>IF('Tela de entrada'!$K$14="carga",$L$2*M286,'Contrato Flexível Percentual'!$L$2/'Tela de entrada'!$D$12)</f>
        <v>1</v>
      </c>
      <c r="O286" s="1">
        <f>IFERROR(MIN('Tela de entrada'!$K$16,MAX(N286,'Tela de entrada'!$K$15)),"")</f>
        <v>1</v>
      </c>
      <c r="P286" s="1">
        <f>MAX(0,(SUMIFS($O$2:$O$745,$B$2:$B$745,B286,$A$2:$A$745,A286)-SUMIFS($N$2:$N$745,$B$2:$B$745,B286,$A$2:$A$745,A286)))*((O286-'Tela de entrada'!$K$15)/(IF(SUMIFS($O$2:$O$745,$B$2:$B$745,B286,$A$2:$A$745,A286)-('Tela de entrada'!$K$15*'Tela de entrada'!$D$12)=0,1,SUMIFS($O$2:$O$745,$B$2:$B$745,B286,$A$2:$A$745,A286)-('Tela de entrada'!$K$15*'Tela de entrada'!$D$12))))</f>
        <v>0</v>
      </c>
      <c r="Q286" s="1">
        <f>MAX(0,(SUMIFS($N$2:$N$745,$B$2:$B$745,B286,$A$2:$A$745,A286)-SUMIFS($O$2:$O$745,$B$2:$B$745,B286,$A$2:$A$745,A286)))*(('Tela de entrada'!$K$16-O286)/(IF((('Tela de entrada'!$K$16*'Tela de entrada'!$D$12)-SUMIFS($O$2:$O$745,$B$2:$B$745,B286,$A$2:$A$745,A286))=0,1,(('Tela de entrada'!$K$16*'Tela de entrada'!$D$12)-SUMIFS($O$2:$O$745,$B$2:$B$745,B286,$A$2:$A$745,A286)))))</f>
        <v>0</v>
      </c>
      <c r="R286" s="1">
        <f t="shared" si="18"/>
        <v>1</v>
      </c>
    </row>
    <row r="287" spans="1:18" x14ac:dyDescent="0.25">
      <c r="A287">
        <v>1</v>
      </c>
      <c r="B287">
        <v>1</v>
      </c>
      <c r="C287">
        <v>1</v>
      </c>
      <c r="D287">
        <v>286</v>
      </c>
      <c r="E287">
        <v>1</v>
      </c>
      <c r="F287" s="1">
        <f>INDEX('Tela de entrada'!$C$20:$C$763,MATCH('Contrato Flexível Percentual'!D287,'Tela de entrada'!$B$20:$B$763,0),1)</f>
        <v>10</v>
      </c>
      <c r="G287">
        <v>0</v>
      </c>
      <c r="H287">
        <f t="shared" si="16"/>
        <v>10</v>
      </c>
      <c r="M287" s="1">
        <f t="shared" si="17"/>
        <v>5.0000000000000001E-4</v>
      </c>
      <c r="N287" s="1">
        <f>IF('Tela de entrada'!$K$14="carga",$L$2*M287,'Contrato Flexível Percentual'!$L$2/'Tela de entrada'!$D$12)</f>
        <v>2</v>
      </c>
      <c r="O287" s="1">
        <f>IFERROR(MIN('Tela de entrada'!$K$16,MAX(N287,'Tela de entrada'!$K$15)),"")</f>
        <v>2</v>
      </c>
      <c r="P287" s="1">
        <f>MAX(0,(SUMIFS($O$2:$O$745,$B$2:$B$745,B287,$A$2:$A$745,A287)-SUMIFS($N$2:$N$745,$B$2:$B$745,B287,$A$2:$A$745,A287)))*((O287-'Tela de entrada'!$K$15)/(IF(SUMIFS($O$2:$O$745,$B$2:$B$745,B287,$A$2:$A$745,A287)-('Tela de entrada'!$K$15*'Tela de entrada'!$D$12)=0,1,SUMIFS($O$2:$O$745,$B$2:$B$745,B287,$A$2:$A$745,A287)-('Tela de entrada'!$K$15*'Tela de entrada'!$D$12))))</f>
        <v>0</v>
      </c>
      <c r="Q287" s="1">
        <f>MAX(0,(SUMIFS($N$2:$N$745,$B$2:$B$745,B287,$A$2:$A$745,A287)-SUMIFS($O$2:$O$745,$B$2:$B$745,B287,$A$2:$A$745,A287)))*(('Tela de entrada'!$K$16-O287)/(IF((('Tela de entrada'!$K$16*'Tela de entrada'!$D$12)-SUMIFS($O$2:$O$745,$B$2:$B$745,B287,$A$2:$A$745,A287))=0,1,(('Tela de entrada'!$K$16*'Tela de entrada'!$D$12)-SUMIFS($O$2:$O$745,$B$2:$B$745,B287,$A$2:$A$745,A287)))))</f>
        <v>0</v>
      </c>
      <c r="R287" s="1">
        <f t="shared" si="18"/>
        <v>2</v>
      </c>
    </row>
    <row r="288" spans="1:18" x14ac:dyDescent="0.25">
      <c r="A288">
        <v>1</v>
      </c>
      <c r="B288">
        <v>1</v>
      </c>
      <c r="C288">
        <v>1</v>
      </c>
      <c r="D288">
        <v>287</v>
      </c>
      <c r="E288">
        <v>1</v>
      </c>
      <c r="F288" s="1">
        <f>INDEX('Tela de entrada'!$C$20:$C$763,MATCH('Contrato Flexível Percentual'!D288,'Tela de entrada'!$B$20:$B$763,0),1)</f>
        <v>7</v>
      </c>
      <c r="G288">
        <v>0</v>
      </c>
      <c r="H288">
        <f t="shared" si="16"/>
        <v>7</v>
      </c>
      <c r="M288" s="1">
        <f t="shared" si="17"/>
        <v>3.5E-4</v>
      </c>
      <c r="N288" s="1">
        <f>IF('Tela de entrada'!$K$14="carga",$L$2*M288,'Contrato Flexível Percentual'!$L$2/'Tela de entrada'!$D$12)</f>
        <v>1.4</v>
      </c>
      <c r="O288" s="1">
        <f>IFERROR(MIN('Tela de entrada'!$K$16,MAX(N288,'Tela de entrada'!$K$15)),"")</f>
        <v>1.4</v>
      </c>
      <c r="P288" s="1">
        <f>MAX(0,(SUMIFS($O$2:$O$745,$B$2:$B$745,B288,$A$2:$A$745,A288)-SUMIFS($N$2:$N$745,$B$2:$B$745,B288,$A$2:$A$745,A288)))*((O288-'Tela de entrada'!$K$15)/(IF(SUMIFS($O$2:$O$745,$B$2:$B$745,B288,$A$2:$A$745,A288)-('Tela de entrada'!$K$15*'Tela de entrada'!$D$12)=0,1,SUMIFS($O$2:$O$745,$B$2:$B$745,B288,$A$2:$A$745,A288)-('Tela de entrada'!$K$15*'Tela de entrada'!$D$12))))</f>
        <v>0</v>
      </c>
      <c r="Q288" s="1">
        <f>MAX(0,(SUMIFS($N$2:$N$745,$B$2:$B$745,B288,$A$2:$A$745,A288)-SUMIFS($O$2:$O$745,$B$2:$B$745,B288,$A$2:$A$745,A288)))*(('Tela de entrada'!$K$16-O288)/(IF((('Tela de entrada'!$K$16*'Tela de entrada'!$D$12)-SUMIFS($O$2:$O$745,$B$2:$B$745,B288,$A$2:$A$745,A288))=0,1,(('Tela de entrada'!$K$16*'Tela de entrada'!$D$12)-SUMIFS($O$2:$O$745,$B$2:$B$745,B288,$A$2:$A$745,A288)))))</f>
        <v>0</v>
      </c>
      <c r="R288" s="1">
        <f t="shared" si="18"/>
        <v>1.4</v>
      </c>
    </row>
    <row r="289" spans="1:18" x14ac:dyDescent="0.25">
      <c r="A289">
        <v>1</v>
      </c>
      <c r="B289">
        <v>1</v>
      </c>
      <c r="C289">
        <v>1</v>
      </c>
      <c r="D289">
        <v>288</v>
      </c>
      <c r="E289">
        <v>1</v>
      </c>
      <c r="F289" s="1">
        <f>INDEX('Tela de entrada'!$C$20:$C$763,MATCH('Contrato Flexível Percentual'!D289,'Tela de entrada'!$B$20:$B$763,0),1)</f>
        <v>29</v>
      </c>
      <c r="G289">
        <v>0</v>
      </c>
      <c r="H289">
        <f t="shared" si="16"/>
        <v>29</v>
      </c>
      <c r="M289" s="1">
        <f t="shared" si="17"/>
        <v>1.4499999999999999E-3</v>
      </c>
      <c r="N289" s="1">
        <f>IF('Tela de entrada'!$K$14="carga",$L$2*M289,'Contrato Flexível Percentual'!$L$2/'Tela de entrada'!$D$12)</f>
        <v>5.8</v>
      </c>
      <c r="O289" s="1">
        <f>IFERROR(MIN('Tela de entrada'!$K$16,MAX(N289,'Tela de entrada'!$K$15)),"")</f>
        <v>5.8</v>
      </c>
      <c r="P289" s="1">
        <f>MAX(0,(SUMIFS($O$2:$O$745,$B$2:$B$745,B289,$A$2:$A$745,A289)-SUMIFS($N$2:$N$745,$B$2:$B$745,B289,$A$2:$A$745,A289)))*((O289-'Tela de entrada'!$K$15)/(IF(SUMIFS($O$2:$O$745,$B$2:$B$745,B289,$A$2:$A$745,A289)-('Tela de entrada'!$K$15*'Tela de entrada'!$D$12)=0,1,SUMIFS($O$2:$O$745,$B$2:$B$745,B289,$A$2:$A$745,A289)-('Tela de entrada'!$K$15*'Tela de entrada'!$D$12))))</f>
        <v>0</v>
      </c>
      <c r="Q289" s="1">
        <f>MAX(0,(SUMIFS($N$2:$N$745,$B$2:$B$745,B289,$A$2:$A$745,A289)-SUMIFS($O$2:$O$745,$B$2:$B$745,B289,$A$2:$A$745,A289)))*(('Tela de entrada'!$K$16-O289)/(IF((('Tela de entrada'!$K$16*'Tela de entrada'!$D$12)-SUMIFS($O$2:$O$745,$B$2:$B$745,B289,$A$2:$A$745,A289))=0,1,(('Tela de entrada'!$K$16*'Tela de entrada'!$D$12)-SUMIFS($O$2:$O$745,$B$2:$B$745,B289,$A$2:$A$745,A289)))))</f>
        <v>0</v>
      </c>
      <c r="R289" s="1">
        <f t="shared" si="18"/>
        <v>5.8</v>
      </c>
    </row>
    <row r="290" spans="1:18" x14ac:dyDescent="0.25">
      <c r="A290">
        <v>1</v>
      </c>
      <c r="B290">
        <v>1</v>
      </c>
      <c r="C290">
        <v>1</v>
      </c>
      <c r="D290">
        <v>289</v>
      </c>
      <c r="E290">
        <v>1</v>
      </c>
      <c r="F290" s="1">
        <f>INDEX('Tela de entrada'!$C$20:$C$763,MATCH('Contrato Flexível Percentual'!D290,'Tela de entrada'!$B$20:$B$763,0),1)</f>
        <v>33</v>
      </c>
      <c r="G290">
        <v>0</v>
      </c>
      <c r="H290">
        <f t="shared" si="16"/>
        <v>33</v>
      </c>
      <c r="M290" s="1">
        <f t="shared" si="17"/>
        <v>1.65E-3</v>
      </c>
      <c r="N290" s="1">
        <f>IF('Tela de entrada'!$K$14="carga",$L$2*M290,'Contrato Flexível Percentual'!$L$2/'Tela de entrada'!$D$12)</f>
        <v>6.6</v>
      </c>
      <c r="O290" s="1">
        <f>IFERROR(MIN('Tela de entrada'!$K$16,MAX(N290,'Tela de entrada'!$K$15)),"")</f>
        <v>6.6</v>
      </c>
      <c r="P290" s="1">
        <f>MAX(0,(SUMIFS($O$2:$O$745,$B$2:$B$745,B290,$A$2:$A$745,A290)-SUMIFS($N$2:$N$745,$B$2:$B$745,B290,$A$2:$A$745,A290)))*((O290-'Tela de entrada'!$K$15)/(IF(SUMIFS($O$2:$O$745,$B$2:$B$745,B290,$A$2:$A$745,A290)-('Tela de entrada'!$K$15*'Tela de entrada'!$D$12)=0,1,SUMIFS($O$2:$O$745,$B$2:$B$745,B290,$A$2:$A$745,A290)-('Tela de entrada'!$K$15*'Tela de entrada'!$D$12))))</f>
        <v>0</v>
      </c>
      <c r="Q290" s="1">
        <f>MAX(0,(SUMIFS($N$2:$N$745,$B$2:$B$745,B290,$A$2:$A$745,A290)-SUMIFS($O$2:$O$745,$B$2:$B$745,B290,$A$2:$A$745,A290)))*(('Tela de entrada'!$K$16-O290)/(IF((('Tela de entrada'!$K$16*'Tela de entrada'!$D$12)-SUMIFS($O$2:$O$745,$B$2:$B$745,B290,$A$2:$A$745,A290))=0,1,(('Tela de entrada'!$K$16*'Tela de entrada'!$D$12)-SUMIFS($O$2:$O$745,$B$2:$B$745,B290,$A$2:$A$745,A290)))))</f>
        <v>0</v>
      </c>
      <c r="R290" s="1">
        <f t="shared" si="18"/>
        <v>6.6</v>
      </c>
    </row>
    <row r="291" spans="1:18" x14ac:dyDescent="0.25">
      <c r="A291">
        <v>1</v>
      </c>
      <c r="B291">
        <v>1</v>
      </c>
      <c r="C291">
        <v>1</v>
      </c>
      <c r="D291">
        <v>290</v>
      </c>
      <c r="E291">
        <v>1</v>
      </c>
      <c r="F291" s="1">
        <f>INDEX('Tela de entrada'!$C$20:$C$763,MATCH('Contrato Flexível Percentual'!D291,'Tela de entrada'!$B$20:$B$763,0),1)</f>
        <v>15</v>
      </c>
      <c r="G291">
        <v>0</v>
      </c>
      <c r="H291">
        <f t="shared" si="16"/>
        <v>15</v>
      </c>
      <c r="M291" s="1">
        <f t="shared" si="17"/>
        <v>7.5000000000000002E-4</v>
      </c>
      <c r="N291" s="1">
        <f>IF('Tela de entrada'!$K$14="carga",$L$2*M291,'Contrato Flexível Percentual'!$L$2/'Tela de entrada'!$D$12)</f>
        <v>3</v>
      </c>
      <c r="O291" s="1">
        <f>IFERROR(MIN('Tela de entrada'!$K$16,MAX(N291,'Tela de entrada'!$K$15)),"")</f>
        <v>3</v>
      </c>
      <c r="P291" s="1">
        <f>MAX(0,(SUMIFS($O$2:$O$745,$B$2:$B$745,B291,$A$2:$A$745,A291)-SUMIFS($N$2:$N$745,$B$2:$B$745,B291,$A$2:$A$745,A291)))*((O291-'Tela de entrada'!$K$15)/(IF(SUMIFS($O$2:$O$745,$B$2:$B$745,B291,$A$2:$A$745,A291)-('Tela de entrada'!$K$15*'Tela de entrada'!$D$12)=0,1,SUMIFS($O$2:$O$745,$B$2:$B$745,B291,$A$2:$A$745,A291)-('Tela de entrada'!$K$15*'Tela de entrada'!$D$12))))</f>
        <v>0</v>
      </c>
      <c r="Q291" s="1">
        <f>MAX(0,(SUMIFS($N$2:$N$745,$B$2:$B$745,B291,$A$2:$A$745,A291)-SUMIFS($O$2:$O$745,$B$2:$B$745,B291,$A$2:$A$745,A291)))*(('Tela de entrada'!$K$16-O291)/(IF((('Tela de entrada'!$K$16*'Tela de entrada'!$D$12)-SUMIFS($O$2:$O$745,$B$2:$B$745,B291,$A$2:$A$745,A291))=0,1,(('Tela de entrada'!$K$16*'Tela de entrada'!$D$12)-SUMIFS($O$2:$O$745,$B$2:$B$745,B291,$A$2:$A$745,A291)))))</f>
        <v>0</v>
      </c>
      <c r="R291" s="1">
        <f t="shared" si="18"/>
        <v>3</v>
      </c>
    </row>
    <row r="292" spans="1:18" x14ac:dyDescent="0.25">
      <c r="A292">
        <v>1</v>
      </c>
      <c r="B292">
        <v>1</v>
      </c>
      <c r="C292">
        <v>1</v>
      </c>
      <c r="D292">
        <v>291</v>
      </c>
      <c r="E292">
        <v>1</v>
      </c>
      <c r="F292" s="1">
        <f>INDEX('Tela de entrada'!$C$20:$C$763,MATCH('Contrato Flexível Percentual'!D292,'Tela de entrada'!$B$20:$B$763,0),1)</f>
        <v>43</v>
      </c>
      <c r="G292">
        <v>0</v>
      </c>
      <c r="H292">
        <f t="shared" si="16"/>
        <v>43</v>
      </c>
      <c r="M292" s="1">
        <f t="shared" si="17"/>
        <v>2.15E-3</v>
      </c>
      <c r="N292" s="1">
        <f>IF('Tela de entrada'!$K$14="carga",$L$2*M292,'Contrato Flexível Percentual'!$L$2/'Tela de entrada'!$D$12)</f>
        <v>8.6</v>
      </c>
      <c r="O292" s="1">
        <f>IFERROR(MIN('Tela de entrada'!$K$16,MAX(N292,'Tela de entrada'!$K$15)),"")</f>
        <v>8.6</v>
      </c>
      <c r="P292" s="1">
        <f>MAX(0,(SUMIFS($O$2:$O$745,$B$2:$B$745,B292,$A$2:$A$745,A292)-SUMIFS($N$2:$N$745,$B$2:$B$745,B292,$A$2:$A$745,A292)))*((O292-'Tela de entrada'!$K$15)/(IF(SUMIFS($O$2:$O$745,$B$2:$B$745,B292,$A$2:$A$745,A292)-('Tela de entrada'!$K$15*'Tela de entrada'!$D$12)=0,1,SUMIFS($O$2:$O$745,$B$2:$B$745,B292,$A$2:$A$745,A292)-('Tela de entrada'!$K$15*'Tela de entrada'!$D$12))))</f>
        <v>0</v>
      </c>
      <c r="Q292" s="1">
        <f>MAX(0,(SUMIFS($N$2:$N$745,$B$2:$B$745,B292,$A$2:$A$745,A292)-SUMIFS($O$2:$O$745,$B$2:$B$745,B292,$A$2:$A$745,A292)))*(('Tela de entrada'!$K$16-O292)/(IF((('Tela de entrada'!$K$16*'Tela de entrada'!$D$12)-SUMIFS($O$2:$O$745,$B$2:$B$745,B292,$A$2:$A$745,A292))=0,1,(('Tela de entrada'!$K$16*'Tela de entrada'!$D$12)-SUMIFS($O$2:$O$745,$B$2:$B$745,B292,$A$2:$A$745,A292)))))</f>
        <v>0</v>
      </c>
      <c r="R292" s="1">
        <f t="shared" si="18"/>
        <v>8.6</v>
      </c>
    </row>
    <row r="293" spans="1:18" x14ac:dyDescent="0.25">
      <c r="A293">
        <v>1</v>
      </c>
      <c r="B293">
        <v>1</v>
      </c>
      <c r="C293">
        <v>1</v>
      </c>
      <c r="D293">
        <v>292</v>
      </c>
      <c r="E293">
        <v>1</v>
      </c>
      <c r="F293" s="1">
        <f>INDEX('Tela de entrada'!$C$20:$C$763,MATCH('Contrato Flexível Percentual'!D293,'Tela de entrada'!$B$20:$B$763,0),1)</f>
        <v>33</v>
      </c>
      <c r="G293">
        <v>0</v>
      </c>
      <c r="H293">
        <f t="shared" si="16"/>
        <v>33</v>
      </c>
      <c r="M293" s="1">
        <f t="shared" si="17"/>
        <v>1.65E-3</v>
      </c>
      <c r="N293" s="1">
        <f>IF('Tela de entrada'!$K$14="carga",$L$2*M293,'Contrato Flexível Percentual'!$L$2/'Tela de entrada'!$D$12)</f>
        <v>6.6</v>
      </c>
      <c r="O293" s="1">
        <f>IFERROR(MIN('Tela de entrada'!$K$16,MAX(N293,'Tela de entrada'!$K$15)),"")</f>
        <v>6.6</v>
      </c>
      <c r="P293" s="1">
        <f>MAX(0,(SUMIFS($O$2:$O$745,$B$2:$B$745,B293,$A$2:$A$745,A293)-SUMIFS($N$2:$N$745,$B$2:$B$745,B293,$A$2:$A$745,A293)))*((O293-'Tela de entrada'!$K$15)/(IF(SUMIFS($O$2:$O$745,$B$2:$B$745,B293,$A$2:$A$745,A293)-('Tela de entrada'!$K$15*'Tela de entrada'!$D$12)=0,1,SUMIFS($O$2:$O$745,$B$2:$B$745,B293,$A$2:$A$745,A293)-('Tela de entrada'!$K$15*'Tela de entrada'!$D$12))))</f>
        <v>0</v>
      </c>
      <c r="Q293" s="1">
        <f>MAX(0,(SUMIFS($N$2:$N$745,$B$2:$B$745,B293,$A$2:$A$745,A293)-SUMIFS($O$2:$O$745,$B$2:$B$745,B293,$A$2:$A$745,A293)))*(('Tela de entrada'!$K$16-O293)/(IF((('Tela de entrada'!$K$16*'Tela de entrada'!$D$12)-SUMIFS($O$2:$O$745,$B$2:$B$745,B293,$A$2:$A$745,A293))=0,1,(('Tela de entrada'!$K$16*'Tela de entrada'!$D$12)-SUMIFS($O$2:$O$745,$B$2:$B$745,B293,$A$2:$A$745,A293)))))</f>
        <v>0</v>
      </c>
      <c r="R293" s="1">
        <f t="shared" si="18"/>
        <v>6.6</v>
      </c>
    </row>
    <row r="294" spans="1:18" x14ac:dyDescent="0.25">
      <c r="A294">
        <v>1</v>
      </c>
      <c r="B294">
        <v>1</v>
      </c>
      <c r="C294">
        <v>1</v>
      </c>
      <c r="D294">
        <v>293</v>
      </c>
      <c r="E294">
        <v>1</v>
      </c>
      <c r="F294" s="1">
        <f>INDEX('Tela de entrada'!$C$20:$C$763,MATCH('Contrato Flexível Percentual'!D294,'Tela de entrada'!$B$20:$B$763,0),1)</f>
        <v>7</v>
      </c>
      <c r="G294">
        <v>0</v>
      </c>
      <c r="H294">
        <f t="shared" si="16"/>
        <v>7</v>
      </c>
      <c r="M294" s="1">
        <f t="shared" si="17"/>
        <v>3.5E-4</v>
      </c>
      <c r="N294" s="1">
        <f>IF('Tela de entrada'!$K$14="carga",$L$2*M294,'Contrato Flexível Percentual'!$L$2/'Tela de entrada'!$D$12)</f>
        <v>1.4</v>
      </c>
      <c r="O294" s="1">
        <f>IFERROR(MIN('Tela de entrada'!$K$16,MAX(N294,'Tela de entrada'!$K$15)),"")</f>
        <v>1.4</v>
      </c>
      <c r="P294" s="1">
        <f>MAX(0,(SUMIFS($O$2:$O$745,$B$2:$B$745,B294,$A$2:$A$745,A294)-SUMIFS($N$2:$N$745,$B$2:$B$745,B294,$A$2:$A$745,A294)))*((O294-'Tela de entrada'!$K$15)/(IF(SUMIFS($O$2:$O$745,$B$2:$B$745,B294,$A$2:$A$745,A294)-('Tela de entrada'!$K$15*'Tela de entrada'!$D$12)=0,1,SUMIFS($O$2:$O$745,$B$2:$B$745,B294,$A$2:$A$745,A294)-('Tela de entrada'!$K$15*'Tela de entrada'!$D$12))))</f>
        <v>0</v>
      </c>
      <c r="Q294" s="1">
        <f>MAX(0,(SUMIFS($N$2:$N$745,$B$2:$B$745,B294,$A$2:$A$745,A294)-SUMIFS($O$2:$O$745,$B$2:$B$745,B294,$A$2:$A$745,A294)))*(('Tela de entrada'!$K$16-O294)/(IF((('Tela de entrada'!$K$16*'Tela de entrada'!$D$12)-SUMIFS($O$2:$O$745,$B$2:$B$745,B294,$A$2:$A$745,A294))=0,1,(('Tela de entrada'!$K$16*'Tela de entrada'!$D$12)-SUMIFS($O$2:$O$745,$B$2:$B$745,B294,$A$2:$A$745,A294)))))</f>
        <v>0</v>
      </c>
      <c r="R294" s="1">
        <f t="shared" si="18"/>
        <v>1.4</v>
      </c>
    </row>
    <row r="295" spans="1:18" x14ac:dyDescent="0.25">
      <c r="A295">
        <v>1</v>
      </c>
      <c r="B295">
        <v>1</v>
      </c>
      <c r="C295">
        <v>1</v>
      </c>
      <c r="D295">
        <v>294</v>
      </c>
      <c r="E295">
        <v>1</v>
      </c>
      <c r="F295" s="1">
        <f>INDEX('Tela de entrada'!$C$20:$C$763,MATCH('Contrato Flexível Percentual'!D295,'Tela de entrada'!$B$20:$B$763,0),1)</f>
        <v>46</v>
      </c>
      <c r="G295">
        <v>0</v>
      </c>
      <c r="H295">
        <f t="shared" si="16"/>
        <v>46</v>
      </c>
      <c r="M295" s="1">
        <f t="shared" si="17"/>
        <v>2.3E-3</v>
      </c>
      <c r="N295" s="1">
        <f>IF('Tela de entrada'!$K$14="carga",$L$2*M295,'Contrato Flexível Percentual'!$L$2/'Tela de entrada'!$D$12)</f>
        <v>9.1999999999999993</v>
      </c>
      <c r="O295" s="1">
        <f>IFERROR(MIN('Tela de entrada'!$K$16,MAX(N295,'Tela de entrada'!$K$15)),"")</f>
        <v>9.1999999999999993</v>
      </c>
      <c r="P295" s="1">
        <f>MAX(0,(SUMIFS($O$2:$O$745,$B$2:$B$745,B295,$A$2:$A$745,A295)-SUMIFS($N$2:$N$745,$B$2:$B$745,B295,$A$2:$A$745,A295)))*((O295-'Tela de entrada'!$K$15)/(IF(SUMIFS($O$2:$O$745,$B$2:$B$745,B295,$A$2:$A$745,A295)-('Tela de entrada'!$K$15*'Tela de entrada'!$D$12)=0,1,SUMIFS($O$2:$O$745,$B$2:$B$745,B295,$A$2:$A$745,A295)-('Tela de entrada'!$K$15*'Tela de entrada'!$D$12))))</f>
        <v>0</v>
      </c>
      <c r="Q295" s="1">
        <f>MAX(0,(SUMIFS($N$2:$N$745,$B$2:$B$745,B295,$A$2:$A$745,A295)-SUMIFS($O$2:$O$745,$B$2:$B$745,B295,$A$2:$A$745,A295)))*(('Tela de entrada'!$K$16-O295)/(IF((('Tela de entrada'!$K$16*'Tela de entrada'!$D$12)-SUMIFS($O$2:$O$745,$B$2:$B$745,B295,$A$2:$A$745,A295))=0,1,(('Tela de entrada'!$K$16*'Tela de entrada'!$D$12)-SUMIFS($O$2:$O$745,$B$2:$B$745,B295,$A$2:$A$745,A295)))))</f>
        <v>0</v>
      </c>
      <c r="R295" s="1">
        <f t="shared" si="18"/>
        <v>9.1999999999999993</v>
      </c>
    </row>
    <row r="296" spans="1:18" x14ac:dyDescent="0.25">
      <c r="A296">
        <v>1</v>
      </c>
      <c r="B296">
        <v>1</v>
      </c>
      <c r="C296">
        <v>1</v>
      </c>
      <c r="D296">
        <v>295</v>
      </c>
      <c r="E296">
        <v>1</v>
      </c>
      <c r="F296" s="1">
        <f>INDEX('Tela de entrada'!$C$20:$C$763,MATCH('Contrato Flexível Percentual'!D296,'Tela de entrada'!$B$20:$B$763,0),1)</f>
        <v>36</v>
      </c>
      <c r="G296">
        <v>0</v>
      </c>
      <c r="H296">
        <f t="shared" si="16"/>
        <v>36</v>
      </c>
      <c r="M296" s="1">
        <f t="shared" si="17"/>
        <v>1.8E-3</v>
      </c>
      <c r="N296" s="1">
        <f>IF('Tela de entrada'!$K$14="carga",$L$2*M296,'Contrato Flexível Percentual'!$L$2/'Tela de entrada'!$D$12)</f>
        <v>7.2</v>
      </c>
      <c r="O296" s="1">
        <f>IFERROR(MIN('Tela de entrada'!$K$16,MAX(N296,'Tela de entrada'!$K$15)),"")</f>
        <v>7.2</v>
      </c>
      <c r="P296" s="1">
        <f>MAX(0,(SUMIFS($O$2:$O$745,$B$2:$B$745,B296,$A$2:$A$745,A296)-SUMIFS($N$2:$N$745,$B$2:$B$745,B296,$A$2:$A$745,A296)))*((O296-'Tela de entrada'!$K$15)/(IF(SUMIFS($O$2:$O$745,$B$2:$B$745,B296,$A$2:$A$745,A296)-('Tela de entrada'!$K$15*'Tela de entrada'!$D$12)=0,1,SUMIFS($O$2:$O$745,$B$2:$B$745,B296,$A$2:$A$745,A296)-('Tela de entrada'!$K$15*'Tela de entrada'!$D$12))))</f>
        <v>0</v>
      </c>
      <c r="Q296" s="1">
        <f>MAX(0,(SUMIFS($N$2:$N$745,$B$2:$B$745,B296,$A$2:$A$745,A296)-SUMIFS($O$2:$O$745,$B$2:$B$745,B296,$A$2:$A$745,A296)))*(('Tela de entrada'!$K$16-O296)/(IF((('Tela de entrada'!$K$16*'Tela de entrada'!$D$12)-SUMIFS($O$2:$O$745,$B$2:$B$745,B296,$A$2:$A$745,A296))=0,1,(('Tela de entrada'!$K$16*'Tela de entrada'!$D$12)-SUMIFS($O$2:$O$745,$B$2:$B$745,B296,$A$2:$A$745,A296)))))</f>
        <v>0</v>
      </c>
      <c r="R296" s="1">
        <f t="shared" si="18"/>
        <v>7.2</v>
      </c>
    </row>
    <row r="297" spans="1:18" x14ac:dyDescent="0.25">
      <c r="A297">
        <v>1</v>
      </c>
      <c r="B297">
        <v>1</v>
      </c>
      <c r="C297">
        <v>1</v>
      </c>
      <c r="D297">
        <v>296</v>
      </c>
      <c r="E297">
        <v>1</v>
      </c>
      <c r="F297" s="1">
        <f>INDEX('Tela de entrada'!$C$20:$C$763,MATCH('Contrato Flexível Percentual'!D297,'Tela de entrada'!$B$20:$B$763,0),1)</f>
        <v>38</v>
      </c>
      <c r="G297">
        <v>0</v>
      </c>
      <c r="H297">
        <f t="shared" si="16"/>
        <v>38</v>
      </c>
      <c r="M297" s="1">
        <f t="shared" si="17"/>
        <v>1.9E-3</v>
      </c>
      <c r="N297" s="1">
        <f>IF('Tela de entrada'!$K$14="carga",$L$2*M297,'Contrato Flexível Percentual'!$L$2/'Tela de entrada'!$D$12)</f>
        <v>7.6</v>
      </c>
      <c r="O297" s="1">
        <f>IFERROR(MIN('Tela de entrada'!$K$16,MAX(N297,'Tela de entrada'!$K$15)),"")</f>
        <v>7.6</v>
      </c>
      <c r="P297" s="1">
        <f>MAX(0,(SUMIFS($O$2:$O$745,$B$2:$B$745,B297,$A$2:$A$745,A297)-SUMIFS($N$2:$N$745,$B$2:$B$745,B297,$A$2:$A$745,A297)))*((O297-'Tela de entrada'!$K$15)/(IF(SUMIFS($O$2:$O$745,$B$2:$B$745,B297,$A$2:$A$745,A297)-('Tela de entrada'!$K$15*'Tela de entrada'!$D$12)=0,1,SUMIFS($O$2:$O$745,$B$2:$B$745,B297,$A$2:$A$745,A297)-('Tela de entrada'!$K$15*'Tela de entrada'!$D$12))))</f>
        <v>0</v>
      </c>
      <c r="Q297" s="1">
        <f>MAX(0,(SUMIFS($N$2:$N$745,$B$2:$B$745,B297,$A$2:$A$745,A297)-SUMIFS($O$2:$O$745,$B$2:$B$745,B297,$A$2:$A$745,A297)))*(('Tela de entrada'!$K$16-O297)/(IF((('Tela de entrada'!$K$16*'Tela de entrada'!$D$12)-SUMIFS($O$2:$O$745,$B$2:$B$745,B297,$A$2:$A$745,A297))=0,1,(('Tela de entrada'!$K$16*'Tela de entrada'!$D$12)-SUMIFS($O$2:$O$745,$B$2:$B$745,B297,$A$2:$A$745,A297)))))</f>
        <v>0</v>
      </c>
      <c r="R297" s="1">
        <f t="shared" si="18"/>
        <v>7.6</v>
      </c>
    </row>
    <row r="298" spans="1:18" x14ac:dyDescent="0.25">
      <c r="A298">
        <v>1</v>
      </c>
      <c r="B298">
        <v>1</v>
      </c>
      <c r="C298">
        <v>1</v>
      </c>
      <c r="D298">
        <v>297</v>
      </c>
      <c r="E298">
        <v>1</v>
      </c>
      <c r="F298" s="1">
        <f>INDEX('Tela de entrada'!$C$20:$C$763,MATCH('Contrato Flexível Percentual'!D298,'Tela de entrada'!$B$20:$B$763,0),1)</f>
        <v>17</v>
      </c>
      <c r="G298">
        <v>0</v>
      </c>
      <c r="H298">
        <f t="shared" si="16"/>
        <v>17</v>
      </c>
      <c r="M298" s="1">
        <f t="shared" si="17"/>
        <v>8.4999999999999995E-4</v>
      </c>
      <c r="N298" s="1">
        <f>IF('Tela de entrada'!$K$14="carga",$L$2*M298,'Contrato Flexível Percentual'!$L$2/'Tela de entrada'!$D$12)</f>
        <v>3.4</v>
      </c>
      <c r="O298" s="1">
        <f>IFERROR(MIN('Tela de entrada'!$K$16,MAX(N298,'Tela de entrada'!$K$15)),"")</f>
        <v>3.4</v>
      </c>
      <c r="P298" s="1">
        <f>MAX(0,(SUMIFS($O$2:$O$745,$B$2:$B$745,B298,$A$2:$A$745,A298)-SUMIFS($N$2:$N$745,$B$2:$B$745,B298,$A$2:$A$745,A298)))*((O298-'Tela de entrada'!$K$15)/(IF(SUMIFS($O$2:$O$745,$B$2:$B$745,B298,$A$2:$A$745,A298)-('Tela de entrada'!$K$15*'Tela de entrada'!$D$12)=0,1,SUMIFS($O$2:$O$745,$B$2:$B$745,B298,$A$2:$A$745,A298)-('Tela de entrada'!$K$15*'Tela de entrada'!$D$12))))</f>
        <v>0</v>
      </c>
      <c r="Q298" s="1">
        <f>MAX(0,(SUMIFS($N$2:$N$745,$B$2:$B$745,B298,$A$2:$A$745,A298)-SUMIFS($O$2:$O$745,$B$2:$B$745,B298,$A$2:$A$745,A298)))*(('Tela de entrada'!$K$16-O298)/(IF((('Tela de entrada'!$K$16*'Tela de entrada'!$D$12)-SUMIFS($O$2:$O$745,$B$2:$B$745,B298,$A$2:$A$745,A298))=0,1,(('Tela de entrada'!$K$16*'Tela de entrada'!$D$12)-SUMIFS($O$2:$O$745,$B$2:$B$745,B298,$A$2:$A$745,A298)))))</f>
        <v>0</v>
      </c>
      <c r="R298" s="1">
        <f t="shared" si="18"/>
        <v>3.4</v>
      </c>
    </row>
    <row r="299" spans="1:18" x14ac:dyDescent="0.25">
      <c r="A299">
        <v>1</v>
      </c>
      <c r="B299">
        <v>1</v>
      </c>
      <c r="C299">
        <v>1</v>
      </c>
      <c r="D299">
        <v>298</v>
      </c>
      <c r="E299">
        <v>1</v>
      </c>
      <c r="F299" s="1">
        <f>INDEX('Tela de entrada'!$C$20:$C$763,MATCH('Contrato Flexível Percentual'!D299,'Tela de entrada'!$B$20:$B$763,0),1)</f>
        <v>41</v>
      </c>
      <c r="G299">
        <v>0</v>
      </c>
      <c r="H299">
        <f t="shared" si="16"/>
        <v>41</v>
      </c>
      <c r="M299" s="1">
        <f t="shared" si="17"/>
        <v>2.0500000000000002E-3</v>
      </c>
      <c r="N299" s="1">
        <f>IF('Tela de entrada'!$K$14="carga",$L$2*M299,'Contrato Flexível Percentual'!$L$2/'Tela de entrada'!$D$12)</f>
        <v>8.2000000000000011</v>
      </c>
      <c r="O299" s="1">
        <f>IFERROR(MIN('Tela de entrada'!$K$16,MAX(N299,'Tela de entrada'!$K$15)),"")</f>
        <v>8.2000000000000011</v>
      </c>
      <c r="P299" s="1">
        <f>MAX(0,(SUMIFS($O$2:$O$745,$B$2:$B$745,B299,$A$2:$A$745,A299)-SUMIFS($N$2:$N$745,$B$2:$B$745,B299,$A$2:$A$745,A299)))*((O299-'Tela de entrada'!$K$15)/(IF(SUMIFS($O$2:$O$745,$B$2:$B$745,B299,$A$2:$A$745,A299)-('Tela de entrada'!$K$15*'Tela de entrada'!$D$12)=0,1,SUMIFS($O$2:$O$745,$B$2:$B$745,B299,$A$2:$A$745,A299)-('Tela de entrada'!$K$15*'Tela de entrada'!$D$12))))</f>
        <v>0</v>
      </c>
      <c r="Q299" s="1">
        <f>MAX(0,(SUMIFS($N$2:$N$745,$B$2:$B$745,B299,$A$2:$A$745,A299)-SUMIFS($O$2:$O$745,$B$2:$B$745,B299,$A$2:$A$745,A299)))*(('Tela de entrada'!$K$16-O299)/(IF((('Tela de entrada'!$K$16*'Tela de entrada'!$D$12)-SUMIFS($O$2:$O$745,$B$2:$B$745,B299,$A$2:$A$745,A299))=0,1,(('Tela de entrada'!$K$16*'Tela de entrada'!$D$12)-SUMIFS($O$2:$O$745,$B$2:$B$745,B299,$A$2:$A$745,A299)))))</f>
        <v>0</v>
      </c>
      <c r="R299" s="1">
        <f t="shared" si="18"/>
        <v>8.2000000000000011</v>
      </c>
    </row>
    <row r="300" spans="1:18" x14ac:dyDescent="0.25">
      <c r="A300">
        <v>1</v>
      </c>
      <c r="B300">
        <v>1</v>
      </c>
      <c r="C300">
        <v>1</v>
      </c>
      <c r="D300">
        <v>299</v>
      </c>
      <c r="E300">
        <v>1</v>
      </c>
      <c r="F300" s="1">
        <f>INDEX('Tela de entrada'!$C$20:$C$763,MATCH('Contrato Flexível Percentual'!D300,'Tela de entrada'!$B$20:$B$763,0),1)</f>
        <v>37</v>
      </c>
      <c r="G300">
        <v>0</v>
      </c>
      <c r="H300">
        <f t="shared" si="16"/>
        <v>37</v>
      </c>
      <c r="M300" s="1">
        <f t="shared" si="17"/>
        <v>1.8500000000000001E-3</v>
      </c>
      <c r="N300" s="1">
        <f>IF('Tela de entrada'!$K$14="carga",$L$2*M300,'Contrato Flexível Percentual'!$L$2/'Tela de entrada'!$D$12)</f>
        <v>7.4</v>
      </c>
      <c r="O300" s="1">
        <f>IFERROR(MIN('Tela de entrada'!$K$16,MAX(N300,'Tela de entrada'!$K$15)),"")</f>
        <v>7.4</v>
      </c>
      <c r="P300" s="1">
        <f>MAX(0,(SUMIFS($O$2:$O$745,$B$2:$B$745,B300,$A$2:$A$745,A300)-SUMIFS($N$2:$N$745,$B$2:$B$745,B300,$A$2:$A$745,A300)))*((O300-'Tela de entrada'!$K$15)/(IF(SUMIFS($O$2:$O$745,$B$2:$B$745,B300,$A$2:$A$745,A300)-('Tela de entrada'!$K$15*'Tela de entrada'!$D$12)=0,1,SUMIFS($O$2:$O$745,$B$2:$B$745,B300,$A$2:$A$745,A300)-('Tela de entrada'!$K$15*'Tela de entrada'!$D$12))))</f>
        <v>0</v>
      </c>
      <c r="Q300" s="1">
        <f>MAX(0,(SUMIFS($N$2:$N$745,$B$2:$B$745,B300,$A$2:$A$745,A300)-SUMIFS($O$2:$O$745,$B$2:$B$745,B300,$A$2:$A$745,A300)))*(('Tela de entrada'!$K$16-O300)/(IF((('Tela de entrada'!$K$16*'Tela de entrada'!$D$12)-SUMIFS($O$2:$O$745,$B$2:$B$745,B300,$A$2:$A$745,A300))=0,1,(('Tela de entrada'!$K$16*'Tela de entrada'!$D$12)-SUMIFS($O$2:$O$745,$B$2:$B$745,B300,$A$2:$A$745,A300)))))</f>
        <v>0</v>
      </c>
      <c r="R300" s="1">
        <f t="shared" si="18"/>
        <v>7.4</v>
      </c>
    </row>
    <row r="301" spans="1:18" x14ac:dyDescent="0.25">
      <c r="A301">
        <v>1</v>
      </c>
      <c r="B301">
        <v>1</v>
      </c>
      <c r="C301">
        <v>1</v>
      </c>
      <c r="D301">
        <v>300</v>
      </c>
      <c r="E301">
        <v>1</v>
      </c>
      <c r="F301" s="1">
        <f>INDEX('Tela de entrada'!$C$20:$C$763,MATCH('Contrato Flexível Percentual'!D301,'Tela de entrada'!$B$20:$B$763,0),1)</f>
        <v>33</v>
      </c>
      <c r="G301">
        <v>0</v>
      </c>
      <c r="H301">
        <f t="shared" si="16"/>
        <v>33</v>
      </c>
      <c r="M301" s="1">
        <f t="shared" si="17"/>
        <v>1.65E-3</v>
      </c>
      <c r="N301" s="1">
        <f>IF('Tela de entrada'!$K$14="carga",$L$2*M301,'Contrato Flexível Percentual'!$L$2/'Tela de entrada'!$D$12)</f>
        <v>6.6</v>
      </c>
      <c r="O301" s="1">
        <f>IFERROR(MIN('Tela de entrada'!$K$16,MAX(N301,'Tela de entrada'!$K$15)),"")</f>
        <v>6.6</v>
      </c>
      <c r="P301" s="1">
        <f>MAX(0,(SUMIFS($O$2:$O$745,$B$2:$B$745,B301,$A$2:$A$745,A301)-SUMIFS($N$2:$N$745,$B$2:$B$745,B301,$A$2:$A$745,A301)))*((O301-'Tela de entrada'!$K$15)/(IF(SUMIFS($O$2:$O$745,$B$2:$B$745,B301,$A$2:$A$745,A301)-('Tela de entrada'!$K$15*'Tela de entrada'!$D$12)=0,1,SUMIFS($O$2:$O$745,$B$2:$B$745,B301,$A$2:$A$745,A301)-('Tela de entrada'!$K$15*'Tela de entrada'!$D$12))))</f>
        <v>0</v>
      </c>
      <c r="Q301" s="1">
        <f>MAX(0,(SUMIFS($N$2:$N$745,$B$2:$B$745,B301,$A$2:$A$745,A301)-SUMIFS($O$2:$O$745,$B$2:$B$745,B301,$A$2:$A$745,A301)))*(('Tela de entrada'!$K$16-O301)/(IF((('Tela de entrada'!$K$16*'Tela de entrada'!$D$12)-SUMIFS($O$2:$O$745,$B$2:$B$745,B301,$A$2:$A$745,A301))=0,1,(('Tela de entrada'!$K$16*'Tela de entrada'!$D$12)-SUMIFS($O$2:$O$745,$B$2:$B$745,B301,$A$2:$A$745,A301)))))</f>
        <v>0</v>
      </c>
      <c r="R301" s="1">
        <f t="shared" si="18"/>
        <v>6.6</v>
      </c>
    </row>
    <row r="302" spans="1:18" x14ac:dyDescent="0.25">
      <c r="A302">
        <v>1</v>
      </c>
      <c r="B302">
        <v>1</v>
      </c>
      <c r="C302">
        <v>1</v>
      </c>
      <c r="D302">
        <v>301</v>
      </c>
      <c r="E302">
        <v>1</v>
      </c>
      <c r="F302" s="1">
        <f>INDEX('Tela de entrada'!$C$20:$C$763,MATCH('Contrato Flexível Percentual'!D302,'Tela de entrada'!$B$20:$B$763,0),1)</f>
        <v>28</v>
      </c>
      <c r="G302">
        <v>0</v>
      </c>
      <c r="H302">
        <f t="shared" si="16"/>
        <v>28</v>
      </c>
      <c r="M302" s="1">
        <f t="shared" si="17"/>
        <v>1.4E-3</v>
      </c>
      <c r="N302" s="1">
        <f>IF('Tela de entrada'!$K$14="carga",$L$2*M302,'Contrato Flexível Percentual'!$L$2/'Tela de entrada'!$D$12)</f>
        <v>5.6</v>
      </c>
      <c r="O302" s="1">
        <f>IFERROR(MIN('Tela de entrada'!$K$16,MAX(N302,'Tela de entrada'!$K$15)),"")</f>
        <v>5.6</v>
      </c>
      <c r="P302" s="1">
        <f>MAX(0,(SUMIFS($O$2:$O$745,$B$2:$B$745,B302,$A$2:$A$745,A302)-SUMIFS($N$2:$N$745,$B$2:$B$745,B302,$A$2:$A$745,A302)))*((O302-'Tela de entrada'!$K$15)/(IF(SUMIFS($O$2:$O$745,$B$2:$B$745,B302,$A$2:$A$745,A302)-('Tela de entrada'!$K$15*'Tela de entrada'!$D$12)=0,1,SUMIFS($O$2:$O$745,$B$2:$B$745,B302,$A$2:$A$745,A302)-('Tela de entrada'!$K$15*'Tela de entrada'!$D$12))))</f>
        <v>0</v>
      </c>
      <c r="Q302" s="1">
        <f>MAX(0,(SUMIFS($N$2:$N$745,$B$2:$B$745,B302,$A$2:$A$745,A302)-SUMIFS($O$2:$O$745,$B$2:$B$745,B302,$A$2:$A$745,A302)))*(('Tela de entrada'!$K$16-O302)/(IF((('Tela de entrada'!$K$16*'Tela de entrada'!$D$12)-SUMIFS($O$2:$O$745,$B$2:$B$745,B302,$A$2:$A$745,A302))=0,1,(('Tela de entrada'!$K$16*'Tela de entrada'!$D$12)-SUMIFS($O$2:$O$745,$B$2:$B$745,B302,$A$2:$A$745,A302)))))</f>
        <v>0</v>
      </c>
      <c r="R302" s="1">
        <f t="shared" si="18"/>
        <v>5.6</v>
      </c>
    </row>
    <row r="303" spans="1:18" x14ac:dyDescent="0.25">
      <c r="A303">
        <v>1</v>
      </c>
      <c r="B303">
        <v>1</v>
      </c>
      <c r="C303">
        <v>1</v>
      </c>
      <c r="D303">
        <v>302</v>
      </c>
      <c r="E303">
        <v>1</v>
      </c>
      <c r="F303" s="1">
        <f>INDEX('Tela de entrada'!$C$20:$C$763,MATCH('Contrato Flexível Percentual'!D303,'Tela de entrada'!$B$20:$B$763,0),1)</f>
        <v>15</v>
      </c>
      <c r="G303">
        <v>0</v>
      </c>
      <c r="H303">
        <f t="shared" si="16"/>
        <v>15</v>
      </c>
      <c r="M303" s="1">
        <f t="shared" si="17"/>
        <v>7.5000000000000002E-4</v>
      </c>
      <c r="N303" s="1">
        <f>IF('Tela de entrada'!$K$14="carga",$L$2*M303,'Contrato Flexível Percentual'!$L$2/'Tela de entrada'!$D$12)</f>
        <v>3</v>
      </c>
      <c r="O303" s="1">
        <f>IFERROR(MIN('Tela de entrada'!$K$16,MAX(N303,'Tela de entrada'!$K$15)),"")</f>
        <v>3</v>
      </c>
      <c r="P303" s="1">
        <f>MAX(0,(SUMIFS($O$2:$O$745,$B$2:$B$745,B303,$A$2:$A$745,A303)-SUMIFS($N$2:$N$745,$B$2:$B$745,B303,$A$2:$A$745,A303)))*((O303-'Tela de entrada'!$K$15)/(IF(SUMIFS($O$2:$O$745,$B$2:$B$745,B303,$A$2:$A$745,A303)-('Tela de entrada'!$K$15*'Tela de entrada'!$D$12)=0,1,SUMIFS($O$2:$O$745,$B$2:$B$745,B303,$A$2:$A$745,A303)-('Tela de entrada'!$K$15*'Tela de entrada'!$D$12))))</f>
        <v>0</v>
      </c>
      <c r="Q303" s="1">
        <f>MAX(0,(SUMIFS($N$2:$N$745,$B$2:$B$745,B303,$A$2:$A$745,A303)-SUMIFS($O$2:$O$745,$B$2:$B$745,B303,$A$2:$A$745,A303)))*(('Tela de entrada'!$K$16-O303)/(IF((('Tela de entrada'!$K$16*'Tela de entrada'!$D$12)-SUMIFS($O$2:$O$745,$B$2:$B$745,B303,$A$2:$A$745,A303))=0,1,(('Tela de entrada'!$K$16*'Tela de entrada'!$D$12)-SUMIFS($O$2:$O$745,$B$2:$B$745,B303,$A$2:$A$745,A303)))))</f>
        <v>0</v>
      </c>
      <c r="R303" s="1">
        <f t="shared" si="18"/>
        <v>3</v>
      </c>
    </row>
    <row r="304" spans="1:18" x14ac:dyDescent="0.25">
      <c r="A304">
        <v>1</v>
      </c>
      <c r="B304">
        <v>1</v>
      </c>
      <c r="C304">
        <v>1</v>
      </c>
      <c r="D304">
        <v>303</v>
      </c>
      <c r="E304">
        <v>1</v>
      </c>
      <c r="F304" s="1">
        <f>INDEX('Tela de entrada'!$C$20:$C$763,MATCH('Contrato Flexível Percentual'!D304,'Tela de entrada'!$B$20:$B$763,0),1)</f>
        <v>23</v>
      </c>
      <c r="G304">
        <v>0</v>
      </c>
      <c r="H304">
        <f t="shared" si="16"/>
        <v>23</v>
      </c>
      <c r="M304" s="1">
        <f t="shared" si="17"/>
        <v>1.15E-3</v>
      </c>
      <c r="N304" s="1">
        <f>IF('Tela de entrada'!$K$14="carga",$L$2*M304,'Contrato Flexível Percentual'!$L$2/'Tela de entrada'!$D$12)</f>
        <v>4.5999999999999996</v>
      </c>
      <c r="O304" s="1">
        <f>IFERROR(MIN('Tela de entrada'!$K$16,MAX(N304,'Tela de entrada'!$K$15)),"")</f>
        <v>4.5999999999999996</v>
      </c>
      <c r="P304" s="1">
        <f>MAX(0,(SUMIFS($O$2:$O$745,$B$2:$B$745,B304,$A$2:$A$745,A304)-SUMIFS($N$2:$N$745,$B$2:$B$745,B304,$A$2:$A$745,A304)))*((O304-'Tela de entrada'!$K$15)/(IF(SUMIFS($O$2:$O$745,$B$2:$B$745,B304,$A$2:$A$745,A304)-('Tela de entrada'!$K$15*'Tela de entrada'!$D$12)=0,1,SUMIFS($O$2:$O$745,$B$2:$B$745,B304,$A$2:$A$745,A304)-('Tela de entrada'!$K$15*'Tela de entrada'!$D$12))))</f>
        <v>0</v>
      </c>
      <c r="Q304" s="1">
        <f>MAX(0,(SUMIFS($N$2:$N$745,$B$2:$B$745,B304,$A$2:$A$745,A304)-SUMIFS($O$2:$O$745,$B$2:$B$745,B304,$A$2:$A$745,A304)))*(('Tela de entrada'!$K$16-O304)/(IF((('Tela de entrada'!$K$16*'Tela de entrada'!$D$12)-SUMIFS($O$2:$O$745,$B$2:$B$745,B304,$A$2:$A$745,A304))=0,1,(('Tela de entrada'!$K$16*'Tela de entrada'!$D$12)-SUMIFS($O$2:$O$745,$B$2:$B$745,B304,$A$2:$A$745,A304)))))</f>
        <v>0</v>
      </c>
      <c r="R304" s="1">
        <f t="shared" si="18"/>
        <v>4.5999999999999996</v>
      </c>
    </row>
    <row r="305" spans="1:18" x14ac:dyDescent="0.25">
      <c r="A305">
        <v>1</v>
      </c>
      <c r="B305">
        <v>1</v>
      </c>
      <c r="C305">
        <v>1</v>
      </c>
      <c r="D305">
        <v>304</v>
      </c>
      <c r="E305">
        <v>1</v>
      </c>
      <c r="F305" s="1">
        <f>INDEX('Tela de entrada'!$C$20:$C$763,MATCH('Contrato Flexível Percentual'!D305,'Tela de entrada'!$B$20:$B$763,0),1)</f>
        <v>22</v>
      </c>
      <c r="G305">
        <v>0</v>
      </c>
      <c r="H305">
        <f t="shared" si="16"/>
        <v>22</v>
      </c>
      <c r="M305" s="1">
        <f t="shared" si="17"/>
        <v>1.1000000000000001E-3</v>
      </c>
      <c r="N305" s="1">
        <f>IF('Tela de entrada'!$K$14="carga",$L$2*M305,'Contrato Flexível Percentual'!$L$2/'Tela de entrada'!$D$12)</f>
        <v>4.4000000000000004</v>
      </c>
      <c r="O305" s="1">
        <f>IFERROR(MIN('Tela de entrada'!$K$16,MAX(N305,'Tela de entrada'!$K$15)),"")</f>
        <v>4.4000000000000004</v>
      </c>
      <c r="P305" s="1">
        <f>MAX(0,(SUMIFS($O$2:$O$745,$B$2:$B$745,B305,$A$2:$A$745,A305)-SUMIFS($N$2:$N$745,$B$2:$B$745,B305,$A$2:$A$745,A305)))*((O305-'Tela de entrada'!$K$15)/(IF(SUMIFS($O$2:$O$745,$B$2:$B$745,B305,$A$2:$A$745,A305)-('Tela de entrada'!$K$15*'Tela de entrada'!$D$12)=0,1,SUMIFS($O$2:$O$745,$B$2:$B$745,B305,$A$2:$A$745,A305)-('Tela de entrada'!$K$15*'Tela de entrada'!$D$12))))</f>
        <v>0</v>
      </c>
      <c r="Q305" s="1">
        <f>MAX(0,(SUMIFS($N$2:$N$745,$B$2:$B$745,B305,$A$2:$A$745,A305)-SUMIFS($O$2:$O$745,$B$2:$B$745,B305,$A$2:$A$745,A305)))*(('Tela de entrada'!$K$16-O305)/(IF((('Tela de entrada'!$K$16*'Tela de entrada'!$D$12)-SUMIFS($O$2:$O$745,$B$2:$B$745,B305,$A$2:$A$745,A305))=0,1,(('Tela de entrada'!$K$16*'Tela de entrada'!$D$12)-SUMIFS($O$2:$O$745,$B$2:$B$745,B305,$A$2:$A$745,A305)))))</f>
        <v>0</v>
      </c>
      <c r="R305" s="1">
        <f t="shared" si="18"/>
        <v>4.4000000000000004</v>
      </c>
    </row>
    <row r="306" spans="1:18" x14ac:dyDescent="0.25">
      <c r="A306">
        <v>1</v>
      </c>
      <c r="B306">
        <v>1</v>
      </c>
      <c r="C306">
        <v>1</v>
      </c>
      <c r="D306">
        <v>305</v>
      </c>
      <c r="E306">
        <v>1</v>
      </c>
      <c r="F306" s="1">
        <f>INDEX('Tela de entrada'!$C$20:$C$763,MATCH('Contrato Flexível Percentual'!D306,'Tela de entrada'!$B$20:$B$763,0),1)</f>
        <v>28</v>
      </c>
      <c r="G306">
        <v>0</v>
      </c>
      <c r="H306">
        <f t="shared" si="16"/>
        <v>28</v>
      </c>
      <c r="M306" s="1">
        <f t="shared" si="17"/>
        <v>1.4E-3</v>
      </c>
      <c r="N306" s="1">
        <f>IF('Tela de entrada'!$K$14="carga",$L$2*M306,'Contrato Flexível Percentual'!$L$2/'Tela de entrada'!$D$12)</f>
        <v>5.6</v>
      </c>
      <c r="O306" s="1">
        <f>IFERROR(MIN('Tela de entrada'!$K$16,MAX(N306,'Tela de entrada'!$K$15)),"")</f>
        <v>5.6</v>
      </c>
      <c r="P306" s="1">
        <f>MAX(0,(SUMIFS($O$2:$O$745,$B$2:$B$745,B306,$A$2:$A$745,A306)-SUMIFS($N$2:$N$745,$B$2:$B$745,B306,$A$2:$A$745,A306)))*((O306-'Tela de entrada'!$K$15)/(IF(SUMIFS($O$2:$O$745,$B$2:$B$745,B306,$A$2:$A$745,A306)-('Tela de entrada'!$K$15*'Tela de entrada'!$D$12)=0,1,SUMIFS($O$2:$O$745,$B$2:$B$745,B306,$A$2:$A$745,A306)-('Tela de entrada'!$K$15*'Tela de entrada'!$D$12))))</f>
        <v>0</v>
      </c>
      <c r="Q306" s="1">
        <f>MAX(0,(SUMIFS($N$2:$N$745,$B$2:$B$745,B306,$A$2:$A$745,A306)-SUMIFS($O$2:$O$745,$B$2:$B$745,B306,$A$2:$A$745,A306)))*(('Tela de entrada'!$K$16-O306)/(IF((('Tela de entrada'!$K$16*'Tela de entrada'!$D$12)-SUMIFS($O$2:$O$745,$B$2:$B$745,B306,$A$2:$A$745,A306))=0,1,(('Tela de entrada'!$K$16*'Tela de entrada'!$D$12)-SUMIFS($O$2:$O$745,$B$2:$B$745,B306,$A$2:$A$745,A306)))))</f>
        <v>0</v>
      </c>
      <c r="R306" s="1">
        <f t="shared" si="18"/>
        <v>5.6</v>
      </c>
    </row>
    <row r="307" spans="1:18" x14ac:dyDescent="0.25">
      <c r="A307">
        <v>1</v>
      </c>
      <c r="B307">
        <v>1</v>
      </c>
      <c r="C307">
        <v>1</v>
      </c>
      <c r="D307">
        <v>306</v>
      </c>
      <c r="E307">
        <v>1</v>
      </c>
      <c r="F307" s="1">
        <f>INDEX('Tela de entrada'!$C$20:$C$763,MATCH('Contrato Flexível Percentual'!D307,'Tela de entrada'!$B$20:$B$763,0),1)</f>
        <v>18</v>
      </c>
      <c r="G307">
        <v>0</v>
      </c>
      <c r="H307">
        <f t="shared" si="16"/>
        <v>18</v>
      </c>
      <c r="M307" s="1">
        <f t="shared" si="17"/>
        <v>8.9999999999999998E-4</v>
      </c>
      <c r="N307" s="1">
        <f>IF('Tela de entrada'!$K$14="carga",$L$2*M307,'Contrato Flexível Percentual'!$L$2/'Tela de entrada'!$D$12)</f>
        <v>3.6</v>
      </c>
      <c r="O307" s="1">
        <f>IFERROR(MIN('Tela de entrada'!$K$16,MAX(N307,'Tela de entrada'!$K$15)),"")</f>
        <v>3.6</v>
      </c>
      <c r="P307" s="1">
        <f>MAX(0,(SUMIFS($O$2:$O$745,$B$2:$B$745,B307,$A$2:$A$745,A307)-SUMIFS($N$2:$N$745,$B$2:$B$745,B307,$A$2:$A$745,A307)))*((O307-'Tela de entrada'!$K$15)/(IF(SUMIFS($O$2:$O$745,$B$2:$B$745,B307,$A$2:$A$745,A307)-('Tela de entrada'!$K$15*'Tela de entrada'!$D$12)=0,1,SUMIFS($O$2:$O$745,$B$2:$B$745,B307,$A$2:$A$745,A307)-('Tela de entrada'!$K$15*'Tela de entrada'!$D$12))))</f>
        <v>0</v>
      </c>
      <c r="Q307" s="1">
        <f>MAX(0,(SUMIFS($N$2:$N$745,$B$2:$B$745,B307,$A$2:$A$745,A307)-SUMIFS($O$2:$O$745,$B$2:$B$745,B307,$A$2:$A$745,A307)))*(('Tela de entrada'!$K$16-O307)/(IF((('Tela de entrada'!$K$16*'Tela de entrada'!$D$12)-SUMIFS($O$2:$O$745,$B$2:$B$745,B307,$A$2:$A$745,A307))=0,1,(('Tela de entrada'!$K$16*'Tela de entrada'!$D$12)-SUMIFS($O$2:$O$745,$B$2:$B$745,B307,$A$2:$A$745,A307)))))</f>
        <v>0</v>
      </c>
      <c r="R307" s="1">
        <f t="shared" si="18"/>
        <v>3.6</v>
      </c>
    </row>
    <row r="308" spans="1:18" x14ac:dyDescent="0.25">
      <c r="A308">
        <v>1</v>
      </c>
      <c r="B308">
        <v>1</v>
      </c>
      <c r="C308">
        <v>1</v>
      </c>
      <c r="D308">
        <v>307</v>
      </c>
      <c r="E308">
        <v>1</v>
      </c>
      <c r="F308" s="1">
        <f>INDEX('Tela de entrada'!$C$20:$C$763,MATCH('Contrato Flexível Percentual'!D308,'Tela de entrada'!$B$20:$B$763,0),1)</f>
        <v>20</v>
      </c>
      <c r="G308">
        <v>0</v>
      </c>
      <c r="H308">
        <f t="shared" si="16"/>
        <v>20</v>
      </c>
      <c r="M308" s="1">
        <f t="shared" si="17"/>
        <v>1E-3</v>
      </c>
      <c r="N308" s="1">
        <f>IF('Tela de entrada'!$K$14="carga",$L$2*M308,'Contrato Flexível Percentual'!$L$2/'Tela de entrada'!$D$12)</f>
        <v>4</v>
      </c>
      <c r="O308" s="1">
        <f>IFERROR(MIN('Tela de entrada'!$K$16,MAX(N308,'Tela de entrada'!$K$15)),"")</f>
        <v>4</v>
      </c>
      <c r="P308" s="1">
        <f>MAX(0,(SUMIFS($O$2:$O$745,$B$2:$B$745,B308,$A$2:$A$745,A308)-SUMIFS($N$2:$N$745,$B$2:$B$745,B308,$A$2:$A$745,A308)))*((O308-'Tela de entrada'!$K$15)/(IF(SUMIFS($O$2:$O$745,$B$2:$B$745,B308,$A$2:$A$745,A308)-('Tela de entrada'!$K$15*'Tela de entrada'!$D$12)=0,1,SUMIFS($O$2:$O$745,$B$2:$B$745,B308,$A$2:$A$745,A308)-('Tela de entrada'!$K$15*'Tela de entrada'!$D$12))))</f>
        <v>0</v>
      </c>
      <c r="Q308" s="1">
        <f>MAX(0,(SUMIFS($N$2:$N$745,$B$2:$B$745,B308,$A$2:$A$745,A308)-SUMIFS($O$2:$O$745,$B$2:$B$745,B308,$A$2:$A$745,A308)))*(('Tela de entrada'!$K$16-O308)/(IF((('Tela de entrada'!$K$16*'Tela de entrada'!$D$12)-SUMIFS($O$2:$O$745,$B$2:$B$745,B308,$A$2:$A$745,A308))=0,1,(('Tela de entrada'!$K$16*'Tela de entrada'!$D$12)-SUMIFS($O$2:$O$745,$B$2:$B$745,B308,$A$2:$A$745,A308)))))</f>
        <v>0</v>
      </c>
      <c r="R308" s="1">
        <f t="shared" si="18"/>
        <v>4</v>
      </c>
    </row>
    <row r="309" spans="1:18" x14ac:dyDescent="0.25">
      <c r="A309">
        <v>1</v>
      </c>
      <c r="B309">
        <v>1</v>
      </c>
      <c r="C309">
        <v>1</v>
      </c>
      <c r="D309">
        <v>308</v>
      </c>
      <c r="E309">
        <v>1</v>
      </c>
      <c r="F309" s="1">
        <f>INDEX('Tela de entrada'!$C$20:$C$763,MATCH('Contrato Flexível Percentual'!D309,'Tela de entrada'!$B$20:$B$763,0),1)</f>
        <v>10</v>
      </c>
      <c r="G309">
        <v>0</v>
      </c>
      <c r="H309">
        <f t="shared" si="16"/>
        <v>10</v>
      </c>
      <c r="M309" s="1">
        <f t="shared" si="17"/>
        <v>5.0000000000000001E-4</v>
      </c>
      <c r="N309" s="1">
        <f>IF('Tela de entrada'!$K$14="carga",$L$2*M309,'Contrato Flexível Percentual'!$L$2/'Tela de entrada'!$D$12)</f>
        <v>2</v>
      </c>
      <c r="O309" s="1">
        <f>IFERROR(MIN('Tela de entrada'!$K$16,MAX(N309,'Tela de entrada'!$K$15)),"")</f>
        <v>2</v>
      </c>
      <c r="P309" s="1">
        <f>MAX(0,(SUMIFS($O$2:$O$745,$B$2:$B$745,B309,$A$2:$A$745,A309)-SUMIFS($N$2:$N$745,$B$2:$B$745,B309,$A$2:$A$745,A309)))*((O309-'Tela de entrada'!$K$15)/(IF(SUMIFS($O$2:$O$745,$B$2:$B$745,B309,$A$2:$A$745,A309)-('Tela de entrada'!$K$15*'Tela de entrada'!$D$12)=0,1,SUMIFS($O$2:$O$745,$B$2:$B$745,B309,$A$2:$A$745,A309)-('Tela de entrada'!$K$15*'Tela de entrada'!$D$12))))</f>
        <v>0</v>
      </c>
      <c r="Q309" s="1">
        <f>MAX(0,(SUMIFS($N$2:$N$745,$B$2:$B$745,B309,$A$2:$A$745,A309)-SUMIFS($O$2:$O$745,$B$2:$B$745,B309,$A$2:$A$745,A309)))*(('Tela de entrada'!$K$16-O309)/(IF((('Tela de entrada'!$K$16*'Tela de entrada'!$D$12)-SUMIFS($O$2:$O$745,$B$2:$B$745,B309,$A$2:$A$745,A309))=0,1,(('Tela de entrada'!$K$16*'Tela de entrada'!$D$12)-SUMIFS($O$2:$O$745,$B$2:$B$745,B309,$A$2:$A$745,A309)))))</f>
        <v>0</v>
      </c>
      <c r="R309" s="1">
        <f t="shared" si="18"/>
        <v>2</v>
      </c>
    </row>
    <row r="310" spans="1:18" x14ac:dyDescent="0.25">
      <c r="A310">
        <v>1</v>
      </c>
      <c r="B310">
        <v>1</v>
      </c>
      <c r="C310">
        <v>1</v>
      </c>
      <c r="D310">
        <v>309</v>
      </c>
      <c r="E310">
        <v>1</v>
      </c>
      <c r="F310" s="1">
        <f>INDEX('Tela de entrada'!$C$20:$C$763,MATCH('Contrato Flexível Percentual'!D310,'Tela de entrada'!$B$20:$B$763,0),1)</f>
        <v>14</v>
      </c>
      <c r="G310">
        <v>0</v>
      </c>
      <c r="H310">
        <f t="shared" si="16"/>
        <v>14</v>
      </c>
      <c r="M310" s="1">
        <f t="shared" si="17"/>
        <v>6.9999999999999999E-4</v>
      </c>
      <c r="N310" s="1">
        <f>IF('Tela de entrada'!$K$14="carga",$L$2*M310,'Contrato Flexível Percentual'!$L$2/'Tela de entrada'!$D$12)</f>
        <v>2.8</v>
      </c>
      <c r="O310" s="1">
        <f>IFERROR(MIN('Tela de entrada'!$K$16,MAX(N310,'Tela de entrada'!$K$15)),"")</f>
        <v>2.8</v>
      </c>
      <c r="P310" s="1">
        <f>MAX(0,(SUMIFS($O$2:$O$745,$B$2:$B$745,B310,$A$2:$A$745,A310)-SUMIFS($N$2:$N$745,$B$2:$B$745,B310,$A$2:$A$745,A310)))*((O310-'Tela de entrada'!$K$15)/(IF(SUMIFS($O$2:$O$745,$B$2:$B$745,B310,$A$2:$A$745,A310)-('Tela de entrada'!$K$15*'Tela de entrada'!$D$12)=0,1,SUMIFS($O$2:$O$745,$B$2:$B$745,B310,$A$2:$A$745,A310)-('Tela de entrada'!$K$15*'Tela de entrada'!$D$12))))</f>
        <v>0</v>
      </c>
      <c r="Q310" s="1">
        <f>MAX(0,(SUMIFS($N$2:$N$745,$B$2:$B$745,B310,$A$2:$A$745,A310)-SUMIFS($O$2:$O$745,$B$2:$B$745,B310,$A$2:$A$745,A310)))*(('Tela de entrada'!$K$16-O310)/(IF((('Tela de entrada'!$K$16*'Tela de entrada'!$D$12)-SUMIFS($O$2:$O$745,$B$2:$B$745,B310,$A$2:$A$745,A310))=0,1,(('Tela de entrada'!$K$16*'Tela de entrada'!$D$12)-SUMIFS($O$2:$O$745,$B$2:$B$745,B310,$A$2:$A$745,A310)))))</f>
        <v>0</v>
      </c>
      <c r="R310" s="1">
        <f t="shared" si="18"/>
        <v>2.8</v>
      </c>
    </row>
    <row r="311" spans="1:18" x14ac:dyDescent="0.25">
      <c r="A311">
        <v>1</v>
      </c>
      <c r="B311">
        <v>1</v>
      </c>
      <c r="C311">
        <v>1</v>
      </c>
      <c r="D311">
        <v>310</v>
      </c>
      <c r="E311">
        <v>1</v>
      </c>
      <c r="F311" s="1">
        <f>INDEX('Tela de entrada'!$C$20:$C$763,MATCH('Contrato Flexível Percentual'!D311,'Tela de entrada'!$B$20:$B$763,0),1)</f>
        <v>8</v>
      </c>
      <c r="G311">
        <v>0</v>
      </c>
      <c r="H311">
        <f t="shared" si="16"/>
        <v>8</v>
      </c>
      <c r="M311" s="1">
        <f t="shared" si="17"/>
        <v>4.0000000000000002E-4</v>
      </c>
      <c r="N311" s="1">
        <f>IF('Tela de entrada'!$K$14="carga",$L$2*M311,'Contrato Flexível Percentual'!$L$2/'Tela de entrada'!$D$12)</f>
        <v>1.6</v>
      </c>
      <c r="O311" s="1">
        <f>IFERROR(MIN('Tela de entrada'!$K$16,MAX(N311,'Tela de entrada'!$K$15)),"")</f>
        <v>1.6</v>
      </c>
      <c r="P311" s="1">
        <f>MAX(0,(SUMIFS($O$2:$O$745,$B$2:$B$745,B311,$A$2:$A$745,A311)-SUMIFS($N$2:$N$745,$B$2:$B$745,B311,$A$2:$A$745,A311)))*((O311-'Tela de entrada'!$K$15)/(IF(SUMIFS($O$2:$O$745,$B$2:$B$745,B311,$A$2:$A$745,A311)-('Tela de entrada'!$K$15*'Tela de entrada'!$D$12)=0,1,SUMIFS($O$2:$O$745,$B$2:$B$745,B311,$A$2:$A$745,A311)-('Tela de entrada'!$K$15*'Tela de entrada'!$D$12))))</f>
        <v>0</v>
      </c>
      <c r="Q311" s="1">
        <f>MAX(0,(SUMIFS($N$2:$N$745,$B$2:$B$745,B311,$A$2:$A$745,A311)-SUMIFS($O$2:$O$745,$B$2:$B$745,B311,$A$2:$A$745,A311)))*(('Tela de entrada'!$K$16-O311)/(IF((('Tela de entrada'!$K$16*'Tela de entrada'!$D$12)-SUMIFS($O$2:$O$745,$B$2:$B$745,B311,$A$2:$A$745,A311))=0,1,(('Tela de entrada'!$K$16*'Tela de entrada'!$D$12)-SUMIFS($O$2:$O$745,$B$2:$B$745,B311,$A$2:$A$745,A311)))))</f>
        <v>0</v>
      </c>
      <c r="R311" s="1">
        <f t="shared" si="18"/>
        <v>1.6</v>
      </c>
    </row>
    <row r="312" spans="1:18" x14ac:dyDescent="0.25">
      <c r="A312">
        <v>1</v>
      </c>
      <c r="B312">
        <v>1</v>
      </c>
      <c r="C312">
        <v>1</v>
      </c>
      <c r="D312">
        <v>311</v>
      </c>
      <c r="E312">
        <v>1</v>
      </c>
      <c r="F312" s="1">
        <f>INDEX('Tela de entrada'!$C$20:$C$763,MATCH('Contrato Flexível Percentual'!D312,'Tela de entrada'!$B$20:$B$763,0),1)</f>
        <v>46</v>
      </c>
      <c r="G312">
        <v>0</v>
      </c>
      <c r="H312">
        <f t="shared" si="16"/>
        <v>46</v>
      </c>
      <c r="M312" s="1">
        <f t="shared" si="17"/>
        <v>2.3E-3</v>
      </c>
      <c r="N312" s="1">
        <f>IF('Tela de entrada'!$K$14="carga",$L$2*M312,'Contrato Flexível Percentual'!$L$2/'Tela de entrada'!$D$12)</f>
        <v>9.1999999999999993</v>
      </c>
      <c r="O312" s="1">
        <f>IFERROR(MIN('Tela de entrada'!$K$16,MAX(N312,'Tela de entrada'!$K$15)),"")</f>
        <v>9.1999999999999993</v>
      </c>
      <c r="P312" s="1">
        <f>MAX(0,(SUMIFS($O$2:$O$745,$B$2:$B$745,B312,$A$2:$A$745,A312)-SUMIFS($N$2:$N$745,$B$2:$B$745,B312,$A$2:$A$745,A312)))*((O312-'Tela de entrada'!$K$15)/(IF(SUMIFS($O$2:$O$745,$B$2:$B$745,B312,$A$2:$A$745,A312)-('Tela de entrada'!$K$15*'Tela de entrada'!$D$12)=0,1,SUMIFS($O$2:$O$745,$B$2:$B$745,B312,$A$2:$A$745,A312)-('Tela de entrada'!$K$15*'Tela de entrada'!$D$12))))</f>
        <v>0</v>
      </c>
      <c r="Q312" s="1">
        <f>MAX(0,(SUMIFS($N$2:$N$745,$B$2:$B$745,B312,$A$2:$A$745,A312)-SUMIFS($O$2:$O$745,$B$2:$B$745,B312,$A$2:$A$745,A312)))*(('Tela de entrada'!$K$16-O312)/(IF((('Tela de entrada'!$K$16*'Tela de entrada'!$D$12)-SUMIFS($O$2:$O$745,$B$2:$B$745,B312,$A$2:$A$745,A312))=0,1,(('Tela de entrada'!$K$16*'Tela de entrada'!$D$12)-SUMIFS($O$2:$O$745,$B$2:$B$745,B312,$A$2:$A$745,A312)))))</f>
        <v>0</v>
      </c>
      <c r="R312" s="1">
        <f t="shared" si="18"/>
        <v>9.1999999999999993</v>
      </c>
    </row>
    <row r="313" spans="1:18" x14ac:dyDescent="0.25">
      <c r="A313">
        <v>1</v>
      </c>
      <c r="B313">
        <v>1</v>
      </c>
      <c r="C313">
        <v>1</v>
      </c>
      <c r="D313">
        <v>312</v>
      </c>
      <c r="E313">
        <v>1</v>
      </c>
      <c r="F313" s="1">
        <f>INDEX('Tela de entrada'!$C$20:$C$763,MATCH('Contrato Flexível Percentual'!D313,'Tela de entrada'!$B$20:$B$763,0),1)</f>
        <v>36</v>
      </c>
      <c r="G313">
        <v>0</v>
      </c>
      <c r="H313">
        <f t="shared" si="16"/>
        <v>36</v>
      </c>
      <c r="M313" s="1">
        <f t="shared" si="17"/>
        <v>1.8E-3</v>
      </c>
      <c r="N313" s="1">
        <f>IF('Tela de entrada'!$K$14="carga",$L$2*M313,'Contrato Flexível Percentual'!$L$2/'Tela de entrada'!$D$12)</f>
        <v>7.2</v>
      </c>
      <c r="O313" s="1">
        <f>IFERROR(MIN('Tela de entrada'!$K$16,MAX(N313,'Tela de entrada'!$K$15)),"")</f>
        <v>7.2</v>
      </c>
      <c r="P313" s="1">
        <f>MAX(0,(SUMIFS($O$2:$O$745,$B$2:$B$745,B313,$A$2:$A$745,A313)-SUMIFS($N$2:$N$745,$B$2:$B$745,B313,$A$2:$A$745,A313)))*((O313-'Tela de entrada'!$K$15)/(IF(SUMIFS($O$2:$O$745,$B$2:$B$745,B313,$A$2:$A$745,A313)-('Tela de entrada'!$K$15*'Tela de entrada'!$D$12)=0,1,SUMIFS($O$2:$O$745,$B$2:$B$745,B313,$A$2:$A$745,A313)-('Tela de entrada'!$K$15*'Tela de entrada'!$D$12))))</f>
        <v>0</v>
      </c>
      <c r="Q313" s="1">
        <f>MAX(0,(SUMIFS($N$2:$N$745,$B$2:$B$745,B313,$A$2:$A$745,A313)-SUMIFS($O$2:$O$745,$B$2:$B$745,B313,$A$2:$A$745,A313)))*(('Tela de entrada'!$K$16-O313)/(IF((('Tela de entrada'!$K$16*'Tela de entrada'!$D$12)-SUMIFS($O$2:$O$745,$B$2:$B$745,B313,$A$2:$A$745,A313))=0,1,(('Tela de entrada'!$K$16*'Tela de entrada'!$D$12)-SUMIFS($O$2:$O$745,$B$2:$B$745,B313,$A$2:$A$745,A313)))))</f>
        <v>0</v>
      </c>
      <c r="R313" s="1">
        <f t="shared" si="18"/>
        <v>7.2</v>
      </c>
    </row>
    <row r="314" spans="1:18" x14ac:dyDescent="0.25">
      <c r="A314">
        <v>1</v>
      </c>
      <c r="B314">
        <v>1</v>
      </c>
      <c r="C314">
        <v>1</v>
      </c>
      <c r="D314">
        <v>313</v>
      </c>
      <c r="E314">
        <v>1</v>
      </c>
      <c r="F314" s="1">
        <f>INDEX('Tela de entrada'!$C$20:$C$763,MATCH('Contrato Flexível Percentual'!D314,'Tela de entrada'!$B$20:$B$763,0),1)</f>
        <v>29</v>
      </c>
      <c r="G314">
        <v>0</v>
      </c>
      <c r="H314">
        <f t="shared" si="16"/>
        <v>29</v>
      </c>
      <c r="M314" s="1">
        <f t="shared" si="17"/>
        <v>1.4499999999999999E-3</v>
      </c>
      <c r="N314" s="1">
        <f>IF('Tela de entrada'!$K$14="carga",$L$2*M314,'Contrato Flexível Percentual'!$L$2/'Tela de entrada'!$D$12)</f>
        <v>5.8</v>
      </c>
      <c r="O314" s="1">
        <f>IFERROR(MIN('Tela de entrada'!$K$16,MAX(N314,'Tela de entrada'!$K$15)),"")</f>
        <v>5.8</v>
      </c>
      <c r="P314" s="1">
        <f>MAX(0,(SUMIFS($O$2:$O$745,$B$2:$B$745,B314,$A$2:$A$745,A314)-SUMIFS($N$2:$N$745,$B$2:$B$745,B314,$A$2:$A$745,A314)))*((O314-'Tela de entrada'!$K$15)/(IF(SUMIFS($O$2:$O$745,$B$2:$B$745,B314,$A$2:$A$745,A314)-('Tela de entrada'!$K$15*'Tela de entrada'!$D$12)=0,1,SUMIFS($O$2:$O$745,$B$2:$B$745,B314,$A$2:$A$745,A314)-('Tela de entrada'!$K$15*'Tela de entrada'!$D$12))))</f>
        <v>0</v>
      </c>
      <c r="Q314" s="1">
        <f>MAX(0,(SUMIFS($N$2:$N$745,$B$2:$B$745,B314,$A$2:$A$745,A314)-SUMIFS($O$2:$O$745,$B$2:$B$745,B314,$A$2:$A$745,A314)))*(('Tela de entrada'!$K$16-O314)/(IF((('Tela de entrada'!$K$16*'Tela de entrada'!$D$12)-SUMIFS($O$2:$O$745,$B$2:$B$745,B314,$A$2:$A$745,A314))=0,1,(('Tela de entrada'!$K$16*'Tela de entrada'!$D$12)-SUMIFS($O$2:$O$745,$B$2:$B$745,B314,$A$2:$A$745,A314)))))</f>
        <v>0</v>
      </c>
      <c r="R314" s="1">
        <f t="shared" si="18"/>
        <v>5.8</v>
      </c>
    </row>
    <row r="315" spans="1:18" x14ac:dyDescent="0.25">
      <c r="A315">
        <v>1</v>
      </c>
      <c r="B315">
        <v>1</v>
      </c>
      <c r="C315">
        <v>1</v>
      </c>
      <c r="D315">
        <v>314</v>
      </c>
      <c r="E315">
        <v>1</v>
      </c>
      <c r="F315" s="1">
        <f>INDEX('Tela de entrada'!$C$20:$C$763,MATCH('Contrato Flexível Percentual'!D315,'Tela de entrada'!$B$20:$B$763,0),1)</f>
        <v>47</v>
      </c>
      <c r="G315">
        <v>0</v>
      </c>
      <c r="H315">
        <f t="shared" si="16"/>
        <v>47</v>
      </c>
      <c r="M315" s="1">
        <f t="shared" si="17"/>
        <v>2.3500000000000001E-3</v>
      </c>
      <c r="N315" s="1">
        <f>IF('Tela de entrada'!$K$14="carga",$L$2*M315,'Contrato Flexível Percentual'!$L$2/'Tela de entrada'!$D$12)</f>
        <v>9.4</v>
      </c>
      <c r="O315" s="1">
        <f>IFERROR(MIN('Tela de entrada'!$K$16,MAX(N315,'Tela de entrada'!$K$15)),"")</f>
        <v>9.4</v>
      </c>
      <c r="P315" s="1">
        <f>MAX(0,(SUMIFS($O$2:$O$745,$B$2:$B$745,B315,$A$2:$A$745,A315)-SUMIFS($N$2:$N$745,$B$2:$B$745,B315,$A$2:$A$745,A315)))*((O315-'Tela de entrada'!$K$15)/(IF(SUMIFS($O$2:$O$745,$B$2:$B$745,B315,$A$2:$A$745,A315)-('Tela de entrada'!$K$15*'Tela de entrada'!$D$12)=0,1,SUMIFS($O$2:$O$745,$B$2:$B$745,B315,$A$2:$A$745,A315)-('Tela de entrada'!$K$15*'Tela de entrada'!$D$12))))</f>
        <v>0</v>
      </c>
      <c r="Q315" s="1">
        <f>MAX(0,(SUMIFS($N$2:$N$745,$B$2:$B$745,B315,$A$2:$A$745,A315)-SUMIFS($O$2:$O$745,$B$2:$B$745,B315,$A$2:$A$745,A315)))*(('Tela de entrada'!$K$16-O315)/(IF((('Tela de entrada'!$K$16*'Tela de entrada'!$D$12)-SUMIFS($O$2:$O$745,$B$2:$B$745,B315,$A$2:$A$745,A315))=0,1,(('Tela de entrada'!$K$16*'Tela de entrada'!$D$12)-SUMIFS($O$2:$O$745,$B$2:$B$745,B315,$A$2:$A$745,A315)))))</f>
        <v>0</v>
      </c>
      <c r="R315" s="1">
        <f t="shared" si="18"/>
        <v>9.4</v>
      </c>
    </row>
    <row r="316" spans="1:18" x14ac:dyDescent="0.25">
      <c r="A316">
        <v>1</v>
      </c>
      <c r="B316">
        <v>1</v>
      </c>
      <c r="C316">
        <v>1</v>
      </c>
      <c r="D316">
        <v>315</v>
      </c>
      <c r="E316">
        <v>1</v>
      </c>
      <c r="F316" s="1">
        <f>INDEX('Tela de entrada'!$C$20:$C$763,MATCH('Contrato Flexível Percentual'!D316,'Tela de entrada'!$B$20:$B$763,0),1)</f>
        <v>41</v>
      </c>
      <c r="G316">
        <v>0</v>
      </c>
      <c r="H316">
        <f t="shared" si="16"/>
        <v>41</v>
      </c>
      <c r="M316" s="1">
        <f t="shared" si="17"/>
        <v>2.0500000000000002E-3</v>
      </c>
      <c r="N316" s="1">
        <f>IF('Tela de entrada'!$K$14="carga",$L$2*M316,'Contrato Flexível Percentual'!$L$2/'Tela de entrada'!$D$12)</f>
        <v>8.2000000000000011</v>
      </c>
      <c r="O316" s="1">
        <f>IFERROR(MIN('Tela de entrada'!$K$16,MAX(N316,'Tela de entrada'!$K$15)),"")</f>
        <v>8.2000000000000011</v>
      </c>
      <c r="P316" s="1">
        <f>MAX(0,(SUMIFS($O$2:$O$745,$B$2:$B$745,B316,$A$2:$A$745,A316)-SUMIFS($N$2:$N$745,$B$2:$B$745,B316,$A$2:$A$745,A316)))*((O316-'Tela de entrada'!$K$15)/(IF(SUMIFS($O$2:$O$745,$B$2:$B$745,B316,$A$2:$A$745,A316)-('Tela de entrada'!$K$15*'Tela de entrada'!$D$12)=0,1,SUMIFS($O$2:$O$745,$B$2:$B$745,B316,$A$2:$A$745,A316)-('Tela de entrada'!$K$15*'Tela de entrada'!$D$12))))</f>
        <v>0</v>
      </c>
      <c r="Q316" s="1">
        <f>MAX(0,(SUMIFS($N$2:$N$745,$B$2:$B$745,B316,$A$2:$A$745,A316)-SUMIFS($O$2:$O$745,$B$2:$B$745,B316,$A$2:$A$745,A316)))*(('Tela de entrada'!$K$16-O316)/(IF((('Tela de entrada'!$K$16*'Tela de entrada'!$D$12)-SUMIFS($O$2:$O$745,$B$2:$B$745,B316,$A$2:$A$745,A316))=0,1,(('Tela de entrada'!$K$16*'Tela de entrada'!$D$12)-SUMIFS($O$2:$O$745,$B$2:$B$745,B316,$A$2:$A$745,A316)))))</f>
        <v>0</v>
      </c>
      <c r="R316" s="1">
        <f t="shared" si="18"/>
        <v>8.2000000000000011</v>
      </c>
    </row>
    <row r="317" spans="1:18" x14ac:dyDescent="0.25">
      <c r="A317">
        <v>1</v>
      </c>
      <c r="B317">
        <v>1</v>
      </c>
      <c r="C317">
        <v>1</v>
      </c>
      <c r="D317">
        <v>316</v>
      </c>
      <c r="E317">
        <v>1</v>
      </c>
      <c r="F317" s="1">
        <f>INDEX('Tela de entrada'!$C$20:$C$763,MATCH('Contrato Flexível Percentual'!D317,'Tela de entrada'!$B$20:$B$763,0),1)</f>
        <v>14</v>
      </c>
      <c r="G317">
        <v>0</v>
      </c>
      <c r="H317">
        <f t="shared" si="16"/>
        <v>14</v>
      </c>
      <c r="M317" s="1">
        <f t="shared" si="17"/>
        <v>6.9999999999999999E-4</v>
      </c>
      <c r="N317" s="1">
        <f>IF('Tela de entrada'!$K$14="carga",$L$2*M317,'Contrato Flexível Percentual'!$L$2/'Tela de entrada'!$D$12)</f>
        <v>2.8</v>
      </c>
      <c r="O317" s="1">
        <f>IFERROR(MIN('Tela de entrada'!$K$16,MAX(N317,'Tela de entrada'!$K$15)),"")</f>
        <v>2.8</v>
      </c>
      <c r="P317" s="1">
        <f>MAX(0,(SUMIFS($O$2:$O$745,$B$2:$B$745,B317,$A$2:$A$745,A317)-SUMIFS($N$2:$N$745,$B$2:$B$745,B317,$A$2:$A$745,A317)))*((O317-'Tela de entrada'!$K$15)/(IF(SUMIFS($O$2:$O$745,$B$2:$B$745,B317,$A$2:$A$745,A317)-('Tela de entrada'!$K$15*'Tela de entrada'!$D$12)=0,1,SUMIFS($O$2:$O$745,$B$2:$B$745,B317,$A$2:$A$745,A317)-('Tela de entrada'!$K$15*'Tela de entrada'!$D$12))))</f>
        <v>0</v>
      </c>
      <c r="Q317" s="1">
        <f>MAX(0,(SUMIFS($N$2:$N$745,$B$2:$B$745,B317,$A$2:$A$745,A317)-SUMIFS($O$2:$O$745,$B$2:$B$745,B317,$A$2:$A$745,A317)))*(('Tela de entrada'!$K$16-O317)/(IF((('Tela de entrada'!$K$16*'Tela de entrada'!$D$12)-SUMIFS($O$2:$O$745,$B$2:$B$745,B317,$A$2:$A$745,A317))=0,1,(('Tela de entrada'!$K$16*'Tela de entrada'!$D$12)-SUMIFS($O$2:$O$745,$B$2:$B$745,B317,$A$2:$A$745,A317)))))</f>
        <v>0</v>
      </c>
      <c r="R317" s="1">
        <f t="shared" si="18"/>
        <v>2.8</v>
      </c>
    </row>
    <row r="318" spans="1:18" x14ac:dyDescent="0.25">
      <c r="A318">
        <v>1</v>
      </c>
      <c r="B318">
        <v>1</v>
      </c>
      <c r="C318">
        <v>1</v>
      </c>
      <c r="D318">
        <v>317</v>
      </c>
      <c r="E318">
        <v>1</v>
      </c>
      <c r="F318" s="1">
        <f>INDEX('Tela de entrada'!$C$20:$C$763,MATCH('Contrato Flexível Percentual'!D318,'Tela de entrada'!$B$20:$B$763,0),1)</f>
        <v>13</v>
      </c>
      <c r="G318">
        <v>0</v>
      </c>
      <c r="H318">
        <f t="shared" si="16"/>
        <v>13</v>
      </c>
      <c r="M318" s="1">
        <f t="shared" si="17"/>
        <v>6.4999999999999997E-4</v>
      </c>
      <c r="N318" s="1">
        <f>IF('Tela de entrada'!$K$14="carga",$L$2*M318,'Contrato Flexível Percentual'!$L$2/'Tela de entrada'!$D$12)</f>
        <v>2.6</v>
      </c>
      <c r="O318" s="1">
        <f>IFERROR(MIN('Tela de entrada'!$K$16,MAX(N318,'Tela de entrada'!$K$15)),"")</f>
        <v>2.6</v>
      </c>
      <c r="P318" s="1">
        <f>MAX(0,(SUMIFS($O$2:$O$745,$B$2:$B$745,B318,$A$2:$A$745,A318)-SUMIFS($N$2:$N$745,$B$2:$B$745,B318,$A$2:$A$745,A318)))*((O318-'Tela de entrada'!$K$15)/(IF(SUMIFS($O$2:$O$745,$B$2:$B$745,B318,$A$2:$A$745,A318)-('Tela de entrada'!$K$15*'Tela de entrada'!$D$12)=0,1,SUMIFS($O$2:$O$745,$B$2:$B$745,B318,$A$2:$A$745,A318)-('Tela de entrada'!$K$15*'Tela de entrada'!$D$12))))</f>
        <v>0</v>
      </c>
      <c r="Q318" s="1">
        <f>MAX(0,(SUMIFS($N$2:$N$745,$B$2:$B$745,B318,$A$2:$A$745,A318)-SUMIFS($O$2:$O$745,$B$2:$B$745,B318,$A$2:$A$745,A318)))*(('Tela de entrada'!$K$16-O318)/(IF((('Tela de entrada'!$K$16*'Tela de entrada'!$D$12)-SUMIFS($O$2:$O$745,$B$2:$B$745,B318,$A$2:$A$745,A318))=0,1,(('Tela de entrada'!$K$16*'Tela de entrada'!$D$12)-SUMIFS($O$2:$O$745,$B$2:$B$745,B318,$A$2:$A$745,A318)))))</f>
        <v>0</v>
      </c>
      <c r="R318" s="1">
        <f t="shared" si="18"/>
        <v>2.6</v>
      </c>
    </row>
    <row r="319" spans="1:18" x14ac:dyDescent="0.25">
      <c r="A319">
        <v>1</v>
      </c>
      <c r="B319">
        <v>1</v>
      </c>
      <c r="C319">
        <v>1</v>
      </c>
      <c r="D319">
        <v>318</v>
      </c>
      <c r="E319">
        <v>1</v>
      </c>
      <c r="F319" s="1">
        <f>INDEX('Tela de entrada'!$C$20:$C$763,MATCH('Contrato Flexível Percentual'!D319,'Tela de entrada'!$B$20:$B$763,0),1)</f>
        <v>23</v>
      </c>
      <c r="G319">
        <v>0</v>
      </c>
      <c r="H319">
        <f t="shared" si="16"/>
        <v>23</v>
      </c>
      <c r="M319" s="1">
        <f t="shared" si="17"/>
        <v>1.15E-3</v>
      </c>
      <c r="N319" s="1">
        <f>IF('Tela de entrada'!$K$14="carga",$L$2*M319,'Contrato Flexível Percentual'!$L$2/'Tela de entrada'!$D$12)</f>
        <v>4.5999999999999996</v>
      </c>
      <c r="O319" s="1">
        <f>IFERROR(MIN('Tela de entrada'!$K$16,MAX(N319,'Tela de entrada'!$K$15)),"")</f>
        <v>4.5999999999999996</v>
      </c>
      <c r="P319" s="1">
        <f>MAX(0,(SUMIFS($O$2:$O$745,$B$2:$B$745,B319,$A$2:$A$745,A319)-SUMIFS($N$2:$N$745,$B$2:$B$745,B319,$A$2:$A$745,A319)))*((O319-'Tela de entrada'!$K$15)/(IF(SUMIFS($O$2:$O$745,$B$2:$B$745,B319,$A$2:$A$745,A319)-('Tela de entrada'!$K$15*'Tela de entrada'!$D$12)=0,1,SUMIFS($O$2:$O$745,$B$2:$B$745,B319,$A$2:$A$745,A319)-('Tela de entrada'!$K$15*'Tela de entrada'!$D$12))))</f>
        <v>0</v>
      </c>
      <c r="Q319" s="1">
        <f>MAX(0,(SUMIFS($N$2:$N$745,$B$2:$B$745,B319,$A$2:$A$745,A319)-SUMIFS($O$2:$O$745,$B$2:$B$745,B319,$A$2:$A$745,A319)))*(('Tela de entrada'!$K$16-O319)/(IF((('Tela de entrada'!$K$16*'Tela de entrada'!$D$12)-SUMIFS($O$2:$O$745,$B$2:$B$745,B319,$A$2:$A$745,A319))=0,1,(('Tela de entrada'!$K$16*'Tela de entrada'!$D$12)-SUMIFS($O$2:$O$745,$B$2:$B$745,B319,$A$2:$A$745,A319)))))</f>
        <v>0</v>
      </c>
      <c r="R319" s="1">
        <f t="shared" si="18"/>
        <v>4.5999999999999996</v>
      </c>
    </row>
    <row r="320" spans="1:18" x14ac:dyDescent="0.25">
      <c r="A320">
        <v>1</v>
      </c>
      <c r="B320">
        <v>1</v>
      </c>
      <c r="C320">
        <v>1</v>
      </c>
      <c r="D320">
        <v>319</v>
      </c>
      <c r="E320">
        <v>1</v>
      </c>
      <c r="F320" s="1">
        <f>INDEX('Tela de entrada'!$C$20:$C$763,MATCH('Contrato Flexível Percentual'!D320,'Tela de entrada'!$B$20:$B$763,0),1)</f>
        <v>37</v>
      </c>
      <c r="G320">
        <v>0</v>
      </c>
      <c r="H320">
        <f t="shared" si="16"/>
        <v>37</v>
      </c>
      <c r="M320" s="1">
        <f t="shared" si="17"/>
        <v>1.8500000000000001E-3</v>
      </c>
      <c r="N320" s="1">
        <f>IF('Tela de entrada'!$K$14="carga",$L$2*M320,'Contrato Flexível Percentual'!$L$2/'Tela de entrada'!$D$12)</f>
        <v>7.4</v>
      </c>
      <c r="O320" s="1">
        <f>IFERROR(MIN('Tela de entrada'!$K$16,MAX(N320,'Tela de entrada'!$K$15)),"")</f>
        <v>7.4</v>
      </c>
      <c r="P320" s="1">
        <f>MAX(0,(SUMIFS($O$2:$O$745,$B$2:$B$745,B320,$A$2:$A$745,A320)-SUMIFS($N$2:$N$745,$B$2:$B$745,B320,$A$2:$A$745,A320)))*((O320-'Tela de entrada'!$K$15)/(IF(SUMIFS($O$2:$O$745,$B$2:$B$745,B320,$A$2:$A$745,A320)-('Tela de entrada'!$K$15*'Tela de entrada'!$D$12)=0,1,SUMIFS($O$2:$O$745,$B$2:$B$745,B320,$A$2:$A$745,A320)-('Tela de entrada'!$K$15*'Tela de entrada'!$D$12))))</f>
        <v>0</v>
      </c>
      <c r="Q320" s="1">
        <f>MAX(0,(SUMIFS($N$2:$N$745,$B$2:$B$745,B320,$A$2:$A$745,A320)-SUMIFS($O$2:$O$745,$B$2:$B$745,B320,$A$2:$A$745,A320)))*(('Tela de entrada'!$K$16-O320)/(IF((('Tela de entrada'!$K$16*'Tela de entrada'!$D$12)-SUMIFS($O$2:$O$745,$B$2:$B$745,B320,$A$2:$A$745,A320))=0,1,(('Tela de entrada'!$K$16*'Tela de entrada'!$D$12)-SUMIFS($O$2:$O$745,$B$2:$B$745,B320,$A$2:$A$745,A320)))))</f>
        <v>0</v>
      </c>
      <c r="R320" s="1">
        <f t="shared" si="18"/>
        <v>7.4</v>
      </c>
    </row>
    <row r="321" spans="1:18" x14ac:dyDescent="0.25">
      <c r="A321">
        <v>1</v>
      </c>
      <c r="B321">
        <v>1</v>
      </c>
      <c r="C321">
        <v>1</v>
      </c>
      <c r="D321">
        <v>320</v>
      </c>
      <c r="E321">
        <v>1</v>
      </c>
      <c r="F321" s="1">
        <f>INDEX('Tela de entrada'!$C$20:$C$763,MATCH('Contrato Flexível Percentual'!D321,'Tela de entrada'!$B$20:$B$763,0),1)</f>
        <v>34</v>
      </c>
      <c r="G321">
        <v>0</v>
      </c>
      <c r="H321">
        <f t="shared" si="16"/>
        <v>34</v>
      </c>
      <c r="M321" s="1">
        <f t="shared" si="17"/>
        <v>1.6999999999999999E-3</v>
      </c>
      <c r="N321" s="1">
        <f>IF('Tela de entrada'!$K$14="carga",$L$2*M321,'Contrato Flexível Percentual'!$L$2/'Tela de entrada'!$D$12)</f>
        <v>6.8</v>
      </c>
      <c r="O321" s="1">
        <f>IFERROR(MIN('Tela de entrada'!$K$16,MAX(N321,'Tela de entrada'!$K$15)),"")</f>
        <v>6.8</v>
      </c>
      <c r="P321" s="1">
        <f>MAX(0,(SUMIFS($O$2:$O$745,$B$2:$B$745,B321,$A$2:$A$745,A321)-SUMIFS($N$2:$N$745,$B$2:$B$745,B321,$A$2:$A$745,A321)))*((O321-'Tela de entrada'!$K$15)/(IF(SUMIFS($O$2:$O$745,$B$2:$B$745,B321,$A$2:$A$745,A321)-('Tela de entrada'!$K$15*'Tela de entrada'!$D$12)=0,1,SUMIFS($O$2:$O$745,$B$2:$B$745,B321,$A$2:$A$745,A321)-('Tela de entrada'!$K$15*'Tela de entrada'!$D$12))))</f>
        <v>0</v>
      </c>
      <c r="Q321" s="1">
        <f>MAX(0,(SUMIFS($N$2:$N$745,$B$2:$B$745,B321,$A$2:$A$745,A321)-SUMIFS($O$2:$O$745,$B$2:$B$745,B321,$A$2:$A$745,A321)))*(('Tela de entrada'!$K$16-O321)/(IF((('Tela de entrada'!$K$16*'Tela de entrada'!$D$12)-SUMIFS($O$2:$O$745,$B$2:$B$745,B321,$A$2:$A$745,A321))=0,1,(('Tela de entrada'!$K$16*'Tela de entrada'!$D$12)-SUMIFS($O$2:$O$745,$B$2:$B$745,B321,$A$2:$A$745,A321)))))</f>
        <v>0</v>
      </c>
      <c r="R321" s="1">
        <f t="shared" si="18"/>
        <v>6.8</v>
      </c>
    </row>
    <row r="322" spans="1:18" x14ac:dyDescent="0.25">
      <c r="A322">
        <v>1</v>
      </c>
      <c r="B322">
        <v>1</v>
      </c>
      <c r="C322">
        <v>1</v>
      </c>
      <c r="D322">
        <v>321</v>
      </c>
      <c r="E322">
        <v>1</v>
      </c>
      <c r="F322" s="1">
        <f>INDEX('Tela de entrada'!$C$20:$C$763,MATCH('Contrato Flexível Percentual'!D322,'Tela de entrada'!$B$20:$B$763,0),1)</f>
        <v>39</v>
      </c>
      <c r="G322">
        <v>0</v>
      </c>
      <c r="H322">
        <f t="shared" si="16"/>
        <v>39</v>
      </c>
      <c r="M322" s="1">
        <f t="shared" si="17"/>
        <v>1.9499999999999999E-3</v>
      </c>
      <c r="N322" s="1">
        <f>IF('Tela de entrada'!$K$14="carga",$L$2*M322,'Contrato Flexível Percentual'!$L$2/'Tela de entrada'!$D$12)</f>
        <v>7.8</v>
      </c>
      <c r="O322" s="1">
        <f>IFERROR(MIN('Tela de entrada'!$K$16,MAX(N322,'Tela de entrada'!$K$15)),"")</f>
        <v>7.8</v>
      </c>
      <c r="P322" s="1">
        <f>MAX(0,(SUMIFS($O$2:$O$745,$B$2:$B$745,B322,$A$2:$A$745,A322)-SUMIFS($N$2:$N$745,$B$2:$B$745,B322,$A$2:$A$745,A322)))*((O322-'Tela de entrada'!$K$15)/(IF(SUMIFS($O$2:$O$745,$B$2:$B$745,B322,$A$2:$A$745,A322)-('Tela de entrada'!$K$15*'Tela de entrada'!$D$12)=0,1,SUMIFS($O$2:$O$745,$B$2:$B$745,B322,$A$2:$A$745,A322)-('Tela de entrada'!$K$15*'Tela de entrada'!$D$12))))</f>
        <v>0</v>
      </c>
      <c r="Q322" s="1">
        <f>MAX(0,(SUMIFS($N$2:$N$745,$B$2:$B$745,B322,$A$2:$A$745,A322)-SUMIFS($O$2:$O$745,$B$2:$B$745,B322,$A$2:$A$745,A322)))*(('Tela de entrada'!$K$16-O322)/(IF((('Tela de entrada'!$K$16*'Tela de entrada'!$D$12)-SUMIFS($O$2:$O$745,$B$2:$B$745,B322,$A$2:$A$745,A322))=0,1,(('Tela de entrada'!$K$16*'Tela de entrada'!$D$12)-SUMIFS($O$2:$O$745,$B$2:$B$745,B322,$A$2:$A$745,A322)))))</f>
        <v>0</v>
      </c>
      <c r="R322" s="1">
        <f t="shared" si="18"/>
        <v>7.8</v>
      </c>
    </row>
    <row r="323" spans="1:18" x14ac:dyDescent="0.25">
      <c r="A323">
        <v>1</v>
      </c>
      <c r="B323">
        <v>1</v>
      </c>
      <c r="C323">
        <v>1</v>
      </c>
      <c r="D323">
        <v>322</v>
      </c>
      <c r="E323">
        <v>1</v>
      </c>
      <c r="F323" s="1">
        <f>INDEX('Tela de entrada'!$C$20:$C$763,MATCH('Contrato Flexível Percentual'!D323,'Tela de entrada'!$B$20:$B$763,0),1)</f>
        <v>42</v>
      </c>
      <c r="G323">
        <v>0</v>
      </c>
      <c r="H323">
        <f t="shared" ref="H323:H386" si="19">F323-G323</f>
        <v>42</v>
      </c>
      <c r="M323" s="1">
        <f t="shared" ref="M323:M386" si="20">H323/IF(SUM($H$2:$H$745)=0,1,SUM($H$2:$H$745))</f>
        <v>2.0999999999999999E-3</v>
      </c>
      <c r="N323" s="1">
        <f>IF('Tela de entrada'!$K$14="carga",$L$2*M323,'Contrato Flexível Percentual'!$L$2/'Tela de entrada'!$D$12)</f>
        <v>8.4</v>
      </c>
      <c r="O323" s="1">
        <f>IFERROR(MIN('Tela de entrada'!$K$16,MAX(N323,'Tela de entrada'!$K$15)),"")</f>
        <v>8.4</v>
      </c>
      <c r="P323" s="1">
        <f>MAX(0,(SUMIFS($O$2:$O$745,$B$2:$B$745,B323,$A$2:$A$745,A323)-SUMIFS($N$2:$N$745,$B$2:$B$745,B323,$A$2:$A$745,A323)))*((O323-'Tela de entrada'!$K$15)/(IF(SUMIFS($O$2:$O$745,$B$2:$B$745,B323,$A$2:$A$745,A323)-('Tela de entrada'!$K$15*'Tela de entrada'!$D$12)=0,1,SUMIFS($O$2:$O$745,$B$2:$B$745,B323,$A$2:$A$745,A323)-('Tela de entrada'!$K$15*'Tela de entrada'!$D$12))))</f>
        <v>0</v>
      </c>
      <c r="Q323" s="1">
        <f>MAX(0,(SUMIFS($N$2:$N$745,$B$2:$B$745,B323,$A$2:$A$745,A323)-SUMIFS($O$2:$O$745,$B$2:$B$745,B323,$A$2:$A$745,A323)))*(('Tela de entrada'!$K$16-O323)/(IF((('Tela de entrada'!$K$16*'Tela de entrada'!$D$12)-SUMIFS($O$2:$O$745,$B$2:$B$745,B323,$A$2:$A$745,A323))=0,1,(('Tela de entrada'!$K$16*'Tela de entrada'!$D$12)-SUMIFS($O$2:$O$745,$B$2:$B$745,B323,$A$2:$A$745,A323)))))</f>
        <v>0</v>
      </c>
      <c r="R323" s="1">
        <f t="shared" ref="R323:R386" si="21">O323-P323+Q323</f>
        <v>8.4</v>
      </c>
    </row>
    <row r="324" spans="1:18" x14ac:dyDescent="0.25">
      <c r="A324">
        <v>1</v>
      </c>
      <c r="B324">
        <v>1</v>
      </c>
      <c r="C324">
        <v>1</v>
      </c>
      <c r="D324">
        <v>323</v>
      </c>
      <c r="E324">
        <v>1</v>
      </c>
      <c r="F324" s="1">
        <f>INDEX('Tela de entrada'!$C$20:$C$763,MATCH('Contrato Flexível Percentual'!D324,'Tela de entrada'!$B$20:$B$763,0),1)</f>
        <v>21</v>
      </c>
      <c r="G324">
        <v>0</v>
      </c>
      <c r="H324">
        <f t="shared" si="19"/>
        <v>21</v>
      </c>
      <c r="M324" s="1">
        <f t="shared" si="20"/>
        <v>1.0499999999999999E-3</v>
      </c>
      <c r="N324" s="1">
        <f>IF('Tela de entrada'!$K$14="carga",$L$2*M324,'Contrato Flexível Percentual'!$L$2/'Tela de entrada'!$D$12)</f>
        <v>4.2</v>
      </c>
      <c r="O324" s="1">
        <f>IFERROR(MIN('Tela de entrada'!$K$16,MAX(N324,'Tela de entrada'!$K$15)),"")</f>
        <v>4.2</v>
      </c>
      <c r="P324" s="1">
        <f>MAX(0,(SUMIFS($O$2:$O$745,$B$2:$B$745,B324,$A$2:$A$745,A324)-SUMIFS($N$2:$N$745,$B$2:$B$745,B324,$A$2:$A$745,A324)))*((O324-'Tela de entrada'!$K$15)/(IF(SUMIFS($O$2:$O$745,$B$2:$B$745,B324,$A$2:$A$745,A324)-('Tela de entrada'!$K$15*'Tela de entrada'!$D$12)=0,1,SUMIFS($O$2:$O$745,$B$2:$B$745,B324,$A$2:$A$745,A324)-('Tela de entrada'!$K$15*'Tela de entrada'!$D$12))))</f>
        <v>0</v>
      </c>
      <c r="Q324" s="1">
        <f>MAX(0,(SUMIFS($N$2:$N$745,$B$2:$B$745,B324,$A$2:$A$745,A324)-SUMIFS($O$2:$O$745,$B$2:$B$745,B324,$A$2:$A$745,A324)))*(('Tela de entrada'!$K$16-O324)/(IF((('Tela de entrada'!$K$16*'Tela de entrada'!$D$12)-SUMIFS($O$2:$O$745,$B$2:$B$745,B324,$A$2:$A$745,A324))=0,1,(('Tela de entrada'!$K$16*'Tela de entrada'!$D$12)-SUMIFS($O$2:$O$745,$B$2:$B$745,B324,$A$2:$A$745,A324)))))</f>
        <v>0</v>
      </c>
      <c r="R324" s="1">
        <f t="shared" si="21"/>
        <v>4.2</v>
      </c>
    </row>
    <row r="325" spans="1:18" x14ac:dyDescent="0.25">
      <c r="A325">
        <v>1</v>
      </c>
      <c r="B325">
        <v>1</v>
      </c>
      <c r="C325">
        <v>1</v>
      </c>
      <c r="D325">
        <v>324</v>
      </c>
      <c r="E325">
        <v>1</v>
      </c>
      <c r="F325" s="1">
        <f>INDEX('Tela de entrada'!$C$20:$C$763,MATCH('Contrato Flexível Percentual'!D325,'Tela de entrada'!$B$20:$B$763,0),1)</f>
        <v>34</v>
      </c>
      <c r="G325">
        <v>0</v>
      </c>
      <c r="H325">
        <f t="shared" si="19"/>
        <v>34</v>
      </c>
      <c r="M325" s="1">
        <f t="shared" si="20"/>
        <v>1.6999999999999999E-3</v>
      </c>
      <c r="N325" s="1">
        <f>IF('Tela de entrada'!$K$14="carga",$L$2*M325,'Contrato Flexível Percentual'!$L$2/'Tela de entrada'!$D$12)</f>
        <v>6.8</v>
      </c>
      <c r="O325" s="1">
        <f>IFERROR(MIN('Tela de entrada'!$K$16,MAX(N325,'Tela de entrada'!$K$15)),"")</f>
        <v>6.8</v>
      </c>
      <c r="P325" s="1">
        <f>MAX(0,(SUMIFS($O$2:$O$745,$B$2:$B$745,B325,$A$2:$A$745,A325)-SUMIFS($N$2:$N$745,$B$2:$B$745,B325,$A$2:$A$745,A325)))*((O325-'Tela de entrada'!$K$15)/(IF(SUMIFS($O$2:$O$745,$B$2:$B$745,B325,$A$2:$A$745,A325)-('Tela de entrada'!$K$15*'Tela de entrada'!$D$12)=0,1,SUMIFS($O$2:$O$745,$B$2:$B$745,B325,$A$2:$A$745,A325)-('Tela de entrada'!$K$15*'Tela de entrada'!$D$12))))</f>
        <v>0</v>
      </c>
      <c r="Q325" s="1">
        <f>MAX(0,(SUMIFS($N$2:$N$745,$B$2:$B$745,B325,$A$2:$A$745,A325)-SUMIFS($O$2:$O$745,$B$2:$B$745,B325,$A$2:$A$745,A325)))*(('Tela de entrada'!$K$16-O325)/(IF((('Tela de entrada'!$K$16*'Tela de entrada'!$D$12)-SUMIFS($O$2:$O$745,$B$2:$B$745,B325,$A$2:$A$745,A325))=0,1,(('Tela de entrada'!$K$16*'Tela de entrada'!$D$12)-SUMIFS($O$2:$O$745,$B$2:$B$745,B325,$A$2:$A$745,A325)))))</f>
        <v>0</v>
      </c>
      <c r="R325" s="1">
        <f t="shared" si="21"/>
        <v>6.8</v>
      </c>
    </row>
    <row r="326" spans="1:18" x14ac:dyDescent="0.25">
      <c r="A326">
        <v>1</v>
      </c>
      <c r="B326">
        <v>1</v>
      </c>
      <c r="C326">
        <v>1</v>
      </c>
      <c r="D326">
        <v>325</v>
      </c>
      <c r="E326">
        <v>1</v>
      </c>
      <c r="F326" s="1">
        <f>INDEX('Tela de entrada'!$C$20:$C$763,MATCH('Contrato Flexível Percentual'!D326,'Tela de entrada'!$B$20:$B$763,0),1)</f>
        <v>8</v>
      </c>
      <c r="G326">
        <v>0</v>
      </c>
      <c r="H326">
        <f t="shared" si="19"/>
        <v>8</v>
      </c>
      <c r="M326" s="1">
        <f t="shared" si="20"/>
        <v>4.0000000000000002E-4</v>
      </c>
      <c r="N326" s="1">
        <f>IF('Tela de entrada'!$K$14="carga",$L$2*M326,'Contrato Flexível Percentual'!$L$2/'Tela de entrada'!$D$12)</f>
        <v>1.6</v>
      </c>
      <c r="O326" s="1">
        <f>IFERROR(MIN('Tela de entrada'!$K$16,MAX(N326,'Tela de entrada'!$K$15)),"")</f>
        <v>1.6</v>
      </c>
      <c r="P326" s="1">
        <f>MAX(0,(SUMIFS($O$2:$O$745,$B$2:$B$745,B326,$A$2:$A$745,A326)-SUMIFS($N$2:$N$745,$B$2:$B$745,B326,$A$2:$A$745,A326)))*((O326-'Tela de entrada'!$K$15)/(IF(SUMIFS($O$2:$O$745,$B$2:$B$745,B326,$A$2:$A$745,A326)-('Tela de entrada'!$K$15*'Tela de entrada'!$D$12)=0,1,SUMIFS($O$2:$O$745,$B$2:$B$745,B326,$A$2:$A$745,A326)-('Tela de entrada'!$K$15*'Tela de entrada'!$D$12))))</f>
        <v>0</v>
      </c>
      <c r="Q326" s="1">
        <f>MAX(0,(SUMIFS($N$2:$N$745,$B$2:$B$745,B326,$A$2:$A$745,A326)-SUMIFS($O$2:$O$745,$B$2:$B$745,B326,$A$2:$A$745,A326)))*(('Tela de entrada'!$K$16-O326)/(IF((('Tela de entrada'!$K$16*'Tela de entrada'!$D$12)-SUMIFS($O$2:$O$745,$B$2:$B$745,B326,$A$2:$A$745,A326))=0,1,(('Tela de entrada'!$K$16*'Tela de entrada'!$D$12)-SUMIFS($O$2:$O$745,$B$2:$B$745,B326,$A$2:$A$745,A326)))))</f>
        <v>0</v>
      </c>
      <c r="R326" s="1">
        <f t="shared" si="21"/>
        <v>1.6</v>
      </c>
    </row>
    <row r="327" spans="1:18" x14ac:dyDescent="0.25">
      <c r="A327">
        <v>1</v>
      </c>
      <c r="B327">
        <v>1</v>
      </c>
      <c r="C327">
        <v>1</v>
      </c>
      <c r="D327">
        <v>326</v>
      </c>
      <c r="E327">
        <v>1</v>
      </c>
      <c r="F327" s="1">
        <f>INDEX('Tela de entrada'!$C$20:$C$763,MATCH('Contrato Flexível Percentual'!D327,'Tela de entrada'!$B$20:$B$763,0),1)</f>
        <v>48</v>
      </c>
      <c r="G327">
        <v>0</v>
      </c>
      <c r="H327">
        <f t="shared" si="19"/>
        <v>48</v>
      </c>
      <c r="M327" s="1">
        <f t="shared" si="20"/>
        <v>2.3999999999999998E-3</v>
      </c>
      <c r="N327" s="1">
        <f>IF('Tela de entrada'!$K$14="carga",$L$2*M327,'Contrato Flexível Percentual'!$L$2/'Tela de entrada'!$D$12)</f>
        <v>9.6</v>
      </c>
      <c r="O327" s="1">
        <f>IFERROR(MIN('Tela de entrada'!$K$16,MAX(N327,'Tela de entrada'!$K$15)),"")</f>
        <v>9.6</v>
      </c>
      <c r="P327" s="1">
        <f>MAX(0,(SUMIFS($O$2:$O$745,$B$2:$B$745,B327,$A$2:$A$745,A327)-SUMIFS($N$2:$N$745,$B$2:$B$745,B327,$A$2:$A$745,A327)))*((O327-'Tela de entrada'!$K$15)/(IF(SUMIFS($O$2:$O$745,$B$2:$B$745,B327,$A$2:$A$745,A327)-('Tela de entrada'!$K$15*'Tela de entrada'!$D$12)=0,1,SUMIFS($O$2:$O$745,$B$2:$B$745,B327,$A$2:$A$745,A327)-('Tela de entrada'!$K$15*'Tela de entrada'!$D$12))))</f>
        <v>0</v>
      </c>
      <c r="Q327" s="1">
        <f>MAX(0,(SUMIFS($N$2:$N$745,$B$2:$B$745,B327,$A$2:$A$745,A327)-SUMIFS($O$2:$O$745,$B$2:$B$745,B327,$A$2:$A$745,A327)))*(('Tela de entrada'!$K$16-O327)/(IF((('Tela de entrada'!$K$16*'Tela de entrada'!$D$12)-SUMIFS($O$2:$O$745,$B$2:$B$745,B327,$A$2:$A$745,A327))=0,1,(('Tela de entrada'!$K$16*'Tela de entrada'!$D$12)-SUMIFS($O$2:$O$745,$B$2:$B$745,B327,$A$2:$A$745,A327)))))</f>
        <v>0</v>
      </c>
      <c r="R327" s="1">
        <f t="shared" si="21"/>
        <v>9.6</v>
      </c>
    </row>
    <row r="328" spans="1:18" x14ac:dyDescent="0.25">
      <c r="A328">
        <v>1</v>
      </c>
      <c r="B328">
        <v>1</v>
      </c>
      <c r="C328">
        <v>1</v>
      </c>
      <c r="D328">
        <v>327</v>
      </c>
      <c r="E328">
        <v>1</v>
      </c>
      <c r="F328" s="1">
        <f>INDEX('Tela de entrada'!$C$20:$C$763,MATCH('Contrato Flexível Percentual'!D328,'Tela de entrada'!$B$20:$B$763,0),1)</f>
        <v>24</v>
      </c>
      <c r="G328">
        <v>0</v>
      </c>
      <c r="H328">
        <f t="shared" si="19"/>
        <v>24</v>
      </c>
      <c r="M328" s="1">
        <f t="shared" si="20"/>
        <v>1.1999999999999999E-3</v>
      </c>
      <c r="N328" s="1">
        <f>IF('Tela de entrada'!$K$14="carga",$L$2*M328,'Contrato Flexível Percentual'!$L$2/'Tela de entrada'!$D$12)</f>
        <v>4.8</v>
      </c>
      <c r="O328" s="1">
        <f>IFERROR(MIN('Tela de entrada'!$K$16,MAX(N328,'Tela de entrada'!$K$15)),"")</f>
        <v>4.8</v>
      </c>
      <c r="P328" s="1">
        <f>MAX(0,(SUMIFS($O$2:$O$745,$B$2:$B$745,B328,$A$2:$A$745,A328)-SUMIFS($N$2:$N$745,$B$2:$B$745,B328,$A$2:$A$745,A328)))*((O328-'Tela de entrada'!$K$15)/(IF(SUMIFS($O$2:$O$745,$B$2:$B$745,B328,$A$2:$A$745,A328)-('Tela de entrada'!$K$15*'Tela de entrada'!$D$12)=0,1,SUMIFS($O$2:$O$745,$B$2:$B$745,B328,$A$2:$A$745,A328)-('Tela de entrada'!$K$15*'Tela de entrada'!$D$12))))</f>
        <v>0</v>
      </c>
      <c r="Q328" s="1">
        <f>MAX(0,(SUMIFS($N$2:$N$745,$B$2:$B$745,B328,$A$2:$A$745,A328)-SUMIFS($O$2:$O$745,$B$2:$B$745,B328,$A$2:$A$745,A328)))*(('Tela de entrada'!$K$16-O328)/(IF((('Tela de entrada'!$K$16*'Tela de entrada'!$D$12)-SUMIFS($O$2:$O$745,$B$2:$B$745,B328,$A$2:$A$745,A328))=0,1,(('Tela de entrada'!$K$16*'Tela de entrada'!$D$12)-SUMIFS($O$2:$O$745,$B$2:$B$745,B328,$A$2:$A$745,A328)))))</f>
        <v>0</v>
      </c>
      <c r="R328" s="1">
        <f t="shared" si="21"/>
        <v>4.8</v>
      </c>
    </row>
    <row r="329" spans="1:18" x14ac:dyDescent="0.25">
      <c r="A329">
        <v>1</v>
      </c>
      <c r="B329">
        <v>1</v>
      </c>
      <c r="C329">
        <v>1</v>
      </c>
      <c r="D329">
        <v>328</v>
      </c>
      <c r="E329">
        <v>1</v>
      </c>
      <c r="F329" s="1">
        <f>INDEX('Tela de entrada'!$C$20:$C$763,MATCH('Contrato Flexível Percentual'!D329,'Tela de entrada'!$B$20:$B$763,0),1)</f>
        <v>49</v>
      </c>
      <c r="G329">
        <v>0</v>
      </c>
      <c r="H329">
        <f t="shared" si="19"/>
        <v>49</v>
      </c>
      <c r="M329" s="1">
        <f t="shared" si="20"/>
        <v>2.4499999999999999E-3</v>
      </c>
      <c r="N329" s="1">
        <f>IF('Tela de entrada'!$K$14="carga",$L$2*M329,'Contrato Flexível Percentual'!$L$2/'Tela de entrada'!$D$12)</f>
        <v>9.7999999999999989</v>
      </c>
      <c r="O329" s="1">
        <f>IFERROR(MIN('Tela de entrada'!$K$16,MAX(N329,'Tela de entrada'!$K$15)),"")</f>
        <v>9.7999999999999989</v>
      </c>
      <c r="P329" s="1">
        <f>MAX(0,(SUMIFS($O$2:$O$745,$B$2:$B$745,B329,$A$2:$A$745,A329)-SUMIFS($N$2:$N$745,$B$2:$B$745,B329,$A$2:$A$745,A329)))*((O329-'Tela de entrada'!$K$15)/(IF(SUMIFS($O$2:$O$745,$B$2:$B$745,B329,$A$2:$A$745,A329)-('Tela de entrada'!$K$15*'Tela de entrada'!$D$12)=0,1,SUMIFS($O$2:$O$745,$B$2:$B$745,B329,$A$2:$A$745,A329)-('Tela de entrada'!$K$15*'Tela de entrada'!$D$12))))</f>
        <v>0</v>
      </c>
      <c r="Q329" s="1">
        <f>MAX(0,(SUMIFS($N$2:$N$745,$B$2:$B$745,B329,$A$2:$A$745,A329)-SUMIFS($O$2:$O$745,$B$2:$B$745,B329,$A$2:$A$745,A329)))*(('Tela de entrada'!$K$16-O329)/(IF((('Tela de entrada'!$K$16*'Tela de entrada'!$D$12)-SUMIFS($O$2:$O$745,$B$2:$B$745,B329,$A$2:$A$745,A329))=0,1,(('Tela de entrada'!$K$16*'Tela de entrada'!$D$12)-SUMIFS($O$2:$O$745,$B$2:$B$745,B329,$A$2:$A$745,A329)))))</f>
        <v>0</v>
      </c>
      <c r="R329" s="1">
        <f t="shared" si="21"/>
        <v>9.7999999999999989</v>
      </c>
    </row>
    <row r="330" spans="1:18" x14ac:dyDescent="0.25">
      <c r="A330">
        <v>1</v>
      </c>
      <c r="B330">
        <v>1</v>
      </c>
      <c r="C330">
        <v>1</v>
      </c>
      <c r="D330">
        <v>329</v>
      </c>
      <c r="E330">
        <v>1</v>
      </c>
      <c r="F330" s="1">
        <f>INDEX('Tela de entrada'!$C$20:$C$763,MATCH('Contrato Flexível Percentual'!D330,'Tela de entrada'!$B$20:$B$763,0),1)</f>
        <v>48</v>
      </c>
      <c r="G330">
        <v>0</v>
      </c>
      <c r="H330">
        <f t="shared" si="19"/>
        <v>48</v>
      </c>
      <c r="M330" s="1">
        <f t="shared" si="20"/>
        <v>2.3999999999999998E-3</v>
      </c>
      <c r="N330" s="1">
        <f>IF('Tela de entrada'!$K$14="carga",$L$2*M330,'Contrato Flexível Percentual'!$L$2/'Tela de entrada'!$D$12)</f>
        <v>9.6</v>
      </c>
      <c r="O330" s="1">
        <f>IFERROR(MIN('Tela de entrada'!$K$16,MAX(N330,'Tela de entrada'!$K$15)),"")</f>
        <v>9.6</v>
      </c>
      <c r="P330" s="1">
        <f>MAX(0,(SUMIFS($O$2:$O$745,$B$2:$B$745,B330,$A$2:$A$745,A330)-SUMIFS($N$2:$N$745,$B$2:$B$745,B330,$A$2:$A$745,A330)))*((O330-'Tela de entrada'!$K$15)/(IF(SUMIFS($O$2:$O$745,$B$2:$B$745,B330,$A$2:$A$745,A330)-('Tela de entrada'!$K$15*'Tela de entrada'!$D$12)=0,1,SUMIFS($O$2:$O$745,$B$2:$B$745,B330,$A$2:$A$745,A330)-('Tela de entrada'!$K$15*'Tela de entrada'!$D$12))))</f>
        <v>0</v>
      </c>
      <c r="Q330" s="1">
        <f>MAX(0,(SUMIFS($N$2:$N$745,$B$2:$B$745,B330,$A$2:$A$745,A330)-SUMIFS($O$2:$O$745,$B$2:$B$745,B330,$A$2:$A$745,A330)))*(('Tela de entrada'!$K$16-O330)/(IF((('Tela de entrada'!$K$16*'Tela de entrada'!$D$12)-SUMIFS($O$2:$O$745,$B$2:$B$745,B330,$A$2:$A$745,A330))=0,1,(('Tela de entrada'!$K$16*'Tela de entrada'!$D$12)-SUMIFS($O$2:$O$745,$B$2:$B$745,B330,$A$2:$A$745,A330)))))</f>
        <v>0</v>
      </c>
      <c r="R330" s="1">
        <f t="shared" si="21"/>
        <v>9.6</v>
      </c>
    </row>
    <row r="331" spans="1:18" x14ac:dyDescent="0.25">
      <c r="A331">
        <v>1</v>
      </c>
      <c r="B331">
        <v>1</v>
      </c>
      <c r="C331">
        <v>1</v>
      </c>
      <c r="D331">
        <v>330</v>
      </c>
      <c r="E331">
        <v>1</v>
      </c>
      <c r="F331" s="1">
        <f>INDEX('Tela de entrada'!$C$20:$C$763,MATCH('Contrato Flexível Percentual'!D331,'Tela de entrada'!$B$20:$B$763,0),1)</f>
        <v>29</v>
      </c>
      <c r="G331">
        <v>0</v>
      </c>
      <c r="H331">
        <f t="shared" si="19"/>
        <v>29</v>
      </c>
      <c r="M331" s="1">
        <f t="shared" si="20"/>
        <v>1.4499999999999999E-3</v>
      </c>
      <c r="N331" s="1">
        <f>IF('Tela de entrada'!$K$14="carga",$L$2*M331,'Contrato Flexível Percentual'!$L$2/'Tela de entrada'!$D$12)</f>
        <v>5.8</v>
      </c>
      <c r="O331" s="1">
        <f>IFERROR(MIN('Tela de entrada'!$K$16,MAX(N331,'Tela de entrada'!$K$15)),"")</f>
        <v>5.8</v>
      </c>
      <c r="P331" s="1">
        <f>MAX(0,(SUMIFS($O$2:$O$745,$B$2:$B$745,B331,$A$2:$A$745,A331)-SUMIFS($N$2:$N$745,$B$2:$B$745,B331,$A$2:$A$745,A331)))*((O331-'Tela de entrada'!$K$15)/(IF(SUMIFS($O$2:$O$745,$B$2:$B$745,B331,$A$2:$A$745,A331)-('Tela de entrada'!$K$15*'Tela de entrada'!$D$12)=0,1,SUMIFS($O$2:$O$745,$B$2:$B$745,B331,$A$2:$A$745,A331)-('Tela de entrada'!$K$15*'Tela de entrada'!$D$12))))</f>
        <v>0</v>
      </c>
      <c r="Q331" s="1">
        <f>MAX(0,(SUMIFS($N$2:$N$745,$B$2:$B$745,B331,$A$2:$A$745,A331)-SUMIFS($O$2:$O$745,$B$2:$B$745,B331,$A$2:$A$745,A331)))*(('Tela de entrada'!$K$16-O331)/(IF((('Tela de entrada'!$K$16*'Tela de entrada'!$D$12)-SUMIFS($O$2:$O$745,$B$2:$B$745,B331,$A$2:$A$745,A331))=0,1,(('Tela de entrada'!$K$16*'Tela de entrada'!$D$12)-SUMIFS($O$2:$O$745,$B$2:$B$745,B331,$A$2:$A$745,A331)))))</f>
        <v>0</v>
      </c>
      <c r="R331" s="1">
        <f t="shared" si="21"/>
        <v>5.8</v>
      </c>
    </row>
    <row r="332" spans="1:18" x14ac:dyDescent="0.25">
      <c r="A332">
        <v>1</v>
      </c>
      <c r="B332">
        <v>1</v>
      </c>
      <c r="C332">
        <v>1</v>
      </c>
      <c r="D332">
        <v>331</v>
      </c>
      <c r="E332">
        <v>1</v>
      </c>
      <c r="F332" s="1">
        <f>INDEX('Tela de entrada'!$C$20:$C$763,MATCH('Contrato Flexível Percentual'!D332,'Tela de entrada'!$B$20:$B$763,0),1)</f>
        <v>28</v>
      </c>
      <c r="G332">
        <v>0</v>
      </c>
      <c r="H332">
        <f t="shared" si="19"/>
        <v>28</v>
      </c>
      <c r="M332" s="1">
        <f t="shared" si="20"/>
        <v>1.4E-3</v>
      </c>
      <c r="N332" s="1">
        <f>IF('Tela de entrada'!$K$14="carga",$L$2*M332,'Contrato Flexível Percentual'!$L$2/'Tela de entrada'!$D$12)</f>
        <v>5.6</v>
      </c>
      <c r="O332" s="1">
        <f>IFERROR(MIN('Tela de entrada'!$K$16,MAX(N332,'Tela de entrada'!$K$15)),"")</f>
        <v>5.6</v>
      </c>
      <c r="P332" s="1">
        <f>MAX(0,(SUMIFS($O$2:$O$745,$B$2:$B$745,B332,$A$2:$A$745,A332)-SUMIFS($N$2:$N$745,$B$2:$B$745,B332,$A$2:$A$745,A332)))*((O332-'Tela de entrada'!$K$15)/(IF(SUMIFS($O$2:$O$745,$B$2:$B$745,B332,$A$2:$A$745,A332)-('Tela de entrada'!$K$15*'Tela de entrada'!$D$12)=0,1,SUMIFS($O$2:$O$745,$B$2:$B$745,B332,$A$2:$A$745,A332)-('Tela de entrada'!$K$15*'Tela de entrada'!$D$12))))</f>
        <v>0</v>
      </c>
      <c r="Q332" s="1">
        <f>MAX(0,(SUMIFS($N$2:$N$745,$B$2:$B$745,B332,$A$2:$A$745,A332)-SUMIFS($O$2:$O$745,$B$2:$B$745,B332,$A$2:$A$745,A332)))*(('Tela de entrada'!$K$16-O332)/(IF((('Tela de entrada'!$K$16*'Tela de entrada'!$D$12)-SUMIFS($O$2:$O$745,$B$2:$B$745,B332,$A$2:$A$745,A332))=0,1,(('Tela de entrada'!$K$16*'Tela de entrada'!$D$12)-SUMIFS($O$2:$O$745,$B$2:$B$745,B332,$A$2:$A$745,A332)))))</f>
        <v>0</v>
      </c>
      <c r="R332" s="1">
        <f t="shared" si="21"/>
        <v>5.6</v>
      </c>
    </row>
    <row r="333" spans="1:18" x14ac:dyDescent="0.25">
      <c r="A333">
        <v>1</v>
      </c>
      <c r="B333">
        <v>1</v>
      </c>
      <c r="C333">
        <v>1</v>
      </c>
      <c r="D333">
        <v>332</v>
      </c>
      <c r="E333">
        <v>1</v>
      </c>
      <c r="F333" s="1">
        <f>INDEX('Tela de entrada'!$C$20:$C$763,MATCH('Contrato Flexível Percentual'!D333,'Tela de entrada'!$B$20:$B$763,0),1)</f>
        <v>10</v>
      </c>
      <c r="G333">
        <v>0</v>
      </c>
      <c r="H333">
        <f t="shared" si="19"/>
        <v>10</v>
      </c>
      <c r="M333" s="1">
        <f t="shared" si="20"/>
        <v>5.0000000000000001E-4</v>
      </c>
      <c r="N333" s="1">
        <f>IF('Tela de entrada'!$K$14="carga",$L$2*M333,'Contrato Flexível Percentual'!$L$2/'Tela de entrada'!$D$12)</f>
        <v>2</v>
      </c>
      <c r="O333" s="1">
        <f>IFERROR(MIN('Tela de entrada'!$K$16,MAX(N333,'Tela de entrada'!$K$15)),"")</f>
        <v>2</v>
      </c>
      <c r="P333" s="1">
        <f>MAX(0,(SUMIFS($O$2:$O$745,$B$2:$B$745,B333,$A$2:$A$745,A333)-SUMIFS($N$2:$N$745,$B$2:$B$745,B333,$A$2:$A$745,A333)))*((O333-'Tela de entrada'!$K$15)/(IF(SUMIFS($O$2:$O$745,$B$2:$B$745,B333,$A$2:$A$745,A333)-('Tela de entrada'!$K$15*'Tela de entrada'!$D$12)=0,1,SUMIFS($O$2:$O$745,$B$2:$B$745,B333,$A$2:$A$745,A333)-('Tela de entrada'!$K$15*'Tela de entrada'!$D$12))))</f>
        <v>0</v>
      </c>
      <c r="Q333" s="1">
        <f>MAX(0,(SUMIFS($N$2:$N$745,$B$2:$B$745,B333,$A$2:$A$745,A333)-SUMIFS($O$2:$O$745,$B$2:$B$745,B333,$A$2:$A$745,A333)))*(('Tela de entrada'!$K$16-O333)/(IF((('Tela de entrada'!$K$16*'Tela de entrada'!$D$12)-SUMIFS($O$2:$O$745,$B$2:$B$745,B333,$A$2:$A$745,A333))=0,1,(('Tela de entrada'!$K$16*'Tela de entrada'!$D$12)-SUMIFS($O$2:$O$745,$B$2:$B$745,B333,$A$2:$A$745,A333)))))</f>
        <v>0</v>
      </c>
      <c r="R333" s="1">
        <f t="shared" si="21"/>
        <v>2</v>
      </c>
    </row>
    <row r="334" spans="1:18" x14ac:dyDescent="0.25">
      <c r="A334">
        <v>1</v>
      </c>
      <c r="B334">
        <v>1</v>
      </c>
      <c r="C334">
        <v>1</v>
      </c>
      <c r="D334">
        <v>333</v>
      </c>
      <c r="E334">
        <v>1</v>
      </c>
      <c r="F334" s="1">
        <f>INDEX('Tela de entrada'!$C$20:$C$763,MATCH('Contrato Flexível Percentual'!D334,'Tela de entrada'!$B$20:$B$763,0),1)</f>
        <v>34</v>
      </c>
      <c r="G334">
        <v>0</v>
      </c>
      <c r="H334">
        <f t="shared" si="19"/>
        <v>34</v>
      </c>
      <c r="M334" s="1">
        <f t="shared" si="20"/>
        <v>1.6999999999999999E-3</v>
      </c>
      <c r="N334" s="1">
        <f>IF('Tela de entrada'!$K$14="carga",$L$2*M334,'Contrato Flexível Percentual'!$L$2/'Tela de entrada'!$D$12)</f>
        <v>6.8</v>
      </c>
      <c r="O334" s="1">
        <f>IFERROR(MIN('Tela de entrada'!$K$16,MAX(N334,'Tela de entrada'!$K$15)),"")</f>
        <v>6.8</v>
      </c>
      <c r="P334" s="1">
        <f>MAX(0,(SUMIFS($O$2:$O$745,$B$2:$B$745,B334,$A$2:$A$745,A334)-SUMIFS($N$2:$N$745,$B$2:$B$745,B334,$A$2:$A$745,A334)))*((O334-'Tela de entrada'!$K$15)/(IF(SUMIFS($O$2:$O$745,$B$2:$B$745,B334,$A$2:$A$745,A334)-('Tela de entrada'!$K$15*'Tela de entrada'!$D$12)=0,1,SUMIFS($O$2:$O$745,$B$2:$B$745,B334,$A$2:$A$745,A334)-('Tela de entrada'!$K$15*'Tela de entrada'!$D$12))))</f>
        <v>0</v>
      </c>
      <c r="Q334" s="1">
        <f>MAX(0,(SUMIFS($N$2:$N$745,$B$2:$B$745,B334,$A$2:$A$745,A334)-SUMIFS($O$2:$O$745,$B$2:$B$745,B334,$A$2:$A$745,A334)))*(('Tela de entrada'!$K$16-O334)/(IF((('Tela de entrada'!$K$16*'Tela de entrada'!$D$12)-SUMIFS($O$2:$O$745,$B$2:$B$745,B334,$A$2:$A$745,A334))=0,1,(('Tela de entrada'!$K$16*'Tela de entrada'!$D$12)-SUMIFS($O$2:$O$745,$B$2:$B$745,B334,$A$2:$A$745,A334)))))</f>
        <v>0</v>
      </c>
      <c r="R334" s="1">
        <f t="shared" si="21"/>
        <v>6.8</v>
      </c>
    </row>
    <row r="335" spans="1:18" x14ac:dyDescent="0.25">
      <c r="A335">
        <v>1</v>
      </c>
      <c r="B335">
        <v>1</v>
      </c>
      <c r="C335">
        <v>1</v>
      </c>
      <c r="D335">
        <v>334</v>
      </c>
      <c r="E335">
        <v>1</v>
      </c>
      <c r="F335" s="1">
        <f>INDEX('Tela de entrada'!$C$20:$C$763,MATCH('Contrato Flexível Percentual'!D335,'Tela de entrada'!$B$20:$B$763,0),1)</f>
        <v>36</v>
      </c>
      <c r="G335">
        <v>0</v>
      </c>
      <c r="H335">
        <f t="shared" si="19"/>
        <v>36</v>
      </c>
      <c r="M335" s="1">
        <f t="shared" si="20"/>
        <v>1.8E-3</v>
      </c>
      <c r="N335" s="1">
        <f>IF('Tela de entrada'!$K$14="carga",$L$2*M335,'Contrato Flexível Percentual'!$L$2/'Tela de entrada'!$D$12)</f>
        <v>7.2</v>
      </c>
      <c r="O335" s="1">
        <f>IFERROR(MIN('Tela de entrada'!$K$16,MAX(N335,'Tela de entrada'!$K$15)),"")</f>
        <v>7.2</v>
      </c>
      <c r="P335" s="1">
        <f>MAX(0,(SUMIFS($O$2:$O$745,$B$2:$B$745,B335,$A$2:$A$745,A335)-SUMIFS($N$2:$N$745,$B$2:$B$745,B335,$A$2:$A$745,A335)))*((O335-'Tela de entrada'!$K$15)/(IF(SUMIFS($O$2:$O$745,$B$2:$B$745,B335,$A$2:$A$745,A335)-('Tela de entrada'!$K$15*'Tela de entrada'!$D$12)=0,1,SUMIFS($O$2:$O$745,$B$2:$B$745,B335,$A$2:$A$745,A335)-('Tela de entrada'!$K$15*'Tela de entrada'!$D$12))))</f>
        <v>0</v>
      </c>
      <c r="Q335" s="1">
        <f>MAX(0,(SUMIFS($N$2:$N$745,$B$2:$B$745,B335,$A$2:$A$745,A335)-SUMIFS($O$2:$O$745,$B$2:$B$745,B335,$A$2:$A$745,A335)))*(('Tela de entrada'!$K$16-O335)/(IF((('Tela de entrada'!$K$16*'Tela de entrada'!$D$12)-SUMIFS($O$2:$O$745,$B$2:$B$745,B335,$A$2:$A$745,A335))=0,1,(('Tela de entrada'!$K$16*'Tela de entrada'!$D$12)-SUMIFS($O$2:$O$745,$B$2:$B$745,B335,$A$2:$A$745,A335)))))</f>
        <v>0</v>
      </c>
      <c r="R335" s="1">
        <f t="shared" si="21"/>
        <v>7.2</v>
      </c>
    </row>
    <row r="336" spans="1:18" x14ac:dyDescent="0.25">
      <c r="A336">
        <v>1</v>
      </c>
      <c r="B336">
        <v>1</v>
      </c>
      <c r="C336">
        <v>1</v>
      </c>
      <c r="D336">
        <v>335</v>
      </c>
      <c r="E336">
        <v>1</v>
      </c>
      <c r="F336" s="1">
        <f>INDEX('Tela de entrada'!$C$20:$C$763,MATCH('Contrato Flexível Percentual'!D336,'Tela de entrada'!$B$20:$B$763,0),1)</f>
        <v>21</v>
      </c>
      <c r="G336">
        <v>0</v>
      </c>
      <c r="H336">
        <f t="shared" si="19"/>
        <v>21</v>
      </c>
      <c r="M336" s="1">
        <f t="shared" si="20"/>
        <v>1.0499999999999999E-3</v>
      </c>
      <c r="N336" s="1">
        <f>IF('Tela de entrada'!$K$14="carga",$L$2*M336,'Contrato Flexível Percentual'!$L$2/'Tela de entrada'!$D$12)</f>
        <v>4.2</v>
      </c>
      <c r="O336" s="1">
        <f>IFERROR(MIN('Tela de entrada'!$K$16,MAX(N336,'Tela de entrada'!$K$15)),"")</f>
        <v>4.2</v>
      </c>
      <c r="P336" s="1">
        <f>MAX(0,(SUMIFS($O$2:$O$745,$B$2:$B$745,B336,$A$2:$A$745,A336)-SUMIFS($N$2:$N$745,$B$2:$B$745,B336,$A$2:$A$745,A336)))*((O336-'Tela de entrada'!$K$15)/(IF(SUMIFS($O$2:$O$745,$B$2:$B$745,B336,$A$2:$A$745,A336)-('Tela de entrada'!$K$15*'Tela de entrada'!$D$12)=0,1,SUMIFS($O$2:$O$745,$B$2:$B$745,B336,$A$2:$A$745,A336)-('Tela de entrada'!$K$15*'Tela de entrada'!$D$12))))</f>
        <v>0</v>
      </c>
      <c r="Q336" s="1">
        <f>MAX(0,(SUMIFS($N$2:$N$745,$B$2:$B$745,B336,$A$2:$A$745,A336)-SUMIFS($O$2:$O$745,$B$2:$B$745,B336,$A$2:$A$745,A336)))*(('Tela de entrada'!$K$16-O336)/(IF((('Tela de entrada'!$K$16*'Tela de entrada'!$D$12)-SUMIFS($O$2:$O$745,$B$2:$B$745,B336,$A$2:$A$745,A336))=0,1,(('Tela de entrada'!$K$16*'Tela de entrada'!$D$12)-SUMIFS($O$2:$O$745,$B$2:$B$745,B336,$A$2:$A$745,A336)))))</f>
        <v>0</v>
      </c>
      <c r="R336" s="1">
        <f t="shared" si="21"/>
        <v>4.2</v>
      </c>
    </row>
    <row r="337" spans="1:18" x14ac:dyDescent="0.25">
      <c r="A337">
        <v>1</v>
      </c>
      <c r="B337">
        <v>1</v>
      </c>
      <c r="C337">
        <v>1</v>
      </c>
      <c r="D337">
        <v>336</v>
      </c>
      <c r="E337">
        <v>1</v>
      </c>
      <c r="F337" s="1">
        <f>INDEX('Tela de entrada'!$C$20:$C$763,MATCH('Contrato Flexível Percentual'!D337,'Tela de entrada'!$B$20:$B$763,0),1)</f>
        <v>26</v>
      </c>
      <c r="G337">
        <v>0</v>
      </c>
      <c r="H337">
        <f t="shared" si="19"/>
        <v>26</v>
      </c>
      <c r="M337" s="1">
        <f t="shared" si="20"/>
        <v>1.2999999999999999E-3</v>
      </c>
      <c r="N337" s="1">
        <f>IF('Tela de entrada'!$K$14="carga",$L$2*M337,'Contrato Flexível Percentual'!$L$2/'Tela de entrada'!$D$12)</f>
        <v>5.2</v>
      </c>
      <c r="O337" s="1">
        <f>IFERROR(MIN('Tela de entrada'!$K$16,MAX(N337,'Tela de entrada'!$K$15)),"")</f>
        <v>5.2</v>
      </c>
      <c r="P337" s="1">
        <f>MAX(0,(SUMIFS($O$2:$O$745,$B$2:$B$745,B337,$A$2:$A$745,A337)-SUMIFS($N$2:$N$745,$B$2:$B$745,B337,$A$2:$A$745,A337)))*((O337-'Tela de entrada'!$K$15)/(IF(SUMIFS($O$2:$O$745,$B$2:$B$745,B337,$A$2:$A$745,A337)-('Tela de entrada'!$K$15*'Tela de entrada'!$D$12)=0,1,SUMIFS($O$2:$O$745,$B$2:$B$745,B337,$A$2:$A$745,A337)-('Tela de entrada'!$K$15*'Tela de entrada'!$D$12))))</f>
        <v>0</v>
      </c>
      <c r="Q337" s="1">
        <f>MAX(0,(SUMIFS($N$2:$N$745,$B$2:$B$745,B337,$A$2:$A$745,A337)-SUMIFS($O$2:$O$745,$B$2:$B$745,B337,$A$2:$A$745,A337)))*(('Tela de entrada'!$K$16-O337)/(IF((('Tela de entrada'!$K$16*'Tela de entrada'!$D$12)-SUMIFS($O$2:$O$745,$B$2:$B$745,B337,$A$2:$A$745,A337))=0,1,(('Tela de entrada'!$K$16*'Tela de entrada'!$D$12)-SUMIFS($O$2:$O$745,$B$2:$B$745,B337,$A$2:$A$745,A337)))))</f>
        <v>0</v>
      </c>
      <c r="R337" s="1">
        <f t="shared" si="21"/>
        <v>5.2</v>
      </c>
    </row>
    <row r="338" spans="1:18" x14ac:dyDescent="0.25">
      <c r="A338">
        <v>1</v>
      </c>
      <c r="B338">
        <v>1</v>
      </c>
      <c r="C338">
        <v>1</v>
      </c>
      <c r="D338">
        <v>337</v>
      </c>
      <c r="E338">
        <v>1</v>
      </c>
      <c r="F338" s="1">
        <f>INDEX('Tela de entrada'!$C$20:$C$763,MATCH('Contrato Flexível Percentual'!D338,'Tela de entrada'!$B$20:$B$763,0),1)</f>
        <v>19</v>
      </c>
      <c r="G338">
        <v>0</v>
      </c>
      <c r="H338">
        <f t="shared" si="19"/>
        <v>19</v>
      </c>
      <c r="M338" s="1">
        <f t="shared" si="20"/>
        <v>9.5E-4</v>
      </c>
      <c r="N338" s="1">
        <f>IF('Tela de entrada'!$K$14="carga",$L$2*M338,'Contrato Flexível Percentual'!$L$2/'Tela de entrada'!$D$12)</f>
        <v>3.8</v>
      </c>
      <c r="O338" s="1">
        <f>IFERROR(MIN('Tela de entrada'!$K$16,MAX(N338,'Tela de entrada'!$K$15)),"")</f>
        <v>3.8</v>
      </c>
      <c r="P338" s="1">
        <f>MAX(0,(SUMIFS($O$2:$O$745,$B$2:$B$745,B338,$A$2:$A$745,A338)-SUMIFS($N$2:$N$745,$B$2:$B$745,B338,$A$2:$A$745,A338)))*((O338-'Tela de entrada'!$K$15)/(IF(SUMIFS($O$2:$O$745,$B$2:$B$745,B338,$A$2:$A$745,A338)-('Tela de entrada'!$K$15*'Tela de entrada'!$D$12)=0,1,SUMIFS($O$2:$O$745,$B$2:$B$745,B338,$A$2:$A$745,A338)-('Tela de entrada'!$K$15*'Tela de entrada'!$D$12))))</f>
        <v>0</v>
      </c>
      <c r="Q338" s="1">
        <f>MAX(0,(SUMIFS($N$2:$N$745,$B$2:$B$745,B338,$A$2:$A$745,A338)-SUMIFS($O$2:$O$745,$B$2:$B$745,B338,$A$2:$A$745,A338)))*(('Tela de entrada'!$K$16-O338)/(IF((('Tela de entrada'!$K$16*'Tela de entrada'!$D$12)-SUMIFS($O$2:$O$745,$B$2:$B$745,B338,$A$2:$A$745,A338))=0,1,(('Tela de entrada'!$K$16*'Tela de entrada'!$D$12)-SUMIFS($O$2:$O$745,$B$2:$B$745,B338,$A$2:$A$745,A338)))))</f>
        <v>0</v>
      </c>
      <c r="R338" s="1">
        <f t="shared" si="21"/>
        <v>3.8</v>
      </c>
    </row>
    <row r="339" spans="1:18" x14ac:dyDescent="0.25">
      <c r="A339">
        <v>1</v>
      </c>
      <c r="B339">
        <v>1</v>
      </c>
      <c r="C339">
        <v>1</v>
      </c>
      <c r="D339">
        <v>338</v>
      </c>
      <c r="E339">
        <v>1</v>
      </c>
      <c r="F339" s="1">
        <f>INDEX('Tela de entrada'!$C$20:$C$763,MATCH('Contrato Flexível Percentual'!D339,'Tela de entrada'!$B$20:$B$763,0),1)</f>
        <v>45</v>
      </c>
      <c r="G339">
        <v>0</v>
      </c>
      <c r="H339">
        <f t="shared" si="19"/>
        <v>45</v>
      </c>
      <c r="M339" s="1">
        <f t="shared" si="20"/>
        <v>2.2499999999999998E-3</v>
      </c>
      <c r="N339" s="1">
        <f>IF('Tela de entrada'!$K$14="carga",$L$2*M339,'Contrato Flexível Percentual'!$L$2/'Tela de entrada'!$D$12)</f>
        <v>9</v>
      </c>
      <c r="O339" s="1">
        <f>IFERROR(MIN('Tela de entrada'!$K$16,MAX(N339,'Tela de entrada'!$K$15)),"")</f>
        <v>9</v>
      </c>
      <c r="P339" s="1">
        <f>MAX(0,(SUMIFS($O$2:$O$745,$B$2:$B$745,B339,$A$2:$A$745,A339)-SUMIFS($N$2:$N$745,$B$2:$B$745,B339,$A$2:$A$745,A339)))*((O339-'Tela de entrada'!$K$15)/(IF(SUMIFS($O$2:$O$745,$B$2:$B$745,B339,$A$2:$A$745,A339)-('Tela de entrada'!$K$15*'Tela de entrada'!$D$12)=0,1,SUMIFS($O$2:$O$745,$B$2:$B$745,B339,$A$2:$A$745,A339)-('Tela de entrada'!$K$15*'Tela de entrada'!$D$12))))</f>
        <v>0</v>
      </c>
      <c r="Q339" s="1">
        <f>MAX(0,(SUMIFS($N$2:$N$745,$B$2:$B$745,B339,$A$2:$A$745,A339)-SUMIFS($O$2:$O$745,$B$2:$B$745,B339,$A$2:$A$745,A339)))*(('Tela de entrada'!$K$16-O339)/(IF((('Tela de entrada'!$K$16*'Tela de entrada'!$D$12)-SUMIFS($O$2:$O$745,$B$2:$B$745,B339,$A$2:$A$745,A339))=0,1,(('Tela de entrada'!$K$16*'Tela de entrada'!$D$12)-SUMIFS($O$2:$O$745,$B$2:$B$745,B339,$A$2:$A$745,A339)))))</f>
        <v>0</v>
      </c>
      <c r="R339" s="1">
        <f t="shared" si="21"/>
        <v>9</v>
      </c>
    </row>
    <row r="340" spans="1:18" x14ac:dyDescent="0.25">
      <c r="A340">
        <v>1</v>
      </c>
      <c r="B340">
        <v>1</v>
      </c>
      <c r="C340">
        <v>1</v>
      </c>
      <c r="D340">
        <v>339</v>
      </c>
      <c r="E340">
        <v>1</v>
      </c>
      <c r="F340" s="1">
        <f>INDEX('Tela de entrada'!$C$20:$C$763,MATCH('Contrato Flexível Percentual'!D340,'Tela de entrada'!$B$20:$B$763,0),1)</f>
        <v>32</v>
      </c>
      <c r="G340">
        <v>0</v>
      </c>
      <c r="H340">
        <f t="shared" si="19"/>
        <v>32</v>
      </c>
      <c r="M340" s="1">
        <f t="shared" si="20"/>
        <v>1.6000000000000001E-3</v>
      </c>
      <c r="N340" s="1">
        <f>IF('Tela de entrada'!$K$14="carga",$L$2*M340,'Contrato Flexível Percentual'!$L$2/'Tela de entrada'!$D$12)</f>
        <v>6.4</v>
      </c>
      <c r="O340" s="1">
        <f>IFERROR(MIN('Tela de entrada'!$K$16,MAX(N340,'Tela de entrada'!$K$15)),"")</f>
        <v>6.4</v>
      </c>
      <c r="P340" s="1">
        <f>MAX(0,(SUMIFS($O$2:$O$745,$B$2:$B$745,B340,$A$2:$A$745,A340)-SUMIFS($N$2:$N$745,$B$2:$B$745,B340,$A$2:$A$745,A340)))*((O340-'Tela de entrada'!$K$15)/(IF(SUMIFS($O$2:$O$745,$B$2:$B$745,B340,$A$2:$A$745,A340)-('Tela de entrada'!$K$15*'Tela de entrada'!$D$12)=0,1,SUMIFS($O$2:$O$745,$B$2:$B$745,B340,$A$2:$A$745,A340)-('Tela de entrada'!$K$15*'Tela de entrada'!$D$12))))</f>
        <v>0</v>
      </c>
      <c r="Q340" s="1">
        <f>MAX(0,(SUMIFS($N$2:$N$745,$B$2:$B$745,B340,$A$2:$A$745,A340)-SUMIFS($O$2:$O$745,$B$2:$B$745,B340,$A$2:$A$745,A340)))*(('Tela de entrada'!$K$16-O340)/(IF((('Tela de entrada'!$K$16*'Tela de entrada'!$D$12)-SUMIFS($O$2:$O$745,$B$2:$B$745,B340,$A$2:$A$745,A340))=0,1,(('Tela de entrada'!$K$16*'Tela de entrada'!$D$12)-SUMIFS($O$2:$O$745,$B$2:$B$745,B340,$A$2:$A$745,A340)))))</f>
        <v>0</v>
      </c>
      <c r="R340" s="1">
        <f t="shared" si="21"/>
        <v>6.4</v>
      </c>
    </row>
    <row r="341" spans="1:18" x14ac:dyDescent="0.25">
      <c r="A341">
        <v>1</v>
      </c>
      <c r="B341">
        <v>1</v>
      </c>
      <c r="C341">
        <v>1</v>
      </c>
      <c r="D341">
        <v>340</v>
      </c>
      <c r="E341">
        <v>1</v>
      </c>
      <c r="F341" s="1">
        <f>INDEX('Tela de entrada'!$C$20:$C$763,MATCH('Contrato Flexível Percentual'!D341,'Tela de entrada'!$B$20:$B$763,0),1)</f>
        <v>27</v>
      </c>
      <c r="G341">
        <v>0</v>
      </c>
      <c r="H341">
        <f t="shared" si="19"/>
        <v>27</v>
      </c>
      <c r="M341" s="1">
        <f t="shared" si="20"/>
        <v>1.3500000000000001E-3</v>
      </c>
      <c r="N341" s="1">
        <f>IF('Tela de entrada'!$K$14="carga",$L$2*M341,'Contrato Flexível Percentual'!$L$2/'Tela de entrada'!$D$12)</f>
        <v>5.4</v>
      </c>
      <c r="O341" s="1">
        <f>IFERROR(MIN('Tela de entrada'!$K$16,MAX(N341,'Tela de entrada'!$K$15)),"")</f>
        <v>5.4</v>
      </c>
      <c r="P341" s="1">
        <f>MAX(0,(SUMIFS($O$2:$O$745,$B$2:$B$745,B341,$A$2:$A$745,A341)-SUMIFS($N$2:$N$745,$B$2:$B$745,B341,$A$2:$A$745,A341)))*((O341-'Tela de entrada'!$K$15)/(IF(SUMIFS($O$2:$O$745,$B$2:$B$745,B341,$A$2:$A$745,A341)-('Tela de entrada'!$K$15*'Tela de entrada'!$D$12)=0,1,SUMIFS($O$2:$O$745,$B$2:$B$745,B341,$A$2:$A$745,A341)-('Tela de entrada'!$K$15*'Tela de entrada'!$D$12))))</f>
        <v>0</v>
      </c>
      <c r="Q341" s="1">
        <f>MAX(0,(SUMIFS($N$2:$N$745,$B$2:$B$745,B341,$A$2:$A$745,A341)-SUMIFS($O$2:$O$745,$B$2:$B$745,B341,$A$2:$A$745,A341)))*(('Tela de entrada'!$K$16-O341)/(IF((('Tela de entrada'!$K$16*'Tela de entrada'!$D$12)-SUMIFS($O$2:$O$745,$B$2:$B$745,B341,$A$2:$A$745,A341))=0,1,(('Tela de entrada'!$K$16*'Tela de entrada'!$D$12)-SUMIFS($O$2:$O$745,$B$2:$B$745,B341,$A$2:$A$745,A341)))))</f>
        <v>0</v>
      </c>
      <c r="R341" s="1">
        <f t="shared" si="21"/>
        <v>5.4</v>
      </c>
    </row>
    <row r="342" spans="1:18" x14ac:dyDescent="0.25">
      <c r="A342">
        <v>1</v>
      </c>
      <c r="B342">
        <v>1</v>
      </c>
      <c r="C342">
        <v>1</v>
      </c>
      <c r="D342">
        <v>341</v>
      </c>
      <c r="E342">
        <v>1</v>
      </c>
      <c r="F342" s="1">
        <f>INDEX('Tela de entrada'!$C$20:$C$763,MATCH('Contrato Flexível Percentual'!D342,'Tela de entrada'!$B$20:$B$763,0),1)</f>
        <v>22</v>
      </c>
      <c r="G342">
        <v>0</v>
      </c>
      <c r="H342">
        <f t="shared" si="19"/>
        <v>22</v>
      </c>
      <c r="M342" s="1">
        <f t="shared" si="20"/>
        <v>1.1000000000000001E-3</v>
      </c>
      <c r="N342" s="1">
        <f>IF('Tela de entrada'!$K$14="carga",$L$2*M342,'Contrato Flexível Percentual'!$L$2/'Tela de entrada'!$D$12)</f>
        <v>4.4000000000000004</v>
      </c>
      <c r="O342" s="1">
        <f>IFERROR(MIN('Tela de entrada'!$K$16,MAX(N342,'Tela de entrada'!$K$15)),"")</f>
        <v>4.4000000000000004</v>
      </c>
      <c r="P342" s="1">
        <f>MAX(0,(SUMIFS($O$2:$O$745,$B$2:$B$745,B342,$A$2:$A$745,A342)-SUMIFS($N$2:$N$745,$B$2:$B$745,B342,$A$2:$A$745,A342)))*((O342-'Tela de entrada'!$K$15)/(IF(SUMIFS($O$2:$O$745,$B$2:$B$745,B342,$A$2:$A$745,A342)-('Tela de entrada'!$K$15*'Tela de entrada'!$D$12)=0,1,SUMIFS($O$2:$O$745,$B$2:$B$745,B342,$A$2:$A$745,A342)-('Tela de entrada'!$K$15*'Tela de entrada'!$D$12))))</f>
        <v>0</v>
      </c>
      <c r="Q342" s="1">
        <f>MAX(0,(SUMIFS($N$2:$N$745,$B$2:$B$745,B342,$A$2:$A$745,A342)-SUMIFS($O$2:$O$745,$B$2:$B$745,B342,$A$2:$A$745,A342)))*(('Tela de entrada'!$K$16-O342)/(IF((('Tela de entrada'!$K$16*'Tela de entrada'!$D$12)-SUMIFS($O$2:$O$745,$B$2:$B$745,B342,$A$2:$A$745,A342))=0,1,(('Tela de entrada'!$K$16*'Tela de entrada'!$D$12)-SUMIFS($O$2:$O$745,$B$2:$B$745,B342,$A$2:$A$745,A342)))))</f>
        <v>0</v>
      </c>
      <c r="R342" s="1">
        <f t="shared" si="21"/>
        <v>4.4000000000000004</v>
      </c>
    </row>
    <row r="343" spans="1:18" x14ac:dyDescent="0.25">
      <c r="A343">
        <v>1</v>
      </c>
      <c r="B343">
        <v>1</v>
      </c>
      <c r="C343">
        <v>1</v>
      </c>
      <c r="D343">
        <v>342</v>
      </c>
      <c r="E343">
        <v>1</v>
      </c>
      <c r="F343" s="1">
        <f>INDEX('Tela de entrada'!$C$20:$C$763,MATCH('Contrato Flexível Percentual'!D343,'Tela de entrada'!$B$20:$B$763,0),1)</f>
        <v>38</v>
      </c>
      <c r="G343">
        <v>0</v>
      </c>
      <c r="H343">
        <f t="shared" si="19"/>
        <v>38</v>
      </c>
      <c r="M343" s="1">
        <f t="shared" si="20"/>
        <v>1.9E-3</v>
      </c>
      <c r="N343" s="1">
        <f>IF('Tela de entrada'!$K$14="carga",$L$2*M343,'Contrato Flexível Percentual'!$L$2/'Tela de entrada'!$D$12)</f>
        <v>7.6</v>
      </c>
      <c r="O343" s="1">
        <f>IFERROR(MIN('Tela de entrada'!$K$16,MAX(N343,'Tela de entrada'!$K$15)),"")</f>
        <v>7.6</v>
      </c>
      <c r="P343" s="1">
        <f>MAX(0,(SUMIFS($O$2:$O$745,$B$2:$B$745,B343,$A$2:$A$745,A343)-SUMIFS($N$2:$N$745,$B$2:$B$745,B343,$A$2:$A$745,A343)))*((O343-'Tela de entrada'!$K$15)/(IF(SUMIFS($O$2:$O$745,$B$2:$B$745,B343,$A$2:$A$745,A343)-('Tela de entrada'!$K$15*'Tela de entrada'!$D$12)=0,1,SUMIFS($O$2:$O$745,$B$2:$B$745,B343,$A$2:$A$745,A343)-('Tela de entrada'!$K$15*'Tela de entrada'!$D$12))))</f>
        <v>0</v>
      </c>
      <c r="Q343" s="1">
        <f>MAX(0,(SUMIFS($N$2:$N$745,$B$2:$B$745,B343,$A$2:$A$745,A343)-SUMIFS($O$2:$O$745,$B$2:$B$745,B343,$A$2:$A$745,A343)))*(('Tela de entrada'!$K$16-O343)/(IF((('Tela de entrada'!$K$16*'Tela de entrada'!$D$12)-SUMIFS($O$2:$O$745,$B$2:$B$745,B343,$A$2:$A$745,A343))=0,1,(('Tela de entrada'!$K$16*'Tela de entrada'!$D$12)-SUMIFS($O$2:$O$745,$B$2:$B$745,B343,$A$2:$A$745,A343)))))</f>
        <v>0</v>
      </c>
      <c r="R343" s="1">
        <f t="shared" si="21"/>
        <v>7.6</v>
      </c>
    </row>
    <row r="344" spans="1:18" x14ac:dyDescent="0.25">
      <c r="A344">
        <v>1</v>
      </c>
      <c r="B344">
        <v>1</v>
      </c>
      <c r="C344">
        <v>1</v>
      </c>
      <c r="D344">
        <v>343</v>
      </c>
      <c r="E344">
        <v>1</v>
      </c>
      <c r="F344" s="1">
        <f>INDEX('Tela de entrada'!$C$20:$C$763,MATCH('Contrato Flexível Percentual'!D344,'Tela de entrada'!$B$20:$B$763,0),1)</f>
        <v>32</v>
      </c>
      <c r="G344">
        <v>0</v>
      </c>
      <c r="H344">
        <f t="shared" si="19"/>
        <v>32</v>
      </c>
      <c r="M344" s="1">
        <f t="shared" si="20"/>
        <v>1.6000000000000001E-3</v>
      </c>
      <c r="N344" s="1">
        <f>IF('Tela de entrada'!$K$14="carga",$L$2*M344,'Contrato Flexível Percentual'!$L$2/'Tela de entrada'!$D$12)</f>
        <v>6.4</v>
      </c>
      <c r="O344" s="1">
        <f>IFERROR(MIN('Tela de entrada'!$K$16,MAX(N344,'Tela de entrada'!$K$15)),"")</f>
        <v>6.4</v>
      </c>
      <c r="P344" s="1">
        <f>MAX(0,(SUMIFS($O$2:$O$745,$B$2:$B$745,B344,$A$2:$A$745,A344)-SUMIFS($N$2:$N$745,$B$2:$B$745,B344,$A$2:$A$745,A344)))*((O344-'Tela de entrada'!$K$15)/(IF(SUMIFS($O$2:$O$745,$B$2:$B$745,B344,$A$2:$A$745,A344)-('Tela de entrada'!$K$15*'Tela de entrada'!$D$12)=0,1,SUMIFS($O$2:$O$745,$B$2:$B$745,B344,$A$2:$A$745,A344)-('Tela de entrada'!$K$15*'Tela de entrada'!$D$12))))</f>
        <v>0</v>
      </c>
      <c r="Q344" s="1">
        <f>MAX(0,(SUMIFS($N$2:$N$745,$B$2:$B$745,B344,$A$2:$A$745,A344)-SUMIFS($O$2:$O$745,$B$2:$B$745,B344,$A$2:$A$745,A344)))*(('Tela de entrada'!$K$16-O344)/(IF((('Tela de entrada'!$K$16*'Tela de entrada'!$D$12)-SUMIFS($O$2:$O$745,$B$2:$B$745,B344,$A$2:$A$745,A344))=0,1,(('Tela de entrada'!$K$16*'Tela de entrada'!$D$12)-SUMIFS($O$2:$O$745,$B$2:$B$745,B344,$A$2:$A$745,A344)))))</f>
        <v>0</v>
      </c>
      <c r="R344" s="1">
        <f t="shared" si="21"/>
        <v>6.4</v>
      </c>
    </row>
    <row r="345" spans="1:18" x14ac:dyDescent="0.25">
      <c r="A345">
        <v>1</v>
      </c>
      <c r="B345">
        <v>1</v>
      </c>
      <c r="C345">
        <v>1</v>
      </c>
      <c r="D345">
        <v>344</v>
      </c>
      <c r="E345">
        <v>1</v>
      </c>
      <c r="F345" s="1">
        <f>INDEX('Tela de entrada'!$C$20:$C$763,MATCH('Contrato Flexível Percentual'!D345,'Tela de entrada'!$B$20:$B$763,0),1)</f>
        <v>15</v>
      </c>
      <c r="G345">
        <v>0</v>
      </c>
      <c r="H345">
        <f t="shared" si="19"/>
        <v>15</v>
      </c>
      <c r="M345" s="1">
        <f t="shared" si="20"/>
        <v>7.5000000000000002E-4</v>
      </c>
      <c r="N345" s="1">
        <f>IF('Tela de entrada'!$K$14="carga",$L$2*M345,'Contrato Flexível Percentual'!$L$2/'Tela de entrada'!$D$12)</f>
        <v>3</v>
      </c>
      <c r="O345" s="1">
        <f>IFERROR(MIN('Tela de entrada'!$K$16,MAX(N345,'Tela de entrada'!$K$15)),"")</f>
        <v>3</v>
      </c>
      <c r="P345" s="1">
        <f>MAX(0,(SUMIFS($O$2:$O$745,$B$2:$B$745,B345,$A$2:$A$745,A345)-SUMIFS($N$2:$N$745,$B$2:$B$745,B345,$A$2:$A$745,A345)))*((O345-'Tela de entrada'!$K$15)/(IF(SUMIFS($O$2:$O$745,$B$2:$B$745,B345,$A$2:$A$745,A345)-('Tela de entrada'!$K$15*'Tela de entrada'!$D$12)=0,1,SUMIFS($O$2:$O$745,$B$2:$B$745,B345,$A$2:$A$745,A345)-('Tela de entrada'!$K$15*'Tela de entrada'!$D$12))))</f>
        <v>0</v>
      </c>
      <c r="Q345" s="1">
        <f>MAX(0,(SUMIFS($N$2:$N$745,$B$2:$B$745,B345,$A$2:$A$745,A345)-SUMIFS($O$2:$O$745,$B$2:$B$745,B345,$A$2:$A$745,A345)))*(('Tela de entrada'!$K$16-O345)/(IF((('Tela de entrada'!$K$16*'Tela de entrada'!$D$12)-SUMIFS($O$2:$O$745,$B$2:$B$745,B345,$A$2:$A$745,A345))=0,1,(('Tela de entrada'!$K$16*'Tela de entrada'!$D$12)-SUMIFS($O$2:$O$745,$B$2:$B$745,B345,$A$2:$A$745,A345)))))</f>
        <v>0</v>
      </c>
      <c r="R345" s="1">
        <f t="shared" si="21"/>
        <v>3</v>
      </c>
    </row>
    <row r="346" spans="1:18" x14ac:dyDescent="0.25">
      <c r="A346">
        <v>1</v>
      </c>
      <c r="B346">
        <v>1</v>
      </c>
      <c r="C346">
        <v>1</v>
      </c>
      <c r="D346">
        <v>345</v>
      </c>
      <c r="E346">
        <v>1</v>
      </c>
      <c r="F346" s="1">
        <f>INDEX('Tela de entrada'!$C$20:$C$763,MATCH('Contrato Flexível Percentual'!D346,'Tela de entrada'!$B$20:$B$763,0),1)</f>
        <v>18</v>
      </c>
      <c r="G346">
        <v>0</v>
      </c>
      <c r="H346">
        <f t="shared" si="19"/>
        <v>18</v>
      </c>
      <c r="M346" s="1">
        <f t="shared" si="20"/>
        <v>8.9999999999999998E-4</v>
      </c>
      <c r="N346" s="1">
        <f>IF('Tela de entrada'!$K$14="carga",$L$2*M346,'Contrato Flexível Percentual'!$L$2/'Tela de entrada'!$D$12)</f>
        <v>3.6</v>
      </c>
      <c r="O346" s="1">
        <f>IFERROR(MIN('Tela de entrada'!$K$16,MAX(N346,'Tela de entrada'!$K$15)),"")</f>
        <v>3.6</v>
      </c>
      <c r="P346" s="1">
        <f>MAX(0,(SUMIFS($O$2:$O$745,$B$2:$B$745,B346,$A$2:$A$745,A346)-SUMIFS($N$2:$N$745,$B$2:$B$745,B346,$A$2:$A$745,A346)))*((O346-'Tela de entrada'!$K$15)/(IF(SUMIFS($O$2:$O$745,$B$2:$B$745,B346,$A$2:$A$745,A346)-('Tela de entrada'!$K$15*'Tela de entrada'!$D$12)=0,1,SUMIFS($O$2:$O$745,$B$2:$B$745,B346,$A$2:$A$745,A346)-('Tela de entrada'!$K$15*'Tela de entrada'!$D$12))))</f>
        <v>0</v>
      </c>
      <c r="Q346" s="1">
        <f>MAX(0,(SUMIFS($N$2:$N$745,$B$2:$B$745,B346,$A$2:$A$745,A346)-SUMIFS($O$2:$O$745,$B$2:$B$745,B346,$A$2:$A$745,A346)))*(('Tela de entrada'!$K$16-O346)/(IF((('Tela de entrada'!$K$16*'Tela de entrada'!$D$12)-SUMIFS($O$2:$O$745,$B$2:$B$745,B346,$A$2:$A$745,A346))=0,1,(('Tela de entrada'!$K$16*'Tela de entrada'!$D$12)-SUMIFS($O$2:$O$745,$B$2:$B$745,B346,$A$2:$A$745,A346)))))</f>
        <v>0</v>
      </c>
      <c r="R346" s="1">
        <f t="shared" si="21"/>
        <v>3.6</v>
      </c>
    </row>
    <row r="347" spans="1:18" x14ac:dyDescent="0.25">
      <c r="A347">
        <v>1</v>
      </c>
      <c r="B347">
        <v>1</v>
      </c>
      <c r="C347">
        <v>1</v>
      </c>
      <c r="D347">
        <v>346</v>
      </c>
      <c r="E347">
        <v>1</v>
      </c>
      <c r="F347" s="1">
        <f>INDEX('Tela de entrada'!$C$20:$C$763,MATCH('Contrato Flexível Percentual'!D347,'Tela de entrada'!$B$20:$B$763,0),1)</f>
        <v>6</v>
      </c>
      <c r="G347">
        <v>0</v>
      </c>
      <c r="H347">
        <f t="shared" si="19"/>
        <v>6</v>
      </c>
      <c r="M347" s="1">
        <f t="shared" si="20"/>
        <v>2.9999999999999997E-4</v>
      </c>
      <c r="N347" s="1">
        <f>IF('Tela de entrada'!$K$14="carga",$L$2*M347,'Contrato Flexível Percentual'!$L$2/'Tela de entrada'!$D$12)</f>
        <v>1.2</v>
      </c>
      <c r="O347" s="1">
        <f>IFERROR(MIN('Tela de entrada'!$K$16,MAX(N347,'Tela de entrada'!$K$15)),"")</f>
        <v>1.2</v>
      </c>
      <c r="P347" s="1">
        <f>MAX(0,(SUMIFS($O$2:$O$745,$B$2:$B$745,B347,$A$2:$A$745,A347)-SUMIFS($N$2:$N$745,$B$2:$B$745,B347,$A$2:$A$745,A347)))*((O347-'Tela de entrada'!$K$15)/(IF(SUMIFS($O$2:$O$745,$B$2:$B$745,B347,$A$2:$A$745,A347)-('Tela de entrada'!$K$15*'Tela de entrada'!$D$12)=0,1,SUMIFS($O$2:$O$745,$B$2:$B$745,B347,$A$2:$A$745,A347)-('Tela de entrada'!$K$15*'Tela de entrada'!$D$12))))</f>
        <v>0</v>
      </c>
      <c r="Q347" s="1">
        <f>MAX(0,(SUMIFS($N$2:$N$745,$B$2:$B$745,B347,$A$2:$A$745,A347)-SUMIFS($O$2:$O$745,$B$2:$B$745,B347,$A$2:$A$745,A347)))*(('Tela de entrada'!$K$16-O347)/(IF((('Tela de entrada'!$K$16*'Tela de entrada'!$D$12)-SUMIFS($O$2:$O$745,$B$2:$B$745,B347,$A$2:$A$745,A347))=0,1,(('Tela de entrada'!$K$16*'Tela de entrada'!$D$12)-SUMIFS($O$2:$O$745,$B$2:$B$745,B347,$A$2:$A$745,A347)))))</f>
        <v>0</v>
      </c>
      <c r="R347" s="1">
        <f t="shared" si="21"/>
        <v>1.2</v>
      </c>
    </row>
    <row r="348" spans="1:18" x14ac:dyDescent="0.25">
      <c r="A348">
        <v>1</v>
      </c>
      <c r="B348">
        <v>1</v>
      </c>
      <c r="C348">
        <v>1</v>
      </c>
      <c r="D348">
        <v>347</v>
      </c>
      <c r="E348">
        <v>1</v>
      </c>
      <c r="F348" s="1">
        <f>INDEX('Tela de entrada'!$C$20:$C$763,MATCH('Contrato Flexível Percentual'!D348,'Tela de entrada'!$B$20:$B$763,0),1)</f>
        <v>41</v>
      </c>
      <c r="G348">
        <v>0</v>
      </c>
      <c r="H348">
        <f t="shared" si="19"/>
        <v>41</v>
      </c>
      <c r="M348" s="1">
        <f t="shared" si="20"/>
        <v>2.0500000000000002E-3</v>
      </c>
      <c r="N348" s="1">
        <f>IF('Tela de entrada'!$K$14="carga",$L$2*M348,'Contrato Flexível Percentual'!$L$2/'Tela de entrada'!$D$12)</f>
        <v>8.2000000000000011</v>
      </c>
      <c r="O348" s="1">
        <f>IFERROR(MIN('Tela de entrada'!$K$16,MAX(N348,'Tela de entrada'!$K$15)),"")</f>
        <v>8.2000000000000011</v>
      </c>
      <c r="P348" s="1">
        <f>MAX(0,(SUMIFS($O$2:$O$745,$B$2:$B$745,B348,$A$2:$A$745,A348)-SUMIFS($N$2:$N$745,$B$2:$B$745,B348,$A$2:$A$745,A348)))*((O348-'Tela de entrada'!$K$15)/(IF(SUMIFS($O$2:$O$745,$B$2:$B$745,B348,$A$2:$A$745,A348)-('Tela de entrada'!$K$15*'Tela de entrada'!$D$12)=0,1,SUMIFS($O$2:$O$745,$B$2:$B$745,B348,$A$2:$A$745,A348)-('Tela de entrada'!$K$15*'Tela de entrada'!$D$12))))</f>
        <v>0</v>
      </c>
      <c r="Q348" s="1">
        <f>MAX(0,(SUMIFS($N$2:$N$745,$B$2:$B$745,B348,$A$2:$A$745,A348)-SUMIFS($O$2:$O$745,$B$2:$B$745,B348,$A$2:$A$745,A348)))*(('Tela de entrada'!$K$16-O348)/(IF((('Tela de entrada'!$K$16*'Tela de entrada'!$D$12)-SUMIFS($O$2:$O$745,$B$2:$B$745,B348,$A$2:$A$745,A348))=0,1,(('Tela de entrada'!$K$16*'Tela de entrada'!$D$12)-SUMIFS($O$2:$O$745,$B$2:$B$745,B348,$A$2:$A$745,A348)))))</f>
        <v>0</v>
      </c>
      <c r="R348" s="1">
        <f t="shared" si="21"/>
        <v>8.2000000000000011</v>
      </c>
    </row>
    <row r="349" spans="1:18" x14ac:dyDescent="0.25">
      <c r="A349">
        <v>1</v>
      </c>
      <c r="B349">
        <v>1</v>
      </c>
      <c r="C349">
        <v>1</v>
      </c>
      <c r="D349">
        <v>348</v>
      </c>
      <c r="E349">
        <v>1</v>
      </c>
      <c r="F349" s="1">
        <f>INDEX('Tela de entrada'!$C$20:$C$763,MATCH('Contrato Flexível Percentual'!D349,'Tela de entrada'!$B$20:$B$763,0),1)</f>
        <v>38</v>
      </c>
      <c r="G349">
        <v>0</v>
      </c>
      <c r="H349">
        <f t="shared" si="19"/>
        <v>38</v>
      </c>
      <c r="M349" s="1">
        <f t="shared" si="20"/>
        <v>1.9E-3</v>
      </c>
      <c r="N349" s="1">
        <f>IF('Tela de entrada'!$K$14="carga",$L$2*M349,'Contrato Flexível Percentual'!$L$2/'Tela de entrada'!$D$12)</f>
        <v>7.6</v>
      </c>
      <c r="O349" s="1">
        <f>IFERROR(MIN('Tela de entrada'!$K$16,MAX(N349,'Tela de entrada'!$K$15)),"")</f>
        <v>7.6</v>
      </c>
      <c r="P349" s="1">
        <f>MAX(0,(SUMIFS($O$2:$O$745,$B$2:$B$745,B349,$A$2:$A$745,A349)-SUMIFS($N$2:$N$745,$B$2:$B$745,B349,$A$2:$A$745,A349)))*((O349-'Tela de entrada'!$K$15)/(IF(SUMIFS($O$2:$O$745,$B$2:$B$745,B349,$A$2:$A$745,A349)-('Tela de entrada'!$K$15*'Tela de entrada'!$D$12)=0,1,SUMIFS($O$2:$O$745,$B$2:$B$745,B349,$A$2:$A$745,A349)-('Tela de entrada'!$K$15*'Tela de entrada'!$D$12))))</f>
        <v>0</v>
      </c>
      <c r="Q349" s="1">
        <f>MAX(0,(SUMIFS($N$2:$N$745,$B$2:$B$745,B349,$A$2:$A$745,A349)-SUMIFS($O$2:$O$745,$B$2:$B$745,B349,$A$2:$A$745,A349)))*(('Tela de entrada'!$K$16-O349)/(IF((('Tela de entrada'!$K$16*'Tela de entrada'!$D$12)-SUMIFS($O$2:$O$745,$B$2:$B$745,B349,$A$2:$A$745,A349))=0,1,(('Tela de entrada'!$K$16*'Tela de entrada'!$D$12)-SUMIFS($O$2:$O$745,$B$2:$B$745,B349,$A$2:$A$745,A349)))))</f>
        <v>0</v>
      </c>
      <c r="R349" s="1">
        <f t="shared" si="21"/>
        <v>7.6</v>
      </c>
    </row>
    <row r="350" spans="1:18" x14ac:dyDescent="0.25">
      <c r="A350">
        <v>1</v>
      </c>
      <c r="B350">
        <v>1</v>
      </c>
      <c r="C350">
        <v>1</v>
      </c>
      <c r="D350">
        <v>349</v>
      </c>
      <c r="E350">
        <v>1</v>
      </c>
      <c r="F350" s="1">
        <f>INDEX('Tela de entrada'!$C$20:$C$763,MATCH('Contrato Flexível Percentual'!D350,'Tela de entrada'!$B$20:$B$763,0),1)</f>
        <v>44</v>
      </c>
      <c r="G350">
        <v>0</v>
      </c>
      <c r="H350">
        <f t="shared" si="19"/>
        <v>44</v>
      </c>
      <c r="M350" s="1">
        <f t="shared" si="20"/>
        <v>2.2000000000000001E-3</v>
      </c>
      <c r="N350" s="1">
        <f>IF('Tela de entrada'!$K$14="carga",$L$2*M350,'Contrato Flexível Percentual'!$L$2/'Tela de entrada'!$D$12)</f>
        <v>8.8000000000000007</v>
      </c>
      <c r="O350" s="1">
        <f>IFERROR(MIN('Tela de entrada'!$K$16,MAX(N350,'Tela de entrada'!$K$15)),"")</f>
        <v>8.8000000000000007</v>
      </c>
      <c r="P350" s="1">
        <f>MAX(0,(SUMIFS($O$2:$O$745,$B$2:$B$745,B350,$A$2:$A$745,A350)-SUMIFS($N$2:$N$745,$B$2:$B$745,B350,$A$2:$A$745,A350)))*((O350-'Tela de entrada'!$K$15)/(IF(SUMIFS($O$2:$O$745,$B$2:$B$745,B350,$A$2:$A$745,A350)-('Tela de entrada'!$K$15*'Tela de entrada'!$D$12)=0,1,SUMIFS($O$2:$O$745,$B$2:$B$745,B350,$A$2:$A$745,A350)-('Tela de entrada'!$K$15*'Tela de entrada'!$D$12))))</f>
        <v>0</v>
      </c>
      <c r="Q350" s="1">
        <f>MAX(0,(SUMIFS($N$2:$N$745,$B$2:$B$745,B350,$A$2:$A$745,A350)-SUMIFS($O$2:$O$745,$B$2:$B$745,B350,$A$2:$A$745,A350)))*(('Tela de entrada'!$K$16-O350)/(IF((('Tela de entrada'!$K$16*'Tela de entrada'!$D$12)-SUMIFS($O$2:$O$745,$B$2:$B$745,B350,$A$2:$A$745,A350))=0,1,(('Tela de entrada'!$K$16*'Tela de entrada'!$D$12)-SUMIFS($O$2:$O$745,$B$2:$B$745,B350,$A$2:$A$745,A350)))))</f>
        <v>0</v>
      </c>
      <c r="R350" s="1">
        <f t="shared" si="21"/>
        <v>8.8000000000000007</v>
      </c>
    </row>
    <row r="351" spans="1:18" x14ac:dyDescent="0.25">
      <c r="A351">
        <v>1</v>
      </c>
      <c r="B351">
        <v>1</v>
      </c>
      <c r="C351">
        <v>1</v>
      </c>
      <c r="D351">
        <v>350</v>
      </c>
      <c r="E351">
        <v>1</v>
      </c>
      <c r="F351" s="1">
        <f>INDEX('Tela de entrada'!$C$20:$C$763,MATCH('Contrato Flexível Percentual'!D351,'Tela de entrada'!$B$20:$B$763,0),1)</f>
        <v>12</v>
      </c>
      <c r="G351">
        <v>0</v>
      </c>
      <c r="H351">
        <f t="shared" si="19"/>
        <v>12</v>
      </c>
      <c r="M351" s="1">
        <f t="shared" si="20"/>
        <v>5.9999999999999995E-4</v>
      </c>
      <c r="N351" s="1">
        <f>IF('Tela de entrada'!$K$14="carga",$L$2*M351,'Contrato Flexível Percentual'!$L$2/'Tela de entrada'!$D$12)</f>
        <v>2.4</v>
      </c>
      <c r="O351" s="1">
        <f>IFERROR(MIN('Tela de entrada'!$K$16,MAX(N351,'Tela de entrada'!$K$15)),"")</f>
        <v>2.4</v>
      </c>
      <c r="P351" s="1">
        <f>MAX(0,(SUMIFS($O$2:$O$745,$B$2:$B$745,B351,$A$2:$A$745,A351)-SUMIFS($N$2:$N$745,$B$2:$B$745,B351,$A$2:$A$745,A351)))*((O351-'Tela de entrada'!$K$15)/(IF(SUMIFS($O$2:$O$745,$B$2:$B$745,B351,$A$2:$A$745,A351)-('Tela de entrada'!$K$15*'Tela de entrada'!$D$12)=0,1,SUMIFS($O$2:$O$745,$B$2:$B$745,B351,$A$2:$A$745,A351)-('Tela de entrada'!$K$15*'Tela de entrada'!$D$12))))</f>
        <v>0</v>
      </c>
      <c r="Q351" s="1">
        <f>MAX(0,(SUMIFS($N$2:$N$745,$B$2:$B$745,B351,$A$2:$A$745,A351)-SUMIFS($O$2:$O$745,$B$2:$B$745,B351,$A$2:$A$745,A351)))*(('Tela de entrada'!$K$16-O351)/(IF((('Tela de entrada'!$K$16*'Tela de entrada'!$D$12)-SUMIFS($O$2:$O$745,$B$2:$B$745,B351,$A$2:$A$745,A351))=0,1,(('Tela de entrada'!$K$16*'Tela de entrada'!$D$12)-SUMIFS($O$2:$O$745,$B$2:$B$745,B351,$A$2:$A$745,A351)))))</f>
        <v>0</v>
      </c>
      <c r="R351" s="1">
        <f t="shared" si="21"/>
        <v>2.4</v>
      </c>
    </row>
    <row r="352" spans="1:18" x14ac:dyDescent="0.25">
      <c r="A352">
        <v>1</v>
      </c>
      <c r="B352">
        <v>1</v>
      </c>
      <c r="C352">
        <v>1</v>
      </c>
      <c r="D352">
        <v>351</v>
      </c>
      <c r="E352">
        <v>1</v>
      </c>
      <c r="F352" s="1">
        <f>INDEX('Tela de entrada'!$C$20:$C$763,MATCH('Contrato Flexível Percentual'!D352,'Tela de entrada'!$B$20:$B$763,0),1)</f>
        <v>35</v>
      </c>
      <c r="G352">
        <v>0</v>
      </c>
      <c r="H352">
        <f t="shared" si="19"/>
        <v>35</v>
      </c>
      <c r="M352" s="1">
        <f t="shared" si="20"/>
        <v>1.75E-3</v>
      </c>
      <c r="N352" s="1">
        <f>IF('Tela de entrada'!$K$14="carga",$L$2*M352,'Contrato Flexível Percentual'!$L$2/'Tela de entrada'!$D$12)</f>
        <v>7</v>
      </c>
      <c r="O352" s="1">
        <f>IFERROR(MIN('Tela de entrada'!$K$16,MAX(N352,'Tela de entrada'!$K$15)),"")</f>
        <v>7</v>
      </c>
      <c r="P352" s="1">
        <f>MAX(0,(SUMIFS($O$2:$O$745,$B$2:$B$745,B352,$A$2:$A$745,A352)-SUMIFS($N$2:$N$745,$B$2:$B$745,B352,$A$2:$A$745,A352)))*((O352-'Tela de entrada'!$K$15)/(IF(SUMIFS($O$2:$O$745,$B$2:$B$745,B352,$A$2:$A$745,A352)-('Tela de entrada'!$K$15*'Tela de entrada'!$D$12)=0,1,SUMIFS($O$2:$O$745,$B$2:$B$745,B352,$A$2:$A$745,A352)-('Tela de entrada'!$K$15*'Tela de entrada'!$D$12))))</f>
        <v>0</v>
      </c>
      <c r="Q352" s="1">
        <f>MAX(0,(SUMIFS($N$2:$N$745,$B$2:$B$745,B352,$A$2:$A$745,A352)-SUMIFS($O$2:$O$745,$B$2:$B$745,B352,$A$2:$A$745,A352)))*(('Tela de entrada'!$K$16-O352)/(IF((('Tela de entrada'!$K$16*'Tela de entrada'!$D$12)-SUMIFS($O$2:$O$745,$B$2:$B$745,B352,$A$2:$A$745,A352))=0,1,(('Tela de entrada'!$K$16*'Tela de entrada'!$D$12)-SUMIFS($O$2:$O$745,$B$2:$B$745,B352,$A$2:$A$745,A352)))))</f>
        <v>0</v>
      </c>
      <c r="R352" s="1">
        <f t="shared" si="21"/>
        <v>7</v>
      </c>
    </row>
    <row r="353" spans="1:18" x14ac:dyDescent="0.25">
      <c r="A353">
        <v>1</v>
      </c>
      <c r="B353">
        <v>1</v>
      </c>
      <c r="C353">
        <v>1</v>
      </c>
      <c r="D353">
        <v>352</v>
      </c>
      <c r="E353">
        <v>1</v>
      </c>
      <c r="F353" s="1">
        <f>INDEX('Tela de entrada'!$C$20:$C$763,MATCH('Contrato Flexível Percentual'!D353,'Tela de entrada'!$B$20:$B$763,0),1)</f>
        <v>6</v>
      </c>
      <c r="G353">
        <v>0</v>
      </c>
      <c r="H353">
        <f t="shared" si="19"/>
        <v>6</v>
      </c>
      <c r="M353" s="1">
        <f t="shared" si="20"/>
        <v>2.9999999999999997E-4</v>
      </c>
      <c r="N353" s="1">
        <f>IF('Tela de entrada'!$K$14="carga",$L$2*M353,'Contrato Flexível Percentual'!$L$2/'Tela de entrada'!$D$12)</f>
        <v>1.2</v>
      </c>
      <c r="O353" s="1">
        <f>IFERROR(MIN('Tela de entrada'!$K$16,MAX(N353,'Tela de entrada'!$K$15)),"")</f>
        <v>1.2</v>
      </c>
      <c r="P353" s="1">
        <f>MAX(0,(SUMIFS($O$2:$O$745,$B$2:$B$745,B353,$A$2:$A$745,A353)-SUMIFS($N$2:$N$745,$B$2:$B$745,B353,$A$2:$A$745,A353)))*((O353-'Tela de entrada'!$K$15)/(IF(SUMIFS($O$2:$O$745,$B$2:$B$745,B353,$A$2:$A$745,A353)-('Tela de entrada'!$K$15*'Tela de entrada'!$D$12)=0,1,SUMIFS($O$2:$O$745,$B$2:$B$745,B353,$A$2:$A$745,A353)-('Tela de entrada'!$K$15*'Tela de entrada'!$D$12))))</f>
        <v>0</v>
      </c>
      <c r="Q353" s="1">
        <f>MAX(0,(SUMIFS($N$2:$N$745,$B$2:$B$745,B353,$A$2:$A$745,A353)-SUMIFS($O$2:$O$745,$B$2:$B$745,B353,$A$2:$A$745,A353)))*(('Tela de entrada'!$K$16-O353)/(IF((('Tela de entrada'!$K$16*'Tela de entrada'!$D$12)-SUMIFS($O$2:$O$745,$B$2:$B$745,B353,$A$2:$A$745,A353))=0,1,(('Tela de entrada'!$K$16*'Tela de entrada'!$D$12)-SUMIFS($O$2:$O$745,$B$2:$B$745,B353,$A$2:$A$745,A353)))))</f>
        <v>0</v>
      </c>
      <c r="R353" s="1">
        <f t="shared" si="21"/>
        <v>1.2</v>
      </c>
    </row>
    <row r="354" spans="1:18" x14ac:dyDescent="0.25">
      <c r="A354">
        <v>1</v>
      </c>
      <c r="B354">
        <v>1</v>
      </c>
      <c r="C354">
        <v>1</v>
      </c>
      <c r="D354">
        <v>353</v>
      </c>
      <c r="E354">
        <v>1</v>
      </c>
      <c r="F354" s="1">
        <f>INDEX('Tela de entrada'!$C$20:$C$763,MATCH('Contrato Flexível Percentual'!D354,'Tela de entrada'!$B$20:$B$763,0),1)</f>
        <v>34</v>
      </c>
      <c r="G354">
        <v>0</v>
      </c>
      <c r="H354">
        <f t="shared" si="19"/>
        <v>34</v>
      </c>
      <c r="M354" s="1">
        <f t="shared" si="20"/>
        <v>1.6999999999999999E-3</v>
      </c>
      <c r="N354" s="1">
        <f>IF('Tela de entrada'!$K$14="carga",$L$2*M354,'Contrato Flexível Percentual'!$L$2/'Tela de entrada'!$D$12)</f>
        <v>6.8</v>
      </c>
      <c r="O354" s="1">
        <f>IFERROR(MIN('Tela de entrada'!$K$16,MAX(N354,'Tela de entrada'!$K$15)),"")</f>
        <v>6.8</v>
      </c>
      <c r="P354" s="1">
        <f>MAX(0,(SUMIFS($O$2:$O$745,$B$2:$B$745,B354,$A$2:$A$745,A354)-SUMIFS($N$2:$N$745,$B$2:$B$745,B354,$A$2:$A$745,A354)))*((O354-'Tela de entrada'!$K$15)/(IF(SUMIFS($O$2:$O$745,$B$2:$B$745,B354,$A$2:$A$745,A354)-('Tela de entrada'!$K$15*'Tela de entrada'!$D$12)=0,1,SUMIFS($O$2:$O$745,$B$2:$B$745,B354,$A$2:$A$745,A354)-('Tela de entrada'!$K$15*'Tela de entrada'!$D$12))))</f>
        <v>0</v>
      </c>
      <c r="Q354" s="1">
        <f>MAX(0,(SUMIFS($N$2:$N$745,$B$2:$B$745,B354,$A$2:$A$745,A354)-SUMIFS($O$2:$O$745,$B$2:$B$745,B354,$A$2:$A$745,A354)))*(('Tela de entrada'!$K$16-O354)/(IF((('Tela de entrada'!$K$16*'Tela de entrada'!$D$12)-SUMIFS($O$2:$O$745,$B$2:$B$745,B354,$A$2:$A$745,A354))=0,1,(('Tela de entrada'!$K$16*'Tela de entrada'!$D$12)-SUMIFS($O$2:$O$745,$B$2:$B$745,B354,$A$2:$A$745,A354)))))</f>
        <v>0</v>
      </c>
      <c r="R354" s="1">
        <f t="shared" si="21"/>
        <v>6.8</v>
      </c>
    </row>
    <row r="355" spans="1:18" x14ac:dyDescent="0.25">
      <c r="A355">
        <v>1</v>
      </c>
      <c r="B355">
        <v>1</v>
      </c>
      <c r="C355">
        <v>1</v>
      </c>
      <c r="D355">
        <v>354</v>
      </c>
      <c r="E355">
        <v>1</v>
      </c>
      <c r="F355" s="1">
        <f>INDEX('Tela de entrada'!$C$20:$C$763,MATCH('Contrato Flexível Percentual'!D355,'Tela de entrada'!$B$20:$B$763,0),1)</f>
        <v>30</v>
      </c>
      <c r="G355">
        <v>0</v>
      </c>
      <c r="H355">
        <f t="shared" si="19"/>
        <v>30</v>
      </c>
      <c r="M355" s="1">
        <f t="shared" si="20"/>
        <v>1.5E-3</v>
      </c>
      <c r="N355" s="1">
        <f>IF('Tela de entrada'!$K$14="carga",$L$2*M355,'Contrato Flexível Percentual'!$L$2/'Tela de entrada'!$D$12)</f>
        <v>6</v>
      </c>
      <c r="O355" s="1">
        <f>IFERROR(MIN('Tela de entrada'!$K$16,MAX(N355,'Tela de entrada'!$K$15)),"")</f>
        <v>6</v>
      </c>
      <c r="P355" s="1">
        <f>MAX(0,(SUMIFS($O$2:$O$745,$B$2:$B$745,B355,$A$2:$A$745,A355)-SUMIFS($N$2:$N$745,$B$2:$B$745,B355,$A$2:$A$745,A355)))*((O355-'Tela de entrada'!$K$15)/(IF(SUMIFS($O$2:$O$745,$B$2:$B$745,B355,$A$2:$A$745,A355)-('Tela de entrada'!$K$15*'Tela de entrada'!$D$12)=0,1,SUMIFS($O$2:$O$745,$B$2:$B$745,B355,$A$2:$A$745,A355)-('Tela de entrada'!$K$15*'Tela de entrada'!$D$12))))</f>
        <v>0</v>
      </c>
      <c r="Q355" s="1">
        <f>MAX(0,(SUMIFS($N$2:$N$745,$B$2:$B$745,B355,$A$2:$A$745,A355)-SUMIFS($O$2:$O$745,$B$2:$B$745,B355,$A$2:$A$745,A355)))*(('Tela de entrada'!$K$16-O355)/(IF((('Tela de entrada'!$K$16*'Tela de entrada'!$D$12)-SUMIFS($O$2:$O$745,$B$2:$B$745,B355,$A$2:$A$745,A355))=0,1,(('Tela de entrada'!$K$16*'Tela de entrada'!$D$12)-SUMIFS($O$2:$O$745,$B$2:$B$745,B355,$A$2:$A$745,A355)))))</f>
        <v>0</v>
      </c>
      <c r="R355" s="1">
        <f t="shared" si="21"/>
        <v>6</v>
      </c>
    </row>
    <row r="356" spans="1:18" x14ac:dyDescent="0.25">
      <c r="A356">
        <v>1</v>
      </c>
      <c r="B356">
        <v>1</v>
      </c>
      <c r="C356">
        <v>1</v>
      </c>
      <c r="D356">
        <v>355</v>
      </c>
      <c r="E356">
        <v>1</v>
      </c>
      <c r="F356" s="1">
        <f>INDEX('Tela de entrada'!$C$20:$C$763,MATCH('Contrato Flexível Percentual'!D356,'Tela de entrada'!$B$20:$B$763,0),1)</f>
        <v>24</v>
      </c>
      <c r="G356">
        <v>0</v>
      </c>
      <c r="H356">
        <f t="shared" si="19"/>
        <v>24</v>
      </c>
      <c r="M356" s="1">
        <f t="shared" si="20"/>
        <v>1.1999999999999999E-3</v>
      </c>
      <c r="N356" s="1">
        <f>IF('Tela de entrada'!$K$14="carga",$L$2*M356,'Contrato Flexível Percentual'!$L$2/'Tela de entrada'!$D$12)</f>
        <v>4.8</v>
      </c>
      <c r="O356" s="1">
        <f>IFERROR(MIN('Tela de entrada'!$K$16,MAX(N356,'Tela de entrada'!$K$15)),"")</f>
        <v>4.8</v>
      </c>
      <c r="P356" s="1">
        <f>MAX(0,(SUMIFS($O$2:$O$745,$B$2:$B$745,B356,$A$2:$A$745,A356)-SUMIFS($N$2:$N$745,$B$2:$B$745,B356,$A$2:$A$745,A356)))*((O356-'Tela de entrada'!$K$15)/(IF(SUMIFS($O$2:$O$745,$B$2:$B$745,B356,$A$2:$A$745,A356)-('Tela de entrada'!$K$15*'Tela de entrada'!$D$12)=0,1,SUMIFS($O$2:$O$745,$B$2:$B$745,B356,$A$2:$A$745,A356)-('Tela de entrada'!$K$15*'Tela de entrada'!$D$12))))</f>
        <v>0</v>
      </c>
      <c r="Q356" s="1">
        <f>MAX(0,(SUMIFS($N$2:$N$745,$B$2:$B$745,B356,$A$2:$A$745,A356)-SUMIFS($O$2:$O$745,$B$2:$B$745,B356,$A$2:$A$745,A356)))*(('Tela de entrada'!$K$16-O356)/(IF((('Tela de entrada'!$K$16*'Tela de entrada'!$D$12)-SUMIFS($O$2:$O$745,$B$2:$B$745,B356,$A$2:$A$745,A356))=0,1,(('Tela de entrada'!$K$16*'Tela de entrada'!$D$12)-SUMIFS($O$2:$O$745,$B$2:$B$745,B356,$A$2:$A$745,A356)))))</f>
        <v>0</v>
      </c>
      <c r="R356" s="1">
        <f t="shared" si="21"/>
        <v>4.8</v>
      </c>
    </row>
    <row r="357" spans="1:18" x14ac:dyDescent="0.25">
      <c r="A357">
        <v>1</v>
      </c>
      <c r="B357">
        <v>1</v>
      </c>
      <c r="C357">
        <v>1</v>
      </c>
      <c r="D357">
        <v>356</v>
      </c>
      <c r="E357">
        <v>1</v>
      </c>
      <c r="F357" s="1">
        <f>INDEX('Tela de entrada'!$C$20:$C$763,MATCH('Contrato Flexível Percentual'!D357,'Tela de entrada'!$B$20:$B$763,0),1)</f>
        <v>46</v>
      </c>
      <c r="G357">
        <v>0</v>
      </c>
      <c r="H357">
        <f t="shared" si="19"/>
        <v>46</v>
      </c>
      <c r="M357" s="1">
        <f t="shared" si="20"/>
        <v>2.3E-3</v>
      </c>
      <c r="N357" s="1">
        <f>IF('Tela de entrada'!$K$14="carga",$L$2*M357,'Contrato Flexível Percentual'!$L$2/'Tela de entrada'!$D$12)</f>
        <v>9.1999999999999993</v>
      </c>
      <c r="O357" s="1">
        <f>IFERROR(MIN('Tela de entrada'!$K$16,MAX(N357,'Tela de entrada'!$K$15)),"")</f>
        <v>9.1999999999999993</v>
      </c>
      <c r="P357" s="1">
        <f>MAX(0,(SUMIFS($O$2:$O$745,$B$2:$B$745,B357,$A$2:$A$745,A357)-SUMIFS($N$2:$N$745,$B$2:$B$745,B357,$A$2:$A$745,A357)))*((O357-'Tela de entrada'!$K$15)/(IF(SUMIFS($O$2:$O$745,$B$2:$B$745,B357,$A$2:$A$745,A357)-('Tela de entrada'!$K$15*'Tela de entrada'!$D$12)=0,1,SUMIFS($O$2:$O$745,$B$2:$B$745,B357,$A$2:$A$745,A357)-('Tela de entrada'!$K$15*'Tela de entrada'!$D$12))))</f>
        <v>0</v>
      </c>
      <c r="Q357" s="1">
        <f>MAX(0,(SUMIFS($N$2:$N$745,$B$2:$B$745,B357,$A$2:$A$745,A357)-SUMIFS($O$2:$O$745,$B$2:$B$745,B357,$A$2:$A$745,A357)))*(('Tela de entrada'!$K$16-O357)/(IF((('Tela de entrada'!$K$16*'Tela de entrada'!$D$12)-SUMIFS($O$2:$O$745,$B$2:$B$745,B357,$A$2:$A$745,A357))=0,1,(('Tela de entrada'!$K$16*'Tela de entrada'!$D$12)-SUMIFS($O$2:$O$745,$B$2:$B$745,B357,$A$2:$A$745,A357)))))</f>
        <v>0</v>
      </c>
      <c r="R357" s="1">
        <f t="shared" si="21"/>
        <v>9.1999999999999993</v>
      </c>
    </row>
    <row r="358" spans="1:18" x14ac:dyDescent="0.25">
      <c r="A358">
        <v>1</v>
      </c>
      <c r="B358">
        <v>1</v>
      </c>
      <c r="C358">
        <v>1</v>
      </c>
      <c r="D358">
        <v>357</v>
      </c>
      <c r="E358">
        <v>1</v>
      </c>
      <c r="F358" s="1">
        <f>INDEX('Tela de entrada'!$C$20:$C$763,MATCH('Contrato Flexível Percentual'!D358,'Tela de entrada'!$B$20:$B$763,0),1)</f>
        <v>44</v>
      </c>
      <c r="G358">
        <v>0</v>
      </c>
      <c r="H358">
        <f t="shared" si="19"/>
        <v>44</v>
      </c>
      <c r="M358" s="1">
        <f t="shared" si="20"/>
        <v>2.2000000000000001E-3</v>
      </c>
      <c r="N358" s="1">
        <f>IF('Tela de entrada'!$K$14="carga",$L$2*M358,'Contrato Flexível Percentual'!$L$2/'Tela de entrada'!$D$12)</f>
        <v>8.8000000000000007</v>
      </c>
      <c r="O358" s="1">
        <f>IFERROR(MIN('Tela de entrada'!$K$16,MAX(N358,'Tela de entrada'!$K$15)),"")</f>
        <v>8.8000000000000007</v>
      </c>
      <c r="P358" s="1">
        <f>MAX(0,(SUMIFS($O$2:$O$745,$B$2:$B$745,B358,$A$2:$A$745,A358)-SUMIFS($N$2:$N$745,$B$2:$B$745,B358,$A$2:$A$745,A358)))*((O358-'Tela de entrada'!$K$15)/(IF(SUMIFS($O$2:$O$745,$B$2:$B$745,B358,$A$2:$A$745,A358)-('Tela de entrada'!$K$15*'Tela de entrada'!$D$12)=0,1,SUMIFS($O$2:$O$745,$B$2:$B$745,B358,$A$2:$A$745,A358)-('Tela de entrada'!$K$15*'Tela de entrada'!$D$12))))</f>
        <v>0</v>
      </c>
      <c r="Q358" s="1">
        <f>MAX(0,(SUMIFS($N$2:$N$745,$B$2:$B$745,B358,$A$2:$A$745,A358)-SUMIFS($O$2:$O$745,$B$2:$B$745,B358,$A$2:$A$745,A358)))*(('Tela de entrada'!$K$16-O358)/(IF((('Tela de entrada'!$K$16*'Tela de entrada'!$D$12)-SUMIFS($O$2:$O$745,$B$2:$B$745,B358,$A$2:$A$745,A358))=0,1,(('Tela de entrada'!$K$16*'Tela de entrada'!$D$12)-SUMIFS($O$2:$O$745,$B$2:$B$745,B358,$A$2:$A$745,A358)))))</f>
        <v>0</v>
      </c>
      <c r="R358" s="1">
        <f t="shared" si="21"/>
        <v>8.8000000000000007</v>
      </c>
    </row>
    <row r="359" spans="1:18" x14ac:dyDescent="0.25">
      <c r="A359">
        <v>1</v>
      </c>
      <c r="B359">
        <v>1</v>
      </c>
      <c r="C359">
        <v>1</v>
      </c>
      <c r="D359">
        <v>358</v>
      </c>
      <c r="E359">
        <v>1</v>
      </c>
      <c r="F359" s="1">
        <f>INDEX('Tela de entrada'!$C$20:$C$763,MATCH('Contrato Flexível Percentual'!D359,'Tela de entrada'!$B$20:$B$763,0),1)</f>
        <v>8</v>
      </c>
      <c r="G359">
        <v>0</v>
      </c>
      <c r="H359">
        <f t="shared" si="19"/>
        <v>8</v>
      </c>
      <c r="M359" s="1">
        <f t="shared" si="20"/>
        <v>4.0000000000000002E-4</v>
      </c>
      <c r="N359" s="1">
        <f>IF('Tela de entrada'!$K$14="carga",$L$2*M359,'Contrato Flexível Percentual'!$L$2/'Tela de entrada'!$D$12)</f>
        <v>1.6</v>
      </c>
      <c r="O359" s="1">
        <f>IFERROR(MIN('Tela de entrada'!$K$16,MAX(N359,'Tela de entrada'!$K$15)),"")</f>
        <v>1.6</v>
      </c>
      <c r="P359" s="1">
        <f>MAX(0,(SUMIFS($O$2:$O$745,$B$2:$B$745,B359,$A$2:$A$745,A359)-SUMIFS($N$2:$N$745,$B$2:$B$745,B359,$A$2:$A$745,A359)))*((O359-'Tela de entrada'!$K$15)/(IF(SUMIFS($O$2:$O$745,$B$2:$B$745,B359,$A$2:$A$745,A359)-('Tela de entrada'!$K$15*'Tela de entrada'!$D$12)=0,1,SUMIFS($O$2:$O$745,$B$2:$B$745,B359,$A$2:$A$745,A359)-('Tela de entrada'!$K$15*'Tela de entrada'!$D$12))))</f>
        <v>0</v>
      </c>
      <c r="Q359" s="1">
        <f>MAX(0,(SUMIFS($N$2:$N$745,$B$2:$B$745,B359,$A$2:$A$745,A359)-SUMIFS($O$2:$O$745,$B$2:$B$745,B359,$A$2:$A$745,A359)))*(('Tela de entrada'!$K$16-O359)/(IF((('Tela de entrada'!$K$16*'Tela de entrada'!$D$12)-SUMIFS($O$2:$O$745,$B$2:$B$745,B359,$A$2:$A$745,A359))=0,1,(('Tela de entrada'!$K$16*'Tela de entrada'!$D$12)-SUMIFS($O$2:$O$745,$B$2:$B$745,B359,$A$2:$A$745,A359)))))</f>
        <v>0</v>
      </c>
      <c r="R359" s="1">
        <f t="shared" si="21"/>
        <v>1.6</v>
      </c>
    </row>
    <row r="360" spans="1:18" x14ac:dyDescent="0.25">
      <c r="A360">
        <v>1</v>
      </c>
      <c r="B360">
        <v>1</v>
      </c>
      <c r="C360">
        <v>1</v>
      </c>
      <c r="D360">
        <v>359</v>
      </c>
      <c r="E360">
        <v>1</v>
      </c>
      <c r="F360" s="1">
        <f>INDEX('Tela de entrada'!$C$20:$C$763,MATCH('Contrato Flexível Percentual'!D360,'Tela de entrada'!$B$20:$B$763,0),1)</f>
        <v>34</v>
      </c>
      <c r="G360">
        <v>0</v>
      </c>
      <c r="H360">
        <f t="shared" si="19"/>
        <v>34</v>
      </c>
      <c r="M360" s="1">
        <f t="shared" si="20"/>
        <v>1.6999999999999999E-3</v>
      </c>
      <c r="N360" s="1">
        <f>IF('Tela de entrada'!$K$14="carga",$L$2*M360,'Contrato Flexível Percentual'!$L$2/'Tela de entrada'!$D$12)</f>
        <v>6.8</v>
      </c>
      <c r="O360" s="1">
        <f>IFERROR(MIN('Tela de entrada'!$K$16,MAX(N360,'Tela de entrada'!$K$15)),"")</f>
        <v>6.8</v>
      </c>
      <c r="P360" s="1">
        <f>MAX(0,(SUMIFS($O$2:$O$745,$B$2:$B$745,B360,$A$2:$A$745,A360)-SUMIFS($N$2:$N$745,$B$2:$B$745,B360,$A$2:$A$745,A360)))*((O360-'Tela de entrada'!$K$15)/(IF(SUMIFS($O$2:$O$745,$B$2:$B$745,B360,$A$2:$A$745,A360)-('Tela de entrada'!$K$15*'Tela de entrada'!$D$12)=0,1,SUMIFS($O$2:$O$745,$B$2:$B$745,B360,$A$2:$A$745,A360)-('Tela de entrada'!$K$15*'Tela de entrada'!$D$12))))</f>
        <v>0</v>
      </c>
      <c r="Q360" s="1">
        <f>MAX(0,(SUMIFS($N$2:$N$745,$B$2:$B$745,B360,$A$2:$A$745,A360)-SUMIFS($O$2:$O$745,$B$2:$B$745,B360,$A$2:$A$745,A360)))*(('Tela de entrada'!$K$16-O360)/(IF((('Tela de entrada'!$K$16*'Tela de entrada'!$D$12)-SUMIFS($O$2:$O$745,$B$2:$B$745,B360,$A$2:$A$745,A360))=0,1,(('Tela de entrada'!$K$16*'Tela de entrada'!$D$12)-SUMIFS($O$2:$O$745,$B$2:$B$745,B360,$A$2:$A$745,A360)))))</f>
        <v>0</v>
      </c>
      <c r="R360" s="1">
        <f t="shared" si="21"/>
        <v>6.8</v>
      </c>
    </row>
    <row r="361" spans="1:18" x14ac:dyDescent="0.25">
      <c r="A361">
        <v>1</v>
      </c>
      <c r="B361">
        <v>1</v>
      </c>
      <c r="C361">
        <v>1</v>
      </c>
      <c r="D361">
        <v>360</v>
      </c>
      <c r="E361">
        <v>1</v>
      </c>
      <c r="F361" s="1">
        <f>INDEX('Tela de entrada'!$C$20:$C$763,MATCH('Contrato Flexível Percentual'!D361,'Tela de entrada'!$B$20:$B$763,0),1)</f>
        <v>40</v>
      </c>
      <c r="G361">
        <v>0</v>
      </c>
      <c r="H361">
        <f t="shared" si="19"/>
        <v>40</v>
      </c>
      <c r="M361" s="1">
        <f t="shared" si="20"/>
        <v>2E-3</v>
      </c>
      <c r="N361" s="1">
        <f>IF('Tela de entrada'!$K$14="carga",$L$2*M361,'Contrato Flexível Percentual'!$L$2/'Tela de entrada'!$D$12)</f>
        <v>8</v>
      </c>
      <c r="O361" s="1">
        <f>IFERROR(MIN('Tela de entrada'!$K$16,MAX(N361,'Tela de entrada'!$K$15)),"")</f>
        <v>8</v>
      </c>
      <c r="P361" s="1">
        <f>MAX(0,(SUMIFS($O$2:$O$745,$B$2:$B$745,B361,$A$2:$A$745,A361)-SUMIFS($N$2:$N$745,$B$2:$B$745,B361,$A$2:$A$745,A361)))*((O361-'Tela de entrada'!$K$15)/(IF(SUMIFS($O$2:$O$745,$B$2:$B$745,B361,$A$2:$A$745,A361)-('Tela de entrada'!$K$15*'Tela de entrada'!$D$12)=0,1,SUMIFS($O$2:$O$745,$B$2:$B$745,B361,$A$2:$A$745,A361)-('Tela de entrada'!$K$15*'Tela de entrada'!$D$12))))</f>
        <v>0</v>
      </c>
      <c r="Q361" s="1">
        <f>MAX(0,(SUMIFS($N$2:$N$745,$B$2:$B$745,B361,$A$2:$A$745,A361)-SUMIFS($O$2:$O$745,$B$2:$B$745,B361,$A$2:$A$745,A361)))*(('Tela de entrada'!$K$16-O361)/(IF((('Tela de entrada'!$K$16*'Tela de entrada'!$D$12)-SUMIFS($O$2:$O$745,$B$2:$B$745,B361,$A$2:$A$745,A361))=0,1,(('Tela de entrada'!$K$16*'Tela de entrada'!$D$12)-SUMIFS($O$2:$O$745,$B$2:$B$745,B361,$A$2:$A$745,A361)))))</f>
        <v>0</v>
      </c>
      <c r="R361" s="1">
        <f t="shared" si="21"/>
        <v>8</v>
      </c>
    </row>
    <row r="362" spans="1:18" x14ac:dyDescent="0.25">
      <c r="A362">
        <v>1</v>
      </c>
      <c r="B362">
        <v>1</v>
      </c>
      <c r="C362">
        <v>1</v>
      </c>
      <c r="D362">
        <v>361</v>
      </c>
      <c r="E362">
        <v>1</v>
      </c>
      <c r="F362" s="1">
        <f>INDEX('Tela de entrada'!$C$20:$C$763,MATCH('Contrato Flexível Percentual'!D362,'Tela de entrada'!$B$20:$B$763,0),1)</f>
        <v>23</v>
      </c>
      <c r="G362">
        <v>0</v>
      </c>
      <c r="H362">
        <f t="shared" si="19"/>
        <v>23</v>
      </c>
      <c r="M362" s="1">
        <f t="shared" si="20"/>
        <v>1.15E-3</v>
      </c>
      <c r="N362" s="1">
        <f>IF('Tela de entrada'!$K$14="carga",$L$2*M362,'Contrato Flexível Percentual'!$L$2/'Tela de entrada'!$D$12)</f>
        <v>4.5999999999999996</v>
      </c>
      <c r="O362" s="1">
        <f>IFERROR(MIN('Tela de entrada'!$K$16,MAX(N362,'Tela de entrada'!$K$15)),"")</f>
        <v>4.5999999999999996</v>
      </c>
      <c r="P362" s="1">
        <f>MAX(0,(SUMIFS($O$2:$O$745,$B$2:$B$745,B362,$A$2:$A$745,A362)-SUMIFS($N$2:$N$745,$B$2:$B$745,B362,$A$2:$A$745,A362)))*((O362-'Tela de entrada'!$K$15)/(IF(SUMIFS($O$2:$O$745,$B$2:$B$745,B362,$A$2:$A$745,A362)-('Tela de entrada'!$K$15*'Tela de entrada'!$D$12)=0,1,SUMIFS($O$2:$O$745,$B$2:$B$745,B362,$A$2:$A$745,A362)-('Tela de entrada'!$K$15*'Tela de entrada'!$D$12))))</f>
        <v>0</v>
      </c>
      <c r="Q362" s="1">
        <f>MAX(0,(SUMIFS($N$2:$N$745,$B$2:$B$745,B362,$A$2:$A$745,A362)-SUMIFS($O$2:$O$745,$B$2:$B$745,B362,$A$2:$A$745,A362)))*(('Tela de entrada'!$K$16-O362)/(IF((('Tela de entrada'!$K$16*'Tela de entrada'!$D$12)-SUMIFS($O$2:$O$745,$B$2:$B$745,B362,$A$2:$A$745,A362))=0,1,(('Tela de entrada'!$K$16*'Tela de entrada'!$D$12)-SUMIFS($O$2:$O$745,$B$2:$B$745,B362,$A$2:$A$745,A362)))))</f>
        <v>0</v>
      </c>
      <c r="R362" s="1">
        <f t="shared" si="21"/>
        <v>4.5999999999999996</v>
      </c>
    </row>
    <row r="363" spans="1:18" x14ac:dyDescent="0.25">
      <c r="A363">
        <v>1</v>
      </c>
      <c r="B363">
        <v>1</v>
      </c>
      <c r="C363">
        <v>1</v>
      </c>
      <c r="D363">
        <v>362</v>
      </c>
      <c r="E363">
        <v>1</v>
      </c>
      <c r="F363" s="1">
        <f>INDEX('Tela de entrada'!$C$20:$C$763,MATCH('Contrato Flexível Percentual'!D363,'Tela de entrada'!$B$20:$B$763,0),1)</f>
        <v>30</v>
      </c>
      <c r="G363">
        <v>0</v>
      </c>
      <c r="H363">
        <f t="shared" si="19"/>
        <v>30</v>
      </c>
      <c r="M363" s="1">
        <f t="shared" si="20"/>
        <v>1.5E-3</v>
      </c>
      <c r="N363" s="1">
        <f>IF('Tela de entrada'!$K$14="carga",$L$2*M363,'Contrato Flexível Percentual'!$L$2/'Tela de entrada'!$D$12)</f>
        <v>6</v>
      </c>
      <c r="O363" s="1">
        <f>IFERROR(MIN('Tela de entrada'!$K$16,MAX(N363,'Tela de entrada'!$K$15)),"")</f>
        <v>6</v>
      </c>
      <c r="P363" s="1">
        <f>MAX(0,(SUMIFS($O$2:$O$745,$B$2:$B$745,B363,$A$2:$A$745,A363)-SUMIFS($N$2:$N$745,$B$2:$B$745,B363,$A$2:$A$745,A363)))*((O363-'Tela de entrada'!$K$15)/(IF(SUMIFS($O$2:$O$745,$B$2:$B$745,B363,$A$2:$A$745,A363)-('Tela de entrada'!$K$15*'Tela de entrada'!$D$12)=0,1,SUMIFS($O$2:$O$745,$B$2:$B$745,B363,$A$2:$A$745,A363)-('Tela de entrada'!$K$15*'Tela de entrada'!$D$12))))</f>
        <v>0</v>
      </c>
      <c r="Q363" s="1">
        <f>MAX(0,(SUMIFS($N$2:$N$745,$B$2:$B$745,B363,$A$2:$A$745,A363)-SUMIFS($O$2:$O$745,$B$2:$B$745,B363,$A$2:$A$745,A363)))*(('Tela de entrada'!$K$16-O363)/(IF((('Tela de entrada'!$K$16*'Tela de entrada'!$D$12)-SUMIFS($O$2:$O$745,$B$2:$B$745,B363,$A$2:$A$745,A363))=0,1,(('Tela de entrada'!$K$16*'Tela de entrada'!$D$12)-SUMIFS($O$2:$O$745,$B$2:$B$745,B363,$A$2:$A$745,A363)))))</f>
        <v>0</v>
      </c>
      <c r="R363" s="1">
        <f t="shared" si="21"/>
        <v>6</v>
      </c>
    </row>
    <row r="364" spans="1:18" x14ac:dyDescent="0.25">
      <c r="A364">
        <v>1</v>
      </c>
      <c r="B364">
        <v>1</v>
      </c>
      <c r="C364">
        <v>1</v>
      </c>
      <c r="D364">
        <v>363</v>
      </c>
      <c r="E364">
        <v>1</v>
      </c>
      <c r="F364" s="1">
        <f>INDEX('Tela de entrada'!$C$20:$C$763,MATCH('Contrato Flexível Percentual'!D364,'Tela de entrada'!$B$20:$B$763,0),1)</f>
        <v>22</v>
      </c>
      <c r="G364">
        <v>0</v>
      </c>
      <c r="H364">
        <f t="shared" si="19"/>
        <v>22</v>
      </c>
      <c r="M364" s="1">
        <f t="shared" si="20"/>
        <v>1.1000000000000001E-3</v>
      </c>
      <c r="N364" s="1">
        <f>IF('Tela de entrada'!$K$14="carga",$L$2*M364,'Contrato Flexível Percentual'!$L$2/'Tela de entrada'!$D$12)</f>
        <v>4.4000000000000004</v>
      </c>
      <c r="O364" s="1">
        <f>IFERROR(MIN('Tela de entrada'!$K$16,MAX(N364,'Tela de entrada'!$K$15)),"")</f>
        <v>4.4000000000000004</v>
      </c>
      <c r="P364" s="1">
        <f>MAX(0,(SUMIFS($O$2:$O$745,$B$2:$B$745,B364,$A$2:$A$745,A364)-SUMIFS($N$2:$N$745,$B$2:$B$745,B364,$A$2:$A$745,A364)))*((O364-'Tela de entrada'!$K$15)/(IF(SUMIFS($O$2:$O$745,$B$2:$B$745,B364,$A$2:$A$745,A364)-('Tela de entrada'!$K$15*'Tela de entrada'!$D$12)=0,1,SUMIFS($O$2:$O$745,$B$2:$B$745,B364,$A$2:$A$745,A364)-('Tela de entrada'!$K$15*'Tela de entrada'!$D$12))))</f>
        <v>0</v>
      </c>
      <c r="Q364" s="1">
        <f>MAX(0,(SUMIFS($N$2:$N$745,$B$2:$B$745,B364,$A$2:$A$745,A364)-SUMIFS($O$2:$O$745,$B$2:$B$745,B364,$A$2:$A$745,A364)))*(('Tela de entrada'!$K$16-O364)/(IF((('Tela de entrada'!$K$16*'Tela de entrada'!$D$12)-SUMIFS($O$2:$O$745,$B$2:$B$745,B364,$A$2:$A$745,A364))=0,1,(('Tela de entrada'!$K$16*'Tela de entrada'!$D$12)-SUMIFS($O$2:$O$745,$B$2:$B$745,B364,$A$2:$A$745,A364)))))</f>
        <v>0</v>
      </c>
      <c r="R364" s="1">
        <f t="shared" si="21"/>
        <v>4.4000000000000004</v>
      </c>
    </row>
    <row r="365" spans="1:18" x14ac:dyDescent="0.25">
      <c r="A365">
        <v>1</v>
      </c>
      <c r="B365">
        <v>1</v>
      </c>
      <c r="C365">
        <v>1</v>
      </c>
      <c r="D365">
        <v>364</v>
      </c>
      <c r="E365">
        <v>1</v>
      </c>
      <c r="F365" s="1">
        <f>INDEX('Tela de entrada'!$C$20:$C$763,MATCH('Contrato Flexível Percentual'!D365,'Tela de entrada'!$B$20:$B$763,0),1)</f>
        <v>19</v>
      </c>
      <c r="G365">
        <v>0</v>
      </c>
      <c r="H365">
        <f t="shared" si="19"/>
        <v>19</v>
      </c>
      <c r="M365" s="1">
        <f t="shared" si="20"/>
        <v>9.5E-4</v>
      </c>
      <c r="N365" s="1">
        <f>IF('Tela de entrada'!$K$14="carga",$L$2*M365,'Contrato Flexível Percentual'!$L$2/'Tela de entrada'!$D$12)</f>
        <v>3.8</v>
      </c>
      <c r="O365" s="1">
        <f>IFERROR(MIN('Tela de entrada'!$K$16,MAX(N365,'Tela de entrada'!$K$15)),"")</f>
        <v>3.8</v>
      </c>
      <c r="P365" s="1">
        <f>MAX(0,(SUMIFS($O$2:$O$745,$B$2:$B$745,B365,$A$2:$A$745,A365)-SUMIFS($N$2:$N$745,$B$2:$B$745,B365,$A$2:$A$745,A365)))*((O365-'Tela de entrada'!$K$15)/(IF(SUMIFS($O$2:$O$745,$B$2:$B$745,B365,$A$2:$A$745,A365)-('Tela de entrada'!$K$15*'Tela de entrada'!$D$12)=0,1,SUMIFS($O$2:$O$745,$B$2:$B$745,B365,$A$2:$A$745,A365)-('Tela de entrada'!$K$15*'Tela de entrada'!$D$12))))</f>
        <v>0</v>
      </c>
      <c r="Q365" s="1">
        <f>MAX(0,(SUMIFS($N$2:$N$745,$B$2:$B$745,B365,$A$2:$A$745,A365)-SUMIFS($O$2:$O$745,$B$2:$B$745,B365,$A$2:$A$745,A365)))*(('Tela de entrada'!$K$16-O365)/(IF((('Tela de entrada'!$K$16*'Tela de entrada'!$D$12)-SUMIFS($O$2:$O$745,$B$2:$B$745,B365,$A$2:$A$745,A365))=0,1,(('Tela de entrada'!$K$16*'Tela de entrada'!$D$12)-SUMIFS($O$2:$O$745,$B$2:$B$745,B365,$A$2:$A$745,A365)))))</f>
        <v>0</v>
      </c>
      <c r="R365" s="1">
        <f t="shared" si="21"/>
        <v>3.8</v>
      </c>
    </row>
    <row r="366" spans="1:18" x14ac:dyDescent="0.25">
      <c r="A366">
        <v>1</v>
      </c>
      <c r="B366">
        <v>1</v>
      </c>
      <c r="C366">
        <v>1</v>
      </c>
      <c r="D366">
        <v>365</v>
      </c>
      <c r="E366">
        <v>1</v>
      </c>
      <c r="F366" s="1">
        <f>INDEX('Tela de entrada'!$C$20:$C$763,MATCH('Contrato Flexível Percentual'!D366,'Tela de entrada'!$B$20:$B$763,0),1)</f>
        <v>26</v>
      </c>
      <c r="G366">
        <v>0</v>
      </c>
      <c r="H366">
        <f t="shared" si="19"/>
        <v>26</v>
      </c>
      <c r="M366" s="1">
        <f t="shared" si="20"/>
        <v>1.2999999999999999E-3</v>
      </c>
      <c r="N366" s="1">
        <f>IF('Tela de entrada'!$K$14="carga",$L$2*M366,'Contrato Flexível Percentual'!$L$2/'Tela de entrada'!$D$12)</f>
        <v>5.2</v>
      </c>
      <c r="O366" s="1">
        <f>IFERROR(MIN('Tela de entrada'!$K$16,MAX(N366,'Tela de entrada'!$K$15)),"")</f>
        <v>5.2</v>
      </c>
      <c r="P366" s="1">
        <f>MAX(0,(SUMIFS($O$2:$O$745,$B$2:$B$745,B366,$A$2:$A$745,A366)-SUMIFS($N$2:$N$745,$B$2:$B$745,B366,$A$2:$A$745,A366)))*((O366-'Tela de entrada'!$K$15)/(IF(SUMIFS($O$2:$O$745,$B$2:$B$745,B366,$A$2:$A$745,A366)-('Tela de entrada'!$K$15*'Tela de entrada'!$D$12)=0,1,SUMIFS($O$2:$O$745,$B$2:$B$745,B366,$A$2:$A$745,A366)-('Tela de entrada'!$K$15*'Tela de entrada'!$D$12))))</f>
        <v>0</v>
      </c>
      <c r="Q366" s="1">
        <f>MAX(0,(SUMIFS($N$2:$N$745,$B$2:$B$745,B366,$A$2:$A$745,A366)-SUMIFS($O$2:$O$745,$B$2:$B$745,B366,$A$2:$A$745,A366)))*(('Tela de entrada'!$K$16-O366)/(IF((('Tela de entrada'!$K$16*'Tela de entrada'!$D$12)-SUMIFS($O$2:$O$745,$B$2:$B$745,B366,$A$2:$A$745,A366))=0,1,(('Tela de entrada'!$K$16*'Tela de entrada'!$D$12)-SUMIFS($O$2:$O$745,$B$2:$B$745,B366,$A$2:$A$745,A366)))))</f>
        <v>0</v>
      </c>
      <c r="R366" s="1">
        <f t="shared" si="21"/>
        <v>5.2</v>
      </c>
    </row>
    <row r="367" spans="1:18" x14ac:dyDescent="0.25">
      <c r="A367">
        <v>1</v>
      </c>
      <c r="B367">
        <v>1</v>
      </c>
      <c r="C367">
        <v>1</v>
      </c>
      <c r="D367">
        <v>366</v>
      </c>
      <c r="E367">
        <v>1</v>
      </c>
      <c r="F367" s="1">
        <f>INDEX('Tela de entrada'!$C$20:$C$763,MATCH('Contrato Flexível Percentual'!D367,'Tela de entrada'!$B$20:$B$763,0),1)</f>
        <v>10</v>
      </c>
      <c r="G367">
        <v>0</v>
      </c>
      <c r="H367">
        <f t="shared" si="19"/>
        <v>10</v>
      </c>
      <c r="M367" s="1">
        <f t="shared" si="20"/>
        <v>5.0000000000000001E-4</v>
      </c>
      <c r="N367" s="1">
        <f>IF('Tela de entrada'!$K$14="carga",$L$2*M367,'Contrato Flexível Percentual'!$L$2/'Tela de entrada'!$D$12)</f>
        <v>2</v>
      </c>
      <c r="O367" s="1">
        <f>IFERROR(MIN('Tela de entrada'!$K$16,MAX(N367,'Tela de entrada'!$K$15)),"")</f>
        <v>2</v>
      </c>
      <c r="P367" s="1">
        <f>MAX(0,(SUMIFS($O$2:$O$745,$B$2:$B$745,B367,$A$2:$A$745,A367)-SUMIFS($N$2:$N$745,$B$2:$B$745,B367,$A$2:$A$745,A367)))*((O367-'Tela de entrada'!$K$15)/(IF(SUMIFS($O$2:$O$745,$B$2:$B$745,B367,$A$2:$A$745,A367)-('Tela de entrada'!$K$15*'Tela de entrada'!$D$12)=0,1,SUMIFS($O$2:$O$745,$B$2:$B$745,B367,$A$2:$A$745,A367)-('Tela de entrada'!$K$15*'Tela de entrada'!$D$12))))</f>
        <v>0</v>
      </c>
      <c r="Q367" s="1">
        <f>MAX(0,(SUMIFS($N$2:$N$745,$B$2:$B$745,B367,$A$2:$A$745,A367)-SUMIFS($O$2:$O$745,$B$2:$B$745,B367,$A$2:$A$745,A367)))*(('Tela de entrada'!$K$16-O367)/(IF((('Tela de entrada'!$K$16*'Tela de entrada'!$D$12)-SUMIFS($O$2:$O$745,$B$2:$B$745,B367,$A$2:$A$745,A367))=0,1,(('Tela de entrada'!$K$16*'Tela de entrada'!$D$12)-SUMIFS($O$2:$O$745,$B$2:$B$745,B367,$A$2:$A$745,A367)))))</f>
        <v>0</v>
      </c>
      <c r="R367" s="1">
        <f t="shared" si="21"/>
        <v>2</v>
      </c>
    </row>
    <row r="368" spans="1:18" x14ac:dyDescent="0.25">
      <c r="A368">
        <v>1</v>
      </c>
      <c r="B368">
        <v>1</v>
      </c>
      <c r="C368">
        <v>1</v>
      </c>
      <c r="D368">
        <v>367</v>
      </c>
      <c r="E368">
        <v>1</v>
      </c>
      <c r="F368" s="1">
        <f>INDEX('Tela de entrada'!$C$20:$C$763,MATCH('Contrato Flexível Percentual'!D368,'Tela de entrada'!$B$20:$B$763,0),1)</f>
        <v>26</v>
      </c>
      <c r="G368">
        <v>0</v>
      </c>
      <c r="H368">
        <f t="shared" si="19"/>
        <v>26</v>
      </c>
      <c r="M368" s="1">
        <f t="shared" si="20"/>
        <v>1.2999999999999999E-3</v>
      </c>
      <c r="N368" s="1">
        <f>IF('Tela de entrada'!$K$14="carga",$L$2*M368,'Contrato Flexível Percentual'!$L$2/'Tela de entrada'!$D$12)</f>
        <v>5.2</v>
      </c>
      <c r="O368" s="1">
        <f>IFERROR(MIN('Tela de entrada'!$K$16,MAX(N368,'Tela de entrada'!$K$15)),"")</f>
        <v>5.2</v>
      </c>
      <c r="P368" s="1">
        <f>MAX(0,(SUMIFS($O$2:$O$745,$B$2:$B$745,B368,$A$2:$A$745,A368)-SUMIFS($N$2:$N$745,$B$2:$B$745,B368,$A$2:$A$745,A368)))*((O368-'Tela de entrada'!$K$15)/(IF(SUMIFS($O$2:$O$745,$B$2:$B$745,B368,$A$2:$A$745,A368)-('Tela de entrada'!$K$15*'Tela de entrada'!$D$12)=0,1,SUMIFS($O$2:$O$745,$B$2:$B$745,B368,$A$2:$A$745,A368)-('Tela de entrada'!$K$15*'Tela de entrada'!$D$12))))</f>
        <v>0</v>
      </c>
      <c r="Q368" s="1">
        <f>MAX(0,(SUMIFS($N$2:$N$745,$B$2:$B$745,B368,$A$2:$A$745,A368)-SUMIFS($O$2:$O$745,$B$2:$B$745,B368,$A$2:$A$745,A368)))*(('Tela de entrada'!$K$16-O368)/(IF((('Tela de entrada'!$K$16*'Tela de entrada'!$D$12)-SUMIFS($O$2:$O$745,$B$2:$B$745,B368,$A$2:$A$745,A368))=0,1,(('Tela de entrada'!$K$16*'Tela de entrada'!$D$12)-SUMIFS($O$2:$O$745,$B$2:$B$745,B368,$A$2:$A$745,A368)))))</f>
        <v>0</v>
      </c>
      <c r="R368" s="1">
        <f t="shared" si="21"/>
        <v>5.2</v>
      </c>
    </row>
    <row r="369" spans="1:18" x14ac:dyDescent="0.25">
      <c r="A369">
        <v>1</v>
      </c>
      <c r="B369">
        <v>1</v>
      </c>
      <c r="C369">
        <v>1</v>
      </c>
      <c r="D369">
        <v>368</v>
      </c>
      <c r="E369">
        <v>1</v>
      </c>
      <c r="F369" s="1">
        <f>INDEX('Tela de entrada'!$C$20:$C$763,MATCH('Contrato Flexível Percentual'!D369,'Tela de entrada'!$B$20:$B$763,0),1)</f>
        <v>50</v>
      </c>
      <c r="G369">
        <v>0</v>
      </c>
      <c r="H369">
        <f t="shared" si="19"/>
        <v>50</v>
      </c>
      <c r="M369" s="1">
        <f t="shared" si="20"/>
        <v>2.5000000000000001E-3</v>
      </c>
      <c r="N369" s="1">
        <f>IF('Tela de entrada'!$K$14="carga",$L$2*M369,'Contrato Flexível Percentual'!$L$2/'Tela de entrada'!$D$12)</f>
        <v>10</v>
      </c>
      <c r="O369" s="1">
        <f>IFERROR(MIN('Tela de entrada'!$K$16,MAX(N369,'Tela de entrada'!$K$15)),"")</f>
        <v>10</v>
      </c>
      <c r="P369" s="1">
        <f>MAX(0,(SUMIFS($O$2:$O$745,$B$2:$B$745,B369,$A$2:$A$745,A369)-SUMIFS($N$2:$N$745,$B$2:$B$745,B369,$A$2:$A$745,A369)))*((O369-'Tela de entrada'!$K$15)/(IF(SUMIFS($O$2:$O$745,$B$2:$B$745,B369,$A$2:$A$745,A369)-('Tela de entrada'!$K$15*'Tela de entrada'!$D$12)=0,1,SUMIFS($O$2:$O$745,$B$2:$B$745,B369,$A$2:$A$745,A369)-('Tela de entrada'!$K$15*'Tela de entrada'!$D$12))))</f>
        <v>0</v>
      </c>
      <c r="Q369" s="1">
        <f>MAX(0,(SUMIFS($N$2:$N$745,$B$2:$B$745,B369,$A$2:$A$745,A369)-SUMIFS($O$2:$O$745,$B$2:$B$745,B369,$A$2:$A$745,A369)))*(('Tela de entrada'!$K$16-O369)/(IF((('Tela de entrada'!$K$16*'Tela de entrada'!$D$12)-SUMIFS($O$2:$O$745,$B$2:$B$745,B369,$A$2:$A$745,A369))=0,1,(('Tela de entrada'!$K$16*'Tela de entrada'!$D$12)-SUMIFS($O$2:$O$745,$B$2:$B$745,B369,$A$2:$A$745,A369)))))</f>
        <v>0</v>
      </c>
      <c r="R369" s="1">
        <f t="shared" si="21"/>
        <v>10</v>
      </c>
    </row>
    <row r="370" spans="1:18" x14ac:dyDescent="0.25">
      <c r="A370">
        <v>1</v>
      </c>
      <c r="B370">
        <v>1</v>
      </c>
      <c r="C370">
        <v>1</v>
      </c>
      <c r="D370">
        <v>369</v>
      </c>
      <c r="E370">
        <v>1</v>
      </c>
      <c r="F370" s="1">
        <f>INDEX('Tela de entrada'!$C$20:$C$763,MATCH('Contrato Flexível Percentual'!D370,'Tela de entrada'!$B$20:$B$763,0),1)</f>
        <v>16</v>
      </c>
      <c r="G370">
        <v>0</v>
      </c>
      <c r="H370">
        <f t="shared" si="19"/>
        <v>16</v>
      </c>
      <c r="M370" s="1">
        <f t="shared" si="20"/>
        <v>8.0000000000000004E-4</v>
      </c>
      <c r="N370" s="1">
        <f>IF('Tela de entrada'!$K$14="carga",$L$2*M370,'Contrato Flexível Percentual'!$L$2/'Tela de entrada'!$D$12)</f>
        <v>3.2</v>
      </c>
      <c r="O370" s="1">
        <f>IFERROR(MIN('Tela de entrada'!$K$16,MAX(N370,'Tela de entrada'!$K$15)),"")</f>
        <v>3.2</v>
      </c>
      <c r="P370" s="1">
        <f>MAX(0,(SUMIFS($O$2:$O$745,$B$2:$B$745,B370,$A$2:$A$745,A370)-SUMIFS($N$2:$N$745,$B$2:$B$745,B370,$A$2:$A$745,A370)))*((O370-'Tela de entrada'!$K$15)/(IF(SUMIFS($O$2:$O$745,$B$2:$B$745,B370,$A$2:$A$745,A370)-('Tela de entrada'!$K$15*'Tela de entrada'!$D$12)=0,1,SUMIFS($O$2:$O$745,$B$2:$B$745,B370,$A$2:$A$745,A370)-('Tela de entrada'!$K$15*'Tela de entrada'!$D$12))))</f>
        <v>0</v>
      </c>
      <c r="Q370" s="1">
        <f>MAX(0,(SUMIFS($N$2:$N$745,$B$2:$B$745,B370,$A$2:$A$745,A370)-SUMIFS($O$2:$O$745,$B$2:$B$745,B370,$A$2:$A$745,A370)))*(('Tela de entrada'!$K$16-O370)/(IF((('Tela de entrada'!$K$16*'Tela de entrada'!$D$12)-SUMIFS($O$2:$O$745,$B$2:$B$745,B370,$A$2:$A$745,A370))=0,1,(('Tela de entrada'!$K$16*'Tela de entrada'!$D$12)-SUMIFS($O$2:$O$745,$B$2:$B$745,B370,$A$2:$A$745,A370)))))</f>
        <v>0</v>
      </c>
      <c r="R370" s="1">
        <f t="shared" si="21"/>
        <v>3.2</v>
      </c>
    </row>
    <row r="371" spans="1:18" x14ac:dyDescent="0.25">
      <c r="A371">
        <v>1</v>
      </c>
      <c r="B371">
        <v>1</v>
      </c>
      <c r="C371">
        <v>1</v>
      </c>
      <c r="D371">
        <v>370</v>
      </c>
      <c r="E371">
        <v>1</v>
      </c>
      <c r="F371" s="1">
        <f>INDEX('Tela de entrada'!$C$20:$C$763,MATCH('Contrato Flexível Percentual'!D371,'Tela de entrada'!$B$20:$B$763,0),1)</f>
        <v>27</v>
      </c>
      <c r="G371">
        <v>0</v>
      </c>
      <c r="H371">
        <f t="shared" si="19"/>
        <v>27</v>
      </c>
      <c r="M371" s="1">
        <f t="shared" si="20"/>
        <v>1.3500000000000001E-3</v>
      </c>
      <c r="N371" s="1">
        <f>IF('Tela de entrada'!$K$14="carga",$L$2*M371,'Contrato Flexível Percentual'!$L$2/'Tela de entrada'!$D$12)</f>
        <v>5.4</v>
      </c>
      <c r="O371" s="1">
        <f>IFERROR(MIN('Tela de entrada'!$K$16,MAX(N371,'Tela de entrada'!$K$15)),"")</f>
        <v>5.4</v>
      </c>
      <c r="P371" s="1">
        <f>MAX(0,(SUMIFS($O$2:$O$745,$B$2:$B$745,B371,$A$2:$A$745,A371)-SUMIFS($N$2:$N$745,$B$2:$B$745,B371,$A$2:$A$745,A371)))*((O371-'Tela de entrada'!$K$15)/(IF(SUMIFS($O$2:$O$745,$B$2:$B$745,B371,$A$2:$A$745,A371)-('Tela de entrada'!$K$15*'Tela de entrada'!$D$12)=0,1,SUMIFS($O$2:$O$745,$B$2:$B$745,B371,$A$2:$A$745,A371)-('Tela de entrada'!$K$15*'Tela de entrada'!$D$12))))</f>
        <v>0</v>
      </c>
      <c r="Q371" s="1">
        <f>MAX(0,(SUMIFS($N$2:$N$745,$B$2:$B$745,B371,$A$2:$A$745,A371)-SUMIFS($O$2:$O$745,$B$2:$B$745,B371,$A$2:$A$745,A371)))*(('Tela de entrada'!$K$16-O371)/(IF((('Tela de entrada'!$K$16*'Tela de entrada'!$D$12)-SUMIFS($O$2:$O$745,$B$2:$B$745,B371,$A$2:$A$745,A371))=0,1,(('Tela de entrada'!$K$16*'Tela de entrada'!$D$12)-SUMIFS($O$2:$O$745,$B$2:$B$745,B371,$A$2:$A$745,A371)))))</f>
        <v>0</v>
      </c>
      <c r="R371" s="1">
        <f t="shared" si="21"/>
        <v>5.4</v>
      </c>
    </row>
    <row r="372" spans="1:18" x14ac:dyDescent="0.25">
      <c r="A372">
        <v>1</v>
      </c>
      <c r="B372">
        <v>1</v>
      </c>
      <c r="C372">
        <v>1</v>
      </c>
      <c r="D372">
        <v>371</v>
      </c>
      <c r="E372">
        <v>1</v>
      </c>
      <c r="F372" s="1">
        <f>INDEX('Tela de entrada'!$C$20:$C$763,MATCH('Contrato Flexível Percentual'!D372,'Tela de entrada'!$B$20:$B$763,0),1)</f>
        <v>14</v>
      </c>
      <c r="G372">
        <v>0</v>
      </c>
      <c r="H372">
        <f t="shared" si="19"/>
        <v>14</v>
      </c>
      <c r="M372" s="1">
        <f t="shared" si="20"/>
        <v>6.9999999999999999E-4</v>
      </c>
      <c r="N372" s="1">
        <f>IF('Tela de entrada'!$K$14="carga",$L$2*M372,'Contrato Flexível Percentual'!$L$2/'Tela de entrada'!$D$12)</f>
        <v>2.8</v>
      </c>
      <c r="O372" s="1">
        <f>IFERROR(MIN('Tela de entrada'!$K$16,MAX(N372,'Tela de entrada'!$K$15)),"")</f>
        <v>2.8</v>
      </c>
      <c r="P372" s="1">
        <f>MAX(0,(SUMIFS($O$2:$O$745,$B$2:$B$745,B372,$A$2:$A$745,A372)-SUMIFS($N$2:$N$745,$B$2:$B$745,B372,$A$2:$A$745,A372)))*((O372-'Tela de entrada'!$K$15)/(IF(SUMIFS($O$2:$O$745,$B$2:$B$745,B372,$A$2:$A$745,A372)-('Tela de entrada'!$K$15*'Tela de entrada'!$D$12)=0,1,SUMIFS($O$2:$O$745,$B$2:$B$745,B372,$A$2:$A$745,A372)-('Tela de entrada'!$K$15*'Tela de entrada'!$D$12))))</f>
        <v>0</v>
      </c>
      <c r="Q372" s="1">
        <f>MAX(0,(SUMIFS($N$2:$N$745,$B$2:$B$745,B372,$A$2:$A$745,A372)-SUMIFS($O$2:$O$745,$B$2:$B$745,B372,$A$2:$A$745,A372)))*(('Tela de entrada'!$K$16-O372)/(IF((('Tela de entrada'!$K$16*'Tela de entrada'!$D$12)-SUMIFS($O$2:$O$745,$B$2:$B$745,B372,$A$2:$A$745,A372))=0,1,(('Tela de entrada'!$K$16*'Tela de entrada'!$D$12)-SUMIFS($O$2:$O$745,$B$2:$B$745,B372,$A$2:$A$745,A372)))))</f>
        <v>0</v>
      </c>
      <c r="R372" s="1">
        <f t="shared" si="21"/>
        <v>2.8</v>
      </c>
    </row>
    <row r="373" spans="1:18" x14ac:dyDescent="0.25">
      <c r="A373">
        <v>1</v>
      </c>
      <c r="B373">
        <v>1</v>
      </c>
      <c r="C373">
        <v>1</v>
      </c>
      <c r="D373">
        <v>372</v>
      </c>
      <c r="E373">
        <v>1</v>
      </c>
      <c r="F373" s="1">
        <f>INDEX('Tela de entrada'!$C$20:$C$763,MATCH('Contrato Flexível Percentual'!D373,'Tela de entrada'!$B$20:$B$763,0),1)</f>
        <v>31</v>
      </c>
      <c r="G373">
        <v>0</v>
      </c>
      <c r="H373">
        <f t="shared" si="19"/>
        <v>31</v>
      </c>
      <c r="M373" s="1">
        <f t="shared" si="20"/>
        <v>1.5499999999999999E-3</v>
      </c>
      <c r="N373" s="1">
        <f>IF('Tela de entrada'!$K$14="carga",$L$2*M373,'Contrato Flexível Percentual'!$L$2/'Tela de entrada'!$D$12)</f>
        <v>6.2</v>
      </c>
      <c r="O373" s="1">
        <f>IFERROR(MIN('Tela de entrada'!$K$16,MAX(N373,'Tela de entrada'!$K$15)),"")</f>
        <v>6.2</v>
      </c>
      <c r="P373" s="1">
        <f>MAX(0,(SUMIFS($O$2:$O$745,$B$2:$B$745,B373,$A$2:$A$745,A373)-SUMIFS($N$2:$N$745,$B$2:$B$745,B373,$A$2:$A$745,A373)))*((O373-'Tela de entrada'!$K$15)/(IF(SUMIFS($O$2:$O$745,$B$2:$B$745,B373,$A$2:$A$745,A373)-('Tela de entrada'!$K$15*'Tela de entrada'!$D$12)=0,1,SUMIFS($O$2:$O$745,$B$2:$B$745,B373,$A$2:$A$745,A373)-('Tela de entrada'!$K$15*'Tela de entrada'!$D$12))))</f>
        <v>0</v>
      </c>
      <c r="Q373" s="1">
        <f>MAX(0,(SUMIFS($N$2:$N$745,$B$2:$B$745,B373,$A$2:$A$745,A373)-SUMIFS($O$2:$O$745,$B$2:$B$745,B373,$A$2:$A$745,A373)))*(('Tela de entrada'!$K$16-O373)/(IF((('Tela de entrada'!$K$16*'Tela de entrada'!$D$12)-SUMIFS($O$2:$O$745,$B$2:$B$745,B373,$A$2:$A$745,A373))=0,1,(('Tela de entrada'!$K$16*'Tela de entrada'!$D$12)-SUMIFS($O$2:$O$745,$B$2:$B$745,B373,$A$2:$A$745,A373)))))</f>
        <v>0</v>
      </c>
      <c r="R373" s="1">
        <f t="shared" si="21"/>
        <v>6.2</v>
      </c>
    </row>
    <row r="374" spans="1:18" x14ac:dyDescent="0.25">
      <c r="A374">
        <v>1</v>
      </c>
      <c r="B374">
        <v>1</v>
      </c>
      <c r="C374">
        <v>1</v>
      </c>
      <c r="D374">
        <v>373</v>
      </c>
      <c r="E374">
        <v>1</v>
      </c>
      <c r="F374" s="1">
        <f>INDEX('Tela de entrada'!$C$20:$C$763,MATCH('Contrato Flexível Percentual'!D374,'Tela de entrada'!$B$20:$B$763,0),1)</f>
        <v>14</v>
      </c>
      <c r="G374">
        <v>0</v>
      </c>
      <c r="H374">
        <f t="shared" si="19"/>
        <v>14</v>
      </c>
      <c r="M374" s="1">
        <f t="shared" si="20"/>
        <v>6.9999999999999999E-4</v>
      </c>
      <c r="N374" s="1">
        <f>IF('Tela de entrada'!$K$14="carga",$L$2*M374,'Contrato Flexível Percentual'!$L$2/'Tela de entrada'!$D$12)</f>
        <v>2.8</v>
      </c>
      <c r="O374" s="1">
        <f>IFERROR(MIN('Tela de entrada'!$K$16,MAX(N374,'Tela de entrada'!$K$15)),"")</f>
        <v>2.8</v>
      </c>
      <c r="P374" s="1">
        <f>MAX(0,(SUMIFS($O$2:$O$745,$B$2:$B$745,B374,$A$2:$A$745,A374)-SUMIFS($N$2:$N$745,$B$2:$B$745,B374,$A$2:$A$745,A374)))*((O374-'Tela de entrada'!$K$15)/(IF(SUMIFS($O$2:$O$745,$B$2:$B$745,B374,$A$2:$A$745,A374)-('Tela de entrada'!$K$15*'Tela de entrada'!$D$12)=0,1,SUMIFS($O$2:$O$745,$B$2:$B$745,B374,$A$2:$A$745,A374)-('Tela de entrada'!$K$15*'Tela de entrada'!$D$12))))</f>
        <v>0</v>
      </c>
      <c r="Q374" s="1">
        <f>MAX(0,(SUMIFS($N$2:$N$745,$B$2:$B$745,B374,$A$2:$A$745,A374)-SUMIFS($O$2:$O$745,$B$2:$B$745,B374,$A$2:$A$745,A374)))*(('Tela de entrada'!$K$16-O374)/(IF((('Tela de entrada'!$K$16*'Tela de entrada'!$D$12)-SUMIFS($O$2:$O$745,$B$2:$B$745,B374,$A$2:$A$745,A374))=0,1,(('Tela de entrada'!$K$16*'Tela de entrada'!$D$12)-SUMIFS($O$2:$O$745,$B$2:$B$745,B374,$A$2:$A$745,A374)))))</f>
        <v>0</v>
      </c>
      <c r="R374" s="1">
        <f t="shared" si="21"/>
        <v>2.8</v>
      </c>
    </row>
    <row r="375" spans="1:18" x14ac:dyDescent="0.25">
      <c r="A375">
        <v>1</v>
      </c>
      <c r="B375">
        <v>1</v>
      </c>
      <c r="C375">
        <v>1</v>
      </c>
      <c r="D375">
        <v>374</v>
      </c>
      <c r="E375">
        <v>1</v>
      </c>
      <c r="F375" s="1">
        <f>INDEX('Tela de entrada'!$C$20:$C$763,MATCH('Contrato Flexível Percentual'!D375,'Tela de entrada'!$B$20:$B$763,0),1)</f>
        <v>46</v>
      </c>
      <c r="G375">
        <v>0</v>
      </c>
      <c r="H375">
        <f t="shared" si="19"/>
        <v>46</v>
      </c>
      <c r="M375" s="1">
        <f t="shared" si="20"/>
        <v>2.3E-3</v>
      </c>
      <c r="N375" s="1">
        <f>IF('Tela de entrada'!$K$14="carga",$L$2*M375,'Contrato Flexível Percentual'!$L$2/'Tela de entrada'!$D$12)</f>
        <v>9.1999999999999993</v>
      </c>
      <c r="O375" s="1">
        <f>IFERROR(MIN('Tela de entrada'!$K$16,MAX(N375,'Tela de entrada'!$K$15)),"")</f>
        <v>9.1999999999999993</v>
      </c>
      <c r="P375" s="1">
        <f>MAX(0,(SUMIFS($O$2:$O$745,$B$2:$B$745,B375,$A$2:$A$745,A375)-SUMIFS($N$2:$N$745,$B$2:$B$745,B375,$A$2:$A$745,A375)))*((O375-'Tela de entrada'!$K$15)/(IF(SUMIFS($O$2:$O$745,$B$2:$B$745,B375,$A$2:$A$745,A375)-('Tela de entrada'!$K$15*'Tela de entrada'!$D$12)=0,1,SUMIFS($O$2:$O$745,$B$2:$B$745,B375,$A$2:$A$745,A375)-('Tela de entrada'!$K$15*'Tela de entrada'!$D$12))))</f>
        <v>0</v>
      </c>
      <c r="Q375" s="1">
        <f>MAX(0,(SUMIFS($N$2:$N$745,$B$2:$B$745,B375,$A$2:$A$745,A375)-SUMIFS($O$2:$O$745,$B$2:$B$745,B375,$A$2:$A$745,A375)))*(('Tela de entrada'!$K$16-O375)/(IF((('Tela de entrada'!$K$16*'Tela de entrada'!$D$12)-SUMIFS($O$2:$O$745,$B$2:$B$745,B375,$A$2:$A$745,A375))=0,1,(('Tela de entrada'!$K$16*'Tela de entrada'!$D$12)-SUMIFS($O$2:$O$745,$B$2:$B$745,B375,$A$2:$A$745,A375)))))</f>
        <v>0</v>
      </c>
      <c r="R375" s="1">
        <f t="shared" si="21"/>
        <v>9.1999999999999993</v>
      </c>
    </row>
    <row r="376" spans="1:18" x14ac:dyDescent="0.25">
      <c r="A376">
        <v>1</v>
      </c>
      <c r="B376">
        <v>1</v>
      </c>
      <c r="C376">
        <v>1</v>
      </c>
      <c r="D376">
        <v>375</v>
      </c>
      <c r="E376">
        <v>1</v>
      </c>
      <c r="F376" s="1">
        <f>INDEX('Tela de entrada'!$C$20:$C$763,MATCH('Contrato Flexível Percentual'!D376,'Tela de entrada'!$B$20:$B$763,0),1)</f>
        <v>11</v>
      </c>
      <c r="G376">
        <v>0</v>
      </c>
      <c r="H376">
        <f t="shared" si="19"/>
        <v>11</v>
      </c>
      <c r="M376" s="1">
        <f t="shared" si="20"/>
        <v>5.5000000000000003E-4</v>
      </c>
      <c r="N376" s="1">
        <f>IF('Tela de entrada'!$K$14="carga",$L$2*M376,'Contrato Flexível Percentual'!$L$2/'Tela de entrada'!$D$12)</f>
        <v>2.2000000000000002</v>
      </c>
      <c r="O376" s="1">
        <f>IFERROR(MIN('Tela de entrada'!$K$16,MAX(N376,'Tela de entrada'!$K$15)),"")</f>
        <v>2.2000000000000002</v>
      </c>
      <c r="P376" s="1">
        <f>MAX(0,(SUMIFS($O$2:$O$745,$B$2:$B$745,B376,$A$2:$A$745,A376)-SUMIFS($N$2:$N$745,$B$2:$B$745,B376,$A$2:$A$745,A376)))*((O376-'Tela de entrada'!$K$15)/(IF(SUMIFS($O$2:$O$745,$B$2:$B$745,B376,$A$2:$A$745,A376)-('Tela de entrada'!$K$15*'Tela de entrada'!$D$12)=0,1,SUMIFS($O$2:$O$745,$B$2:$B$745,B376,$A$2:$A$745,A376)-('Tela de entrada'!$K$15*'Tela de entrada'!$D$12))))</f>
        <v>0</v>
      </c>
      <c r="Q376" s="1">
        <f>MAX(0,(SUMIFS($N$2:$N$745,$B$2:$B$745,B376,$A$2:$A$745,A376)-SUMIFS($O$2:$O$745,$B$2:$B$745,B376,$A$2:$A$745,A376)))*(('Tela de entrada'!$K$16-O376)/(IF((('Tela de entrada'!$K$16*'Tela de entrada'!$D$12)-SUMIFS($O$2:$O$745,$B$2:$B$745,B376,$A$2:$A$745,A376))=0,1,(('Tela de entrada'!$K$16*'Tela de entrada'!$D$12)-SUMIFS($O$2:$O$745,$B$2:$B$745,B376,$A$2:$A$745,A376)))))</f>
        <v>0</v>
      </c>
      <c r="R376" s="1">
        <f t="shared" si="21"/>
        <v>2.2000000000000002</v>
      </c>
    </row>
    <row r="377" spans="1:18" x14ac:dyDescent="0.25">
      <c r="A377">
        <v>1</v>
      </c>
      <c r="B377">
        <v>1</v>
      </c>
      <c r="C377">
        <v>1</v>
      </c>
      <c r="D377">
        <v>376</v>
      </c>
      <c r="E377">
        <v>1</v>
      </c>
      <c r="F377" s="1">
        <f>INDEX('Tela de entrada'!$C$20:$C$763,MATCH('Contrato Flexível Percentual'!D377,'Tela de entrada'!$B$20:$B$763,0),1)</f>
        <v>21</v>
      </c>
      <c r="G377">
        <v>0</v>
      </c>
      <c r="H377">
        <f t="shared" si="19"/>
        <v>21</v>
      </c>
      <c r="M377" s="1">
        <f t="shared" si="20"/>
        <v>1.0499999999999999E-3</v>
      </c>
      <c r="N377" s="1">
        <f>IF('Tela de entrada'!$K$14="carga",$L$2*M377,'Contrato Flexível Percentual'!$L$2/'Tela de entrada'!$D$12)</f>
        <v>4.2</v>
      </c>
      <c r="O377" s="1">
        <f>IFERROR(MIN('Tela de entrada'!$K$16,MAX(N377,'Tela de entrada'!$K$15)),"")</f>
        <v>4.2</v>
      </c>
      <c r="P377" s="1">
        <f>MAX(0,(SUMIFS($O$2:$O$745,$B$2:$B$745,B377,$A$2:$A$745,A377)-SUMIFS($N$2:$N$745,$B$2:$B$745,B377,$A$2:$A$745,A377)))*((O377-'Tela de entrada'!$K$15)/(IF(SUMIFS($O$2:$O$745,$B$2:$B$745,B377,$A$2:$A$745,A377)-('Tela de entrada'!$K$15*'Tela de entrada'!$D$12)=0,1,SUMIFS($O$2:$O$745,$B$2:$B$745,B377,$A$2:$A$745,A377)-('Tela de entrada'!$K$15*'Tela de entrada'!$D$12))))</f>
        <v>0</v>
      </c>
      <c r="Q377" s="1">
        <f>MAX(0,(SUMIFS($N$2:$N$745,$B$2:$B$745,B377,$A$2:$A$745,A377)-SUMIFS($O$2:$O$745,$B$2:$B$745,B377,$A$2:$A$745,A377)))*(('Tela de entrada'!$K$16-O377)/(IF((('Tela de entrada'!$K$16*'Tela de entrada'!$D$12)-SUMIFS($O$2:$O$745,$B$2:$B$745,B377,$A$2:$A$745,A377))=0,1,(('Tela de entrada'!$K$16*'Tela de entrada'!$D$12)-SUMIFS($O$2:$O$745,$B$2:$B$745,B377,$A$2:$A$745,A377)))))</f>
        <v>0</v>
      </c>
      <c r="R377" s="1">
        <f t="shared" si="21"/>
        <v>4.2</v>
      </c>
    </row>
    <row r="378" spans="1:18" x14ac:dyDescent="0.25">
      <c r="A378">
        <v>1</v>
      </c>
      <c r="B378">
        <v>1</v>
      </c>
      <c r="C378">
        <v>1</v>
      </c>
      <c r="D378">
        <v>377</v>
      </c>
      <c r="E378">
        <v>1</v>
      </c>
      <c r="F378" s="1">
        <f>INDEX('Tela de entrada'!$C$20:$C$763,MATCH('Contrato Flexível Percentual'!D378,'Tela de entrada'!$B$20:$B$763,0),1)</f>
        <v>40</v>
      </c>
      <c r="G378">
        <v>0</v>
      </c>
      <c r="H378">
        <f t="shared" si="19"/>
        <v>40</v>
      </c>
      <c r="M378" s="1">
        <f t="shared" si="20"/>
        <v>2E-3</v>
      </c>
      <c r="N378" s="1">
        <f>IF('Tela de entrada'!$K$14="carga",$L$2*M378,'Contrato Flexível Percentual'!$L$2/'Tela de entrada'!$D$12)</f>
        <v>8</v>
      </c>
      <c r="O378" s="1">
        <f>IFERROR(MIN('Tela de entrada'!$K$16,MAX(N378,'Tela de entrada'!$K$15)),"")</f>
        <v>8</v>
      </c>
      <c r="P378" s="1">
        <f>MAX(0,(SUMIFS($O$2:$O$745,$B$2:$B$745,B378,$A$2:$A$745,A378)-SUMIFS($N$2:$N$745,$B$2:$B$745,B378,$A$2:$A$745,A378)))*((O378-'Tela de entrada'!$K$15)/(IF(SUMIFS($O$2:$O$745,$B$2:$B$745,B378,$A$2:$A$745,A378)-('Tela de entrada'!$K$15*'Tela de entrada'!$D$12)=0,1,SUMIFS($O$2:$O$745,$B$2:$B$745,B378,$A$2:$A$745,A378)-('Tela de entrada'!$K$15*'Tela de entrada'!$D$12))))</f>
        <v>0</v>
      </c>
      <c r="Q378" s="1">
        <f>MAX(0,(SUMIFS($N$2:$N$745,$B$2:$B$745,B378,$A$2:$A$745,A378)-SUMIFS($O$2:$O$745,$B$2:$B$745,B378,$A$2:$A$745,A378)))*(('Tela de entrada'!$K$16-O378)/(IF((('Tela de entrada'!$K$16*'Tela de entrada'!$D$12)-SUMIFS($O$2:$O$745,$B$2:$B$745,B378,$A$2:$A$745,A378))=0,1,(('Tela de entrada'!$K$16*'Tela de entrada'!$D$12)-SUMIFS($O$2:$O$745,$B$2:$B$745,B378,$A$2:$A$745,A378)))))</f>
        <v>0</v>
      </c>
      <c r="R378" s="1">
        <f t="shared" si="21"/>
        <v>8</v>
      </c>
    </row>
    <row r="379" spans="1:18" x14ac:dyDescent="0.25">
      <c r="A379">
        <v>1</v>
      </c>
      <c r="B379">
        <v>1</v>
      </c>
      <c r="C379">
        <v>1</v>
      </c>
      <c r="D379">
        <v>378</v>
      </c>
      <c r="E379">
        <v>1</v>
      </c>
      <c r="F379" s="1">
        <f>INDEX('Tela de entrada'!$C$20:$C$763,MATCH('Contrato Flexível Percentual'!D379,'Tela de entrada'!$B$20:$B$763,0),1)</f>
        <v>7</v>
      </c>
      <c r="G379">
        <v>0</v>
      </c>
      <c r="H379">
        <f t="shared" si="19"/>
        <v>7</v>
      </c>
      <c r="M379" s="1">
        <f t="shared" si="20"/>
        <v>3.5E-4</v>
      </c>
      <c r="N379" s="1">
        <f>IF('Tela de entrada'!$K$14="carga",$L$2*M379,'Contrato Flexível Percentual'!$L$2/'Tela de entrada'!$D$12)</f>
        <v>1.4</v>
      </c>
      <c r="O379" s="1">
        <f>IFERROR(MIN('Tela de entrada'!$K$16,MAX(N379,'Tela de entrada'!$K$15)),"")</f>
        <v>1.4</v>
      </c>
      <c r="P379" s="1">
        <f>MAX(0,(SUMIFS($O$2:$O$745,$B$2:$B$745,B379,$A$2:$A$745,A379)-SUMIFS($N$2:$N$745,$B$2:$B$745,B379,$A$2:$A$745,A379)))*((O379-'Tela de entrada'!$K$15)/(IF(SUMIFS($O$2:$O$745,$B$2:$B$745,B379,$A$2:$A$745,A379)-('Tela de entrada'!$K$15*'Tela de entrada'!$D$12)=0,1,SUMIFS($O$2:$O$745,$B$2:$B$745,B379,$A$2:$A$745,A379)-('Tela de entrada'!$K$15*'Tela de entrada'!$D$12))))</f>
        <v>0</v>
      </c>
      <c r="Q379" s="1">
        <f>MAX(0,(SUMIFS($N$2:$N$745,$B$2:$B$745,B379,$A$2:$A$745,A379)-SUMIFS($O$2:$O$745,$B$2:$B$745,B379,$A$2:$A$745,A379)))*(('Tela de entrada'!$K$16-O379)/(IF((('Tela de entrada'!$K$16*'Tela de entrada'!$D$12)-SUMIFS($O$2:$O$745,$B$2:$B$745,B379,$A$2:$A$745,A379))=0,1,(('Tela de entrada'!$K$16*'Tela de entrada'!$D$12)-SUMIFS($O$2:$O$745,$B$2:$B$745,B379,$A$2:$A$745,A379)))))</f>
        <v>0</v>
      </c>
      <c r="R379" s="1">
        <f t="shared" si="21"/>
        <v>1.4</v>
      </c>
    </row>
    <row r="380" spans="1:18" x14ac:dyDescent="0.25">
      <c r="A380">
        <v>1</v>
      </c>
      <c r="B380">
        <v>1</v>
      </c>
      <c r="C380">
        <v>1</v>
      </c>
      <c r="D380">
        <v>379</v>
      </c>
      <c r="E380">
        <v>1</v>
      </c>
      <c r="F380" s="1">
        <f>INDEX('Tela de entrada'!$C$20:$C$763,MATCH('Contrato Flexível Percentual'!D380,'Tela de entrada'!$B$20:$B$763,0),1)</f>
        <v>9</v>
      </c>
      <c r="G380">
        <v>0</v>
      </c>
      <c r="H380">
        <f t="shared" si="19"/>
        <v>9</v>
      </c>
      <c r="M380" s="1">
        <f t="shared" si="20"/>
        <v>4.4999999999999999E-4</v>
      </c>
      <c r="N380" s="1">
        <f>IF('Tela de entrada'!$K$14="carga",$L$2*M380,'Contrato Flexível Percentual'!$L$2/'Tela de entrada'!$D$12)</f>
        <v>1.8</v>
      </c>
      <c r="O380" s="1">
        <f>IFERROR(MIN('Tela de entrada'!$K$16,MAX(N380,'Tela de entrada'!$K$15)),"")</f>
        <v>1.8</v>
      </c>
      <c r="P380" s="1">
        <f>MAX(0,(SUMIFS($O$2:$O$745,$B$2:$B$745,B380,$A$2:$A$745,A380)-SUMIFS($N$2:$N$745,$B$2:$B$745,B380,$A$2:$A$745,A380)))*((O380-'Tela de entrada'!$K$15)/(IF(SUMIFS($O$2:$O$745,$B$2:$B$745,B380,$A$2:$A$745,A380)-('Tela de entrada'!$K$15*'Tela de entrada'!$D$12)=0,1,SUMIFS($O$2:$O$745,$B$2:$B$745,B380,$A$2:$A$745,A380)-('Tela de entrada'!$K$15*'Tela de entrada'!$D$12))))</f>
        <v>0</v>
      </c>
      <c r="Q380" s="1">
        <f>MAX(0,(SUMIFS($N$2:$N$745,$B$2:$B$745,B380,$A$2:$A$745,A380)-SUMIFS($O$2:$O$745,$B$2:$B$745,B380,$A$2:$A$745,A380)))*(('Tela de entrada'!$K$16-O380)/(IF((('Tela de entrada'!$K$16*'Tela de entrada'!$D$12)-SUMIFS($O$2:$O$745,$B$2:$B$745,B380,$A$2:$A$745,A380))=0,1,(('Tela de entrada'!$K$16*'Tela de entrada'!$D$12)-SUMIFS($O$2:$O$745,$B$2:$B$745,B380,$A$2:$A$745,A380)))))</f>
        <v>0</v>
      </c>
      <c r="R380" s="1">
        <f t="shared" si="21"/>
        <v>1.8</v>
      </c>
    </row>
    <row r="381" spans="1:18" x14ac:dyDescent="0.25">
      <c r="A381">
        <v>1</v>
      </c>
      <c r="B381">
        <v>1</v>
      </c>
      <c r="C381">
        <v>1</v>
      </c>
      <c r="D381">
        <v>380</v>
      </c>
      <c r="E381">
        <v>1</v>
      </c>
      <c r="F381" s="1">
        <f>INDEX('Tela de entrada'!$C$20:$C$763,MATCH('Contrato Flexível Percentual'!D381,'Tela de entrada'!$B$20:$B$763,0),1)</f>
        <v>46</v>
      </c>
      <c r="G381">
        <v>0</v>
      </c>
      <c r="H381">
        <f t="shared" si="19"/>
        <v>46</v>
      </c>
      <c r="M381" s="1">
        <f t="shared" si="20"/>
        <v>2.3E-3</v>
      </c>
      <c r="N381" s="1">
        <f>IF('Tela de entrada'!$K$14="carga",$L$2*M381,'Contrato Flexível Percentual'!$L$2/'Tela de entrada'!$D$12)</f>
        <v>9.1999999999999993</v>
      </c>
      <c r="O381" s="1">
        <f>IFERROR(MIN('Tela de entrada'!$K$16,MAX(N381,'Tela de entrada'!$K$15)),"")</f>
        <v>9.1999999999999993</v>
      </c>
      <c r="P381" s="1">
        <f>MAX(0,(SUMIFS($O$2:$O$745,$B$2:$B$745,B381,$A$2:$A$745,A381)-SUMIFS($N$2:$N$745,$B$2:$B$745,B381,$A$2:$A$745,A381)))*((O381-'Tela de entrada'!$K$15)/(IF(SUMIFS($O$2:$O$745,$B$2:$B$745,B381,$A$2:$A$745,A381)-('Tela de entrada'!$K$15*'Tela de entrada'!$D$12)=0,1,SUMIFS($O$2:$O$745,$B$2:$B$745,B381,$A$2:$A$745,A381)-('Tela de entrada'!$K$15*'Tela de entrada'!$D$12))))</f>
        <v>0</v>
      </c>
      <c r="Q381" s="1">
        <f>MAX(0,(SUMIFS($N$2:$N$745,$B$2:$B$745,B381,$A$2:$A$745,A381)-SUMIFS($O$2:$O$745,$B$2:$B$745,B381,$A$2:$A$745,A381)))*(('Tela de entrada'!$K$16-O381)/(IF((('Tela de entrada'!$K$16*'Tela de entrada'!$D$12)-SUMIFS($O$2:$O$745,$B$2:$B$745,B381,$A$2:$A$745,A381))=0,1,(('Tela de entrada'!$K$16*'Tela de entrada'!$D$12)-SUMIFS($O$2:$O$745,$B$2:$B$745,B381,$A$2:$A$745,A381)))))</f>
        <v>0</v>
      </c>
      <c r="R381" s="1">
        <f t="shared" si="21"/>
        <v>9.1999999999999993</v>
      </c>
    </row>
    <row r="382" spans="1:18" x14ac:dyDescent="0.25">
      <c r="A382">
        <v>1</v>
      </c>
      <c r="B382">
        <v>1</v>
      </c>
      <c r="C382">
        <v>1</v>
      </c>
      <c r="D382">
        <v>381</v>
      </c>
      <c r="E382">
        <v>1</v>
      </c>
      <c r="F382" s="1">
        <f>INDEX('Tela de entrada'!$C$20:$C$763,MATCH('Contrato Flexível Percentual'!D382,'Tela de entrada'!$B$20:$B$763,0),1)</f>
        <v>10</v>
      </c>
      <c r="G382">
        <v>0</v>
      </c>
      <c r="H382">
        <f t="shared" si="19"/>
        <v>10</v>
      </c>
      <c r="M382" s="1">
        <f t="shared" si="20"/>
        <v>5.0000000000000001E-4</v>
      </c>
      <c r="N382" s="1">
        <f>IF('Tela de entrada'!$K$14="carga",$L$2*M382,'Contrato Flexível Percentual'!$L$2/'Tela de entrada'!$D$12)</f>
        <v>2</v>
      </c>
      <c r="O382" s="1">
        <f>IFERROR(MIN('Tela de entrada'!$K$16,MAX(N382,'Tela de entrada'!$K$15)),"")</f>
        <v>2</v>
      </c>
      <c r="P382" s="1">
        <f>MAX(0,(SUMIFS($O$2:$O$745,$B$2:$B$745,B382,$A$2:$A$745,A382)-SUMIFS($N$2:$N$745,$B$2:$B$745,B382,$A$2:$A$745,A382)))*((O382-'Tela de entrada'!$K$15)/(IF(SUMIFS($O$2:$O$745,$B$2:$B$745,B382,$A$2:$A$745,A382)-('Tela de entrada'!$K$15*'Tela de entrada'!$D$12)=0,1,SUMIFS($O$2:$O$745,$B$2:$B$745,B382,$A$2:$A$745,A382)-('Tela de entrada'!$K$15*'Tela de entrada'!$D$12))))</f>
        <v>0</v>
      </c>
      <c r="Q382" s="1">
        <f>MAX(0,(SUMIFS($N$2:$N$745,$B$2:$B$745,B382,$A$2:$A$745,A382)-SUMIFS($O$2:$O$745,$B$2:$B$745,B382,$A$2:$A$745,A382)))*(('Tela de entrada'!$K$16-O382)/(IF((('Tela de entrada'!$K$16*'Tela de entrada'!$D$12)-SUMIFS($O$2:$O$745,$B$2:$B$745,B382,$A$2:$A$745,A382))=0,1,(('Tela de entrada'!$K$16*'Tela de entrada'!$D$12)-SUMIFS($O$2:$O$745,$B$2:$B$745,B382,$A$2:$A$745,A382)))))</f>
        <v>0</v>
      </c>
      <c r="R382" s="1">
        <f t="shared" si="21"/>
        <v>2</v>
      </c>
    </row>
    <row r="383" spans="1:18" x14ac:dyDescent="0.25">
      <c r="A383">
        <v>1</v>
      </c>
      <c r="B383">
        <v>1</v>
      </c>
      <c r="C383">
        <v>1</v>
      </c>
      <c r="D383">
        <v>382</v>
      </c>
      <c r="E383">
        <v>1</v>
      </c>
      <c r="F383" s="1">
        <f>INDEX('Tela de entrada'!$C$20:$C$763,MATCH('Contrato Flexível Percentual'!D383,'Tela de entrada'!$B$20:$B$763,0),1)</f>
        <v>30</v>
      </c>
      <c r="G383">
        <v>0</v>
      </c>
      <c r="H383">
        <f t="shared" si="19"/>
        <v>30</v>
      </c>
      <c r="M383" s="1">
        <f t="shared" si="20"/>
        <v>1.5E-3</v>
      </c>
      <c r="N383" s="1">
        <f>IF('Tela de entrada'!$K$14="carga",$L$2*M383,'Contrato Flexível Percentual'!$L$2/'Tela de entrada'!$D$12)</f>
        <v>6</v>
      </c>
      <c r="O383" s="1">
        <f>IFERROR(MIN('Tela de entrada'!$K$16,MAX(N383,'Tela de entrada'!$K$15)),"")</f>
        <v>6</v>
      </c>
      <c r="P383" s="1">
        <f>MAX(0,(SUMIFS($O$2:$O$745,$B$2:$B$745,B383,$A$2:$A$745,A383)-SUMIFS($N$2:$N$745,$B$2:$B$745,B383,$A$2:$A$745,A383)))*((O383-'Tela de entrada'!$K$15)/(IF(SUMIFS($O$2:$O$745,$B$2:$B$745,B383,$A$2:$A$745,A383)-('Tela de entrada'!$K$15*'Tela de entrada'!$D$12)=0,1,SUMIFS($O$2:$O$745,$B$2:$B$745,B383,$A$2:$A$745,A383)-('Tela de entrada'!$K$15*'Tela de entrada'!$D$12))))</f>
        <v>0</v>
      </c>
      <c r="Q383" s="1">
        <f>MAX(0,(SUMIFS($N$2:$N$745,$B$2:$B$745,B383,$A$2:$A$745,A383)-SUMIFS($O$2:$O$745,$B$2:$B$745,B383,$A$2:$A$745,A383)))*(('Tela de entrada'!$K$16-O383)/(IF((('Tela de entrada'!$K$16*'Tela de entrada'!$D$12)-SUMIFS($O$2:$O$745,$B$2:$B$745,B383,$A$2:$A$745,A383))=0,1,(('Tela de entrada'!$K$16*'Tela de entrada'!$D$12)-SUMIFS($O$2:$O$745,$B$2:$B$745,B383,$A$2:$A$745,A383)))))</f>
        <v>0</v>
      </c>
      <c r="R383" s="1">
        <f t="shared" si="21"/>
        <v>6</v>
      </c>
    </row>
    <row r="384" spans="1:18" x14ac:dyDescent="0.25">
      <c r="A384">
        <v>1</v>
      </c>
      <c r="B384">
        <v>1</v>
      </c>
      <c r="C384">
        <v>1</v>
      </c>
      <c r="D384">
        <v>383</v>
      </c>
      <c r="E384">
        <v>1</v>
      </c>
      <c r="F384" s="1">
        <f>INDEX('Tela de entrada'!$C$20:$C$763,MATCH('Contrato Flexível Percentual'!D384,'Tela de entrada'!$B$20:$B$763,0),1)</f>
        <v>11</v>
      </c>
      <c r="G384">
        <v>0</v>
      </c>
      <c r="H384">
        <f t="shared" si="19"/>
        <v>11</v>
      </c>
      <c r="M384" s="1">
        <f t="shared" si="20"/>
        <v>5.5000000000000003E-4</v>
      </c>
      <c r="N384" s="1">
        <f>IF('Tela de entrada'!$K$14="carga",$L$2*M384,'Contrato Flexível Percentual'!$L$2/'Tela de entrada'!$D$12)</f>
        <v>2.2000000000000002</v>
      </c>
      <c r="O384" s="1">
        <f>IFERROR(MIN('Tela de entrada'!$K$16,MAX(N384,'Tela de entrada'!$K$15)),"")</f>
        <v>2.2000000000000002</v>
      </c>
      <c r="P384" s="1">
        <f>MAX(0,(SUMIFS($O$2:$O$745,$B$2:$B$745,B384,$A$2:$A$745,A384)-SUMIFS($N$2:$N$745,$B$2:$B$745,B384,$A$2:$A$745,A384)))*((O384-'Tela de entrada'!$K$15)/(IF(SUMIFS($O$2:$O$745,$B$2:$B$745,B384,$A$2:$A$745,A384)-('Tela de entrada'!$K$15*'Tela de entrada'!$D$12)=0,1,SUMIFS($O$2:$O$745,$B$2:$B$745,B384,$A$2:$A$745,A384)-('Tela de entrada'!$K$15*'Tela de entrada'!$D$12))))</f>
        <v>0</v>
      </c>
      <c r="Q384" s="1">
        <f>MAX(0,(SUMIFS($N$2:$N$745,$B$2:$B$745,B384,$A$2:$A$745,A384)-SUMIFS($O$2:$O$745,$B$2:$B$745,B384,$A$2:$A$745,A384)))*(('Tela de entrada'!$K$16-O384)/(IF((('Tela de entrada'!$K$16*'Tela de entrada'!$D$12)-SUMIFS($O$2:$O$745,$B$2:$B$745,B384,$A$2:$A$745,A384))=0,1,(('Tela de entrada'!$K$16*'Tela de entrada'!$D$12)-SUMIFS($O$2:$O$745,$B$2:$B$745,B384,$A$2:$A$745,A384)))))</f>
        <v>0</v>
      </c>
      <c r="R384" s="1">
        <f t="shared" si="21"/>
        <v>2.2000000000000002</v>
      </c>
    </row>
    <row r="385" spans="1:18" x14ac:dyDescent="0.25">
      <c r="A385">
        <v>1</v>
      </c>
      <c r="B385">
        <v>1</v>
      </c>
      <c r="C385">
        <v>1</v>
      </c>
      <c r="D385">
        <v>384</v>
      </c>
      <c r="E385">
        <v>1</v>
      </c>
      <c r="F385" s="1">
        <f>INDEX('Tela de entrada'!$C$20:$C$763,MATCH('Contrato Flexível Percentual'!D385,'Tela de entrada'!$B$20:$B$763,0),1)</f>
        <v>22</v>
      </c>
      <c r="G385">
        <v>0</v>
      </c>
      <c r="H385">
        <f t="shared" si="19"/>
        <v>22</v>
      </c>
      <c r="M385" s="1">
        <f t="shared" si="20"/>
        <v>1.1000000000000001E-3</v>
      </c>
      <c r="N385" s="1">
        <f>IF('Tela de entrada'!$K$14="carga",$L$2*M385,'Contrato Flexível Percentual'!$L$2/'Tela de entrada'!$D$12)</f>
        <v>4.4000000000000004</v>
      </c>
      <c r="O385" s="1">
        <f>IFERROR(MIN('Tela de entrada'!$K$16,MAX(N385,'Tela de entrada'!$K$15)),"")</f>
        <v>4.4000000000000004</v>
      </c>
      <c r="P385" s="1">
        <f>MAX(0,(SUMIFS($O$2:$O$745,$B$2:$B$745,B385,$A$2:$A$745,A385)-SUMIFS($N$2:$N$745,$B$2:$B$745,B385,$A$2:$A$745,A385)))*((O385-'Tela de entrada'!$K$15)/(IF(SUMIFS($O$2:$O$745,$B$2:$B$745,B385,$A$2:$A$745,A385)-('Tela de entrada'!$K$15*'Tela de entrada'!$D$12)=0,1,SUMIFS($O$2:$O$745,$B$2:$B$745,B385,$A$2:$A$745,A385)-('Tela de entrada'!$K$15*'Tela de entrada'!$D$12))))</f>
        <v>0</v>
      </c>
      <c r="Q385" s="1">
        <f>MAX(0,(SUMIFS($N$2:$N$745,$B$2:$B$745,B385,$A$2:$A$745,A385)-SUMIFS($O$2:$O$745,$B$2:$B$745,B385,$A$2:$A$745,A385)))*(('Tela de entrada'!$K$16-O385)/(IF((('Tela de entrada'!$K$16*'Tela de entrada'!$D$12)-SUMIFS($O$2:$O$745,$B$2:$B$745,B385,$A$2:$A$745,A385))=0,1,(('Tela de entrada'!$K$16*'Tela de entrada'!$D$12)-SUMIFS($O$2:$O$745,$B$2:$B$745,B385,$A$2:$A$745,A385)))))</f>
        <v>0</v>
      </c>
      <c r="R385" s="1">
        <f t="shared" si="21"/>
        <v>4.4000000000000004</v>
      </c>
    </row>
    <row r="386" spans="1:18" x14ac:dyDescent="0.25">
      <c r="A386">
        <v>1</v>
      </c>
      <c r="B386">
        <v>1</v>
      </c>
      <c r="C386">
        <v>1</v>
      </c>
      <c r="D386">
        <v>385</v>
      </c>
      <c r="E386">
        <v>1</v>
      </c>
      <c r="F386" s="1">
        <f>INDEX('Tela de entrada'!$C$20:$C$763,MATCH('Contrato Flexível Percentual'!D386,'Tela de entrada'!$B$20:$B$763,0),1)</f>
        <v>42</v>
      </c>
      <c r="G386">
        <v>0</v>
      </c>
      <c r="H386">
        <f t="shared" si="19"/>
        <v>42</v>
      </c>
      <c r="M386" s="1">
        <f t="shared" si="20"/>
        <v>2.0999999999999999E-3</v>
      </c>
      <c r="N386" s="1">
        <f>IF('Tela de entrada'!$K$14="carga",$L$2*M386,'Contrato Flexível Percentual'!$L$2/'Tela de entrada'!$D$12)</f>
        <v>8.4</v>
      </c>
      <c r="O386" s="1">
        <f>IFERROR(MIN('Tela de entrada'!$K$16,MAX(N386,'Tela de entrada'!$K$15)),"")</f>
        <v>8.4</v>
      </c>
      <c r="P386" s="1">
        <f>MAX(0,(SUMIFS($O$2:$O$745,$B$2:$B$745,B386,$A$2:$A$745,A386)-SUMIFS($N$2:$N$745,$B$2:$B$745,B386,$A$2:$A$745,A386)))*((O386-'Tela de entrada'!$K$15)/(IF(SUMIFS($O$2:$O$745,$B$2:$B$745,B386,$A$2:$A$745,A386)-('Tela de entrada'!$K$15*'Tela de entrada'!$D$12)=0,1,SUMIFS($O$2:$O$745,$B$2:$B$745,B386,$A$2:$A$745,A386)-('Tela de entrada'!$K$15*'Tela de entrada'!$D$12))))</f>
        <v>0</v>
      </c>
      <c r="Q386" s="1">
        <f>MAX(0,(SUMIFS($N$2:$N$745,$B$2:$B$745,B386,$A$2:$A$745,A386)-SUMIFS($O$2:$O$745,$B$2:$B$745,B386,$A$2:$A$745,A386)))*(('Tela de entrada'!$K$16-O386)/(IF((('Tela de entrada'!$K$16*'Tela de entrada'!$D$12)-SUMIFS($O$2:$O$745,$B$2:$B$745,B386,$A$2:$A$745,A386))=0,1,(('Tela de entrada'!$K$16*'Tela de entrada'!$D$12)-SUMIFS($O$2:$O$745,$B$2:$B$745,B386,$A$2:$A$745,A386)))))</f>
        <v>0</v>
      </c>
      <c r="R386" s="1">
        <f t="shared" si="21"/>
        <v>8.4</v>
      </c>
    </row>
    <row r="387" spans="1:18" x14ac:dyDescent="0.25">
      <c r="A387">
        <v>1</v>
      </c>
      <c r="B387">
        <v>1</v>
      </c>
      <c r="C387">
        <v>1</v>
      </c>
      <c r="D387">
        <v>386</v>
      </c>
      <c r="E387">
        <v>1</v>
      </c>
      <c r="F387" s="1">
        <f>INDEX('Tela de entrada'!$C$20:$C$763,MATCH('Contrato Flexível Percentual'!D387,'Tela de entrada'!$B$20:$B$763,0),1)</f>
        <v>42</v>
      </c>
      <c r="G387">
        <v>0</v>
      </c>
      <c r="H387">
        <f t="shared" ref="H387:H450" si="22">F387-G387</f>
        <v>42</v>
      </c>
      <c r="M387" s="1">
        <f t="shared" ref="M387:M450" si="23">H387/IF(SUM($H$2:$H$745)=0,1,SUM($H$2:$H$745))</f>
        <v>2.0999999999999999E-3</v>
      </c>
      <c r="N387" s="1">
        <f>IF('Tela de entrada'!$K$14="carga",$L$2*M387,'Contrato Flexível Percentual'!$L$2/'Tela de entrada'!$D$12)</f>
        <v>8.4</v>
      </c>
      <c r="O387" s="1">
        <f>IFERROR(MIN('Tela de entrada'!$K$16,MAX(N387,'Tela de entrada'!$K$15)),"")</f>
        <v>8.4</v>
      </c>
      <c r="P387" s="1">
        <f>MAX(0,(SUMIFS($O$2:$O$745,$B$2:$B$745,B387,$A$2:$A$745,A387)-SUMIFS($N$2:$N$745,$B$2:$B$745,B387,$A$2:$A$745,A387)))*((O387-'Tela de entrada'!$K$15)/(IF(SUMIFS($O$2:$O$745,$B$2:$B$745,B387,$A$2:$A$745,A387)-('Tela de entrada'!$K$15*'Tela de entrada'!$D$12)=0,1,SUMIFS($O$2:$O$745,$B$2:$B$745,B387,$A$2:$A$745,A387)-('Tela de entrada'!$K$15*'Tela de entrada'!$D$12))))</f>
        <v>0</v>
      </c>
      <c r="Q387" s="1">
        <f>MAX(0,(SUMIFS($N$2:$N$745,$B$2:$B$745,B387,$A$2:$A$745,A387)-SUMIFS($O$2:$O$745,$B$2:$B$745,B387,$A$2:$A$745,A387)))*(('Tela de entrada'!$K$16-O387)/(IF((('Tela de entrada'!$K$16*'Tela de entrada'!$D$12)-SUMIFS($O$2:$O$745,$B$2:$B$745,B387,$A$2:$A$745,A387))=0,1,(('Tela de entrada'!$K$16*'Tela de entrada'!$D$12)-SUMIFS($O$2:$O$745,$B$2:$B$745,B387,$A$2:$A$745,A387)))))</f>
        <v>0</v>
      </c>
      <c r="R387" s="1">
        <f t="shared" ref="R387:R450" si="24">O387-P387+Q387</f>
        <v>8.4</v>
      </c>
    </row>
    <row r="388" spans="1:18" x14ac:dyDescent="0.25">
      <c r="A388">
        <v>1</v>
      </c>
      <c r="B388">
        <v>1</v>
      </c>
      <c r="C388">
        <v>1</v>
      </c>
      <c r="D388">
        <v>387</v>
      </c>
      <c r="E388">
        <v>1</v>
      </c>
      <c r="F388" s="1">
        <f>INDEX('Tela de entrada'!$C$20:$C$763,MATCH('Contrato Flexível Percentual'!D388,'Tela de entrada'!$B$20:$B$763,0),1)</f>
        <v>19</v>
      </c>
      <c r="G388">
        <v>0</v>
      </c>
      <c r="H388">
        <f t="shared" si="22"/>
        <v>19</v>
      </c>
      <c r="M388" s="1">
        <f t="shared" si="23"/>
        <v>9.5E-4</v>
      </c>
      <c r="N388" s="1">
        <f>IF('Tela de entrada'!$K$14="carga",$L$2*M388,'Contrato Flexível Percentual'!$L$2/'Tela de entrada'!$D$12)</f>
        <v>3.8</v>
      </c>
      <c r="O388" s="1">
        <f>IFERROR(MIN('Tela de entrada'!$K$16,MAX(N388,'Tela de entrada'!$K$15)),"")</f>
        <v>3.8</v>
      </c>
      <c r="P388" s="1">
        <f>MAX(0,(SUMIFS($O$2:$O$745,$B$2:$B$745,B388,$A$2:$A$745,A388)-SUMIFS($N$2:$N$745,$B$2:$B$745,B388,$A$2:$A$745,A388)))*((O388-'Tela de entrada'!$K$15)/(IF(SUMIFS($O$2:$O$745,$B$2:$B$745,B388,$A$2:$A$745,A388)-('Tela de entrada'!$K$15*'Tela de entrada'!$D$12)=0,1,SUMIFS($O$2:$O$745,$B$2:$B$745,B388,$A$2:$A$745,A388)-('Tela de entrada'!$K$15*'Tela de entrada'!$D$12))))</f>
        <v>0</v>
      </c>
      <c r="Q388" s="1">
        <f>MAX(0,(SUMIFS($N$2:$N$745,$B$2:$B$745,B388,$A$2:$A$745,A388)-SUMIFS($O$2:$O$745,$B$2:$B$745,B388,$A$2:$A$745,A388)))*(('Tela de entrada'!$K$16-O388)/(IF((('Tela de entrada'!$K$16*'Tela de entrada'!$D$12)-SUMIFS($O$2:$O$745,$B$2:$B$745,B388,$A$2:$A$745,A388))=0,1,(('Tela de entrada'!$K$16*'Tela de entrada'!$D$12)-SUMIFS($O$2:$O$745,$B$2:$B$745,B388,$A$2:$A$745,A388)))))</f>
        <v>0</v>
      </c>
      <c r="R388" s="1">
        <f t="shared" si="24"/>
        <v>3.8</v>
      </c>
    </row>
    <row r="389" spans="1:18" x14ac:dyDescent="0.25">
      <c r="A389">
        <v>1</v>
      </c>
      <c r="B389">
        <v>1</v>
      </c>
      <c r="C389">
        <v>1</v>
      </c>
      <c r="D389">
        <v>388</v>
      </c>
      <c r="E389">
        <v>1</v>
      </c>
      <c r="F389" s="1">
        <f>INDEX('Tela de entrada'!$C$20:$C$763,MATCH('Contrato Flexível Percentual'!D389,'Tela de entrada'!$B$20:$B$763,0),1)</f>
        <v>15</v>
      </c>
      <c r="G389">
        <v>0</v>
      </c>
      <c r="H389">
        <f t="shared" si="22"/>
        <v>15</v>
      </c>
      <c r="M389" s="1">
        <f t="shared" si="23"/>
        <v>7.5000000000000002E-4</v>
      </c>
      <c r="N389" s="1">
        <f>IF('Tela de entrada'!$K$14="carga",$L$2*M389,'Contrato Flexível Percentual'!$L$2/'Tela de entrada'!$D$12)</f>
        <v>3</v>
      </c>
      <c r="O389" s="1">
        <f>IFERROR(MIN('Tela de entrada'!$K$16,MAX(N389,'Tela de entrada'!$K$15)),"")</f>
        <v>3</v>
      </c>
      <c r="P389" s="1">
        <f>MAX(0,(SUMIFS($O$2:$O$745,$B$2:$B$745,B389,$A$2:$A$745,A389)-SUMIFS($N$2:$N$745,$B$2:$B$745,B389,$A$2:$A$745,A389)))*((O389-'Tela de entrada'!$K$15)/(IF(SUMIFS($O$2:$O$745,$B$2:$B$745,B389,$A$2:$A$745,A389)-('Tela de entrada'!$K$15*'Tela de entrada'!$D$12)=0,1,SUMIFS($O$2:$O$745,$B$2:$B$745,B389,$A$2:$A$745,A389)-('Tela de entrada'!$K$15*'Tela de entrada'!$D$12))))</f>
        <v>0</v>
      </c>
      <c r="Q389" s="1">
        <f>MAX(0,(SUMIFS($N$2:$N$745,$B$2:$B$745,B389,$A$2:$A$745,A389)-SUMIFS($O$2:$O$745,$B$2:$B$745,B389,$A$2:$A$745,A389)))*(('Tela de entrada'!$K$16-O389)/(IF((('Tela de entrada'!$K$16*'Tela de entrada'!$D$12)-SUMIFS($O$2:$O$745,$B$2:$B$745,B389,$A$2:$A$745,A389))=0,1,(('Tela de entrada'!$K$16*'Tela de entrada'!$D$12)-SUMIFS($O$2:$O$745,$B$2:$B$745,B389,$A$2:$A$745,A389)))))</f>
        <v>0</v>
      </c>
      <c r="R389" s="1">
        <f t="shared" si="24"/>
        <v>3</v>
      </c>
    </row>
    <row r="390" spans="1:18" x14ac:dyDescent="0.25">
      <c r="A390">
        <v>1</v>
      </c>
      <c r="B390">
        <v>1</v>
      </c>
      <c r="C390">
        <v>1</v>
      </c>
      <c r="D390">
        <v>389</v>
      </c>
      <c r="E390">
        <v>1</v>
      </c>
      <c r="F390" s="1">
        <f>INDEX('Tela de entrada'!$C$20:$C$763,MATCH('Contrato Flexível Percentual'!D390,'Tela de entrada'!$B$20:$B$763,0),1)</f>
        <v>33</v>
      </c>
      <c r="G390">
        <v>0</v>
      </c>
      <c r="H390">
        <f t="shared" si="22"/>
        <v>33</v>
      </c>
      <c r="M390" s="1">
        <f t="shared" si="23"/>
        <v>1.65E-3</v>
      </c>
      <c r="N390" s="1">
        <f>IF('Tela de entrada'!$K$14="carga",$L$2*M390,'Contrato Flexível Percentual'!$L$2/'Tela de entrada'!$D$12)</f>
        <v>6.6</v>
      </c>
      <c r="O390" s="1">
        <f>IFERROR(MIN('Tela de entrada'!$K$16,MAX(N390,'Tela de entrada'!$K$15)),"")</f>
        <v>6.6</v>
      </c>
      <c r="P390" s="1">
        <f>MAX(0,(SUMIFS($O$2:$O$745,$B$2:$B$745,B390,$A$2:$A$745,A390)-SUMIFS($N$2:$N$745,$B$2:$B$745,B390,$A$2:$A$745,A390)))*((O390-'Tela de entrada'!$K$15)/(IF(SUMIFS($O$2:$O$745,$B$2:$B$745,B390,$A$2:$A$745,A390)-('Tela de entrada'!$K$15*'Tela de entrada'!$D$12)=0,1,SUMIFS($O$2:$O$745,$B$2:$B$745,B390,$A$2:$A$745,A390)-('Tela de entrada'!$K$15*'Tela de entrada'!$D$12))))</f>
        <v>0</v>
      </c>
      <c r="Q390" s="1">
        <f>MAX(0,(SUMIFS($N$2:$N$745,$B$2:$B$745,B390,$A$2:$A$745,A390)-SUMIFS($O$2:$O$745,$B$2:$B$745,B390,$A$2:$A$745,A390)))*(('Tela de entrada'!$K$16-O390)/(IF((('Tela de entrada'!$K$16*'Tela de entrada'!$D$12)-SUMIFS($O$2:$O$745,$B$2:$B$745,B390,$A$2:$A$745,A390))=0,1,(('Tela de entrada'!$K$16*'Tela de entrada'!$D$12)-SUMIFS($O$2:$O$745,$B$2:$B$745,B390,$A$2:$A$745,A390)))))</f>
        <v>0</v>
      </c>
      <c r="R390" s="1">
        <f t="shared" si="24"/>
        <v>6.6</v>
      </c>
    </row>
    <row r="391" spans="1:18" x14ac:dyDescent="0.25">
      <c r="A391">
        <v>1</v>
      </c>
      <c r="B391">
        <v>1</v>
      </c>
      <c r="C391">
        <v>1</v>
      </c>
      <c r="D391">
        <v>390</v>
      </c>
      <c r="E391">
        <v>1</v>
      </c>
      <c r="F391" s="1">
        <f>INDEX('Tela de entrada'!$C$20:$C$763,MATCH('Contrato Flexível Percentual'!D391,'Tela de entrada'!$B$20:$B$763,0),1)</f>
        <v>7</v>
      </c>
      <c r="G391">
        <v>0</v>
      </c>
      <c r="H391">
        <f t="shared" si="22"/>
        <v>7</v>
      </c>
      <c r="M391" s="1">
        <f t="shared" si="23"/>
        <v>3.5E-4</v>
      </c>
      <c r="N391" s="1">
        <f>IF('Tela de entrada'!$K$14="carga",$L$2*M391,'Contrato Flexível Percentual'!$L$2/'Tela de entrada'!$D$12)</f>
        <v>1.4</v>
      </c>
      <c r="O391" s="1">
        <f>IFERROR(MIN('Tela de entrada'!$K$16,MAX(N391,'Tela de entrada'!$K$15)),"")</f>
        <v>1.4</v>
      </c>
      <c r="P391" s="1">
        <f>MAX(0,(SUMIFS($O$2:$O$745,$B$2:$B$745,B391,$A$2:$A$745,A391)-SUMIFS($N$2:$N$745,$B$2:$B$745,B391,$A$2:$A$745,A391)))*((O391-'Tela de entrada'!$K$15)/(IF(SUMIFS($O$2:$O$745,$B$2:$B$745,B391,$A$2:$A$745,A391)-('Tela de entrada'!$K$15*'Tela de entrada'!$D$12)=0,1,SUMIFS($O$2:$O$745,$B$2:$B$745,B391,$A$2:$A$745,A391)-('Tela de entrada'!$K$15*'Tela de entrada'!$D$12))))</f>
        <v>0</v>
      </c>
      <c r="Q391" s="1">
        <f>MAX(0,(SUMIFS($N$2:$N$745,$B$2:$B$745,B391,$A$2:$A$745,A391)-SUMIFS($O$2:$O$745,$B$2:$B$745,B391,$A$2:$A$745,A391)))*(('Tela de entrada'!$K$16-O391)/(IF((('Tela de entrada'!$K$16*'Tela de entrada'!$D$12)-SUMIFS($O$2:$O$745,$B$2:$B$745,B391,$A$2:$A$745,A391))=0,1,(('Tela de entrada'!$K$16*'Tela de entrada'!$D$12)-SUMIFS($O$2:$O$745,$B$2:$B$745,B391,$A$2:$A$745,A391)))))</f>
        <v>0</v>
      </c>
      <c r="R391" s="1">
        <f t="shared" si="24"/>
        <v>1.4</v>
      </c>
    </row>
    <row r="392" spans="1:18" x14ac:dyDescent="0.25">
      <c r="A392">
        <v>1</v>
      </c>
      <c r="B392">
        <v>1</v>
      </c>
      <c r="C392">
        <v>1</v>
      </c>
      <c r="D392">
        <v>391</v>
      </c>
      <c r="E392">
        <v>1</v>
      </c>
      <c r="F392" s="1">
        <f>INDEX('Tela de entrada'!$C$20:$C$763,MATCH('Contrato Flexível Percentual'!D392,'Tela de entrada'!$B$20:$B$763,0),1)</f>
        <v>21</v>
      </c>
      <c r="G392">
        <v>0</v>
      </c>
      <c r="H392">
        <f t="shared" si="22"/>
        <v>21</v>
      </c>
      <c r="M392" s="1">
        <f t="shared" si="23"/>
        <v>1.0499999999999999E-3</v>
      </c>
      <c r="N392" s="1">
        <f>IF('Tela de entrada'!$K$14="carga",$L$2*M392,'Contrato Flexível Percentual'!$L$2/'Tela de entrada'!$D$12)</f>
        <v>4.2</v>
      </c>
      <c r="O392" s="1">
        <f>IFERROR(MIN('Tela de entrada'!$K$16,MAX(N392,'Tela de entrada'!$K$15)),"")</f>
        <v>4.2</v>
      </c>
      <c r="P392" s="1">
        <f>MAX(0,(SUMIFS($O$2:$O$745,$B$2:$B$745,B392,$A$2:$A$745,A392)-SUMIFS($N$2:$N$745,$B$2:$B$745,B392,$A$2:$A$745,A392)))*((O392-'Tela de entrada'!$K$15)/(IF(SUMIFS($O$2:$O$745,$B$2:$B$745,B392,$A$2:$A$745,A392)-('Tela de entrada'!$K$15*'Tela de entrada'!$D$12)=0,1,SUMIFS($O$2:$O$745,$B$2:$B$745,B392,$A$2:$A$745,A392)-('Tela de entrada'!$K$15*'Tela de entrada'!$D$12))))</f>
        <v>0</v>
      </c>
      <c r="Q392" s="1">
        <f>MAX(0,(SUMIFS($N$2:$N$745,$B$2:$B$745,B392,$A$2:$A$745,A392)-SUMIFS($O$2:$O$745,$B$2:$B$745,B392,$A$2:$A$745,A392)))*(('Tela de entrada'!$K$16-O392)/(IF((('Tela de entrada'!$K$16*'Tela de entrada'!$D$12)-SUMIFS($O$2:$O$745,$B$2:$B$745,B392,$A$2:$A$745,A392))=0,1,(('Tela de entrada'!$K$16*'Tela de entrada'!$D$12)-SUMIFS($O$2:$O$745,$B$2:$B$745,B392,$A$2:$A$745,A392)))))</f>
        <v>0</v>
      </c>
      <c r="R392" s="1">
        <f t="shared" si="24"/>
        <v>4.2</v>
      </c>
    </row>
    <row r="393" spans="1:18" x14ac:dyDescent="0.25">
      <c r="A393">
        <v>1</v>
      </c>
      <c r="B393">
        <v>1</v>
      </c>
      <c r="C393">
        <v>1</v>
      </c>
      <c r="D393">
        <v>392</v>
      </c>
      <c r="E393">
        <v>1</v>
      </c>
      <c r="F393" s="1">
        <f>INDEX('Tela de entrada'!$C$20:$C$763,MATCH('Contrato Flexível Percentual'!D393,'Tela de entrada'!$B$20:$B$763,0),1)</f>
        <v>28</v>
      </c>
      <c r="G393">
        <v>0</v>
      </c>
      <c r="H393">
        <f t="shared" si="22"/>
        <v>28</v>
      </c>
      <c r="M393" s="1">
        <f t="shared" si="23"/>
        <v>1.4E-3</v>
      </c>
      <c r="N393" s="1">
        <f>IF('Tela de entrada'!$K$14="carga",$L$2*M393,'Contrato Flexível Percentual'!$L$2/'Tela de entrada'!$D$12)</f>
        <v>5.6</v>
      </c>
      <c r="O393" s="1">
        <f>IFERROR(MIN('Tela de entrada'!$K$16,MAX(N393,'Tela de entrada'!$K$15)),"")</f>
        <v>5.6</v>
      </c>
      <c r="P393" s="1">
        <f>MAX(0,(SUMIFS($O$2:$O$745,$B$2:$B$745,B393,$A$2:$A$745,A393)-SUMIFS($N$2:$N$745,$B$2:$B$745,B393,$A$2:$A$745,A393)))*((O393-'Tela de entrada'!$K$15)/(IF(SUMIFS($O$2:$O$745,$B$2:$B$745,B393,$A$2:$A$745,A393)-('Tela de entrada'!$K$15*'Tela de entrada'!$D$12)=0,1,SUMIFS($O$2:$O$745,$B$2:$B$745,B393,$A$2:$A$745,A393)-('Tela de entrada'!$K$15*'Tela de entrada'!$D$12))))</f>
        <v>0</v>
      </c>
      <c r="Q393" s="1">
        <f>MAX(0,(SUMIFS($N$2:$N$745,$B$2:$B$745,B393,$A$2:$A$745,A393)-SUMIFS($O$2:$O$745,$B$2:$B$745,B393,$A$2:$A$745,A393)))*(('Tela de entrada'!$K$16-O393)/(IF((('Tela de entrada'!$K$16*'Tela de entrada'!$D$12)-SUMIFS($O$2:$O$745,$B$2:$B$745,B393,$A$2:$A$745,A393))=0,1,(('Tela de entrada'!$K$16*'Tela de entrada'!$D$12)-SUMIFS($O$2:$O$745,$B$2:$B$745,B393,$A$2:$A$745,A393)))))</f>
        <v>0</v>
      </c>
      <c r="R393" s="1">
        <f t="shared" si="24"/>
        <v>5.6</v>
      </c>
    </row>
    <row r="394" spans="1:18" x14ac:dyDescent="0.25">
      <c r="A394">
        <v>1</v>
      </c>
      <c r="B394">
        <v>1</v>
      </c>
      <c r="C394">
        <v>1</v>
      </c>
      <c r="D394">
        <v>393</v>
      </c>
      <c r="E394">
        <v>1</v>
      </c>
      <c r="F394" s="1">
        <f>INDEX('Tela de entrada'!$C$20:$C$763,MATCH('Contrato Flexível Percentual'!D394,'Tela de entrada'!$B$20:$B$763,0),1)</f>
        <v>11</v>
      </c>
      <c r="G394">
        <v>0</v>
      </c>
      <c r="H394">
        <f t="shared" si="22"/>
        <v>11</v>
      </c>
      <c r="M394" s="1">
        <f t="shared" si="23"/>
        <v>5.5000000000000003E-4</v>
      </c>
      <c r="N394" s="1">
        <f>IF('Tela de entrada'!$K$14="carga",$L$2*M394,'Contrato Flexível Percentual'!$L$2/'Tela de entrada'!$D$12)</f>
        <v>2.2000000000000002</v>
      </c>
      <c r="O394" s="1">
        <f>IFERROR(MIN('Tela de entrada'!$K$16,MAX(N394,'Tela de entrada'!$K$15)),"")</f>
        <v>2.2000000000000002</v>
      </c>
      <c r="P394" s="1">
        <f>MAX(0,(SUMIFS($O$2:$O$745,$B$2:$B$745,B394,$A$2:$A$745,A394)-SUMIFS($N$2:$N$745,$B$2:$B$745,B394,$A$2:$A$745,A394)))*((O394-'Tela de entrada'!$K$15)/(IF(SUMIFS($O$2:$O$745,$B$2:$B$745,B394,$A$2:$A$745,A394)-('Tela de entrada'!$K$15*'Tela de entrada'!$D$12)=0,1,SUMIFS($O$2:$O$745,$B$2:$B$745,B394,$A$2:$A$745,A394)-('Tela de entrada'!$K$15*'Tela de entrada'!$D$12))))</f>
        <v>0</v>
      </c>
      <c r="Q394" s="1">
        <f>MAX(0,(SUMIFS($N$2:$N$745,$B$2:$B$745,B394,$A$2:$A$745,A394)-SUMIFS($O$2:$O$745,$B$2:$B$745,B394,$A$2:$A$745,A394)))*(('Tela de entrada'!$K$16-O394)/(IF((('Tela de entrada'!$K$16*'Tela de entrada'!$D$12)-SUMIFS($O$2:$O$745,$B$2:$B$745,B394,$A$2:$A$745,A394))=0,1,(('Tela de entrada'!$K$16*'Tela de entrada'!$D$12)-SUMIFS($O$2:$O$745,$B$2:$B$745,B394,$A$2:$A$745,A394)))))</f>
        <v>0</v>
      </c>
      <c r="R394" s="1">
        <f t="shared" si="24"/>
        <v>2.2000000000000002</v>
      </c>
    </row>
    <row r="395" spans="1:18" x14ac:dyDescent="0.25">
      <c r="A395">
        <v>1</v>
      </c>
      <c r="B395">
        <v>1</v>
      </c>
      <c r="C395">
        <v>1</v>
      </c>
      <c r="D395">
        <v>394</v>
      </c>
      <c r="E395">
        <v>1</v>
      </c>
      <c r="F395" s="1">
        <f>INDEX('Tela de entrada'!$C$20:$C$763,MATCH('Contrato Flexível Percentual'!D395,'Tela de entrada'!$B$20:$B$763,0),1)</f>
        <v>44</v>
      </c>
      <c r="G395">
        <v>0</v>
      </c>
      <c r="H395">
        <f t="shared" si="22"/>
        <v>44</v>
      </c>
      <c r="M395" s="1">
        <f t="shared" si="23"/>
        <v>2.2000000000000001E-3</v>
      </c>
      <c r="N395" s="1">
        <f>IF('Tela de entrada'!$K$14="carga",$L$2*M395,'Contrato Flexível Percentual'!$L$2/'Tela de entrada'!$D$12)</f>
        <v>8.8000000000000007</v>
      </c>
      <c r="O395" s="1">
        <f>IFERROR(MIN('Tela de entrada'!$K$16,MAX(N395,'Tela de entrada'!$K$15)),"")</f>
        <v>8.8000000000000007</v>
      </c>
      <c r="P395" s="1">
        <f>MAX(0,(SUMIFS($O$2:$O$745,$B$2:$B$745,B395,$A$2:$A$745,A395)-SUMIFS($N$2:$N$745,$B$2:$B$745,B395,$A$2:$A$745,A395)))*((O395-'Tela de entrada'!$K$15)/(IF(SUMIFS($O$2:$O$745,$B$2:$B$745,B395,$A$2:$A$745,A395)-('Tela de entrada'!$K$15*'Tela de entrada'!$D$12)=0,1,SUMIFS($O$2:$O$745,$B$2:$B$745,B395,$A$2:$A$745,A395)-('Tela de entrada'!$K$15*'Tela de entrada'!$D$12))))</f>
        <v>0</v>
      </c>
      <c r="Q395" s="1">
        <f>MAX(0,(SUMIFS($N$2:$N$745,$B$2:$B$745,B395,$A$2:$A$745,A395)-SUMIFS($O$2:$O$745,$B$2:$B$745,B395,$A$2:$A$745,A395)))*(('Tela de entrada'!$K$16-O395)/(IF((('Tela de entrada'!$K$16*'Tela de entrada'!$D$12)-SUMIFS($O$2:$O$745,$B$2:$B$745,B395,$A$2:$A$745,A395))=0,1,(('Tela de entrada'!$K$16*'Tela de entrada'!$D$12)-SUMIFS($O$2:$O$745,$B$2:$B$745,B395,$A$2:$A$745,A395)))))</f>
        <v>0</v>
      </c>
      <c r="R395" s="1">
        <f t="shared" si="24"/>
        <v>8.8000000000000007</v>
      </c>
    </row>
    <row r="396" spans="1:18" x14ac:dyDescent="0.25">
      <c r="A396">
        <v>1</v>
      </c>
      <c r="B396">
        <v>1</v>
      </c>
      <c r="C396">
        <v>1</v>
      </c>
      <c r="D396">
        <v>395</v>
      </c>
      <c r="E396">
        <v>1</v>
      </c>
      <c r="F396" s="1">
        <f>INDEX('Tela de entrada'!$C$20:$C$763,MATCH('Contrato Flexível Percentual'!D396,'Tela de entrada'!$B$20:$B$763,0),1)</f>
        <v>9</v>
      </c>
      <c r="G396">
        <v>0</v>
      </c>
      <c r="H396">
        <f t="shared" si="22"/>
        <v>9</v>
      </c>
      <c r="M396" s="1">
        <f t="shared" si="23"/>
        <v>4.4999999999999999E-4</v>
      </c>
      <c r="N396" s="1">
        <f>IF('Tela de entrada'!$K$14="carga",$L$2*M396,'Contrato Flexível Percentual'!$L$2/'Tela de entrada'!$D$12)</f>
        <v>1.8</v>
      </c>
      <c r="O396" s="1">
        <f>IFERROR(MIN('Tela de entrada'!$K$16,MAX(N396,'Tela de entrada'!$K$15)),"")</f>
        <v>1.8</v>
      </c>
      <c r="P396" s="1">
        <f>MAX(0,(SUMIFS($O$2:$O$745,$B$2:$B$745,B396,$A$2:$A$745,A396)-SUMIFS($N$2:$N$745,$B$2:$B$745,B396,$A$2:$A$745,A396)))*((O396-'Tela de entrada'!$K$15)/(IF(SUMIFS($O$2:$O$745,$B$2:$B$745,B396,$A$2:$A$745,A396)-('Tela de entrada'!$K$15*'Tela de entrada'!$D$12)=0,1,SUMIFS($O$2:$O$745,$B$2:$B$745,B396,$A$2:$A$745,A396)-('Tela de entrada'!$K$15*'Tela de entrada'!$D$12))))</f>
        <v>0</v>
      </c>
      <c r="Q396" s="1">
        <f>MAX(0,(SUMIFS($N$2:$N$745,$B$2:$B$745,B396,$A$2:$A$745,A396)-SUMIFS($O$2:$O$745,$B$2:$B$745,B396,$A$2:$A$745,A396)))*(('Tela de entrada'!$K$16-O396)/(IF((('Tela de entrada'!$K$16*'Tela de entrada'!$D$12)-SUMIFS($O$2:$O$745,$B$2:$B$745,B396,$A$2:$A$745,A396))=0,1,(('Tela de entrada'!$K$16*'Tela de entrada'!$D$12)-SUMIFS($O$2:$O$745,$B$2:$B$745,B396,$A$2:$A$745,A396)))))</f>
        <v>0</v>
      </c>
      <c r="R396" s="1">
        <f t="shared" si="24"/>
        <v>1.8</v>
      </c>
    </row>
    <row r="397" spans="1:18" x14ac:dyDescent="0.25">
      <c r="A397">
        <v>1</v>
      </c>
      <c r="B397">
        <v>1</v>
      </c>
      <c r="C397">
        <v>1</v>
      </c>
      <c r="D397">
        <v>396</v>
      </c>
      <c r="E397">
        <v>1</v>
      </c>
      <c r="F397" s="1">
        <f>INDEX('Tela de entrada'!$C$20:$C$763,MATCH('Contrato Flexível Percentual'!D397,'Tela de entrada'!$B$20:$B$763,0),1)</f>
        <v>30</v>
      </c>
      <c r="G397">
        <v>0</v>
      </c>
      <c r="H397">
        <f t="shared" si="22"/>
        <v>30</v>
      </c>
      <c r="M397" s="1">
        <f t="shared" si="23"/>
        <v>1.5E-3</v>
      </c>
      <c r="N397" s="1">
        <f>IF('Tela de entrada'!$K$14="carga",$L$2*M397,'Contrato Flexível Percentual'!$L$2/'Tela de entrada'!$D$12)</f>
        <v>6</v>
      </c>
      <c r="O397" s="1">
        <f>IFERROR(MIN('Tela de entrada'!$K$16,MAX(N397,'Tela de entrada'!$K$15)),"")</f>
        <v>6</v>
      </c>
      <c r="P397" s="1">
        <f>MAX(0,(SUMIFS($O$2:$O$745,$B$2:$B$745,B397,$A$2:$A$745,A397)-SUMIFS($N$2:$N$745,$B$2:$B$745,B397,$A$2:$A$745,A397)))*((O397-'Tela de entrada'!$K$15)/(IF(SUMIFS($O$2:$O$745,$B$2:$B$745,B397,$A$2:$A$745,A397)-('Tela de entrada'!$K$15*'Tela de entrada'!$D$12)=0,1,SUMIFS($O$2:$O$745,$B$2:$B$745,B397,$A$2:$A$745,A397)-('Tela de entrada'!$K$15*'Tela de entrada'!$D$12))))</f>
        <v>0</v>
      </c>
      <c r="Q397" s="1">
        <f>MAX(0,(SUMIFS($N$2:$N$745,$B$2:$B$745,B397,$A$2:$A$745,A397)-SUMIFS($O$2:$O$745,$B$2:$B$745,B397,$A$2:$A$745,A397)))*(('Tela de entrada'!$K$16-O397)/(IF((('Tela de entrada'!$K$16*'Tela de entrada'!$D$12)-SUMIFS($O$2:$O$745,$B$2:$B$745,B397,$A$2:$A$745,A397))=0,1,(('Tela de entrada'!$K$16*'Tela de entrada'!$D$12)-SUMIFS($O$2:$O$745,$B$2:$B$745,B397,$A$2:$A$745,A397)))))</f>
        <v>0</v>
      </c>
      <c r="R397" s="1">
        <f t="shared" si="24"/>
        <v>6</v>
      </c>
    </row>
    <row r="398" spans="1:18" x14ac:dyDescent="0.25">
      <c r="A398">
        <v>1</v>
      </c>
      <c r="B398">
        <v>1</v>
      </c>
      <c r="C398">
        <v>1</v>
      </c>
      <c r="D398">
        <v>397</v>
      </c>
      <c r="E398">
        <v>1</v>
      </c>
      <c r="F398" s="1">
        <f>INDEX('Tela de entrada'!$C$20:$C$763,MATCH('Contrato Flexível Percentual'!D398,'Tela de entrada'!$B$20:$B$763,0),1)</f>
        <v>13</v>
      </c>
      <c r="G398">
        <v>0</v>
      </c>
      <c r="H398">
        <f t="shared" si="22"/>
        <v>13</v>
      </c>
      <c r="M398" s="1">
        <f t="shared" si="23"/>
        <v>6.4999999999999997E-4</v>
      </c>
      <c r="N398" s="1">
        <f>IF('Tela de entrada'!$K$14="carga",$L$2*M398,'Contrato Flexível Percentual'!$L$2/'Tela de entrada'!$D$12)</f>
        <v>2.6</v>
      </c>
      <c r="O398" s="1">
        <f>IFERROR(MIN('Tela de entrada'!$K$16,MAX(N398,'Tela de entrada'!$K$15)),"")</f>
        <v>2.6</v>
      </c>
      <c r="P398" s="1">
        <f>MAX(0,(SUMIFS($O$2:$O$745,$B$2:$B$745,B398,$A$2:$A$745,A398)-SUMIFS($N$2:$N$745,$B$2:$B$745,B398,$A$2:$A$745,A398)))*((O398-'Tela de entrada'!$K$15)/(IF(SUMIFS($O$2:$O$745,$B$2:$B$745,B398,$A$2:$A$745,A398)-('Tela de entrada'!$K$15*'Tela de entrada'!$D$12)=0,1,SUMIFS($O$2:$O$745,$B$2:$B$745,B398,$A$2:$A$745,A398)-('Tela de entrada'!$K$15*'Tela de entrada'!$D$12))))</f>
        <v>0</v>
      </c>
      <c r="Q398" s="1">
        <f>MAX(0,(SUMIFS($N$2:$N$745,$B$2:$B$745,B398,$A$2:$A$745,A398)-SUMIFS($O$2:$O$745,$B$2:$B$745,B398,$A$2:$A$745,A398)))*(('Tela de entrada'!$K$16-O398)/(IF((('Tela de entrada'!$K$16*'Tela de entrada'!$D$12)-SUMIFS($O$2:$O$745,$B$2:$B$745,B398,$A$2:$A$745,A398))=0,1,(('Tela de entrada'!$K$16*'Tela de entrada'!$D$12)-SUMIFS($O$2:$O$745,$B$2:$B$745,B398,$A$2:$A$745,A398)))))</f>
        <v>0</v>
      </c>
      <c r="R398" s="1">
        <f t="shared" si="24"/>
        <v>2.6</v>
      </c>
    </row>
    <row r="399" spans="1:18" x14ac:dyDescent="0.25">
      <c r="A399">
        <v>1</v>
      </c>
      <c r="B399">
        <v>1</v>
      </c>
      <c r="C399">
        <v>1</v>
      </c>
      <c r="D399">
        <v>398</v>
      </c>
      <c r="E399">
        <v>1</v>
      </c>
      <c r="F399" s="1">
        <f>INDEX('Tela de entrada'!$C$20:$C$763,MATCH('Contrato Flexível Percentual'!D399,'Tela de entrada'!$B$20:$B$763,0),1)</f>
        <v>28</v>
      </c>
      <c r="G399">
        <v>0</v>
      </c>
      <c r="H399">
        <f t="shared" si="22"/>
        <v>28</v>
      </c>
      <c r="M399" s="1">
        <f t="shared" si="23"/>
        <v>1.4E-3</v>
      </c>
      <c r="N399" s="1">
        <f>IF('Tela de entrada'!$K$14="carga",$L$2*M399,'Contrato Flexível Percentual'!$L$2/'Tela de entrada'!$D$12)</f>
        <v>5.6</v>
      </c>
      <c r="O399" s="1">
        <f>IFERROR(MIN('Tela de entrada'!$K$16,MAX(N399,'Tela de entrada'!$K$15)),"")</f>
        <v>5.6</v>
      </c>
      <c r="P399" s="1">
        <f>MAX(0,(SUMIFS($O$2:$O$745,$B$2:$B$745,B399,$A$2:$A$745,A399)-SUMIFS($N$2:$N$745,$B$2:$B$745,B399,$A$2:$A$745,A399)))*((O399-'Tela de entrada'!$K$15)/(IF(SUMIFS($O$2:$O$745,$B$2:$B$745,B399,$A$2:$A$745,A399)-('Tela de entrada'!$K$15*'Tela de entrada'!$D$12)=0,1,SUMIFS($O$2:$O$745,$B$2:$B$745,B399,$A$2:$A$745,A399)-('Tela de entrada'!$K$15*'Tela de entrada'!$D$12))))</f>
        <v>0</v>
      </c>
      <c r="Q399" s="1">
        <f>MAX(0,(SUMIFS($N$2:$N$745,$B$2:$B$745,B399,$A$2:$A$745,A399)-SUMIFS($O$2:$O$745,$B$2:$B$745,B399,$A$2:$A$745,A399)))*(('Tela de entrada'!$K$16-O399)/(IF((('Tela de entrada'!$K$16*'Tela de entrada'!$D$12)-SUMIFS($O$2:$O$745,$B$2:$B$745,B399,$A$2:$A$745,A399))=0,1,(('Tela de entrada'!$K$16*'Tela de entrada'!$D$12)-SUMIFS($O$2:$O$745,$B$2:$B$745,B399,$A$2:$A$745,A399)))))</f>
        <v>0</v>
      </c>
      <c r="R399" s="1">
        <f t="shared" si="24"/>
        <v>5.6</v>
      </c>
    </row>
    <row r="400" spans="1:18" x14ac:dyDescent="0.25">
      <c r="A400">
        <v>1</v>
      </c>
      <c r="B400">
        <v>1</v>
      </c>
      <c r="C400">
        <v>1</v>
      </c>
      <c r="D400">
        <v>399</v>
      </c>
      <c r="E400">
        <v>1</v>
      </c>
      <c r="F400" s="1">
        <f>INDEX('Tela de entrada'!$C$20:$C$763,MATCH('Contrato Flexível Percentual'!D400,'Tela de entrada'!$B$20:$B$763,0),1)</f>
        <v>35</v>
      </c>
      <c r="G400">
        <v>0</v>
      </c>
      <c r="H400">
        <f t="shared" si="22"/>
        <v>35</v>
      </c>
      <c r="M400" s="1">
        <f t="shared" si="23"/>
        <v>1.75E-3</v>
      </c>
      <c r="N400" s="1">
        <f>IF('Tela de entrada'!$K$14="carga",$L$2*M400,'Contrato Flexível Percentual'!$L$2/'Tela de entrada'!$D$12)</f>
        <v>7</v>
      </c>
      <c r="O400" s="1">
        <f>IFERROR(MIN('Tela de entrada'!$K$16,MAX(N400,'Tela de entrada'!$K$15)),"")</f>
        <v>7</v>
      </c>
      <c r="P400" s="1">
        <f>MAX(0,(SUMIFS($O$2:$O$745,$B$2:$B$745,B400,$A$2:$A$745,A400)-SUMIFS($N$2:$N$745,$B$2:$B$745,B400,$A$2:$A$745,A400)))*((O400-'Tela de entrada'!$K$15)/(IF(SUMIFS($O$2:$O$745,$B$2:$B$745,B400,$A$2:$A$745,A400)-('Tela de entrada'!$K$15*'Tela de entrada'!$D$12)=0,1,SUMIFS($O$2:$O$745,$B$2:$B$745,B400,$A$2:$A$745,A400)-('Tela de entrada'!$K$15*'Tela de entrada'!$D$12))))</f>
        <v>0</v>
      </c>
      <c r="Q400" s="1">
        <f>MAX(0,(SUMIFS($N$2:$N$745,$B$2:$B$745,B400,$A$2:$A$745,A400)-SUMIFS($O$2:$O$745,$B$2:$B$745,B400,$A$2:$A$745,A400)))*(('Tela de entrada'!$K$16-O400)/(IF((('Tela de entrada'!$K$16*'Tela de entrada'!$D$12)-SUMIFS($O$2:$O$745,$B$2:$B$745,B400,$A$2:$A$745,A400))=0,1,(('Tela de entrada'!$K$16*'Tela de entrada'!$D$12)-SUMIFS($O$2:$O$745,$B$2:$B$745,B400,$A$2:$A$745,A400)))))</f>
        <v>0</v>
      </c>
      <c r="R400" s="1">
        <f t="shared" si="24"/>
        <v>7</v>
      </c>
    </row>
    <row r="401" spans="1:18" x14ac:dyDescent="0.25">
      <c r="A401">
        <v>1</v>
      </c>
      <c r="B401">
        <v>1</v>
      </c>
      <c r="C401">
        <v>1</v>
      </c>
      <c r="D401">
        <v>400</v>
      </c>
      <c r="E401">
        <v>1</v>
      </c>
      <c r="F401" s="1">
        <f>INDEX('Tela de entrada'!$C$20:$C$763,MATCH('Contrato Flexível Percentual'!D401,'Tela de entrada'!$B$20:$B$763,0),1)</f>
        <v>38</v>
      </c>
      <c r="G401">
        <v>0</v>
      </c>
      <c r="H401">
        <f t="shared" si="22"/>
        <v>38</v>
      </c>
      <c r="M401" s="1">
        <f t="shared" si="23"/>
        <v>1.9E-3</v>
      </c>
      <c r="N401" s="1">
        <f>IF('Tela de entrada'!$K$14="carga",$L$2*M401,'Contrato Flexível Percentual'!$L$2/'Tela de entrada'!$D$12)</f>
        <v>7.6</v>
      </c>
      <c r="O401" s="1">
        <f>IFERROR(MIN('Tela de entrada'!$K$16,MAX(N401,'Tela de entrada'!$K$15)),"")</f>
        <v>7.6</v>
      </c>
      <c r="P401" s="1">
        <f>MAX(0,(SUMIFS($O$2:$O$745,$B$2:$B$745,B401,$A$2:$A$745,A401)-SUMIFS($N$2:$N$745,$B$2:$B$745,B401,$A$2:$A$745,A401)))*((O401-'Tela de entrada'!$K$15)/(IF(SUMIFS($O$2:$O$745,$B$2:$B$745,B401,$A$2:$A$745,A401)-('Tela de entrada'!$K$15*'Tela de entrada'!$D$12)=0,1,SUMIFS($O$2:$O$745,$B$2:$B$745,B401,$A$2:$A$745,A401)-('Tela de entrada'!$K$15*'Tela de entrada'!$D$12))))</f>
        <v>0</v>
      </c>
      <c r="Q401" s="1">
        <f>MAX(0,(SUMIFS($N$2:$N$745,$B$2:$B$745,B401,$A$2:$A$745,A401)-SUMIFS($O$2:$O$745,$B$2:$B$745,B401,$A$2:$A$745,A401)))*(('Tela de entrada'!$K$16-O401)/(IF((('Tela de entrada'!$K$16*'Tela de entrada'!$D$12)-SUMIFS($O$2:$O$745,$B$2:$B$745,B401,$A$2:$A$745,A401))=0,1,(('Tela de entrada'!$K$16*'Tela de entrada'!$D$12)-SUMIFS($O$2:$O$745,$B$2:$B$745,B401,$A$2:$A$745,A401)))))</f>
        <v>0</v>
      </c>
      <c r="R401" s="1">
        <f t="shared" si="24"/>
        <v>7.6</v>
      </c>
    </row>
    <row r="402" spans="1:18" x14ac:dyDescent="0.25">
      <c r="A402">
        <v>1</v>
      </c>
      <c r="B402">
        <v>1</v>
      </c>
      <c r="C402">
        <v>1</v>
      </c>
      <c r="D402">
        <v>401</v>
      </c>
      <c r="E402">
        <v>1</v>
      </c>
      <c r="F402" s="1">
        <f>INDEX('Tela de entrada'!$C$20:$C$763,MATCH('Contrato Flexível Percentual'!D402,'Tela de entrada'!$B$20:$B$763,0),1)</f>
        <v>38</v>
      </c>
      <c r="G402">
        <v>0</v>
      </c>
      <c r="H402">
        <f t="shared" si="22"/>
        <v>38</v>
      </c>
      <c r="M402" s="1">
        <f t="shared" si="23"/>
        <v>1.9E-3</v>
      </c>
      <c r="N402" s="1">
        <f>IF('Tela de entrada'!$K$14="carga",$L$2*M402,'Contrato Flexível Percentual'!$L$2/'Tela de entrada'!$D$12)</f>
        <v>7.6</v>
      </c>
      <c r="O402" s="1">
        <f>IFERROR(MIN('Tela de entrada'!$K$16,MAX(N402,'Tela de entrada'!$K$15)),"")</f>
        <v>7.6</v>
      </c>
      <c r="P402" s="1">
        <f>MAX(0,(SUMIFS($O$2:$O$745,$B$2:$B$745,B402,$A$2:$A$745,A402)-SUMIFS($N$2:$N$745,$B$2:$B$745,B402,$A$2:$A$745,A402)))*((O402-'Tela de entrada'!$K$15)/(IF(SUMIFS($O$2:$O$745,$B$2:$B$745,B402,$A$2:$A$745,A402)-('Tela de entrada'!$K$15*'Tela de entrada'!$D$12)=0,1,SUMIFS($O$2:$O$745,$B$2:$B$745,B402,$A$2:$A$745,A402)-('Tela de entrada'!$K$15*'Tela de entrada'!$D$12))))</f>
        <v>0</v>
      </c>
      <c r="Q402" s="1">
        <f>MAX(0,(SUMIFS($N$2:$N$745,$B$2:$B$745,B402,$A$2:$A$745,A402)-SUMIFS($O$2:$O$745,$B$2:$B$745,B402,$A$2:$A$745,A402)))*(('Tela de entrada'!$K$16-O402)/(IF((('Tela de entrada'!$K$16*'Tela de entrada'!$D$12)-SUMIFS($O$2:$O$745,$B$2:$B$745,B402,$A$2:$A$745,A402))=0,1,(('Tela de entrada'!$K$16*'Tela de entrada'!$D$12)-SUMIFS($O$2:$O$745,$B$2:$B$745,B402,$A$2:$A$745,A402)))))</f>
        <v>0</v>
      </c>
      <c r="R402" s="1">
        <f t="shared" si="24"/>
        <v>7.6</v>
      </c>
    </row>
    <row r="403" spans="1:18" x14ac:dyDescent="0.25">
      <c r="A403">
        <v>1</v>
      </c>
      <c r="B403">
        <v>1</v>
      </c>
      <c r="C403">
        <v>1</v>
      </c>
      <c r="D403">
        <v>402</v>
      </c>
      <c r="E403">
        <v>1</v>
      </c>
      <c r="F403" s="1">
        <f>INDEX('Tela de entrada'!$C$20:$C$763,MATCH('Contrato Flexível Percentual'!D403,'Tela de entrada'!$B$20:$B$763,0),1)</f>
        <v>43</v>
      </c>
      <c r="G403">
        <v>0</v>
      </c>
      <c r="H403">
        <f t="shared" si="22"/>
        <v>43</v>
      </c>
      <c r="M403" s="1">
        <f t="shared" si="23"/>
        <v>2.15E-3</v>
      </c>
      <c r="N403" s="1">
        <f>IF('Tela de entrada'!$K$14="carga",$L$2*M403,'Contrato Flexível Percentual'!$L$2/'Tela de entrada'!$D$12)</f>
        <v>8.6</v>
      </c>
      <c r="O403" s="1">
        <f>IFERROR(MIN('Tela de entrada'!$K$16,MAX(N403,'Tela de entrada'!$K$15)),"")</f>
        <v>8.6</v>
      </c>
      <c r="P403" s="1">
        <f>MAX(0,(SUMIFS($O$2:$O$745,$B$2:$B$745,B403,$A$2:$A$745,A403)-SUMIFS($N$2:$N$745,$B$2:$B$745,B403,$A$2:$A$745,A403)))*((O403-'Tela de entrada'!$K$15)/(IF(SUMIFS($O$2:$O$745,$B$2:$B$745,B403,$A$2:$A$745,A403)-('Tela de entrada'!$K$15*'Tela de entrada'!$D$12)=0,1,SUMIFS($O$2:$O$745,$B$2:$B$745,B403,$A$2:$A$745,A403)-('Tela de entrada'!$K$15*'Tela de entrada'!$D$12))))</f>
        <v>0</v>
      </c>
      <c r="Q403" s="1">
        <f>MAX(0,(SUMIFS($N$2:$N$745,$B$2:$B$745,B403,$A$2:$A$745,A403)-SUMIFS($O$2:$O$745,$B$2:$B$745,B403,$A$2:$A$745,A403)))*(('Tela de entrada'!$K$16-O403)/(IF((('Tela de entrada'!$K$16*'Tela de entrada'!$D$12)-SUMIFS($O$2:$O$745,$B$2:$B$745,B403,$A$2:$A$745,A403))=0,1,(('Tela de entrada'!$K$16*'Tela de entrada'!$D$12)-SUMIFS($O$2:$O$745,$B$2:$B$745,B403,$A$2:$A$745,A403)))))</f>
        <v>0</v>
      </c>
      <c r="R403" s="1">
        <f t="shared" si="24"/>
        <v>8.6</v>
      </c>
    </row>
    <row r="404" spans="1:18" x14ac:dyDescent="0.25">
      <c r="A404">
        <v>1</v>
      </c>
      <c r="B404">
        <v>1</v>
      </c>
      <c r="C404">
        <v>1</v>
      </c>
      <c r="D404">
        <v>403</v>
      </c>
      <c r="E404">
        <v>1</v>
      </c>
      <c r="F404" s="1">
        <f>INDEX('Tela de entrada'!$C$20:$C$763,MATCH('Contrato Flexível Percentual'!D404,'Tela de entrada'!$B$20:$B$763,0),1)</f>
        <v>22</v>
      </c>
      <c r="G404">
        <v>0</v>
      </c>
      <c r="H404">
        <f t="shared" si="22"/>
        <v>22</v>
      </c>
      <c r="M404" s="1">
        <f t="shared" si="23"/>
        <v>1.1000000000000001E-3</v>
      </c>
      <c r="N404" s="1">
        <f>IF('Tela de entrada'!$K$14="carga",$L$2*M404,'Contrato Flexível Percentual'!$L$2/'Tela de entrada'!$D$12)</f>
        <v>4.4000000000000004</v>
      </c>
      <c r="O404" s="1">
        <f>IFERROR(MIN('Tela de entrada'!$K$16,MAX(N404,'Tela de entrada'!$K$15)),"")</f>
        <v>4.4000000000000004</v>
      </c>
      <c r="P404" s="1">
        <f>MAX(0,(SUMIFS($O$2:$O$745,$B$2:$B$745,B404,$A$2:$A$745,A404)-SUMIFS($N$2:$N$745,$B$2:$B$745,B404,$A$2:$A$745,A404)))*((O404-'Tela de entrada'!$K$15)/(IF(SUMIFS($O$2:$O$745,$B$2:$B$745,B404,$A$2:$A$745,A404)-('Tela de entrada'!$K$15*'Tela de entrada'!$D$12)=0,1,SUMIFS($O$2:$O$745,$B$2:$B$745,B404,$A$2:$A$745,A404)-('Tela de entrada'!$K$15*'Tela de entrada'!$D$12))))</f>
        <v>0</v>
      </c>
      <c r="Q404" s="1">
        <f>MAX(0,(SUMIFS($N$2:$N$745,$B$2:$B$745,B404,$A$2:$A$745,A404)-SUMIFS($O$2:$O$745,$B$2:$B$745,B404,$A$2:$A$745,A404)))*(('Tela de entrada'!$K$16-O404)/(IF((('Tela de entrada'!$K$16*'Tela de entrada'!$D$12)-SUMIFS($O$2:$O$745,$B$2:$B$745,B404,$A$2:$A$745,A404))=0,1,(('Tela de entrada'!$K$16*'Tela de entrada'!$D$12)-SUMIFS($O$2:$O$745,$B$2:$B$745,B404,$A$2:$A$745,A404)))))</f>
        <v>0</v>
      </c>
      <c r="R404" s="1">
        <f t="shared" si="24"/>
        <v>4.4000000000000004</v>
      </c>
    </row>
    <row r="405" spans="1:18" x14ac:dyDescent="0.25">
      <c r="A405">
        <v>1</v>
      </c>
      <c r="B405">
        <v>1</v>
      </c>
      <c r="C405">
        <v>1</v>
      </c>
      <c r="D405">
        <v>404</v>
      </c>
      <c r="E405">
        <v>1</v>
      </c>
      <c r="F405" s="1">
        <f>INDEX('Tela de entrada'!$C$20:$C$763,MATCH('Contrato Flexível Percentual'!D405,'Tela de entrada'!$B$20:$B$763,0),1)</f>
        <v>27</v>
      </c>
      <c r="G405">
        <v>0</v>
      </c>
      <c r="H405">
        <f t="shared" si="22"/>
        <v>27</v>
      </c>
      <c r="M405" s="1">
        <f t="shared" si="23"/>
        <v>1.3500000000000001E-3</v>
      </c>
      <c r="N405" s="1">
        <f>IF('Tela de entrada'!$K$14="carga",$L$2*M405,'Contrato Flexível Percentual'!$L$2/'Tela de entrada'!$D$12)</f>
        <v>5.4</v>
      </c>
      <c r="O405" s="1">
        <f>IFERROR(MIN('Tela de entrada'!$K$16,MAX(N405,'Tela de entrada'!$K$15)),"")</f>
        <v>5.4</v>
      </c>
      <c r="P405" s="1">
        <f>MAX(0,(SUMIFS($O$2:$O$745,$B$2:$B$745,B405,$A$2:$A$745,A405)-SUMIFS($N$2:$N$745,$B$2:$B$745,B405,$A$2:$A$745,A405)))*((O405-'Tela de entrada'!$K$15)/(IF(SUMIFS($O$2:$O$745,$B$2:$B$745,B405,$A$2:$A$745,A405)-('Tela de entrada'!$K$15*'Tela de entrada'!$D$12)=0,1,SUMIFS($O$2:$O$745,$B$2:$B$745,B405,$A$2:$A$745,A405)-('Tela de entrada'!$K$15*'Tela de entrada'!$D$12))))</f>
        <v>0</v>
      </c>
      <c r="Q405" s="1">
        <f>MAX(0,(SUMIFS($N$2:$N$745,$B$2:$B$745,B405,$A$2:$A$745,A405)-SUMIFS($O$2:$O$745,$B$2:$B$745,B405,$A$2:$A$745,A405)))*(('Tela de entrada'!$K$16-O405)/(IF((('Tela de entrada'!$K$16*'Tela de entrada'!$D$12)-SUMIFS($O$2:$O$745,$B$2:$B$745,B405,$A$2:$A$745,A405))=0,1,(('Tela de entrada'!$K$16*'Tela de entrada'!$D$12)-SUMIFS($O$2:$O$745,$B$2:$B$745,B405,$A$2:$A$745,A405)))))</f>
        <v>0</v>
      </c>
      <c r="R405" s="1">
        <f t="shared" si="24"/>
        <v>5.4</v>
      </c>
    </row>
    <row r="406" spans="1:18" x14ac:dyDescent="0.25">
      <c r="A406">
        <v>1</v>
      </c>
      <c r="B406">
        <v>1</v>
      </c>
      <c r="C406">
        <v>1</v>
      </c>
      <c r="D406">
        <v>405</v>
      </c>
      <c r="E406">
        <v>1</v>
      </c>
      <c r="F406" s="1">
        <f>INDEX('Tela de entrada'!$C$20:$C$763,MATCH('Contrato Flexível Percentual'!D406,'Tela de entrada'!$B$20:$B$763,0),1)</f>
        <v>33</v>
      </c>
      <c r="G406">
        <v>0</v>
      </c>
      <c r="H406">
        <f t="shared" si="22"/>
        <v>33</v>
      </c>
      <c r="M406" s="1">
        <f t="shared" si="23"/>
        <v>1.65E-3</v>
      </c>
      <c r="N406" s="1">
        <f>IF('Tela de entrada'!$K$14="carga",$L$2*M406,'Contrato Flexível Percentual'!$L$2/'Tela de entrada'!$D$12)</f>
        <v>6.6</v>
      </c>
      <c r="O406" s="1">
        <f>IFERROR(MIN('Tela de entrada'!$K$16,MAX(N406,'Tela de entrada'!$K$15)),"")</f>
        <v>6.6</v>
      </c>
      <c r="P406" s="1">
        <f>MAX(0,(SUMIFS($O$2:$O$745,$B$2:$B$745,B406,$A$2:$A$745,A406)-SUMIFS($N$2:$N$745,$B$2:$B$745,B406,$A$2:$A$745,A406)))*((O406-'Tela de entrada'!$K$15)/(IF(SUMIFS($O$2:$O$745,$B$2:$B$745,B406,$A$2:$A$745,A406)-('Tela de entrada'!$K$15*'Tela de entrada'!$D$12)=0,1,SUMIFS($O$2:$O$745,$B$2:$B$745,B406,$A$2:$A$745,A406)-('Tela de entrada'!$K$15*'Tela de entrada'!$D$12))))</f>
        <v>0</v>
      </c>
      <c r="Q406" s="1">
        <f>MAX(0,(SUMIFS($N$2:$N$745,$B$2:$B$745,B406,$A$2:$A$745,A406)-SUMIFS($O$2:$O$745,$B$2:$B$745,B406,$A$2:$A$745,A406)))*(('Tela de entrada'!$K$16-O406)/(IF((('Tela de entrada'!$K$16*'Tela de entrada'!$D$12)-SUMIFS($O$2:$O$745,$B$2:$B$745,B406,$A$2:$A$745,A406))=0,1,(('Tela de entrada'!$K$16*'Tela de entrada'!$D$12)-SUMIFS($O$2:$O$745,$B$2:$B$745,B406,$A$2:$A$745,A406)))))</f>
        <v>0</v>
      </c>
      <c r="R406" s="1">
        <f t="shared" si="24"/>
        <v>6.6</v>
      </c>
    </row>
    <row r="407" spans="1:18" x14ac:dyDescent="0.25">
      <c r="A407">
        <v>1</v>
      </c>
      <c r="B407">
        <v>1</v>
      </c>
      <c r="C407">
        <v>1</v>
      </c>
      <c r="D407">
        <v>406</v>
      </c>
      <c r="E407">
        <v>1</v>
      </c>
      <c r="F407" s="1">
        <f>INDEX('Tela de entrada'!$C$20:$C$763,MATCH('Contrato Flexível Percentual'!D407,'Tela de entrada'!$B$20:$B$763,0),1)</f>
        <v>33</v>
      </c>
      <c r="G407">
        <v>0</v>
      </c>
      <c r="H407">
        <f t="shared" si="22"/>
        <v>33</v>
      </c>
      <c r="M407" s="1">
        <f t="shared" si="23"/>
        <v>1.65E-3</v>
      </c>
      <c r="N407" s="1">
        <f>IF('Tela de entrada'!$K$14="carga",$L$2*M407,'Contrato Flexível Percentual'!$L$2/'Tela de entrada'!$D$12)</f>
        <v>6.6</v>
      </c>
      <c r="O407" s="1">
        <f>IFERROR(MIN('Tela de entrada'!$K$16,MAX(N407,'Tela de entrada'!$K$15)),"")</f>
        <v>6.6</v>
      </c>
      <c r="P407" s="1">
        <f>MAX(0,(SUMIFS($O$2:$O$745,$B$2:$B$745,B407,$A$2:$A$745,A407)-SUMIFS($N$2:$N$745,$B$2:$B$745,B407,$A$2:$A$745,A407)))*((O407-'Tela de entrada'!$K$15)/(IF(SUMIFS($O$2:$O$745,$B$2:$B$745,B407,$A$2:$A$745,A407)-('Tela de entrada'!$K$15*'Tela de entrada'!$D$12)=0,1,SUMIFS($O$2:$O$745,$B$2:$B$745,B407,$A$2:$A$745,A407)-('Tela de entrada'!$K$15*'Tela de entrada'!$D$12))))</f>
        <v>0</v>
      </c>
      <c r="Q407" s="1">
        <f>MAX(0,(SUMIFS($N$2:$N$745,$B$2:$B$745,B407,$A$2:$A$745,A407)-SUMIFS($O$2:$O$745,$B$2:$B$745,B407,$A$2:$A$745,A407)))*(('Tela de entrada'!$K$16-O407)/(IF((('Tela de entrada'!$K$16*'Tela de entrada'!$D$12)-SUMIFS($O$2:$O$745,$B$2:$B$745,B407,$A$2:$A$745,A407))=0,1,(('Tela de entrada'!$K$16*'Tela de entrada'!$D$12)-SUMIFS($O$2:$O$745,$B$2:$B$745,B407,$A$2:$A$745,A407)))))</f>
        <v>0</v>
      </c>
      <c r="R407" s="1">
        <f t="shared" si="24"/>
        <v>6.6</v>
      </c>
    </row>
    <row r="408" spans="1:18" x14ac:dyDescent="0.25">
      <c r="A408">
        <v>1</v>
      </c>
      <c r="B408">
        <v>1</v>
      </c>
      <c r="C408">
        <v>1</v>
      </c>
      <c r="D408">
        <v>407</v>
      </c>
      <c r="E408">
        <v>1</v>
      </c>
      <c r="F408" s="1">
        <f>INDEX('Tela de entrada'!$C$20:$C$763,MATCH('Contrato Flexível Percentual'!D408,'Tela de entrada'!$B$20:$B$763,0),1)</f>
        <v>8</v>
      </c>
      <c r="G408">
        <v>0</v>
      </c>
      <c r="H408">
        <f t="shared" si="22"/>
        <v>8</v>
      </c>
      <c r="M408" s="1">
        <f t="shared" si="23"/>
        <v>4.0000000000000002E-4</v>
      </c>
      <c r="N408" s="1">
        <f>IF('Tela de entrada'!$K$14="carga",$L$2*M408,'Contrato Flexível Percentual'!$L$2/'Tela de entrada'!$D$12)</f>
        <v>1.6</v>
      </c>
      <c r="O408" s="1">
        <f>IFERROR(MIN('Tela de entrada'!$K$16,MAX(N408,'Tela de entrada'!$K$15)),"")</f>
        <v>1.6</v>
      </c>
      <c r="P408" s="1">
        <f>MAX(0,(SUMIFS($O$2:$O$745,$B$2:$B$745,B408,$A$2:$A$745,A408)-SUMIFS($N$2:$N$745,$B$2:$B$745,B408,$A$2:$A$745,A408)))*((O408-'Tela de entrada'!$K$15)/(IF(SUMIFS($O$2:$O$745,$B$2:$B$745,B408,$A$2:$A$745,A408)-('Tela de entrada'!$K$15*'Tela de entrada'!$D$12)=0,1,SUMIFS($O$2:$O$745,$B$2:$B$745,B408,$A$2:$A$745,A408)-('Tela de entrada'!$K$15*'Tela de entrada'!$D$12))))</f>
        <v>0</v>
      </c>
      <c r="Q408" s="1">
        <f>MAX(0,(SUMIFS($N$2:$N$745,$B$2:$B$745,B408,$A$2:$A$745,A408)-SUMIFS($O$2:$O$745,$B$2:$B$745,B408,$A$2:$A$745,A408)))*(('Tela de entrada'!$K$16-O408)/(IF((('Tela de entrada'!$K$16*'Tela de entrada'!$D$12)-SUMIFS($O$2:$O$745,$B$2:$B$745,B408,$A$2:$A$745,A408))=0,1,(('Tela de entrada'!$K$16*'Tela de entrada'!$D$12)-SUMIFS($O$2:$O$745,$B$2:$B$745,B408,$A$2:$A$745,A408)))))</f>
        <v>0</v>
      </c>
      <c r="R408" s="1">
        <f t="shared" si="24"/>
        <v>1.6</v>
      </c>
    </row>
    <row r="409" spans="1:18" x14ac:dyDescent="0.25">
      <c r="A409">
        <v>1</v>
      </c>
      <c r="B409">
        <v>1</v>
      </c>
      <c r="C409">
        <v>1</v>
      </c>
      <c r="D409">
        <v>408</v>
      </c>
      <c r="E409">
        <v>1</v>
      </c>
      <c r="F409" s="1">
        <f>INDEX('Tela de entrada'!$C$20:$C$763,MATCH('Contrato Flexível Percentual'!D409,'Tela de entrada'!$B$20:$B$763,0),1)</f>
        <v>44</v>
      </c>
      <c r="G409">
        <v>0</v>
      </c>
      <c r="H409">
        <f t="shared" si="22"/>
        <v>44</v>
      </c>
      <c r="M409" s="1">
        <f t="shared" si="23"/>
        <v>2.2000000000000001E-3</v>
      </c>
      <c r="N409" s="1">
        <f>IF('Tela de entrada'!$K$14="carga",$L$2*M409,'Contrato Flexível Percentual'!$L$2/'Tela de entrada'!$D$12)</f>
        <v>8.8000000000000007</v>
      </c>
      <c r="O409" s="1">
        <f>IFERROR(MIN('Tela de entrada'!$K$16,MAX(N409,'Tela de entrada'!$K$15)),"")</f>
        <v>8.8000000000000007</v>
      </c>
      <c r="P409" s="1">
        <f>MAX(0,(SUMIFS($O$2:$O$745,$B$2:$B$745,B409,$A$2:$A$745,A409)-SUMIFS($N$2:$N$745,$B$2:$B$745,B409,$A$2:$A$745,A409)))*((O409-'Tela de entrada'!$K$15)/(IF(SUMIFS($O$2:$O$745,$B$2:$B$745,B409,$A$2:$A$745,A409)-('Tela de entrada'!$K$15*'Tela de entrada'!$D$12)=0,1,SUMIFS($O$2:$O$745,$B$2:$B$745,B409,$A$2:$A$745,A409)-('Tela de entrada'!$K$15*'Tela de entrada'!$D$12))))</f>
        <v>0</v>
      </c>
      <c r="Q409" s="1">
        <f>MAX(0,(SUMIFS($N$2:$N$745,$B$2:$B$745,B409,$A$2:$A$745,A409)-SUMIFS($O$2:$O$745,$B$2:$B$745,B409,$A$2:$A$745,A409)))*(('Tela de entrada'!$K$16-O409)/(IF((('Tela de entrada'!$K$16*'Tela de entrada'!$D$12)-SUMIFS($O$2:$O$745,$B$2:$B$745,B409,$A$2:$A$745,A409))=0,1,(('Tela de entrada'!$K$16*'Tela de entrada'!$D$12)-SUMIFS($O$2:$O$745,$B$2:$B$745,B409,$A$2:$A$745,A409)))))</f>
        <v>0</v>
      </c>
      <c r="R409" s="1">
        <f t="shared" si="24"/>
        <v>8.8000000000000007</v>
      </c>
    </row>
    <row r="410" spans="1:18" x14ac:dyDescent="0.25">
      <c r="A410">
        <v>1</v>
      </c>
      <c r="B410">
        <v>1</v>
      </c>
      <c r="C410">
        <v>1</v>
      </c>
      <c r="D410">
        <v>409</v>
      </c>
      <c r="E410">
        <v>1</v>
      </c>
      <c r="F410" s="1">
        <f>INDEX('Tela de entrada'!$C$20:$C$763,MATCH('Contrato Flexível Percentual'!D410,'Tela de entrada'!$B$20:$B$763,0),1)</f>
        <v>44</v>
      </c>
      <c r="G410">
        <v>0</v>
      </c>
      <c r="H410">
        <f t="shared" si="22"/>
        <v>44</v>
      </c>
      <c r="M410" s="1">
        <f t="shared" si="23"/>
        <v>2.2000000000000001E-3</v>
      </c>
      <c r="N410" s="1">
        <f>IF('Tela de entrada'!$K$14="carga",$L$2*M410,'Contrato Flexível Percentual'!$L$2/'Tela de entrada'!$D$12)</f>
        <v>8.8000000000000007</v>
      </c>
      <c r="O410" s="1">
        <f>IFERROR(MIN('Tela de entrada'!$K$16,MAX(N410,'Tela de entrada'!$K$15)),"")</f>
        <v>8.8000000000000007</v>
      </c>
      <c r="P410" s="1">
        <f>MAX(0,(SUMIFS($O$2:$O$745,$B$2:$B$745,B410,$A$2:$A$745,A410)-SUMIFS($N$2:$N$745,$B$2:$B$745,B410,$A$2:$A$745,A410)))*((O410-'Tela de entrada'!$K$15)/(IF(SUMIFS($O$2:$O$745,$B$2:$B$745,B410,$A$2:$A$745,A410)-('Tela de entrada'!$K$15*'Tela de entrada'!$D$12)=0,1,SUMIFS($O$2:$O$745,$B$2:$B$745,B410,$A$2:$A$745,A410)-('Tela de entrada'!$K$15*'Tela de entrada'!$D$12))))</f>
        <v>0</v>
      </c>
      <c r="Q410" s="1">
        <f>MAX(0,(SUMIFS($N$2:$N$745,$B$2:$B$745,B410,$A$2:$A$745,A410)-SUMIFS($O$2:$O$745,$B$2:$B$745,B410,$A$2:$A$745,A410)))*(('Tela de entrada'!$K$16-O410)/(IF((('Tela de entrada'!$K$16*'Tela de entrada'!$D$12)-SUMIFS($O$2:$O$745,$B$2:$B$745,B410,$A$2:$A$745,A410))=0,1,(('Tela de entrada'!$K$16*'Tela de entrada'!$D$12)-SUMIFS($O$2:$O$745,$B$2:$B$745,B410,$A$2:$A$745,A410)))))</f>
        <v>0</v>
      </c>
      <c r="R410" s="1">
        <f t="shared" si="24"/>
        <v>8.8000000000000007</v>
      </c>
    </row>
    <row r="411" spans="1:18" x14ac:dyDescent="0.25">
      <c r="A411">
        <v>1</v>
      </c>
      <c r="B411">
        <v>1</v>
      </c>
      <c r="C411">
        <v>1</v>
      </c>
      <c r="D411">
        <v>410</v>
      </c>
      <c r="E411">
        <v>1</v>
      </c>
      <c r="F411" s="1">
        <f>INDEX('Tela de entrada'!$C$20:$C$763,MATCH('Contrato Flexível Percentual'!D411,'Tela de entrada'!$B$20:$B$763,0),1)</f>
        <v>50</v>
      </c>
      <c r="G411">
        <v>0</v>
      </c>
      <c r="H411">
        <f t="shared" si="22"/>
        <v>50</v>
      </c>
      <c r="M411" s="1">
        <f t="shared" si="23"/>
        <v>2.5000000000000001E-3</v>
      </c>
      <c r="N411" s="1">
        <f>IF('Tela de entrada'!$K$14="carga",$L$2*M411,'Contrato Flexível Percentual'!$L$2/'Tela de entrada'!$D$12)</f>
        <v>10</v>
      </c>
      <c r="O411" s="1">
        <f>IFERROR(MIN('Tela de entrada'!$K$16,MAX(N411,'Tela de entrada'!$K$15)),"")</f>
        <v>10</v>
      </c>
      <c r="P411" s="1">
        <f>MAX(0,(SUMIFS($O$2:$O$745,$B$2:$B$745,B411,$A$2:$A$745,A411)-SUMIFS($N$2:$N$745,$B$2:$B$745,B411,$A$2:$A$745,A411)))*((O411-'Tela de entrada'!$K$15)/(IF(SUMIFS($O$2:$O$745,$B$2:$B$745,B411,$A$2:$A$745,A411)-('Tela de entrada'!$K$15*'Tela de entrada'!$D$12)=0,1,SUMIFS($O$2:$O$745,$B$2:$B$745,B411,$A$2:$A$745,A411)-('Tela de entrada'!$K$15*'Tela de entrada'!$D$12))))</f>
        <v>0</v>
      </c>
      <c r="Q411" s="1">
        <f>MAX(0,(SUMIFS($N$2:$N$745,$B$2:$B$745,B411,$A$2:$A$745,A411)-SUMIFS($O$2:$O$745,$B$2:$B$745,B411,$A$2:$A$745,A411)))*(('Tela de entrada'!$K$16-O411)/(IF((('Tela de entrada'!$K$16*'Tela de entrada'!$D$12)-SUMIFS($O$2:$O$745,$B$2:$B$745,B411,$A$2:$A$745,A411))=0,1,(('Tela de entrada'!$K$16*'Tela de entrada'!$D$12)-SUMIFS($O$2:$O$745,$B$2:$B$745,B411,$A$2:$A$745,A411)))))</f>
        <v>0</v>
      </c>
      <c r="R411" s="1">
        <f t="shared" si="24"/>
        <v>10</v>
      </c>
    </row>
    <row r="412" spans="1:18" x14ac:dyDescent="0.25">
      <c r="A412">
        <v>1</v>
      </c>
      <c r="B412">
        <v>1</v>
      </c>
      <c r="C412">
        <v>1</v>
      </c>
      <c r="D412">
        <v>411</v>
      </c>
      <c r="E412">
        <v>1</v>
      </c>
      <c r="F412" s="1">
        <f>INDEX('Tela de entrada'!$C$20:$C$763,MATCH('Contrato Flexível Percentual'!D412,'Tela de entrada'!$B$20:$B$763,0),1)</f>
        <v>26</v>
      </c>
      <c r="G412">
        <v>0</v>
      </c>
      <c r="H412">
        <f t="shared" si="22"/>
        <v>26</v>
      </c>
      <c r="M412" s="1">
        <f t="shared" si="23"/>
        <v>1.2999999999999999E-3</v>
      </c>
      <c r="N412" s="1">
        <f>IF('Tela de entrada'!$K$14="carga",$L$2*M412,'Contrato Flexível Percentual'!$L$2/'Tela de entrada'!$D$12)</f>
        <v>5.2</v>
      </c>
      <c r="O412" s="1">
        <f>IFERROR(MIN('Tela de entrada'!$K$16,MAX(N412,'Tela de entrada'!$K$15)),"")</f>
        <v>5.2</v>
      </c>
      <c r="P412" s="1">
        <f>MAX(0,(SUMIFS($O$2:$O$745,$B$2:$B$745,B412,$A$2:$A$745,A412)-SUMIFS($N$2:$N$745,$B$2:$B$745,B412,$A$2:$A$745,A412)))*((O412-'Tela de entrada'!$K$15)/(IF(SUMIFS($O$2:$O$745,$B$2:$B$745,B412,$A$2:$A$745,A412)-('Tela de entrada'!$K$15*'Tela de entrada'!$D$12)=0,1,SUMIFS($O$2:$O$745,$B$2:$B$745,B412,$A$2:$A$745,A412)-('Tela de entrada'!$K$15*'Tela de entrada'!$D$12))))</f>
        <v>0</v>
      </c>
      <c r="Q412" s="1">
        <f>MAX(0,(SUMIFS($N$2:$N$745,$B$2:$B$745,B412,$A$2:$A$745,A412)-SUMIFS($O$2:$O$745,$B$2:$B$745,B412,$A$2:$A$745,A412)))*(('Tela de entrada'!$K$16-O412)/(IF((('Tela de entrada'!$K$16*'Tela de entrada'!$D$12)-SUMIFS($O$2:$O$745,$B$2:$B$745,B412,$A$2:$A$745,A412))=0,1,(('Tela de entrada'!$K$16*'Tela de entrada'!$D$12)-SUMIFS($O$2:$O$745,$B$2:$B$745,B412,$A$2:$A$745,A412)))))</f>
        <v>0</v>
      </c>
      <c r="R412" s="1">
        <f t="shared" si="24"/>
        <v>5.2</v>
      </c>
    </row>
    <row r="413" spans="1:18" x14ac:dyDescent="0.25">
      <c r="A413">
        <v>1</v>
      </c>
      <c r="B413">
        <v>1</v>
      </c>
      <c r="C413">
        <v>1</v>
      </c>
      <c r="D413">
        <v>412</v>
      </c>
      <c r="E413">
        <v>1</v>
      </c>
      <c r="F413" s="1">
        <f>INDEX('Tela de entrada'!$C$20:$C$763,MATCH('Contrato Flexível Percentual'!D413,'Tela de entrada'!$B$20:$B$763,0),1)</f>
        <v>6</v>
      </c>
      <c r="G413">
        <v>0</v>
      </c>
      <c r="H413">
        <f t="shared" si="22"/>
        <v>6</v>
      </c>
      <c r="M413" s="1">
        <f t="shared" si="23"/>
        <v>2.9999999999999997E-4</v>
      </c>
      <c r="N413" s="1">
        <f>IF('Tela de entrada'!$K$14="carga",$L$2*M413,'Contrato Flexível Percentual'!$L$2/'Tela de entrada'!$D$12)</f>
        <v>1.2</v>
      </c>
      <c r="O413" s="1">
        <f>IFERROR(MIN('Tela de entrada'!$K$16,MAX(N413,'Tela de entrada'!$K$15)),"")</f>
        <v>1.2</v>
      </c>
      <c r="P413" s="1">
        <f>MAX(0,(SUMIFS($O$2:$O$745,$B$2:$B$745,B413,$A$2:$A$745,A413)-SUMIFS($N$2:$N$745,$B$2:$B$745,B413,$A$2:$A$745,A413)))*((O413-'Tela de entrada'!$K$15)/(IF(SUMIFS($O$2:$O$745,$B$2:$B$745,B413,$A$2:$A$745,A413)-('Tela de entrada'!$K$15*'Tela de entrada'!$D$12)=0,1,SUMIFS($O$2:$O$745,$B$2:$B$745,B413,$A$2:$A$745,A413)-('Tela de entrada'!$K$15*'Tela de entrada'!$D$12))))</f>
        <v>0</v>
      </c>
      <c r="Q413" s="1">
        <f>MAX(0,(SUMIFS($N$2:$N$745,$B$2:$B$745,B413,$A$2:$A$745,A413)-SUMIFS($O$2:$O$745,$B$2:$B$745,B413,$A$2:$A$745,A413)))*(('Tela de entrada'!$K$16-O413)/(IF((('Tela de entrada'!$K$16*'Tela de entrada'!$D$12)-SUMIFS($O$2:$O$745,$B$2:$B$745,B413,$A$2:$A$745,A413))=0,1,(('Tela de entrada'!$K$16*'Tela de entrada'!$D$12)-SUMIFS($O$2:$O$745,$B$2:$B$745,B413,$A$2:$A$745,A413)))))</f>
        <v>0</v>
      </c>
      <c r="R413" s="1">
        <f t="shared" si="24"/>
        <v>1.2</v>
      </c>
    </row>
    <row r="414" spans="1:18" x14ac:dyDescent="0.25">
      <c r="A414">
        <v>1</v>
      </c>
      <c r="B414">
        <v>1</v>
      </c>
      <c r="C414">
        <v>1</v>
      </c>
      <c r="D414">
        <v>413</v>
      </c>
      <c r="E414">
        <v>1</v>
      </c>
      <c r="F414" s="1">
        <f>INDEX('Tela de entrada'!$C$20:$C$763,MATCH('Contrato Flexível Percentual'!D414,'Tela de entrada'!$B$20:$B$763,0),1)</f>
        <v>8</v>
      </c>
      <c r="G414">
        <v>0</v>
      </c>
      <c r="H414">
        <f t="shared" si="22"/>
        <v>8</v>
      </c>
      <c r="M414" s="1">
        <f t="shared" si="23"/>
        <v>4.0000000000000002E-4</v>
      </c>
      <c r="N414" s="1">
        <f>IF('Tela de entrada'!$K$14="carga",$L$2*M414,'Contrato Flexível Percentual'!$L$2/'Tela de entrada'!$D$12)</f>
        <v>1.6</v>
      </c>
      <c r="O414" s="1">
        <f>IFERROR(MIN('Tela de entrada'!$K$16,MAX(N414,'Tela de entrada'!$K$15)),"")</f>
        <v>1.6</v>
      </c>
      <c r="P414" s="1">
        <f>MAX(0,(SUMIFS($O$2:$O$745,$B$2:$B$745,B414,$A$2:$A$745,A414)-SUMIFS($N$2:$N$745,$B$2:$B$745,B414,$A$2:$A$745,A414)))*((O414-'Tela de entrada'!$K$15)/(IF(SUMIFS($O$2:$O$745,$B$2:$B$745,B414,$A$2:$A$745,A414)-('Tela de entrada'!$K$15*'Tela de entrada'!$D$12)=0,1,SUMIFS($O$2:$O$745,$B$2:$B$745,B414,$A$2:$A$745,A414)-('Tela de entrada'!$K$15*'Tela de entrada'!$D$12))))</f>
        <v>0</v>
      </c>
      <c r="Q414" s="1">
        <f>MAX(0,(SUMIFS($N$2:$N$745,$B$2:$B$745,B414,$A$2:$A$745,A414)-SUMIFS($O$2:$O$745,$B$2:$B$745,B414,$A$2:$A$745,A414)))*(('Tela de entrada'!$K$16-O414)/(IF((('Tela de entrada'!$K$16*'Tela de entrada'!$D$12)-SUMIFS($O$2:$O$745,$B$2:$B$745,B414,$A$2:$A$745,A414))=0,1,(('Tela de entrada'!$K$16*'Tela de entrada'!$D$12)-SUMIFS($O$2:$O$745,$B$2:$B$745,B414,$A$2:$A$745,A414)))))</f>
        <v>0</v>
      </c>
      <c r="R414" s="1">
        <f t="shared" si="24"/>
        <v>1.6</v>
      </c>
    </row>
    <row r="415" spans="1:18" x14ac:dyDescent="0.25">
      <c r="A415">
        <v>1</v>
      </c>
      <c r="B415">
        <v>1</v>
      </c>
      <c r="C415">
        <v>1</v>
      </c>
      <c r="D415">
        <v>414</v>
      </c>
      <c r="E415">
        <v>1</v>
      </c>
      <c r="F415" s="1">
        <f>INDEX('Tela de entrada'!$C$20:$C$763,MATCH('Contrato Flexível Percentual'!D415,'Tela de entrada'!$B$20:$B$763,0),1)</f>
        <v>35</v>
      </c>
      <c r="G415">
        <v>0</v>
      </c>
      <c r="H415">
        <f t="shared" si="22"/>
        <v>35</v>
      </c>
      <c r="M415" s="1">
        <f t="shared" si="23"/>
        <v>1.75E-3</v>
      </c>
      <c r="N415" s="1">
        <f>IF('Tela de entrada'!$K$14="carga",$L$2*M415,'Contrato Flexível Percentual'!$L$2/'Tela de entrada'!$D$12)</f>
        <v>7</v>
      </c>
      <c r="O415" s="1">
        <f>IFERROR(MIN('Tela de entrada'!$K$16,MAX(N415,'Tela de entrada'!$K$15)),"")</f>
        <v>7</v>
      </c>
      <c r="P415" s="1">
        <f>MAX(0,(SUMIFS($O$2:$O$745,$B$2:$B$745,B415,$A$2:$A$745,A415)-SUMIFS($N$2:$N$745,$B$2:$B$745,B415,$A$2:$A$745,A415)))*((O415-'Tela de entrada'!$K$15)/(IF(SUMIFS($O$2:$O$745,$B$2:$B$745,B415,$A$2:$A$745,A415)-('Tela de entrada'!$K$15*'Tela de entrada'!$D$12)=0,1,SUMIFS($O$2:$O$745,$B$2:$B$745,B415,$A$2:$A$745,A415)-('Tela de entrada'!$K$15*'Tela de entrada'!$D$12))))</f>
        <v>0</v>
      </c>
      <c r="Q415" s="1">
        <f>MAX(0,(SUMIFS($N$2:$N$745,$B$2:$B$745,B415,$A$2:$A$745,A415)-SUMIFS($O$2:$O$745,$B$2:$B$745,B415,$A$2:$A$745,A415)))*(('Tela de entrada'!$K$16-O415)/(IF((('Tela de entrada'!$K$16*'Tela de entrada'!$D$12)-SUMIFS($O$2:$O$745,$B$2:$B$745,B415,$A$2:$A$745,A415))=0,1,(('Tela de entrada'!$K$16*'Tela de entrada'!$D$12)-SUMIFS($O$2:$O$745,$B$2:$B$745,B415,$A$2:$A$745,A415)))))</f>
        <v>0</v>
      </c>
      <c r="R415" s="1">
        <f t="shared" si="24"/>
        <v>7</v>
      </c>
    </row>
    <row r="416" spans="1:18" x14ac:dyDescent="0.25">
      <c r="A416">
        <v>1</v>
      </c>
      <c r="B416">
        <v>1</v>
      </c>
      <c r="C416">
        <v>1</v>
      </c>
      <c r="D416">
        <v>415</v>
      </c>
      <c r="E416">
        <v>1</v>
      </c>
      <c r="F416" s="1">
        <f>INDEX('Tela de entrada'!$C$20:$C$763,MATCH('Contrato Flexível Percentual'!D416,'Tela de entrada'!$B$20:$B$763,0),1)</f>
        <v>35</v>
      </c>
      <c r="G416">
        <v>0</v>
      </c>
      <c r="H416">
        <f t="shared" si="22"/>
        <v>35</v>
      </c>
      <c r="M416" s="1">
        <f t="shared" si="23"/>
        <v>1.75E-3</v>
      </c>
      <c r="N416" s="1">
        <f>IF('Tela de entrada'!$K$14="carga",$L$2*M416,'Contrato Flexível Percentual'!$L$2/'Tela de entrada'!$D$12)</f>
        <v>7</v>
      </c>
      <c r="O416" s="1">
        <f>IFERROR(MIN('Tela de entrada'!$K$16,MAX(N416,'Tela de entrada'!$K$15)),"")</f>
        <v>7</v>
      </c>
      <c r="P416" s="1">
        <f>MAX(0,(SUMIFS($O$2:$O$745,$B$2:$B$745,B416,$A$2:$A$745,A416)-SUMIFS($N$2:$N$745,$B$2:$B$745,B416,$A$2:$A$745,A416)))*((O416-'Tela de entrada'!$K$15)/(IF(SUMIFS($O$2:$O$745,$B$2:$B$745,B416,$A$2:$A$745,A416)-('Tela de entrada'!$K$15*'Tela de entrada'!$D$12)=0,1,SUMIFS($O$2:$O$745,$B$2:$B$745,B416,$A$2:$A$745,A416)-('Tela de entrada'!$K$15*'Tela de entrada'!$D$12))))</f>
        <v>0</v>
      </c>
      <c r="Q416" s="1">
        <f>MAX(0,(SUMIFS($N$2:$N$745,$B$2:$B$745,B416,$A$2:$A$745,A416)-SUMIFS($O$2:$O$745,$B$2:$B$745,B416,$A$2:$A$745,A416)))*(('Tela de entrada'!$K$16-O416)/(IF((('Tela de entrada'!$K$16*'Tela de entrada'!$D$12)-SUMIFS($O$2:$O$745,$B$2:$B$745,B416,$A$2:$A$745,A416))=0,1,(('Tela de entrada'!$K$16*'Tela de entrada'!$D$12)-SUMIFS($O$2:$O$745,$B$2:$B$745,B416,$A$2:$A$745,A416)))))</f>
        <v>0</v>
      </c>
      <c r="R416" s="1">
        <f t="shared" si="24"/>
        <v>7</v>
      </c>
    </row>
    <row r="417" spans="1:18" x14ac:dyDescent="0.25">
      <c r="A417">
        <v>1</v>
      </c>
      <c r="B417">
        <v>1</v>
      </c>
      <c r="C417">
        <v>1</v>
      </c>
      <c r="D417">
        <v>416</v>
      </c>
      <c r="E417">
        <v>1</v>
      </c>
      <c r="F417" s="1">
        <f>INDEX('Tela de entrada'!$C$20:$C$763,MATCH('Contrato Flexível Percentual'!D417,'Tela de entrada'!$B$20:$B$763,0),1)</f>
        <v>22</v>
      </c>
      <c r="G417">
        <v>0</v>
      </c>
      <c r="H417">
        <f t="shared" si="22"/>
        <v>22</v>
      </c>
      <c r="M417" s="1">
        <f t="shared" si="23"/>
        <v>1.1000000000000001E-3</v>
      </c>
      <c r="N417" s="1">
        <f>IF('Tela de entrada'!$K$14="carga",$L$2*M417,'Contrato Flexível Percentual'!$L$2/'Tela de entrada'!$D$12)</f>
        <v>4.4000000000000004</v>
      </c>
      <c r="O417" s="1">
        <f>IFERROR(MIN('Tela de entrada'!$K$16,MAX(N417,'Tela de entrada'!$K$15)),"")</f>
        <v>4.4000000000000004</v>
      </c>
      <c r="P417" s="1">
        <f>MAX(0,(SUMIFS($O$2:$O$745,$B$2:$B$745,B417,$A$2:$A$745,A417)-SUMIFS($N$2:$N$745,$B$2:$B$745,B417,$A$2:$A$745,A417)))*((O417-'Tela de entrada'!$K$15)/(IF(SUMIFS($O$2:$O$745,$B$2:$B$745,B417,$A$2:$A$745,A417)-('Tela de entrada'!$K$15*'Tela de entrada'!$D$12)=0,1,SUMIFS($O$2:$O$745,$B$2:$B$745,B417,$A$2:$A$745,A417)-('Tela de entrada'!$K$15*'Tela de entrada'!$D$12))))</f>
        <v>0</v>
      </c>
      <c r="Q417" s="1">
        <f>MAX(0,(SUMIFS($N$2:$N$745,$B$2:$B$745,B417,$A$2:$A$745,A417)-SUMIFS($O$2:$O$745,$B$2:$B$745,B417,$A$2:$A$745,A417)))*(('Tela de entrada'!$K$16-O417)/(IF((('Tela de entrada'!$K$16*'Tela de entrada'!$D$12)-SUMIFS($O$2:$O$745,$B$2:$B$745,B417,$A$2:$A$745,A417))=0,1,(('Tela de entrada'!$K$16*'Tela de entrada'!$D$12)-SUMIFS($O$2:$O$745,$B$2:$B$745,B417,$A$2:$A$745,A417)))))</f>
        <v>0</v>
      </c>
      <c r="R417" s="1">
        <f t="shared" si="24"/>
        <v>4.4000000000000004</v>
      </c>
    </row>
    <row r="418" spans="1:18" x14ac:dyDescent="0.25">
      <c r="A418">
        <v>1</v>
      </c>
      <c r="B418">
        <v>1</v>
      </c>
      <c r="C418">
        <v>1</v>
      </c>
      <c r="D418">
        <v>417</v>
      </c>
      <c r="E418">
        <v>1</v>
      </c>
      <c r="F418" s="1">
        <f>INDEX('Tela de entrada'!$C$20:$C$763,MATCH('Contrato Flexível Percentual'!D418,'Tela de entrada'!$B$20:$B$763,0),1)</f>
        <v>50</v>
      </c>
      <c r="G418">
        <v>0</v>
      </c>
      <c r="H418">
        <f t="shared" si="22"/>
        <v>50</v>
      </c>
      <c r="M418" s="1">
        <f t="shared" si="23"/>
        <v>2.5000000000000001E-3</v>
      </c>
      <c r="N418" s="1">
        <f>IF('Tela de entrada'!$K$14="carga",$L$2*M418,'Contrato Flexível Percentual'!$L$2/'Tela de entrada'!$D$12)</f>
        <v>10</v>
      </c>
      <c r="O418" s="1">
        <f>IFERROR(MIN('Tela de entrada'!$K$16,MAX(N418,'Tela de entrada'!$K$15)),"")</f>
        <v>10</v>
      </c>
      <c r="P418" s="1">
        <f>MAX(0,(SUMIFS($O$2:$O$745,$B$2:$B$745,B418,$A$2:$A$745,A418)-SUMIFS($N$2:$N$745,$B$2:$B$745,B418,$A$2:$A$745,A418)))*((O418-'Tela de entrada'!$K$15)/(IF(SUMIFS($O$2:$O$745,$B$2:$B$745,B418,$A$2:$A$745,A418)-('Tela de entrada'!$K$15*'Tela de entrada'!$D$12)=0,1,SUMIFS($O$2:$O$745,$B$2:$B$745,B418,$A$2:$A$745,A418)-('Tela de entrada'!$K$15*'Tela de entrada'!$D$12))))</f>
        <v>0</v>
      </c>
      <c r="Q418" s="1">
        <f>MAX(0,(SUMIFS($N$2:$N$745,$B$2:$B$745,B418,$A$2:$A$745,A418)-SUMIFS($O$2:$O$745,$B$2:$B$745,B418,$A$2:$A$745,A418)))*(('Tela de entrada'!$K$16-O418)/(IF((('Tela de entrada'!$K$16*'Tela de entrada'!$D$12)-SUMIFS($O$2:$O$745,$B$2:$B$745,B418,$A$2:$A$745,A418))=0,1,(('Tela de entrada'!$K$16*'Tela de entrada'!$D$12)-SUMIFS($O$2:$O$745,$B$2:$B$745,B418,$A$2:$A$745,A418)))))</f>
        <v>0</v>
      </c>
      <c r="R418" s="1">
        <f t="shared" si="24"/>
        <v>10</v>
      </c>
    </row>
    <row r="419" spans="1:18" x14ac:dyDescent="0.25">
      <c r="A419">
        <v>1</v>
      </c>
      <c r="B419">
        <v>1</v>
      </c>
      <c r="C419">
        <v>1</v>
      </c>
      <c r="D419">
        <v>418</v>
      </c>
      <c r="E419">
        <v>1</v>
      </c>
      <c r="F419" s="1">
        <f>INDEX('Tela de entrada'!$C$20:$C$763,MATCH('Contrato Flexível Percentual'!D419,'Tela de entrada'!$B$20:$B$763,0),1)</f>
        <v>9</v>
      </c>
      <c r="G419">
        <v>0</v>
      </c>
      <c r="H419">
        <f t="shared" si="22"/>
        <v>9</v>
      </c>
      <c r="M419" s="1">
        <f t="shared" si="23"/>
        <v>4.4999999999999999E-4</v>
      </c>
      <c r="N419" s="1">
        <f>IF('Tela de entrada'!$K$14="carga",$L$2*M419,'Contrato Flexível Percentual'!$L$2/'Tela de entrada'!$D$12)</f>
        <v>1.8</v>
      </c>
      <c r="O419" s="1">
        <f>IFERROR(MIN('Tela de entrada'!$K$16,MAX(N419,'Tela de entrada'!$K$15)),"")</f>
        <v>1.8</v>
      </c>
      <c r="P419" s="1">
        <f>MAX(0,(SUMIFS($O$2:$O$745,$B$2:$B$745,B419,$A$2:$A$745,A419)-SUMIFS($N$2:$N$745,$B$2:$B$745,B419,$A$2:$A$745,A419)))*((O419-'Tela de entrada'!$K$15)/(IF(SUMIFS($O$2:$O$745,$B$2:$B$745,B419,$A$2:$A$745,A419)-('Tela de entrada'!$K$15*'Tela de entrada'!$D$12)=0,1,SUMIFS($O$2:$O$745,$B$2:$B$745,B419,$A$2:$A$745,A419)-('Tela de entrada'!$K$15*'Tela de entrada'!$D$12))))</f>
        <v>0</v>
      </c>
      <c r="Q419" s="1">
        <f>MAX(0,(SUMIFS($N$2:$N$745,$B$2:$B$745,B419,$A$2:$A$745,A419)-SUMIFS($O$2:$O$745,$B$2:$B$745,B419,$A$2:$A$745,A419)))*(('Tela de entrada'!$K$16-O419)/(IF((('Tela de entrada'!$K$16*'Tela de entrada'!$D$12)-SUMIFS($O$2:$O$745,$B$2:$B$745,B419,$A$2:$A$745,A419))=0,1,(('Tela de entrada'!$K$16*'Tela de entrada'!$D$12)-SUMIFS($O$2:$O$745,$B$2:$B$745,B419,$A$2:$A$745,A419)))))</f>
        <v>0</v>
      </c>
      <c r="R419" s="1">
        <f t="shared" si="24"/>
        <v>1.8</v>
      </c>
    </row>
    <row r="420" spans="1:18" x14ac:dyDescent="0.25">
      <c r="A420">
        <v>1</v>
      </c>
      <c r="B420">
        <v>1</v>
      </c>
      <c r="C420">
        <v>1</v>
      </c>
      <c r="D420">
        <v>419</v>
      </c>
      <c r="E420">
        <v>1</v>
      </c>
      <c r="F420" s="1">
        <f>INDEX('Tela de entrada'!$C$20:$C$763,MATCH('Contrato Flexível Percentual'!D420,'Tela de entrada'!$B$20:$B$763,0),1)</f>
        <v>7</v>
      </c>
      <c r="G420">
        <v>0</v>
      </c>
      <c r="H420">
        <f t="shared" si="22"/>
        <v>7</v>
      </c>
      <c r="M420" s="1">
        <f t="shared" si="23"/>
        <v>3.5E-4</v>
      </c>
      <c r="N420" s="1">
        <f>IF('Tela de entrada'!$K$14="carga",$L$2*M420,'Contrato Flexível Percentual'!$L$2/'Tela de entrada'!$D$12)</f>
        <v>1.4</v>
      </c>
      <c r="O420" s="1">
        <f>IFERROR(MIN('Tela de entrada'!$K$16,MAX(N420,'Tela de entrada'!$K$15)),"")</f>
        <v>1.4</v>
      </c>
      <c r="P420" s="1">
        <f>MAX(0,(SUMIFS($O$2:$O$745,$B$2:$B$745,B420,$A$2:$A$745,A420)-SUMIFS($N$2:$N$745,$B$2:$B$745,B420,$A$2:$A$745,A420)))*((O420-'Tela de entrada'!$K$15)/(IF(SUMIFS($O$2:$O$745,$B$2:$B$745,B420,$A$2:$A$745,A420)-('Tela de entrada'!$K$15*'Tela de entrada'!$D$12)=0,1,SUMIFS($O$2:$O$745,$B$2:$B$745,B420,$A$2:$A$745,A420)-('Tela de entrada'!$K$15*'Tela de entrada'!$D$12))))</f>
        <v>0</v>
      </c>
      <c r="Q420" s="1">
        <f>MAX(0,(SUMIFS($N$2:$N$745,$B$2:$B$745,B420,$A$2:$A$745,A420)-SUMIFS($O$2:$O$745,$B$2:$B$745,B420,$A$2:$A$745,A420)))*(('Tela de entrada'!$K$16-O420)/(IF((('Tela de entrada'!$K$16*'Tela de entrada'!$D$12)-SUMIFS($O$2:$O$745,$B$2:$B$745,B420,$A$2:$A$745,A420))=0,1,(('Tela de entrada'!$K$16*'Tela de entrada'!$D$12)-SUMIFS($O$2:$O$745,$B$2:$B$745,B420,$A$2:$A$745,A420)))))</f>
        <v>0</v>
      </c>
      <c r="R420" s="1">
        <f t="shared" si="24"/>
        <v>1.4</v>
      </c>
    </row>
    <row r="421" spans="1:18" x14ac:dyDescent="0.25">
      <c r="A421">
        <v>1</v>
      </c>
      <c r="B421">
        <v>1</v>
      </c>
      <c r="C421">
        <v>1</v>
      </c>
      <c r="D421">
        <v>420</v>
      </c>
      <c r="E421">
        <v>1</v>
      </c>
      <c r="F421" s="1">
        <f>INDEX('Tela de entrada'!$C$20:$C$763,MATCH('Contrato Flexível Percentual'!D421,'Tela de entrada'!$B$20:$B$763,0),1)</f>
        <v>32</v>
      </c>
      <c r="G421">
        <v>0</v>
      </c>
      <c r="H421">
        <f t="shared" si="22"/>
        <v>32</v>
      </c>
      <c r="M421" s="1">
        <f t="shared" si="23"/>
        <v>1.6000000000000001E-3</v>
      </c>
      <c r="N421" s="1">
        <f>IF('Tela de entrada'!$K$14="carga",$L$2*M421,'Contrato Flexível Percentual'!$L$2/'Tela de entrada'!$D$12)</f>
        <v>6.4</v>
      </c>
      <c r="O421" s="1">
        <f>IFERROR(MIN('Tela de entrada'!$K$16,MAX(N421,'Tela de entrada'!$K$15)),"")</f>
        <v>6.4</v>
      </c>
      <c r="P421" s="1">
        <f>MAX(0,(SUMIFS($O$2:$O$745,$B$2:$B$745,B421,$A$2:$A$745,A421)-SUMIFS($N$2:$N$745,$B$2:$B$745,B421,$A$2:$A$745,A421)))*((O421-'Tela de entrada'!$K$15)/(IF(SUMIFS($O$2:$O$745,$B$2:$B$745,B421,$A$2:$A$745,A421)-('Tela de entrada'!$K$15*'Tela de entrada'!$D$12)=0,1,SUMIFS($O$2:$O$745,$B$2:$B$745,B421,$A$2:$A$745,A421)-('Tela de entrada'!$K$15*'Tela de entrada'!$D$12))))</f>
        <v>0</v>
      </c>
      <c r="Q421" s="1">
        <f>MAX(0,(SUMIFS($N$2:$N$745,$B$2:$B$745,B421,$A$2:$A$745,A421)-SUMIFS($O$2:$O$745,$B$2:$B$745,B421,$A$2:$A$745,A421)))*(('Tela de entrada'!$K$16-O421)/(IF((('Tela de entrada'!$K$16*'Tela de entrada'!$D$12)-SUMIFS($O$2:$O$745,$B$2:$B$745,B421,$A$2:$A$745,A421))=0,1,(('Tela de entrada'!$K$16*'Tela de entrada'!$D$12)-SUMIFS($O$2:$O$745,$B$2:$B$745,B421,$A$2:$A$745,A421)))))</f>
        <v>0</v>
      </c>
      <c r="R421" s="1">
        <f t="shared" si="24"/>
        <v>6.4</v>
      </c>
    </row>
    <row r="422" spans="1:18" x14ac:dyDescent="0.25">
      <c r="A422">
        <v>1</v>
      </c>
      <c r="B422">
        <v>1</v>
      </c>
      <c r="C422">
        <v>1</v>
      </c>
      <c r="D422">
        <v>421</v>
      </c>
      <c r="E422">
        <v>1</v>
      </c>
      <c r="F422" s="1">
        <f>INDEX('Tela de entrada'!$C$20:$C$763,MATCH('Contrato Flexível Percentual'!D422,'Tela de entrada'!$B$20:$B$763,0),1)</f>
        <v>9</v>
      </c>
      <c r="G422">
        <v>0</v>
      </c>
      <c r="H422">
        <f t="shared" si="22"/>
        <v>9</v>
      </c>
      <c r="M422" s="1">
        <f t="shared" si="23"/>
        <v>4.4999999999999999E-4</v>
      </c>
      <c r="N422" s="1">
        <f>IF('Tela de entrada'!$K$14="carga",$L$2*M422,'Contrato Flexível Percentual'!$L$2/'Tela de entrada'!$D$12)</f>
        <v>1.8</v>
      </c>
      <c r="O422" s="1">
        <f>IFERROR(MIN('Tela de entrada'!$K$16,MAX(N422,'Tela de entrada'!$K$15)),"")</f>
        <v>1.8</v>
      </c>
      <c r="P422" s="1">
        <f>MAX(0,(SUMIFS($O$2:$O$745,$B$2:$B$745,B422,$A$2:$A$745,A422)-SUMIFS($N$2:$N$745,$B$2:$B$745,B422,$A$2:$A$745,A422)))*((O422-'Tela de entrada'!$K$15)/(IF(SUMIFS($O$2:$O$745,$B$2:$B$745,B422,$A$2:$A$745,A422)-('Tela de entrada'!$K$15*'Tela de entrada'!$D$12)=0,1,SUMIFS($O$2:$O$745,$B$2:$B$745,B422,$A$2:$A$745,A422)-('Tela de entrada'!$K$15*'Tela de entrada'!$D$12))))</f>
        <v>0</v>
      </c>
      <c r="Q422" s="1">
        <f>MAX(0,(SUMIFS($N$2:$N$745,$B$2:$B$745,B422,$A$2:$A$745,A422)-SUMIFS($O$2:$O$745,$B$2:$B$745,B422,$A$2:$A$745,A422)))*(('Tela de entrada'!$K$16-O422)/(IF((('Tela de entrada'!$K$16*'Tela de entrada'!$D$12)-SUMIFS($O$2:$O$745,$B$2:$B$745,B422,$A$2:$A$745,A422))=0,1,(('Tela de entrada'!$K$16*'Tela de entrada'!$D$12)-SUMIFS($O$2:$O$745,$B$2:$B$745,B422,$A$2:$A$745,A422)))))</f>
        <v>0</v>
      </c>
      <c r="R422" s="1">
        <f t="shared" si="24"/>
        <v>1.8</v>
      </c>
    </row>
    <row r="423" spans="1:18" x14ac:dyDescent="0.25">
      <c r="A423">
        <v>1</v>
      </c>
      <c r="B423">
        <v>1</v>
      </c>
      <c r="C423">
        <v>1</v>
      </c>
      <c r="D423">
        <v>422</v>
      </c>
      <c r="E423">
        <v>1</v>
      </c>
      <c r="F423" s="1">
        <f>INDEX('Tela de entrada'!$C$20:$C$763,MATCH('Contrato Flexível Percentual'!D423,'Tela de entrada'!$B$20:$B$763,0),1)</f>
        <v>12</v>
      </c>
      <c r="G423">
        <v>0</v>
      </c>
      <c r="H423">
        <f t="shared" si="22"/>
        <v>12</v>
      </c>
      <c r="M423" s="1">
        <f t="shared" si="23"/>
        <v>5.9999999999999995E-4</v>
      </c>
      <c r="N423" s="1">
        <f>IF('Tela de entrada'!$K$14="carga",$L$2*M423,'Contrato Flexível Percentual'!$L$2/'Tela de entrada'!$D$12)</f>
        <v>2.4</v>
      </c>
      <c r="O423" s="1">
        <f>IFERROR(MIN('Tela de entrada'!$K$16,MAX(N423,'Tela de entrada'!$K$15)),"")</f>
        <v>2.4</v>
      </c>
      <c r="P423" s="1">
        <f>MAX(0,(SUMIFS($O$2:$O$745,$B$2:$B$745,B423,$A$2:$A$745,A423)-SUMIFS($N$2:$N$745,$B$2:$B$745,B423,$A$2:$A$745,A423)))*((O423-'Tela de entrada'!$K$15)/(IF(SUMIFS($O$2:$O$745,$B$2:$B$745,B423,$A$2:$A$745,A423)-('Tela de entrada'!$K$15*'Tela de entrada'!$D$12)=0,1,SUMIFS($O$2:$O$745,$B$2:$B$745,B423,$A$2:$A$745,A423)-('Tela de entrada'!$K$15*'Tela de entrada'!$D$12))))</f>
        <v>0</v>
      </c>
      <c r="Q423" s="1">
        <f>MAX(0,(SUMIFS($N$2:$N$745,$B$2:$B$745,B423,$A$2:$A$745,A423)-SUMIFS($O$2:$O$745,$B$2:$B$745,B423,$A$2:$A$745,A423)))*(('Tela de entrada'!$K$16-O423)/(IF((('Tela de entrada'!$K$16*'Tela de entrada'!$D$12)-SUMIFS($O$2:$O$745,$B$2:$B$745,B423,$A$2:$A$745,A423))=0,1,(('Tela de entrada'!$K$16*'Tela de entrada'!$D$12)-SUMIFS($O$2:$O$745,$B$2:$B$745,B423,$A$2:$A$745,A423)))))</f>
        <v>0</v>
      </c>
      <c r="R423" s="1">
        <f t="shared" si="24"/>
        <v>2.4</v>
      </c>
    </row>
    <row r="424" spans="1:18" x14ac:dyDescent="0.25">
      <c r="A424">
        <v>1</v>
      </c>
      <c r="B424">
        <v>1</v>
      </c>
      <c r="C424">
        <v>1</v>
      </c>
      <c r="D424">
        <v>423</v>
      </c>
      <c r="E424">
        <v>1</v>
      </c>
      <c r="F424" s="1">
        <f>INDEX('Tela de entrada'!$C$20:$C$763,MATCH('Contrato Flexível Percentual'!D424,'Tela de entrada'!$B$20:$B$763,0),1)</f>
        <v>11</v>
      </c>
      <c r="G424">
        <v>0</v>
      </c>
      <c r="H424">
        <f t="shared" si="22"/>
        <v>11</v>
      </c>
      <c r="M424" s="1">
        <f t="shared" si="23"/>
        <v>5.5000000000000003E-4</v>
      </c>
      <c r="N424" s="1">
        <f>IF('Tela de entrada'!$K$14="carga",$L$2*M424,'Contrato Flexível Percentual'!$L$2/'Tela de entrada'!$D$12)</f>
        <v>2.2000000000000002</v>
      </c>
      <c r="O424" s="1">
        <f>IFERROR(MIN('Tela de entrada'!$K$16,MAX(N424,'Tela de entrada'!$K$15)),"")</f>
        <v>2.2000000000000002</v>
      </c>
      <c r="P424" s="1">
        <f>MAX(0,(SUMIFS($O$2:$O$745,$B$2:$B$745,B424,$A$2:$A$745,A424)-SUMIFS($N$2:$N$745,$B$2:$B$745,B424,$A$2:$A$745,A424)))*((O424-'Tela de entrada'!$K$15)/(IF(SUMIFS($O$2:$O$745,$B$2:$B$745,B424,$A$2:$A$745,A424)-('Tela de entrada'!$K$15*'Tela de entrada'!$D$12)=0,1,SUMIFS($O$2:$O$745,$B$2:$B$745,B424,$A$2:$A$745,A424)-('Tela de entrada'!$K$15*'Tela de entrada'!$D$12))))</f>
        <v>0</v>
      </c>
      <c r="Q424" s="1">
        <f>MAX(0,(SUMIFS($N$2:$N$745,$B$2:$B$745,B424,$A$2:$A$745,A424)-SUMIFS($O$2:$O$745,$B$2:$B$745,B424,$A$2:$A$745,A424)))*(('Tela de entrada'!$K$16-O424)/(IF((('Tela de entrada'!$K$16*'Tela de entrada'!$D$12)-SUMIFS($O$2:$O$745,$B$2:$B$745,B424,$A$2:$A$745,A424))=0,1,(('Tela de entrada'!$K$16*'Tela de entrada'!$D$12)-SUMIFS($O$2:$O$745,$B$2:$B$745,B424,$A$2:$A$745,A424)))))</f>
        <v>0</v>
      </c>
      <c r="R424" s="1">
        <f t="shared" si="24"/>
        <v>2.2000000000000002</v>
      </c>
    </row>
    <row r="425" spans="1:18" x14ac:dyDescent="0.25">
      <c r="A425">
        <v>1</v>
      </c>
      <c r="B425">
        <v>1</v>
      </c>
      <c r="C425">
        <v>1</v>
      </c>
      <c r="D425">
        <v>424</v>
      </c>
      <c r="E425">
        <v>1</v>
      </c>
      <c r="F425" s="1">
        <f>INDEX('Tela de entrada'!$C$20:$C$763,MATCH('Contrato Flexível Percentual'!D425,'Tela de entrada'!$B$20:$B$763,0),1)</f>
        <v>5</v>
      </c>
      <c r="G425">
        <v>0</v>
      </c>
      <c r="H425">
        <f t="shared" si="22"/>
        <v>5</v>
      </c>
      <c r="M425" s="1">
        <f t="shared" si="23"/>
        <v>2.5000000000000001E-4</v>
      </c>
      <c r="N425" s="1">
        <f>IF('Tela de entrada'!$K$14="carga",$L$2*M425,'Contrato Flexível Percentual'!$L$2/'Tela de entrada'!$D$12)</f>
        <v>1</v>
      </c>
      <c r="O425" s="1">
        <f>IFERROR(MIN('Tela de entrada'!$K$16,MAX(N425,'Tela de entrada'!$K$15)),"")</f>
        <v>1</v>
      </c>
      <c r="P425" s="1">
        <f>MAX(0,(SUMIFS($O$2:$O$745,$B$2:$B$745,B425,$A$2:$A$745,A425)-SUMIFS($N$2:$N$745,$B$2:$B$745,B425,$A$2:$A$745,A425)))*((O425-'Tela de entrada'!$K$15)/(IF(SUMIFS($O$2:$O$745,$B$2:$B$745,B425,$A$2:$A$745,A425)-('Tela de entrada'!$K$15*'Tela de entrada'!$D$12)=0,1,SUMIFS($O$2:$O$745,$B$2:$B$745,B425,$A$2:$A$745,A425)-('Tela de entrada'!$K$15*'Tela de entrada'!$D$12))))</f>
        <v>0</v>
      </c>
      <c r="Q425" s="1">
        <f>MAX(0,(SUMIFS($N$2:$N$745,$B$2:$B$745,B425,$A$2:$A$745,A425)-SUMIFS($O$2:$O$745,$B$2:$B$745,B425,$A$2:$A$745,A425)))*(('Tela de entrada'!$K$16-O425)/(IF((('Tela de entrada'!$K$16*'Tela de entrada'!$D$12)-SUMIFS($O$2:$O$745,$B$2:$B$745,B425,$A$2:$A$745,A425))=0,1,(('Tela de entrada'!$K$16*'Tela de entrada'!$D$12)-SUMIFS($O$2:$O$745,$B$2:$B$745,B425,$A$2:$A$745,A425)))))</f>
        <v>0</v>
      </c>
      <c r="R425" s="1">
        <f t="shared" si="24"/>
        <v>1</v>
      </c>
    </row>
    <row r="426" spans="1:18" x14ac:dyDescent="0.25">
      <c r="A426">
        <v>1</v>
      </c>
      <c r="B426">
        <v>1</v>
      </c>
      <c r="C426">
        <v>1</v>
      </c>
      <c r="D426">
        <v>425</v>
      </c>
      <c r="E426">
        <v>1</v>
      </c>
      <c r="F426" s="1">
        <f>INDEX('Tela de entrada'!$C$20:$C$763,MATCH('Contrato Flexível Percentual'!D426,'Tela de entrada'!$B$20:$B$763,0),1)</f>
        <v>48</v>
      </c>
      <c r="G426">
        <v>0</v>
      </c>
      <c r="H426">
        <f t="shared" si="22"/>
        <v>48</v>
      </c>
      <c r="M426" s="1">
        <f t="shared" si="23"/>
        <v>2.3999999999999998E-3</v>
      </c>
      <c r="N426" s="1">
        <f>IF('Tela de entrada'!$K$14="carga",$L$2*M426,'Contrato Flexível Percentual'!$L$2/'Tela de entrada'!$D$12)</f>
        <v>9.6</v>
      </c>
      <c r="O426" s="1">
        <f>IFERROR(MIN('Tela de entrada'!$K$16,MAX(N426,'Tela de entrada'!$K$15)),"")</f>
        <v>9.6</v>
      </c>
      <c r="P426" s="1">
        <f>MAX(0,(SUMIFS($O$2:$O$745,$B$2:$B$745,B426,$A$2:$A$745,A426)-SUMIFS($N$2:$N$745,$B$2:$B$745,B426,$A$2:$A$745,A426)))*((O426-'Tela de entrada'!$K$15)/(IF(SUMIFS($O$2:$O$745,$B$2:$B$745,B426,$A$2:$A$745,A426)-('Tela de entrada'!$K$15*'Tela de entrada'!$D$12)=0,1,SUMIFS($O$2:$O$745,$B$2:$B$745,B426,$A$2:$A$745,A426)-('Tela de entrada'!$K$15*'Tela de entrada'!$D$12))))</f>
        <v>0</v>
      </c>
      <c r="Q426" s="1">
        <f>MAX(0,(SUMIFS($N$2:$N$745,$B$2:$B$745,B426,$A$2:$A$745,A426)-SUMIFS($O$2:$O$745,$B$2:$B$745,B426,$A$2:$A$745,A426)))*(('Tela de entrada'!$K$16-O426)/(IF((('Tela de entrada'!$K$16*'Tela de entrada'!$D$12)-SUMIFS($O$2:$O$745,$B$2:$B$745,B426,$A$2:$A$745,A426))=0,1,(('Tela de entrada'!$K$16*'Tela de entrada'!$D$12)-SUMIFS($O$2:$O$745,$B$2:$B$745,B426,$A$2:$A$745,A426)))))</f>
        <v>0</v>
      </c>
      <c r="R426" s="1">
        <f t="shared" si="24"/>
        <v>9.6</v>
      </c>
    </row>
    <row r="427" spans="1:18" x14ac:dyDescent="0.25">
      <c r="A427">
        <v>1</v>
      </c>
      <c r="B427">
        <v>1</v>
      </c>
      <c r="C427">
        <v>1</v>
      </c>
      <c r="D427">
        <v>426</v>
      </c>
      <c r="E427">
        <v>1</v>
      </c>
      <c r="F427" s="1">
        <f>INDEX('Tela de entrada'!$C$20:$C$763,MATCH('Contrato Flexível Percentual'!D427,'Tela de entrada'!$B$20:$B$763,0),1)</f>
        <v>44</v>
      </c>
      <c r="G427">
        <v>0</v>
      </c>
      <c r="H427">
        <f t="shared" si="22"/>
        <v>44</v>
      </c>
      <c r="M427" s="1">
        <f t="shared" si="23"/>
        <v>2.2000000000000001E-3</v>
      </c>
      <c r="N427" s="1">
        <f>IF('Tela de entrada'!$K$14="carga",$L$2*M427,'Contrato Flexível Percentual'!$L$2/'Tela de entrada'!$D$12)</f>
        <v>8.8000000000000007</v>
      </c>
      <c r="O427" s="1">
        <f>IFERROR(MIN('Tela de entrada'!$K$16,MAX(N427,'Tela de entrada'!$K$15)),"")</f>
        <v>8.8000000000000007</v>
      </c>
      <c r="P427" s="1">
        <f>MAX(0,(SUMIFS($O$2:$O$745,$B$2:$B$745,B427,$A$2:$A$745,A427)-SUMIFS($N$2:$N$745,$B$2:$B$745,B427,$A$2:$A$745,A427)))*((O427-'Tela de entrada'!$K$15)/(IF(SUMIFS($O$2:$O$745,$B$2:$B$745,B427,$A$2:$A$745,A427)-('Tela de entrada'!$K$15*'Tela de entrada'!$D$12)=0,1,SUMIFS($O$2:$O$745,$B$2:$B$745,B427,$A$2:$A$745,A427)-('Tela de entrada'!$K$15*'Tela de entrada'!$D$12))))</f>
        <v>0</v>
      </c>
      <c r="Q427" s="1">
        <f>MAX(0,(SUMIFS($N$2:$N$745,$B$2:$B$745,B427,$A$2:$A$745,A427)-SUMIFS($O$2:$O$745,$B$2:$B$745,B427,$A$2:$A$745,A427)))*(('Tela de entrada'!$K$16-O427)/(IF((('Tela de entrada'!$K$16*'Tela de entrada'!$D$12)-SUMIFS($O$2:$O$745,$B$2:$B$745,B427,$A$2:$A$745,A427))=0,1,(('Tela de entrada'!$K$16*'Tela de entrada'!$D$12)-SUMIFS($O$2:$O$745,$B$2:$B$745,B427,$A$2:$A$745,A427)))))</f>
        <v>0</v>
      </c>
      <c r="R427" s="1">
        <f t="shared" si="24"/>
        <v>8.8000000000000007</v>
      </c>
    </row>
    <row r="428" spans="1:18" x14ac:dyDescent="0.25">
      <c r="A428">
        <v>1</v>
      </c>
      <c r="B428">
        <v>1</v>
      </c>
      <c r="C428">
        <v>1</v>
      </c>
      <c r="D428">
        <v>427</v>
      </c>
      <c r="E428">
        <v>1</v>
      </c>
      <c r="F428" s="1">
        <f>INDEX('Tela de entrada'!$C$20:$C$763,MATCH('Contrato Flexível Percentual'!D428,'Tela de entrada'!$B$20:$B$763,0),1)</f>
        <v>32</v>
      </c>
      <c r="G428">
        <v>0</v>
      </c>
      <c r="H428">
        <f t="shared" si="22"/>
        <v>32</v>
      </c>
      <c r="M428" s="1">
        <f t="shared" si="23"/>
        <v>1.6000000000000001E-3</v>
      </c>
      <c r="N428" s="1">
        <f>IF('Tela de entrada'!$K$14="carga",$L$2*M428,'Contrato Flexível Percentual'!$L$2/'Tela de entrada'!$D$12)</f>
        <v>6.4</v>
      </c>
      <c r="O428" s="1">
        <f>IFERROR(MIN('Tela de entrada'!$K$16,MAX(N428,'Tela de entrada'!$K$15)),"")</f>
        <v>6.4</v>
      </c>
      <c r="P428" s="1">
        <f>MAX(0,(SUMIFS($O$2:$O$745,$B$2:$B$745,B428,$A$2:$A$745,A428)-SUMIFS($N$2:$N$745,$B$2:$B$745,B428,$A$2:$A$745,A428)))*((O428-'Tela de entrada'!$K$15)/(IF(SUMIFS($O$2:$O$745,$B$2:$B$745,B428,$A$2:$A$745,A428)-('Tela de entrada'!$K$15*'Tela de entrada'!$D$12)=0,1,SUMIFS($O$2:$O$745,$B$2:$B$745,B428,$A$2:$A$745,A428)-('Tela de entrada'!$K$15*'Tela de entrada'!$D$12))))</f>
        <v>0</v>
      </c>
      <c r="Q428" s="1">
        <f>MAX(0,(SUMIFS($N$2:$N$745,$B$2:$B$745,B428,$A$2:$A$745,A428)-SUMIFS($O$2:$O$745,$B$2:$B$745,B428,$A$2:$A$745,A428)))*(('Tela de entrada'!$K$16-O428)/(IF((('Tela de entrada'!$K$16*'Tela de entrada'!$D$12)-SUMIFS($O$2:$O$745,$B$2:$B$745,B428,$A$2:$A$745,A428))=0,1,(('Tela de entrada'!$K$16*'Tela de entrada'!$D$12)-SUMIFS($O$2:$O$745,$B$2:$B$745,B428,$A$2:$A$745,A428)))))</f>
        <v>0</v>
      </c>
      <c r="R428" s="1">
        <f t="shared" si="24"/>
        <v>6.4</v>
      </c>
    </row>
    <row r="429" spans="1:18" x14ac:dyDescent="0.25">
      <c r="A429">
        <v>1</v>
      </c>
      <c r="B429">
        <v>1</v>
      </c>
      <c r="C429">
        <v>1</v>
      </c>
      <c r="D429">
        <v>428</v>
      </c>
      <c r="E429">
        <v>1</v>
      </c>
      <c r="F429" s="1">
        <f>INDEX('Tela de entrada'!$C$20:$C$763,MATCH('Contrato Flexível Percentual'!D429,'Tela de entrada'!$B$20:$B$763,0),1)</f>
        <v>24</v>
      </c>
      <c r="G429">
        <v>0</v>
      </c>
      <c r="H429">
        <f t="shared" si="22"/>
        <v>24</v>
      </c>
      <c r="M429" s="1">
        <f t="shared" si="23"/>
        <v>1.1999999999999999E-3</v>
      </c>
      <c r="N429" s="1">
        <f>IF('Tela de entrada'!$K$14="carga",$L$2*M429,'Contrato Flexível Percentual'!$L$2/'Tela de entrada'!$D$12)</f>
        <v>4.8</v>
      </c>
      <c r="O429" s="1">
        <f>IFERROR(MIN('Tela de entrada'!$K$16,MAX(N429,'Tela de entrada'!$K$15)),"")</f>
        <v>4.8</v>
      </c>
      <c r="P429" s="1">
        <f>MAX(0,(SUMIFS($O$2:$O$745,$B$2:$B$745,B429,$A$2:$A$745,A429)-SUMIFS($N$2:$N$745,$B$2:$B$745,B429,$A$2:$A$745,A429)))*((O429-'Tela de entrada'!$K$15)/(IF(SUMIFS($O$2:$O$745,$B$2:$B$745,B429,$A$2:$A$745,A429)-('Tela de entrada'!$K$15*'Tela de entrada'!$D$12)=0,1,SUMIFS($O$2:$O$745,$B$2:$B$745,B429,$A$2:$A$745,A429)-('Tela de entrada'!$K$15*'Tela de entrada'!$D$12))))</f>
        <v>0</v>
      </c>
      <c r="Q429" s="1">
        <f>MAX(0,(SUMIFS($N$2:$N$745,$B$2:$B$745,B429,$A$2:$A$745,A429)-SUMIFS($O$2:$O$745,$B$2:$B$745,B429,$A$2:$A$745,A429)))*(('Tela de entrada'!$K$16-O429)/(IF((('Tela de entrada'!$K$16*'Tela de entrada'!$D$12)-SUMIFS($O$2:$O$745,$B$2:$B$745,B429,$A$2:$A$745,A429))=0,1,(('Tela de entrada'!$K$16*'Tela de entrada'!$D$12)-SUMIFS($O$2:$O$745,$B$2:$B$745,B429,$A$2:$A$745,A429)))))</f>
        <v>0</v>
      </c>
      <c r="R429" s="1">
        <f t="shared" si="24"/>
        <v>4.8</v>
      </c>
    </row>
    <row r="430" spans="1:18" x14ac:dyDescent="0.25">
      <c r="A430">
        <v>1</v>
      </c>
      <c r="B430">
        <v>1</v>
      </c>
      <c r="C430">
        <v>1</v>
      </c>
      <c r="D430">
        <v>429</v>
      </c>
      <c r="E430">
        <v>1</v>
      </c>
      <c r="F430" s="1">
        <f>INDEX('Tela de entrada'!$C$20:$C$763,MATCH('Contrato Flexível Percentual'!D430,'Tela de entrada'!$B$20:$B$763,0),1)</f>
        <v>14</v>
      </c>
      <c r="G430">
        <v>0</v>
      </c>
      <c r="H430">
        <f t="shared" si="22"/>
        <v>14</v>
      </c>
      <c r="M430" s="1">
        <f t="shared" si="23"/>
        <v>6.9999999999999999E-4</v>
      </c>
      <c r="N430" s="1">
        <f>IF('Tela de entrada'!$K$14="carga",$L$2*M430,'Contrato Flexível Percentual'!$L$2/'Tela de entrada'!$D$12)</f>
        <v>2.8</v>
      </c>
      <c r="O430" s="1">
        <f>IFERROR(MIN('Tela de entrada'!$K$16,MAX(N430,'Tela de entrada'!$K$15)),"")</f>
        <v>2.8</v>
      </c>
      <c r="P430" s="1">
        <f>MAX(0,(SUMIFS($O$2:$O$745,$B$2:$B$745,B430,$A$2:$A$745,A430)-SUMIFS($N$2:$N$745,$B$2:$B$745,B430,$A$2:$A$745,A430)))*((O430-'Tela de entrada'!$K$15)/(IF(SUMIFS($O$2:$O$745,$B$2:$B$745,B430,$A$2:$A$745,A430)-('Tela de entrada'!$K$15*'Tela de entrada'!$D$12)=0,1,SUMIFS($O$2:$O$745,$B$2:$B$745,B430,$A$2:$A$745,A430)-('Tela de entrada'!$K$15*'Tela de entrada'!$D$12))))</f>
        <v>0</v>
      </c>
      <c r="Q430" s="1">
        <f>MAX(0,(SUMIFS($N$2:$N$745,$B$2:$B$745,B430,$A$2:$A$745,A430)-SUMIFS($O$2:$O$745,$B$2:$B$745,B430,$A$2:$A$745,A430)))*(('Tela de entrada'!$K$16-O430)/(IF((('Tela de entrada'!$K$16*'Tela de entrada'!$D$12)-SUMIFS($O$2:$O$745,$B$2:$B$745,B430,$A$2:$A$745,A430))=0,1,(('Tela de entrada'!$K$16*'Tela de entrada'!$D$12)-SUMIFS($O$2:$O$745,$B$2:$B$745,B430,$A$2:$A$745,A430)))))</f>
        <v>0</v>
      </c>
      <c r="R430" s="1">
        <f t="shared" si="24"/>
        <v>2.8</v>
      </c>
    </row>
    <row r="431" spans="1:18" x14ac:dyDescent="0.25">
      <c r="A431">
        <v>1</v>
      </c>
      <c r="B431">
        <v>1</v>
      </c>
      <c r="C431">
        <v>1</v>
      </c>
      <c r="D431">
        <v>430</v>
      </c>
      <c r="E431">
        <v>1</v>
      </c>
      <c r="F431" s="1">
        <f>INDEX('Tela de entrada'!$C$20:$C$763,MATCH('Contrato Flexível Percentual'!D431,'Tela de entrada'!$B$20:$B$763,0),1)</f>
        <v>18</v>
      </c>
      <c r="G431">
        <v>0</v>
      </c>
      <c r="H431">
        <f t="shared" si="22"/>
        <v>18</v>
      </c>
      <c r="M431" s="1">
        <f t="shared" si="23"/>
        <v>8.9999999999999998E-4</v>
      </c>
      <c r="N431" s="1">
        <f>IF('Tela de entrada'!$K$14="carga",$L$2*M431,'Contrato Flexível Percentual'!$L$2/'Tela de entrada'!$D$12)</f>
        <v>3.6</v>
      </c>
      <c r="O431" s="1">
        <f>IFERROR(MIN('Tela de entrada'!$K$16,MAX(N431,'Tela de entrada'!$K$15)),"")</f>
        <v>3.6</v>
      </c>
      <c r="P431" s="1">
        <f>MAX(0,(SUMIFS($O$2:$O$745,$B$2:$B$745,B431,$A$2:$A$745,A431)-SUMIFS($N$2:$N$745,$B$2:$B$745,B431,$A$2:$A$745,A431)))*((O431-'Tela de entrada'!$K$15)/(IF(SUMIFS($O$2:$O$745,$B$2:$B$745,B431,$A$2:$A$745,A431)-('Tela de entrada'!$K$15*'Tela de entrada'!$D$12)=0,1,SUMIFS($O$2:$O$745,$B$2:$B$745,B431,$A$2:$A$745,A431)-('Tela de entrada'!$K$15*'Tela de entrada'!$D$12))))</f>
        <v>0</v>
      </c>
      <c r="Q431" s="1">
        <f>MAX(0,(SUMIFS($N$2:$N$745,$B$2:$B$745,B431,$A$2:$A$745,A431)-SUMIFS($O$2:$O$745,$B$2:$B$745,B431,$A$2:$A$745,A431)))*(('Tela de entrada'!$K$16-O431)/(IF((('Tela de entrada'!$K$16*'Tela de entrada'!$D$12)-SUMIFS($O$2:$O$745,$B$2:$B$745,B431,$A$2:$A$745,A431))=0,1,(('Tela de entrada'!$K$16*'Tela de entrada'!$D$12)-SUMIFS($O$2:$O$745,$B$2:$B$745,B431,$A$2:$A$745,A431)))))</f>
        <v>0</v>
      </c>
      <c r="R431" s="1">
        <f t="shared" si="24"/>
        <v>3.6</v>
      </c>
    </row>
    <row r="432" spans="1:18" x14ac:dyDescent="0.25">
      <c r="A432">
        <v>1</v>
      </c>
      <c r="B432">
        <v>1</v>
      </c>
      <c r="C432">
        <v>1</v>
      </c>
      <c r="D432">
        <v>431</v>
      </c>
      <c r="E432">
        <v>1</v>
      </c>
      <c r="F432" s="1">
        <f>INDEX('Tela de entrada'!$C$20:$C$763,MATCH('Contrato Flexível Percentual'!D432,'Tela de entrada'!$B$20:$B$763,0),1)</f>
        <v>50</v>
      </c>
      <c r="G432">
        <v>0</v>
      </c>
      <c r="H432">
        <f t="shared" si="22"/>
        <v>50</v>
      </c>
      <c r="M432" s="1">
        <f t="shared" si="23"/>
        <v>2.5000000000000001E-3</v>
      </c>
      <c r="N432" s="1">
        <f>IF('Tela de entrada'!$K$14="carga",$L$2*M432,'Contrato Flexível Percentual'!$L$2/'Tela de entrada'!$D$12)</f>
        <v>10</v>
      </c>
      <c r="O432" s="1">
        <f>IFERROR(MIN('Tela de entrada'!$K$16,MAX(N432,'Tela de entrada'!$K$15)),"")</f>
        <v>10</v>
      </c>
      <c r="P432" s="1">
        <f>MAX(0,(SUMIFS($O$2:$O$745,$B$2:$B$745,B432,$A$2:$A$745,A432)-SUMIFS($N$2:$N$745,$B$2:$B$745,B432,$A$2:$A$745,A432)))*((O432-'Tela de entrada'!$K$15)/(IF(SUMIFS($O$2:$O$745,$B$2:$B$745,B432,$A$2:$A$745,A432)-('Tela de entrada'!$K$15*'Tela de entrada'!$D$12)=0,1,SUMIFS($O$2:$O$745,$B$2:$B$745,B432,$A$2:$A$745,A432)-('Tela de entrada'!$K$15*'Tela de entrada'!$D$12))))</f>
        <v>0</v>
      </c>
      <c r="Q432" s="1">
        <f>MAX(0,(SUMIFS($N$2:$N$745,$B$2:$B$745,B432,$A$2:$A$745,A432)-SUMIFS($O$2:$O$745,$B$2:$B$745,B432,$A$2:$A$745,A432)))*(('Tela de entrada'!$K$16-O432)/(IF((('Tela de entrada'!$K$16*'Tela de entrada'!$D$12)-SUMIFS($O$2:$O$745,$B$2:$B$745,B432,$A$2:$A$745,A432))=0,1,(('Tela de entrada'!$K$16*'Tela de entrada'!$D$12)-SUMIFS($O$2:$O$745,$B$2:$B$745,B432,$A$2:$A$745,A432)))))</f>
        <v>0</v>
      </c>
      <c r="R432" s="1">
        <f t="shared" si="24"/>
        <v>10</v>
      </c>
    </row>
    <row r="433" spans="1:18" x14ac:dyDescent="0.25">
      <c r="A433">
        <v>1</v>
      </c>
      <c r="B433">
        <v>1</v>
      </c>
      <c r="C433">
        <v>1</v>
      </c>
      <c r="D433">
        <v>432</v>
      </c>
      <c r="E433">
        <v>1</v>
      </c>
      <c r="F433" s="1">
        <f>INDEX('Tela de entrada'!$C$20:$C$763,MATCH('Contrato Flexível Percentual'!D433,'Tela de entrada'!$B$20:$B$763,0),1)</f>
        <v>7</v>
      </c>
      <c r="G433">
        <v>0</v>
      </c>
      <c r="H433">
        <f t="shared" si="22"/>
        <v>7</v>
      </c>
      <c r="M433" s="1">
        <f t="shared" si="23"/>
        <v>3.5E-4</v>
      </c>
      <c r="N433" s="1">
        <f>IF('Tela de entrada'!$K$14="carga",$L$2*M433,'Contrato Flexível Percentual'!$L$2/'Tela de entrada'!$D$12)</f>
        <v>1.4</v>
      </c>
      <c r="O433" s="1">
        <f>IFERROR(MIN('Tela de entrada'!$K$16,MAX(N433,'Tela de entrada'!$K$15)),"")</f>
        <v>1.4</v>
      </c>
      <c r="P433" s="1">
        <f>MAX(0,(SUMIFS($O$2:$O$745,$B$2:$B$745,B433,$A$2:$A$745,A433)-SUMIFS($N$2:$N$745,$B$2:$B$745,B433,$A$2:$A$745,A433)))*((O433-'Tela de entrada'!$K$15)/(IF(SUMIFS($O$2:$O$745,$B$2:$B$745,B433,$A$2:$A$745,A433)-('Tela de entrada'!$K$15*'Tela de entrada'!$D$12)=0,1,SUMIFS($O$2:$O$745,$B$2:$B$745,B433,$A$2:$A$745,A433)-('Tela de entrada'!$K$15*'Tela de entrada'!$D$12))))</f>
        <v>0</v>
      </c>
      <c r="Q433" s="1">
        <f>MAX(0,(SUMIFS($N$2:$N$745,$B$2:$B$745,B433,$A$2:$A$745,A433)-SUMIFS($O$2:$O$745,$B$2:$B$745,B433,$A$2:$A$745,A433)))*(('Tela de entrada'!$K$16-O433)/(IF((('Tela de entrada'!$K$16*'Tela de entrada'!$D$12)-SUMIFS($O$2:$O$745,$B$2:$B$745,B433,$A$2:$A$745,A433))=0,1,(('Tela de entrada'!$K$16*'Tela de entrada'!$D$12)-SUMIFS($O$2:$O$745,$B$2:$B$745,B433,$A$2:$A$745,A433)))))</f>
        <v>0</v>
      </c>
      <c r="R433" s="1">
        <f t="shared" si="24"/>
        <v>1.4</v>
      </c>
    </row>
    <row r="434" spans="1:18" x14ac:dyDescent="0.25">
      <c r="A434">
        <v>1</v>
      </c>
      <c r="B434">
        <v>1</v>
      </c>
      <c r="C434">
        <v>1</v>
      </c>
      <c r="D434">
        <v>433</v>
      </c>
      <c r="E434">
        <v>1</v>
      </c>
      <c r="F434" s="1">
        <f>INDEX('Tela de entrada'!$C$20:$C$763,MATCH('Contrato Flexível Percentual'!D434,'Tela de entrada'!$B$20:$B$763,0),1)</f>
        <v>50</v>
      </c>
      <c r="G434">
        <v>0</v>
      </c>
      <c r="H434">
        <f t="shared" si="22"/>
        <v>50</v>
      </c>
      <c r="M434" s="1">
        <f t="shared" si="23"/>
        <v>2.5000000000000001E-3</v>
      </c>
      <c r="N434" s="1">
        <f>IF('Tela de entrada'!$K$14="carga",$L$2*M434,'Contrato Flexível Percentual'!$L$2/'Tela de entrada'!$D$12)</f>
        <v>10</v>
      </c>
      <c r="O434" s="1">
        <f>IFERROR(MIN('Tela de entrada'!$K$16,MAX(N434,'Tela de entrada'!$K$15)),"")</f>
        <v>10</v>
      </c>
      <c r="P434" s="1">
        <f>MAX(0,(SUMIFS($O$2:$O$745,$B$2:$B$745,B434,$A$2:$A$745,A434)-SUMIFS($N$2:$N$745,$B$2:$B$745,B434,$A$2:$A$745,A434)))*((O434-'Tela de entrada'!$K$15)/(IF(SUMIFS($O$2:$O$745,$B$2:$B$745,B434,$A$2:$A$745,A434)-('Tela de entrada'!$K$15*'Tela de entrada'!$D$12)=0,1,SUMIFS($O$2:$O$745,$B$2:$B$745,B434,$A$2:$A$745,A434)-('Tela de entrada'!$K$15*'Tela de entrada'!$D$12))))</f>
        <v>0</v>
      </c>
      <c r="Q434" s="1">
        <f>MAX(0,(SUMIFS($N$2:$N$745,$B$2:$B$745,B434,$A$2:$A$745,A434)-SUMIFS($O$2:$O$745,$B$2:$B$745,B434,$A$2:$A$745,A434)))*(('Tela de entrada'!$K$16-O434)/(IF((('Tela de entrada'!$K$16*'Tela de entrada'!$D$12)-SUMIFS($O$2:$O$745,$B$2:$B$745,B434,$A$2:$A$745,A434))=0,1,(('Tela de entrada'!$K$16*'Tela de entrada'!$D$12)-SUMIFS($O$2:$O$745,$B$2:$B$745,B434,$A$2:$A$745,A434)))))</f>
        <v>0</v>
      </c>
      <c r="R434" s="1">
        <f t="shared" si="24"/>
        <v>10</v>
      </c>
    </row>
    <row r="435" spans="1:18" x14ac:dyDescent="0.25">
      <c r="A435">
        <v>1</v>
      </c>
      <c r="B435">
        <v>1</v>
      </c>
      <c r="C435">
        <v>1</v>
      </c>
      <c r="D435">
        <v>434</v>
      </c>
      <c r="E435">
        <v>1</v>
      </c>
      <c r="F435" s="1">
        <f>INDEX('Tela de entrada'!$C$20:$C$763,MATCH('Contrato Flexível Percentual'!D435,'Tela de entrada'!$B$20:$B$763,0),1)</f>
        <v>18</v>
      </c>
      <c r="G435">
        <v>0</v>
      </c>
      <c r="H435">
        <f t="shared" si="22"/>
        <v>18</v>
      </c>
      <c r="M435" s="1">
        <f t="shared" si="23"/>
        <v>8.9999999999999998E-4</v>
      </c>
      <c r="N435" s="1">
        <f>IF('Tela de entrada'!$K$14="carga",$L$2*M435,'Contrato Flexível Percentual'!$L$2/'Tela de entrada'!$D$12)</f>
        <v>3.6</v>
      </c>
      <c r="O435" s="1">
        <f>IFERROR(MIN('Tela de entrada'!$K$16,MAX(N435,'Tela de entrada'!$K$15)),"")</f>
        <v>3.6</v>
      </c>
      <c r="P435" s="1">
        <f>MAX(0,(SUMIFS($O$2:$O$745,$B$2:$B$745,B435,$A$2:$A$745,A435)-SUMIFS($N$2:$N$745,$B$2:$B$745,B435,$A$2:$A$745,A435)))*((O435-'Tela de entrada'!$K$15)/(IF(SUMIFS($O$2:$O$745,$B$2:$B$745,B435,$A$2:$A$745,A435)-('Tela de entrada'!$K$15*'Tela de entrada'!$D$12)=0,1,SUMIFS($O$2:$O$745,$B$2:$B$745,B435,$A$2:$A$745,A435)-('Tela de entrada'!$K$15*'Tela de entrada'!$D$12))))</f>
        <v>0</v>
      </c>
      <c r="Q435" s="1">
        <f>MAX(0,(SUMIFS($N$2:$N$745,$B$2:$B$745,B435,$A$2:$A$745,A435)-SUMIFS($O$2:$O$745,$B$2:$B$745,B435,$A$2:$A$745,A435)))*(('Tela de entrada'!$K$16-O435)/(IF((('Tela de entrada'!$K$16*'Tela de entrada'!$D$12)-SUMIFS($O$2:$O$745,$B$2:$B$745,B435,$A$2:$A$745,A435))=0,1,(('Tela de entrada'!$K$16*'Tela de entrada'!$D$12)-SUMIFS($O$2:$O$745,$B$2:$B$745,B435,$A$2:$A$745,A435)))))</f>
        <v>0</v>
      </c>
      <c r="R435" s="1">
        <f t="shared" si="24"/>
        <v>3.6</v>
      </c>
    </row>
    <row r="436" spans="1:18" x14ac:dyDescent="0.25">
      <c r="A436">
        <v>1</v>
      </c>
      <c r="B436">
        <v>1</v>
      </c>
      <c r="C436">
        <v>1</v>
      </c>
      <c r="D436">
        <v>435</v>
      </c>
      <c r="E436">
        <v>1</v>
      </c>
      <c r="F436" s="1">
        <f>INDEX('Tela de entrada'!$C$20:$C$763,MATCH('Contrato Flexível Percentual'!D436,'Tela de entrada'!$B$20:$B$763,0),1)</f>
        <v>11</v>
      </c>
      <c r="G436">
        <v>0</v>
      </c>
      <c r="H436">
        <f t="shared" si="22"/>
        <v>11</v>
      </c>
      <c r="M436" s="1">
        <f t="shared" si="23"/>
        <v>5.5000000000000003E-4</v>
      </c>
      <c r="N436" s="1">
        <f>IF('Tela de entrada'!$K$14="carga",$L$2*M436,'Contrato Flexível Percentual'!$L$2/'Tela de entrada'!$D$12)</f>
        <v>2.2000000000000002</v>
      </c>
      <c r="O436" s="1">
        <f>IFERROR(MIN('Tela de entrada'!$K$16,MAX(N436,'Tela de entrada'!$K$15)),"")</f>
        <v>2.2000000000000002</v>
      </c>
      <c r="P436" s="1">
        <f>MAX(0,(SUMIFS($O$2:$O$745,$B$2:$B$745,B436,$A$2:$A$745,A436)-SUMIFS($N$2:$N$745,$B$2:$B$745,B436,$A$2:$A$745,A436)))*((O436-'Tela de entrada'!$K$15)/(IF(SUMIFS($O$2:$O$745,$B$2:$B$745,B436,$A$2:$A$745,A436)-('Tela de entrada'!$K$15*'Tela de entrada'!$D$12)=0,1,SUMIFS($O$2:$O$745,$B$2:$B$745,B436,$A$2:$A$745,A436)-('Tela de entrada'!$K$15*'Tela de entrada'!$D$12))))</f>
        <v>0</v>
      </c>
      <c r="Q436" s="1">
        <f>MAX(0,(SUMIFS($N$2:$N$745,$B$2:$B$745,B436,$A$2:$A$745,A436)-SUMIFS($O$2:$O$745,$B$2:$B$745,B436,$A$2:$A$745,A436)))*(('Tela de entrada'!$K$16-O436)/(IF((('Tela de entrada'!$K$16*'Tela de entrada'!$D$12)-SUMIFS($O$2:$O$745,$B$2:$B$745,B436,$A$2:$A$745,A436))=0,1,(('Tela de entrada'!$K$16*'Tela de entrada'!$D$12)-SUMIFS($O$2:$O$745,$B$2:$B$745,B436,$A$2:$A$745,A436)))))</f>
        <v>0</v>
      </c>
      <c r="R436" s="1">
        <f t="shared" si="24"/>
        <v>2.2000000000000002</v>
      </c>
    </row>
    <row r="437" spans="1:18" x14ac:dyDescent="0.25">
      <c r="A437">
        <v>1</v>
      </c>
      <c r="B437">
        <v>1</v>
      </c>
      <c r="C437">
        <v>1</v>
      </c>
      <c r="D437">
        <v>436</v>
      </c>
      <c r="E437">
        <v>1</v>
      </c>
      <c r="F437" s="1">
        <f>INDEX('Tela de entrada'!$C$20:$C$763,MATCH('Contrato Flexível Percentual'!D437,'Tela de entrada'!$B$20:$B$763,0),1)</f>
        <v>29</v>
      </c>
      <c r="G437">
        <v>0</v>
      </c>
      <c r="H437">
        <f t="shared" si="22"/>
        <v>29</v>
      </c>
      <c r="M437" s="1">
        <f t="shared" si="23"/>
        <v>1.4499999999999999E-3</v>
      </c>
      <c r="N437" s="1">
        <f>IF('Tela de entrada'!$K$14="carga",$L$2*M437,'Contrato Flexível Percentual'!$L$2/'Tela de entrada'!$D$12)</f>
        <v>5.8</v>
      </c>
      <c r="O437" s="1">
        <f>IFERROR(MIN('Tela de entrada'!$K$16,MAX(N437,'Tela de entrada'!$K$15)),"")</f>
        <v>5.8</v>
      </c>
      <c r="P437" s="1">
        <f>MAX(0,(SUMIFS($O$2:$O$745,$B$2:$B$745,B437,$A$2:$A$745,A437)-SUMIFS($N$2:$N$745,$B$2:$B$745,B437,$A$2:$A$745,A437)))*((O437-'Tela de entrada'!$K$15)/(IF(SUMIFS($O$2:$O$745,$B$2:$B$745,B437,$A$2:$A$745,A437)-('Tela de entrada'!$K$15*'Tela de entrada'!$D$12)=0,1,SUMIFS($O$2:$O$745,$B$2:$B$745,B437,$A$2:$A$745,A437)-('Tela de entrada'!$K$15*'Tela de entrada'!$D$12))))</f>
        <v>0</v>
      </c>
      <c r="Q437" s="1">
        <f>MAX(0,(SUMIFS($N$2:$N$745,$B$2:$B$745,B437,$A$2:$A$745,A437)-SUMIFS($O$2:$O$745,$B$2:$B$745,B437,$A$2:$A$745,A437)))*(('Tela de entrada'!$K$16-O437)/(IF((('Tela de entrada'!$K$16*'Tela de entrada'!$D$12)-SUMIFS($O$2:$O$745,$B$2:$B$745,B437,$A$2:$A$745,A437))=0,1,(('Tela de entrada'!$K$16*'Tela de entrada'!$D$12)-SUMIFS($O$2:$O$745,$B$2:$B$745,B437,$A$2:$A$745,A437)))))</f>
        <v>0</v>
      </c>
      <c r="R437" s="1">
        <f t="shared" si="24"/>
        <v>5.8</v>
      </c>
    </row>
    <row r="438" spans="1:18" x14ac:dyDescent="0.25">
      <c r="A438">
        <v>1</v>
      </c>
      <c r="B438">
        <v>1</v>
      </c>
      <c r="C438">
        <v>1</v>
      </c>
      <c r="D438">
        <v>437</v>
      </c>
      <c r="E438">
        <v>1</v>
      </c>
      <c r="F438" s="1">
        <f>INDEX('Tela de entrada'!$C$20:$C$763,MATCH('Contrato Flexível Percentual'!D438,'Tela de entrada'!$B$20:$B$763,0),1)</f>
        <v>35</v>
      </c>
      <c r="G438">
        <v>0</v>
      </c>
      <c r="H438">
        <f t="shared" si="22"/>
        <v>35</v>
      </c>
      <c r="M438" s="1">
        <f t="shared" si="23"/>
        <v>1.75E-3</v>
      </c>
      <c r="N438" s="1">
        <f>IF('Tela de entrada'!$K$14="carga",$L$2*M438,'Contrato Flexível Percentual'!$L$2/'Tela de entrada'!$D$12)</f>
        <v>7</v>
      </c>
      <c r="O438" s="1">
        <f>IFERROR(MIN('Tela de entrada'!$K$16,MAX(N438,'Tela de entrada'!$K$15)),"")</f>
        <v>7</v>
      </c>
      <c r="P438" s="1">
        <f>MAX(0,(SUMIFS($O$2:$O$745,$B$2:$B$745,B438,$A$2:$A$745,A438)-SUMIFS($N$2:$N$745,$B$2:$B$745,B438,$A$2:$A$745,A438)))*((O438-'Tela de entrada'!$K$15)/(IF(SUMIFS($O$2:$O$745,$B$2:$B$745,B438,$A$2:$A$745,A438)-('Tela de entrada'!$K$15*'Tela de entrada'!$D$12)=0,1,SUMIFS($O$2:$O$745,$B$2:$B$745,B438,$A$2:$A$745,A438)-('Tela de entrada'!$K$15*'Tela de entrada'!$D$12))))</f>
        <v>0</v>
      </c>
      <c r="Q438" s="1">
        <f>MAX(0,(SUMIFS($N$2:$N$745,$B$2:$B$745,B438,$A$2:$A$745,A438)-SUMIFS($O$2:$O$745,$B$2:$B$745,B438,$A$2:$A$745,A438)))*(('Tela de entrada'!$K$16-O438)/(IF((('Tela de entrada'!$K$16*'Tela de entrada'!$D$12)-SUMIFS($O$2:$O$745,$B$2:$B$745,B438,$A$2:$A$745,A438))=0,1,(('Tela de entrada'!$K$16*'Tela de entrada'!$D$12)-SUMIFS($O$2:$O$745,$B$2:$B$745,B438,$A$2:$A$745,A438)))))</f>
        <v>0</v>
      </c>
      <c r="R438" s="1">
        <f t="shared" si="24"/>
        <v>7</v>
      </c>
    </row>
    <row r="439" spans="1:18" x14ac:dyDescent="0.25">
      <c r="A439">
        <v>1</v>
      </c>
      <c r="B439">
        <v>1</v>
      </c>
      <c r="C439">
        <v>1</v>
      </c>
      <c r="D439">
        <v>438</v>
      </c>
      <c r="E439">
        <v>1</v>
      </c>
      <c r="F439" s="1">
        <f>INDEX('Tela de entrada'!$C$20:$C$763,MATCH('Contrato Flexível Percentual'!D439,'Tela de entrada'!$B$20:$B$763,0),1)</f>
        <v>39</v>
      </c>
      <c r="G439">
        <v>0</v>
      </c>
      <c r="H439">
        <f t="shared" si="22"/>
        <v>39</v>
      </c>
      <c r="M439" s="1">
        <f t="shared" si="23"/>
        <v>1.9499999999999999E-3</v>
      </c>
      <c r="N439" s="1">
        <f>IF('Tela de entrada'!$K$14="carga",$L$2*M439,'Contrato Flexível Percentual'!$L$2/'Tela de entrada'!$D$12)</f>
        <v>7.8</v>
      </c>
      <c r="O439" s="1">
        <f>IFERROR(MIN('Tela de entrada'!$K$16,MAX(N439,'Tela de entrada'!$K$15)),"")</f>
        <v>7.8</v>
      </c>
      <c r="P439" s="1">
        <f>MAX(0,(SUMIFS($O$2:$O$745,$B$2:$B$745,B439,$A$2:$A$745,A439)-SUMIFS($N$2:$N$745,$B$2:$B$745,B439,$A$2:$A$745,A439)))*((O439-'Tela de entrada'!$K$15)/(IF(SUMIFS($O$2:$O$745,$B$2:$B$745,B439,$A$2:$A$745,A439)-('Tela de entrada'!$K$15*'Tela de entrada'!$D$12)=0,1,SUMIFS($O$2:$O$745,$B$2:$B$745,B439,$A$2:$A$745,A439)-('Tela de entrada'!$K$15*'Tela de entrada'!$D$12))))</f>
        <v>0</v>
      </c>
      <c r="Q439" s="1">
        <f>MAX(0,(SUMIFS($N$2:$N$745,$B$2:$B$745,B439,$A$2:$A$745,A439)-SUMIFS($O$2:$O$745,$B$2:$B$745,B439,$A$2:$A$745,A439)))*(('Tela de entrada'!$K$16-O439)/(IF((('Tela de entrada'!$K$16*'Tela de entrada'!$D$12)-SUMIFS($O$2:$O$745,$B$2:$B$745,B439,$A$2:$A$745,A439))=0,1,(('Tela de entrada'!$K$16*'Tela de entrada'!$D$12)-SUMIFS($O$2:$O$745,$B$2:$B$745,B439,$A$2:$A$745,A439)))))</f>
        <v>0</v>
      </c>
      <c r="R439" s="1">
        <f t="shared" si="24"/>
        <v>7.8</v>
      </c>
    </row>
    <row r="440" spans="1:18" x14ac:dyDescent="0.25">
      <c r="A440">
        <v>1</v>
      </c>
      <c r="B440">
        <v>1</v>
      </c>
      <c r="C440">
        <v>1</v>
      </c>
      <c r="D440">
        <v>439</v>
      </c>
      <c r="E440">
        <v>1</v>
      </c>
      <c r="F440" s="1">
        <f>INDEX('Tela de entrada'!$C$20:$C$763,MATCH('Contrato Flexível Percentual'!D440,'Tela de entrada'!$B$20:$B$763,0),1)</f>
        <v>42</v>
      </c>
      <c r="G440">
        <v>0</v>
      </c>
      <c r="H440">
        <f t="shared" si="22"/>
        <v>42</v>
      </c>
      <c r="M440" s="1">
        <f t="shared" si="23"/>
        <v>2.0999999999999999E-3</v>
      </c>
      <c r="N440" s="1">
        <f>IF('Tela de entrada'!$K$14="carga",$L$2*M440,'Contrato Flexível Percentual'!$L$2/'Tela de entrada'!$D$12)</f>
        <v>8.4</v>
      </c>
      <c r="O440" s="1">
        <f>IFERROR(MIN('Tela de entrada'!$K$16,MAX(N440,'Tela de entrada'!$K$15)),"")</f>
        <v>8.4</v>
      </c>
      <c r="P440" s="1">
        <f>MAX(0,(SUMIFS($O$2:$O$745,$B$2:$B$745,B440,$A$2:$A$745,A440)-SUMIFS($N$2:$N$745,$B$2:$B$745,B440,$A$2:$A$745,A440)))*((O440-'Tela de entrada'!$K$15)/(IF(SUMIFS($O$2:$O$745,$B$2:$B$745,B440,$A$2:$A$745,A440)-('Tela de entrada'!$K$15*'Tela de entrada'!$D$12)=0,1,SUMIFS($O$2:$O$745,$B$2:$B$745,B440,$A$2:$A$745,A440)-('Tela de entrada'!$K$15*'Tela de entrada'!$D$12))))</f>
        <v>0</v>
      </c>
      <c r="Q440" s="1">
        <f>MAX(0,(SUMIFS($N$2:$N$745,$B$2:$B$745,B440,$A$2:$A$745,A440)-SUMIFS($O$2:$O$745,$B$2:$B$745,B440,$A$2:$A$745,A440)))*(('Tela de entrada'!$K$16-O440)/(IF((('Tela de entrada'!$K$16*'Tela de entrada'!$D$12)-SUMIFS($O$2:$O$745,$B$2:$B$745,B440,$A$2:$A$745,A440))=0,1,(('Tela de entrada'!$K$16*'Tela de entrada'!$D$12)-SUMIFS($O$2:$O$745,$B$2:$B$745,B440,$A$2:$A$745,A440)))))</f>
        <v>0</v>
      </c>
      <c r="R440" s="1">
        <f t="shared" si="24"/>
        <v>8.4</v>
      </c>
    </row>
    <row r="441" spans="1:18" x14ac:dyDescent="0.25">
      <c r="A441">
        <v>1</v>
      </c>
      <c r="B441">
        <v>1</v>
      </c>
      <c r="C441">
        <v>1</v>
      </c>
      <c r="D441">
        <v>440</v>
      </c>
      <c r="E441">
        <v>1</v>
      </c>
      <c r="F441" s="1">
        <f>INDEX('Tela de entrada'!$C$20:$C$763,MATCH('Contrato Flexível Percentual'!D441,'Tela de entrada'!$B$20:$B$763,0),1)</f>
        <v>42</v>
      </c>
      <c r="G441">
        <v>0</v>
      </c>
      <c r="H441">
        <f t="shared" si="22"/>
        <v>42</v>
      </c>
      <c r="M441" s="1">
        <f t="shared" si="23"/>
        <v>2.0999999999999999E-3</v>
      </c>
      <c r="N441" s="1">
        <f>IF('Tela de entrada'!$K$14="carga",$L$2*M441,'Contrato Flexível Percentual'!$L$2/'Tela de entrada'!$D$12)</f>
        <v>8.4</v>
      </c>
      <c r="O441" s="1">
        <f>IFERROR(MIN('Tela de entrada'!$K$16,MAX(N441,'Tela de entrada'!$K$15)),"")</f>
        <v>8.4</v>
      </c>
      <c r="P441" s="1">
        <f>MAX(0,(SUMIFS($O$2:$O$745,$B$2:$B$745,B441,$A$2:$A$745,A441)-SUMIFS($N$2:$N$745,$B$2:$B$745,B441,$A$2:$A$745,A441)))*((O441-'Tela de entrada'!$K$15)/(IF(SUMIFS($O$2:$O$745,$B$2:$B$745,B441,$A$2:$A$745,A441)-('Tela de entrada'!$K$15*'Tela de entrada'!$D$12)=0,1,SUMIFS($O$2:$O$745,$B$2:$B$745,B441,$A$2:$A$745,A441)-('Tela de entrada'!$K$15*'Tela de entrada'!$D$12))))</f>
        <v>0</v>
      </c>
      <c r="Q441" s="1">
        <f>MAX(0,(SUMIFS($N$2:$N$745,$B$2:$B$745,B441,$A$2:$A$745,A441)-SUMIFS($O$2:$O$745,$B$2:$B$745,B441,$A$2:$A$745,A441)))*(('Tela de entrada'!$K$16-O441)/(IF((('Tela de entrada'!$K$16*'Tela de entrada'!$D$12)-SUMIFS($O$2:$O$745,$B$2:$B$745,B441,$A$2:$A$745,A441))=0,1,(('Tela de entrada'!$K$16*'Tela de entrada'!$D$12)-SUMIFS($O$2:$O$745,$B$2:$B$745,B441,$A$2:$A$745,A441)))))</f>
        <v>0</v>
      </c>
      <c r="R441" s="1">
        <f t="shared" si="24"/>
        <v>8.4</v>
      </c>
    </row>
    <row r="442" spans="1:18" x14ac:dyDescent="0.25">
      <c r="A442">
        <v>1</v>
      </c>
      <c r="B442">
        <v>1</v>
      </c>
      <c r="C442">
        <v>1</v>
      </c>
      <c r="D442">
        <v>441</v>
      </c>
      <c r="E442">
        <v>1</v>
      </c>
      <c r="F442" s="1">
        <f>INDEX('Tela de entrada'!$C$20:$C$763,MATCH('Contrato Flexível Percentual'!D442,'Tela de entrada'!$B$20:$B$763,0),1)</f>
        <v>13</v>
      </c>
      <c r="G442">
        <v>0</v>
      </c>
      <c r="H442">
        <f t="shared" si="22"/>
        <v>13</v>
      </c>
      <c r="M442" s="1">
        <f t="shared" si="23"/>
        <v>6.4999999999999997E-4</v>
      </c>
      <c r="N442" s="1">
        <f>IF('Tela de entrada'!$K$14="carga",$L$2*M442,'Contrato Flexível Percentual'!$L$2/'Tela de entrada'!$D$12)</f>
        <v>2.6</v>
      </c>
      <c r="O442" s="1">
        <f>IFERROR(MIN('Tela de entrada'!$K$16,MAX(N442,'Tela de entrada'!$K$15)),"")</f>
        <v>2.6</v>
      </c>
      <c r="P442" s="1">
        <f>MAX(0,(SUMIFS($O$2:$O$745,$B$2:$B$745,B442,$A$2:$A$745,A442)-SUMIFS($N$2:$N$745,$B$2:$B$745,B442,$A$2:$A$745,A442)))*((O442-'Tela de entrada'!$K$15)/(IF(SUMIFS($O$2:$O$745,$B$2:$B$745,B442,$A$2:$A$745,A442)-('Tela de entrada'!$K$15*'Tela de entrada'!$D$12)=0,1,SUMIFS($O$2:$O$745,$B$2:$B$745,B442,$A$2:$A$745,A442)-('Tela de entrada'!$K$15*'Tela de entrada'!$D$12))))</f>
        <v>0</v>
      </c>
      <c r="Q442" s="1">
        <f>MAX(0,(SUMIFS($N$2:$N$745,$B$2:$B$745,B442,$A$2:$A$745,A442)-SUMIFS($O$2:$O$745,$B$2:$B$745,B442,$A$2:$A$745,A442)))*(('Tela de entrada'!$K$16-O442)/(IF((('Tela de entrada'!$K$16*'Tela de entrada'!$D$12)-SUMIFS($O$2:$O$745,$B$2:$B$745,B442,$A$2:$A$745,A442))=0,1,(('Tela de entrada'!$K$16*'Tela de entrada'!$D$12)-SUMIFS($O$2:$O$745,$B$2:$B$745,B442,$A$2:$A$745,A442)))))</f>
        <v>0</v>
      </c>
      <c r="R442" s="1">
        <f t="shared" si="24"/>
        <v>2.6</v>
      </c>
    </row>
    <row r="443" spans="1:18" x14ac:dyDescent="0.25">
      <c r="A443">
        <v>1</v>
      </c>
      <c r="B443">
        <v>1</v>
      </c>
      <c r="C443">
        <v>1</v>
      </c>
      <c r="D443">
        <v>442</v>
      </c>
      <c r="E443">
        <v>1</v>
      </c>
      <c r="F443" s="1">
        <f>INDEX('Tela de entrada'!$C$20:$C$763,MATCH('Contrato Flexível Percentual'!D443,'Tela de entrada'!$B$20:$B$763,0),1)</f>
        <v>35</v>
      </c>
      <c r="G443">
        <v>0</v>
      </c>
      <c r="H443">
        <f t="shared" si="22"/>
        <v>35</v>
      </c>
      <c r="M443" s="1">
        <f t="shared" si="23"/>
        <v>1.75E-3</v>
      </c>
      <c r="N443" s="1">
        <f>IF('Tela de entrada'!$K$14="carga",$L$2*M443,'Contrato Flexível Percentual'!$L$2/'Tela de entrada'!$D$12)</f>
        <v>7</v>
      </c>
      <c r="O443" s="1">
        <f>IFERROR(MIN('Tela de entrada'!$K$16,MAX(N443,'Tela de entrada'!$K$15)),"")</f>
        <v>7</v>
      </c>
      <c r="P443" s="1">
        <f>MAX(0,(SUMIFS($O$2:$O$745,$B$2:$B$745,B443,$A$2:$A$745,A443)-SUMIFS($N$2:$N$745,$B$2:$B$745,B443,$A$2:$A$745,A443)))*((O443-'Tela de entrada'!$K$15)/(IF(SUMIFS($O$2:$O$745,$B$2:$B$745,B443,$A$2:$A$745,A443)-('Tela de entrada'!$K$15*'Tela de entrada'!$D$12)=0,1,SUMIFS($O$2:$O$745,$B$2:$B$745,B443,$A$2:$A$745,A443)-('Tela de entrada'!$K$15*'Tela de entrada'!$D$12))))</f>
        <v>0</v>
      </c>
      <c r="Q443" s="1">
        <f>MAX(0,(SUMIFS($N$2:$N$745,$B$2:$B$745,B443,$A$2:$A$745,A443)-SUMIFS($O$2:$O$745,$B$2:$B$745,B443,$A$2:$A$745,A443)))*(('Tela de entrada'!$K$16-O443)/(IF((('Tela de entrada'!$K$16*'Tela de entrada'!$D$12)-SUMIFS($O$2:$O$745,$B$2:$B$745,B443,$A$2:$A$745,A443))=0,1,(('Tela de entrada'!$K$16*'Tela de entrada'!$D$12)-SUMIFS($O$2:$O$745,$B$2:$B$745,B443,$A$2:$A$745,A443)))))</f>
        <v>0</v>
      </c>
      <c r="R443" s="1">
        <f t="shared" si="24"/>
        <v>7</v>
      </c>
    </row>
    <row r="444" spans="1:18" x14ac:dyDescent="0.25">
      <c r="A444">
        <v>1</v>
      </c>
      <c r="B444">
        <v>1</v>
      </c>
      <c r="C444">
        <v>1</v>
      </c>
      <c r="D444">
        <v>443</v>
      </c>
      <c r="E444">
        <v>1</v>
      </c>
      <c r="F444" s="1">
        <f>INDEX('Tela de entrada'!$C$20:$C$763,MATCH('Contrato Flexível Percentual'!D444,'Tela de entrada'!$B$20:$B$763,0),1)</f>
        <v>37</v>
      </c>
      <c r="G444">
        <v>0</v>
      </c>
      <c r="H444">
        <f t="shared" si="22"/>
        <v>37</v>
      </c>
      <c r="M444" s="1">
        <f t="shared" si="23"/>
        <v>1.8500000000000001E-3</v>
      </c>
      <c r="N444" s="1">
        <f>IF('Tela de entrada'!$K$14="carga",$L$2*M444,'Contrato Flexível Percentual'!$L$2/'Tela de entrada'!$D$12)</f>
        <v>7.4</v>
      </c>
      <c r="O444" s="1">
        <f>IFERROR(MIN('Tela de entrada'!$K$16,MAX(N444,'Tela de entrada'!$K$15)),"")</f>
        <v>7.4</v>
      </c>
      <c r="P444" s="1">
        <f>MAX(0,(SUMIFS($O$2:$O$745,$B$2:$B$745,B444,$A$2:$A$745,A444)-SUMIFS($N$2:$N$745,$B$2:$B$745,B444,$A$2:$A$745,A444)))*((O444-'Tela de entrada'!$K$15)/(IF(SUMIFS($O$2:$O$745,$B$2:$B$745,B444,$A$2:$A$745,A444)-('Tela de entrada'!$K$15*'Tela de entrada'!$D$12)=0,1,SUMIFS($O$2:$O$745,$B$2:$B$745,B444,$A$2:$A$745,A444)-('Tela de entrada'!$K$15*'Tela de entrada'!$D$12))))</f>
        <v>0</v>
      </c>
      <c r="Q444" s="1">
        <f>MAX(0,(SUMIFS($N$2:$N$745,$B$2:$B$745,B444,$A$2:$A$745,A444)-SUMIFS($O$2:$O$745,$B$2:$B$745,B444,$A$2:$A$745,A444)))*(('Tela de entrada'!$K$16-O444)/(IF((('Tela de entrada'!$K$16*'Tela de entrada'!$D$12)-SUMIFS($O$2:$O$745,$B$2:$B$745,B444,$A$2:$A$745,A444))=0,1,(('Tela de entrada'!$K$16*'Tela de entrada'!$D$12)-SUMIFS($O$2:$O$745,$B$2:$B$745,B444,$A$2:$A$745,A444)))))</f>
        <v>0</v>
      </c>
      <c r="R444" s="1">
        <f t="shared" si="24"/>
        <v>7.4</v>
      </c>
    </row>
    <row r="445" spans="1:18" x14ac:dyDescent="0.25">
      <c r="A445">
        <v>1</v>
      </c>
      <c r="B445">
        <v>1</v>
      </c>
      <c r="C445">
        <v>1</v>
      </c>
      <c r="D445">
        <v>444</v>
      </c>
      <c r="E445">
        <v>1</v>
      </c>
      <c r="F445" s="1">
        <f>INDEX('Tela de entrada'!$C$20:$C$763,MATCH('Contrato Flexível Percentual'!D445,'Tela de entrada'!$B$20:$B$763,0),1)</f>
        <v>39</v>
      </c>
      <c r="G445">
        <v>0</v>
      </c>
      <c r="H445">
        <f t="shared" si="22"/>
        <v>39</v>
      </c>
      <c r="M445" s="1">
        <f t="shared" si="23"/>
        <v>1.9499999999999999E-3</v>
      </c>
      <c r="N445" s="1">
        <f>IF('Tela de entrada'!$K$14="carga",$L$2*M445,'Contrato Flexível Percentual'!$L$2/'Tela de entrada'!$D$12)</f>
        <v>7.8</v>
      </c>
      <c r="O445" s="1">
        <f>IFERROR(MIN('Tela de entrada'!$K$16,MAX(N445,'Tela de entrada'!$K$15)),"")</f>
        <v>7.8</v>
      </c>
      <c r="P445" s="1">
        <f>MAX(0,(SUMIFS($O$2:$O$745,$B$2:$B$745,B445,$A$2:$A$745,A445)-SUMIFS($N$2:$N$745,$B$2:$B$745,B445,$A$2:$A$745,A445)))*((O445-'Tela de entrada'!$K$15)/(IF(SUMIFS($O$2:$O$745,$B$2:$B$745,B445,$A$2:$A$745,A445)-('Tela de entrada'!$K$15*'Tela de entrada'!$D$12)=0,1,SUMIFS($O$2:$O$745,$B$2:$B$745,B445,$A$2:$A$745,A445)-('Tela de entrada'!$K$15*'Tela de entrada'!$D$12))))</f>
        <v>0</v>
      </c>
      <c r="Q445" s="1">
        <f>MAX(0,(SUMIFS($N$2:$N$745,$B$2:$B$745,B445,$A$2:$A$745,A445)-SUMIFS($O$2:$O$745,$B$2:$B$745,B445,$A$2:$A$745,A445)))*(('Tela de entrada'!$K$16-O445)/(IF((('Tela de entrada'!$K$16*'Tela de entrada'!$D$12)-SUMIFS($O$2:$O$745,$B$2:$B$745,B445,$A$2:$A$745,A445))=0,1,(('Tela de entrada'!$K$16*'Tela de entrada'!$D$12)-SUMIFS($O$2:$O$745,$B$2:$B$745,B445,$A$2:$A$745,A445)))))</f>
        <v>0</v>
      </c>
      <c r="R445" s="1">
        <f t="shared" si="24"/>
        <v>7.8</v>
      </c>
    </row>
    <row r="446" spans="1:18" x14ac:dyDescent="0.25">
      <c r="A446">
        <v>1</v>
      </c>
      <c r="B446">
        <v>1</v>
      </c>
      <c r="C446">
        <v>1</v>
      </c>
      <c r="D446">
        <v>445</v>
      </c>
      <c r="E446">
        <v>1</v>
      </c>
      <c r="F446" s="1">
        <f>INDEX('Tela de entrada'!$C$20:$C$763,MATCH('Contrato Flexível Percentual'!D446,'Tela de entrada'!$B$20:$B$763,0),1)</f>
        <v>44</v>
      </c>
      <c r="G446">
        <v>0</v>
      </c>
      <c r="H446">
        <f t="shared" si="22"/>
        <v>44</v>
      </c>
      <c r="M446" s="1">
        <f t="shared" si="23"/>
        <v>2.2000000000000001E-3</v>
      </c>
      <c r="N446" s="1">
        <f>IF('Tela de entrada'!$K$14="carga",$L$2*M446,'Contrato Flexível Percentual'!$L$2/'Tela de entrada'!$D$12)</f>
        <v>8.8000000000000007</v>
      </c>
      <c r="O446" s="1">
        <f>IFERROR(MIN('Tela de entrada'!$K$16,MAX(N446,'Tela de entrada'!$K$15)),"")</f>
        <v>8.8000000000000007</v>
      </c>
      <c r="P446" s="1">
        <f>MAX(0,(SUMIFS($O$2:$O$745,$B$2:$B$745,B446,$A$2:$A$745,A446)-SUMIFS($N$2:$N$745,$B$2:$B$745,B446,$A$2:$A$745,A446)))*((O446-'Tela de entrada'!$K$15)/(IF(SUMIFS($O$2:$O$745,$B$2:$B$745,B446,$A$2:$A$745,A446)-('Tela de entrada'!$K$15*'Tela de entrada'!$D$12)=0,1,SUMIFS($O$2:$O$745,$B$2:$B$745,B446,$A$2:$A$745,A446)-('Tela de entrada'!$K$15*'Tela de entrada'!$D$12))))</f>
        <v>0</v>
      </c>
      <c r="Q446" s="1">
        <f>MAX(0,(SUMIFS($N$2:$N$745,$B$2:$B$745,B446,$A$2:$A$745,A446)-SUMIFS($O$2:$O$745,$B$2:$B$745,B446,$A$2:$A$745,A446)))*(('Tela de entrada'!$K$16-O446)/(IF((('Tela de entrada'!$K$16*'Tela de entrada'!$D$12)-SUMIFS($O$2:$O$745,$B$2:$B$745,B446,$A$2:$A$745,A446))=0,1,(('Tela de entrada'!$K$16*'Tela de entrada'!$D$12)-SUMIFS($O$2:$O$745,$B$2:$B$745,B446,$A$2:$A$745,A446)))))</f>
        <v>0</v>
      </c>
      <c r="R446" s="1">
        <f t="shared" si="24"/>
        <v>8.8000000000000007</v>
      </c>
    </row>
    <row r="447" spans="1:18" x14ac:dyDescent="0.25">
      <c r="A447">
        <v>1</v>
      </c>
      <c r="B447">
        <v>1</v>
      </c>
      <c r="C447">
        <v>1</v>
      </c>
      <c r="D447">
        <v>446</v>
      </c>
      <c r="E447">
        <v>1</v>
      </c>
      <c r="F447" s="1">
        <f>INDEX('Tela de entrada'!$C$20:$C$763,MATCH('Contrato Flexível Percentual'!D447,'Tela de entrada'!$B$20:$B$763,0),1)</f>
        <v>26</v>
      </c>
      <c r="G447">
        <v>0</v>
      </c>
      <c r="H447">
        <f t="shared" si="22"/>
        <v>26</v>
      </c>
      <c r="M447" s="1">
        <f t="shared" si="23"/>
        <v>1.2999999999999999E-3</v>
      </c>
      <c r="N447" s="1">
        <f>IF('Tela de entrada'!$K$14="carga",$L$2*M447,'Contrato Flexível Percentual'!$L$2/'Tela de entrada'!$D$12)</f>
        <v>5.2</v>
      </c>
      <c r="O447" s="1">
        <f>IFERROR(MIN('Tela de entrada'!$K$16,MAX(N447,'Tela de entrada'!$K$15)),"")</f>
        <v>5.2</v>
      </c>
      <c r="P447" s="1">
        <f>MAX(0,(SUMIFS($O$2:$O$745,$B$2:$B$745,B447,$A$2:$A$745,A447)-SUMIFS($N$2:$N$745,$B$2:$B$745,B447,$A$2:$A$745,A447)))*((O447-'Tela de entrada'!$K$15)/(IF(SUMIFS($O$2:$O$745,$B$2:$B$745,B447,$A$2:$A$745,A447)-('Tela de entrada'!$K$15*'Tela de entrada'!$D$12)=0,1,SUMIFS($O$2:$O$745,$B$2:$B$745,B447,$A$2:$A$745,A447)-('Tela de entrada'!$K$15*'Tela de entrada'!$D$12))))</f>
        <v>0</v>
      </c>
      <c r="Q447" s="1">
        <f>MAX(0,(SUMIFS($N$2:$N$745,$B$2:$B$745,B447,$A$2:$A$745,A447)-SUMIFS($O$2:$O$745,$B$2:$B$745,B447,$A$2:$A$745,A447)))*(('Tela de entrada'!$K$16-O447)/(IF((('Tela de entrada'!$K$16*'Tela de entrada'!$D$12)-SUMIFS($O$2:$O$745,$B$2:$B$745,B447,$A$2:$A$745,A447))=0,1,(('Tela de entrada'!$K$16*'Tela de entrada'!$D$12)-SUMIFS($O$2:$O$745,$B$2:$B$745,B447,$A$2:$A$745,A447)))))</f>
        <v>0</v>
      </c>
      <c r="R447" s="1">
        <f t="shared" si="24"/>
        <v>5.2</v>
      </c>
    </row>
    <row r="448" spans="1:18" x14ac:dyDescent="0.25">
      <c r="A448">
        <v>1</v>
      </c>
      <c r="B448">
        <v>1</v>
      </c>
      <c r="C448">
        <v>1</v>
      </c>
      <c r="D448">
        <v>447</v>
      </c>
      <c r="E448">
        <v>1</v>
      </c>
      <c r="F448" s="1">
        <f>INDEX('Tela de entrada'!$C$20:$C$763,MATCH('Contrato Flexível Percentual'!D448,'Tela de entrada'!$B$20:$B$763,0),1)</f>
        <v>35</v>
      </c>
      <c r="G448">
        <v>0</v>
      </c>
      <c r="H448">
        <f t="shared" si="22"/>
        <v>35</v>
      </c>
      <c r="M448" s="1">
        <f t="shared" si="23"/>
        <v>1.75E-3</v>
      </c>
      <c r="N448" s="1">
        <f>IF('Tela de entrada'!$K$14="carga",$L$2*M448,'Contrato Flexível Percentual'!$L$2/'Tela de entrada'!$D$12)</f>
        <v>7</v>
      </c>
      <c r="O448" s="1">
        <f>IFERROR(MIN('Tela de entrada'!$K$16,MAX(N448,'Tela de entrada'!$K$15)),"")</f>
        <v>7</v>
      </c>
      <c r="P448" s="1">
        <f>MAX(0,(SUMIFS($O$2:$O$745,$B$2:$B$745,B448,$A$2:$A$745,A448)-SUMIFS($N$2:$N$745,$B$2:$B$745,B448,$A$2:$A$745,A448)))*((O448-'Tela de entrada'!$K$15)/(IF(SUMIFS($O$2:$O$745,$B$2:$B$745,B448,$A$2:$A$745,A448)-('Tela de entrada'!$K$15*'Tela de entrada'!$D$12)=0,1,SUMIFS($O$2:$O$745,$B$2:$B$745,B448,$A$2:$A$745,A448)-('Tela de entrada'!$K$15*'Tela de entrada'!$D$12))))</f>
        <v>0</v>
      </c>
      <c r="Q448" s="1">
        <f>MAX(0,(SUMIFS($N$2:$N$745,$B$2:$B$745,B448,$A$2:$A$745,A448)-SUMIFS($O$2:$O$745,$B$2:$B$745,B448,$A$2:$A$745,A448)))*(('Tela de entrada'!$K$16-O448)/(IF((('Tela de entrada'!$K$16*'Tela de entrada'!$D$12)-SUMIFS($O$2:$O$745,$B$2:$B$745,B448,$A$2:$A$745,A448))=0,1,(('Tela de entrada'!$K$16*'Tela de entrada'!$D$12)-SUMIFS($O$2:$O$745,$B$2:$B$745,B448,$A$2:$A$745,A448)))))</f>
        <v>0</v>
      </c>
      <c r="R448" s="1">
        <f t="shared" si="24"/>
        <v>7</v>
      </c>
    </row>
    <row r="449" spans="1:18" x14ac:dyDescent="0.25">
      <c r="A449">
        <v>1</v>
      </c>
      <c r="B449">
        <v>1</v>
      </c>
      <c r="C449">
        <v>1</v>
      </c>
      <c r="D449">
        <v>448</v>
      </c>
      <c r="E449">
        <v>1</v>
      </c>
      <c r="F449" s="1">
        <f>INDEX('Tela de entrada'!$C$20:$C$763,MATCH('Contrato Flexível Percentual'!D449,'Tela de entrada'!$B$20:$B$763,0),1)</f>
        <v>6</v>
      </c>
      <c r="G449">
        <v>0</v>
      </c>
      <c r="H449">
        <f t="shared" si="22"/>
        <v>6</v>
      </c>
      <c r="M449" s="1">
        <f t="shared" si="23"/>
        <v>2.9999999999999997E-4</v>
      </c>
      <c r="N449" s="1">
        <f>IF('Tela de entrada'!$K$14="carga",$L$2*M449,'Contrato Flexível Percentual'!$L$2/'Tela de entrada'!$D$12)</f>
        <v>1.2</v>
      </c>
      <c r="O449" s="1">
        <f>IFERROR(MIN('Tela de entrada'!$K$16,MAX(N449,'Tela de entrada'!$K$15)),"")</f>
        <v>1.2</v>
      </c>
      <c r="P449" s="1">
        <f>MAX(0,(SUMIFS($O$2:$O$745,$B$2:$B$745,B449,$A$2:$A$745,A449)-SUMIFS($N$2:$N$745,$B$2:$B$745,B449,$A$2:$A$745,A449)))*((O449-'Tela de entrada'!$K$15)/(IF(SUMIFS($O$2:$O$745,$B$2:$B$745,B449,$A$2:$A$745,A449)-('Tela de entrada'!$K$15*'Tela de entrada'!$D$12)=0,1,SUMIFS($O$2:$O$745,$B$2:$B$745,B449,$A$2:$A$745,A449)-('Tela de entrada'!$K$15*'Tela de entrada'!$D$12))))</f>
        <v>0</v>
      </c>
      <c r="Q449" s="1">
        <f>MAX(0,(SUMIFS($N$2:$N$745,$B$2:$B$745,B449,$A$2:$A$745,A449)-SUMIFS($O$2:$O$745,$B$2:$B$745,B449,$A$2:$A$745,A449)))*(('Tela de entrada'!$K$16-O449)/(IF((('Tela de entrada'!$K$16*'Tela de entrada'!$D$12)-SUMIFS($O$2:$O$745,$B$2:$B$745,B449,$A$2:$A$745,A449))=0,1,(('Tela de entrada'!$K$16*'Tela de entrada'!$D$12)-SUMIFS($O$2:$O$745,$B$2:$B$745,B449,$A$2:$A$745,A449)))))</f>
        <v>0</v>
      </c>
      <c r="R449" s="1">
        <f t="shared" si="24"/>
        <v>1.2</v>
      </c>
    </row>
    <row r="450" spans="1:18" x14ac:dyDescent="0.25">
      <c r="A450">
        <v>1</v>
      </c>
      <c r="B450">
        <v>1</v>
      </c>
      <c r="C450">
        <v>1</v>
      </c>
      <c r="D450">
        <v>449</v>
      </c>
      <c r="E450">
        <v>1</v>
      </c>
      <c r="F450" s="1">
        <f>INDEX('Tela de entrada'!$C$20:$C$763,MATCH('Contrato Flexível Percentual'!D450,'Tela de entrada'!$B$20:$B$763,0),1)</f>
        <v>7</v>
      </c>
      <c r="G450">
        <v>0</v>
      </c>
      <c r="H450">
        <f t="shared" si="22"/>
        <v>7</v>
      </c>
      <c r="M450" s="1">
        <f t="shared" si="23"/>
        <v>3.5E-4</v>
      </c>
      <c r="N450" s="1">
        <f>IF('Tela de entrada'!$K$14="carga",$L$2*M450,'Contrato Flexível Percentual'!$L$2/'Tela de entrada'!$D$12)</f>
        <v>1.4</v>
      </c>
      <c r="O450" s="1">
        <f>IFERROR(MIN('Tela de entrada'!$K$16,MAX(N450,'Tela de entrada'!$K$15)),"")</f>
        <v>1.4</v>
      </c>
      <c r="P450" s="1">
        <f>MAX(0,(SUMIFS($O$2:$O$745,$B$2:$B$745,B450,$A$2:$A$745,A450)-SUMIFS($N$2:$N$745,$B$2:$B$745,B450,$A$2:$A$745,A450)))*((O450-'Tela de entrada'!$K$15)/(IF(SUMIFS($O$2:$O$745,$B$2:$B$745,B450,$A$2:$A$745,A450)-('Tela de entrada'!$K$15*'Tela de entrada'!$D$12)=0,1,SUMIFS($O$2:$O$745,$B$2:$B$745,B450,$A$2:$A$745,A450)-('Tela de entrada'!$K$15*'Tela de entrada'!$D$12))))</f>
        <v>0</v>
      </c>
      <c r="Q450" s="1">
        <f>MAX(0,(SUMIFS($N$2:$N$745,$B$2:$B$745,B450,$A$2:$A$745,A450)-SUMIFS($O$2:$O$745,$B$2:$B$745,B450,$A$2:$A$745,A450)))*(('Tela de entrada'!$K$16-O450)/(IF((('Tela de entrada'!$K$16*'Tela de entrada'!$D$12)-SUMIFS($O$2:$O$745,$B$2:$B$745,B450,$A$2:$A$745,A450))=0,1,(('Tela de entrada'!$K$16*'Tela de entrada'!$D$12)-SUMIFS($O$2:$O$745,$B$2:$B$745,B450,$A$2:$A$745,A450)))))</f>
        <v>0</v>
      </c>
      <c r="R450" s="1">
        <f t="shared" si="24"/>
        <v>1.4</v>
      </c>
    </row>
    <row r="451" spans="1:18" x14ac:dyDescent="0.25">
      <c r="A451">
        <v>1</v>
      </c>
      <c r="B451">
        <v>1</v>
      </c>
      <c r="C451">
        <v>1</v>
      </c>
      <c r="D451">
        <v>450</v>
      </c>
      <c r="E451">
        <v>1</v>
      </c>
      <c r="F451" s="1">
        <f>INDEX('Tela de entrada'!$C$20:$C$763,MATCH('Contrato Flexível Percentual'!D451,'Tela de entrada'!$B$20:$B$763,0),1)</f>
        <v>46</v>
      </c>
      <c r="G451">
        <v>0</v>
      </c>
      <c r="H451">
        <f t="shared" ref="H451:H514" si="25">F451-G451</f>
        <v>46</v>
      </c>
      <c r="M451" s="1">
        <f t="shared" ref="M451:M514" si="26">H451/IF(SUM($H$2:$H$745)=0,1,SUM($H$2:$H$745))</f>
        <v>2.3E-3</v>
      </c>
      <c r="N451" s="1">
        <f>IF('Tela de entrada'!$K$14="carga",$L$2*M451,'Contrato Flexível Percentual'!$L$2/'Tela de entrada'!$D$12)</f>
        <v>9.1999999999999993</v>
      </c>
      <c r="O451" s="1">
        <f>IFERROR(MIN('Tela de entrada'!$K$16,MAX(N451,'Tela de entrada'!$K$15)),"")</f>
        <v>9.1999999999999993</v>
      </c>
      <c r="P451" s="1">
        <f>MAX(0,(SUMIFS($O$2:$O$745,$B$2:$B$745,B451,$A$2:$A$745,A451)-SUMIFS($N$2:$N$745,$B$2:$B$745,B451,$A$2:$A$745,A451)))*((O451-'Tela de entrada'!$K$15)/(IF(SUMIFS($O$2:$O$745,$B$2:$B$745,B451,$A$2:$A$745,A451)-('Tela de entrada'!$K$15*'Tela de entrada'!$D$12)=0,1,SUMIFS($O$2:$O$745,$B$2:$B$745,B451,$A$2:$A$745,A451)-('Tela de entrada'!$K$15*'Tela de entrada'!$D$12))))</f>
        <v>0</v>
      </c>
      <c r="Q451" s="1">
        <f>MAX(0,(SUMIFS($N$2:$N$745,$B$2:$B$745,B451,$A$2:$A$745,A451)-SUMIFS($O$2:$O$745,$B$2:$B$745,B451,$A$2:$A$745,A451)))*(('Tela de entrada'!$K$16-O451)/(IF((('Tela de entrada'!$K$16*'Tela de entrada'!$D$12)-SUMIFS($O$2:$O$745,$B$2:$B$745,B451,$A$2:$A$745,A451))=0,1,(('Tela de entrada'!$K$16*'Tela de entrada'!$D$12)-SUMIFS($O$2:$O$745,$B$2:$B$745,B451,$A$2:$A$745,A451)))))</f>
        <v>0</v>
      </c>
      <c r="R451" s="1">
        <f t="shared" ref="R451:R514" si="27">O451-P451+Q451</f>
        <v>9.1999999999999993</v>
      </c>
    </row>
    <row r="452" spans="1:18" x14ac:dyDescent="0.25">
      <c r="A452">
        <v>1</v>
      </c>
      <c r="B452">
        <v>1</v>
      </c>
      <c r="C452">
        <v>1</v>
      </c>
      <c r="D452">
        <v>451</v>
      </c>
      <c r="E452">
        <v>1</v>
      </c>
      <c r="F452" s="1">
        <f>INDEX('Tela de entrada'!$C$20:$C$763,MATCH('Contrato Flexível Percentual'!D452,'Tela de entrada'!$B$20:$B$763,0),1)</f>
        <v>9</v>
      </c>
      <c r="G452">
        <v>0</v>
      </c>
      <c r="H452">
        <f t="shared" si="25"/>
        <v>9</v>
      </c>
      <c r="M452" s="1">
        <f t="shared" si="26"/>
        <v>4.4999999999999999E-4</v>
      </c>
      <c r="N452" s="1">
        <f>IF('Tela de entrada'!$K$14="carga",$L$2*M452,'Contrato Flexível Percentual'!$L$2/'Tela de entrada'!$D$12)</f>
        <v>1.8</v>
      </c>
      <c r="O452" s="1">
        <f>IFERROR(MIN('Tela de entrada'!$K$16,MAX(N452,'Tela de entrada'!$K$15)),"")</f>
        <v>1.8</v>
      </c>
      <c r="P452" s="1">
        <f>MAX(0,(SUMIFS($O$2:$O$745,$B$2:$B$745,B452,$A$2:$A$745,A452)-SUMIFS($N$2:$N$745,$B$2:$B$745,B452,$A$2:$A$745,A452)))*((O452-'Tela de entrada'!$K$15)/(IF(SUMIFS($O$2:$O$745,$B$2:$B$745,B452,$A$2:$A$745,A452)-('Tela de entrada'!$K$15*'Tela de entrada'!$D$12)=0,1,SUMIFS($O$2:$O$745,$B$2:$B$745,B452,$A$2:$A$745,A452)-('Tela de entrada'!$K$15*'Tela de entrada'!$D$12))))</f>
        <v>0</v>
      </c>
      <c r="Q452" s="1">
        <f>MAX(0,(SUMIFS($N$2:$N$745,$B$2:$B$745,B452,$A$2:$A$745,A452)-SUMIFS($O$2:$O$745,$B$2:$B$745,B452,$A$2:$A$745,A452)))*(('Tela de entrada'!$K$16-O452)/(IF((('Tela de entrada'!$K$16*'Tela de entrada'!$D$12)-SUMIFS($O$2:$O$745,$B$2:$B$745,B452,$A$2:$A$745,A452))=0,1,(('Tela de entrada'!$K$16*'Tela de entrada'!$D$12)-SUMIFS($O$2:$O$745,$B$2:$B$745,B452,$A$2:$A$745,A452)))))</f>
        <v>0</v>
      </c>
      <c r="R452" s="1">
        <f t="shared" si="27"/>
        <v>1.8</v>
      </c>
    </row>
    <row r="453" spans="1:18" x14ac:dyDescent="0.25">
      <c r="A453">
        <v>1</v>
      </c>
      <c r="B453">
        <v>1</v>
      </c>
      <c r="C453">
        <v>1</v>
      </c>
      <c r="D453">
        <v>452</v>
      </c>
      <c r="E453">
        <v>1</v>
      </c>
      <c r="F453" s="1">
        <f>INDEX('Tela de entrada'!$C$20:$C$763,MATCH('Contrato Flexível Percentual'!D453,'Tela de entrada'!$B$20:$B$763,0),1)</f>
        <v>8</v>
      </c>
      <c r="G453">
        <v>0</v>
      </c>
      <c r="H453">
        <f t="shared" si="25"/>
        <v>8</v>
      </c>
      <c r="M453" s="1">
        <f t="shared" si="26"/>
        <v>4.0000000000000002E-4</v>
      </c>
      <c r="N453" s="1">
        <f>IF('Tela de entrada'!$K$14="carga",$L$2*M453,'Contrato Flexível Percentual'!$L$2/'Tela de entrada'!$D$12)</f>
        <v>1.6</v>
      </c>
      <c r="O453" s="1">
        <f>IFERROR(MIN('Tela de entrada'!$K$16,MAX(N453,'Tela de entrada'!$K$15)),"")</f>
        <v>1.6</v>
      </c>
      <c r="P453" s="1">
        <f>MAX(0,(SUMIFS($O$2:$O$745,$B$2:$B$745,B453,$A$2:$A$745,A453)-SUMIFS($N$2:$N$745,$B$2:$B$745,B453,$A$2:$A$745,A453)))*((O453-'Tela de entrada'!$K$15)/(IF(SUMIFS($O$2:$O$745,$B$2:$B$745,B453,$A$2:$A$745,A453)-('Tela de entrada'!$K$15*'Tela de entrada'!$D$12)=0,1,SUMIFS($O$2:$O$745,$B$2:$B$745,B453,$A$2:$A$745,A453)-('Tela de entrada'!$K$15*'Tela de entrada'!$D$12))))</f>
        <v>0</v>
      </c>
      <c r="Q453" s="1">
        <f>MAX(0,(SUMIFS($N$2:$N$745,$B$2:$B$745,B453,$A$2:$A$745,A453)-SUMIFS($O$2:$O$745,$B$2:$B$745,B453,$A$2:$A$745,A453)))*(('Tela de entrada'!$K$16-O453)/(IF((('Tela de entrada'!$K$16*'Tela de entrada'!$D$12)-SUMIFS($O$2:$O$745,$B$2:$B$745,B453,$A$2:$A$745,A453))=0,1,(('Tela de entrada'!$K$16*'Tela de entrada'!$D$12)-SUMIFS($O$2:$O$745,$B$2:$B$745,B453,$A$2:$A$745,A453)))))</f>
        <v>0</v>
      </c>
      <c r="R453" s="1">
        <f t="shared" si="27"/>
        <v>1.6</v>
      </c>
    </row>
    <row r="454" spans="1:18" x14ac:dyDescent="0.25">
      <c r="A454">
        <v>1</v>
      </c>
      <c r="B454">
        <v>1</v>
      </c>
      <c r="C454">
        <v>1</v>
      </c>
      <c r="D454">
        <v>453</v>
      </c>
      <c r="E454">
        <v>1</v>
      </c>
      <c r="F454" s="1">
        <f>INDEX('Tela de entrada'!$C$20:$C$763,MATCH('Contrato Flexível Percentual'!D454,'Tela de entrada'!$B$20:$B$763,0),1)</f>
        <v>39</v>
      </c>
      <c r="G454">
        <v>0</v>
      </c>
      <c r="H454">
        <f t="shared" si="25"/>
        <v>39</v>
      </c>
      <c r="M454" s="1">
        <f t="shared" si="26"/>
        <v>1.9499999999999999E-3</v>
      </c>
      <c r="N454" s="1">
        <f>IF('Tela de entrada'!$K$14="carga",$L$2*M454,'Contrato Flexível Percentual'!$L$2/'Tela de entrada'!$D$12)</f>
        <v>7.8</v>
      </c>
      <c r="O454" s="1">
        <f>IFERROR(MIN('Tela de entrada'!$K$16,MAX(N454,'Tela de entrada'!$K$15)),"")</f>
        <v>7.8</v>
      </c>
      <c r="P454" s="1">
        <f>MAX(0,(SUMIFS($O$2:$O$745,$B$2:$B$745,B454,$A$2:$A$745,A454)-SUMIFS($N$2:$N$745,$B$2:$B$745,B454,$A$2:$A$745,A454)))*((O454-'Tela de entrada'!$K$15)/(IF(SUMIFS($O$2:$O$745,$B$2:$B$745,B454,$A$2:$A$745,A454)-('Tela de entrada'!$K$15*'Tela de entrada'!$D$12)=0,1,SUMIFS($O$2:$O$745,$B$2:$B$745,B454,$A$2:$A$745,A454)-('Tela de entrada'!$K$15*'Tela de entrada'!$D$12))))</f>
        <v>0</v>
      </c>
      <c r="Q454" s="1">
        <f>MAX(0,(SUMIFS($N$2:$N$745,$B$2:$B$745,B454,$A$2:$A$745,A454)-SUMIFS($O$2:$O$745,$B$2:$B$745,B454,$A$2:$A$745,A454)))*(('Tela de entrada'!$K$16-O454)/(IF((('Tela de entrada'!$K$16*'Tela de entrada'!$D$12)-SUMIFS($O$2:$O$745,$B$2:$B$745,B454,$A$2:$A$745,A454))=0,1,(('Tela de entrada'!$K$16*'Tela de entrada'!$D$12)-SUMIFS($O$2:$O$745,$B$2:$B$745,B454,$A$2:$A$745,A454)))))</f>
        <v>0</v>
      </c>
      <c r="R454" s="1">
        <f t="shared" si="27"/>
        <v>7.8</v>
      </c>
    </row>
    <row r="455" spans="1:18" x14ac:dyDescent="0.25">
      <c r="A455">
        <v>1</v>
      </c>
      <c r="B455">
        <v>1</v>
      </c>
      <c r="C455">
        <v>1</v>
      </c>
      <c r="D455">
        <v>454</v>
      </c>
      <c r="E455">
        <v>1</v>
      </c>
      <c r="F455" s="1">
        <f>INDEX('Tela de entrada'!$C$20:$C$763,MATCH('Contrato Flexível Percentual'!D455,'Tela de entrada'!$B$20:$B$763,0),1)</f>
        <v>25</v>
      </c>
      <c r="G455">
        <v>0</v>
      </c>
      <c r="H455">
        <f t="shared" si="25"/>
        <v>25</v>
      </c>
      <c r="M455" s="1">
        <f t="shared" si="26"/>
        <v>1.25E-3</v>
      </c>
      <c r="N455" s="1">
        <f>IF('Tela de entrada'!$K$14="carga",$L$2*M455,'Contrato Flexível Percentual'!$L$2/'Tela de entrada'!$D$12)</f>
        <v>5</v>
      </c>
      <c r="O455" s="1">
        <f>IFERROR(MIN('Tela de entrada'!$K$16,MAX(N455,'Tela de entrada'!$K$15)),"")</f>
        <v>5</v>
      </c>
      <c r="P455" s="1">
        <f>MAX(0,(SUMIFS($O$2:$O$745,$B$2:$B$745,B455,$A$2:$A$745,A455)-SUMIFS($N$2:$N$745,$B$2:$B$745,B455,$A$2:$A$745,A455)))*((O455-'Tela de entrada'!$K$15)/(IF(SUMIFS($O$2:$O$745,$B$2:$B$745,B455,$A$2:$A$745,A455)-('Tela de entrada'!$K$15*'Tela de entrada'!$D$12)=0,1,SUMIFS($O$2:$O$745,$B$2:$B$745,B455,$A$2:$A$745,A455)-('Tela de entrada'!$K$15*'Tela de entrada'!$D$12))))</f>
        <v>0</v>
      </c>
      <c r="Q455" s="1">
        <f>MAX(0,(SUMIFS($N$2:$N$745,$B$2:$B$745,B455,$A$2:$A$745,A455)-SUMIFS($O$2:$O$745,$B$2:$B$745,B455,$A$2:$A$745,A455)))*(('Tela de entrada'!$K$16-O455)/(IF((('Tela de entrada'!$K$16*'Tela de entrada'!$D$12)-SUMIFS($O$2:$O$745,$B$2:$B$745,B455,$A$2:$A$745,A455))=0,1,(('Tela de entrada'!$K$16*'Tela de entrada'!$D$12)-SUMIFS($O$2:$O$745,$B$2:$B$745,B455,$A$2:$A$745,A455)))))</f>
        <v>0</v>
      </c>
      <c r="R455" s="1">
        <f t="shared" si="27"/>
        <v>5</v>
      </c>
    </row>
    <row r="456" spans="1:18" x14ac:dyDescent="0.25">
      <c r="A456">
        <v>1</v>
      </c>
      <c r="B456">
        <v>1</v>
      </c>
      <c r="C456">
        <v>1</v>
      </c>
      <c r="D456">
        <v>455</v>
      </c>
      <c r="E456">
        <v>1</v>
      </c>
      <c r="F456" s="1">
        <f>INDEX('Tela de entrada'!$C$20:$C$763,MATCH('Contrato Flexível Percentual'!D456,'Tela de entrada'!$B$20:$B$763,0),1)</f>
        <v>7</v>
      </c>
      <c r="G456">
        <v>0</v>
      </c>
      <c r="H456">
        <f t="shared" si="25"/>
        <v>7</v>
      </c>
      <c r="M456" s="1">
        <f t="shared" si="26"/>
        <v>3.5E-4</v>
      </c>
      <c r="N456" s="1">
        <f>IF('Tela de entrada'!$K$14="carga",$L$2*M456,'Contrato Flexível Percentual'!$L$2/'Tela de entrada'!$D$12)</f>
        <v>1.4</v>
      </c>
      <c r="O456" s="1">
        <f>IFERROR(MIN('Tela de entrada'!$K$16,MAX(N456,'Tela de entrada'!$K$15)),"")</f>
        <v>1.4</v>
      </c>
      <c r="P456" s="1">
        <f>MAX(0,(SUMIFS($O$2:$O$745,$B$2:$B$745,B456,$A$2:$A$745,A456)-SUMIFS($N$2:$N$745,$B$2:$B$745,B456,$A$2:$A$745,A456)))*((O456-'Tela de entrada'!$K$15)/(IF(SUMIFS($O$2:$O$745,$B$2:$B$745,B456,$A$2:$A$745,A456)-('Tela de entrada'!$K$15*'Tela de entrada'!$D$12)=0,1,SUMIFS($O$2:$O$745,$B$2:$B$745,B456,$A$2:$A$745,A456)-('Tela de entrada'!$K$15*'Tela de entrada'!$D$12))))</f>
        <v>0</v>
      </c>
      <c r="Q456" s="1">
        <f>MAX(0,(SUMIFS($N$2:$N$745,$B$2:$B$745,B456,$A$2:$A$745,A456)-SUMIFS($O$2:$O$745,$B$2:$B$745,B456,$A$2:$A$745,A456)))*(('Tela de entrada'!$K$16-O456)/(IF((('Tela de entrada'!$K$16*'Tela de entrada'!$D$12)-SUMIFS($O$2:$O$745,$B$2:$B$745,B456,$A$2:$A$745,A456))=0,1,(('Tela de entrada'!$K$16*'Tela de entrada'!$D$12)-SUMIFS($O$2:$O$745,$B$2:$B$745,B456,$A$2:$A$745,A456)))))</f>
        <v>0</v>
      </c>
      <c r="R456" s="1">
        <f t="shared" si="27"/>
        <v>1.4</v>
      </c>
    </row>
    <row r="457" spans="1:18" x14ac:dyDescent="0.25">
      <c r="A457">
        <v>1</v>
      </c>
      <c r="B457">
        <v>1</v>
      </c>
      <c r="C457">
        <v>1</v>
      </c>
      <c r="D457">
        <v>456</v>
      </c>
      <c r="E457">
        <v>1</v>
      </c>
      <c r="F457" s="1">
        <f>INDEX('Tela de entrada'!$C$20:$C$763,MATCH('Contrato Flexível Percentual'!D457,'Tela de entrada'!$B$20:$B$763,0),1)</f>
        <v>19</v>
      </c>
      <c r="G457">
        <v>0</v>
      </c>
      <c r="H457">
        <f t="shared" si="25"/>
        <v>19</v>
      </c>
      <c r="M457" s="1">
        <f t="shared" si="26"/>
        <v>9.5E-4</v>
      </c>
      <c r="N457" s="1">
        <f>IF('Tela de entrada'!$K$14="carga",$L$2*M457,'Contrato Flexível Percentual'!$L$2/'Tela de entrada'!$D$12)</f>
        <v>3.8</v>
      </c>
      <c r="O457" s="1">
        <f>IFERROR(MIN('Tela de entrada'!$K$16,MAX(N457,'Tela de entrada'!$K$15)),"")</f>
        <v>3.8</v>
      </c>
      <c r="P457" s="1">
        <f>MAX(0,(SUMIFS($O$2:$O$745,$B$2:$B$745,B457,$A$2:$A$745,A457)-SUMIFS($N$2:$N$745,$B$2:$B$745,B457,$A$2:$A$745,A457)))*((O457-'Tela de entrada'!$K$15)/(IF(SUMIFS($O$2:$O$745,$B$2:$B$745,B457,$A$2:$A$745,A457)-('Tela de entrada'!$K$15*'Tela de entrada'!$D$12)=0,1,SUMIFS($O$2:$O$745,$B$2:$B$745,B457,$A$2:$A$745,A457)-('Tela de entrada'!$K$15*'Tela de entrada'!$D$12))))</f>
        <v>0</v>
      </c>
      <c r="Q457" s="1">
        <f>MAX(0,(SUMIFS($N$2:$N$745,$B$2:$B$745,B457,$A$2:$A$745,A457)-SUMIFS($O$2:$O$745,$B$2:$B$745,B457,$A$2:$A$745,A457)))*(('Tela de entrada'!$K$16-O457)/(IF((('Tela de entrada'!$K$16*'Tela de entrada'!$D$12)-SUMIFS($O$2:$O$745,$B$2:$B$745,B457,$A$2:$A$745,A457))=0,1,(('Tela de entrada'!$K$16*'Tela de entrada'!$D$12)-SUMIFS($O$2:$O$745,$B$2:$B$745,B457,$A$2:$A$745,A457)))))</f>
        <v>0</v>
      </c>
      <c r="R457" s="1">
        <f t="shared" si="27"/>
        <v>3.8</v>
      </c>
    </row>
    <row r="458" spans="1:18" x14ac:dyDescent="0.25">
      <c r="A458">
        <v>1</v>
      </c>
      <c r="B458">
        <v>1</v>
      </c>
      <c r="C458">
        <v>1</v>
      </c>
      <c r="D458">
        <v>457</v>
      </c>
      <c r="E458">
        <v>1</v>
      </c>
      <c r="F458" s="1">
        <f>INDEX('Tela de entrada'!$C$20:$C$763,MATCH('Contrato Flexível Percentual'!D458,'Tela de entrada'!$B$20:$B$763,0),1)</f>
        <v>14</v>
      </c>
      <c r="G458">
        <v>0</v>
      </c>
      <c r="H458">
        <f t="shared" si="25"/>
        <v>14</v>
      </c>
      <c r="M458" s="1">
        <f t="shared" si="26"/>
        <v>6.9999999999999999E-4</v>
      </c>
      <c r="N458" s="1">
        <f>IF('Tela de entrada'!$K$14="carga",$L$2*M458,'Contrato Flexível Percentual'!$L$2/'Tela de entrada'!$D$12)</f>
        <v>2.8</v>
      </c>
      <c r="O458" s="1">
        <f>IFERROR(MIN('Tela de entrada'!$K$16,MAX(N458,'Tela de entrada'!$K$15)),"")</f>
        <v>2.8</v>
      </c>
      <c r="P458" s="1">
        <f>MAX(0,(SUMIFS($O$2:$O$745,$B$2:$B$745,B458,$A$2:$A$745,A458)-SUMIFS($N$2:$N$745,$B$2:$B$745,B458,$A$2:$A$745,A458)))*((O458-'Tela de entrada'!$K$15)/(IF(SUMIFS($O$2:$O$745,$B$2:$B$745,B458,$A$2:$A$745,A458)-('Tela de entrada'!$K$15*'Tela de entrada'!$D$12)=0,1,SUMIFS($O$2:$O$745,$B$2:$B$745,B458,$A$2:$A$745,A458)-('Tela de entrada'!$K$15*'Tela de entrada'!$D$12))))</f>
        <v>0</v>
      </c>
      <c r="Q458" s="1">
        <f>MAX(0,(SUMIFS($N$2:$N$745,$B$2:$B$745,B458,$A$2:$A$745,A458)-SUMIFS($O$2:$O$745,$B$2:$B$745,B458,$A$2:$A$745,A458)))*(('Tela de entrada'!$K$16-O458)/(IF((('Tela de entrada'!$K$16*'Tela de entrada'!$D$12)-SUMIFS($O$2:$O$745,$B$2:$B$745,B458,$A$2:$A$745,A458))=0,1,(('Tela de entrada'!$K$16*'Tela de entrada'!$D$12)-SUMIFS($O$2:$O$745,$B$2:$B$745,B458,$A$2:$A$745,A458)))))</f>
        <v>0</v>
      </c>
      <c r="R458" s="1">
        <f t="shared" si="27"/>
        <v>2.8</v>
      </c>
    </row>
    <row r="459" spans="1:18" x14ac:dyDescent="0.25">
      <c r="A459">
        <v>1</v>
      </c>
      <c r="B459">
        <v>1</v>
      </c>
      <c r="C459">
        <v>1</v>
      </c>
      <c r="D459">
        <v>458</v>
      </c>
      <c r="E459">
        <v>1</v>
      </c>
      <c r="F459" s="1">
        <f>INDEX('Tela de entrada'!$C$20:$C$763,MATCH('Contrato Flexível Percentual'!D459,'Tela de entrada'!$B$20:$B$763,0),1)</f>
        <v>39</v>
      </c>
      <c r="G459">
        <v>0</v>
      </c>
      <c r="H459">
        <f t="shared" si="25"/>
        <v>39</v>
      </c>
      <c r="M459" s="1">
        <f t="shared" si="26"/>
        <v>1.9499999999999999E-3</v>
      </c>
      <c r="N459" s="1">
        <f>IF('Tela de entrada'!$K$14="carga",$L$2*M459,'Contrato Flexível Percentual'!$L$2/'Tela de entrada'!$D$12)</f>
        <v>7.8</v>
      </c>
      <c r="O459" s="1">
        <f>IFERROR(MIN('Tela de entrada'!$K$16,MAX(N459,'Tela de entrada'!$K$15)),"")</f>
        <v>7.8</v>
      </c>
      <c r="P459" s="1">
        <f>MAX(0,(SUMIFS($O$2:$O$745,$B$2:$B$745,B459,$A$2:$A$745,A459)-SUMIFS($N$2:$N$745,$B$2:$B$745,B459,$A$2:$A$745,A459)))*((O459-'Tela de entrada'!$K$15)/(IF(SUMIFS($O$2:$O$745,$B$2:$B$745,B459,$A$2:$A$745,A459)-('Tela de entrada'!$K$15*'Tela de entrada'!$D$12)=0,1,SUMIFS($O$2:$O$745,$B$2:$B$745,B459,$A$2:$A$745,A459)-('Tela de entrada'!$K$15*'Tela de entrada'!$D$12))))</f>
        <v>0</v>
      </c>
      <c r="Q459" s="1">
        <f>MAX(0,(SUMIFS($N$2:$N$745,$B$2:$B$745,B459,$A$2:$A$745,A459)-SUMIFS($O$2:$O$745,$B$2:$B$745,B459,$A$2:$A$745,A459)))*(('Tela de entrada'!$K$16-O459)/(IF((('Tela de entrada'!$K$16*'Tela de entrada'!$D$12)-SUMIFS($O$2:$O$745,$B$2:$B$745,B459,$A$2:$A$745,A459))=0,1,(('Tela de entrada'!$K$16*'Tela de entrada'!$D$12)-SUMIFS($O$2:$O$745,$B$2:$B$745,B459,$A$2:$A$745,A459)))))</f>
        <v>0</v>
      </c>
      <c r="R459" s="1">
        <f t="shared" si="27"/>
        <v>7.8</v>
      </c>
    </row>
    <row r="460" spans="1:18" x14ac:dyDescent="0.25">
      <c r="A460">
        <v>1</v>
      </c>
      <c r="B460">
        <v>1</v>
      </c>
      <c r="C460">
        <v>1</v>
      </c>
      <c r="D460">
        <v>459</v>
      </c>
      <c r="E460">
        <v>1</v>
      </c>
      <c r="F460" s="1">
        <f>INDEX('Tela de entrada'!$C$20:$C$763,MATCH('Contrato Flexível Percentual'!D460,'Tela de entrada'!$B$20:$B$763,0),1)</f>
        <v>37</v>
      </c>
      <c r="G460">
        <v>0</v>
      </c>
      <c r="H460">
        <f t="shared" si="25"/>
        <v>37</v>
      </c>
      <c r="M460" s="1">
        <f t="shared" si="26"/>
        <v>1.8500000000000001E-3</v>
      </c>
      <c r="N460" s="1">
        <f>IF('Tela de entrada'!$K$14="carga",$L$2*M460,'Contrato Flexível Percentual'!$L$2/'Tela de entrada'!$D$12)</f>
        <v>7.4</v>
      </c>
      <c r="O460" s="1">
        <f>IFERROR(MIN('Tela de entrada'!$K$16,MAX(N460,'Tela de entrada'!$K$15)),"")</f>
        <v>7.4</v>
      </c>
      <c r="P460" s="1">
        <f>MAX(0,(SUMIFS($O$2:$O$745,$B$2:$B$745,B460,$A$2:$A$745,A460)-SUMIFS($N$2:$N$745,$B$2:$B$745,B460,$A$2:$A$745,A460)))*((O460-'Tela de entrada'!$K$15)/(IF(SUMIFS($O$2:$O$745,$B$2:$B$745,B460,$A$2:$A$745,A460)-('Tela de entrada'!$K$15*'Tela de entrada'!$D$12)=0,1,SUMIFS($O$2:$O$745,$B$2:$B$745,B460,$A$2:$A$745,A460)-('Tela de entrada'!$K$15*'Tela de entrada'!$D$12))))</f>
        <v>0</v>
      </c>
      <c r="Q460" s="1">
        <f>MAX(0,(SUMIFS($N$2:$N$745,$B$2:$B$745,B460,$A$2:$A$745,A460)-SUMIFS($O$2:$O$745,$B$2:$B$745,B460,$A$2:$A$745,A460)))*(('Tela de entrada'!$K$16-O460)/(IF((('Tela de entrada'!$K$16*'Tela de entrada'!$D$12)-SUMIFS($O$2:$O$745,$B$2:$B$745,B460,$A$2:$A$745,A460))=0,1,(('Tela de entrada'!$K$16*'Tela de entrada'!$D$12)-SUMIFS($O$2:$O$745,$B$2:$B$745,B460,$A$2:$A$745,A460)))))</f>
        <v>0</v>
      </c>
      <c r="R460" s="1">
        <f t="shared" si="27"/>
        <v>7.4</v>
      </c>
    </row>
    <row r="461" spans="1:18" x14ac:dyDescent="0.25">
      <c r="A461">
        <v>1</v>
      </c>
      <c r="B461">
        <v>1</v>
      </c>
      <c r="C461">
        <v>1</v>
      </c>
      <c r="D461">
        <v>460</v>
      </c>
      <c r="E461">
        <v>1</v>
      </c>
      <c r="F461" s="1">
        <f>INDEX('Tela de entrada'!$C$20:$C$763,MATCH('Contrato Flexível Percentual'!D461,'Tela de entrada'!$B$20:$B$763,0),1)</f>
        <v>11</v>
      </c>
      <c r="G461">
        <v>0</v>
      </c>
      <c r="H461">
        <f t="shared" si="25"/>
        <v>11</v>
      </c>
      <c r="M461" s="1">
        <f t="shared" si="26"/>
        <v>5.5000000000000003E-4</v>
      </c>
      <c r="N461" s="1">
        <f>IF('Tela de entrada'!$K$14="carga",$L$2*M461,'Contrato Flexível Percentual'!$L$2/'Tela de entrada'!$D$12)</f>
        <v>2.2000000000000002</v>
      </c>
      <c r="O461" s="1">
        <f>IFERROR(MIN('Tela de entrada'!$K$16,MAX(N461,'Tela de entrada'!$K$15)),"")</f>
        <v>2.2000000000000002</v>
      </c>
      <c r="P461" s="1">
        <f>MAX(0,(SUMIFS($O$2:$O$745,$B$2:$B$745,B461,$A$2:$A$745,A461)-SUMIFS($N$2:$N$745,$B$2:$B$745,B461,$A$2:$A$745,A461)))*((O461-'Tela de entrada'!$K$15)/(IF(SUMIFS($O$2:$O$745,$B$2:$B$745,B461,$A$2:$A$745,A461)-('Tela de entrada'!$K$15*'Tela de entrada'!$D$12)=0,1,SUMIFS($O$2:$O$745,$B$2:$B$745,B461,$A$2:$A$745,A461)-('Tela de entrada'!$K$15*'Tela de entrada'!$D$12))))</f>
        <v>0</v>
      </c>
      <c r="Q461" s="1">
        <f>MAX(0,(SUMIFS($N$2:$N$745,$B$2:$B$745,B461,$A$2:$A$745,A461)-SUMIFS($O$2:$O$745,$B$2:$B$745,B461,$A$2:$A$745,A461)))*(('Tela de entrada'!$K$16-O461)/(IF((('Tela de entrada'!$K$16*'Tela de entrada'!$D$12)-SUMIFS($O$2:$O$745,$B$2:$B$745,B461,$A$2:$A$745,A461))=0,1,(('Tela de entrada'!$K$16*'Tela de entrada'!$D$12)-SUMIFS($O$2:$O$745,$B$2:$B$745,B461,$A$2:$A$745,A461)))))</f>
        <v>0</v>
      </c>
      <c r="R461" s="1">
        <f t="shared" si="27"/>
        <v>2.2000000000000002</v>
      </c>
    </row>
    <row r="462" spans="1:18" x14ac:dyDescent="0.25">
      <c r="A462">
        <v>1</v>
      </c>
      <c r="B462">
        <v>1</v>
      </c>
      <c r="C462">
        <v>1</v>
      </c>
      <c r="D462">
        <v>461</v>
      </c>
      <c r="E462">
        <v>1</v>
      </c>
      <c r="F462" s="1">
        <f>INDEX('Tela de entrada'!$C$20:$C$763,MATCH('Contrato Flexível Percentual'!D462,'Tela de entrada'!$B$20:$B$763,0),1)</f>
        <v>21</v>
      </c>
      <c r="G462">
        <v>0</v>
      </c>
      <c r="H462">
        <f t="shared" si="25"/>
        <v>21</v>
      </c>
      <c r="M462" s="1">
        <f t="shared" si="26"/>
        <v>1.0499999999999999E-3</v>
      </c>
      <c r="N462" s="1">
        <f>IF('Tela de entrada'!$K$14="carga",$L$2*M462,'Contrato Flexível Percentual'!$L$2/'Tela de entrada'!$D$12)</f>
        <v>4.2</v>
      </c>
      <c r="O462" s="1">
        <f>IFERROR(MIN('Tela de entrada'!$K$16,MAX(N462,'Tela de entrada'!$K$15)),"")</f>
        <v>4.2</v>
      </c>
      <c r="P462" s="1">
        <f>MAX(0,(SUMIFS($O$2:$O$745,$B$2:$B$745,B462,$A$2:$A$745,A462)-SUMIFS($N$2:$N$745,$B$2:$B$745,B462,$A$2:$A$745,A462)))*((O462-'Tela de entrada'!$K$15)/(IF(SUMIFS($O$2:$O$745,$B$2:$B$745,B462,$A$2:$A$745,A462)-('Tela de entrada'!$K$15*'Tela de entrada'!$D$12)=0,1,SUMIFS($O$2:$O$745,$B$2:$B$745,B462,$A$2:$A$745,A462)-('Tela de entrada'!$K$15*'Tela de entrada'!$D$12))))</f>
        <v>0</v>
      </c>
      <c r="Q462" s="1">
        <f>MAX(0,(SUMIFS($N$2:$N$745,$B$2:$B$745,B462,$A$2:$A$745,A462)-SUMIFS($O$2:$O$745,$B$2:$B$745,B462,$A$2:$A$745,A462)))*(('Tela de entrada'!$K$16-O462)/(IF((('Tela de entrada'!$K$16*'Tela de entrada'!$D$12)-SUMIFS($O$2:$O$745,$B$2:$B$745,B462,$A$2:$A$745,A462))=0,1,(('Tela de entrada'!$K$16*'Tela de entrada'!$D$12)-SUMIFS($O$2:$O$745,$B$2:$B$745,B462,$A$2:$A$745,A462)))))</f>
        <v>0</v>
      </c>
      <c r="R462" s="1">
        <f t="shared" si="27"/>
        <v>4.2</v>
      </c>
    </row>
    <row r="463" spans="1:18" x14ac:dyDescent="0.25">
      <c r="A463">
        <v>1</v>
      </c>
      <c r="B463">
        <v>1</v>
      </c>
      <c r="C463">
        <v>1</v>
      </c>
      <c r="D463">
        <v>462</v>
      </c>
      <c r="E463">
        <v>1</v>
      </c>
      <c r="F463" s="1">
        <f>INDEX('Tela de entrada'!$C$20:$C$763,MATCH('Contrato Flexível Percentual'!D463,'Tela de entrada'!$B$20:$B$763,0),1)</f>
        <v>49</v>
      </c>
      <c r="G463">
        <v>0</v>
      </c>
      <c r="H463">
        <f t="shared" si="25"/>
        <v>49</v>
      </c>
      <c r="M463" s="1">
        <f t="shared" si="26"/>
        <v>2.4499999999999999E-3</v>
      </c>
      <c r="N463" s="1">
        <f>IF('Tela de entrada'!$K$14="carga",$L$2*M463,'Contrato Flexível Percentual'!$L$2/'Tela de entrada'!$D$12)</f>
        <v>9.7999999999999989</v>
      </c>
      <c r="O463" s="1">
        <f>IFERROR(MIN('Tela de entrada'!$K$16,MAX(N463,'Tela de entrada'!$K$15)),"")</f>
        <v>9.7999999999999989</v>
      </c>
      <c r="P463" s="1">
        <f>MAX(0,(SUMIFS($O$2:$O$745,$B$2:$B$745,B463,$A$2:$A$745,A463)-SUMIFS($N$2:$N$745,$B$2:$B$745,B463,$A$2:$A$745,A463)))*((O463-'Tela de entrada'!$K$15)/(IF(SUMIFS($O$2:$O$745,$B$2:$B$745,B463,$A$2:$A$745,A463)-('Tela de entrada'!$K$15*'Tela de entrada'!$D$12)=0,1,SUMIFS($O$2:$O$745,$B$2:$B$745,B463,$A$2:$A$745,A463)-('Tela de entrada'!$K$15*'Tela de entrada'!$D$12))))</f>
        <v>0</v>
      </c>
      <c r="Q463" s="1">
        <f>MAX(0,(SUMIFS($N$2:$N$745,$B$2:$B$745,B463,$A$2:$A$745,A463)-SUMIFS($O$2:$O$745,$B$2:$B$745,B463,$A$2:$A$745,A463)))*(('Tela de entrada'!$K$16-O463)/(IF((('Tela de entrada'!$K$16*'Tela de entrada'!$D$12)-SUMIFS($O$2:$O$745,$B$2:$B$745,B463,$A$2:$A$745,A463))=0,1,(('Tela de entrada'!$K$16*'Tela de entrada'!$D$12)-SUMIFS($O$2:$O$745,$B$2:$B$745,B463,$A$2:$A$745,A463)))))</f>
        <v>0</v>
      </c>
      <c r="R463" s="1">
        <f t="shared" si="27"/>
        <v>9.7999999999999989</v>
      </c>
    </row>
    <row r="464" spans="1:18" x14ac:dyDescent="0.25">
      <c r="A464">
        <v>1</v>
      </c>
      <c r="B464">
        <v>1</v>
      </c>
      <c r="C464">
        <v>1</v>
      </c>
      <c r="D464">
        <v>463</v>
      </c>
      <c r="E464">
        <v>1</v>
      </c>
      <c r="F464" s="1">
        <f>INDEX('Tela de entrada'!$C$20:$C$763,MATCH('Contrato Flexível Percentual'!D464,'Tela de entrada'!$B$20:$B$763,0),1)</f>
        <v>15</v>
      </c>
      <c r="G464">
        <v>0</v>
      </c>
      <c r="H464">
        <f t="shared" si="25"/>
        <v>15</v>
      </c>
      <c r="M464" s="1">
        <f t="shared" si="26"/>
        <v>7.5000000000000002E-4</v>
      </c>
      <c r="N464" s="1">
        <f>IF('Tela de entrada'!$K$14="carga",$L$2*M464,'Contrato Flexível Percentual'!$L$2/'Tela de entrada'!$D$12)</f>
        <v>3</v>
      </c>
      <c r="O464" s="1">
        <f>IFERROR(MIN('Tela de entrada'!$K$16,MAX(N464,'Tela de entrada'!$K$15)),"")</f>
        <v>3</v>
      </c>
      <c r="P464" s="1">
        <f>MAX(0,(SUMIFS($O$2:$O$745,$B$2:$B$745,B464,$A$2:$A$745,A464)-SUMIFS($N$2:$N$745,$B$2:$B$745,B464,$A$2:$A$745,A464)))*((O464-'Tela de entrada'!$K$15)/(IF(SUMIFS($O$2:$O$745,$B$2:$B$745,B464,$A$2:$A$745,A464)-('Tela de entrada'!$K$15*'Tela de entrada'!$D$12)=0,1,SUMIFS($O$2:$O$745,$B$2:$B$745,B464,$A$2:$A$745,A464)-('Tela de entrada'!$K$15*'Tela de entrada'!$D$12))))</f>
        <v>0</v>
      </c>
      <c r="Q464" s="1">
        <f>MAX(0,(SUMIFS($N$2:$N$745,$B$2:$B$745,B464,$A$2:$A$745,A464)-SUMIFS($O$2:$O$745,$B$2:$B$745,B464,$A$2:$A$745,A464)))*(('Tela de entrada'!$K$16-O464)/(IF((('Tela de entrada'!$K$16*'Tela de entrada'!$D$12)-SUMIFS($O$2:$O$745,$B$2:$B$745,B464,$A$2:$A$745,A464))=0,1,(('Tela de entrada'!$K$16*'Tela de entrada'!$D$12)-SUMIFS($O$2:$O$745,$B$2:$B$745,B464,$A$2:$A$745,A464)))))</f>
        <v>0</v>
      </c>
      <c r="R464" s="1">
        <f t="shared" si="27"/>
        <v>3</v>
      </c>
    </row>
    <row r="465" spans="1:18" x14ac:dyDescent="0.25">
      <c r="A465">
        <v>1</v>
      </c>
      <c r="B465">
        <v>1</v>
      </c>
      <c r="C465">
        <v>1</v>
      </c>
      <c r="D465">
        <v>464</v>
      </c>
      <c r="E465">
        <v>1</v>
      </c>
      <c r="F465" s="1">
        <f>INDEX('Tela de entrada'!$C$20:$C$763,MATCH('Contrato Flexível Percentual'!D465,'Tela de entrada'!$B$20:$B$763,0),1)</f>
        <v>34</v>
      </c>
      <c r="G465">
        <v>0</v>
      </c>
      <c r="H465">
        <f t="shared" si="25"/>
        <v>34</v>
      </c>
      <c r="M465" s="1">
        <f t="shared" si="26"/>
        <v>1.6999999999999999E-3</v>
      </c>
      <c r="N465" s="1">
        <f>IF('Tela de entrada'!$K$14="carga",$L$2*M465,'Contrato Flexível Percentual'!$L$2/'Tela de entrada'!$D$12)</f>
        <v>6.8</v>
      </c>
      <c r="O465" s="1">
        <f>IFERROR(MIN('Tela de entrada'!$K$16,MAX(N465,'Tela de entrada'!$K$15)),"")</f>
        <v>6.8</v>
      </c>
      <c r="P465" s="1">
        <f>MAX(0,(SUMIFS($O$2:$O$745,$B$2:$B$745,B465,$A$2:$A$745,A465)-SUMIFS($N$2:$N$745,$B$2:$B$745,B465,$A$2:$A$745,A465)))*((O465-'Tela de entrada'!$K$15)/(IF(SUMIFS($O$2:$O$745,$B$2:$B$745,B465,$A$2:$A$745,A465)-('Tela de entrada'!$K$15*'Tela de entrada'!$D$12)=0,1,SUMIFS($O$2:$O$745,$B$2:$B$745,B465,$A$2:$A$745,A465)-('Tela de entrada'!$K$15*'Tela de entrada'!$D$12))))</f>
        <v>0</v>
      </c>
      <c r="Q465" s="1">
        <f>MAX(0,(SUMIFS($N$2:$N$745,$B$2:$B$745,B465,$A$2:$A$745,A465)-SUMIFS($O$2:$O$745,$B$2:$B$745,B465,$A$2:$A$745,A465)))*(('Tela de entrada'!$K$16-O465)/(IF((('Tela de entrada'!$K$16*'Tela de entrada'!$D$12)-SUMIFS($O$2:$O$745,$B$2:$B$745,B465,$A$2:$A$745,A465))=0,1,(('Tela de entrada'!$K$16*'Tela de entrada'!$D$12)-SUMIFS($O$2:$O$745,$B$2:$B$745,B465,$A$2:$A$745,A465)))))</f>
        <v>0</v>
      </c>
      <c r="R465" s="1">
        <f t="shared" si="27"/>
        <v>6.8</v>
      </c>
    </row>
    <row r="466" spans="1:18" x14ac:dyDescent="0.25">
      <c r="A466">
        <v>1</v>
      </c>
      <c r="B466">
        <v>1</v>
      </c>
      <c r="C466">
        <v>1</v>
      </c>
      <c r="D466">
        <v>465</v>
      </c>
      <c r="E466">
        <v>1</v>
      </c>
      <c r="F466" s="1">
        <f>INDEX('Tela de entrada'!$C$20:$C$763,MATCH('Contrato Flexível Percentual'!D466,'Tela de entrada'!$B$20:$B$763,0),1)</f>
        <v>49</v>
      </c>
      <c r="G466">
        <v>0</v>
      </c>
      <c r="H466">
        <f t="shared" si="25"/>
        <v>49</v>
      </c>
      <c r="M466" s="1">
        <f t="shared" si="26"/>
        <v>2.4499999999999999E-3</v>
      </c>
      <c r="N466" s="1">
        <f>IF('Tela de entrada'!$K$14="carga",$L$2*M466,'Contrato Flexível Percentual'!$L$2/'Tela de entrada'!$D$12)</f>
        <v>9.7999999999999989</v>
      </c>
      <c r="O466" s="1">
        <f>IFERROR(MIN('Tela de entrada'!$K$16,MAX(N466,'Tela de entrada'!$K$15)),"")</f>
        <v>9.7999999999999989</v>
      </c>
      <c r="P466" s="1">
        <f>MAX(0,(SUMIFS($O$2:$O$745,$B$2:$B$745,B466,$A$2:$A$745,A466)-SUMIFS($N$2:$N$745,$B$2:$B$745,B466,$A$2:$A$745,A466)))*((O466-'Tela de entrada'!$K$15)/(IF(SUMIFS($O$2:$O$745,$B$2:$B$745,B466,$A$2:$A$745,A466)-('Tela de entrada'!$K$15*'Tela de entrada'!$D$12)=0,1,SUMIFS($O$2:$O$745,$B$2:$B$745,B466,$A$2:$A$745,A466)-('Tela de entrada'!$K$15*'Tela de entrada'!$D$12))))</f>
        <v>0</v>
      </c>
      <c r="Q466" s="1">
        <f>MAX(0,(SUMIFS($N$2:$N$745,$B$2:$B$745,B466,$A$2:$A$745,A466)-SUMIFS($O$2:$O$745,$B$2:$B$745,B466,$A$2:$A$745,A466)))*(('Tela de entrada'!$K$16-O466)/(IF((('Tela de entrada'!$K$16*'Tela de entrada'!$D$12)-SUMIFS($O$2:$O$745,$B$2:$B$745,B466,$A$2:$A$745,A466))=0,1,(('Tela de entrada'!$K$16*'Tela de entrada'!$D$12)-SUMIFS($O$2:$O$745,$B$2:$B$745,B466,$A$2:$A$745,A466)))))</f>
        <v>0</v>
      </c>
      <c r="R466" s="1">
        <f t="shared" si="27"/>
        <v>9.7999999999999989</v>
      </c>
    </row>
    <row r="467" spans="1:18" x14ac:dyDescent="0.25">
      <c r="A467">
        <v>1</v>
      </c>
      <c r="B467">
        <v>1</v>
      </c>
      <c r="C467">
        <v>1</v>
      </c>
      <c r="D467">
        <v>466</v>
      </c>
      <c r="E467">
        <v>1</v>
      </c>
      <c r="F467" s="1">
        <f>INDEX('Tela de entrada'!$C$20:$C$763,MATCH('Contrato Flexível Percentual'!D467,'Tela de entrada'!$B$20:$B$763,0),1)</f>
        <v>20</v>
      </c>
      <c r="G467">
        <v>0</v>
      </c>
      <c r="H467">
        <f t="shared" si="25"/>
        <v>20</v>
      </c>
      <c r="M467" s="1">
        <f t="shared" si="26"/>
        <v>1E-3</v>
      </c>
      <c r="N467" s="1">
        <f>IF('Tela de entrada'!$K$14="carga",$L$2*M467,'Contrato Flexível Percentual'!$L$2/'Tela de entrada'!$D$12)</f>
        <v>4</v>
      </c>
      <c r="O467" s="1">
        <f>IFERROR(MIN('Tela de entrada'!$K$16,MAX(N467,'Tela de entrada'!$K$15)),"")</f>
        <v>4</v>
      </c>
      <c r="P467" s="1">
        <f>MAX(0,(SUMIFS($O$2:$O$745,$B$2:$B$745,B467,$A$2:$A$745,A467)-SUMIFS($N$2:$N$745,$B$2:$B$745,B467,$A$2:$A$745,A467)))*((O467-'Tela de entrada'!$K$15)/(IF(SUMIFS($O$2:$O$745,$B$2:$B$745,B467,$A$2:$A$745,A467)-('Tela de entrada'!$K$15*'Tela de entrada'!$D$12)=0,1,SUMIFS($O$2:$O$745,$B$2:$B$745,B467,$A$2:$A$745,A467)-('Tela de entrada'!$K$15*'Tela de entrada'!$D$12))))</f>
        <v>0</v>
      </c>
      <c r="Q467" s="1">
        <f>MAX(0,(SUMIFS($N$2:$N$745,$B$2:$B$745,B467,$A$2:$A$745,A467)-SUMIFS($O$2:$O$745,$B$2:$B$745,B467,$A$2:$A$745,A467)))*(('Tela de entrada'!$K$16-O467)/(IF((('Tela de entrada'!$K$16*'Tela de entrada'!$D$12)-SUMIFS($O$2:$O$745,$B$2:$B$745,B467,$A$2:$A$745,A467))=0,1,(('Tela de entrada'!$K$16*'Tela de entrada'!$D$12)-SUMIFS($O$2:$O$745,$B$2:$B$745,B467,$A$2:$A$745,A467)))))</f>
        <v>0</v>
      </c>
      <c r="R467" s="1">
        <f t="shared" si="27"/>
        <v>4</v>
      </c>
    </row>
    <row r="468" spans="1:18" x14ac:dyDescent="0.25">
      <c r="A468">
        <v>1</v>
      </c>
      <c r="B468">
        <v>1</v>
      </c>
      <c r="C468">
        <v>1</v>
      </c>
      <c r="D468">
        <v>467</v>
      </c>
      <c r="E468">
        <v>1</v>
      </c>
      <c r="F468" s="1">
        <f>INDEX('Tela de entrada'!$C$20:$C$763,MATCH('Contrato Flexível Percentual'!D468,'Tela de entrada'!$B$20:$B$763,0),1)</f>
        <v>23</v>
      </c>
      <c r="G468">
        <v>0</v>
      </c>
      <c r="H468">
        <f t="shared" si="25"/>
        <v>23</v>
      </c>
      <c r="M468" s="1">
        <f t="shared" si="26"/>
        <v>1.15E-3</v>
      </c>
      <c r="N468" s="1">
        <f>IF('Tela de entrada'!$K$14="carga",$L$2*M468,'Contrato Flexível Percentual'!$L$2/'Tela de entrada'!$D$12)</f>
        <v>4.5999999999999996</v>
      </c>
      <c r="O468" s="1">
        <f>IFERROR(MIN('Tela de entrada'!$K$16,MAX(N468,'Tela de entrada'!$K$15)),"")</f>
        <v>4.5999999999999996</v>
      </c>
      <c r="P468" s="1">
        <f>MAX(0,(SUMIFS($O$2:$O$745,$B$2:$B$745,B468,$A$2:$A$745,A468)-SUMIFS($N$2:$N$745,$B$2:$B$745,B468,$A$2:$A$745,A468)))*((O468-'Tela de entrada'!$K$15)/(IF(SUMIFS($O$2:$O$745,$B$2:$B$745,B468,$A$2:$A$745,A468)-('Tela de entrada'!$K$15*'Tela de entrada'!$D$12)=0,1,SUMIFS($O$2:$O$745,$B$2:$B$745,B468,$A$2:$A$745,A468)-('Tela de entrada'!$K$15*'Tela de entrada'!$D$12))))</f>
        <v>0</v>
      </c>
      <c r="Q468" s="1">
        <f>MAX(0,(SUMIFS($N$2:$N$745,$B$2:$B$745,B468,$A$2:$A$745,A468)-SUMIFS($O$2:$O$745,$B$2:$B$745,B468,$A$2:$A$745,A468)))*(('Tela de entrada'!$K$16-O468)/(IF((('Tela de entrada'!$K$16*'Tela de entrada'!$D$12)-SUMIFS($O$2:$O$745,$B$2:$B$745,B468,$A$2:$A$745,A468))=0,1,(('Tela de entrada'!$K$16*'Tela de entrada'!$D$12)-SUMIFS($O$2:$O$745,$B$2:$B$745,B468,$A$2:$A$745,A468)))))</f>
        <v>0</v>
      </c>
      <c r="R468" s="1">
        <f t="shared" si="27"/>
        <v>4.5999999999999996</v>
      </c>
    </row>
    <row r="469" spans="1:18" x14ac:dyDescent="0.25">
      <c r="A469">
        <v>1</v>
      </c>
      <c r="B469">
        <v>1</v>
      </c>
      <c r="C469">
        <v>1</v>
      </c>
      <c r="D469">
        <v>468</v>
      </c>
      <c r="E469">
        <v>1</v>
      </c>
      <c r="F469" s="1">
        <f>INDEX('Tela de entrada'!$C$20:$C$763,MATCH('Contrato Flexível Percentual'!D469,'Tela de entrada'!$B$20:$B$763,0),1)</f>
        <v>47</v>
      </c>
      <c r="G469">
        <v>0</v>
      </c>
      <c r="H469">
        <f t="shared" si="25"/>
        <v>47</v>
      </c>
      <c r="M469" s="1">
        <f t="shared" si="26"/>
        <v>2.3500000000000001E-3</v>
      </c>
      <c r="N469" s="1">
        <f>IF('Tela de entrada'!$K$14="carga",$L$2*M469,'Contrato Flexível Percentual'!$L$2/'Tela de entrada'!$D$12)</f>
        <v>9.4</v>
      </c>
      <c r="O469" s="1">
        <f>IFERROR(MIN('Tela de entrada'!$K$16,MAX(N469,'Tela de entrada'!$K$15)),"")</f>
        <v>9.4</v>
      </c>
      <c r="P469" s="1">
        <f>MAX(0,(SUMIFS($O$2:$O$745,$B$2:$B$745,B469,$A$2:$A$745,A469)-SUMIFS($N$2:$N$745,$B$2:$B$745,B469,$A$2:$A$745,A469)))*((O469-'Tela de entrada'!$K$15)/(IF(SUMIFS($O$2:$O$745,$B$2:$B$745,B469,$A$2:$A$745,A469)-('Tela de entrada'!$K$15*'Tela de entrada'!$D$12)=0,1,SUMIFS($O$2:$O$745,$B$2:$B$745,B469,$A$2:$A$745,A469)-('Tela de entrada'!$K$15*'Tela de entrada'!$D$12))))</f>
        <v>0</v>
      </c>
      <c r="Q469" s="1">
        <f>MAX(0,(SUMIFS($N$2:$N$745,$B$2:$B$745,B469,$A$2:$A$745,A469)-SUMIFS($O$2:$O$745,$B$2:$B$745,B469,$A$2:$A$745,A469)))*(('Tela de entrada'!$K$16-O469)/(IF((('Tela de entrada'!$K$16*'Tela de entrada'!$D$12)-SUMIFS($O$2:$O$745,$B$2:$B$745,B469,$A$2:$A$745,A469))=0,1,(('Tela de entrada'!$K$16*'Tela de entrada'!$D$12)-SUMIFS($O$2:$O$745,$B$2:$B$745,B469,$A$2:$A$745,A469)))))</f>
        <v>0</v>
      </c>
      <c r="R469" s="1">
        <f t="shared" si="27"/>
        <v>9.4</v>
      </c>
    </row>
    <row r="470" spans="1:18" x14ac:dyDescent="0.25">
      <c r="A470">
        <v>1</v>
      </c>
      <c r="B470">
        <v>1</v>
      </c>
      <c r="C470">
        <v>1</v>
      </c>
      <c r="D470">
        <v>469</v>
      </c>
      <c r="E470">
        <v>1</v>
      </c>
      <c r="F470" s="1">
        <f>INDEX('Tela de entrada'!$C$20:$C$763,MATCH('Contrato Flexível Percentual'!D470,'Tela de entrada'!$B$20:$B$763,0),1)</f>
        <v>28</v>
      </c>
      <c r="G470">
        <v>0</v>
      </c>
      <c r="H470">
        <f t="shared" si="25"/>
        <v>28</v>
      </c>
      <c r="M470" s="1">
        <f t="shared" si="26"/>
        <v>1.4E-3</v>
      </c>
      <c r="N470" s="1">
        <f>IF('Tela de entrada'!$K$14="carga",$L$2*M470,'Contrato Flexível Percentual'!$L$2/'Tela de entrada'!$D$12)</f>
        <v>5.6</v>
      </c>
      <c r="O470" s="1">
        <f>IFERROR(MIN('Tela de entrada'!$K$16,MAX(N470,'Tela de entrada'!$K$15)),"")</f>
        <v>5.6</v>
      </c>
      <c r="P470" s="1">
        <f>MAX(0,(SUMIFS($O$2:$O$745,$B$2:$B$745,B470,$A$2:$A$745,A470)-SUMIFS($N$2:$N$745,$B$2:$B$745,B470,$A$2:$A$745,A470)))*((O470-'Tela de entrada'!$K$15)/(IF(SUMIFS($O$2:$O$745,$B$2:$B$745,B470,$A$2:$A$745,A470)-('Tela de entrada'!$K$15*'Tela de entrada'!$D$12)=0,1,SUMIFS($O$2:$O$745,$B$2:$B$745,B470,$A$2:$A$745,A470)-('Tela de entrada'!$K$15*'Tela de entrada'!$D$12))))</f>
        <v>0</v>
      </c>
      <c r="Q470" s="1">
        <f>MAX(0,(SUMIFS($N$2:$N$745,$B$2:$B$745,B470,$A$2:$A$745,A470)-SUMIFS($O$2:$O$745,$B$2:$B$745,B470,$A$2:$A$745,A470)))*(('Tela de entrada'!$K$16-O470)/(IF((('Tela de entrada'!$K$16*'Tela de entrada'!$D$12)-SUMIFS($O$2:$O$745,$B$2:$B$745,B470,$A$2:$A$745,A470))=0,1,(('Tela de entrada'!$K$16*'Tela de entrada'!$D$12)-SUMIFS($O$2:$O$745,$B$2:$B$745,B470,$A$2:$A$745,A470)))))</f>
        <v>0</v>
      </c>
      <c r="R470" s="1">
        <f t="shared" si="27"/>
        <v>5.6</v>
      </c>
    </row>
    <row r="471" spans="1:18" x14ac:dyDescent="0.25">
      <c r="A471">
        <v>1</v>
      </c>
      <c r="B471">
        <v>1</v>
      </c>
      <c r="C471">
        <v>1</v>
      </c>
      <c r="D471">
        <v>470</v>
      </c>
      <c r="E471">
        <v>1</v>
      </c>
      <c r="F471" s="1">
        <f>INDEX('Tela de entrada'!$C$20:$C$763,MATCH('Contrato Flexível Percentual'!D471,'Tela de entrada'!$B$20:$B$763,0),1)</f>
        <v>27</v>
      </c>
      <c r="G471">
        <v>0</v>
      </c>
      <c r="H471">
        <f t="shared" si="25"/>
        <v>27</v>
      </c>
      <c r="M471" s="1">
        <f t="shared" si="26"/>
        <v>1.3500000000000001E-3</v>
      </c>
      <c r="N471" s="1">
        <f>IF('Tela de entrada'!$K$14="carga",$L$2*M471,'Contrato Flexível Percentual'!$L$2/'Tela de entrada'!$D$12)</f>
        <v>5.4</v>
      </c>
      <c r="O471" s="1">
        <f>IFERROR(MIN('Tela de entrada'!$K$16,MAX(N471,'Tela de entrada'!$K$15)),"")</f>
        <v>5.4</v>
      </c>
      <c r="P471" s="1">
        <f>MAX(0,(SUMIFS($O$2:$O$745,$B$2:$B$745,B471,$A$2:$A$745,A471)-SUMIFS($N$2:$N$745,$B$2:$B$745,B471,$A$2:$A$745,A471)))*((O471-'Tela de entrada'!$K$15)/(IF(SUMIFS($O$2:$O$745,$B$2:$B$745,B471,$A$2:$A$745,A471)-('Tela de entrada'!$K$15*'Tela de entrada'!$D$12)=0,1,SUMIFS($O$2:$O$745,$B$2:$B$745,B471,$A$2:$A$745,A471)-('Tela de entrada'!$K$15*'Tela de entrada'!$D$12))))</f>
        <v>0</v>
      </c>
      <c r="Q471" s="1">
        <f>MAX(0,(SUMIFS($N$2:$N$745,$B$2:$B$745,B471,$A$2:$A$745,A471)-SUMIFS($O$2:$O$745,$B$2:$B$745,B471,$A$2:$A$745,A471)))*(('Tela de entrada'!$K$16-O471)/(IF((('Tela de entrada'!$K$16*'Tela de entrada'!$D$12)-SUMIFS($O$2:$O$745,$B$2:$B$745,B471,$A$2:$A$745,A471))=0,1,(('Tela de entrada'!$K$16*'Tela de entrada'!$D$12)-SUMIFS($O$2:$O$745,$B$2:$B$745,B471,$A$2:$A$745,A471)))))</f>
        <v>0</v>
      </c>
      <c r="R471" s="1">
        <f t="shared" si="27"/>
        <v>5.4</v>
      </c>
    </row>
    <row r="472" spans="1:18" x14ac:dyDescent="0.25">
      <c r="A472">
        <v>1</v>
      </c>
      <c r="B472">
        <v>1</v>
      </c>
      <c r="C472">
        <v>1</v>
      </c>
      <c r="D472">
        <v>471</v>
      </c>
      <c r="E472">
        <v>1</v>
      </c>
      <c r="F472" s="1">
        <f>INDEX('Tela de entrada'!$C$20:$C$763,MATCH('Contrato Flexível Percentual'!D472,'Tela de entrada'!$B$20:$B$763,0),1)</f>
        <v>36</v>
      </c>
      <c r="G472">
        <v>0</v>
      </c>
      <c r="H472">
        <f t="shared" si="25"/>
        <v>36</v>
      </c>
      <c r="M472" s="1">
        <f t="shared" si="26"/>
        <v>1.8E-3</v>
      </c>
      <c r="N472" s="1">
        <f>IF('Tela de entrada'!$K$14="carga",$L$2*M472,'Contrato Flexível Percentual'!$L$2/'Tela de entrada'!$D$12)</f>
        <v>7.2</v>
      </c>
      <c r="O472" s="1">
        <f>IFERROR(MIN('Tela de entrada'!$K$16,MAX(N472,'Tela de entrada'!$K$15)),"")</f>
        <v>7.2</v>
      </c>
      <c r="P472" s="1">
        <f>MAX(0,(SUMIFS($O$2:$O$745,$B$2:$B$745,B472,$A$2:$A$745,A472)-SUMIFS($N$2:$N$745,$B$2:$B$745,B472,$A$2:$A$745,A472)))*((O472-'Tela de entrada'!$K$15)/(IF(SUMIFS($O$2:$O$745,$B$2:$B$745,B472,$A$2:$A$745,A472)-('Tela de entrada'!$K$15*'Tela de entrada'!$D$12)=0,1,SUMIFS($O$2:$O$745,$B$2:$B$745,B472,$A$2:$A$745,A472)-('Tela de entrada'!$K$15*'Tela de entrada'!$D$12))))</f>
        <v>0</v>
      </c>
      <c r="Q472" s="1">
        <f>MAX(0,(SUMIFS($N$2:$N$745,$B$2:$B$745,B472,$A$2:$A$745,A472)-SUMIFS($O$2:$O$745,$B$2:$B$745,B472,$A$2:$A$745,A472)))*(('Tela de entrada'!$K$16-O472)/(IF((('Tela de entrada'!$K$16*'Tela de entrada'!$D$12)-SUMIFS($O$2:$O$745,$B$2:$B$745,B472,$A$2:$A$745,A472))=0,1,(('Tela de entrada'!$K$16*'Tela de entrada'!$D$12)-SUMIFS($O$2:$O$745,$B$2:$B$745,B472,$A$2:$A$745,A472)))))</f>
        <v>0</v>
      </c>
      <c r="R472" s="1">
        <f t="shared" si="27"/>
        <v>7.2</v>
      </c>
    </row>
    <row r="473" spans="1:18" x14ac:dyDescent="0.25">
      <c r="A473">
        <v>1</v>
      </c>
      <c r="B473">
        <v>1</v>
      </c>
      <c r="C473">
        <v>1</v>
      </c>
      <c r="D473">
        <v>472</v>
      </c>
      <c r="E473">
        <v>1</v>
      </c>
      <c r="F473" s="1">
        <f>INDEX('Tela de entrada'!$C$20:$C$763,MATCH('Contrato Flexível Percentual'!D473,'Tela de entrada'!$B$20:$B$763,0),1)</f>
        <v>14</v>
      </c>
      <c r="G473">
        <v>0</v>
      </c>
      <c r="H473">
        <f t="shared" si="25"/>
        <v>14</v>
      </c>
      <c r="M473" s="1">
        <f t="shared" si="26"/>
        <v>6.9999999999999999E-4</v>
      </c>
      <c r="N473" s="1">
        <f>IF('Tela de entrada'!$K$14="carga",$L$2*M473,'Contrato Flexível Percentual'!$L$2/'Tela de entrada'!$D$12)</f>
        <v>2.8</v>
      </c>
      <c r="O473" s="1">
        <f>IFERROR(MIN('Tela de entrada'!$K$16,MAX(N473,'Tela de entrada'!$K$15)),"")</f>
        <v>2.8</v>
      </c>
      <c r="P473" s="1">
        <f>MAX(0,(SUMIFS($O$2:$O$745,$B$2:$B$745,B473,$A$2:$A$745,A473)-SUMIFS($N$2:$N$745,$B$2:$B$745,B473,$A$2:$A$745,A473)))*((O473-'Tela de entrada'!$K$15)/(IF(SUMIFS($O$2:$O$745,$B$2:$B$745,B473,$A$2:$A$745,A473)-('Tela de entrada'!$K$15*'Tela de entrada'!$D$12)=0,1,SUMIFS($O$2:$O$745,$B$2:$B$745,B473,$A$2:$A$745,A473)-('Tela de entrada'!$K$15*'Tela de entrada'!$D$12))))</f>
        <v>0</v>
      </c>
      <c r="Q473" s="1">
        <f>MAX(0,(SUMIFS($N$2:$N$745,$B$2:$B$745,B473,$A$2:$A$745,A473)-SUMIFS($O$2:$O$745,$B$2:$B$745,B473,$A$2:$A$745,A473)))*(('Tela de entrada'!$K$16-O473)/(IF((('Tela de entrada'!$K$16*'Tela de entrada'!$D$12)-SUMIFS($O$2:$O$745,$B$2:$B$745,B473,$A$2:$A$745,A473))=0,1,(('Tela de entrada'!$K$16*'Tela de entrada'!$D$12)-SUMIFS($O$2:$O$745,$B$2:$B$745,B473,$A$2:$A$745,A473)))))</f>
        <v>0</v>
      </c>
      <c r="R473" s="1">
        <f t="shared" si="27"/>
        <v>2.8</v>
      </c>
    </row>
    <row r="474" spans="1:18" x14ac:dyDescent="0.25">
      <c r="A474">
        <v>1</v>
      </c>
      <c r="B474">
        <v>1</v>
      </c>
      <c r="C474">
        <v>1</v>
      </c>
      <c r="D474">
        <v>473</v>
      </c>
      <c r="E474">
        <v>1</v>
      </c>
      <c r="F474" s="1">
        <f>INDEX('Tela de entrada'!$C$20:$C$763,MATCH('Contrato Flexível Percentual'!D474,'Tela de entrada'!$B$20:$B$763,0),1)</f>
        <v>32</v>
      </c>
      <c r="G474">
        <v>0</v>
      </c>
      <c r="H474">
        <f t="shared" si="25"/>
        <v>32</v>
      </c>
      <c r="M474" s="1">
        <f t="shared" si="26"/>
        <v>1.6000000000000001E-3</v>
      </c>
      <c r="N474" s="1">
        <f>IF('Tela de entrada'!$K$14="carga",$L$2*M474,'Contrato Flexível Percentual'!$L$2/'Tela de entrada'!$D$12)</f>
        <v>6.4</v>
      </c>
      <c r="O474" s="1">
        <f>IFERROR(MIN('Tela de entrada'!$K$16,MAX(N474,'Tela de entrada'!$K$15)),"")</f>
        <v>6.4</v>
      </c>
      <c r="P474" s="1">
        <f>MAX(0,(SUMIFS($O$2:$O$745,$B$2:$B$745,B474,$A$2:$A$745,A474)-SUMIFS($N$2:$N$745,$B$2:$B$745,B474,$A$2:$A$745,A474)))*((O474-'Tela de entrada'!$K$15)/(IF(SUMIFS($O$2:$O$745,$B$2:$B$745,B474,$A$2:$A$745,A474)-('Tela de entrada'!$K$15*'Tela de entrada'!$D$12)=0,1,SUMIFS($O$2:$O$745,$B$2:$B$745,B474,$A$2:$A$745,A474)-('Tela de entrada'!$K$15*'Tela de entrada'!$D$12))))</f>
        <v>0</v>
      </c>
      <c r="Q474" s="1">
        <f>MAX(0,(SUMIFS($N$2:$N$745,$B$2:$B$745,B474,$A$2:$A$745,A474)-SUMIFS($O$2:$O$745,$B$2:$B$745,B474,$A$2:$A$745,A474)))*(('Tela de entrada'!$K$16-O474)/(IF((('Tela de entrada'!$K$16*'Tela de entrada'!$D$12)-SUMIFS($O$2:$O$745,$B$2:$B$745,B474,$A$2:$A$745,A474))=0,1,(('Tela de entrada'!$K$16*'Tela de entrada'!$D$12)-SUMIFS($O$2:$O$745,$B$2:$B$745,B474,$A$2:$A$745,A474)))))</f>
        <v>0</v>
      </c>
      <c r="R474" s="1">
        <f t="shared" si="27"/>
        <v>6.4</v>
      </c>
    </row>
    <row r="475" spans="1:18" x14ac:dyDescent="0.25">
      <c r="A475">
        <v>1</v>
      </c>
      <c r="B475">
        <v>1</v>
      </c>
      <c r="C475">
        <v>1</v>
      </c>
      <c r="D475">
        <v>474</v>
      </c>
      <c r="E475">
        <v>1</v>
      </c>
      <c r="F475" s="1">
        <f>INDEX('Tela de entrada'!$C$20:$C$763,MATCH('Contrato Flexível Percentual'!D475,'Tela de entrada'!$B$20:$B$763,0),1)</f>
        <v>14</v>
      </c>
      <c r="G475">
        <v>0</v>
      </c>
      <c r="H475">
        <f t="shared" si="25"/>
        <v>14</v>
      </c>
      <c r="M475" s="1">
        <f t="shared" si="26"/>
        <v>6.9999999999999999E-4</v>
      </c>
      <c r="N475" s="1">
        <f>IF('Tela de entrada'!$K$14="carga",$L$2*M475,'Contrato Flexível Percentual'!$L$2/'Tela de entrada'!$D$12)</f>
        <v>2.8</v>
      </c>
      <c r="O475" s="1">
        <f>IFERROR(MIN('Tela de entrada'!$K$16,MAX(N475,'Tela de entrada'!$K$15)),"")</f>
        <v>2.8</v>
      </c>
      <c r="P475" s="1">
        <f>MAX(0,(SUMIFS($O$2:$O$745,$B$2:$B$745,B475,$A$2:$A$745,A475)-SUMIFS($N$2:$N$745,$B$2:$B$745,B475,$A$2:$A$745,A475)))*((O475-'Tela de entrada'!$K$15)/(IF(SUMIFS($O$2:$O$745,$B$2:$B$745,B475,$A$2:$A$745,A475)-('Tela de entrada'!$K$15*'Tela de entrada'!$D$12)=0,1,SUMIFS($O$2:$O$745,$B$2:$B$745,B475,$A$2:$A$745,A475)-('Tela de entrada'!$K$15*'Tela de entrada'!$D$12))))</f>
        <v>0</v>
      </c>
      <c r="Q475" s="1">
        <f>MAX(0,(SUMIFS($N$2:$N$745,$B$2:$B$745,B475,$A$2:$A$745,A475)-SUMIFS($O$2:$O$745,$B$2:$B$745,B475,$A$2:$A$745,A475)))*(('Tela de entrada'!$K$16-O475)/(IF((('Tela de entrada'!$K$16*'Tela de entrada'!$D$12)-SUMIFS($O$2:$O$745,$B$2:$B$745,B475,$A$2:$A$745,A475))=0,1,(('Tela de entrada'!$K$16*'Tela de entrada'!$D$12)-SUMIFS($O$2:$O$745,$B$2:$B$745,B475,$A$2:$A$745,A475)))))</f>
        <v>0</v>
      </c>
      <c r="R475" s="1">
        <f t="shared" si="27"/>
        <v>2.8</v>
      </c>
    </row>
    <row r="476" spans="1:18" x14ac:dyDescent="0.25">
      <c r="A476">
        <v>1</v>
      </c>
      <c r="B476">
        <v>1</v>
      </c>
      <c r="C476">
        <v>1</v>
      </c>
      <c r="D476">
        <v>475</v>
      </c>
      <c r="E476">
        <v>1</v>
      </c>
      <c r="F476" s="1">
        <f>INDEX('Tela de entrada'!$C$20:$C$763,MATCH('Contrato Flexível Percentual'!D476,'Tela de entrada'!$B$20:$B$763,0),1)</f>
        <v>6</v>
      </c>
      <c r="G476">
        <v>0</v>
      </c>
      <c r="H476">
        <f t="shared" si="25"/>
        <v>6</v>
      </c>
      <c r="M476" s="1">
        <f t="shared" si="26"/>
        <v>2.9999999999999997E-4</v>
      </c>
      <c r="N476" s="1">
        <f>IF('Tela de entrada'!$K$14="carga",$L$2*M476,'Contrato Flexível Percentual'!$L$2/'Tela de entrada'!$D$12)</f>
        <v>1.2</v>
      </c>
      <c r="O476" s="1">
        <f>IFERROR(MIN('Tela de entrada'!$K$16,MAX(N476,'Tela de entrada'!$K$15)),"")</f>
        <v>1.2</v>
      </c>
      <c r="P476" s="1">
        <f>MAX(0,(SUMIFS($O$2:$O$745,$B$2:$B$745,B476,$A$2:$A$745,A476)-SUMIFS($N$2:$N$745,$B$2:$B$745,B476,$A$2:$A$745,A476)))*((O476-'Tela de entrada'!$K$15)/(IF(SUMIFS($O$2:$O$745,$B$2:$B$745,B476,$A$2:$A$745,A476)-('Tela de entrada'!$K$15*'Tela de entrada'!$D$12)=0,1,SUMIFS($O$2:$O$745,$B$2:$B$745,B476,$A$2:$A$745,A476)-('Tela de entrada'!$K$15*'Tela de entrada'!$D$12))))</f>
        <v>0</v>
      </c>
      <c r="Q476" s="1">
        <f>MAX(0,(SUMIFS($N$2:$N$745,$B$2:$B$745,B476,$A$2:$A$745,A476)-SUMIFS($O$2:$O$745,$B$2:$B$745,B476,$A$2:$A$745,A476)))*(('Tela de entrada'!$K$16-O476)/(IF((('Tela de entrada'!$K$16*'Tela de entrada'!$D$12)-SUMIFS($O$2:$O$745,$B$2:$B$745,B476,$A$2:$A$745,A476))=0,1,(('Tela de entrada'!$K$16*'Tela de entrada'!$D$12)-SUMIFS($O$2:$O$745,$B$2:$B$745,B476,$A$2:$A$745,A476)))))</f>
        <v>0</v>
      </c>
      <c r="R476" s="1">
        <f t="shared" si="27"/>
        <v>1.2</v>
      </c>
    </row>
    <row r="477" spans="1:18" x14ac:dyDescent="0.25">
      <c r="A477">
        <v>1</v>
      </c>
      <c r="B477">
        <v>1</v>
      </c>
      <c r="C477">
        <v>1</v>
      </c>
      <c r="D477">
        <v>476</v>
      </c>
      <c r="E477">
        <v>1</v>
      </c>
      <c r="F477" s="1">
        <f>INDEX('Tela de entrada'!$C$20:$C$763,MATCH('Contrato Flexível Percentual'!D477,'Tela de entrada'!$B$20:$B$763,0),1)</f>
        <v>19</v>
      </c>
      <c r="G477">
        <v>0</v>
      </c>
      <c r="H477">
        <f t="shared" si="25"/>
        <v>19</v>
      </c>
      <c r="M477" s="1">
        <f t="shared" si="26"/>
        <v>9.5E-4</v>
      </c>
      <c r="N477" s="1">
        <f>IF('Tela de entrada'!$K$14="carga",$L$2*M477,'Contrato Flexível Percentual'!$L$2/'Tela de entrada'!$D$12)</f>
        <v>3.8</v>
      </c>
      <c r="O477" s="1">
        <f>IFERROR(MIN('Tela de entrada'!$K$16,MAX(N477,'Tela de entrada'!$K$15)),"")</f>
        <v>3.8</v>
      </c>
      <c r="P477" s="1">
        <f>MAX(0,(SUMIFS($O$2:$O$745,$B$2:$B$745,B477,$A$2:$A$745,A477)-SUMIFS($N$2:$N$745,$B$2:$B$745,B477,$A$2:$A$745,A477)))*((O477-'Tela de entrada'!$K$15)/(IF(SUMIFS($O$2:$O$745,$B$2:$B$745,B477,$A$2:$A$745,A477)-('Tela de entrada'!$K$15*'Tela de entrada'!$D$12)=0,1,SUMIFS($O$2:$O$745,$B$2:$B$745,B477,$A$2:$A$745,A477)-('Tela de entrada'!$K$15*'Tela de entrada'!$D$12))))</f>
        <v>0</v>
      </c>
      <c r="Q477" s="1">
        <f>MAX(0,(SUMIFS($N$2:$N$745,$B$2:$B$745,B477,$A$2:$A$745,A477)-SUMIFS($O$2:$O$745,$B$2:$B$745,B477,$A$2:$A$745,A477)))*(('Tela de entrada'!$K$16-O477)/(IF((('Tela de entrada'!$K$16*'Tela de entrada'!$D$12)-SUMIFS($O$2:$O$745,$B$2:$B$745,B477,$A$2:$A$745,A477))=0,1,(('Tela de entrada'!$K$16*'Tela de entrada'!$D$12)-SUMIFS($O$2:$O$745,$B$2:$B$745,B477,$A$2:$A$745,A477)))))</f>
        <v>0</v>
      </c>
      <c r="R477" s="1">
        <f t="shared" si="27"/>
        <v>3.8</v>
      </c>
    </row>
    <row r="478" spans="1:18" x14ac:dyDescent="0.25">
      <c r="A478">
        <v>1</v>
      </c>
      <c r="B478">
        <v>1</v>
      </c>
      <c r="C478">
        <v>1</v>
      </c>
      <c r="D478">
        <v>477</v>
      </c>
      <c r="E478">
        <v>1</v>
      </c>
      <c r="F478" s="1">
        <f>INDEX('Tela de entrada'!$C$20:$C$763,MATCH('Contrato Flexível Percentual'!D478,'Tela de entrada'!$B$20:$B$763,0),1)</f>
        <v>16</v>
      </c>
      <c r="G478">
        <v>0</v>
      </c>
      <c r="H478">
        <f t="shared" si="25"/>
        <v>16</v>
      </c>
      <c r="M478" s="1">
        <f t="shared" si="26"/>
        <v>8.0000000000000004E-4</v>
      </c>
      <c r="N478" s="1">
        <f>IF('Tela de entrada'!$K$14="carga",$L$2*M478,'Contrato Flexível Percentual'!$L$2/'Tela de entrada'!$D$12)</f>
        <v>3.2</v>
      </c>
      <c r="O478" s="1">
        <f>IFERROR(MIN('Tela de entrada'!$K$16,MAX(N478,'Tela de entrada'!$K$15)),"")</f>
        <v>3.2</v>
      </c>
      <c r="P478" s="1">
        <f>MAX(0,(SUMIFS($O$2:$O$745,$B$2:$B$745,B478,$A$2:$A$745,A478)-SUMIFS($N$2:$N$745,$B$2:$B$745,B478,$A$2:$A$745,A478)))*((O478-'Tela de entrada'!$K$15)/(IF(SUMIFS($O$2:$O$745,$B$2:$B$745,B478,$A$2:$A$745,A478)-('Tela de entrada'!$K$15*'Tela de entrada'!$D$12)=0,1,SUMIFS($O$2:$O$745,$B$2:$B$745,B478,$A$2:$A$745,A478)-('Tela de entrada'!$K$15*'Tela de entrada'!$D$12))))</f>
        <v>0</v>
      </c>
      <c r="Q478" s="1">
        <f>MAX(0,(SUMIFS($N$2:$N$745,$B$2:$B$745,B478,$A$2:$A$745,A478)-SUMIFS($O$2:$O$745,$B$2:$B$745,B478,$A$2:$A$745,A478)))*(('Tela de entrada'!$K$16-O478)/(IF((('Tela de entrada'!$K$16*'Tela de entrada'!$D$12)-SUMIFS($O$2:$O$745,$B$2:$B$745,B478,$A$2:$A$745,A478))=0,1,(('Tela de entrada'!$K$16*'Tela de entrada'!$D$12)-SUMIFS($O$2:$O$745,$B$2:$B$745,B478,$A$2:$A$745,A478)))))</f>
        <v>0</v>
      </c>
      <c r="R478" s="1">
        <f t="shared" si="27"/>
        <v>3.2</v>
      </c>
    </row>
    <row r="479" spans="1:18" x14ac:dyDescent="0.25">
      <c r="A479">
        <v>1</v>
      </c>
      <c r="B479">
        <v>1</v>
      </c>
      <c r="C479">
        <v>1</v>
      </c>
      <c r="D479">
        <v>478</v>
      </c>
      <c r="E479">
        <v>1</v>
      </c>
      <c r="F479" s="1">
        <f>INDEX('Tela de entrada'!$C$20:$C$763,MATCH('Contrato Flexível Percentual'!D479,'Tela de entrada'!$B$20:$B$763,0),1)</f>
        <v>31</v>
      </c>
      <c r="G479">
        <v>0</v>
      </c>
      <c r="H479">
        <f t="shared" si="25"/>
        <v>31</v>
      </c>
      <c r="M479" s="1">
        <f t="shared" si="26"/>
        <v>1.5499999999999999E-3</v>
      </c>
      <c r="N479" s="1">
        <f>IF('Tela de entrada'!$K$14="carga",$L$2*M479,'Contrato Flexível Percentual'!$L$2/'Tela de entrada'!$D$12)</f>
        <v>6.2</v>
      </c>
      <c r="O479" s="1">
        <f>IFERROR(MIN('Tela de entrada'!$K$16,MAX(N479,'Tela de entrada'!$K$15)),"")</f>
        <v>6.2</v>
      </c>
      <c r="P479" s="1">
        <f>MAX(0,(SUMIFS($O$2:$O$745,$B$2:$B$745,B479,$A$2:$A$745,A479)-SUMIFS($N$2:$N$745,$B$2:$B$745,B479,$A$2:$A$745,A479)))*((O479-'Tela de entrada'!$K$15)/(IF(SUMIFS($O$2:$O$745,$B$2:$B$745,B479,$A$2:$A$745,A479)-('Tela de entrada'!$K$15*'Tela de entrada'!$D$12)=0,1,SUMIFS($O$2:$O$745,$B$2:$B$745,B479,$A$2:$A$745,A479)-('Tela de entrada'!$K$15*'Tela de entrada'!$D$12))))</f>
        <v>0</v>
      </c>
      <c r="Q479" s="1">
        <f>MAX(0,(SUMIFS($N$2:$N$745,$B$2:$B$745,B479,$A$2:$A$745,A479)-SUMIFS($O$2:$O$745,$B$2:$B$745,B479,$A$2:$A$745,A479)))*(('Tela de entrada'!$K$16-O479)/(IF((('Tela de entrada'!$K$16*'Tela de entrada'!$D$12)-SUMIFS($O$2:$O$745,$B$2:$B$745,B479,$A$2:$A$745,A479))=0,1,(('Tela de entrada'!$K$16*'Tela de entrada'!$D$12)-SUMIFS($O$2:$O$745,$B$2:$B$745,B479,$A$2:$A$745,A479)))))</f>
        <v>0</v>
      </c>
      <c r="R479" s="1">
        <f t="shared" si="27"/>
        <v>6.2</v>
      </c>
    </row>
    <row r="480" spans="1:18" x14ac:dyDescent="0.25">
      <c r="A480">
        <v>1</v>
      </c>
      <c r="B480">
        <v>1</v>
      </c>
      <c r="C480">
        <v>1</v>
      </c>
      <c r="D480">
        <v>479</v>
      </c>
      <c r="E480">
        <v>1</v>
      </c>
      <c r="F480" s="1">
        <f>INDEX('Tela de entrada'!$C$20:$C$763,MATCH('Contrato Flexível Percentual'!D480,'Tela de entrada'!$B$20:$B$763,0),1)</f>
        <v>35</v>
      </c>
      <c r="G480">
        <v>0</v>
      </c>
      <c r="H480">
        <f t="shared" si="25"/>
        <v>35</v>
      </c>
      <c r="M480" s="1">
        <f t="shared" si="26"/>
        <v>1.75E-3</v>
      </c>
      <c r="N480" s="1">
        <f>IF('Tela de entrada'!$K$14="carga",$L$2*M480,'Contrato Flexível Percentual'!$L$2/'Tela de entrada'!$D$12)</f>
        <v>7</v>
      </c>
      <c r="O480" s="1">
        <f>IFERROR(MIN('Tela de entrada'!$K$16,MAX(N480,'Tela de entrada'!$K$15)),"")</f>
        <v>7</v>
      </c>
      <c r="P480" s="1">
        <f>MAX(0,(SUMIFS($O$2:$O$745,$B$2:$B$745,B480,$A$2:$A$745,A480)-SUMIFS($N$2:$N$745,$B$2:$B$745,B480,$A$2:$A$745,A480)))*((O480-'Tela de entrada'!$K$15)/(IF(SUMIFS($O$2:$O$745,$B$2:$B$745,B480,$A$2:$A$745,A480)-('Tela de entrada'!$K$15*'Tela de entrada'!$D$12)=0,1,SUMIFS($O$2:$O$745,$B$2:$B$745,B480,$A$2:$A$745,A480)-('Tela de entrada'!$K$15*'Tela de entrada'!$D$12))))</f>
        <v>0</v>
      </c>
      <c r="Q480" s="1">
        <f>MAX(0,(SUMIFS($N$2:$N$745,$B$2:$B$745,B480,$A$2:$A$745,A480)-SUMIFS($O$2:$O$745,$B$2:$B$745,B480,$A$2:$A$745,A480)))*(('Tela de entrada'!$K$16-O480)/(IF((('Tela de entrada'!$K$16*'Tela de entrada'!$D$12)-SUMIFS($O$2:$O$745,$B$2:$B$745,B480,$A$2:$A$745,A480))=0,1,(('Tela de entrada'!$K$16*'Tela de entrada'!$D$12)-SUMIFS($O$2:$O$745,$B$2:$B$745,B480,$A$2:$A$745,A480)))))</f>
        <v>0</v>
      </c>
      <c r="R480" s="1">
        <f t="shared" si="27"/>
        <v>7</v>
      </c>
    </row>
    <row r="481" spans="1:18" x14ac:dyDescent="0.25">
      <c r="A481">
        <v>1</v>
      </c>
      <c r="B481">
        <v>1</v>
      </c>
      <c r="C481">
        <v>1</v>
      </c>
      <c r="D481">
        <v>480</v>
      </c>
      <c r="E481">
        <v>1</v>
      </c>
      <c r="F481" s="1">
        <f>INDEX('Tela de entrada'!$C$20:$C$763,MATCH('Contrato Flexível Percentual'!D481,'Tela de entrada'!$B$20:$B$763,0),1)</f>
        <v>6</v>
      </c>
      <c r="G481">
        <v>0</v>
      </c>
      <c r="H481">
        <f t="shared" si="25"/>
        <v>6</v>
      </c>
      <c r="M481" s="1">
        <f t="shared" si="26"/>
        <v>2.9999999999999997E-4</v>
      </c>
      <c r="N481" s="1">
        <f>IF('Tela de entrada'!$K$14="carga",$L$2*M481,'Contrato Flexível Percentual'!$L$2/'Tela de entrada'!$D$12)</f>
        <v>1.2</v>
      </c>
      <c r="O481" s="1">
        <f>IFERROR(MIN('Tela de entrada'!$K$16,MAX(N481,'Tela de entrada'!$K$15)),"")</f>
        <v>1.2</v>
      </c>
      <c r="P481" s="1">
        <f>MAX(0,(SUMIFS($O$2:$O$745,$B$2:$B$745,B481,$A$2:$A$745,A481)-SUMIFS($N$2:$N$745,$B$2:$B$745,B481,$A$2:$A$745,A481)))*((O481-'Tela de entrada'!$K$15)/(IF(SUMIFS($O$2:$O$745,$B$2:$B$745,B481,$A$2:$A$745,A481)-('Tela de entrada'!$K$15*'Tela de entrada'!$D$12)=0,1,SUMIFS($O$2:$O$745,$B$2:$B$745,B481,$A$2:$A$745,A481)-('Tela de entrada'!$K$15*'Tela de entrada'!$D$12))))</f>
        <v>0</v>
      </c>
      <c r="Q481" s="1">
        <f>MAX(0,(SUMIFS($N$2:$N$745,$B$2:$B$745,B481,$A$2:$A$745,A481)-SUMIFS($O$2:$O$745,$B$2:$B$745,B481,$A$2:$A$745,A481)))*(('Tela de entrada'!$K$16-O481)/(IF((('Tela de entrada'!$K$16*'Tela de entrada'!$D$12)-SUMIFS($O$2:$O$745,$B$2:$B$745,B481,$A$2:$A$745,A481))=0,1,(('Tela de entrada'!$K$16*'Tela de entrada'!$D$12)-SUMIFS($O$2:$O$745,$B$2:$B$745,B481,$A$2:$A$745,A481)))))</f>
        <v>0</v>
      </c>
      <c r="R481" s="1">
        <f t="shared" si="27"/>
        <v>1.2</v>
      </c>
    </row>
    <row r="482" spans="1:18" x14ac:dyDescent="0.25">
      <c r="A482">
        <v>1</v>
      </c>
      <c r="B482">
        <v>1</v>
      </c>
      <c r="C482">
        <v>1</v>
      </c>
      <c r="D482">
        <v>481</v>
      </c>
      <c r="E482">
        <v>1</v>
      </c>
      <c r="F482" s="1">
        <f>INDEX('Tela de entrada'!$C$20:$C$763,MATCH('Contrato Flexível Percentual'!D482,'Tela de entrada'!$B$20:$B$763,0),1)</f>
        <v>5</v>
      </c>
      <c r="G482">
        <v>0</v>
      </c>
      <c r="H482">
        <f t="shared" si="25"/>
        <v>5</v>
      </c>
      <c r="M482" s="1">
        <f t="shared" si="26"/>
        <v>2.5000000000000001E-4</v>
      </c>
      <c r="N482" s="1">
        <f>IF('Tela de entrada'!$K$14="carga",$L$2*M482,'Contrato Flexível Percentual'!$L$2/'Tela de entrada'!$D$12)</f>
        <v>1</v>
      </c>
      <c r="O482" s="1">
        <f>IFERROR(MIN('Tela de entrada'!$K$16,MAX(N482,'Tela de entrada'!$K$15)),"")</f>
        <v>1</v>
      </c>
      <c r="P482" s="1">
        <f>MAX(0,(SUMIFS($O$2:$O$745,$B$2:$B$745,B482,$A$2:$A$745,A482)-SUMIFS($N$2:$N$745,$B$2:$B$745,B482,$A$2:$A$745,A482)))*((O482-'Tela de entrada'!$K$15)/(IF(SUMIFS($O$2:$O$745,$B$2:$B$745,B482,$A$2:$A$745,A482)-('Tela de entrada'!$K$15*'Tela de entrada'!$D$12)=0,1,SUMIFS($O$2:$O$745,$B$2:$B$745,B482,$A$2:$A$745,A482)-('Tela de entrada'!$K$15*'Tela de entrada'!$D$12))))</f>
        <v>0</v>
      </c>
      <c r="Q482" s="1">
        <f>MAX(0,(SUMIFS($N$2:$N$745,$B$2:$B$745,B482,$A$2:$A$745,A482)-SUMIFS($O$2:$O$745,$B$2:$B$745,B482,$A$2:$A$745,A482)))*(('Tela de entrada'!$K$16-O482)/(IF((('Tela de entrada'!$K$16*'Tela de entrada'!$D$12)-SUMIFS($O$2:$O$745,$B$2:$B$745,B482,$A$2:$A$745,A482))=0,1,(('Tela de entrada'!$K$16*'Tela de entrada'!$D$12)-SUMIFS($O$2:$O$745,$B$2:$B$745,B482,$A$2:$A$745,A482)))))</f>
        <v>0</v>
      </c>
      <c r="R482" s="1">
        <f t="shared" si="27"/>
        <v>1</v>
      </c>
    </row>
    <row r="483" spans="1:18" x14ac:dyDescent="0.25">
      <c r="A483">
        <v>1</v>
      </c>
      <c r="B483">
        <v>1</v>
      </c>
      <c r="C483">
        <v>1</v>
      </c>
      <c r="D483">
        <v>482</v>
      </c>
      <c r="E483">
        <v>1</v>
      </c>
      <c r="F483" s="1">
        <f>INDEX('Tela de entrada'!$C$20:$C$763,MATCH('Contrato Flexível Percentual'!D483,'Tela de entrada'!$B$20:$B$763,0),1)</f>
        <v>13</v>
      </c>
      <c r="G483">
        <v>0</v>
      </c>
      <c r="H483">
        <f t="shared" si="25"/>
        <v>13</v>
      </c>
      <c r="M483" s="1">
        <f t="shared" si="26"/>
        <v>6.4999999999999997E-4</v>
      </c>
      <c r="N483" s="1">
        <f>IF('Tela de entrada'!$K$14="carga",$L$2*M483,'Contrato Flexível Percentual'!$L$2/'Tela de entrada'!$D$12)</f>
        <v>2.6</v>
      </c>
      <c r="O483" s="1">
        <f>IFERROR(MIN('Tela de entrada'!$K$16,MAX(N483,'Tela de entrada'!$K$15)),"")</f>
        <v>2.6</v>
      </c>
      <c r="P483" s="1">
        <f>MAX(0,(SUMIFS($O$2:$O$745,$B$2:$B$745,B483,$A$2:$A$745,A483)-SUMIFS($N$2:$N$745,$B$2:$B$745,B483,$A$2:$A$745,A483)))*((O483-'Tela de entrada'!$K$15)/(IF(SUMIFS($O$2:$O$745,$B$2:$B$745,B483,$A$2:$A$745,A483)-('Tela de entrada'!$K$15*'Tela de entrada'!$D$12)=0,1,SUMIFS($O$2:$O$745,$B$2:$B$745,B483,$A$2:$A$745,A483)-('Tela de entrada'!$K$15*'Tela de entrada'!$D$12))))</f>
        <v>0</v>
      </c>
      <c r="Q483" s="1">
        <f>MAX(0,(SUMIFS($N$2:$N$745,$B$2:$B$745,B483,$A$2:$A$745,A483)-SUMIFS($O$2:$O$745,$B$2:$B$745,B483,$A$2:$A$745,A483)))*(('Tela de entrada'!$K$16-O483)/(IF((('Tela de entrada'!$K$16*'Tela de entrada'!$D$12)-SUMIFS($O$2:$O$745,$B$2:$B$745,B483,$A$2:$A$745,A483))=0,1,(('Tela de entrada'!$K$16*'Tela de entrada'!$D$12)-SUMIFS($O$2:$O$745,$B$2:$B$745,B483,$A$2:$A$745,A483)))))</f>
        <v>0</v>
      </c>
      <c r="R483" s="1">
        <f t="shared" si="27"/>
        <v>2.6</v>
      </c>
    </row>
    <row r="484" spans="1:18" x14ac:dyDescent="0.25">
      <c r="A484">
        <v>1</v>
      </c>
      <c r="B484">
        <v>1</v>
      </c>
      <c r="C484">
        <v>1</v>
      </c>
      <c r="D484">
        <v>483</v>
      </c>
      <c r="E484">
        <v>1</v>
      </c>
      <c r="F484" s="1">
        <f>INDEX('Tela de entrada'!$C$20:$C$763,MATCH('Contrato Flexível Percentual'!D484,'Tela de entrada'!$B$20:$B$763,0),1)</f>
        <v>8</v>
      </c>
      <c r="G484">
        <v>0</v>
      </c>
      <c r="H484">
        <f t="shared" si="25"/>
        <v>8</v>
      </c>
      <c r="M484" s="1">
        <f t="shared" si="26"/>
        <v>4.0000000000000002E-4</v>
      </c>
      <c r="N484" s="1">
        <f>IF('Tela de entrada'!$K$14="carga",$L$2*M484,'Contrato Flexível Percentual'!$L$2/'Tela de entrada'!$D$12)</f>
        <v>1.6</v>
      </c>
      <c r="O484" s="1">
        <f>IFERROR(MIN('Tela de entrada'!$K$16,MAX(N484,'Tela de entrada'!$K$15)),"")</f>
        <v>1.6</v>
      </c>
      <c r="P484" s="1">
        <f>MAX(0,(SUMIFS($O$2:$O$745,$B$2:$B$745,B484,$A$2:$A$745,A484)-SUMIFS($N$2:$N$745,$B$2:$B$745,B484,$A$2:$A$745,A484)))*((O484-'Tela de entrada'!$K$15)/(IF(SUMIFS($O$2:$O$745,$B$2:$B$745,B484,$A$2:$A$745,A484)-('Tela de entrada'!$K$15*'Tela de entrada'!$D$12)=0,1,SUMIFS($O$2:$O$745,$B$2:$B$745,B484,$A$2:$A$745,A484)-('Tela de entrada'!$K$15*'Tela de entrada'!$D$12))))</f>
        <v>0</v>
      </c>
      <c r="Q484" s="1">
        <f>MAX(0,(SUMIFS($N$2:$N$745,$B$2:$B$745,B484,$A$2:$A$745,A484)-SUMIFS($O$2:$O$745,$B$2:$B$745,B484,$A$2:$A$745,A484)))*(('Tela de entrada'!$K$16-O484)/(IF((('Tela de entrada'!$K$16*'Tela de entrada'!$D$12)-SUMIFS($O$2:$O$745,$B$2:$B$745,B484,$A$2:$A$745,A484))=0,1,(('Tela de entrada'!$K$16*'Tela de entrada'!$D$12)-SUMIFS($O$2:$O$745,$B$2:$B$745,B484,$A$2:$A$745,A484)))))</f>
        <v>0</v>
      </c>
      <c r="R484" s="1">
        <f t="shared" si="27"/>
        <v>1.6</v>
      </c>
    </row>
    <row r="485" spans="1:18" x14ac:dyDescent="0.25">
      <c r="A485">
        <v>1</v>
      </c>
      <c r="B485">
        <v>1</v>
      </c>
      <c r="C485">
        <v>1</v>
      </c>
      <c r="D485">
        <v>484</v>
      </c>
      <c r="E485">
        <v>1</v>
      </c>
      <c r="F485" s="1">
        <f>INDEX('Tela de entrada'!$C$20:$C$763,MATCH('Contrato Flexível Percentual'!D485,'Tela de entrada'!$B$20:$B$763,0),1)</f>
        <v>21</v>
      </c>
      <c r="G485">
        <v>0</v>
      </c>
      <c r="H485">
        <f t="shared" si="25"/>
        <v>21</v>
      </c>
      <c r="M485" s="1">
        <f t="shared" si="26"/>
        <v>1.0499999999999999E-3</v>
      </c>
      <c r="N485" s="1">
        <f>IF('Tela de entrada'!$K$14="carga",$L$2*M485,'Contrato Flexível Percentual'!$L$2/'Tela de entrada'!$D$12)</f>
        <v>4.2</v>
      </c>
      <c r="O485" s="1">
        <f>IFERROR(MIN('Tela de entrada'!$K$16,MAX(N485,'Tela de entrada'!$K$15)),"")</f>
        <v>4.2</v>
      </c>
      <c r="P485" s="1">
        <f>MAX(0,(SUMIFS($O$2:$O$745,$B$2:$B$745,B485,$A$2:$A$745,A485)-SUMIFS($N$2:$N$745,$B$2:$B$745,B485,$A$2:$A$745,A485)))*((O485-'Tela de entrada'!$K$15)/(IF(SUMIFS($O$2:$O$745,$B$2:$B$745,B485,$A$2:$A$745,A485)-('Tela de entrada'!$K$15*'Tela de entrada'!$D$12)=0,1,SUMIFS($O$2:$O$745,$B$2:$B$745,B485,$A$2:$A$745,A485)-('Tela de entrada'!$K$15*'Tela de entrada'!$D$12))))</f>
        <v>0</v>
      </c>
      <c r="Q485" s="1">
        <f>MAX(0,(SUMIFS($N$2:$N$745,$B$2:$B$745,B485,$A$2:$A$745,A485)-SUMIFS($O$2:$O$745,$B$2:$B$745,B485,$A$2:$A$745,A485)))*(('Tela de entrada'!$K$16-O485)/(IF((('Tela de entrada'!$K$16*'Tela de entrada'!$D$12)-SUMIFS($O$2:$O$745,$B$2:$B$745,B485,$A$2:$A$745,A485))=0,1,(('Tela de entrada'!$K$16*'Tela de entrada'!$D$12)-SUMIFS($O$2:$O$745,$B$2:$B$745,B485,$A$2:$A$745,A485)))))</f>
        <v>0</v>
      </c>
      <c r="R485" s="1">
        <f t="shared" si="27"/>
        <v>4.2</v>
      </c>
    </row>
    <row r="486" spans="1:18" x14ac:dyDescent="0.25">
      <c r="A486">
        <v>1</v>
      </c>
      <c r="B486">
        <v>1</v>
      </c>
      <c r="C486">
        <v>1</v>
      </c>
      <c r="D486">
        <v>485</v>
      </c>
      <c r="E486">
        <v>1</v>
      </c>
      <c r="F486" s="1">
        <f>INDEX('Tela de entrada'!$C$20:$C$763,MATCH('Contrato Flexível Percentual'!D486,'Tela de entrada'!$B$20:$B$763,0),1)</f>
        <v>47</v>
      </c>
      <c r="G486">
        <v>0</v>
      </c>
      <c r="H486">
        <f t="shared" si="25"/>
        <v>47</v>
      </c>
      <c r="M486" s="1">
        <f t="shared" si="26"/>
        <v>2.3500000000000001E-3</v>
      </c>
      <c r="N486" s="1">
        <f>IF('Tela de entrada'!$K$14="carga",$L$2*M486,'Contrato Flexível Percentual'!$L$2/'Tela de entrada'!$D$12)</f>
        <v>9.4</v>
      </c>
      <c r="O486" s="1">
        <f>IFERROR(MIN('Tela de entrada'!$K$16,MAX(N486,'Tela de entrada'!$K$15)),"")</f>
        <v>9.4</v>
      </c>
      <c r="P486" s="1">
        <f>MAX(0,(SUMIFS($O$2:$O$745,$B$2:$B$745,B486,$A$2:$A$745,A486)-SUMIFS($N$2:$N$745,$B$2:$B$745,B486,$A$2:$A$745,A486)))*((O486-'Tela de entrada'!$K$15)/(IF(SUMIFS($O$2:$O$745,$B$2:$B$745,B486,$A$2:$A$745,A486)-('Tela de entrada'!$K$15*'Tela de entrada'!$D$12)=0,1,SUMIFS($O$2:$O$745,$B$2:$B$745,B486,$A$2:$A$745,A486)-('Tela de entrada'!$K$15*'Tela de entrada'!$D$12))))</f>
        <v>0</v>
      </c>
      <c r="Q486" s="1">
        <f>MAX(0,(SUMIFS($N$2:$N$745,$B$2:$B$745,B486,$A$2:$A$745,A486)-SUMIFS($O$2:$O$745,$B$2:$B$745,B486,$A$2:$A$745,A486)))*(('Tela de entrada'!$K$16-O486)/(IF((('Tela de entrada'!$K$16*'Tela de entrada'!$D$12)-SUMIFS($O$2:$O$745,$B$2:$B$745,B486,$A$2:$A$745,A486))=0,1,(('Tela de entrada'!$K$16*'Tela de entrada'!$D$12)-SUMIFS($O$2:$O$745,$B$2:$B$745,B486,$A$2:$A$745,A486)))))</f>
        <v>0</v>
      </c>
      <c r="R486" s="1">
        <f t="shared" si="27"/>
        <v>9.4</v>
      </c>
    </row>
    <row r="487" spans="1:18" x14ac:dyDescent="0.25">
      <c r="A487">
        <v>1</v>
      </c>
      <c r="B487">
        <v>1</v>
      </c>
      <c r="C487">
        <v>1</v>
      </c>
      <c r="D487">
        <v>486</v>
      </c>
      <c r="E487">
        <v>1</v>
      </c>
      <c r="F487" s="1">
        <f>INDEX('Tela de entrada'!$C$20:$C$763,MATCH('Contrato Flexível Percentual'!D487,'Tela de entrada'!$B$20:$B$763,0),1)</f>
        <v>8</v>
      </c>
      <c r="G487">
        <v>0</v>
      </c>
      <c r="H487">
        <f t="shared" si="25"/>
        <v>8</v>
      </c>
      <c r="M487" s="1">
        <f t="shared" si="26"/>
        <v>4.0000000000000002E-4</v>
      </c>
      <c r="N487" s="1">
        <f>IF('Tela de entrada'!$K$14="carga",$L$2*M487,'Contrato Flexível Percentual'!$L$2/'Tela de entrada'!$D$12)</f>
        <v>1.6</v>
      </c>
      <c r="O487" s="1">
        <f>IFERROR(MIN('Tela de entrada'!$K$16,MAX(N487,'Tela de entrada'!$K$15)),"")</f>
        <v>1.6</v>
      </c>
      <c r="P487" s="1">
        <f>MAX(0,(SUMIFS($O$2:$O$745,$B$2:$B$745,B487,$A$2:$A$745,A487)-SUMIFS($N$2:$N$745,$B$2:$B$745,B487,$A$2:$A$745,A487)))*((O487-'Tela de entrada'!$K$15)/(IF(SUMIFS($O$2:$O$745,$B$2:$B$745,B487,$A$2:$A$745,A487)-('Tela de entrada'!$K$15*'Tela de entrada'!$D$12)=0,1,SUMIFS($O$2:$O$745,$B$2:$B$745,B487,$A$2:$A$745,A487)-('Tela de entrada'!$K$15*'Tela de entrada'!$D$12))))</f>
        <v>0</v>
      </c>
      <c r="Q487" s="1">
        <f>MAX(0,(SUMIFS($N$2:$N$745,$B$2:$B$745,B487,$A$2:$A$745,A487)-SUMIFS($O$2:$O$745,$B$2:$B$745,B487,$A$2:$A$745,A487)))*(('Tela de entrada'!$K$16-O487)/(IF((('Tela de entrada'!$K$16*'Tela de entrada'!$D$12)-SUMIFS($O$2:$O$745,$B$2:$B$745,B487,$A$2:$A$745,A487))=0,1,(('Tela de entrada'!$K$16*'Tela de entrada'!$D$12)-SUMIFS($O$2:$O$745,$B$2:$B$745,B487,$A$2:$A$745,A487)))))</f>
        <v>0</v>
      </c>
      <c r="R487" s="1">
        <f t="shared" si="27"/>
        <v>1.6</v>
      </c>
    </row>
    <row r="488" spans="1:18" x14ac:dyDescent="0.25">
      <c r="A488">
        <v>1</v>
      </c>
      <c r="B488">
        <v>1</v>
      </c>
      <c r="C488">
        <v>1</v>
      </c>
      <c r="D488">
        <v>487</v>
      </c>
      <c r="E488">
        <v>1</v>
      </c>
      <c r="F488" s="1">
        <f>INDEX('Tela de entrada'!$C$20:$C$763,MATCH('Contrato Flexível Percentual'!D488,'Tela de entrada'!$B$20:$B$763,0),1)</f>
        <v>7</v>
      </c>
      <c r="G488">
        <v>0</v>
      </c>
      <c r="H488">
        <f t="shared" si="25"/>
        <v>7</v>
      </c>
      <c r="M488" s="1">
        <f t="shared" si="26"/>
        <v>3.5E-4</v>
      </c>
      <c r="N488" s="1">
        <f>IF('Tela de entrada'!$K$14="carga",$L$2*M488,'Contrato Flexível Percentual'!$L$2/'Tela de entrada'!$D$12)</f>
        <v>1.4</v>
      </c>
      <c r="O488" s="1">
        <f>IFERROR(MIN('Tela de entrada'!$K$16,MAX(N488,'Tela de entrada'!$K$15)),"")</f>
        <v>1.4</v>
      </c>
      <c r="P488" s="1">
        <f>MAX(0,(SUMIFS($O$2:$O$745,$B$2:$B$745,B488,$A$2:$A$745,A488)-SUMIFS($N$2:$N$745,$B$2:$B$745,B488,$A$2:$A$745,A488)))*((O488-'Tela de entrada'!$K$15)/(IF(SUMIFS($O$2:$O$745,$B$2:$B$745,B488,$A$2:$A$745,A488)-('Tela de entrada'!$K$15*'Tela de entrada'!$D$12)=0,1,SUMIFS($O$2:$O$745,$B$2:$B$745,B488,$A$2:$A$745,A488)-('Tela de entrada'!$K$15*'Tela de entrada'!$D$12))))</f>
        <v>0</v>
      </c>
      <c r="Q488" s="1">
        <f>MAX(0,(SUMIFS($N$2:$N$745,$B$2:$B$745,B488,$A$2:$A$745,A488)-SUMIFS($O$2:$O$745,$B$2:$B$745,B488,$A$2:$A$745,A488)))*(('Tela de entrada'!$K$16-O488)/(IF((('Tela de entrada'!$K$16*'Tela de entrada'!$D$12)-SUMIFS($O$2:$O$745,$B$2:$B$745,B488,$A$2:$A$745,A488))=0,1,(('Tela de entrada'!$K$16*'Tela de entrada'!$D$12)-SUMIFS($O$2:$O$745,$B$2:$B$745,B488,$A$2:$A$745,A488)))))</f>
        <v>0</v>
      </c>
      <c r="R488" s="1">
        <f t="shared" si="27"/>
        <v>1.4</v>
      </c>
    </row>
    <row r="489" spans="1:18" x14ac:dyDescent="0.25">
      <c r="A489">
        <v>1</v>
      </c>
      <c r="B489">
        <v>1</v>
      </c>
      <c r="C489">
        <v>1</v>
      </c>
      <c r="D489">
        <v>488</v>
      </c>
      <c r="E489">
        <v>1</v>
      </c>
      <c r="F489" s="1">
        <f>INDEX('Tela de entrada'!$C$20:$C$763,MATCH('Contrato Flexível Percentual'!D489,'Tela de entrada'!$B$20:$B$763,0),1)</f>
        <v>41</v>
      </c>
      <c r="G489">
        <v>0</v>
      </c>
      <c r="H489">
        <f t="shared" si="25"/>
        <v>41</v>
      </c>
      <c r="M489" s="1">
        <f t="shared" si="26"/>
        <v>2.0500000000000002E-3</v>
      </c>
      <c r="N489" s="1">
        <f>IF('Tela de entrada'!$K$14="carga",$L$2*M489,'Contrato Flexível Percentual'!$L$2/'Tela de entrada'!$D$12)</f>
        <v>8.2000000000000011</v>
      </c>
      <c r="O489" s="1">
        <f>IFERROR(MIN('Tela de entrada'!$K$16,MAX(N489,'Tela de entrada'!$K$15)),"")</f>
        <v>8.2000000000000011</v>
      </c>
      <c r="P489" s="1">
        <f>MAX(0,(SUMIFS($O$2:$O$745,$B$2:$B$745,B489,$A$2:$A$745,A489)-SUMIFS($N$2:$N$745,$B$2:$B$745,B489,$A$2:$A$745,A489)))*((O489-'Tela de entrada'!$K$15)/(IF(SUMIFS($O$2:$O$745,$B$2:$B$745,B489,$A$2:$A$745,A489)-('Tela de entrada'!$K$15*'Tela de entrada'!$D$12)=0,1,SUMIFS($O$2:$O$745,$B$2:$B$745,B489,$A$2:$A$745,A489)-('Tela de entrada'!$K$15*'Tela de entrada'!$D$12))))</f>
        <v>0</v>
      </c>
      <c r="Q489" s="1">
        <f>MAX(0,(SUMIFS($N$2:$N$745,$B$2:$B$745,B489,$A$2:$A$745,A489)-SUMIFS($O$2:$O$745,$B$2:$B$745,B489,$A$2:$A$745,A489)))*(('Tela de entrada'!$K$16-O489)/(IF((('Tela de entrada'!$K$16*'Tela de entrada'!$D$12)-SUMIFS($O$2:$O$745,$B$2:$B$745,B489,$A$2:$A$745,A489))=0,1,(('Tela de entrada'!$K$16*'Tela de entrada'!$D$12)-SUMIFS($O$2:$O$745,$B$2:$B$745,B489,$A$2:$A$745,A489)))))</f>
        <v>0</v>
      </c>
      <c r="R489" s="1">
        <f t="shared" si="27"/>
        <v>8.2000000000000011</v>
      </c>
    </row>
    <row r="490" spans="1:18" x14ac:dyDescent="0.25">
      <c r="A490">
        <v>1</v>
      </c>
      <c r="B490">
        <v>1</v>
      </c>
      <c r="C490">
        <v>1</v>
      </c>
      <c r="D490">
        <v>489</v>
      </c>
      <c r="E490">
        <v>1</v>
      </c>
      <c r="F490" s="1">
        <f>INDEX('Tela de entrada'!$C$20:$C$763,MATCH('Contrato Flexível Percentual'!D490,'Tela de entrada'!$B$20:$B$763,0),1)</f>
        <v>28</v>
      </c>
      <c r="G490">
        <v>0</v>
      </c>
      <c r="H490">
        <f t="shared" si="25"/>
        <v>28</v>
      </c>
      <c r="M490" s="1">
        <f t="shared" si="26"/>
        <v>1.4E-3</v>
      </c>
      <c r="N490" s="1">
        <f>IF('Tela de entrada'!$K$14="carga",$L$2*M490,'Contrato Flexível Percentual'!$L$2/'Tela de entrada'!$D$12)</f>
        <v>5.6</v>
      </c>
      <c r="O490" s="1">
        <f>IFERROR(MIN('Tela de entrada'!$K$16,MAX(N490,'Tela de entrada'!$K$15)),"")</f>
        <v>5.6</v>
      </c>
      <c r="P490" s="1">
        <f>MAX(0,(SUMIFS($O$2:$O$745,$B$2:$B$745,B490,$A$2:$A$745,A490)-SUMIFS($N$2:$N$745,$B$2:$B$745,B490,$A$2:$A$745,A490)))*((O490-'Tela de entrada'!$K$15)/(IF(SUMIFS($O$2:$O$745,$B$2:$B$745,B490,$A$2:$A$745,A490)-('Tela de entrada'!$K$15*'Tela de entrada'!$D$12)=0,1,SUMIFS($O$2:$O$745,$B$2:$B$745,B490,$A$2:$A$745,A490)-('Tela de entrada'!$K$15*'Tela de entrada'!$D$12))))</f>
        <v>0</v>
      </c>
      <c r="Q490" s="1">
        <f>MAX(0,(SUMIFS($N$2:$N$745,$B$2:$B$745,B490,$A$2:$A$745,A490)-SUMIFS($O$2:$O$745,$B$2:$B$745,B490,$A$2:$A$745,A490)))*(('Tela de entrada'!$K$16-O490)/(IF((('Tela de entrada'!$K$16*'Tela de entrada'!$D$12)-SUMIFS($O$2:$O$745,$B$2:$B$745,B490,$A$2:$A$745,A490))=0,1,(('Tela de entrada'!$K$16*'Tela de entrada'!$D$12)-SUMIFS($O$2:$O$745,$B$2:$B$745,B490,$A$2:$A$745,A490)))))</f>
        <v>0</v>
      </c>
      <c r="R490" s="1">
        <f t="shared" si="27"/>
        <v>5.6</v>
      </c>
    </row>
    <row r="491" spans="1:18" x14ac:dyDescent="0.25">
      <c r="A491">
        <v>1</v>
      </c>
      <c r="B491">
        <v>1</v>
      </c>
      <c r="C491">
        <v>1</v>
      </c>
      <c r="D491">
        <v>490</v>
      </c>
      <c r="E491">
        <v>1</v>
      </c>
      <c r="F491" s="1">
        <f>INDEX('Tela de entrada'!$C$20:$C$763,MATCH('Contrato Flexível Percentual'!D491,'Tela de entrada'!$B$20:$B$763,0),1)</f>
        <v>24</v>
      </c>
      <c r="G491">
        <v>0</v>
      </c>
      <c r="H491">
        <f t="shared" si="25"/>
        <v>24</v>
      </c>
      <c r="M491" s="1">
        <f t="shared" si="26"/>
        <v>1.1999999999999999E-3</v>
      </c>
      <c r="N491" s="1">
        <f>IF('Tela de entrada'!$K$14="carga",$L$2*M491,'Contrato Flexível Percentual'!$L$2/'Tela de entrada'!$D$12)</f>
        <v>4.8</v>
      </c>
      <c r="O491" s="1">
        <f>IFERROR(MIN('Tela de entrada'!$K$16,MAX(N491,'Tela de entrada'!$K$15)),"")</f>
        <v>4.8</v>
      </c>
      <c r="P491" s="1">
        <f>MAX(0,(SUMIFS($O$2:$O$745,$B$2:$B$745,B491,$A$2:$A$745,A491)-SUMIFS($N$2:$N$745,$B$2:$B$745,B491,$A$2:$A$745,A491)))*((O491-'Tela de entrada'!$K$15)/(IF(SUMIFS($O$2:$O$745,$B$2:$B$745,B491,$A$2:$A$745,A491)-('Tela de entrada'!$K$15*'Tela de entrada'!$D$12)=0,1,SUMIFS($O$2:$O$745,$B$2:$B$745,B491,$A$2:$A$745,A491)-('Tela de entrada'!$K$15*'Tela de entrada'!$D$12))))</f>
        <v>0</v>
      </c>
      <c r="Q491" s="1">
        <f>MAX(0,(SUMIFS($N$2:$N$745,$B$2:$B$745,B491,$A$2:$A$745,A491)-SUMIFS($O$2:$O$745,$B$2:$B$745,B491,$A$2:$A$745,A491)))*(('Tela de entrada'!$K$16-O491)/(IF((('Tela de entrada'!$K$16*'Tela de entrada'!$D$12)-SUMIFS($O$2:$O$745,$B$2:$B$745,B491,$A$2:$A$745,A491))=0,1,(('Tela de entrada'!$K$16*'Tela de entrada'!$D$12)-SUMIFS($O$2:$O$745,$B$2:$B$745,B491,$A$2:$A$745,A491)))))</f>
        <v>0</v>
      </c>
      <c r="R491" s="1">
        <f t="shared" si="27"/>
        <v>4.8</v>
      </c>
    </row>
    <row r="492" spans="1:18" x14ac:dyDescent="0.25">
      <c r="A492">
        <v>1</v>
      </c>
      <c r="B492">
        <v>1</v>
      </c>
      <c r="C492">
        <v>1</v>
      </c>
      <c r="D492">
        <v>491</v>
      </c>
      <c r="E492">
        <v>1</v>
      </c>
      <c r="F492" s="1">
        <f>INDEX('Tela de entrada'!$C$20:$C$763,MATCH('Contrato Flexível Percentual'!D492,'Tela de entrada'!$B$20:$B$763,0),1)</f>
        <v>20</v>
      </c>
      <c r="G492">
        <v>0</v>
      </c>
      <c r="H492">
        <f t="shared" si="25"/>
        <v>20</v>
      </c>
      <c r="M492" s="1">
        <f t="shared" si="26"/>
        <v>1E-3</v>
      </c>
      <c r="N492" s="1">
        <f>IF('Tela de entrada'!$K$14="carga",$L$2*M492,'Contrato Flexível Percentual'!$L$2/'Tela de entrada'!$D$12)</f>
        <v>4</v>
      </c>
      <c r="O492" s="1">
        <f>IFERROR(MIN('Tela de entrada'!$K$16,MAX(N492,'Tela de entrada'!$K$15)),"")</f>
        <v>4</v>
      </c>
      <c r="P492" s="1">
        <f>MAX(0,(SUMIFS($O$2:$O$745,$B$2:$B$745,B492,$A$2:$A$745,A492)-SUMIFS($N$2:$N$745,$B$2:$B$745,B492,$A$2:$A$745,A492)))*((O492-'Tela de entrada'!$K$15)/(IF(SUMIFS($O$2:$O$745,$B$2:$B$745,B492,$A$2:$A$745,A492)-('Tela de entrada'!$K$15*'Tela de entrada'!$D$12)=0,1,SUMIFS($O$2:$O$745,$B$2:$B$745,B492,$A$2:$A$745,A492)-('Tela de entrada'!$K$15*'Tela de entrada'!$D$12))))</f>
        <v>0</v>
      </c>
      <c r="Q492" s="1">
        <f>MAX(0,(SUMIFS($N$2:$N$745,$B$2:$B$745,B492,$A$2:$A$745,A492)-SUMIFS($O$2:$O$745,$B$2:$B$745,B492,$A$2:$A$745,A492)))*(('Tela de entrada'!$K$16-O492)/(IF((('Tela de entrada'!$K$16*'Tela de entrada'!$D$12)-SUMIFS($O$2:$O$745,$B$2:$B$745,B492,$A$2:$A$745,A492))=0,1,(('Tela de entrada'!$K$16*'Tela de entrada'!$D$12)-SUMIFS($O$2:$O$745,$B$2:$B$745,B492,$A$2:$A$745,A492)))))</f>
        <v>0</v>
      </c>
      <c r="R492" s="1">
        <f t="shared" si="27"/>
        <v>4</v>
      </c>
    </row>
    <row r="493" spans="1:18" x14ac:dyDescent="0.25">
      <c r="A493">
        <v>1</v>
      </c>
      <c r="B493">
        <v>1</v>
      </c>
      <c r="C493">
        <v>1</v>
      </c>
      <c r="D493">
        <v>492</v>
      </c>
      <c r="E493">
        <v>1</v>
      </c>
      <c r="F493" s="1">
        <f>INDEX('Tela de entrada'!$C$20:$C$763,MATCH('Contrato Flexível Percentual'!D493,'Tela de entrada'!$B$20:$B$763,0),1)</f>
        <v>18</v>
      </c>
      <c r="G493">
        <v>0</v>
      </c>
      <c r="H493">
        <f t="shared" si="25"/>
        <v>18</v>
      </c>
      <c r="M493" s="1">
        <f t="shared" si="26"/>
        <v>8.9999999999999998E-4</v>
      </c>
      <c r="N493" s="1">
        <f>IF('Tela de entrada'!$K$14="carga",$L$2*M493,'Contrato Flexível Percentual'!$L$2/'Tela de entrada'!$D$12)</f>
        <v>3.6</v>
      </c>
      <c r="O493" s="1">
        <f>IFERROR(MIN('Tela de entrada'!$K$16,MAX(N493,'Tela de entrada'!$K$15)),"")</f>
        <v>3.6</v>
      </c>
      <c r="P493" s="1">
        <f>MAX(0,(SUMIFS($O$2:$O$745,$B$2:$B$745,B493,$A$2:$A$745,A493)-SUMIFS($N$2:$N$745,$B$2:$B$745,B493,$A$2:$A$745,A493)))*((O493-'Tela de entrada'!$K$15)/(IF(SUMIFS($O$2:$O$745,$B$2:$B$745,B493,$A$2:$A$745,A493)-('Tela de entrada'!$K$15*'Tela de entrada'!$D$12)=0,1,SUMIFS($O$2:$O$745,$B$2:$B$745,B493,$A$2:$A$745,A493)-('Tela de entrada'!$K$15*'Tela de entrada'!$D$12))))</f>
        <v>0</v>
      </c>
      <c r="Q493" s="1">
        <f>MAX(0,(SUMIFS($N$2:$N$745,$B$2:$B$745,B493,$A$2:$A$745,A493)-SUMIFS($O$2:$O$745,$B$2:$B$745,B493,$A$2:$A$745,A493)))*(('Tela de entrada'!$K$16-O493)/(IF((('Tela de entrada'!$K$16*'Tela de entrada'!$D$12)-SUMIFS($O$2:$O$745,$B$2:$B$745,B493,$A$2:$A$745,A493))=0,1,(('Tela de entrada'!$K$16*'Tela de entrada'!$D$12)-SUMIFS($O$2:$O$745,$B$2:$B$745,B493,$A$2:$A$745,A493)))))</f>
        <v>0</v>
      </c>
      <c r="R493" s="1">
        <f t="shared" si="27"/>
        <v>3.6</v>
      </c>
    </row>
    <row r="494" spans="1:18" x14ac:dyDescent="0.25">
      <c r="A494">
        <v>1</v>
      </c>
      <c r="B494">
        <v>1</v>
      </c>
      <c r="C494">
        <v>1</v>
      </c>
      <c r="D494">
        <v>493</v>
      </c>
      <c r="E494">
        <v>1</v>
      </c>
      <c r="F494" s="1">
        <f>INDEX('Tela de entrada'!$C$20:$C$763,MATCH('Contrato Flexível Percentual'!D494,'Tela de entrada'!$B$20:$B$763,0),1)</f>
        <v>44</v>
      </c>
      <c r="G494">
        <v>0</v>
      </c>
      <c r="H494">
        <f t="shared" si="25"/>
        <v>44</v>
      </c>
      <c r="M494" s="1">
        <f t="shared" si="26"/>
        <v>2.2000000000000001E-3</v>
      </c>
      <c r="N494" s="1">
        <f>IF('Tela de entrada'!$K$14="carga",$L$2*M494,'Contrato Flexível Percentual'!$L$2/'Tela de entrada'!$D$12)</f>
        <v>8.8000000000000007</v>
      </c>
      <c r="O494" s="1">
        <f>IFERROR(MIN('Tela de entrada'!$K$16,MAX(N494,'Tela de entrada'!$K$15)),"")</f>
        <v>8.8000000000000007</v>
      </c>
      <c r="P494" s="1">
        <f>MAX(0,(SUMIFS($O$2:$O$745,$B$2:$B$745,B494,$A$2:$A$745,A494)-SUMIFS($N$2:$N$745,$B$2:$B$745,B494,$A$2:$A$745,A494)))*((O494-'Tela de entrada'!$K$15)/(IF(SUMIFS($O$2:$O$745,$B$2:$B$745,B494,$A$2:$A$745,A494)-('Tela de entrada'!$K$15*'Tela de entrada'!$D$12)=0,1,SUMIFS($O$2:$O$745,$B$2:$B$745,B494,$A$2:$A$745,A494)-('Tela de entrada'!$K$15*'Tela de entrada'!$D$12))))</f>
        <v>0</v>
      </c>
      <c r="Q494" s="1">
        <f>MAX(0,(SUMIFS($N$2:$N$745,$B$2:$B$745,B494,$A$2:$A$745,A494)-SUMIFS($O$2:$O$745,$B$2:$B$745,B494,$A$2:$A$745,A494)))*(('Tela de entrada'!$K$16-O494)/(IF((('Tela de entrada'!$K$16*'Tela de entrada'!$D$12)-SUMIFS($O$2:$O$745,$B$2:$B$745,B494,$A$2:$A$745,A494))=0,1,(('Tela de entrada'!$K$16*'Tela de entrada'!$D$12)-SUMIFS($O$2:$O$745,$B$2:$B$745,B494,$A$2:$A$745,A494)))))</f>
        <v>0</v>
      </c>
      <c r="R494" s="1">
        <f t="shared" si="27"/>
        <v>8.8000000000000007</v>
      </c>
    </row>
    <row r="495" spans="1:18" x14ac:dyDescent="0.25">
      <c r="A495">
        <v>1</v>
      </c>
      <c r="B495">
        <v>1</v>
      </c>
      <c r="C495">
        <v>1</v>
      </c>
      <c r="D495">
        <v>494</v>
      </c>
      <c r="E495">
        <v>1</v>
      </c>
      <c r="F495" s="1">
        <f>INDEX('Tela de entrada'!$C$20:$C$763,MATCH('Contrato Flexível Percentual'!D495,'Tela de entrada'!$B$20:$B$763,0),1)</f>
        <v>5</v>
      </c>
      <c r="G495">
        <v>0</v>
      </c>
      <c r="H495">
        <f t="shared" si="25"/>
        <v>5</v>
      </c>
      <c r="M495" s="1">
        <f t="shared" si="26"/>
        <v>2.5000000000000001E-4</v>
      </c>
      <c r="N495" s="1">
        <f>IF('Tela de entrada'!$K$14="carga",$L$2*M495,'Contrato Flexível Percentual'!$L$2/'Tela de entrada'!$D$12)</f>
        <v>1</v>
      </c>
      <c r="O495" s="1">
        <f>IFERROR(MIN('Tela de entrada'!$K$16,MAX(N495,'Tela de entrada'!$K$15)),"")</f>
        <v>1</v>
      </c>
      <c r="P495" s="1">
        <f>MAX(0,(SUMIFS($O$2:$O$745,$B$2:$B$745,B495,$A$2:$A$745,A495)-SUMIFS($N$2:$N$745,$B$2:$B$745,B495,$A$2:$A$745,A495)))*((O495-'Tela de entrada'!$K$15)/(IF(SUMIFS($O$2:$O$745,$B$2:$B$745,B495,$A$2:$A$745,A495)-('Tela de entrada'!$K$15*'Tela de entrada'!$D$12)=0,1,SUMIFS($O$2:$O$745,$B$2:$B$745,B495,$A$2:$A$745,A495)-('Tela de entrada'!$K$15*'Tela de entrada'!$D$12))))</f>
        <v>0</v>
      </c>
      <c r="Q495" s="1">
        <f>MAX(0,(SUMIFS($N$2:$N$745,$B$2:$B$745,B495,$A$2:$A$745,A495)-SUMIFS($O$2:$O$745,$B$2:$B$745,B495,$A$2:$A$745,A495)))*(('Tela de entrada'!$K$16-O495)/(IF((('Tela de entrada'!$K$16*'Tela de entrada'!$D$12)-SUMIFS($O$2:$O$745,$B$2:$B$745,B495,$A$2:$A$745,A495))=0,1,(('Tela de entrada'!$K$16*'Tela de entrada'!$D$12)-SUMIFS($O$2:$O$745,$B$2:$B$745,B495,$A$2:$A$745,A495)))))</f>
        <v>0</v>
      </c>
      <c r="R495" s="1">
        <f t="shared" si="27"/>
        <v>1</v>
      </c>
    </row>
    <row r="496" spans="1:18" x14ac:dyDescent="0.25">
      <c r="A496">
        <v>1</v>
      </c>
      <c r="B496">
        <v>1</v>
      </c>
      <c r="C496">
        <v>1</v>
      </c>
      <c r="D496">
        <v>495</v>
      </c>
      <c r="E496">
        <v>1</v>
      </c>
      <c r="F496" s="1">
        <f>INDEX('Tela de entrada'!$C$20:$C$763,MATCH('Contrato Flexível Percentual'!D496,'Tela de entrada'!$B$20:$B$763,0),1)</f>
        <v>45</v>
      </c>
      <c r="G496">
        <v>0</v>
      </c>
      <c r="H496">
        <f t="shared" si="25"/>
        <v>45</v>
      </c>
      <c r="M496" s="1">
        <f t="shared" si="26"/>
        <v>2.2499999999999998E-3</v>
      </c>
      <c r="N496" s="1">
        <f>IF('Tela de entrada'!$K$14="carga",$L$2*M496,'Contrato Flexível Percentual'!$L$2/'Tela de entrada'!$D$12)</f>
        <v>9</v>
      </c>
      <c r="O496" s="1">
        <f>IFERROR(MIN('Tela de entrada'!$K$16,MAX(N496,'Tela de entrada'!$K$15)),"")</f>
        <v>9</v>
      </c>
      <c r="P496" s="1">
        <f>MAX(0,(SUMIFS($O$2:$O$745,$B$2:$B$745,B496,$A$2:$A$745,A496)-SUMIFS($N$2:$N$745,$B$2:$B$745,B496,$A$2:$A$745,A496)))*((O496-'Tela de entrada'!$K$15)/(IF(SUMIFS($O$2:$O$745,$B$2:$B$745,B496,$A$2:$A$745,A496)-('Tela de entrada'!$K$15*'Tela de entrada'!$D$12)=0,1,SUMIFS($O$2:$O$745,$B$2:$B$745,B496,$A$2:$A$745,A496)-('Tela de entrada'!$K$15*'Tela de entrada'!$D$12))))</f>
        <v>0</v>
      </c>
      <c r="Q496" s="1">
        <f>MAX(0,(SUMIFS($N$2:$N$745,$B$2:$B$745,B496,$A$2:$A$745,A496)-SUMIFS($O$2:$O$745,$B$2:$B$745,B496,$A$2:$A$745,A496)))*(('Tela de entrada'!$K$16-O496)/(IF((('Tela de entrada'!$K$16*'Tela de entrada'!$D$12)-SUMIFS($O$2:$O$745,$B$2:$B$745,B496,$A$2:$A$745,A496))=0,1,(('Tela de entrada'!$K$16*'Tela de entrada'!$D$12)-SUMIFS($O$2:$O$745,$B$2:$B$745,B496,$A$2:$A$745,A496)))))</f>
        <v>0</v>
      </c>
      <c r="R496" s="1">
        <f t="shared" si="27"/>
        <v>9</v>
      </c>
    </row>
    <row r="497" spans="1:18" x14ac:dyDescent="0.25">
      <c r="A497">
        <v>1</v>
      </c>
      <c r="B497">
        <v>1</v>
      </c>
      <c r="C497">
        <v>1</v>
      </c>
      <c r="D497">
        <v>496</v>
      </c>
      <c r="E497">
        <v>1</v>
      </c>
      <c r="F497" s="1">
        <f>INDEX('Tela de entrada'!$C$20:$C$763,MATCH('Contrato Flexível Percentual'!D497,'Tela de entrada'!$B$20:$B$763,0),1)</f>
        <v>22</v>
      </c>
      <c r="G497">
        <v>0</v>
      </c>
      <c r="H497">
        <f t="shared" si="25"/>
        <v>22</v>
      </c>
      <c r="M497" s="1">
        <f t="shared" si="26"/>
        <v>1.1000000000000001E-3</v>
      </c>
      <c r="N497" s="1">
        <f>IF('Tela de entrada'!$K$14="carga",$L$2*M497,'Contrato Flexível Percentual'!$L$2/'Tela de entrada'!$D$12)</f>
        <v>4.4000000000000004</v>
      </c>
      <c r="O497" s="1">
        <f>IFERROR(MIN('Tela de entrada'!$K$16,MAX(N497,'Tela de entrada'!$K$15)),"")</f>
        <v>4.4000000000000004</v>
      </c>
      <c r="P497" s="1">
        <f>MAX(0,(SUMIFS($O$2:$O$745,$B$2:$B$745,B497,$A$2:$A$745,A497)-SUMIFS($N$2:$N$745,$B$2:$B$745,B497,$A$2:$A$745,A497)))*((O497-'Tela de entrada'!$K$15)/(IF(SUMIFS($O$2:$O$745,$B$2:$B$745,B497,$A$2:$A$745,A497)-('Tela de entrada'!$K$15*'Tela de entrada'!$D$12)=0,1,SUMIFS($O$2:$O$745,$B$2:$B$745,B497,$A$2:$A$745,A497)-('Tela de entrada'!$K$15*'Tela de entrada'!$D$12))))</f>
        <v>0</v>
      </c>
      <c r="Q497" s="1">
        <f>MAX(0,(SUMIFS($N$2:$N$745,$B$2:$B$745,B497,$A$2:$A$745,A497)-SUMIFS($O$2:$O$745,$B$2:$B$745,B497,$A$2:$A$745,A497)))*(('Tela de entrada'!$K$16-O497)/(IF((('Tela de entrada'!$K$16*'Tela de entrada'!$D$12)-SUMIFS($O$2:$O$745,$B$2:$B$745,B497,$A$2:$A$745,A497))=0,1,(('Tela de entrada'!$K$16*'Tela de entrada'!$D$12)-SUMIFS($O$2:$O$745,$B$2:$B$745,B497,$A$2:$A$745,A497)))))</f>
        <v>0</v>
      </c>
      <c r="R497" s="1">
        <f t="shared" si="27"/>
        <v>4.4000000000000004</v>
      </c>
    </row>
    <row r="498" spans="1:18" x14ac:dyDescent="0.25">
      <c r="A498">
        <v>1</v>
      </c>
      <c r="B498">
        <v>1</v>
      </c>
      <c r="C498">
        <v>1</v>
      </c>
      <c r="D498">
        <v>497</v>
      </c>
      <c r="E498">
        <v>1</v>
      </c>
      <c r="F498" s="1">
        <f>INDEX('Tela de entrada'!$C$20:$C$763,MATCH('Contrato Flexível Percentual'!D498,'Tela de entrada'!$B$20:$B$763,0),1)</f>
        <v>34</v>
      </c>
      <c r="G498">
        <v>0</v>
      </c>
      <c r="H498">
        <f t="shared" si="25"/>
        <v>34</v>
      </c>
      <c r="M498" s="1">
        <f t="shared" si="26"/>
        <v>1.6999999999999999E-3</v>
      </c>
      <c r="N498" s="1">
        <f>IF('Tela de entrada'!$K$14="carga",$L$2*M498,'Contrato Flexível Percentual'!$L$2/'Tela de entrada'!$D$12)</f>
        <v>6.8</v>
      </c>
      <c r="O498" s="1">
        <f>IFERROR(MIN('Tela de entrada'!$K$16,MAX(N498,'Tela de entrada'!$K$15)),"")</f>
        <v>6.8</v>
      </c>
      <c r="P498" s="1">
        <f>MAX(0,(SUMIFS($O$2:$O$745,$B$2:$B$745,B498,$A$2:$A$745,A498)-SUMIFS($N$2:$N$745,$B$2:$B$745,B498,$A$2:$A$745,A498)))*((O498-'Tela de entrada'!$K$15)/(IF(SUMIFS($O$2:$O$745,$B$2:$B$745,B498,$A$2:$A$745,A498)-('Tela de entrada'!$K$15*'Tela de entrada'!$D$12)=0,1,SUMIFS($O$2:$O$745,$B$2:$B$745,B498,$A$2:$A$745,A498)-('Tela de entrada'!$K$15*'Tela de entrada'!$D$12))))</f>
        <v>0</v>
      </c>
      <c r="Q498" s="1">
        <f>MAX(0,(SUMIFS($N$2:$N$745,$B$2:$B$745,B498,$A$2:$A$745,A498)-SUMIFS($O$2:$O$745,$B$2:$B$745,B498,$A$2:$A$745,A498)))*(('Tela de entrada'!$K$16-O498)/(IF((('Tela de entrada'!$K$16*'Tela de entrada'!$D$12)-SUMIFS($O$2:$O$745,$B$2:$B$745,B498,$A$2:$A$745,A498))=0,1,(('Tela de entrada'!$K$16*'Tela de entrada'!$D$12)-SUMIFS($O$2:$O$745,$B$2:$B$745,B498,$A$2:$A$745,A498)))))</f>
        <v>0</v>
      </c>
      <c r="R498" s="1">
        <f t="shared" si="27"/>
        <v>6.8</v>
      </c>
    </row>
    <row r="499" spans="1:18" x14ac:dyDescent="0.25">
      <c r="A499">
        <v>1</v>
      </c>
      <c r="B499">
        <v>1</v>
      </c>
      <c r="C499">
        <v>1</v>
      </c>
      <c r="D499">
        <v>498</v>
      </c>
      <c r="E499">
        <v>1</v>
      </c>
      <c r="F499" s="1">
        <f>INDEX('Tela de entrada'!$C$20:$C$763,MATCH('Contrato Flexível Percentual'!D499,'Tela de entrada'!$B$20:$B$763,0),1)</f>
        <v>24</v>
      </c>
      <c r="G499">
        <v>0</v>
      </c>
      <c r="H499">
        <f t="shared" si="25"/>
        <v>24</v>
      </c>
      <c r="M499" s="1">
        <f t="shared" si="26"/>
        <v>1.1999999999999999E-3</v>
      </c>
      <c r="N499" s="1">
        <f>IF('Tela de entrada'!$K$14="carga",$L$2*M499,'Contrato Flexível Percentual'!$L$2/'Tela de entrada'!$D$12)</f>
        <v>4.8</v>
      </c>
      <c r="O499" s="1">
        <f>IFERROR(MIN('Tela de entrada'!$K$16,MAX(N499,'Tela de entrada'!$K$15)),"")</f>
        <v>4.8</v>
      </c>
      <c r="P499" s="1">
        <f>MAX(0,(SUMIFS($O$2:$O$745,$B$2:$B$745,B499,$A$2:$A$745,A499)-SUMIFS($N$2:$N$745,$B$2:$B$745,B499,$A$2:$A$745,A499)))*((O499-'Tela de entrada'!$K$15)/(IF(SUMIFS($O$2:$O$745,$B$2:$B$745,B499,$A$2:$A$745,A499)-('Tela de entrada'!$K$15*'Tela de entrada'!$D$12)=0,1,SUMIFS($O$2:$O$745,$B$2:$B$745,B499,$A$2:$A$745,A499)-('Tela de entrada'!$K$15*'Tela de entrada'!$D$12))))</f>
        <v>0</v>
      </c>
      <c r="Q499" s="1">
        <f>MAX(0,(SUMIFS($N$2:$N$745,$B$2:$B$745,B499,$A$2:$A$745,A499)-SUMIFS($O$2:$O$745,$B$2:$B$745,B499,$A$2:$A$745,A499)))*(('Tela de entrada'!$K$16-O499)/(IF((('Tela de entrada'!$K$16*'Tela de entrada'!$D$12)-SUMIFS($O$2:$O$745,$B$2:$B$745,B499,$A$2:$A$745,A499))=0,1,(('Tela de entrada'!$K$16*'Tela de entrada'!$D$12)-SUMIFS($O$2:$O$745,$B$2:$B$745,B499,$A$2:$A$745,A499)))))</f>
        <v>0</v>
      </c>
      <c r="R499" s="1">
        <f t="shared" si="27"/>
        <v>4.8</v>
      </c>
    </row>
    <row r="500" spans="1:18" x14ac:dyDescent="0.25">
      <c r="A500">
        <v>1</v>
      </c>
      <c r="B500">
        <v>1</v>
      </c>
      <c r="C500">
        <v>1</v>
      </c>
      <c r="D500">
        <v>499</v>
      </c>
      <c r="E500">
        <v>1</v>
      </c>
      <c r="F500" s="1">
        <f>INDEX('Tela de entrada'!$C$20:$C$763,MATCH('Contrato Flexível Percentual'!D500,'Tela de entrada'!$B$20:$B$763,0),1)</f>
        <v>25</v>
      </c>
      <c r="G500">
        <v>0</v>
      </c>
      <c r="H500">
        <f t="shared" si="25"/>
        <v>25</v>
      </c>
      <c r="M500" s="1">
        <f t="shared" si="26"/>
        <v>1.25E-3</v>
      </c>
      <c r="N500" s="1">
        <f>IF('Tela de entrada'!$K$14="carga",$L$2*M500,'Contrato Flexível Percentual'!$L$2/'Tela de entrada'!$D$12)</f>
        <v>5</v>
      </c>
      <c r="O500" s="1">
        <f>IFERROR(MIN('Tela de entrada'!$K$16,MAX(N500,'Tela de entrada'!$K$15)),"")</f>
        <v>5</v>
      </c>
      <c r="P500" s="1">
        <f>MAX(0,(SUMIFS($O$2:$O$745,$B$2:$B$745,B500,$A$2:$A$745,A500)-SUMIFS($N$2:$N$745,$B$2:$B$745,B500,$A$2:$A$745,A500)))*((O500-'Tela de entrada'!$K$15)/(IF(SUMIFS($O$2:$O$745,$B$2:$B$745,B500,$A$2:$A$745,A500)-('Tela de entrada'!$K$15*'Tela de entrada'!$D$12)=0,1,SUMIFS($O$2:$O$745,$B$2:$B$745,B500,$A$2:$A$745,A500)-('Tela de entrada'!$K$15*'Tela de entrada'!$D$12))))</f>
        <v>0</v>
      </c>
      <c r="Q500" s="1">
        <f>MAX(0,(SUMIFS($N$2:$N$745,$B$2:$B$745,B500,$A$2:$A$745,A500)-SUMIFS($O$2:$O$745,$B$2:$B$745,B500,$A$2:$A$745,A500)))*(('Tela de entrada'!$K$16-O500)/(IF((('Tela de entrada'!$K$16*'Tela de entrada'!$D$12)-SUMIFS($O$2:$O$745,$B$2:$B$745,B500,$A$2:$A$745,A500))=0,1,(('Tela de entrada'!$K$16*'Tela de entrada'!$D$12)-SUMIFS($O$2:$O$745,$B$2:$B$745,B500,$A$2:$A$745,A500)))))</f>
        <v>0</v>
      </c>
      <c r="R500" s="1">
        <f t="shared" si="27"/>
        <v>5</v>
      </c>
    </row>
    <row r="501" spans="1:18" x14ac:dyDescent="0.25">
      <c r="A501">
        <v>1</v>
      </c>
      <c r="B501">
        <v>1</v>
      </c>
      <c r="C501">
        <v>1</v>
      </c>
      <c r="D501">
        <v>500</v>
      </c>
      <c r="E501">
        <v>1</v>
      </c>
      <c r="F501" s="1">
        <f>INDEX('Tela de entrada'!$C$20:$C$763,MATCH('Contrato Flexível Percentual'!D501,'Tela de entrada'!$B$20:$B$763,0),1)</f>
        <v>24</v>
      </c>
      <c r="G501">
        <v>0</v>
      </c>
      <c r="H501">
        <f t="shared" si="25"/>
        <v>24</v>
      </c>
      <c r="M501" s="1">
        <f t="shared" si="26"/>
        <v>1.1999999999999999E-3</v>
      </c>
      <c r="N501" s="1">
        <f>IF('Tela de entrada'!$K$14="carga",$L$2*M501,'Contrato Flexível Percentual'!$L$2/'Tela de entrada'!$D$12)</f>
        <v>4.8</v>
      </c>
      <c r="O501" s="1">
        <f>IFERROR(MIN('Tela de entrada'!$K$16,MAX(N501,'Tela de entrada'!$K$15)),"")</f>
        <v>4.8</v>
      </c>
      <c r="P501" s="1">
        <f>MAX(0,(SUMIFS($O$2:$O$745,$B$2:$B$745,B501,$A$2:$A$745,A501)-SUMIFS($N$2:$N$745,$B$2:$B$745,B501,$A$2:$A$745,A501)))*((O501-'Tela de entrada'!$K$15)/(IF(SUMIFS($O$2:$O$745,$B$2:$B$745,B501,$A$2:$A$745,A501)-('Tela de entrada'!$K$15*'Tela de entrada'!$D$12)=0,1,SUMIFS($O$2:$O$745,$B$2:$B$745,B501,$A$2:$A$745,A501)-('Tela de entrada'!$K$15*'Tela de entrada'!$D$12))))</f>
        <v>0</v>
      </c>
      <c r="Q501" s="1">
        <f>MAX(0,(SUMIFS($N$2:$N$745,$B$2:$B$745,B501,$A$2:$A$745,A501)-SUMIFS($O$2:$O$745,$B$2:$B$745,B501,$A$2:$A$745,A501)))*(('Tela de entrada'!$K$16-O501)/(IF((('Tela de entrada'!$K$16*'Tela de entrada'!$D$12)-SUMIFS($O$2:$O$745,$B$2:$B$745,B501,$A$2:$A$745,A501))=0,1,(('Tela de entrada'!$K$16*'Tela de entrada'!$D$12)-SUMIFS($O$2:$O$745,$B$2:$B$745,B501,$A$2:$A$745,A501)))))</f>
        <v>0</v>
      </c>
      <c r="R501" s="1">
        <f t="shared" si="27"/>
        <v>4.8</v>
      </c>
    </row>
    <row r="502" spans="1:18" x14ac:dyDescent="0.25">
      <c r="A502">
        <v>1</v>
      </c>
      <c r="B502">
        <v>1</v>
      </c>
      <c r="C502">
        <v>1</v>
      </c>
      <c r="D502">
        <v>501</v>
      </c>
      <c r="E502">
        <v>1</v>
      </c>
      <c r="F502" s="1">
        <f>INDEX('Tela de entrada'!$C$20:$C$763,MATCH('Contrato Flexível Percentual'!D502,'Tela de entrada'!$B$20:$B$763,0),1)</f>
        <v>46</v>
      </c>
      <c r="G502">
        <v>0</v>
      </c>
      <c r="H502">
        <f t="shared" si="25"/>
        <v>46</v>
      </c>
      <c r="M502" s="1">
        <f t="shared" si="26"/>
        <v>2.3E-3</v>
      </c>
      <c r="N502" s="1">
        <f>IF('Tela de entrada'!$K$14="carga",$L$2*M502,'Contrato Flexível Percentual'!$L$2/'Tela de entrada'!$D$12)</f>
        <v>9.1999999999999993</v>
      </c>
      <c r="O502" s="1">
        <f>IFERROR(MIN('Tela de entrada'!$K$16,MAX(N502,'Tela de entrada'!$K$15)),"")</f>
        <v>9.1999999999999993</v>
      </c>
      <c r="P502" s="1">
        <f>MAX(0,(SUMIFS($O$2:$O$745,$B$2:$B$745,B502,$A$2:$A$745,A502)-SUMIFS($N$2:$N$745,$B$2:$B$745,B502,$A$2:$A$745,A502)))*((O502-'Tela de entrada'!$K$15)/(IF(SUMIFS($O$2:$O$745,$B$2:$B$745,B502,$A$2:$A$745,A502)-('Tela de entrada'!$K$15*'Tela de entrada'!$D$12)=0,1,SUMIFS($O$2:$O$745,$B$2:$B$745,B502,$A$2:$A$745,A502)-('Tela de entrada'!$K$15*'Tela de entrada'!$D$12))))</f>
        <v>0</v>
      </c>
      <c r="Q502" s="1">
        <f>MAX(0,(SUMIFS($N$2:$N$745,$B$2:$B$745,B502,$A$2:$A$745,A502)-SUMIFS($O$2:$O$745,$B$2:$B$745,B502,$A$2:$A$745,A502)))*(('Tela de entrada'!$K$16-O502)/(IF((('Tela de entrada'!$K$16*'Tela de entrada'!$D$12)-SUMIFS($O$2:$O$745,$B$2:$B$745,B502,$A$2:$A$745,A502))=0,1,(('Tela de entrada'!$K$16*'Tela de entrada'!$D$12)-SUMIFS($O$2:$O$745,$B$2:$B$745,B502,$A$2:$A$745,A502)))))</f>
        <v>0</v>
      </c>
      <c r="R502" s="1">
        <f t="shared" si="27"/>
        <v>9.1999999999999993</v>
      </c>
    </row>
    <row r="503" spans="1:18" x14ac:dyDescent="0.25">
      <c r="A503">
        <v>1</v>
      </c>
      <c r="B503">
        <v>1</v>
      </c>
      <c r="C503">
        <v>1</v>
      </c>
      <c r="D503">
        <v>502</v>
      </c>
      <c r="E503">
        <v>1</v>
      </c>
      <c r="F503" s="1">
        <f>INDEX('Tela de entrada'!$C$20:$C$763,MATCH('Contrato Flexível Percentual'!D503,'Tela de entrada'!$B$20:$B$763,0),1)</f>
        <v>11</v>
      </c>
      <c r="G503">
        <v>0</v>
      </c>
      <c r="H503">
        <f t="shared" si="25"/>
        <v>11</v>
      </c>
      <c r="M503" s="1">
        <f t="shared" si="26"/>
        <v>5.5000000000000003E-4</v>
      </c>
      <c r="N503" s="1">
        <f>IF('Tela de entrada'!$K$14="carga",$L$2*M503,'Contrato Flexível Percentual'!$L$2/'Tela de entrada'!$D$12)</f>
        <v>2.2000000000000002</v>
      </c>
      <c r="O503" s="1">
        <f>IFERROR(MIN('Tela de entrada'!$K$16,MAX(N503,'Tela de entrada'!$K$15)),"")</f>
        <v>2.2000000000000002</v>
      </c>
      <c r="P503" s="1">
        <f>MAX(0,(SUMIFS($O$2:$O$745,$B$2:$B$745,B503,$A$2:$A$745,A503)-SUMIFS($N$2:$N$745,$B$2:$B$745,B503,$A$2:$A$745,A503)))*((O503-'Tela de entrada'!$K$15)/(IF(SUMIFS($O$2:$O$745,$B$2:$B$745,B503,$A$2:$A$745,A503)-('Tela de entrada'!$K$15*'Tela de entrada'!$D$12)=0,1,SUMIFS($O$2:$O$745,$B$2:$B$745,B503,$A$2:$A$745,A503)-('Tela de entrada'!$K$15*'Tela de entrada'!$D$12))))</f>
        <v>0</v>
      </c>
      <c r="Q503" s="1">
        <f>MAX(0,(SUMIFS($N$2:$N$745,$B$2:$B$745,B503,$A$2:$A$745,A503)-SUMIFS($O$2:$O$745,$B$2:$B$745,B503,$A$2:$A$745,A503)))*(('Tela de entrada'!$K$16-O503)/(IF((('Tela de entrada'!$K$16*'Tela de entrada'!$D$12)-SUMIFS($O$2:$O$745,$B$2:$B$745,B503,$A$2:$A$745,A503))=0,1,(('Tela de entrada'!$K$16*'Tela de entrada'!$D$12)-SUMIFS($O$2:$O$745,$B$2:$B$745,B503,$A$2:$A$745,A503)))))</f>
        <v>0</v>
      </c>
      <c r="R503" s="1">
        <f t="shared" si="27"/>
        <v>2.2000000000000002</v>
      </c>
    </row>
    <row r="504" spans="1:18" x14ac:dyDescent="0.25">
      <c r="A504">
        <v>1</v>
      </c>
      <c r="B504">
        <v>1</v>
      </c>
      <c r="C504">
        <v>1</v>
      </c>
      <c r="D504">
        <v>503</v>
      </c>
      <c r="E504">
        <v>1</v>
      </c>
      <c r="F504" s="1">
        <f>INDEX('Tela de entrada'!$C$20:$C$763,MATCH('Contrato Flexível Percentual'!D504,'Tela de entrada'!$B$20:$B$763,0),1)</f>
        <v>32</v>
      </c>
      <c r="G504">
        <v>0</v>
      </c>
      <c r="H504">
        <f t="shared" si="25"/>
        <v>32</v>
      </c>
      <c r="M504" s="1">
        <f t="shared" si="26"/>
        <v>1.6000000000000001E-3</v>
      </c>
      <c r="N504" s="1">
        <f>IF('Tela de entrada'!$K$14="carga",$L$2*M504,'Contrato Flexível Percentual'!$L$2/'Tela de entrada'!$D$12)</f>
        <v>6.4</v>
      </c>
      <c r="O504" s="1">
        <f>IFERROR(MIN('Tela de entrada'!$K$16,MAX(N504,'Tela de entrada'!$K$15)),"")</f>
        <v>6.4</v>
      </c>
      <c r="P504" s="1">
        <f>MAX(0,(SUMIFS($O$2:$O$745,$B$2:$B$745,B504,$A$2:$A$745,A504)-SUMIFS($N$2:$N$745,$B$2:$B$745,B504,$A$2:$A$745,A504)))*((O504-'Tela de entrada'!$K$15)/(IF(SUMIFS($O$2:$O$745,$B$2:$B$745,B504,$A$2:$A$745,A504)-('Tela de entrada'!$K$15*'Tela de entrada'!$D$12)=0,1,SUMIFS($O$2:$O$745,$B$2:$B$745,B504,$A$2:$A$745,A504)-('Tela de entrada'!$K$15*'Tela de entrada'!$D$12))))</f>
        <v>0</v>
      </c>
      <c r="Q504" s="1">
        <f>MAX(0,(SUMIFS($N$2:$N$745,$B$2:$B$745,B504,$A$2:$A$745,A504)-SUMIFS($O$2:$O$745,$B$2:$B$745,B504,$A$2:$A$745,A504)))*(('Tela de entrada'!$K$16-O504)/(IF((('Tela de entrada'!$K$16*'Tela de entrada'!$D$12)-SUMIFS($O$2:$O$745,$B$2:$B$745,B504,$A$2:$A$745,A504))=0,1,(('Tela de entrada'!$K$16*'Tela de entrada'!$D$12)-SUMIFS($O$2:$O$745,$B$2:$B$745,B504,$A$2:$A$745,A504)))))</f>
        <v>0</v>
      </c>
      <c r="R504" s="1">
        <f t="shared" si="27"/>
        <v>6.4</v>
      </c>
    </row>
    <row r="505" spans="1:18" x14ac:dyDescent="0.25">
      <c r="A505">
        <v>1</v>
      </c>
      <c r="B505">
        <v>1</v>
      </c>
      <c r="C505">
        <v>1</v>
      </c>
      <c r="D505">
        <v>504</v>
      </c>
      <c r="E505">
        <v>1</v>
      </c>
      <c r="F505" s="1">
        <f>INDEX('Tela de entrada'!$C$20:$C$763,MATCH('Contrato Flexível Percentual'!D505,'Tela de entrada'!$B$20:$B$763,0),1)</f>
        <v>13</v>
      </c>
      <c r="G505">
        <v>0</v>
      </c>
      <c r="H505">
        <f t="shared" si="25"/>
        <v>13</v>
      </c>
      <c r="M505" s="1">
        <f t="shared" si="26"/>
        <v>6.4999999999999997E-4</v>
      </c>
      <c r="N505" s="1">
        <f>IF('Tela de entrada'!$K$14="carga",$L$2*M505,'Contrato Flexível Percentual'!$L$2/'Tela de entrada'!$D$12)</f>
        <v>2.6</v>
      </c>
      <c r="O505" s="1">
        <f>IFERROR(MIN('Tela de entrada'!$K$16,MAX(N505,'Tela de entrada'!$K$15)),"")</f>
        <v>2.6</v>
      </c>
      <c r="P505" s="1">
        <f>MAX(0,(SUMIFS($O$2:$O$745,$B$2:$B$745,B505,$A$2:$A$745,A505)-SUMIFS($N$2:$N$745,$B$2:$B$745,B505,$A$2:$A$745,A505)))*((O505-'Tela de entrada'!$K$15)/(IF(SUMIFS($O$2:$O$745,$B$2:$B$745,B505,$A$2:$A$745,A505)-('Tela de entrada'!$K$15*'Tela de entrada'!$D$12)=0,1,SUMIFS($O$2:$O$745,$B$2:$B$745,B505,$A$2:$A$745,A505)-('Tela de entrada'!$K$15*'Tela de entrada'!$D$12))))</f>
        <v>0</v>
      </c>
      <c r="Q505" s="1">
        <f>MAX(0,(SUMIFS($N$2:$N$745,$B$2:$B$745,B505,$A$2:$A$745,A505)-SUMIFS($O$2:$O$745,$B$2:$B$745,B505,$A$2:$A$745,A505)))*(('Tela de entrada'!$K$16-O505)/(IF((('Tela de entrada'!$K$16*'Tela de entrada'!$D$12)-SUMIFS($O$2:$O$745,$B$2:$B$745,B505,$A$2:$A$745,A505))=0,1,(('Tela de entrada'!$K$16*'Tela de entrada'!$D$12)-SUMIFS($O$2:$O$745,$B$2:$B$745,B505,$A$2:$A$745,A505)))))</f>
        <v>0</v>
      </c>
      <c r="R505" s="1">
        <f t="shared" si="27"/>
        <v>2.6</v>
      </c>
    </row>
    <row r="506" spans="1:18" x14ac:dyDescent="0.25">
      <c r="A506">
        <v>1</v>
      </c>
      <c r="B506">
        <v>1</v>
      </c>
      <c r="C506">
        <v>1</v>
      </c>
      <c r="D506">
        <v>505</v>
      </c>
      <c r="E506">
        <v>1</v>
      </c>
      <c r="F506" s="1">
        <f>INDEX('Tela de entrada'!$C$20:$C$763,MATCH('Contrato Flexível Percentual'!D506,'Tela de entrada'!$B$20:$B$763,0),1)</f>
        <v>29</v>
      </c>
      <c r="G506">
        <v>0</v>
      </c>
      <c r="H506">
        <f t="shared" si="25"/>
        <v>29</v>
      </c>
      <c r="M506" s="1">
        <f t="shared" si="26"/>
        <v>1.4499999999999999E-3</v>
      </c>
      <c r="N506" s="1">
        <f>IF('Tela de entrada'!$K$14="carga",$L$2*M506,'Contrato Flexível Percentual'!$L$2/'Tela de entrada'!$D$12)</f>
        <v>5.8</v>
      </c>
      <c r="O506" s="1">
        <f>IFERROR(MIN('Tela de entrada'!$K$16,MAX(N506,'Tela de entrada'!$K$15)),"")</f>
        <v>5.8</v>
      </c>
      <c r="P506" s="1">
        <f>MAX(0,(SUMIFS($O$2:$O$745,$B$2:$B$745,B506,$A$2:$A$745,A506)-SUMIFS($N$2:$N$745,$B$2:$B$745,B506,$A$2:$A$745,A506)))*((O506-'Tela de entrada'!$K$15)/(IF(SUMIFS($O$2:$O$745,$B$2:$B$745,B506,$A$2:$A$745,A506)-('Tela de entrada'!$K$15*'Tela de entrada'!$D$12)=0,1,SUMIFS($O$2:$O$745,$B$2:$B$745,B506,$A$2:$A$745,A506)-('Tela de entrada'!$K$15*'Tela de entrada'!$D$12))))</f>
        <v>0</v>
      </c>
      <c r="Q506" s="1">
        <f>MAX(0,(SUMIFS($N$2:$N$745,$B$2:$B$745,B506,$A$2:$A$745,A506)-SUMIFS($O$2:$O$745,$B$2:$B$745,B506,$A$2:$A$745,A506)))*(('Tela de entrada'!$K$16-O506)/(IF((('Tela de entrada'!$K$16*'Tela de entrada'!$D$12)-SUMIFS($O$2:$O$745,$B$2:$B$745,B506,$A$2:$A$745,A506))=0,1,(('Tela de entrada'!$K$16*'Tela de entrada'!$D$12)-SUMIFS($O$2:$O$745,$B$2:$B$745,B506,$A$2:$A$745,A506)))))</f>
        <v>0</v>
      </c>
      <c r="R506" s="1">
        <f t="shared" si="27"/>
        <v>5.8</v>
      </c>
    </row>
    <row r="507" spans="1:18" x14ac:dyDescent="0.25">
      <c r="A507">
        <v>1</v>
      </c>
      <c r="B507">
        <v>1</v>
      </c>
      <c r="C507">
        <v>1</v>
      </c>
      <c r="D507">
        <v>506</v>
      </c>
      <c r="E507">
        <v>1</v>
      </c>
      <c r="F507" s="1">
        <f>INDEX('Tela de entrada'!$C$20:$C$763,MATCH('Contrato Flexível Percentual'!D507,'Tela de entrada'!$B$20:$B$763,0),1)</f>
        <v>35</v>
      </c>
      <c r="G507">
        <v>0</v>
      </c>
      <c r="H507">
        <f t="shared" si="25"/>
        <v>35</v>
      </c>
      <c r="M507" s="1">
        <f t="shared" si="26"/>
        <v>1.75E-3</v>
      </c>
      <c r="N507" s="1">
        <f>IF('Tela de entrada'!$K$14="carga",$L$2*M507,'Contrato Flexível Percentual'!$L$2/'Tela de entrada'!$D$12)</f>
        <v>7</v>
      </c>
      <c r="O507" s="1">
        <f>IFERROR(MIN('Tela de entrada'!$K$16,MAX(N507,'Tela de entrada'!$K$15)),"")</f>
        <v>7</v>
      </c>
      <c r="P507" s="1">
        <f>MAX(0,(SUMIFS($O$2:$O$745,$B$2:$B$745,B507,$A$2:$A$745,A507)-SUMIFS($N$2:$N$745,$B$2:$B$745,B507,$A$2:$A$745,A507)))*((O507-'Tela de entrada'!$K$15)/(IF(SUMIFS($O$2:$O$745,$B$2:$B$745,B507,$A$2:$A$745,A507)-('Tela de entrada'!$K$15*'Tela de entrada'!$D$12)=0,1,SUMIFS($O$2:$O$745,$B$2:$B$745,B507,$A$2:$A$745,A507)-('Tela de entrada'!$K$15*'Tela de entrada'!$D$12))))</f>
        <v>0</v>
      </c>
      <c r="Q507" s="1">
        <f>MAX(0,(SUMIFS($N$2:$N$745,$B$2:$B$745,B507,$A$2:$A$745,A507)-SUMIFS($O$2:$O$745,$B$2:$B$745,B507,$A$2:$A$745,A507)))*(('Tela de entrada'!$K$16-O507)/(IF((('Tela de entrada'!$K$16*'Tela de entrada'!$D$12)-SUMIFS($O$2:$O$745,$B$2:$B$745,B507,$A$2:$A$745,A507))=0,1,(('Tela de entrada'!$K$16*'Tela de entrada'!$D$12)-SUMIFS($O$2:$O$745,$B$2:$B$745,B507,$A$2:$A$745,A507)))))</f>
        <v>0</v>
      </c>
      <c r="R507" s="1">
        <f t="shared" si="27"/>
        <v>7</v>
      </c>
    </row>
    <row r="508" spans="1:18" x14ac:dyDescent="0.25">
      <c r="A508">
        <v>1</v>
      </c>
      <c r="B508">
        <v>1</v>
      </c>
      <c r="C508">
        <v>1</v>
      </c>
      <c r="D508">
        <v>507</v>
      </c>
      <c r="E508">
        <v>1</v>
      </c>
      <c r="F508" s="1">
        <f>INDEX('Tela de entrada'!$C$20:$C$763,MATCH('Contrato Flexível Percentual'!D508,'Tela de entrada'!$B$20:$B$763,0),1)</f>
        <v>33</v>
      </c>
      <c r="G508">
        <v>0</v>
      </c>
      <c r="H508">
        <f t="shared" si="25"/>
        <v>33</v>
      </c>
      <c r="M508" s="1">
        <f t="shared" si="26"/>
        <v>1.65E-3</v>
      </c>
      <c r="N508" s="1">
        <f>IF('Tela de entrada'!$K$14="carga",$L$2*M508,'Contrato Flexível Percentual'!$L$2/'Tela de entrada'!$D$12)</f>
        <v>6.6</v>
      </c>
      <c r="O508" s="1">
        <f>IFERROR(MIN('Tela de entrada'!$K$16,MAX(N508,'Tela de entrada'!$K$15)),"")</f>
        <v>6.6</v>
      </c>
      <c r="P508" s="1">
        <f>MAX(0,(SUMIFS($O$2:$O$745,$B$2:$B$745,B508,$A$2:$A$745,A508)-SUMIFS($N$2:$N$745,$B$2:$B$745,B508,$A$2:$A$745,A508)))*((O508-'Tela de entrada'!$K$15)/(IF(SUMIFS($O$2:$O$745,$B$2:$B$745,B508,$A$2:$A$745,A508)-('Tela de entrada'!$K$15*'Tela de entrada'!$D$12)=0,1,SUMIFS($O$2:$O$745,$B$2:$B$745,B508,$A$2:$A$745,A508)-('Tela de entrada'!$K$15*'Tela de entrada'!$D$12))))</f>
        <v>0</v>
      </c>
      <c r="Q508" s="1">
        <f>MAX(0,(SUMIFS($N$2:$N$745,$B$2:$B$745,B508,$A$2:$A$745,A508)-SUMIFS($O$2:$O$745,$B$2:$B$745,B508,$A$2:$A$745,A508)))*(('Tela de entrada'!$K$16-O508)/(IF((('Tela de entrada'!$K$16*'Tela de entrada'!$D$12)-SUMIFS($O$2:$O$745,$B$2:$B$745,B508,$A$2:$A$745,A508))=0,1,(('Tela de entrada'!$K$16*'Tela de entrada'!$D$12)-SUMIFS($O$2:$O$745,$B$2:$B$745,B508,$A$2:$A$745,A508)))))</f>
        <v>0</v>
      </c>
      <c r="R508" s="1">
        <f t="shared" si="27"/>
        <v>6.6</v>
      </c>
    </row>
    <row r="509" spans="1:18" x14ac:dyDescent="0.25">
      <c r="A509">
        <v>1</v>
      </c>
      <c r="B509">
        <v>1</v>
      </c>
      <c r="C509">
        <v>1</v>
      </c>
      <c r="D509">
        <v>508</v>
      </c>
      <c r="E509">
        <v>1</v>
      </c>
      <c r="F509" s="1">
        <f>INDEX('Tela de entrada'!$C$20:$C$763,MATCH('Contrato Flexível Percentual'!D509,'Tela de entrada'!$B$20:$B$763,0),1)</f>
        <v>32</v>
      </c>
      <c r="G509">
        <v>0</v>
      </c>
      <c r="H509">
        <f t="shared" si="25"/>
        <v>32</v>
      </c>
      <c r="M509" s="1">
        <f t="shared" si="26"/>
        <v>1.6000000000000001E-3</v>
      </c>
      <c r="N509" s="1">
        <f>IF('Tela de entrada'!$K$14="carga",$L$2*M509,'Contrato Flexível Percentual'!$L$2/'Tela de entrada'!$D$12)</f>
        <v>6.4</v>
      </c>
      <c r="O509" s="1">
        <f>IFERROR(MIN('Tela de entrada'!$K$16,MAX(N509,'Tela de entrada'!$K$15)),"")</f>
        <v>6.4</v>
      </c>
      <c r="P509" s="1">
        <f>MAX(0,(SUMIFS($O$2:$O$745,$B$2:$B$745,B509,$A$2:$A$745,A509)-SUMIFS($N$2:$N$745,$B$2:$B$745,B509,$A$2:$A$745,A509)))*((O509-'Tela de entrada'!$K$15)/(IF(SUMIFS($O$2:$O$745,$B$2:$B$745,B509,$A$2:$A$745,A509)-('Tela de entrada'!$K$15*'Tela de entrada'!$D$12)=0,1,SUMIFS($O$2:$O$745,$B$2:$B$745,B509,$A$2:$A$745,A509)-('Tela de entrada'!$K$15*'Tela de entrada'!$D$12))))</f>
        <v>0</v>
      </c>
      <c r="Q509" s="1">
        <f>MAX(0,(SUMIFS($N$2:$N$745,$B$2:$B$745,B509,$A$2:$A$745,A509)-SUMIFS($O$2:$O$745,$B$2:$B$745,B509,$A$2:$A$745,A509)))*(('Tela de entrada'!$K$16-O509)/(IF((('Tela de entrada'!$K$16*'Tela de entrada'!$D$12)-SUMIFS($O$2:$O$745,$B$2:$B$745,B509,$A$2:$A$745,A509))=0,1,(('Tela de entrada'!$K$16*'Tela de entrada'!$D$12)-SUMIFS($O$2:$O$745,$B$2:$B$745,B509,$A$2:$A$745,A509)))))</f>
        <v>0</v>
      </c>
      <c r="R509" s="1">
        <f t="shared" si="27"/>
        <v>6.4</v>
      </c>
    </row>
    <row r="510" spans="1:18" x14ac:dyDescent="0.25">
      <c r="A510">
        <v>1</v>
      </c>
      <c r="B510">
        <v>1</v>
      </c>
      <c r="C510">
        <v>1</v>
      </c>
      <c r="D510">
        <v>509</v>
      </c>
      <c r="E510">
        <v>1</v>
      </c>
      <c r="F510" s="1">
        <f>INDEX('Tela de entrada'!$C$20:$C$763,MATCH('Contrato Flexível Percentual'!D510,'Tela de entrada'!$B$20:$B$763,0),1)</f>
        <v>21</v>
      </c>
      <c r="G510">
        <v>0</v>
      </c>
      <c r="H510">
        <f t="shared" si="25"/>
        <v>21</v>
      </c>
      <c r="M510" s="1">
        <f t="shared" si="26"/>
        <v>1.0499999999999999E-3</v>
      </c>
      <c r="N510" s="1">
        <f>IF('Tela de entrada'!$K$14="carga",$L$2*M510,'Contrato Flexível Percentual'!$L$2/'Tela de entrada'!$D$12)</f>
        <v>4.2</v>
      </c>
      <c r="O510" s="1">
        <f>IFERROR(MIN('Tela de entrada'!$K$16,MAX(N510,'Tela de entrada'!$K$15)),"")</f>
        <v>4.2</v>
      </c>
      <c r="P510" s="1">
        <f>MAX(0,(SUMIFS($O$2:$O$745,$B$2:$B$745,B510,$A$2:$A$745,A510)-SUMIFS($N$2:$N$745,$B$2:$B$745,B510,$A$2:$A$745,A510)))*((O510-'Tela de entrada'!$K$15)/(IF(SUMIFS($O$2:$O$745,$B$2:$B$745,B510,$A$2:$A$745,A510)-('Tela de entrada'!$K$15*'Tela de entrada'!$D$12)=0,1,SUMIFS($O$2:$O$745,$B$2:$B$745,B510,$A$2:$A$745,A510)-('Tela de entrada'!$K$15*'Tela de entrada'!$D$12))))</f>
        <v>0</v>
      </c>
      <c r="Q510" s="1">
        <f>MAX(0,(SUMIFS($N$2:$N$745,$B$2:$B$745,B510,$A$2:$A$745,A510)-SUMIFS($O$2:$O$745,$B$2:$B$745,B510,$A$2:$A$745,A510)))*(('Tela de entrada'!$K$16-O510)/(IF((('Tela de entrada'!$K$16*'Tela de entrada'!$D$12)-SUMIFS($O$2:$O$745,$B$2:$B$745,B510,$A$2:$A$745,A510))=0,1,(('Tela de entrada'!$K$16*'Tela de entrada'!$D$12)-SUMIFS($O$2:$O$745,$B$2:$B$745,B510,$A$2:$A$745,A510)))))</f>
        <v>0</v>
      </c>
      <c r="R510" s="1">
        <f t="shared" si="27"/>
        <v>4.2</v>
      </c>
    </row>
    <row r="511" spans="1:18" x14ac:dyDescent="0.25">
      <c r="A511">
        <v>1</v>
      </c>
      <c r="B511">
        <v>1</v>
      </c>
      <c r="C511">
        <v>1</v>
      </c>
      <c r="D511">
        <v>510</v>
      </c>
      <c r="E511">
        <v>1</v>
      </c>
      <c r="F511" s="1">
        <f>INDEX('Tela de entrada'!$C$20:$C$763,MATCH('Contrato Flexível Percentual'!D511,'Tela de entrada'!$B$20:$B$763,0),1)</f>
        <v>23</v>
      </c>
      <c r="G511">
        <v>0</v>
      </c>
      <c r="H511">
        <f t="shared" si="25"/>
        <v>23</v>
      </c>
      <c r="M511" s="1">
        <f t="shared" si="26"/>
        <v>1.15E-3</v>
      </c>
      <c r="N511" s="1">
        <f>IF('Tela de entrada'!$K$14="carga",$L$2*M511,'Contrato Flexível Percentual'!$L$2/'Tela de entrada'!$D$12)</f>
        <v>4.5999999999999996</v>
      </c>
      <c r="O511" s="1">
        <f>IFERROR(MIN('Tela de entrada'!$K$16,MAX(N511,'Tela de entrada'!$K$15)),"")</f>
        <v>4.5999999999999996</v>
      </c>
      <c r="P511" s="1">
        <f>MAX(0,(SUMIFS($O$2:$O$745,$B$2:$B$745,B511,$A$2:$A$745,A511)-SUMIFS($N$2:$N$745,$B$2:$B$745,B511,$A$2:$A$745,A511)))*((O511-'Tela de entrada'!$K$15)/(IF(SUMIFS($O$2:$O$745,$B$2:$B$745,B511,$A$2:$A$745,A511)-('Tela de entrada'!$K$15*'Tela de entrada'!$D$12)=0,1,SUMIFS($O$2:$O$745,$B$2:$B$745,B511,$A$2:$A$745,A511)-('Tela de entrada'!$K$15*'Tela de entrada'!$D$12))))</f>
        <v>0</v>
      </c>
      <c r="Q511" s="1">
        <f>MAX(0,(SUMIFS($N$2:$N$745,$B$2:$B$745,B511,$A$2:$A$745,A511)-SUMIFS($O$2:$O$745,$B$2:$B$745,B511,$A$2:$A$745,A511)))*(('Tela de entrada'!$K$16-O511)/(IF((('Tela de entrada'!$K$16*'Tela de entrada'!$D$12)-SUMIFS($O$2:$O$745,$B$2:$B$745,B511,$A$2:$A$745,A511))=0,1,(('Tela de entrada'!$K$16*'Tela de entrada'!$D$12)-SUMIFS($O$2:$O$745,$B$2:$B$745,B511,$A$2:$A$745,A511)))))</f>
        <v>0</v>
      </c>
      <c r="R511" s="1">
        <f t="shared" si="27"/>
        <v>4.5999999999999996</v>
      </c>
    </row>
    <row r="512" spans="1:18" x14ac:dyDescent="0.25">
      <c r="A512">
        <v>1</v>
      </c>
      <c r="B512">
        <v>1</v>
      </c>
      <c r="C512">
        <v>1</v>
      </c>
      <c r="D512">
        <v>511</v>
      </c>
      <c r="E512">
        <v>1</v>
      </c>
      <c r="F512" s="1">
        <f>INDEX('Tela de entrada'!$C$20:$C$763,MATCH('Contrato Flexível Percentual'!D512,'Tela de entrada'!$B$20:$B$763,0),1)</f>
        <v>12</v>
      </c>
      <c r="G512">
        <v>0</v>
      </c>
      <c r="H512">
        <f t="shared" si="25"/>
        <v>12</v>
      </c>
      <c r="M512" s="1">
        <f t="shared" si="26"/>
        <v>5.9999999999999995E-4</v>
      </c>
      <c r="N512" s="1">
        <f>IF('Tela de entrada'!$K$14="carga",$L$2*M512,'Contrato Flexível Percentual'!$L$2/'Tela de entrada'!$D$12)</f>
        <v>2.4</v>
      </c>
      <c r="O512" s="1">
        <f>IFERROR(MIN('Tela de entrada'!$K$16,MAX(N512,'Tela de entrada'!$K$15)),"")</f>
        <v>2.4</v>
      </c>
      <c r="P512" s="1">
        <f>MAX(0,(SUMIFS($O$2:$O$745,$B$2:$B$745,B512,$A$2:$A$745,A512)-SUMIFS($N$2:$N$745,$B$2:$B$745,B512,$A$2:$A$745,A512)))*((O512-'Tela de entrada'!$K$15)/(IF(SUMIFS($O$2:$O$745,$B$2:$B$745,B512,$A$2:$A$745,A512)-('Tela de entrada'!$K$15*'Tela de entrada'!$D$12)=0,1,SUMIFS($O$2:$O$745,$B$2:$B$745,B512,$A$2:$A$745,A512)-('Tela de entrada'!$K$15*'Tela de entrada'!$D$12))))</f>
        <v>0</v>
      </c>
      <c r="Q512" s="1">
        <f>MAX(0,(SUMIFS($N$2:$N$745,$B$2:$B$745,B512,$A$2:$A$745,A512)-SUMIFS($O$2:$O$745,$B$2:$B$745,B512,$A$2:$A$745,A512)))*(('Tela de entrada'!$K$16-O512)/(IF((('Tela de entrada'!$K$16*'Tela de entrada'!$D$12)-SUMIFS($O$2:$O$745,$B$2:$B$745,B512,$A$2:$A$745,A512))=0,1,(('Tela de entrada'!$K$16*'Tela de entrada'!$D$12)-SUMIFS($O$2:$O$745,$B$2:$B$745,B512,$A$2:$A$745,A512)))))</f>
        <v>0</v>
      </c>
      <c r="R512" s="1">
        <f t="shared" si="27"/>
        <v>2.4</v>
      </c>
    </row>
    <row r="513" spans="1:18" x14ac:dyDescent="0.25">
      <c r="A513">
        <v>1</v>
      </c>
      <c r="B513">
        <v>1</v>
      </c>
      <c r="C513">
        <v>1</v>
      </c>
      <c r="D513">
        <v>512</v>
      </c>
      <c r="E513">
        <v>1</v>
      </c>
      <c r="F513" s="1">
        <f>INDEX('Tela de entrada'!$C$20:$C$763,MATCH('Contrato Flexível Percentual'!D513,'Tela de entrada'!$B$20:$B$763,0),1)</f>
        <v>29</v>
      </c>
      <c r="G513">
        <v>0</v>
      </c>
      <c r="H513">
        <f t="shared" si="25"/>
        <v>29</v>
      </c>
      <c r="M513" s="1">
        <f t="shared" si="26"/>
        <v>1.4499999999999999E-3</v>
      </c>
      <c r="N513" s="1">
        <f>IF('Tela de entrada'!$K$14="carga",$L$2*M513,'Contrato Flexível Percentual'!$L$2/'Tela de entrada'!$D$12)</f>
        <v>5.8</v>
      </c>
      <c r="O513" s="1">
        <f>IFERROR(MIN('Tela de entrada'!$K$16,MAX(N513,'Tela de entrada'!$K$15)),"")</f>
        <v>5.8</v>
      </c>
      <c r="P513" s="1">
        <f>MAX(0,(SUMIFS($O$2:$O$745,$B$2:$B$745,B513,$A$2:$A$745,A513)-SUMIFS($N$2:$N$745,$B$2:$B$745,B513,$A$2:$A$745,A513)))*((O513-'Tela de entrada'!$K$15)/(IF(SUMIFS($O$2:$O$745,$B$2:$B$745,B513,$A$2:$A$745,A513)-('Tela de entrada'!$K$15*'Tela de entrada'!$D$12)=0,1,SUMIFS($O$2:$O$745,$B$2:$B$745,B513,$A$2:$A$745,A513)-('Tela de entrada'!$K$15*'Tela de entrada'!$D$12))))</f>
        <v>0</v>
      </c>
      <c r="Q513" s="1">
        <f>MAX(0,(SUMIFS($N$2:$N$745,$B$2:$B$745,B513,$A$2:$A$745,A513)-SUMIFS($O$2:$O$745,$B$2:$B$745,B513,$A$2:$A$745,A513)))*(('Tela de entrada'!$K$16-O513)/(IF((('Tela de entrada'!$K$16*'Tela de entrada'!$D$12)-SUMIFS($O$2:$O$745,$B$2:$B$745,B513,$A$2:$A$745,A513))=0,1,(('Tela de entrada'!$K$16*'Tela de entrada'!$D$12)-SUMIFS($O$2:$O$745,$B$2:$B$745,B513,$A$2:$A$745,A513)))))</f>
        <v>0</v>
      </c>
      <c r="R513" s="1">
        <f t="shared" si="27"/>
        <v>5.8</v>
      </c>
    </row>
    <row r="514" spans="1:18" x14ac:dyDescent="0.25">
      <c r="A514">
        <v>1</v>
      </c>
      <c r="B514">
        <v>1</v>
      </c>
      <c r="C514">
        <v>1</v>
      </c>
      <c r="D514">
        <v>513</v>
      </c>
      <c r="E514">
        <v>1</v>
      </c>
      <c r="F514" s="1">
        <f>INDEX('Tela de entrada'!$C$20:$C$763,MATCH('Contrato Flexível Percentual'!D514,'Tela de entrada'!$B$20:$B$763,0),1)</f>
        <v>26</v>
      </c>
      <c r="G514">
        <v>0</v>
      </c>
      <c r="H514">
        <f t="shared" si="25"/>
        <v>26</v>
      </c>
      <c r="M514" s="1">
        <f t="shared" si="26"/>
        <v>1.2999999999999999E-3</v>
      </c>
      <c r="N514" s="1">
        <f>IF('Tela de entrada'!$K$14="carga",$L$2*M514,'Contrato Flexível Percentual'!$L$2/'Tela de entrada'!$D$12)</f>
        <v>5.2</v>
      </c>
      <c r="O514" s="1">
        <f>IFERROR(MIN('Tela de entrada'!$K$16,MAX(N514,'Tela de entrada'!$K$15)),"")</f>
        <v>5.2</v>
      </c>
      <c r="P514" s="1">
        <f>MAX(0,(SUMIFS($O$2:$O$745,$B$2:$B$745,B514,$A$2:$A$745,A514)-SUMIFS($N$2:$N$745,$B$2:$B$745,B514,$A$2:$A$745,A514)))*((O514-'Tela de entrada'!$K$15)/(IF(SUMIFS($O$2:$O$745,$B$2:$B$745,B514,$A$2:$A$745,A514)-('Tela de entrada'!$K$15*'Tela de entrada'!$D$12)=0,1,SUMIFS($O$2:$O$745,$B$2:$B$745,B514,$A$2:$A$745,A514)-('Tela de entrada'!$K$15*'Tela de entrada'!$D$12))))</f>
        <v>0</v>
      </c>
      <c r="Q514" s="1">
        <f>MAX(0,(SUMIFS($N$2:$N$745,$B$2:$B$745,B514,$A$2:$A$745,A514)-SUMIFS($O$2:$O$745,$B$2:$B$745,B514,$A$2:$A$745,A514)))*(('Tela de entrada'!$K$16-O514)/(IF((('Tela de entrada'!$K$16*'Tela de entrada'!$D$12)-SUMIFS($O$2:$O$745,$B$2:$B$745,B514,$A$2:$A$745,A514))=0,1,(('Tela de entrada'!$K$16*'Tela de entrada'!$D$12)-SUMIFS($O$2:$O$745,$B$2:$B$745,B514,$A$2:$A$745,A514)))))</f>
        <v>0</v>
      </c>
      <c r="R514" s="1">
        <f t="shared" si="27"/>
        <v>5.2</v>
      </c>
    </row>
    <row r="515" spans="1:18" x14ac:dyDescent="0.25">
      <c r="A515">
        <v>1</v>
      </c>
      <c r="B515">
        <v>1</v>
      </c>
      <c r="C515">
        <v>1</v>
      </c>
      <c r="D515">
        <v>514</v>
      </c>
      <c r="E515">
        <v>1</v>
      </c>
      <c r="F515" s="1">
        <f>INDEX('Tela de entrada'!$C$20:$C$763,MATCH('Contrato Flexível Percentual'!D515,'Tela de entrada'!$B$20:$B$763,0),1)</f>
        <v>35</v>
      </c>
      <c r="G515">
        <v>0</v>
      </c>
      <c r="H515">
        <f t="shared" ref="H515:H578" si="28">F515-G515</f>
        <v>35</v>
      </c>
      <c r="M515" s="1">
        <f t="shared" ref="M515:M578" si="29">H515/IF(SUM($H$2:$H$745)=0,1,SUM($H$2:$H$745))</f>
        <v>1.75E-3</v>
      </c>
      <c r="N515" s="1">
        <f>IF('Tela de entrada'!$K$14="carga",$L$2*M515,'Contrato Flexível Percentual'!$L$2/'Tela de entrada'!$D$12)</f>
        <v>7</v>
      </c>
      <c r="O515" s="1">
        <f>IFERROR(MIN('Tela de entrada'!$K$16,MAX(N515,'Tela de entrada'!$K$15)),"")</f>
        <v>7</v>
      </c>
      <c r="P515" s="1">
        <f>MAX(0,(SUMIFS($O$2:$O$745,$B$2:$B$745,B515,$A$2:$A$745,A515)-SUMIFS($N$2:$N$745,$B$2:$B$745,B515,$A$2:$A$745,A515)))*((O515-'Tela de entrada'!$K$15)/(IF(SUMIFS($O$2:$O$745,$B$2:$B$745,B515,$A$2:$A$745,A515)-('Tela de entrada'!$K$15*'Tela de entrada'!$D$12)=0,1,SUMIFS($O$2:$O$745,$B$2:$B$745,B515,$A$2:$A$745,A515)-('Tela de entrada'!$K$15*'Tela de entrada'!$D$12))))</f>
        <v>0</v>
      </c>
      <c r="Q515" s="1">
        <f>MAX(0,(SUMIFS($N$2:$N$745,$B$2:$B$745,B515,$A$2:$A$745,A515)-SUMIFS($O$2:$O$745,$B$2:$B$745,B515,$A$2:$A$745,A515)))*(('Tela de entrada'!$K$16-O515)/(IF((('Tela de entrada'!$K$16*'Tela de entrada'!$D$12)-SUMIFS($O$2:$O$745,$B$2:$B$745,B515,$A$2:$A$745,A515))=0,1,(('Tela de entrada'!$K$16*'Tela de entrada'!$D$12)-SUMIFS($O$2:$O$745,$B$2:$B$745,B515,$A$2:$A$745,A515)))))</f>
        <v>0</v>
      </c>
      <c r="R515" s="1">
        <f t="shared" ref="R515:R578" si="30">O515-P515+Q515</f>
        <v>7</v>
      </c>
    </row>
    <row r="516" spans="1:18" x14ac:dyDescent="0.25">
      <c r="A516">
        <v>1</v>
      </c>
      <c r="B516">
        <v>1</v>
      </c>
      <c r="C516">
        <v>1</v>
      </c>
      <c r="D516">
        <v>515</v>
      </c>
      <c r="E516">
        <v>1</v>
      </c>
      <c r="F516" s="1">
        <f>INDEX('Tela de entrada'!$C$20:$C$763,MATCH('Contrato Flexível Percentual'!D516,'Tela de entrada'!$B$20:$B$763,0),1)</f>
        <v>50</v>
      </c>
      <c r="G516">
        <v>0</v>
      </c>
      <c r="H516">
        <f t="shared" si="28"/>
        <v>50</v>
      </c>
      <c r="M516" s="1">
        <f t="shared" si="29"/>
        <v>2.5000000000000001E-3</v>
      </c>
      <c r="N516" s="1">
        <f>IF('Tela de entrada'!$K$14="carga",$L$2*M516,'Contrato Flexível Percentual'!$L$2/'Tela de entrada'!$D$12)</f>
        <v>10</v>
      </c>
      <c r="O516" s="1">
        <f>IFERROR(MIN('Tela de entrada'!$K$16,MAX(N516,'Tela de entrada'!$K$15)),"")</f>
        <v>10</v>
      </c>
      <c r="P516" s="1">
        <f>MAX(0,(SUMIFS($O$2:$O$745,$B$2:$B$745,B516,$A$2:$A$745,A516)-SUMIFS($N$2:$N$745,$B$2:$B$745,B516,$A$2:$A$745,A516)))*((O516-'Tela de entrada'!$K$15)/(IF(SUMIFS($O$2:$O$745,$B$2:$B$745,B516,$A$2:$A$745,A516)-('Tela de entrada'!$K$15*'Tela de entrada'!$D$12)=0,1,SUMIFS($O$2:$O$745,$B$2:$B$745,B516,$A$2:$A$745,A516)-('Tela de entrada'!$K$15*'Tela de entrada'!$D$12))))</f>
        <v>0</v>
      </c>
      <c r="Q516" s="1">
        <f>MAX(0,(SUMIFS($N$2:$N$745,$B$2:$B$745,B516,$A$2:$A$745,A516)-SUMIFS($O$2:$O$745,$B$2:$B$745,B516,$A$2:$A$745,A516)))*(('Tela de entrada'!$K$16-O516)/(IF((('Tela de entrada'!$K$16*'Tela de entrada'!$D$12)-SUMIFS($O$2:$O$745,$B$2:$B$745,B516,$A$2:$A$745,A516))=0,1,(('Tela de entrada'!$K$16*'Tela de entrada'!$D$12)-SUMIFS($O$2:$O$745,$B$2:$B$745,B516,$A$2:$A$745,A516)))))</f>
        <v>0</v>
      </c>
      <c r="R516" s="1">
        <f t="shared" si="30"/>
        <v>10</v>
      </c>
    </row>
    <row r="517" spans="1:18" x14ac:dyDescent="0.25">
      <c r="A517">
        <v>1</v>
      </c>
      <c r="B517">
        <v>1</v>
      </c>
      <c r="C517">
        <v>1</v>
      </c>
      <c r="D517">
        <v>516</v>
      </c>
      <c r="E517">
        <v>1</v>
      </c>
      <c r="F517" s="1">
        <f>INDEX('Tela de entrada'!$C$20:$C$763,MATCH('Contrato Flexível Percentual'!D517,'Tela de entrada'!$B$20:$B$763,0),1)</f>
        <v>41</v>
      </c>
      <c r="G517">
        <v>0</v>
      </c>
      <c r="H517">
        <f t="shared" si="28"/>
        <v>41</v>
      </c>
      <c r="M517" s="1">
        <f t="shared" si="29"/>
        <v>2.0500000000000002E-3</v>
      </c>
      <c r="N517" s="1">
        <f>IF('Tela de entrada'!$K$14="carga",$L$2*M517,'Contrato Flexível Percentual'!$L$2/'Tela de entrada'!$D$12)</f>
        <v>8.2000000000000011</v>
      </c>
      <c r="O517" s="1">
        <f>IFERROR(MIN('Tela de entrada'!$K$16,MAX(N517,'Tela de entrada'!$K$15)),"")</f>
        <v>8.2000000000000011</v>
      </c>
      <c r="P517" s="1">
        <f>MAX(0,(SUMIFS($O$2:$O$745,$B$2:$B$745,B517,$A$2:$A$745,A517)-SUMIFS($N$2:$N$745,$B$2:$B$745,B517,$A$2:$A$745,A517)))*((O517-'Tela de entrada'!$K$15)/(IF(SUMIFS($O$2:$O$745,$B$2:$B$745,B517,$A$2:$A$745,A517)-('Tela de entrada'!$K$15*'Tela de entrada'!$D$12)=0,1,SUMIFS($O$2:$O$745,$B$2:$B$745,B517,$A$2:$A$745,A517)-('Tela de entrada'!$K$15*'Tela de entrada'!$D$12))))</f>
        <v>0</v>
      </c>
      <c r="Q517" s="1">
        <f>MAX(0,(SUMIFS($N$2:$N$745,$B$2:$B$745,B517,$A$2:$A$745,A517)-SUMIFS($O$2:$O$745,$B$2:$B$745,B517,$A$2:$A$745,A517)))*(('Tela de entrada'!$K$16-O517)/(IF((('Tela de entrada'!$K$16*'Tela de entrada'!$D$12)-SUMIFS($O$2:$O$745,$B$2:$B$745,B517,$A$2:$A$745,A517))=0,1,(('Tela de entrada'!$K$16*'Tela de entrada'!$D$12)-SUMIFS($O$2:$O$745,$B$2:$B$745,B517,$A$2:$A$745,A517)))))</f>
        <v>0</v>
      </c>
      <c r="R517" s="1">
        <f t="shared" si="30"/>
        <v>8.2000000000000011</v>
      </c>
    </row>
    <row r="518" spans="1:18" x14ac:dyDescent="0.25">
      <c r="A518">
        <v>1</v>
      </c>
      <c r="B518">
        <v>1</v>
      </c>
      <c r="C518">
        <v>1</v>
      </c>
      <c r="D518">
        <v>517</v>
      </c>
      <c r="E518">
        <v>1</v>
      </c>
      <c r="F518" s="1">
        <f>INDEX('Tela de entrada'!$C$20:$C$763,MATCH('Contrato Flexível Percentual'!D518,'Tela de entrada'!$B$20:$B$763,0),1)</f>
        <v>5</v>
      </c>
      <c r="G518">
        <v>0</v>
      </c>
      <c r="H518">
        <f t="shared" si="28"/>
        <v>5</v>
      </c>
      <c r="M518" s="1">
        <f t="shared" si="29"/>
        <v>2.5000000000000001E-4</v>
      </c>
      <c r="N518" s="1">
        <f>IF('Tela de entrada'!$K$14="carga",$L$2*M518,'Contrato Flexível Percentual'!$L$2/'Tela de entrada'!$D$12)</f>
        <v>1</v>
      </c>
      <c r="O518" s="1">
        <f>IFERROR(MIN('Tela de entrada'!$K$16,MAX(N518,'Tela de entrada'!$K$15)),"")</f>
        <v>1</v>
      </c>
      <c r="P518" s="1">
        <f>MAX(0,(SUMIFS($O$2:$O$745,$B$2:$B$745,B518,$A$2:$A$745,A518)-SUMIFS($N$2:$N$745,$B$2:$B$745,B518,$A$2:$A$745,A518)))*((O518-'Tela de entrada'!$K$15)/(IF(SUMIFS($O$2:$O$745,$B$2:$B$745,B518,$A$2:$A$745,A518)-('Tela de entrada'!$K$15*'Tela de entrada'!$D$12)=0,1,SUMIFS($O$2:$O$745,$B$2:$B$745,B518,$A$2:$A$745,A518)-('Tela de entrada'!$K$15*'Tela de entrada'!$D$12))))</f>
        <v>0</v>
      </c>
      <c r="Q518" s="1">
        <f>MAX(0,(SUMIFS($N$2:$N$745,$B$2:$B$745,B518,$A$2:$A$745,A518)-SUMIFS($O$2:$O$745,$B$2:$B$745,B518,$A$2:$A$745,A518)))*(('Tela de entrada'!$K$16-O518)/(IF((('Tela de entrada'!$K$16*'Tela de entrada'!$D$12)-SUMIFS($O$2:$O$745,$B$2:$B$745,B518,$A$2:$A$745,A518))=0,1,(('Tela de entrada'!$K$16*'Tela de entrada'!$D$12)-SUMIFS($O$2:$O$745,$B$2:$B$745,B518,$A$2:$A$745,A518)))))</f>
        <v>0</v>
      </c>
      <c r="R518" s="1">
        <f t="shared" si="30"/>
        <v>1</v>
      </c>
    </row>
    <row r="519" spans="1:18" x14ac:dyDescent="0.25">
      <c r="A519">
        <v>1</v>
      </c>
      <c r="B519">
        <v>1</v>
      </c>
      <c r="C519">
        <v>1</v>
      </c>
      <c r="D519">
        <v>518</v>
      </c>
      <c r="E519">
        <v>1</v>
      </c>
      <c r="F519" s="1">
        <f>INDEX('Tela de entrada'!$C$20:$C$763,MATCH('Contrato Flexível Percentual'!D519,'Tela de entrada'!$B$20:$B$763,0),1)</f>
        <v>20</v>
      </c>
      <c r="G519">
        <v>0</v>
      </c>
      <c r="H519">
        <f t="shared" si="28"/>
        <v>20</v>
      </c>
      <c r="M519" s="1">
        <f t="shared" si="29"/>
        <v>1E-3</v>
      </c>
      <c r="N519" s="1">
        <f>IF('Tela de entrada'!$K$14="carga",$L$2*M519,'Contrato Flexível Percentual'!$L$2/'Tela de entrada'!$D$12)</f>
        <v>4</v>
      </c>
      <c r="O519" s="1">
        <f>IFERROR(MIN('Tela de entrada'!$K$16,MAX(N519,'Tela de entrada'!$K$15)),"")</f>
        <v>4</v>
      </c>
      <c r="P519" s="1">
        <f>MAX(0,(SUMIFS($O$2:$O$745,$B$2:$B$745,B519,$A$2:$A$745,A519)-SUMIFS($N$2:$N$745,$B$2:$B$745,B519,$A$2:$A$745,A519)))*((O519-'Tela de entrada'!$K$15)/(IF(SUMIFS($O$2:$O$745,$B$2:$B$745,B519,$A$2:$A$745,A519)-('Tela de entrada'!$K$15*'Tela de entrada'!$D$12)=0,1,SUMIFS($O$2:$O$745,$B$2:$B$745,B519,$A$2:$A$745,A519)-('Tela de entrada'!$K$15*'Tela de entrada'!$D$12))))</f>
        <v>0</v>
      </c>
      <c r="Q519" s="1">
        <f>MAX(0,(SUMIFS($N$2:$N$745,$B$2:$B$745,B519,$A$2:$A$745,A519)-SUMIFS($O$2:$O$745,$B$2:$B$745,B519,$A$2:$A$745,A519)))*(('Tela de entrada'!$K$16-O519)/(IF((('Tela de entrada'!$K$16*'Tela de entrada'!$D$12)-SUMIFS($O$2:$O$745,$B$2:$B$745,B519,$A$2:$A$745,A519))=0,1,(('Tela de entrada'!$K$16*'Tela de entrada'!$D$12)-SUMIFS($O$2:$O$745,$B$2:$B$745,B519,$A$2:$A$745,A519)))))</f>
        <v>0</v>
      </c>
      <c r="R519" s="1">
        <f t="shared" si="30"/>
        <v>4</v>
      </c>
    </row>
    <row r="520" spans="1:18" x14ac:dyDescent="0.25">
      <c r="A520">
        <v>1</v>
      </c>
      <c r="B520">
        <v>1</v>
      </c>
      <c r="C520">
        <v>1</v>
      </c>
      <c r="D520">
        <v>519</v>
      </c>
      <c r="E520">
        <v>1</v>
      </c>
      <c r="F520" s="1">
        <f>INDEX('Tela de entrada'!$C$20:$C$763,MATCH('Contrato Flexível Percentual'!D520,'Tela de entrada'!$B$20:$B$763,0),1)</f>
        <v>12</v>
      </c>
      <c r="G520">
        <v>0</v>
      </c>
      <c r="H520">
        <f t="shared" si="28"/>
        <v>12</v>
      </c>
      <c r="M520" s="1">
        <f t="shared" si="29"/>
        <v>5.9999999999999995E-4</v>
      </c>
      <c r="N520" s="1">
        <f>IF('Tela de entrada'!$K$14="carga",$L$2*M520,'Contrato Flexível Percentual'!$L$2/'Tela de entrada'!$D$12)</f>
        <v>2.4</v>
      </c>
      <c r="O520" s="1">
        <f>IFERROR(MIN('Tela de entrada'!$K$16,MAX(N520,'Tela de entrada'!$K$15)),"")</f>
        <v>2.4</v>
      </c>
      <c r="P520" s="1">
        <f>MAX(0,(SUMIFS($O$2:$O$745,$B$2:$B$745,B520,$A$2:$A$745,A520)-SUMIFS($N$2:$N$745,$B$2:$B$745,B520,$A$2:$A$745,A520)))*((O520-'Tela de entrada'!$K$15)/(IF(SUMIFS($O$2:$O$745,$B$2:$B$745,B520,$A$2:$A$745,A520)-('Tela de entrada'!$K$15*'Tela de entrada'!$D$12)=0,1,SUMIFS($O$2:$O$745,$B$2:$B$745,B520,$A$2:$A$745,A520)-('Tela de entrada'!$K$15*'Tela de entrada'!$D$12))))</f>
        <v>0</v>
      </c>
      <c r="Q520" s="1">
        <f>MAX(0,(SUMIFS($N$2:$N$745,$B$2:$B$745,B520,$A$2:$A$745,A520)-SUMIFS($O$2:$O$745,$B$2:$B$745,B520,$A$2:$A$745,A520)))*(('Tela de entrada'!$K$16-O520)/(IF((('Tela de entrada'!$K$16*'Tela de entrada'!$D$12)-SUMIFS($O$2:$O$745,$B$2:$B$745,B520,$A$2:$A$745,A520))=0,1,(('Tela de entrada'!$K$16*'Tela de entrada'!$D$12)-SUMIFS($O$2:$O$745,$B$2:$B$745,B520,$A$2:$A$745,A520)))))</f>
        <v>0</v>
      </c>
      <c r="R520" s="1">
        <f t="shared" si="30"/>
        <v>2.4</v>
      </c>
    </row>
    <row r="521" spans="1:18" x14ac:dyDescent="0.25">
      <c r="A521">
        <v>1</v>
      </c>
      <c r="B521">
        <v>1</v>
      </c>
      <c r="C521">
        <v>1</v>
      </c>
      <c r="D521">
        <v>520</v>
      </c>
      <c r="E521">
        <v>1</v>
      </c>
      <c r="F521" s="1">
        <f>INDEX('Tela de entrada'!$C$20:$C$763,MATCH('Contrato Flexível Percentual'!D521,'Tela de entrada'!$B$20:$B$763,0),1)</f>
        <v>19</v>
      </c>
      <c r="G521">
        <v>0</v>
      </c>
      <c r="H521">
        <f t="shared" si="28"/>
        <v>19</v>
      </c>
      <c r="M521" s="1">
        <f t="shared" si="29"/>
        <v>9.5E-4</v>
      </c>
      <c r="N521" s="1">
        <f>IF('Tela de entrada'!$K$14="carga",$L$2*M521,'Contrato Flexível Percentual'!$L$2/'Tela de entrada'!$D$12)</f>
        <v>3.8</v>
      </c>
      <c r="O521" s="1">
        <f>IFERROR(MIN('Tela de entrada'!$K$16,MAX(N521,'Tela de entrada'!$K$15)),"")</f>
        <v>3.8</v>
      </c>
      <c r="P521" s="1">
        <f>MAX(0,(SUMIFS($O$2:$O$745,$B$2:$B$745,B521,$A$2:$A$745,A521)-SUMIFS($N$2:$N$745,$B$2:$B$745,B521,$A$2:$A$745,A521)))*((O521-'Tela de entrada'!$K$15)/(IF(SUMIFS($O$2:$O$745,$B$2:$B$745,B521,$A$2:$A$745,A521)-('Tela de entrada'!$K$15*'Tela de entrada'!$D$12)=0,1,SUMIFS($O$2:$O$745,$B$2:$B$745,B521,$A$2:$A$745,A521)-('Tela de entrada'!$K$15*'Tela de entrada'!$D$12))))</f>
        <v>0</v>
      </c>
      <c r="Q521" s="1">
        <f>MAX(0,(SUMIFS($N$2:$N$745,$B$2:$B$745,B521,$A$2:$A$745,A521)-SUMIFS($O$2:$O$745,$B$2:$B$745,B521,$A$2:$A$745,A521)))*(('Tela de entrada'!$K$16-O521)/(IF((('Tela de entrada'!$K$16*'Tela de entrada'!$D$12)-SUMIFS($O$2:$O$745,$B$2:$B$745,B521,$A$2:$A$745,A521))=0,1,(('Tela de entrada'!$K$16*'Tela de entrada'!$D$12)-SUMIFS($O$2:$O$745,$B$2:$B$745,B521,$A$2:$A$745,A521)))))</f>
        <v>0</v>
      </c>
      <c r="R521" s="1">
        <f t="shared" si="30"/>
        <v>3.8</v>
      </c>
    </row>
    <row r="522" spans="1:18" x14ac:dyDescent="0.25">
      <c r="A522">
        <v>1</v>
      </c>
      <c r="B522">
        <v>1</v>
      </c>
      <c r="C522">
        <v>1</v>
      </c>
      <c r="D522">
        <v>521</v>
      </c>
      <c r="E522">
        <v>1</v>
      </c>
      <c r="F522" s="1">
        <f>INDEX('Tela de entrada'!$C$20:$C$763,MATCH('Contrato Flexível Percentual'!D522,'Tela de entrada'!$B$20:$B$763,0),1)</f>
        <v>29</v>
      </c>
      <c r="G522">
        <v>0</v>
      </c>
      <c r="H522">
        <f t="shared" si="28"/>
        <v>29</v>
      </c>
      <c r="M522" s="1">
        <f t="shared" si="29"/>
        <v>1.4499999999999999E-3</v>
      </c>
      <c r="N522" s="1">
        <f>IF('Tela de entrada'!$K$14="carga",$L$2*M522,'Contrato Flexível Percentual'!$L$2/'Tela de entrada'!$D$12)</f>
        <v>5.8</v>
      </c>
      <c r="O522" s="1">
        <f>IFERROR(MIN('Tela de entrada'!$K$16,MAX(N522,'Tela de entrada'!$K$15)),"")</f>
        <v>5.8</v>
      </c>
      <c r="P522" s="1">
        <f>MAX(0,(SUMIFS($O$2:$O$745,$B$2:$B$745,B522,$A$2:$A$745,A522)-SUMIFS($N$2:$N$745,$B$2:$B$745,B522,$A$2:$A$745,A522)))*((O522-'Tela de entrada'!$K$15)/(IF(SUMIFS($O$2:$O$745,$B$2:$B$745,B522,$A$2:$A$745,A522)-('Tela de entrada'!$K$15*'Tela de entrada'!$D$12)=0,1,SUMIFS($O$2:$O$745,$B$2:$B$745,B522,$A$2:$A$745,A522)-('Tela de entrada'!$K$15*'Tela de entrada'!$D$12))))</f>
        <v>0</v>
      </c>
      <c r="Q522" s="1">
        <f>MAX(0,(SUMIFS($N$2:$N$745,$B$2:$B$745,B522,$A$2:$A$745,A522)-SUMIFS($O$2:$O$745,$B$2:$B$745,B522,$A$2:$A$745,A522)))*(('Tela de entrada'!$K$16-O522)/(IF((('Tela de entrada'!$K$16*'Tela de entrada'!$D$12)-SUMIFS($O$2:$O$745,$B$2:$B$745,B522,$A$2:$A$745,A522))=0,1,(('Tela de entrada'!$K$16*'Tela de entrada'!$D$12)-SUMIFS($O$2:$O$745,$B$2:$B$745,B522,$A$2:$A$745,A522)))))</f>
        <v>0</v>
      </c>
      <c r="R522" s="1">
        <f t="shared" si="30"/>
        <v>5.8</v>
      </c>
    </row>
    <row r="523" spans="1:18" x14ac:dyDescent="0.25">
      <c r="A523">
        <v>1</v>
      </c>
      <c r="B523">
        <v>1</v>
      </c>
      <c r="C523">
        <v>1</v>
      </c>
      <c r="D523">
        <v>522</v>
      </c>
      <c r="E523">
        <v>1</v>
      </c>
      <c r="F523" s="1">
        <f>INDEX('Tela de entrada'!$C$20:$C$763,MATCH('Contrato Flexível Percentual'!D523,'Tela de entrada'!$B$20:$B$763,0),1)</f>
        <v>5</v>
      </c>
      <c r="G523">
        <v>0</v>
      </c>
      <c r="H523">
        <f t="shared" si="28"/>
        <v>5</v>
      </c>
      <c r="M523" s="1">
        <f t="shared" si="29"/>
        <v>2.5000000000000001E-4</v>
      </c>
      <c r="N523" s="1">
        <f>IF('Tela de entrada'!$K$14="carga",$L$2*M523,'Contrato Flexível Percentual'!$L$2/'Tela de entrada'!$D$12)</f>
        <v>1</v>
      </c>
      <c r="O523" s="1">
        <f>IFERROR(MIN('Tela de entrada'!$K$16,MAX(N523,'Tela de entrada'!$K$15)),"")</f>
        <v>1</v>
      </c>
      <c r="P523" s="1">
        <f>MAX(0,(SUMIFS($O$2:$O$745,$B$2:$B$745,B523,$A$2:$A$745,A523)-SUMIFS($N$2:$N$745,$B$2:$B$745,B523,$A$2:$A$745,A523)))*((O523-'Tela de entrada'!$K$15)/(IF(SUMIFS($O$2:$O$745,$B$2:$B$745,B523,$A$2:$A$745,A523)-('Tela de entrada'!$K$15*'Tela de entrada'!$D$12)=0,1,SUMIFS($O$2:$O$745,$B$2:$B$745,B523,$A$2:$A$745,A523)-('Tela de entrada'!$K$15*'Tela de entrada'!$D$12))))</f>
        <v>0</v>
      </c>
      <c r="Q523" s="1">
        <f>MAX(0,(SUMIFS($N$2:$N$745,$B$2:$B$745,B523,$A$2:$A$745,A523)-SUMIFS($O$2:$O$745,$B$2:$B$745,B523,$A$2:$A$745,A523)))*(('Tela de entrada'!$K$16-O523)/(IF((('Tela de entrada'!$K$16*'Tela de entrada'!$D$12)-SUMIFS($O$2:$O$745,$B$2:$B$745,B523,$A$2:$A$745,A523))=0,1,(('Tela de entrada'!$K$16*'Tela de entrada'!$D$12)-SUMIFS($O$2:$O$745,$B$2:$B$745,B523,$A$2:$A$745,A523)))))</f>
        <v>0</v>
      </c>
      <c r="R523" s="1">
        <f t="shared" si="30"/>
        <v>1</v>
      </c>
    </row>
    <row r="524" spans="1:18" x14ac:dyDescent="0.25">
      <c r="A524">
        <v>1</v>
      </c>
      <c r="B524">
        <v>1</v>
      </c>
      <c r="C524">
        <v>1</v>
      </c>
      <c r="D524">
        <v>523</v>
      </c>
      <c r="E524">
        <v>1</v>
      </c>
      <c r="F524" s="1">
        <f>INDEX('Tela de entrada'!$C$20:$C$763,MATCH('Contrato Flexível Percentual'!D524,'Tela de entrada'!$B$20:$B$763,0),1)</f>
        <v>45</v>
      </c>
      <c r="G524">
        <v>0</v>
      </c>
      <c r="H524">
        <f t="shared" si="28"/>
        <v>45</v>
      </c>
      <c r="M524" s="1">
        <f t="shared" si="29"/>
        <v>2.2499999999999998E-3</v>
      </c>
      <c r="N524" s="1">
        <f>IF('Tela de entrada'!$K$14="carga",$L$2*M524,'Contrato Flexível Percentual'!$L$2/'Tela de entrada'!$D$12)</f>
        <v>9</v>
      </c>
      <c r="O524" s="1">
        <f>IFERROR(MIN('Tela de entrada'!$K$16,MAX(N524,'Tela de entrada'!$K$15)),"")</f>
        <v>9</v>
      </c>
      <c r="P524" s="1">
        <f>MAX(0,(SUMIFS($O$2:$O$745,$B$2:$B$745,B524,$A$2:$A$745,A524)-SUMIFS($N$2:$N$745,$B$2:$B$745,B524,$A$2:$A$745,A524)))*((O524-'Tela de entrada'!$K$15)/(IF(SUMIFS($O$2:$O$745,$B$2:$B$745,B524,$A$2:$A$745,A524)-('Tela de entrada'!$K$15*'Tela de entrada'!$D$12)=0,1,SUMIFS($O$2:$O$745,$B$2:$B$745,B524,$A$2:$A$745,A524)-('Tela de entrada'!$K$15*'Tela de entrada'!$D$12))))</f>
        <v>0</v>
      </c>
      <c r="Q524" s="1">
        <f>MAX(0,(SUMIFS($N$2:$N$745,$B$2:$B$745,B524,$A$2:$A$745,A524)-SUMIFS($O$2:$O$745,$B$2:$B$745,B524,$A$2:$A$745,A524)))*(('Tela de entrada'!$K$16-O524)/(IF((('Tela de entrada'!$K$16*'Tela de entrada'!$D$12)-SUMIFS($O$2:$O$745,$B$2:$B$745,B524,$A$2:$A$745,A524))=0,1,(('Tela de entrada'!$K$16*'Tela de entrada'!$D$12)-SUMIFS($O$2:$O$745,$B$2:$B$745,B524,$A$2:$A$745,A524)))))</f>
        <v>0</v>
      </c>
      <c r="R524" s="1">
        <f t="shared" si="30"/>
        <v>9</v>
      </c>
    </row>
    <row r="525" spans="1:18" x14ac:dyDescent="0.25">
      <c r="A525">
        <v>1</v>
      </c>
      <c r="B525">
        <v>1</v>
      </c>
      <c r="C525">
        <v>1</v>
      </c>
      <c r="D525">
        <v>524</v>
      </c>
      <c r="E525">
        <v>1</v>
      </c>
      <c r="F525" s="1">
        <f>INDEX('Tela de entrada'!$C$20:$C$763,MATCH('Contrato Flexível Percentual'!D525,'Tela de entrada'!$B$20:$B$763,0),1)</f>
        <v>9</v>
      </c>
      <c r="G525">
        <v>0</v>
      </c>
      <c r="H525">
        <f t="shared" si="28"/>
        <v>9</v>
      </c>
      <c r="M525" s="1">
        <f t="shared" si="29"/>
        <v>4.4999999999999999E-4</v>
      </c>
      <c r="N525" s="1">
        <f>IF('Tela de entrada'!$K$14="carga",$L$2*M525,'Contrato Flexível Percentual'!$L$2/'Tela de entrada'!$D$12)</f>
        <v>1.8</v>
      </c>
      <c r="O525" s="1">
        <f>IFERROR(MIN('Tela de entrada'!$K$16,MAX(N525,'Tela de entrada'!$K$15)),"")</f>
        <v>1.8</v>
      </c>
      <c r="P525" s="1">
        <f>MAX(0,(SUMIFS($O$2:$O$745,$B$2:$B$745,B525,$A$2:$A$745,A525)-SUMIFS($N$2:$N$745,$B$2:$B$745,B525,$A$2:$A$745,A525)))*((O525-'Tela de entrada'!$K$15)/(IF(SUMIFS($O$2:$O$745,$B$2:$B$745,B525,$A$2:$A$745,A525)-('Tela de entrada'!$K$15*'Tela de entrada'!$D$12)=0,1,SUMIFS($O$2:$O$745,$B$2:$B$745,B525,$A$2:$A$745,A525)-('Tela de entrada'!$K$15*'Tela de entrada'!$D$12))))</f>
        <v>0</v>
      </c>
      <c r="Q525" s="1">
        <f>MAX(0,(SUMIFS($N$2:$N$745,$B$2:$B$745,B525,$A$2:$A$745,A525)-SUMIFS($O$2:$O$745,$B$2:$B$745,B525,$A$2:$A$745,A525)))*(('Tela de entrada'!$K$16-O525)/(IF((('Tela de entrada'!$K$16*'Tela de entrada'!$D$12)-SUMIFS($O$2:$O$745,$B$2:$B$745,B525,$A$2:$A$745,A525))=0,1,(('Tela de entrada'!$K$16*'Tela de entrada'!$D$12)-SUMIFS($O$2:$O$745,$B$2:$B$745,B525,$A$2:$A$745,A525)))))</f>
        <v>0</v>
      </c>
      <c r="R525" s="1">
        <f t="shared" si="30"/>
        <v>1.8</v>
      </c>
    </row>
    <row r="526" spans="1:18" x14ac:dyDescent="0.25">
      <c r="A526">
        <v>1</v>
      </c>
      <c r="B526">
        <v>1</v>
      </c>
      <c r="C526">
        <v>1</v>
      </c>
      <c r="D526">
        <v>525</v>
      </c>
      <c r="E526">
        <v>1</v>
      </c>
      <c r="F526" s="1">
        <f>INDEX('Tela de entrada'!$C$20:$C$763,MATCH('Contrato Flexível Percentual'!D526,'Tela de entrada'!$B$20:$B$763,0),1)</f>
        <v>41</v>
      </c>
      <c r="G526">
        <v>0</v>
      </c>
      <c r="H526">
        <f t="shared" si="28"/>
        <v>41</v>
      </c>
      <c r="M526" s="1">
        <f t="shared" si="29"/>
        <v>2.0500000000000002E-3</v>
      </c>
      <c r="N526" s="1">
        <f>IF('Tela de entrada'!$K$14="carga",$L$2*M526,'Contrato Flexível Percentual'!$L$2/'Tela de entrada'!$D$12)</f>
        <v>8.2000000000000011</v>
      </c>
      <c r="O526" s="1">
        <f>IFERROR(MIN('Tela de entrada'!$K$16,MAX(N526,'Tela de entrada'!$K$15)),"")</f>
        <v>8.2000000000000011</v>
      </c>
      <c r="P526" s="1">
        <f>MAX(0,(SUMIFS($O$2:$O$745,$B$2:$B$745,B526,$A$2:$A$745,A526)-SUMIFS($N$2:$N$745,$B$2:$B$745,B526,$A$2:$A$745,A526)))*((O526-'Tela de entrada'!$K$15)/(IF(SUMIFS($O$2:$O$745,$B$2:$B$745,B526,$A$2:$A$745,A526)-('Tela de entrada'!$K$15*'Tela de entrada'!$D$12)=0,1,SUMIFS($O$2:$O$745,$B$2:$B$745,B526,$A$2:$A$745,A526)-('Tela de entrada'!$K$15*'Tela de entrada'!$D$12))))</f>
        <v>0</v>
      </c>
      <c r="Q526" s="1">
        <f>MAX(0,(SUMIFS($N$2:$N$745,$B$2:$B$745,B526,$A$2:$A$745,A526)-SUMIFS($O$2:$O$745,$B$2:$B$745,B526,$A$2:$A$745,A526)))*(('Tela de entrada'!$K$16-O526)/(IF((('Tela de entrada'!$K$16*'Tela de entrada'!$D$12)-SUMIFS($O$2:$O$745,$B$2:$B$745,B526,$A$2:$A$745,A526))=0,1,(('Tela de entrada'!$K$16*'Tela de entrada'!$D$12)-SUMIFS($O$2:$O$745,$B$2:$B$745,B526,$A$2:$A$745,A526)))))</f>
        <v>0</v>
      </c>
      <c r="R526" s="1">
        <f t="shared" si="30"/>
        <v>8.2000000000000011</v>
      </c>
    </row>
    <row r="527" spans="1:18" x14ac:dyDescent="0.25">
      <c r="A527">
        <v>1</v>
      </c>
      <c r="B527">
        <v>1</v>
      </c>
      <c r="C527">
        <v>1</v>
      </c>
      <c r="D527">
        <v>526</v>
      </c>
      <c r="E527">
        <v>1</v>
      </c>
      <c r="F527" s="1">
        <f>INDEX('Tela de entrada'!$C$20:$C$763,MATCH('Contrato Flexível Percentual'!D527,'Tela de entrada'!$B$20:$B$763,0),1)</f>
        <v>13</v>
      </c>
      <c r="G527">
        <v>0</v>
      </c>
      <c r="H527">
        <f t="shared" si="28"/>
        <v>13</v>
      </c>
      <c r="M527" s="1">
        <f t="shared" si="29"/>
        <v>6.4999999999999997E-4</v>
      </c>
      <c r="N527" s="1">
        <f>IF('Tela de entrada'!$K$14="carga",$L$2*M527,'Contrato Flexível Percentual'!$L$2/'Tela de entrada'!$D$12)</f>
        <v>2.6</v>
      </c>
      <c r="O527" s="1">
        <f>IFERROR(MIN('Tela de entrada'!$K$16,MAX(N527,'Tela de entrada'!$K$15)),"")</f>
        <v>2.6</v>
      </c>
      <c r="P527" s="1">
        <f>MAX(0,(SUMIFS($O$2:$O$745,$B$2:$B$745,B527,$A$2:$A$745,A527)-SUMIFS($N$2:$N$745,$B$2:$B$745,B527,$A$2:$A$745,A527)))*((O527-'Tela de entrada'!$K$15)/(IF(SUMIFS($O$2:$O$745,$B$2:$B$745,B527,$A$2:$A$745,A527)-('Tela de entrada'!$K$15*'Tela de entrada'!$D$12)=0,1,SUMIFS($O$2:$O$745,$B$2:$B$745,B527,$A$2:$A$745,A527)-('Tela de entrada'!$K$15*'Tela de entrada'!$D$12))))</f>
        <v>0</v>
      </c>
      <c r="Q527" s="1">
        <f>MAX(0,(SUMIFS($N$2:$N$745,$B$2:$B$745,B527,$A$2:$A$745,A527)-SUMIFS($O$2:$O$745,$B$2:$B$745,B527,$A$2:$A$745,A527)))*(('Tela de entrada'!$K$16-O527)/(IF((('Tela de entrada'!$K$16*'Tela de entrada'!$D$12)-SUMIFS($O$2:$O$745,$B$2:$B$745,B527,$A$2:$A$745,A527))=0,1,(('Tela de entrada'!$K$16*'Tela de entrada'!$D$12)-SUMIFS($O$2:$O$745,$B$2:$B$745,B527,$A$2:$A$745,A527)))))</f>
        <v>0</v>
      </c>
      <c r="R527" s="1">
        <f t="shared" si="30"/>
        <v>2.6</v>
      </c>
    </row>
    <row r="528" spans="1:18" x14ac:dyDescent="0.25">
      <c r="A528">
        <v>1</v>
      </c>
      <c r="B528">
        <v>1</v>
      </c>
      <c r="C528">
        <v>1</v>
      </c>
      <c r="D528">
        <v>527</v>
      </c>
      <c r="E528">
        <v>1</v>
      </c>
      <c r="F528" s="1">
        <f>INDEX('Tela de entrada'!$C$20:$C$763,MATCH('Contrato Flexível Percentual'!D528,'Tela de entrada'!$B$20:$B$763,0),1)</f>
        <v>26</v>
      </c>
      <c r="G528">
        <v>0</v>
      </c>
      <c r="H528">
        <f t="shared" si="28"/>
        <v>26</v>
      </c>
      <c r="M528" s="1">
        <f t="shared" si="29"/>
        <v>1.2999999999999999E-3</v>
      </c>
      <c r="N528" s="1">
        <f>IF('Tela de entrada'!$K$14="carga",$L$2*M528,'Contrato Flexível Percentual'!$L$2/'Tela de entrada'!$D$12)</f>
        <v>5.2</v>
      </c>
      <c r="O528" s="1">
        <f>IFERROR(MIN('Tela de entrada'!$K$16,MAX(N528,'Tela de entrada'!$K$15)),"")</f>
        <v>5.2</v>
      </c>
      <c r="P528" s="1">
        <f>MAX(0,(SUMIFS($O$2:$O$745,$B$2:$B$745,B528,$A$2:$A$745,A528)-SUMIFS($N$2:$N$745,$B$2:$B$745,B528,$A$2:$A$745,A528)))*((O528-'Tela de entrada'!$K$15)/(IF(SUMIFS($O$2:$O$745,$B$2:$B$745,B528,$A$2:$A$745,A528)-('Tela de entrada'!$K$15*'Tela de entrada'!$D$12)=0,1,SUMIFS($O$2:$O$745,$B$2:$B$745,B528,$A$2:$A$745,A528)-('Tela de entrada'!$K$15*'Tela de entrada'!$D$12))))</f>
        <v>0</v>
      </c>
      <c r="Q528" s="1">
        <f>MAX(0,(SUMIFS($N$2:$N$745,$B$2:$B$745,B528,$A$2:$A$745,A528)-SUMIFS($O$2:$O$745,$B$2:$B$745,B528,$A$2:$A$745,A528)))*(('Tela de entrada'!$K$16-O528)/(IF((('Tela de entrada'!$K$16*'Tela de entrada'!$D$12)-SUMIFS($O$2:$O$745,$B$2:$B$745,B528,$A$2:$A$745,A528))=0,1,(('Tela de entrada'!$K$16*'Tela de entrada'!$D$12)-SUMIFS($O$2:$O$745,$B$2:$B$745,B528,$A$2:$A$745,A528)))))</f>
        <v>0</v>
      </c>
      <c r="R528" s="1">
        <f t="shared" si="30"/>
        <v>5.2</v>
      </c>
    </row>
    <row r="529" spans="1:18" x14ac:dyDescent="0.25">
      <c r="A529">
        <v>1</v>
      </c>
      <c r="B529">
        <v>1</v>
      </c>
      <c r="C529">
        <v>1</v>
      </c>
      <c r="D529">
        <v>528</v>
      </c>
      <c r="E529">
        <v>1</v>
      </c>
      <c r="F529" s="1">
        <f>INDEX('Tela de entrada'!$C$20:$C$763,MATCH('Contrato Flexível Percentual'!D529,'Tela de entrada'!$B$20:$B$763,0),1)</f>
        <v>40</v>
      </c>
      <c r="G529">
        <v>0</v>
      </c>
      <c r="H529">
        <f t="shared" si="28"/>
        <v>40</v>
      </c>
      <c r="M529" s="1">
        <f t="shared" si="29"/>
        <v>2E-3</v>
      </c>
      <c r="N529" s="1">
        <f>IF('Tela de entrada'!$K$14="carga",$L$2*M529,'Contrato Flexível Percentual'!$L$2/'Tela de entrada'!$D$12)</f>
        <v>8</v>
      </c>
      <c r="O529" s="1">
        <f>IFERROR(MIN('Tela de entrada'!$K$16,MAX(N529,'Tela de entrada'!$K$15)),"")</f>
        <v>8</v>
      </c>
      <c r="P529" s="1">
        <f>MAX(0,(SUMIFS($O$2:$O$745,$B$2:$B$745,B529,$A$2:$A$745,A529)-SUMIFS($N$2:$N$745,$B$2:$B$745,B529,$A$2:$A$745,A529)))*((O529-'Tela de entrada'!$K$15)/(IF(SUMIFS($O$2:$O$745,$B$2:$B$745,B529,$A$2:$A$745,A529)-('Tela de entrada'!$K$15*'Tela de entrada'!$D$12)=0,1,SUMIFS($O$2:$O$745,$B$2:$B$745,B529,$A$2:$A$745,A529)-('Tela de entrada'!$K$15*'Tela de entrada'!$D$12))))</f>
        <v>0</v>
      </c>
      <c r="Q529" s="1">
        <f>MAX(0,(SUMIFS($N$2:$N$745,$B$2:$B$745,B529,$A$2:$A$745,A529)-SUMIFS($O$2:$O$745,$B$2:$B$745,B529,$A$2:$A$745,A529)))*(('Tela de entrada'!$K$16-O529)/(IF((('Tela de entrada'!$K$16*'Tela de entrada'!$D$12)-SUMIFS($O$2:$O$745,$B$2:$B$745,B529,$A$2:$A$745,A529))=0,1,(('Tela de entrada'!$K$16*'Tela de entrada'!$D$12)-SUMIFS($O$2:$O$745,$B$2:$B$745,B529,$A$2:$A$745,A529)))))</f>
        <v>0</v>
      </c>
      <c r="R529" s="1">
        <f t="shared" si="30"/>
        <v>8</v>
      </c>
    </row>
    <row r="530" spans="1:18" x14ac:dyDescent="0.25">
      <c r="A530">
        <v>1</v>
      </c>
      <c r="B530">
        <v>1</v>
      </c>
      <c r="C530">
        <v>1</v>
      </c>
      <c r="D530">
        <v>529</v>
      </c>
      <c r="E530">
        <v>1</v>
      </c>
      <c r="F530" s="1">
        <f>INDEX('Tela de entrada'!$C$20:$C$763,MATCH('Contrato Flexível Percentual'!D530,'Tela de entrada'!$B$20:$B$763,0),1)</f>
        <v>24</v>
      </c>
      <c r="G530">
        <v>0</v>
      </c>
      <c r="H530">
        <f t="shared" si="28"/>
        <v>24</v>
      </c>
      <c r="M530" s="1">
        <f t="shared" si="29"/>
        <v>1.1999999999999999E-3</v>
      </c>
      <c r="N530" s="1">
        <f>IF('Tela de entrada'!$K$14="carga",$L$2*M530,'Contrato Flexível Percentual'!$L$2/'Tela de entrada'!$D$12)</f>
        <v>4.8</v>
      </c>
      <c r="O530" s="1">
        <f>IFERROR(MIN('Tela de entrada'!$K$16,MAX(N530,'Tela de entrada'!$K$15)),"")</f>
        <v>4.8</v>
      </c>
      <c r="P530" s="1">
        <f>MAX(0,(SUMIFS($O$2:$O$745,$B$2:$B$745,B530,$A$2:$A$745,A530)-SUMIFS($N$2:$N$745,$B$2:$B$745,B530,$A$2:$A$745,A530)))*((O530-'Tela de entrada'!$K$15)/(IF(SUMIFS($O$2:$O$745,$B$2:$B$745,B530,$A$2:$A$745,A530)-('Tela de entrada'!$K$15*'Tela de entrada'!$D$12)=0,1,SUMIFS($O$2:$O$745,$B$2:$B$745,B530,$A$2:$A$745,A530)-('Tela de entrada'!$K$15*'Tela de entrada'!$D$12))))</f>
        <v>0</v>
      </c>
      <c r="Q530" s="1">
        <f>MAX(0,(SUMIFS($N$2:$N$745,$B$2:$B$745,B530,$A$2:$A$745,A530)-SUMIFS($O$2:$O$745,$B$2:$B$745,B530,$A$2:$A$745,A530)))*(('Tela de entrada'!$K$16-O530)/(IF((('Tela de entrada'!$K$16*'Tela de entrada'!$D$12)-SUMIFS($O$2:$O$745,$B$2:$B$745,B530,$A$2:$A$745,A530))=0,1,(('Tela de entrada'!$K$16*'Tela de entrada'!$D$12)-SUMIFS($O$2:$O$745,$B$2:$B$745,B530,$A$2:$A$745,A530)))))</f>
        <v>0</v>
      </c>
      <c r="R530" s="1">
        <f t="shared" si="30"/>
        <v>4.8</v>
      </c>
    </row>
    <row r="531" spans="1:18" x14ac:dyDescent="0.25">
      <c r="A531">
        <v>1</v>
      </c>
      <c r="B531">
        <v>1</v>
      </c>
      <c r="C531">
        <v>1</v>
      </c>
      <c r="D531">
        <v>530</v>
      </c>
      <c r="E531">
        <v>1</v>
      </c>
      <c r="F531" s="1">
        <f>INDEX('Tela de entrada'!$C$20:$C$763,MATCH('Contrato Flexível Percentual'!D531,'Tela de entrada'!$B$20:$B$763,0),1)</f>
        <v>9</v>
      </c>
      <c r="G531">
        <v>0</v>
      </c>
      <c r="H531">
        <f t="shared" si="28"/>
        <v>9</v>
      </c>
      <c r="M531" s="1">
        <f t="shared" si="29"/>
        <v>4.4999999999999999E-4</v>
      </c>
      <c r="N531" s="1">
        <f>IF('Tela de entrada'!$K$14="carga",$L$2*M531,'Contrato Flexível Percentual'!$L$2/'Tela de entrada'!$D$12)</f>
        <v>1.8</v>
      </c>
      <c r="O531" s="1">
        <f>IFERROR(MIN('Tela de entrada'!$K$16,MAX(N531,'Tela de entrada'!$K$15)),"")</f>
        <v>1.8</v>
      </c>
      <c r="P531" s="1">
        <f>MAX(0,(SUMIFS($O$2:$O$745,$B$2:$B$745,B531,$A$2:$A$745,A531)-SUMIFS($N$2:$N$745,$B$2:$B$745,B531,$A$2:$A$745,A531)))*((O531-'Tela de entrada'!$K$15)/(IF(SUMIFS($O$2:$O$745,$B$2:$B$745,B531,$A$2:$A$745,A531)-('Tela de entrada'!$K$15*'Tela de entrada'!$D$12)=0,1,SUMIFS($O$2:$O$745,$B$2:$B$745,B531,$A$2:$A$745,A531)-('Tela de entrada'!$K$15*'Tela de entrada'!$D$12))))</f>
        <v>0</v>
      </c>
      <c r="Q531" s="1">
        <f>MAX(0,(SUMIFS($N$2:$N$745,$B$2:$B$745,B531,$A$2:$A$745,A531)-SUMIFS($O$2:$O$745,$B$2:$B$745,B531,$A$2:$A$745,A531)))*(('Tela de entrada'!$K$16-O531)/(IF((('Tela de entrada'!$K$16*'Tela de entrada'!$D$12)-SUMIFS($O$2:$O$745,$B$2:$B$745,B531,$A$2:$A$745,A531))=0,1,(('Tela de entrada'!$K$16*'Tela de entrada'!$D$12)-SUMIFS($O$2:$O$745,$B$2:$B$745,B531,$A$2:$A$745,A531)))))</f>
        <v>0</v>
      </c>
      <c r="R531" s="1">
        <f t="shared" si="30"/>
        <v>1.8</v>
      </c>
    </row>
    <row r="532" spans="1:18" x14ac:dyDescent="0.25">
      <c r="A532">
        <v>1</v>
      </c>
      <c r="B532">
        <v>1</v>
      </c>
      <c r="C532">
        <v>1</v>
      </c>
      <c r="D532">
        <v>531</v>
      </c>
      <c r="E532">
        <v>1</v>
      </c>
      <c r="F532" s="1">
        <f>INDEX('Tela de entrada'!$C$20:$C$763,MATCH('Contrato Flexível Percentual'!D532,'Tela de entrada'!$B$20:$B$763,0),1)</f>
        <v>29</v>
      </c>
      <c r="G532">
        <v>0</v>
      </c>
      <c r="H532">
        <f t="shared" si="28"/>
        <v>29</v>
      </c>
      <c r="M532" s="1">
        <f t="shared" si="29"/>
        <v>1.4499999999999999E-3</v>
      </c>
      <c r="N532" s="1">
        <f>IF('Tela de entrada'!$K$14="carga",$L$2*M532,'Contrato Flexível Percentual'!$L$2/'Tela de entrada'!$D$12)</f>
        <v>5.8</v>
      </c>
      <c r="O532" s="1">
        <f>IFERROR(MIN('Tela de entrada'!$K$16,MAX(N532,'Tela de entrada'!$K$15)),"")</f>
        <v>5.8</v>
      </c>
      <c r="P532" s="1">
        <f>MAX(0,(SUMIFS($O$2:$O$745,$B$2:$B$745,B532,$A$2:$A$745,A532)-SUMIFS($N$2:$N$745,$B$2:$B$745,B532,$A$2:$A$745,A532)))*((O532-'Tela de entrada'!$K$15)/(IF(SUMIFS($O$2:$O$745,$B$2:$B$745,B532,$A$2:$A$745,A532)-('Tela de entrada'!$K$15*'Tela de entrada'!$D$12)=0,1,SUMIFS($O$2:$O$745,$B$2:$B$745,B532,$A$2:$A$745,A532)-('Tela de entrada'!$K$15*'Tela de entrada'!$D$12))))</f>
        <v>0</v>
      </c>
      <c r="Q532" s="1">
        <f>MAX(0,(SUMIFS($N$2:$N$745,$B$2:$B$745,B532,$A$2:$A$745,A532)-SUMIFS($O$2:$O$745,$B$2:$B$745,B532,$A$2:$A$745,A532)))*(('Tela de entrada'!$K$16-O532)/(IF((('Tela de entrada'!$K$16*'Tela de entrada'!$D$12)-SUMIFS($O$2:$O$745,$B$2:$B$745,B532,$A$2:$A$745,A532))=0,1,(('Tela de entrada'!$K$16*'Tela de entrada'!$D$12)-SUMIFS($O$2:$O$745,$B$2:$B$745,B532,$A$2:$A$745,A532)))))</f>
        <v>0</v>
      </c>
      <c r="R532" s="1">
        <f t="shared" si="30"/>
        <v>5.8</v>
      </c>
    </row>
    <row r="533" spans="1:18" x14ac:dyDescent="0.25">
      <c r="A533">
        <v>1</v>
      </c>
      <c r="B533">
        <v>1</v>
      </c>
      <c r="C533">
        <v>1</v>
      </c>
      <c r="D533">
        <v>532</v>
      </c>
      <c r="E533">
        <v>1</v>
      </c>
      <c r="F533" s="1">
        <f>INDEX('Tela de entrada'!$C$20:$C$763,MATCH('Contrato Flexível Percentual'!D533,'Tela de entrada'!$B$20:$B$763,0),1)</f>
        <v>32</v>
      </c>
      <c r="G533">
        <v>0</v>
      </c>
      <c r="H533">
        <f t="shared" si="28"/>
        <v>32</v>
      </c>
      <c r="M533" s="1">
        <f t="shared" si="29"/>
        <v>1.6000000000000001E-3</v>
      </c>
      <c r="N533" s="1">
        <f>IF('Tela de entrada'!$K$14="carga",$L$2*M533,'Contrato Flexível Percentual'!$L$2/'Tela de entrada'!$D$12)</f>
        <v>6.4</v>
      </c>
      <c r="O533" s="1">
        <f>IFERROR(MIN('Tela de entrada'!$K$16,MAX(N533,'Tela de entrada'!$K$15)),"")</f>
        <v>6.4</v>
      </c>
      <c r="P533" s="1">
        <f>MAX(0,(SUMIFS($O$2:$O$745,$B$2:$B$745,B533,$A$2:$A$745,A533)-SUMIFS($N$2:$N$745,$B$2:$B$745,B533,$A$2:$A$745,A533)))*((O533-'Tela de entrada'!$K$15)/(IF(SUMIFS($O$2:$O$745,$B$2:$B$745,B533,$A$2:$A$745,A533)-('Tela de entrada'!$K$15*'Tela de entrada'!$D$12)=0,1,SUMIFS($O$2:$O$745,$B$2:$B$745,B533,$A$2:$A$745,A533)-('Tela de entrada'!$K$15*'Tela de entrada'!$D$12))))</f>
        <v>0</v>
      </c>
      <c r="Q533" s="1">
        <f>MAX(0,(SUMIFS($N$2:$N$745,$B$2:$B$745,B533,$A$2:$A$745,A533)-SUMIFS($O$2:$O$745,$B$2:$B$745,B533,$A$2:$A$745,A533)))*(('Tela de entrada'!$K$16-O533)/(IF((('Tela de entrada'!$K$16*'Tela de entrada'!$D$12)-SUMIFS($O$2:$O$745,$B$2:$B$745,B533,$A$2:$A$745,A533))=0,1,(('Tela de entrada'!$K$16*'Tela de entrada'!$D$12)-SUMIFS($O$2:$O$745,$B$2:$B$745,B533,$A$2:$A$745,A533)))))</f>
        <v>0</v>
      </c>
      <c r="R533" s="1">
        <f t="shared" si="30"/>
        <v>6.4</v>
      </c>
    </row>
    <row r="534" spans="1:18" x14ac:dyDescent="0.25">
      <c r="A534">
        <v>1</v>
      </c>
      <c r="B534">
        <v>1</v>
      </c>
      <c r="C534">
        <v>1</v>
      </c>
      <c r="D534">
        <v>533</v>
      </c>
      <c r="E534">
        <v>1</v>
      </c>
      <c r="F534" s="1">
        <f>INDEX('Tela de entrada'!$C$20:$C$763,MATCH('Contrato Flexível Percentual'!D534,'Tela de entrada'!$B$20:$B$763,0),1)</f>
        <v>18</v>
      </c>
      <c r="G534">
        <v>0</v>
      </c>
      <c r="H534">
        <f t="shared" si="28"/>
        <v>18</v>
      </c>
      <c r="M534" s="1">
        <f t="shared" si="29"/>
        <v>8.9999999999999998E-4</v>
      </c>
      <c r="N534" s="1">
        <f>IF('Tela de entrada'!$K$14="carga",$L$2*M534,'Contrato Flexível Percentual'!$L$2/'Tela de entrada'!$D$12)</f>
        <v>3.6</v>
      </c>
      <c r="O534" s="1">
        <f>IFERROR(MIN('Tela de entrada'!$K$16,MAX(N534,'Tela de entrada'!$K$15)),"")</f>
        <v>3.6</v>
      </c>
      <c r="P534" s="1">
        <f>MAX(0,(SUMIFS($O$2:$O$745,$B$2:$B$745,B534,$A$2:$A$745,A534)-SUMIFS($N$2:$N$745,$B$2:$B$745,B534,$A$2:$A$745,A534)))*((O534-'Tela de entrada'!$K$15)/(IF(SUMIFS($O$2:$O$745,$B$2:$B$745,B534,$A$2:$A$745,A534)-('Tela de entrada'!$K$15*'Tela de entrada'!$D$12)=0,1,SUMIFS($O$2:$O$745,$B$2:$B$745,B534,$A$2:$A$745,A534)-('Tela de entrada'!$K$15*'Tela de entrada'!$D$12))))</f>
        <v>0</v>
      </c>
      <c r="Q534" s="1">
        <f>MAX(0,(SUMIFS($N$2:$N$745,$B$2:$B$745,B534,$A$2:$A$745,A534)-SUMIFS($O$2:$O$745,$B$2:$B$745,B534,$A$2:$A$745,A534)))*(('Tela de entrada'!$K$16-O534)/(IF((('Tela de entrada'!$K$16*'Tela de entrada'!$D$12)-SUMIFS($O$2:$O$745,$B$2:$B$745,B534,$A$2:$A$745,A534))=0,1,(('Tela de entrada'!$K$16*'Tela de entrada'!$D$12)-SUMIFS($O$2:$O$745,$B$2:$B$745,B534,$A$2:$A$745,A534)))))</f>
        <v>0</v>
      </c>
      <c r="R534" s="1">
        <f t="shared" si="30"/>
        <v>3.6</v>
      </c>
    </row>
    <row r="535" spans="1:18" x14ac:dyDescent="0.25">
      <c r="A535">
        <v>1</v>
      </c>
      <c r="B535">
        <v>1</v>
      </c>
      <c r="C535">
        <v>1</v>
      </c>
      <c r="D535">
        <v>534</v>
      </c>
      <c r="E535">
        <v>1</v>
      </c>
      <c r="F535" s="1">
        <f>INDEX('Tela de entrada'!$C$20:$C$763,MATCH('Contrato Flexível Percentual'!D535,'Tela de entrada'!$B$20:$B$763,0),1)</f>
        <v>34</v>
      </c>
      <c r="G535">
        <v>0</v>
      </c>
      <c r="H535">
        <f t="shared" si="28"/>
        <v>34</v>
      </c>
      <c r="M535" s="1">
        <f t="shared" si="29"/>
        <v>1.6999999999999999E-3</v>
      </c>
      <c r="N535" s="1">
        <f>IF('Tela de entrada'!$K$14="carga",$L$2*M535,'Contrato Flexível Percentual'!$L$2/'Tela de entrada'!$D$12)</f>
        <v>6.8</v>
      </c>
      <c r="O535" s="1">
        <f>IFERROR(MIN('Tela de entrada'!$K$16,MAX(N535,'Tela de entrada'!$K$15)),"")</f>
        <v>6.8</v>
      </c>
      <c r="P535" s="1">
        <f>MAX(0,(SUMIFS($O$2:$O$745,$B$2:$B$745,B535,$A$2:$A$745,A535)-SUMIFS($N$2:$N$745,$B$2:$B$745,B535,$A$2:$A$745,A535)))*((O535-'Tela de entrada'!$K$15)/(IF(SUMIFS($O$2:$O$745,$B$2:$B$745,B535,$A$2:$A$745,A535)-('Tela de entrada'!$K$15*'Tela de entrada'!$D$12)=0,1,SUMIFS($O$2:$O$745,$B$2:$B$745,B535,$A$2:$A$745,A535)-('Tela de entrada'!$K$15*'Tela de entrada'!$D$12))))</f>
        <v>0</v>
      </c>
      <c r="Q535" s="1">
        <f>MAX(0,(SUMIFS($N$2:$N$745,$B$2:$B$745,B535,$A$2:$A$745,A535)-SUMIFS($O$2:$O$745,$B$2:$B$745,B535,$A$2:$A$745,A535)))*(('Tela de entrada'!$K$16-O535)/(IF((('Tela de entrada'!$K$16*'Tela de entrada'!$D$12)-SUMIFS($O$2:$O$745,$B$2:$B$745,B535,$A$2:$A$745,A535))=0,1,(('Tela de entrada'!$K$16*'Tela de entrada'!$D$12)-SUMIFS($O$2:$O$745,$B$2:$B$745,B535,$A$2:$A$745,A535)))))</f>
        <v>0</v>
      </c>
      <c r="R535" s="1">
        <f t="shared" si="30"/>
        <v>6.8</v>
      </c>
    </row>
    <row r="536" spans="1:18" x14ac:dyDescent="0.25">
      <c r="A536">
        <v>1</v>
      </c>
      <c r="B536">
        <v>1</v>
      </c>
      <c r="C536">
        <v>1</v>
      </c>
      <c r="D536">
        <v>535</v>
      </c>
      <c r="E536">
        <v>1</v>
      </c>
      <c r="F536" s="1">
        <f>INDEX('Tela de entrada'!$C$20:$C$763,MATCH('Contrato Flexível Percentual'!D536,'Tela de entrada'!$B$20:$B$763,0),1)</f>
        <v>8</v>
      </c>
      <c r="G536">
        <v>0</v>
      </c>
      <c r="H536">
        <f t="shared" si="28"/>
        <v>8</v>
      </c>
      <c r="M536" s="1">
        <f t="shared" si="29"/>
        <v>4.0000000000000002E-4</v>
      </c>
      <c r="N536" s="1">
        <f>IF('Tela de entrada'!$K$14="carga",$L$2*M536,'Contrato Flexível Percentual'!$L$2/'Tela de entrada'!$D$12)</f>
        <v>1.6</v>
      </c>
      <c r="O536" s="1">
        <f>IFERROR(MIN('Tela de entrada'!$K$16,MAX(N536,'Tela de entrada'!$K$15)),"")</f>
        <v>1.6</v>
      </c>
      <c r="P536" s="1">
        <f>MAX(0,(SUMIFS($O$2:$O$745,$B$2:$B$745,B536,$A$2:$A$745,A536)-SUMIFS($N$2:$N$745,$B$2:$B$745,B536,$A$2:$A$745,A536)))*((O536-'Tela de entrada'!$K$15)/(IF(SUMIFS($O$2:$O$745,$B$2:$B$745,B536,$A$2:$A$745,A536)-('Tela de entrada'!$K$15*'Tela de entrada'!$D$12)=0,1,SUMIFS($O$2:$O$745,$B$2:$B$745,B536,$A$2:$A$745,A536)-('Tela de entrada'!$K$15*'Tela de entrada'!$D$12))))</f>
        <v>0</v>
      </c>
      <c r="Q536" s="1">
        <f>MAX(0,(SUMIFS($N$2:$N$745,$B$2:$B$745,B536,$A$2:$A$745,A536)-SUMIFS($O$2:$O$745,$B$2:$B$745,B536,$A$2:$A$745,A536)))*(('Tela de entrada'!$K$16-O536)/(IF((('Tela de entrada'!$K$16*'Tela de entrada'!$D$12)-SUMIFS($O$2:$O$745,$B$2:$B$745,B536,$A$2:$A$745,A536))=0,1,(('Tela de entrada'!$K$16*'Tela de entrada'!$D$12)-SUMIFS($O$2:$O$745,$B$2:$B$745,B536,$A$2:$A$745,A536)))))</f>
        <v>0</v>
      </c>
      <c r="R536" s="1">
        <f t="shared" si="30"/>
        <v>1.6</v>
      </c>
    </row>
    <row r="537" spans="1:18" x14ac:dyDescent="0.25">
      <c r="A537">
        <v>1</v>
      </c>
      <c r="B537">
        <v>1</v>
      </c>
      <c r="C537">
        <v>1</v>
      </c>
      <c r="D537">
        <v>536</v>
      </c>
      <c r="E537">
        <v>1</v>
      </c>
      <c r="F537" s="1">
        <f>INDEX('Tela de entrada'!$C$20:$C$763,MATCH('Contrato Flexível Percentual'!D537,'Tela de entrada'!$B$20:$B$763,0),1)</f>
        <v>39</v>
      </c>
      <c r="G537">
        <v>0</v>
      </c>
      <c r="H537">
        <f t="shared" si="28"/>
        <v>39</v>
      </c>
      <c r="M537" s="1">
        <f t="shared" si="29"/>
        <v>1.9499999999999999E-3</v>
      </c>
      <c r="N537" s="1">
        <f>IF('Tela de entrada'!$K$14="carga",$L$2*M537,'Contrato Flexível Percentual'!$L$2/'Tela de entrada'!$D$12)</f>
        <v>7.8</v>
      </c>
      <c r="O537" s="1">
        <f>IFERROR(MIN('Tela de entrada'!$K$16,MAX(N537,'Tela de entrada'!$K$15)),"")</f>
        <v>7.8</v>
      </c>
      <c r="P537" s="1">
        <f>MAX(0,(SUMIFS($O$2:$O$745,$B$2:$B$745,B537,$A$2:$A$745,A537)-SUMIFS($N$2:$N$745,$B$2:$B$745,B537,$A$2:$A$745,A537)))*((O537-'Tela de entrada'!$K$15)/(IF(SUMIFS($O$2:$O$745,$B$2:$B$745,B537,$A$2:$A$745,A537)-('Tela de entrada'!$K$15*'Tela de entrada'!$D$12)=0,1,SUMIFS($O$2:$O$745,$B$2:$B$745,B537,$A$2:$A$745,A537)-('Tela de entrada'!$K$15*'Tela de entrada'!$D$12))))</f>
        <v>0</v>
      </c>
      <c r="Q537" s="1">
        <f>MAX(0,(SUMIFS($N$2:$N$745,$B$2:$B$745,B537,$A$2:$A$745,A537)-SUMIFS($O$2:$O$745,$B$2:$B$745,B537,$A$2:$A$745,A537)))*(('Tela de entrada'!$K$16-O537)/(IF((('Tela de entrada'!$K$16*'Tela de entrada'!$D$12)-SUMIFS($O$2:$O$745,$B$2:$B$745,B537,$A$2:$A$745,A537))=0,1,(('Tela de entrada'!$K$16*'Tela de entrada'!$D$12)-SUMIFS($O$2:$O$745,$B$2:$B$745,B537,$A$2:$A$745,A537)))))</f>
        <v>0</v>
      </c>
      <c r="R537" s="1">
        <f t="shared" si="30"/>
        <v>7.8</v>
      </c>
    </row>
    <row r="538" spans="1:18" x14ac:dyDescent="0.25">
      <c r="A538">
        <v>1</v>
      </c>
      <c r="B538">
        <v>1</v>
      </c>
      <c r="C538">
        <v>1</v>
      </c>
      <c r="D538">
        <v>537</v>
      </c>
      <c r="E538">
        <v>1</v>
      </c>
      <c r="F538" s="1">
        <f>INDEX('Tela de entrada'!$C$20:$C$763,MATCH('Contrato Flexível Percentual'!D538,'Tela de entrada'!$B$20:$B$763,0),1)</f>
        <v>34</v>
      </c>
      <c r="G538">
        <v>0</v>
      </c>
      <c r="H538">
        <f t="shared" si="28"/>
        <v>34</v>
      </c>
      <c r="M538" s="1">
        <f t="shared" si="29"/>
        <v>1.6999999999999999E-3</v>
      </c>
      <c r="N538" s="1">
        <f>IF('Tela de entrada'!$K$14="carga",$L$2*M538,'Contrato Flexível Percentual'!$L$2/'Tela de entrada'!$D$12)</f>
        <v>6.8</v>
      </c>
      <c r="O538" s="1">
        <f>IFERROR(MIN('Tela de entrada'!$K$16,MAX(N538,'Tela de entrada'!$K$15)),"")</f>
        <v>6.8</v>
      </c>
      <c r="P538" s="1">
        <f>MAX(0,(SUMIFS($O$2:$O$745,$B$2:$B$745,B538,$A$2:$A$745,A538)-SUMIFS($N$2:$N$745,$B$2:$B$745,B538,$A$2:$A$745,A538)))*((O538-'Tela de entrada'!$K$15)/(IF(SUMIFS($O$2:$O$745,$B$2:$B$745,B538,$A$2:$A$745,A538)-('Tela de entrada'!$K$15*'Tela de entrada'!$D$12)=0,1,SUMIFS($O$2:$O$745,$B$2:$B$745,B538,$A$2:$A$745,A538)-('Tela de entrada'!$K$15*'Tela de entrada'!$D$12))))</f>
        <v>0</v>
      </c>
      <c r="Q538" s="1">
        <f>MAX(0,(SUMIFS($N$2:$N$745,$B$2:$B$745,B538,$A$2:$A$745,A538)-SUMIFS($O$2:$O$745,$B$2:$B$745,B538,$A$2:$A$745,A538)))*(('Tela de entrada'!$K$16-O538)/(IF((('Tela de entrada'!$K$16*'Tela de entrada'!$D$12)-SUMIFS($O$2:$O$745,$B$2:$B$745,B538,$A$2:$A$745,A538))=0,1,(('Tela de entrada'!$K$16*'Tela de entrada'!$D$12)-SUMIFS($O$2:$O$745,$B$2:$B$745,B538,$A$2:$A$745,A538)))))</f>
        <v>0</v>
      </c>
      <c r="R538" s="1">
        <f t="shared" si="30"/>
        <v>6.8</v>
      </c>
    </row>
    <row r="539" spans="1:18" x14ac:dyDescent="0.25">
      <c r="A539">
        <v>1</v>
      </c>
      <c r="B539">
        <v>1</v>
      </c>
      <c r="C539">
        <v>1</v>
      </c>
      <c r="D539">
        <v>538</v>
      </c>
      <c r="E539">
        <v>1</v>
      </c>
      <c r="F539" s="1">
        <f>INDEX('Tela de entrada'!$C$20:$C$763,MATCH('Contrato Flexível Percentual'!D539,'Tela de entrada'!$B$20:$B$763,0),1)</f>
        <v>25</v>
      </c>
      <c r="G539">
        <v>0</v>
      </c>
      <c r="H539">
        <f t="shared" si="28"/>
        <v>25</v>
      </c>
      <c r="M539" s="1">
        <f t="shared" si="29"/>
        <v>1.25E-3</v>
      </c>
      <c r="N539" s="1">
        <f>IF('Tela de entrada'!$K$14="carga",$L$2*M539,'Contrato Flexível Percentual'!$L$2/'Tela de entrada'!$D$12)</f>
        <v>5</v>
      </c>
      <c r="O539" s="1">
        <f>IFERROR(MIN('Tela de entrada'!$K$16,MAX(N539,'Tela de entrada'!$K$15)),"")</f>
        <v>5</v>
      </c>
      <c r="P539" s="1">
        <f>MAX(0,(SUMIFS($O$2:$O$745,$B$2:$B$745,B539,$A$2:$A$745,A539)-SUMIFS($N$2:$N$745,$B$2:$B$745,B539,$A$2:$A$745,A539)))*((O539-'Tela de entrada'!$K$15)/(IF(SUMIFS($O$2:$O$745,$B$2:$B$745,B539,$A$2:$A$745,A539)-('Tela de entrada'!$K$15*'Tela de entrada'!$D$12)=0,1,SUMIFS($O$2:$O$745,$B$2:$B$745,B539,$A$2:$A$745,A539)-('Tela de entrada'!$K$15*'Tela de entrada'!$D$12))))</f>
        <v>0</v>
      </c>
      <c r="Q539" s="1">
        <f>MAX(0,(SUMIFS($N$2:$N$745,$B$2:$B$745,B539,$A$2:$A$745,A539)-SUMIFS($O$2:$O$745,$B$2:$B$745,B539,$A$2:$A$745,A539)))*(('Tela de entrada'!$K$16-O539)/(IF((('Tela de entrada'!$K$16*'Tela de entrada'!$D$12)-SUMIFS($O$2:$O$745,$B$2:$B$745,B539,$A$2:$A$745,A539))=0,1,(('Tela de entrada'!$K$16*'Tela de entrada'!$D$12)-SUMIFS($O$2:$O$745,$B$2:$B$745,B539,$A$2:$A$745,A539)))))</f>
        <v>0</v>
      </c>
      <c r="R539" s="1">
        <f t="shared" si="30"/>
        <v>5</v>
      </c>
    </row>
    <row r="540" spans="1:18" x14ac:dyDescent="0.25">
      <c r="A540">
        <v>1</v>
      </c>
      <c r="B540">
        <v>1</v>
      </c>
      <c r="C540">
        <v>1</v>
      </c>
      <c r="D540">
        <v>539</v>
      </c>
      <c r="E540">
        <v>1</v>
      </c>
      <c r="F540" s="1">
        <f>INDEX('Tela de entrada'!$C$20:$C$763,MATCH('Contrato Flexível Percentual'!D540,'Tela de entrada'!$B$20:$B$763,0),1)</f>
        <v>50</v>
      </c>
      <c r="G540">
        <v>0</v>
      </c>
      <c r="H540">
        <f t="shared" si="28"/>
        <v>50</v>
      </c>
      <c r="M540" s="1">
        <f t="shared" si="29"/>
        <v>2.5000000000000001E-3</v>
      </c>
      <c r="N540" s="1">
        <f>IF('Tela de entrada'!$K$14="carga",$L$2*M540,'Contrato Flexível Percentual'!$L$2/'Tela de entrada'!$D$12)</f>
        <v>10</v>
      </c>
      <c r="O540" s="1">
        <f>IFERROR(MIN('Tela de entrada'!$K$16,MAX(N540,'Tela de entrada'!$K$15)),"")</f>
        <v>10</v>
      </c>
      <c r="P540" s="1">
        <f>MAX(0,(SUMIFS($O$2:$O$745,$B$2:$B$745,B540,$A$2:$A$745,A540)-SUMIFS($N$2:$N$745,$B$2:$B$745,B540,$A$2:$A$745,A540)))*((O540-'Tela de entrada'!$K$15)/(IF(SUMIFS($O$2:$O$745,$B$2:$B$745,B540,$A$2:$A$745,A540)-('Tela de entrada'!$K$15*'Tela de entrada'!$D$12)=0,1,SUMIFS($O$2:$O$745,$B$2:$B$745,B540,$A$2:$A$745,A540)-('Tela de entrada'!$K$15*'Tela de entrada'!$D$12))))</f>
        <v>0</v>
      </c>
      <c r="Q540" s="1">
        <f>MAX(0,(SUMIFS($N$2:$N$745,$B$2:$B$745,B540,$A$2:$A$745,A540)-SUMIFS($O$2:$O$745,$B$2:$B$745,B540,$A$2:$A$745,A540)))*(('Tela de entrada'!$K$16-O540)/(IF((('Tela de entrada'!$K$16*'Tela de entrada'!$D$12)-SUMIFS($O$2:$O$745,$B$2:$B$745,B540,$A$2:$A$745,A540))=0,1,(('Tela de entrada'!$K$16*'Tela de entrada'!$D$12)-SUMIFS($O$2:$O$745,$B$2:$B$745,B540,$A$2:$A$745,A540)))))</f>
        <v>0</v>
      </c>
      <c r="R540" s="1">
        <f t="shared" si="30"/>
        <v>10</v>
      </c>
    </row>
    <row r="541" spans="1:18" x14ac:dyDescent="0.25">
      <c r="A541">
        <v>1</v>
      </c>
      <c r="B541">
        <v>1</v>
      </c>
      <c r="C541">
        <v>1</v>
      </c>
      <c r="D541">
        <v>540</v>
      </c>
      <c r="E541">
        <v>1</v>
      </c>
      <c r="F541" s="1">
        <f>INDEX('Tela de entrada'!$C$20:$C$763,MATCH('Contrato Flexível Percentual'!D541,'Tela de entrada'!$B$20:$B$763,0),1)</f>
        <v>29</v>
      </c>
      <c r="G541">
        <v>0</v>
      </c>
      <c r="H541">
        <f t="shared" si="28"/>
        <v>29</v>
      </c>
      <c r="M541" s="1">
        <f t="shared" si="29"/>
        <v>1.4499999999999999E-3</v>
      </c>
      <c r="N541" s="1">
        <f>IF('Tela de entrada'!$K$14="carga",$L$2*M541,'Contrato Flexível Percentual'!$L$2/'Tela de entrada'!$D$12)</f>
        <v>5.8</v>
      </c>
      <c r="O541" s="1">
        <f>IFERROR(MIN('Tela de entrada'!$K$16,MAX(N541,'Tela de entrada'!$K$15)),"")</f>
        <v>5.8</v>
      </c>
      <c r="P541" s="1">
        <f>MAX(0,(SUMIFS($O$2:$O$745,$B$2:$B$745,B541,$A$2:$A$745,A541)-SUMIFS($N$2:$N$745,$B$2:$B$745,B541,$A$2:$A$745,A541)))*((O541-'Tela de entrada'!$K$15)/(IF(SUMIFS($O$2:$O$745,$B$2:$B$745,B541,$A$2:$A$745,A541)-('Tela de entrada'!$K$15*'Tela de entrada'!$D$12)=0,1,SUMIFS($O$2:$O$745,$B$2:$B$745,B541,$A$2:$A$745,A541)-('Tela de entrada'!$K$15*'Tela de entrada'!$D$12))))</f>
        <v>0</v>
      </c>
      <c r="Q541" s="1">
        <f>MAX(0,(SUMIFS($N$2:$N$745,$B$2:$B$745,B541,$A$2:$A$745,A541)-SUMIFS($O$2:$O$745,$B$2:$B$745,B541,$A$2:$A$745,A541)))*(('Tela de entrada'!$K$16-O541)/(IF((('Tela de entrada'!$K$16*'Tela de entrada'!$D$12)-SUMIFS($O$2:$O$745,$B$2:$B$745,B541,$A$2:$A$745,A541))=0,1,(('Tela de entrada'!$K$16*'Tela de entrada'!$D$12)-SUMIFS($O$2:$O$745,$B$2:$B$745,B541,$A$2:$A$745,A541)))))</f>
        <v>0</v>
      </c>
      <c r="R541" s="1">
        <f t="shared" si="30"/>
        <v>5.8</v>
      </c>
    </row>
    <row r="542" spans="1:18" x14ac:dyDescent="0.25">
      <c r="A542">
        <v>1</v>
      </c>
      <c r="B542">
        <v>1</v>
      </c>
      <c r="C542">
        <v>1</v>
      </c>
      <c r="D542">
        <v>541</v>
      </c>
      <c r="E542">
        <v>1</v>
      </c>
      <c r="F542" s="1">
        <f>INDEX('Tela de entrada'!$C$20:$C$763,MATCH('Contrato Flexível Percentual'!D542,'Tela de entrada'!$B$20:$B$763,0),1)</f>
        <v>21</v>
      </c>
      <c r="G542">
        <v>0</v>
      </c>
      <c r="H542">
        <f t="shared" si="28"/>
        <v>21</v>
      </c>
      <c r="M542" s="1">
        <f t="shared" si="29"/>
        <v>1.0499999999999999E-3</v>
      </c>
      <c r="N542" s="1">
        <f>IF('Tela de entrada'!$K$14="carga",$L$2*M542,'Contrato Flexível Percentual'!$L$2/'Tela de entrada'!$D$12)</f>
        <v>4.2</v>
      </c>
      <c r="O542" s="1">
        <f>IFERROR(MIN('Tela de entrada'!$K$16,MAX(N542,'Tela de entrada'!$K$15)),"")</f>
        <v>4.2</v>
      </c>
      <c r="P542" s="1">
        <f>MAX(0,(SUMIFS($O$2:$O$745,$B$2:$B$745,B542,$A$2:$A$745,A542)-SUMIFS($N$2:$N$745,$B$2:$B$745,B542,$A$2:$A$745,A542)))*((O542-'Tela de entrada'!$K$15)/(IF(SUMIFS($O$2:$O$745,$B$2:$B$745,B542,$A$2:$A$745,A542)-('Tela de entrada'!$K$15*'Tela de entrada'!$D$12)=0,1,SUMIFS($O$2:$O$745,$B$2:$B$745,B542,$A$2:$A$745,A542)-('Tela de entrada'!$K$15*'Tela de entrada'!$D$12))))</f>
        <v>0</v>
      </c>
      <c r="Q542" s="1">
        <f>MAX(0,(SUMIFS($N$2:$N$745,$B$2:$B$745,B542,$A$2:$A$745,A542)-SUMIFS($O$2:$O$745,$B$2:$B$745,B542,$A$2:$A$745,A542)))*(('Tela de entrada'!$K$16-O542)/(IF((('Tela de entrada'!$K$16*'Tela de entrada'!$D$12)-SUMIFS($O$2:$O$745,$B$2:$B$745,B542,$A$2:$A$745,A542))=0,1,(('Tela de entrada'!$K$16*'Tela de entrada'!$D$12)-SUMIFS($O$2:$O$745,$B$2:$B$745,B542,$A$2:$A$745,A542)))))</f>
        <v>0</v>
      </c>
      <c r="R542" s="1">
        <f t="shared" si="30"/>
        <v>4.2</v>
      </c>
    </row>
    <row r="543" spans="1:18" x14ac:dyDescent="0.25">
      <c r="A543">
        <v>1</v>
      </c>
      <c r="B543">
        <v>1</v>
      </c>
      <c r="C543">
        <v>1</v>
      </c>
      <c r="D543">
        <v>542</v>
      </c>
      <c r="E543">
        <v>1</v>
      </c>
      <c r="F543" s="1">
        <f>INDEX('Tela de entrada'!$C$20:$C$763,MATCH('Contrato Flexível Percentual'!D543,'Tela de entrada'!$B$20:$B$763,0),1)</f>
        <v>16</v>
      </c>
      <c r="G543">
        <v>0</v>
      </c>
      <c r="H543">
        <f t="shared" si="28"/>
        <v>16</v>
      </c>
      <c r="M543" s="1">
        <f t="shared" si="29"/>
        <v>8.0000000000000004E-4</v>
      </c>
      <c r="N543" s="1">
        <f>IF('Tela de entrada'!$K$14="carga",$L$2*M543,'Contrato Flexível Percentual'!$L$2/'Tela de entrada'!$D$12)</f>
        <v>3.2</v>
      </c>
      <c r="O543" s="1">
        <f>IFERROR(MIN('Tela de entrada'!$K$16,MAX(N543,'Tela de entrada'!$K$15)),"")</f>
        <v>3.2</v>
      </c>
      <c r="P543" s="1">
        <f>MAX(0,(SUMIFS($O$2:$O$745,$B$2:$B$745,B543,$A$2:$A$745,A543)-SUMIFS($N$2:$N$745,$B$2:$B$745,B543,$A$2:$A$745,A543)))*((O543-'Tela de entrada'!$K$15)/(IF(SUMIFS($O$2:$O$745,$B$2:$B$745,B543,$A$2:$A$745,A543)-('Tela de entrada'!$K$15*'Tela de entrada'!$D$12)=0,1,SUMIFS($O$2:$O$745,$B$2:$B$745,B543,$A$2:$A$745,A543)-('Tela de entrada'!$K$15*'Tela de entrada'!$D$12))))</f>
        <v>0</v>
      </c>
      <c r="Q543" s="1">
        <f>MAX(0,(SUMIFS($N$2:$N$745,$B$2:$B$745,B543,$A$2:$A$745,A543)-SUMIFS($O$2:$O$745,$B$2:$B$745,B543,$A$2:$A$745,A543)))*(('Tela de entrada'!$K$16-O543)/(IF((('Tela de entrada'!$K$16*'Tela de entrada'!$D$12)-SUMIFS($O$2:$O$745,$B$2:$B$745,B543,$A$2:$A$745,A543))=0,1,(('Tela de entrada'!$K$16*'Tela de entrada'!$D$12)-SUMIFS($O$2:$O$745,$B$2:$B$745,B543,$A$2:$A$745,A543)))))</f>
        <v>0</v>
      </c>
      <c r="R543" s="1">
        <f t="shared" si="30"/>
        <v>3.2</v>
      </c>
    </row>
    <row r="544" spans="1:18" x14ac:dyDescent="0.25">
      <c r="A544">
        <v>1</v>
      </c>
      <c r="B544">
        <v>1</v>
      </c>
      <c r="C544">
        <v>1</v>
      </c>
      <c r="D544">
        <v>543</v>
      </c>
      <c r="E544">
        <v>1</v>
      </c>
      <c r="F544" s="1">
        <f>INDEX('Tela de entrada'!$C$20:$C$763,MATCH('Contrato Flexível Percentual'!D544,'Tela de entrada'!$B$20:$B$763,0),1)</f>
        <v>9</v>
      </c>
      <c r="G544">
        <v>0</v>
      </c>
      <c r="H544">
        <f t="shared" si="28"/>
        <v>9</v>
      </c>
      <c r="M544" s="1">
        <f t="shared" si="29"/>
        <v>4.4999999999999999E-4</v>
      </c>
      <c r="N544" s="1">
        <f>IF('Tela de entrada'!$K$14="carga",$L$2*M544,'Contrato Flexível Percentual'!$L$2/'Tela de entrada'!$D$12)</f>
        <v>1.8</v>
      </c>
      <c r="O544" s="1">
        <f>IFERROR(MIN('Tela de entrada'!$K$16,MAX(N544,'Tela de entrada'!$K$15)),"")</f>
        <v>1.8</v>
      </c>
      <c r="P544" s="1">
        <f>MAX(0,(SUMIFS($O$2:$O$745,$B$2:$B$745,B544,$A$2:$A$745,A544)-SUMIFS($N$2:$N$745,$B$2:$B$745,B544,$A$2:$A$745,A544)))*((O544-'Tela de entrada'!$K$15)/(IF(SUMIFS($O$2:$O$745,$B$2:$B$745,B544,$A$2:$A$745,A544)-('Tela de entrada'!$K$15*'Tela de entrada'!$D$12)=0,1,SUMIFS($O$2:$O$745,$B$2:$B$745,B544,$A$2:$A$745,A544)-('Tela de entrada'!$K$15*'Tela de entrada'!$D$12))))</f>
        <v>0</v>
      </c>
      <c r="Q544" s="1">
        <f>MAX(0,(SUMIFS($N$2:$N$745,$B$2:$B$745,B544,$A$2:$A$745,A544)-SUMIFS($O$2:$O$745,$B$2:$B$745,B544,$A$2:$A$745,A544)))*(('Tela de entrada'!$K$16-O544)/(IF((('Tela de entrada'!$K$16*'Tela de entrada'!$D$12)-SUMIFS($O$2:$O$745,$B$2:$B$745,B544,$A$2:$A$745,A544))=0,1,(('Tela de entrada'!$K$16*'Tela de entrada'!$D$12)-SUMIFS($O$2:$O$745,$B$2:$B$745,B544,$A$2:$A$745,A544)))))</f>
        <v>0</v>
      </c>
      <c r="R544" s="1">
        <f t="shared" si="30"/>
        <v>1.8</v>
      </c>
    </row>
    <row r="545" spans="1:18" x14ac:dyDescent="0.25">
      <c r="A545">
        <v>1</v>
      </c>
      <c r="B545">
        <v>1</v>
      </c>
      <c r="C545">
        <v>1</v>
      </c>
      <c r="D545">
        <v>544</v>
      </c>
      <c r="E545">
        <v>1</v>
      </c>
      <c r="F545" s="1">
        <f>INDEX('Tela de entrada'!$C$20:$C$763,MATCH('Contrato Flexível Percentual'!D545,'Tela de entrada'!$B$20:$B$763,0),1)</f>
        <v>9</v>
      </c>
      <c r="G545">
        <v>0</v>
      </c>
      <c r="H545">
        <f t="shared" si="28"/>
        <v>9</v>
      </c>
      <c r="M545" s="1">
        <f t="shared" si="29"/>
        <v>4.4999999999999999E-4</v>
      </c>
      <c r="N545" s="1">
        <f>IF('Tela de entrada'!$K$14="carga",$L$2*M545,'Contrato Flexível Percentual'!$L$2/'Tela de entrada'!$D$12)</f>
        <v>1.8</v>
      </c>
      <c r="O545" s="1">
        <f>IFERROR(MIN('Tela de entrada'!$K$16,MAX(N545,'Tela de entrada'!$K$15)),"")</f>
        <v>1.8</v>
      </c>
      <c r="P545" s="1">
        <f>MAX(0,(SUMIFS($O$2:$O$745,$B$2:$B$745,B545,$A$2:$A$745,A545)-SUMIFS($N$2:$N$745,$B$2:$B$745,B545,$A$2:$A$745,A545)))*((O545-'Tela de entrada'!$K$15)/(IF(SUMIFS($O$2:$O$745,$B$2:$B$745,B545,$A$2:$A$745,A545)-('Tela de entrada'!$K$15*'Tela de entrada'!$D$12)=0,1,SUMIFS($O$2:$O$745,$B$2:$B$745,B545,$A$2:$A$745,A545)-('Tela de entrada'!$K$15*'Tela de entrada'!$D$12))))</f>
        <v>0</v>
      </c>
      <c r="Q545" s="1">
        <f>MAX(0,(SUMIFS($N$2:$N$745,$B$2:$B$745,B545,$A$2:$A$745,A545)-SUMIFS($O$2:$O$745,$B$2:$B$745,B545,$A$2:$A$745,A545)))*(('Tela de entrada'!$K$16-O545)/(IF((('Tela de entrada'!$K$16*'Tela de entrada'!$D$12)-SUMIFS($O$2:$O$745,$B$2:$B$745,B545,$A$2:$A$745,A545))=0,1,(('Tela de entrada'!$K$16*'Tela de entrada'!$D$12)-SUMIFS($O$2:$O$745,$B$2:$B$745,B545,$A$2:$A$745,A545)))))</f>
        <v>0</v>
      </c>
      <c r="R545" s="1">
        <f t="shared" si="30"/>
        <v>1.8</v>
      </c>
    </row>
    <row r="546" spans="1:18" x14ac:dyDescent="0.25">
      <c r="A546">
        <v>1</v>
      </c>
      <c r="B546">
        <v>1</v>
      </c>
      <c r="C546">
        <v>1</v>
      </c>
      <c r="D546">
        <v>545</v>
      </c>
      <c r="E546">
        <v>1</v>
      </c>
      <c r="F546" s="1">
        <f>INDEX('Tela de entrada'!$C$20:$C$763,MATCH('Contrato Flexível Percentual'!D546,'Tela de entrada'!$B$20:$B$763,0),1)</f>
        <v>47</v>
      </c>
      <c r="G546">
        <v>0</v>
      </c>
      <c r="H546">
        <f t="shared" si="28"/>
        <v>47</v>
      </c>
      <c r="M546" s="1">
        <f t="shared" si="29"/>
        <v>2.3500000000000001E-3</v>
      </c>
      <c r="N546" s="1">
        <f>IF('Tela de entrada'!$K$14="carga",$L$2*M546,'Contrato Flexível Percentual'!$L$2/'Tela de entrada'!$D$12)</f>
        <v>9.4</v>
      </c>
      <c r="O546" s="1">
        <f>IFERROR(MIN('Tela de entrada'!$K$16,MAX(N546,'Tela de entrada'!$K$15)),"")</f>
        <v>9.4</v>
      </c>
      <c r="P546" s="1">
        <f>MAX(0,(SUMIFS($O$2:$O$745,$B$2:$B$745,B546,$A$2:$A$745,A546)-SUMIFS($N$2:$N$745,$B$2:$B$745,B546,$A$2:$A$745,A546)))*((O546-'Tela de entrada'!$K$15)/(IF(SUMIFS($O$2:$O$745,$B$2:$B$745,B546,$A$2:$A$745,A546)-('Tela de entrada'!$K$15*'Tela de entrada'!$D$12)=0,1,SUMIFS($O$2:$O$745,$B$2:$B$745,B546,$A$2:$A$745,A546)-('Tela de entrada'!$K$15*'Tela de entrada'!$D$12))))</f>
        <v>0</v>
      </c>
      <c r="Q546" s="1">
        <f>MAX(0,(SUMIFS($N$2:$N$745,$B$2:$B$745,B546,$A$2:$A$745,A546)-SUMIFS($O$2:$O$745,$B$2:$B$745,B546,$A$2:$A$745,A546)))*(('Tela de entrada'!$K$16-O546)/(IF((('Tela de entrada'!$K$16*'Tela de entrada'!$D$12)-SUMIFS($O$2:$O$745,$B$2:$B$745,B546,$A$2:$A$745,A546))=0,1,(('Tela de entrada'!$K$16*'Tela de entrada'!$D$12)-SUMIFS($O$2:$O$745,$B$2:$B$745,B546,$A$2:$A$745,A546)))))</f>
        <v>0</v>
      </c>
      <c r="R546" s="1">
        <f t="shared" si="30"/>
        <v>9.4</v>
      </c>
    </row>
    <row r="547" spans="1:18" x14ac:dyDescent="0.25">
      <c r="A547">
        <v>1</v>
      </c>
      <c r="B547">
        <v>1</v>
      </c>
      <c r="C547">
        <v>1</v>
      </c>
      <c r="D547">
        <v>546</v>
      </c>
      <c r="E547">
        <v>1</v>
      </c>
      <c r="F547" s="1">
        <f>INDEX('Tela de entrada'!$C$20:$C$763,MATCH('Contrato Flexível Percentual'!D547,'Tela de entrada'!$B$20:$B$763,0),1)</f>
        <v>14</v>
      </c>
      <c r="G547">
        <v>0</v>
      </c>
      <c r="H547">
        <f t="shared" si="28"/>
        <v>14</v>
      </c>
      <c r="M547" s="1">
        <f t="shared" si="29"/>
        <v>6.9999999999999999E-4</v>
      </c>
      <c r="N547" s="1">
        <f>IF('Tela de entrada'!$K$14="carga",$L$2*M547,'Contrato Flexível Percentual'!$L$2/'Tela de entrada'!$D$12)</f>
        <v>2.8</v>
      </c>
      <c r="O547" s="1">
        <f>IFERROR(MIN('Tela de entrada'!$K$16,MAX(N547,'Tela de entrada'!$K$15)),"")</f>
        <v>2.8</v>
      </c>
      <c r="P547" s="1">
        <f>MAX(0,(SUMIFS($O$2:$O$745,$B$2:$B$745,B547,$A$2:$A$745,A547)-SUMIFS($N$2:$N$745,$B$2:$B$745,B547,$A$2:$A$745,A547)))*((O547-'Tela de entrada'!$K$15)/(IF(SUMIFS($O$2:$O$745,$B$2:$B$745,B547,$A$2:$A$745,A547)-('Tela de entrada'!$K$15*'Tela de entrada'!$D$12)=0,1,SUMIFS($O$2:$O$745,$B$2:$B$745,B547,$A$2:$A$745,A547)-('Tela de entrada'!$K$15*'Tela de entrada'!$D$12))))</f>
        <v>0</v>
      </c>
      <c r="Q547" s="1">
        <f>MAX(0,(SUMIFS($N$2:$N$745,$B$2:$B$745,B547,$A$2:$A$745,A547)-SUMIFS($O$2:$O$745,$B$2:$B$745,B547,$A$2:$A$745,A547)))*(('Tela de entrada'!$K$16-O547)/(IF((('Tela de entrada'!$K$16*'Tela de entrada'!$D$12)-SUMIFS($O$2:$O$745,$B$2:$B$745,B547,$A$2:$A$745,A547))=0,1,(('Tela de entrada'!$K$16*'Tela de entrada'!$D$12)-SUMIFS($O$2:$O$745,$B$2:$B$745,B547,$A$2:$A$745,A547)))))</f>
        <v>0</v>
      </c>
      <c r="R547" s="1">
        <f t="shared" si="30"/>
        <v>2.8</v>
      </c>
    </row>
    <row r="548" spans="1:18" x14ac:dyDescent="0.25">
      <c r="A548">
        <v>1</v>
      </c>
      <c r="B548">
        <v>1</v>
      </c>
      <c r="C548">
        <v>1</v>
      </c>
      <c r="D548">
        <v>547</v>
      </c>
      <c r="E548">
        <v>1</v>
      </c>
      <c r="F548" s="1">
        <f>INDEX('Tela de entrada'!$C$20:$C$763,MATCH('Contrato Flexível Percentual'!D548,'Tela de entrada'!$B$20:$B$763,0),1)</f>
        <v>48</v>
      </c>
      <c r="G548">
        <v>0</v>
      </c>
      <c r="H548">
        <f t="shared" si="28"/>
        <v>48</v>
      </c>
      <c r="M548" s="1">
        <f t="shared" si="29"/>
        <v>2.3999999999999998E-3</v>
      </c>
      <c r="N548" s="1">
        <f>IF('Tela de entrada'!$K$14="carga",$L$2*M548,'Contrato Flexível Percentual'!$L$2/'Tela de entrada'!$D$12)</f>
        <v>9.6</v>
      </c>
      <c r="O548" s="1">
        <f>IFERROR(MIN('Tela de entrada'!$K$16,MAX(N548,'Tela de entrada'!$K$15)),"")</f>
        <v>9.6</v>
      </c>
      <c r="P548" s="1">
        <f>MAX(0,(SUMIFS($O$2:$O$745,$B$2:$B$745,B548,$A$2:$A$745,A548)-SUMIFS($N$2:$N$745,$B$2:$B$745,B548,$A$2:$A$745,A548)))*((O548-'Tela de entrada'!$K$15)/(IF(SUMIFS($O$2:$O$745,$B$2:$B$745,B548,$A$2:$A$745,A548)-('Tela de entrada'!$K$15*'Tela de entrada'!$D$12)=0,1,SUMIFS($O$2:$O$745,$B$2:$B$745,B548,$A$2:$A$745,A548)-('Tela de entrada'!$K$15*'Tela de entrada'!$D$12))))</f>
        <v>0</v>
      </c>
      <c r="Q548" s="1">
        <f>MAX(0,(SUMIFS($N$2:$N$745,$B$2:$B$745,B548,$A$2:$A$745,A548)-SUMIFS($O$2:$O$745,$B$2:$B$745,B548,$A$2:$A$745,A548)))*(('Tela de entrada'!$K$16-O548)/(IF((('Tela de entrada'!$K$16*'Tela de entrada'!$D$12)-SUMIFS($O$2:$O$745,$B$2:$B$745,B548,$A$2:$A$745,A548))=0,1,(('Tela de entrada'!$K$16*'Tela de entrada'!$D$12)-SUMIFS($O$2:$O$745,$B$2:$B$745,B548,$A$2:$A$745,A548)))))</f>
        <v>0</v>
      </c>
      <c r="R548" s="1">
        <f t="shared" si="30"/>
        <v>9.6</v>
      </c>
    </row>
    <row r="549" spans="1:18" x14ac:dyDescent="0.25">
      <c r="A549">
        <v>1</v>
      </c>
      <c r="B549">
        <v>1</v>
      </c>
      <c r="C549">
        <v>1</v>
      </c>
      <c r="D549">
        <v>548</v>
      </c>
      <c r="E549">
        <v>1</v>
      </c>
      <c r="F549" s="1">
        <f>INDEX('Tela de entrada'!$C$20:$C$763,MATCH('Contrato Flexível Percentual'!D549,'Tela de entrada'!$B$20:$B$763,0),1)</f>
        <v>18</v>
      </c>
      <c r="G549">
        <v>0</v>
      </c>
      <c r="H549">
        <f t="shared" si="28"/>
        <v>18</v>
      </c>
      <c r="M549" s="1">
        <f t="shared" si="29"/>
        <v>8.9999999999999998E-4</v>
      </c>
      <c r="N549" s="1">
        <f>IF('Tela de entrada'!$K$14="carga",$L$2*M549,'Contrato Flexível Percentual'!$L$2/'Tela de entrada'!$D$12)</f>
        <v>3.6</v>
      </c>
      <c r="O549" s="1">
        <f>IFERROR(MIN('Tela de entrada'!$K$16,MAX(N549,'Tela de entrada'!$K$15)),"")</f>
        <v>3.6</v>
      </c>
      <c r="P549" s="1">
        <f>MAX(0,(SUMIFS($O$2:$O$745,$B$2:$B$745,B549,$A$2:$A$745,A549)-SUMIFS($N$2:$N$745,$B$2:$B$745,B549,$A$2:$A$745,A549)))*((O549-'Tela de entrada'!$K$15)/(IF(SUMIFS($O$2:$O$745,$B$2:$B$745,B549,$A$2:$A$745,A549)-('Tela de entrada'!$K$15*'Tela de entrada'!$D$12)=0,1,SUMIFS($O$2:$O$745,$B$2:$B$745,B549,$A$2:$A$745,A549)-('Tela de entrada'!$K$15*'Tela de entrada'!$D$12))))</f>
        <v>0</v>
      </c>
      <c r="Q549" s="1">
        <f>MAX(0,(SUMIFS($N$2:$N$745,$B$2:$B$745,B549,$A$2:$A$745,A549)-SUMIFS($O$2:$O$745,$B$2:$B$745,B549,$A$2:$A$745,A549)))*(('Tela de entrada'!$K$16-O549)/(IF((('Tela de entrada'!$K$16*'Tela de entrada'!$D$12)-SUMIFS($O$2:$O$745,$B$2:$B$745,B549,$A$2:$A$745,A549))=0,1,(('Tela de entrada'!$K$16*'Tela de entrada'!$D$12)-SUMIFS($O$2:$O$745,$B$2:$B$745,B549,$A$2:$A$745,A549)))))</f>
        <v>0</v>
      </c>
      <c r="R549" s="1">
        <f t="shared" si="30"/>
        <v>3.6</v>
      </c>
    </row>
    <row r="550" spans="1:18" x14ac:dyDescent="0.25">
      <c r="A550">
        <v>1</v>
      </c>
      <c r="B550">
        <v>1</v>
      </c>
      <c r="C550">
        <v>1</v>
      </c>
      <c r="D550">
        <v>549</v>
      </c>
      <c r="E550">
        <v>1</v>
      </c>
      <c r="F550" s="1">
        <f>INDEX('Tela de entrada'!$C$20:$C$763,MATCH('Contrato Flexível Percentual'!D550,'Tela de entrada'!$B$20:$B$763,0),1)</f>
        <v>15</v>
      </c>
      <c r="G550">
        <v>0</v>
      </c>
      <c r="H550">
        <f t="shared" si="28"/>
        <v>15</v>
      </c>
      <c r="M550" s="1">
        <f t="shared" si="29"/>
        <v>7.5000000000000002E-4</v>
      </c>
      <c r="N550" s="1">
        <f>IF('Tela de entrada'!$K$14="carga",$L$2*M550,'Contrato Flexível Percentual'!$L$2/'Tela de entrada'!$D$12)</f>
        <v>3</v>
      </c>
      <c r="O550" s="1">
        <f>IFERROR(MIN('Tela de entrada'!$K$16,MAX(N550,'Tela de entrada'!$K$15)),"")</f>
        <v>3</v>
      </c>
      <c r="P550" s="1">
        <f>MAX(0,(SUMIFS($O$2:$O$745,$B$2:$B$745,B550,$A$2:$A$745,A550)-SUMIFS($N$2:$N$745,$B$2:$B$745,B550,$A$2:$A$745,A550)))*((O550-'Tela de entrada'!$K$15)/(IF(SUMIFS($O$2:$O$745,$B$2:$B$745,B550,$A$2:$A$745,A550)-('Tela de entrada'!$K$15*'Tela de entrada'!$D$12)=0,1,SUMIFS($O$2:$O$745,$B$2:$B$745,B550,$A$2:$A$745,A550)-('Tela de entrada'!$K$15*'Tela de entrada'!$D$12))))</f>
        <v>0</v>
      </c>
      <c r="Q550" s="1">
        <f>MAX(0,(SUMIFS($N$2:$N$745,$B$2:$B$745,B550,$A$2:$A$745,A550)-SUMIFS($O$2:$O$745,$B$2:$B$745,B550,$A$2:$A$745,A550)))*(('Tela de entrada'!$K$16-O550)/(IF((('Tela de entrada'!$K$16*'Tela de entrada'!$D$12)-SUMIFS($O$2:$O$745,$B$2:$B$745,B550,$A$2:$A$745,A550))=0,1,(('Tela de entrada'!$K$16*'Tela de entrada'!$D$12)-SUMIFS($O$2:$O$745,$B$2:$B$745,B550,$A$2:$A$745,A550)))))</f>
        <v>0</v>
      </c>
      <c r="R550" s="1">
        <f t="shared" si="30"/>
        <v>3</v>
      </c>
    </row>
    <row r="551" spans="1:18" x14ac:dyDescent="0.25">
      <c r="A551">
        <v>1</v>
      </c>
      <c r="B551">
        <v>1</v>
      </c>
      <c r="C551">
        <v>1</v>
      </c>
      <c r="D551">
        <v>550</v>
      </c>
      <c r="E551">
        <v>1</v>
      </c>
      <c r="F551" s="1">
        <f>INDEX('Tela de entrada'!$C$20:$C$763,MATCH('Contrato Flexível Percentual'!D551,'Tela de entrada'!$B$20:$B$763,0),1)</f>
        <v>7</v>
      </c>
      <c r="G551">
        <v>0</v>
      </c>
      <c r="H551">
        <f t="shared" si="28"/>
        <v>7</v>
      </c>
      <c r="M551" s="1">
        <f t="shared" si="29"/>
        <v>3.5E-4</v>
      </c>
      <c r="N551" s="1">
        <f>IF('Tela de entrada'!$K$14="carga",$L$2*M551,'Contrato Flexível Percentual'!$L$2/'Tela de entrada'!$D$12)</f>
        <v>1.4</v>
      </c>
      <c r="O551" s="1">
        <f>IFERROR(MIN('Tela de entrada'!$K$16,MAX(N551,'Tela de entrada'!$K$15)),"")</f>
        <v>1.4</v>
      </c>
      <c r="P551" s="1">
        <f>MAX(0,(SUMIFS($O$2:$O$745,$B$2:$B$745,B551,$A$2:$A$745,A551)-SUMIFS($N$2:$N$745,$B$2:$B$745,B551,$A$2:$A$745,A551)))*((O551-'Tela de entrada'!$K$15)/(IF(SUMIFS($O$2:$O$745,$B$2:$B$745,B551,$A$2:$A$745,A551)-('Tela de entrada'!$K$15*'Tela de entrada'!$D$12)=0,1,SUMIFS($O$2:$O$745,$B$2:$B$745,B551,$A$2:$A$745,A551)-('Tela de entrada'!$K$15*'Tela de entrada'!$D$12))))</f>
        <v>0</v>
      </c>
      <c r="Q551" s="1">
        <f>MAX(0,(SUMIFS($N$2:$N$745,$B$2:$B$745,B551,$A$2:$A$745,A551)-SUMIFS($O$2:$O$745,$B$2:$B$745,B551,$A$2:$A$745,A551)))*(('Tela de entrada'!$K$16-O551)/(IF((('Tela de entrada'!$K$16*'Tela de entrada'!$D$12)-SUMIFS($O$2:$O$745,$B$2:$B$745,B551,$A$2:$A$745,A551))=0,1,(('Tela de entrada'!$K$16*'Tela de entrada'!$D$12)-SUMIFS($O$2:$O$745,$B$2:$B$745,B551,$A$2:$A$745,A551)))))</f>
        <v>0</v>
      </c>
      <c r="R551" s="1">
        <f t="shared" si="30"/>
        <v>1.4</v>
      </c>
    </row>
    <row r="552" spans="1:18" x14ac:dyDescent="0.25">
      <c r="A552">
        <v>1</v>
      </c>
      <c r="B552">
        <v>1</v>
      </c>
      <c r="C552">
        <v>1</v>
      </c>
      <c r="D552">
        <v>551</v>
      </c>
      <c r="E552">
        <v>1</v>
      </c>
      <c r="F552" s="1">
        <f>INDEX('Tela de entrada'!$C$20:$C$763,MATCH('Contrato Flexível Percentual'!D552,'Tela de entrada'!$B$20:$B$763,0),1)</f>
        <v>43</v>
      </c>
      <c r="G552">
        <v>0</v>
      </c>
      <c r="H552">
        <f t="shared" si="28"/>
        <v>43</v>
      </c>
      <c r="M552" s="1">
        <f t="shared" si="29"/>
        <v>2.15E-3</v>
      </c>
      <c r="N552" s="1">
        <f>IF('Tela de entrada'!$K$14="carga",$L$2*M552,'Contrato Flexível Percentual'!$L$2/'Tela de entrada'!$D$12)</f>
        <v>8.6</v>
      </c>
      <c r="O552" s="1">
        <f>IFERROR(MIN('Tela de entrada'!$K$16,MAX(N552,'Tela de entrada'!$K$15)),"")</f>
        <v>8.6</v>
      </c>
      <c r="P552" s="1">
        <f>MAX(0,(SUMIFS($O$2:$O$745,$B$2:$B$745,B552,$A$2:$A$745,A552)-SUMIFS($N$2:$N$745,$B$2:$B$745,B552,$A$2:$A$745,A552)))*((O552-'Tela de entrada'!$K$15)/(IF(SUMIFS($O$2:$O$745,$B$2:$B$745,B552,$A$2:$A$745,A552)-('Tela de entrada'!$K$15*'Tela de entrada'!$D$12)=0,1,SUMIFS($O$2:$O$745,$B$2:$B$745,B552,$A$2:$A$745,A552)-('Tela de entrada'!$K$15*'Tela de entrada'!$D$12))))</f>
        <v>0</v>
      </c>
      <c r="Q552" s="1">
        <f>MAX(0,(SUMIFS($N$2:$N$745,$B$2:$B$745,B552,$A$2:$A$745,A552)-SUMIFS($O$2:$O$745,$B$2:$B$745,B552,$A$2:$A$745,A552)))*(('Tela de entrada'!$K$16-O552)/(IF((('Tela de entrada'!$K$16*'Tela de entrada'!$D$12)-SUMIFS($O$2:$O$745,$B$2:$B$745,B552,$A$2:$A$745,A552))=0,1,(('Tela de entrada'!$K$16*'Tela de entrada'!$D$12)-SUMIFS($O$2:$O$745,$B$2:$B$745,B552,$A$2:$A$745,A552)))))</f>
        <v>0</v>
      </c>
      <c r="R552" s="1">
        <f t="shared" si="30"/>
        <v>8.6</v>
      </c>
    </row>
    <row r="553" spans="1:18" x14ac:dyDescent="0.25">
      <c r="A553">
        <v>1</v>
      </c>
      <c r="B553">
        <v>1</v>
      </c>
      <c r="C553">
        <v>1</v>
      </c>
      <c r="D553">
        <v>552</v>
      </c>
      <c r="E553">
        <v>1</v>
      </c>
      <c r="F553" s="1">
        <f>INDEX('Tela de entrada'!$C$20:$C$763,MATCH('Contrato Flexível Percentual'!D553,'Tela de entrada'!$B$20:$B$763,0),1)</f>
        <v>23</v>
      </c>
      <c r="G553">
        <v>0</v>
      </c>
      <c r="H553">
        <f t="shared" si="28"/>
        <v>23</v>
      </c>
      <c r="M553" s="1">
        <f t="shared" si="29"/>
        <v>1.15E-3</v>
      </c>
      <c r="N553" s="1">
        <f>IF('Tela de entrada'!$K$14="carga",$L$2*M553,'Contrato Flexível Percentual'!$L$2/'Tela de entrada'!$D$12)</f>
        <v>4.5999999999999996</v>
      </c>
      <c r="O553" s="1">
        <f>IFERROR(MIN('Tela de entrada'!$K$16,MAX(N553,'Tela de entrada'!$K$15)),"")</f>
        <v>4.5999999999999996</v>
      </c>
      <c r="P553" s="1">
        <f>MAX(0,(SUMIFS($O$2:$O$745,$B$2:$B$745,B553,$A$2:$A$745,A553)-SUMIFS($N$2:$N$745,$B$2:$B$745,B553,$A$2:$A$745,A553)))*((O553-'Tela de entrada'!$K$15)/(IF(SUMIFS($O$2:$O$745,$B$2:$B$745,B553,$A$2:$A$745,A553)-('Tela de entrada'!$K$15*'Tela de entrada'!$D$12)=0,1,SUMIFS($O$2:$O$745,$B$2:$B$745,B553,$A$2:$A$745,A553)-('Tela de entrada'!$K$15*'Tela de entrada'!$D$12))))</f>
        <v>0</v>
      </c>
      <c r="Q553" s="1">
        <f>MAX(0,(SUMIFS($N$2:$N$745,$B$2:$B$745,B553,$A$2:$A$745,A553)-SUMIFS($O$2:$O$745,$B$2:$B$745,B553,$A$2:$A$745,A553)))*(('Tela de entrada'!$K$16-O553)/(IF((('Tela de entrada'!$K$16*'Tela de entrada'!$D$12)-SUMIFS($O$2:$O$745,$B$2:$B$745,B553,$A$2:$A$745,A553))=0,1,(('Tela de entrada'!$K$16*'Tela de entrada'!$D$12)-SUMIFS($O$2:$O$745,$B$2:$B$745,B553,$A$2:$A$745,A553)))))</f>
        <v>0</v>
      </c>
      <c r="R553" s="1">
        <f t="shared" si="30"/>
        <v>4.5999999999999996</v>
      </c>
    </row>
    <row r="554" spans="1:18" x14ac:dyDescent="0.25">
      <c r="A554">
        <v>1</v>
      </c>
      <c r="B554">
        <v>1</v>
      </c>
      <c r="C554">
        <v>1</v>
      </c>
      <c r="D554">
        <v>553</v>
      </c>
      <c r="E554">
        <v>1</v>
      </c>
      <c r="F554" s="1">
        <f>INDEX('Tela de entrada'!$C$20:$C$763,MATCH('Contrato Flexível Percentual'!D554,'Tela de entrada'!$B$20:$B$763,0),1)</f>
        <v>49</v>
      </c>
      <c r="G554">
        <v>0</v>
      </c>
      <c r="H554">
        <f t="shared" si="28"/>
        <v>49</v>
      </c>
      <c r="M554" s="1">
        <f t="shared" si="29"/>
        <v>2.4499999999999999E-3</v>
      </c>
      <c r="N554" s="1">
        <f>IF('Tela de entrada'!$K$14="carga",$L$2*M554,'Contrato Flexível Percentual'!$L$2/'Tela de entrada'!$D$12)</f>
        <v>9.7999999999999989</v>
      </c>
      <c r="O554" s="1">
        <f>IFERROR(MIN('Tela de entrada'!$K$16,MAX(N554,'Tela de entrada'!$K$15)),"")</f>
        <v>9.7999999999999989</v>
      </c>
      <c r="P554" s="1">
        <f>MAX(0,(SUMIFS($O$2:$O$745,$B$2:$B$745,B554,$A$2:$A$745,A554)-SUMIFS($N$2:$N$745,$B$2:$B$745,B554,$A$2:$A$745,A554)))*((O554-'Tela de entrada'!$K$15)/(IF(SUMIFS($O$2:$O$745,$B$2:$B$745,B554,$A$2:$A$745,A554)-('Tela de entrada'!$K$15*'Tela de entrada'!$D$12)=0,1,SUMIFS($O$2:$O$745,$B$2:$B$745,B554,$A$2:$A$745,A554)-('Tela de entrada'!$K$15*'Tela de entrada'!$D$12))))</f>
        <v>0</v>
      </c>
      <c r="Q554" s="1">
        <f>MAX(0,(SUMIFS($N$2:$N$745,$B$2:$B$745,B554,$A$2:$A$745,A554)-SUMIFS($O$2:$O$745,$B$2:$B$745,B554,$A$2:$A$745,A554)))*(('Tela de entrada'!$K$16-O554)/(IF((('Tela de entrada'!$K$16*'Tela de entrada'!$D$12)-SUMIFS($O$2:$O$745,$B$2:$B$745,B554,$A$2:$A$745,A554))=0,1,(('Tela de entrada'!$K$16*'Tela de entrada'!$D$12)-SUMIFS($O$2:$O$745,$B$2:$B$745,B554,$A$2:$A$745,A554)))))</f>
        <v>0</v>
      </c>
      <c r="R554" s="1">
        <f t="shared" si="30"/>
        <v>9.7999999999999989</v>
      </c>
    </row>
    <row r="555" spans="1:18" x14ac:dyDescent="0.25">
      <c r="A555">
        <v>1</v>
      </c>
      <c r="B555">
        <v>1</v>
      </c>
      <c r="C555">
        <v>1</v>
      </c>
      <c r="D555">
        <v>554</v>
      </c>
      <c r="E555">
        <v>1</v>
      </c>
      <c r="F555" s="1">
        <f>INDEX('Tela de entrada'!$C$20:$C$763,MATCH('Contrato Flexível Percentual'!D555,'Tela de entrada'!$B$20:$B$763,0),1)</f>
        <v>31</v>
      </c>
      <c r="G555">
        <v>0</v>
      </c>
      <c r="H555">
        <f t="shared" si="28"/>
        <v>31</v>
      </c>
      <c r="M555" s="1">
        <f t="shared" si="29"/>
        <v>1.5499999999999999E-3</v>
      </c>
      <c r="N555" s="1">
        <f>IF('Tela de entrada'!$K$14="carga",$L$2*M555,'Contrato Flexível Percentual'!$L$2/'Tela de entrada'!$D$12)</f>
        <v>6.2</v>
      </c>
      <c r="O555" s="1">
        <f>IFERROR(MIN('Tela de entrada'!$K$16,MAX(N555,'Tela de entrada'!$K$15)),"")</f>
        <v>6.2</v>
      </c>
      <c r="P555" s="1">
        <f>MAX(0,(SUMIFS($O$2:$O$745,$B$2:$B$745,B555,$A$2:$A$745,A555)-SUMIFS($N$2:$N$745,$B$2:$B$745,B555,$A$2:$A$745,A555)))*((O555-'Tela de entrada'!$K$15)/(IF(SUMIFS($O$2:$O$745,$B$2:$B$745,B555,$A$2:$A$745,A555)-('Tela de entrada'!$K$15*'Tela de entrada'!$D$12)=0,1,SUMIFS($O$2:$O$745,$B$2:$B$745,B555,$A$2:$A$745,A555)-('Tela de entrada'!$K$15*'Tela de entrada'!$D$12))))</f>
        <v>0</v>
      </c>
      <c r="Q555" s="1">
        <f>MAX(0,(SUMIFS($N$2:$N$745,$B$2:$B$745,B555,$A$2:$A$745,A555)-SUMIFS($O$2:$O$745,$B$2:$B$745,B555,$A$2:$A$745,A555)))*(('Tela de entrada'!$K$16-O555)/(IF((('Tela de entrada'!$K$16*'Tela de entrada'!$D$12)-SUMIFS($O$2:$O$745,$B$2:$B$745,B555,$A$2:$A$745,A555))=0,1,(('Tela de entrada'!$K$16*'Tela de entrada'!$D$12)-SUMIFS($O$2:$O$745,$B$2:$B$745,B555,$A$2:$A$745,A555)))))</f>
        <v>0</v>
      </c>
      <c r="R555" s="1">
        <f t="shared" si="30"/>
        <v>6.2</v>
      </c>
    </row>
    <row r="556" spans="1:18" x14ac:dyDescent="0.25">
      <c r="A556">
        <v>1</v>
      </c>
      <c r="B556">
        <v>1</v>
      </c>
      <c r="C556">
        <v>1</v>
      </c>
      <c r="D556">
        <v>555</v>
      </c>
      <c r="E556">
        <v>1</v>
      </c>
      <c r="F556" s="1">
        <f>INDEX('Tela de entrada'!$C$20:$C$763,MATCH('Contrato Flexível Percentual'!D556,'Tela de entrada'!$B$20:$B$763,0),1)</f>
        <v>46</v>
      </c>
      <c r="G556">
        <v>0</v>
      </c>
      <c r="H556">
        <f t="shared" si="28"/>
        <v>46</v>
      </c>
      <c r="M556" s="1">
        <f t="shared" si="29"/>
        <v>2.3E-3</v>
      </c>
      <c r="N556" s="1">
        <f>IF('Tela de entrada'!$K$14="carga",$L$2*M556,'Contrato Flexível Percentual'!$L$2/'Tela de entrada'!$D$12)</f>
        <v>9.1999999999999993</v>
      </c>
      <c r="O556" s="1">
        <f>IFERROR(MIN('Tela de entrada'!$K$16,MAX(N556,'Tela de entrada'!$K$15)),"")</f>
        <v>9.1999999999999993</v>
      </c>
      <c r="P556" s="1">
        <f>MAX(0,(SUMIFS($O$2:$O$745,$B$2:$B$745,B556,$A$2:$A$745,A556)-SUMIFS($N$2:$N$745,$B$2:$B$745,B556,$A$2:$A$745,A556)))*((O556-'Tela de entrada'!$K$15)/(IF(SUMIFS($O$2:$O$745,$B$2:$B$745,B556,$A$2:$A$745,A556)-('Tela de entrada'!$K$15*'Tela de entrada'!$D$12)=0,1,SUMIFS($O$2:$O$745,$B$2:$B$745,B556,$A$2:$A$745,A556)-('Tela de entrada'!$K$15*'Tela de entrada'!$D$12))))</f>
        <v>0</v>
      </c>
      <c r="Q556" s="1">
        <f>MAX(0,(SUMIFS($N$2:$N$745,$B$2:$B$745,B556,$A$2:$A$745,A556)-SUMIFS($O$2:$O$745,$B$2:$B$745,B556,$A$2:$A$745,A556)))*(('Tela de entrada'!$K$16-O556)/(IF((('Tela de entrada'!$K$16*'Tela de entrada'!$D$12)-SUMIFS($O$2:$O$745,$B$2:$B$745,B556,$A$2:$A$745,A556))=0,1,(('Tela de entrada'!$K$16*'Tela de entrada'!$D$12)-SUMIFS($O$2:$O$745,$B$2:$B$745,B556,$A$2:$A$745,A556)))))</f>
        <v>0</v>
      </c>
      <c r="R556" s="1">
        <f t="shared" si="30"/>
        <v>9.1999999999999993</v>
      </c>
    </row>
    <row r="557" spans="1:18" x14ac:dyDescent="0.25">
      <c r="A557">
        <v>1</v>
      </c>
      <c r="B557">
        <v>1</v>
      </c>
      <c r="C557">
        <v>1</v>
      </c>
      <c r="D557">
        <v>556</v>
      </c>
      <c r="E557">
        <v>1</v>
      </c>
      <c r="F557" s="1">
        <f>INDEX('Tela de entrada'!$C$20:$C$763,MATCH('Contrato Flexível Percentual'!D557,'Tela de entrada'!$B$20:$B$763,0),1)</f>
        <v>20</v>
      </c>
      <c r="G557">
        <v>0</v>
      </c>
      <c r="H557">
        <f t="shared" si="28"/>
        <v>20</v>
      </c>
      <c r="M557" s="1">
        <f t="shared" si="29"/>
        <v>1E-3</v>
      </c>
      <c r="N557" s="1">
        <f>IF('Tela de entrada'!$K$14="carga",$L$2*M557,'Contrato Flexível Percentual'!$L$2/'Tela de entrada'!$D$12)</f>
        <v>4</v>
      </c>
      <c r="O557" s="1">
        <f>IFERROR(MIN('Tela de entrada'!$K$16,MAX(N557,'Tela de entrada'!$K$15)),"")</f>
        <v>4</v>
      </c>
      <c r="P557" s="1">
        <f>MAX(0,(SUMIFS($O$2:$O$745,$B$2:$B$745,B557,$A$2:$A$745,A557)-SUMIFS($N$2:$N$745,$B$2:$B$745,B557,$A$2:$A$745,A557)))*((O557-'Tela de entrada'!$K$15)/(IF(SUMIFS($O$2:$O$745,$B$2:$B$745,B557,$A$2:$A$745,A557)-('Tela de entrada'!$K$15*'Tela de entrada'!$D$12)=0,1,SUMIFS($O$2:$O$745,$B$2:$B$745,B557,$A$2:$A$745,A557)-('Tela de entrada'!$K$15*'Tela de entrada'!$D$12))))</f>
        <v>0</v>
      </c>
      <c r="Q557" s="1">
        <f>MAX(0,(SUMIFS($N$2:$N$745,$B$2:$B$745,B557,$A$2:$A$745,A557)-SUMIFS($O$2:$O$745,$B$2:$B$745,B557,$A$2:$A$745,A557)))*(('Tela de entrada'!$K$16-O557)/(IF((('Tela de entrada'!$K$16*'Tela de entrada'!$D$12)-SUMIFS($O$2:$O$745,$B$2:$B$745,B557,$A$2:$A$745,A557))=0,1,(('Tela de entrada'!$K$16*'Tela de entrada'!$D$12)-SUMIFS($O$2:$O$745,$B$2:$B$745,B557,$A$2:$A$745,A557)))))</f>
        <v>0</v>
      </c>
      <c r="R557" s="1">
        <f t="shared" si="30"/>
        <v>4</v>
      </c>
    </row>
    <row r="558" spans="1:18" x14ac:dyDescent="0.25">
      <c r="A558">
        <v>1</v>
      </c>
      <c r="B558">
        <v>1</v>
      </c>
      <c r="C558">
        <v>1</v>
      </c>
      <c r="D558">
        <v>557</v>
      </c>
      <c r="E558">
        <v>1</v>
      </c>
      <c r="F558" s="1">
        <f>INDEX('Tela de entrada'!$C$20:$C$763,MATCH('Contrato Flexível Percentual'!D558,'Tela de entrada'!$B$20:$B$763,0),1)</f>
        <v>33</v>
      </c>
      <c r="G558">
        <v>0</v>
      </c>
      <c r="H558">
        <f t="shared" si="28"/>
        <v>33</v>
      </c>
      <c r="M558" s="1">
        <f t="shared" si="29"/>
        <v>1.65E-3</v>
      </c>
      <c r="N558" s="1">
        <f>IF('Tela de entrada'!$K$14="carga",$L$2*M558,'Contrato Flexível Percentual'!$L$2/'Tela de entrada'!$D$12)</f>
        <v>6.6</v>
      </c>
      <c r="O558" s="1">
        <f>IFERROR(MIN('Tela de entrada'!$K$16,MAX(N558,'Tela de entrada'!$K$15)),"")</f>
        <v>6.6</v>
      </c>
      <c r="P558" s="1">
        <f>MAX(0,(SUMIFS($O$2:$O$745,$B$2:$B$745,B558,$A$2:$A$745,A558)-SUMIFS($N$2:$N$745,$B$2:$B$745,B558,$A$2:$A$745,A558)))*((O558-'Tela de entrada'!$K$15)/(IF(SUMIFS($O$2:$O$745,$B$2:$B$745,B558,$A$2:$A$745,A558)-('Tela de entrada'!$K$15*'Tela de entrada'!$D$12)=0,1,SUMIFS($O$2:$O$745,$B$2:$B$745,B558,$A$2:$A$745,A558)-('Tela de entrada'!$K$15*'Tela de entrada'!$D$12))))</f>
        <v>0</v>
      </c>
      <c r="Q558" s="1">
        <f>MAX(0,(SUMIFS($N$2:$N$745,$B$2:$B$745,B558,$A$2:$A$745,A558)-SUMIFS($O$2:$O$745,$B$2:$B$745,B558,$A$2:$A$745,A558)))*(('Tela de entrada'!$K$16-O558)/(IF((('Tela de entrada'!$K$16*'Tela de entrada'!$D$12)-SUMIFS($O$2:$O$745,$B$2:$B$745,B558,$A$2:$A$745,A558))=0,1,(('Tela de entrada'!$K$16*'Tela de entrada'!$D$12)-SUMIFS($O$2:$O$745,$B$2:$B$745,B558,$A$2:$A$745,A558)))))</f>
        <v>0</v>
      </c>
      <c r="R558" s="1">
        <f t="shared" si="30"/>
        <v>6.6</v>
      </c>
    </row>
    <row r="559" spans="1:18" x14ac:dyDescent="0.25">
      <c r="A559">
        <v>1</v>
      </c>
      <c r="B559">
        <v>1</v>
      </c>
      <c r="C559">
        <v>1</v>
      </c>
      <c r="D559">
        <v>558</v>
      </c>
      <c r="E559">
        <v>1</v>
      </c>
      <c r="F559" s="1">
        <f>INDEX('Tela de entrada'!$C$20:$C$763,MATCH('Contrato Flexível Percentual'!D559,'Tela de entrada'!$B$20:$B$763,0),1)</f>
        <v>11</v>
      </c>
      <c r="G559">
        <v>0</v>
      </c>
      <c r="H559">
        <f t="shared" si="28"/>
        <v>11</v>
      </c>
      <c r="M559" s="1">
        <f t="shared" si="29"/>
        <v>5.5000000000000003E-4</v>
      </c>
      <c r="N559" s="1">
        <f>IF('Tela de entrada'!$K$14="carga",$L$2*M559,'Contrato Flexível Percentual'!$L$2/'Tela de entrada'!$D$12)</f>
        <v>2.2000000000000002</v>
      </c>
      <c r="O559" s="1">
        <f>IFERROR(MIN('Tela de entrada'!$K$16,MAX(N559,'Tela de entrada'!$K$15)),"")</f>
        <v>2.2000000000000002</v>
      </c>
      <c r="P559" s="1">
        <f>MAX(0,(SUMIFS($O$2:$O$745,$B$2:$B$745,B559,$A$2:$A$745,A559)-SUMIFS($N$2:$N$745,$B$2:$B$745,B559,$A$2:$A$745,A559)))*((O559-'Tela de entrada'!$K$15)/(IF(SUMIFS($O$2:$O$745,$B$2:$B$745,B559,$A$2:$A$745,A559)-('Tela de entrada'!$K$15*'Tela de entrada'!$D$12)=0,1,SUMIFS($O$2:$O$745,$B$2:$B$745,B559,$A$2:$A$745,A559)-('Tela de entrada'!$K$15*'Tela de entrada'!$D$12))))</f>
        <v>0</v>
      </c>
      <c r="Q559" s="1">
        <f>MAX(0,(SUMIFS($N$2:$N$745,$B$2:$B$745,B559,$A$2:$A$745,A559)-SUMIFS($O$2:$O$745,$B$2:$B$745,B559,$A$2:$A$745,A559)))*(('Tela de entrada'!$K$16-O559)/(IF((('Tela de entrada'!$K$16*'Tela de entrada'!$D$12)-SUMIFS($O$2:$O$745,$B$2:$B$745,B559,$A$2:$A$745,A559))=0,1,(('Tela de entrada'!$K$16*'Tela de entrada'!$D$12)-SUMIFS($O$2:$O$745,$B$2:$B$745,B559,$A$2:$A$745,A559)))))</f>
        <v>0</v>
      </c>
      <c r="R559" s="1">
        <f t="shared" si="30"/>
        <v>2.2000000000000002</v>
      </c>
    </row>
    <row r="560" spans="1:18" x14ac:dyDescent="0.25">
      <c r="A560">
        <v>1</v>
      </c>
      <c r="B560">
        <v>1</v>
      </c>
      <c r="C560">
        <v>1</v>
      </c>
      <c r="D560">
        <v>559</v>
      </c>
      <c r="E560">
        <v>1</v>
      </c>
      <c r="F560" s="1">
        <f>INDEX('Tela de entrada'!$C$20:$C$763,MATCH('Contrato Flexível Percentual'!D560,'Tela de entrada'!$B$20:$B$763,0),1)</f>
        <v>29</v>
      </c>
      <c r="G560">
        <v>0</v>
      </c>
      <c r="H560">
        <f t="shared" si="28"/>
        <v>29</v>
      </c>
      <c r="M560" s="1">
        <f t="shared" si="29"/>
        <v>1.4499999999999999E-3</v>
      </c>
      <c r="N560" s="1">
        <f>IF('Tela de entrada'!$K$14="carga",$L$2*M560,'Contrato Flexível Percentual'!$L$2/'Tela de entrada'!$D$12)</f>
        <v>5.8</v>
      </c>
      <c r="O560" s="1">
        <f>IFERROR(MIN('Tela de entrada'!$K$16,MAX(N560,'Tela de entrada'!$K$15)),"")</f>
        <v>5.8</v>
      </c>
      <c r="P560" s="1">
        <f>MAX(0,(SUMIFS($O$2:$O$745,$B$2:$B$745,B560,$A$2:$A$745,A560)-SUMIFS($N$2:$N$745,$B$2:$B$745,B560,$A$2:$A$745,A560)))*((O560-'Tela de entrada'!$K$15)/(IF(SUMIFS($O$2:$O$745,$B$2:$B$745,B560,$A$2:$A$745,A560)-('Tela de entrada'!$K$15*'Tela de entrada'!$D$12)=0,1,SUMIFS($O$2:$O$745,$B$2:$B$745,B560,$A$2:$A$745,A560)-('Tela de entrada'!$K$15*'Tela de entrada'!$D$12))))</f>
        <v>0</v>
      </c>
      <c r="Q560" s="1">
        <f>MAX(0,(SUMIFS($N$2:$N$745,$B$2:$B$745,B560,$A$2:$A$745,A560)-SUMIFS($O$2:$O$745,$B$2:$B$745,B560,$A$2:$A$745,A560)))*(('Tela de entrada'!$K$16-O560)/(IF((('Tela de entrada'!$K$16*'Tela de entrada'!$D$12)-SUMIFS($O$2:$O$745,$B$2:$B$745,B560,$A$2:$A$745,A560))=0,1,(('Tela de entrada'!$K$16*'Tela de entrada'!$D$12)-SUMIFS($O$2:$O$745,$B$2:$B$745,B560,$A$2:$A$745,A560)))))</f>
        <v>0</v>
      </c>
      <c r="R560" s="1">
        <f t="shared" si="30"/>
        <v>5.8</v>
      </c>
    </row>
    <row r="561" spans="1:18" x14ac:dyDescent="0.25">
      <c r="A561">
        <v>1</v>
      </c>
      <c r="B561">
        <v>1</v>
      </c>
      <c r="C561">
        <v>1</v>
      </c>
      <c r="D561">
        <v>560</v>
      </c>
      <c r="E561">
        <v>1</v>
      </c>
      <c r="F561" s="1">
        <f>INDEX('Tela de entrada'!$C$20:$C$763,MATCH('Contrato Flexível Percentual'!D561,'Tela de entrada'!$B$20:$B$763,0),1)</f>
        <v>26</v>
      </c>
      <c r="G561">
        <v>0</v>
      </c>
      <c r="H561">
        <f t="shared" si="28"/>
        <v>26</v>
      </c>
      <c r="M561" s="1">
        <f t="shared" si="29"/>
        <v>1.2999999999999999E-3</v>
      </c>
      <c r="N561" s="1">
        <f>IF('Tela de entrada'!$K$14="carga",$L$2*M561,'Contrato Flexível Percentual'!$L$2/'Tela de entrada'!$D$12)</f>
        <v>5.2</v>
      </c>
      <c r="O561" s="1">
        <f>IFERROR(MIN('Tela de entrada'!$K$16,MAX(N561,'Tela de entrada'!$K$15)),"")</f>
        <v>5.2</v>
      </c>
      <c r="P561" s="1">
        <f>MAX(0,(SUMIFS($O$2:$O$745,$B$2:$B$745,B561,$A$2:$A$745,A561)-SUMIFS($N$2:$N$745,$B$2:$B$745,B561,$A$2:$A$745,A561)))*((O561-'Tela de entrada'!$K$15)/(IF(SUMIFS($O$2:$O$745,$B$2:$B$745,B561,$A$2:$A$745,A561)-('Tela de entrada'!$K$15*'Tela de entrada'!$D$12)=0,1,SUMIFS($O$2:$O$745,$B$2:$B$745,B561,$A$2:$A$745,A561)-('Tela de entrada'!$K$15*'Tela de entrada'!$D$12))))</f>
        <v>0</v>
      </c>
      <c r="Q561" s="1">
        <f>MAX(0,(SUMIFS($N$2:$N$745,$B$2:$B$745,B561,$A$2:$A$745,A561)-SUMIFS($O$2:$O$745,$B$2:$B$745,B561,$A$2:$A$745,A561)))*(('Tela de entrada'!$K$16-O561)/(IF((('Tela de entrada'!$K$16*'Tela de entrada'!$D$12)-SUMIFS($O$2:$O$745,$B$2:$B$745,B561,$A$2:$A$745,A561))=0,1,(('Tela de entrada'!$K$16*'Tela de entrada'!$D$12)-SUMIFS($O$2:$O$745,$B$2:$B$745,B561,$A$2:$A$745,A561)))))</f>
        <v>0</v>
      </c>
      <c r="R561" s="1">
        <f t="shared" si="30"/>
        <v>5.2</v>
      </c>
    </row>
    <row r="562" spans="1:18" x14ac:dyDescent="0.25">
      <c r="A562">
        <v>1</v>
      </c>
      <c r="B562">
        <v>1</v>
      </c>
      <c r="C562">
        <v>1</v>
      </c>
      <c r="D562">
        <v>561</v>
      </c>
      <c r="E562">
        <v>1</v>
      </c>
      <c r="F562" s="1">
        <f>INDEX('Tela de entrada'!$C$20:$C$763,MATCH('Contrato Flexível Percentual'!D562,'Tela de entrada'!$B$20:$B$763,0),1)</f>
        <v>8</v>
      </c>
      <c r="G562">
        <v>0</v>
      </c>
      <c r="H562">
        <f t="shared" si="28"/>
        <v>8</v>
      </c>
      <c r="M562" s="1">
        <f t="shared" si="29"/>
        <v>4.0000000000000002E-4</v>
      </c>
      <c r="N562" s="1">
        <f>IF('Tela de entrada'!$K$14="carga",$L$2*M562,'Contrato Flexível Percentual'!$L$2/'Tela de entrada'!$D$12)</f>
        <v>1.6</v>
      </c>
      <c r="O562" s="1">
        <f>IFERROR(MIN('Tela de entrada'!$K$16,MAX(N562,'Tela de entrada'!$K$15)),"")</f>
        <v>1.6</v>
      </c>
      <c r="P562" s="1">
        <f>MAX(0,(SUMIFS($O$2:$O$745,$B$2:$B$745,B562,$A$2:$A$745,A562)-SUMIFS($N$2:$N$745,$B$2:$B$745,B562,$A$2:$A$745,A562)))*((O562-'Tela de entrada'!$K$15)/(IF(SUMIFS($O$2:$O$745,$B$2:$B$745,B562,$A$2:$A$745,A562)-('Tela de entrada'!$K$15*'Tela de entrada'!$D$12)=0,1,SUMIFS($O$2:$O$745,$B$2:$B$745,B562,$A$2:$A$745,A562)-('Tela de entrada'!$K$15*'Tela de entrada'!$D$12))))</f>
        <v>0</v>
      </c>
      <c r="Q562" s="1">
        <f>MAX(0,(SUMIFS($N$2:$N$745,$B$2:$B$745,B562,$A$2:$A$745,A562)-SUMIFS($O$2:$O$745,$B$2:$B$745,B562,$A$2:$A$745,A562)))*(('Tela de entrada'!$K$16-O562)/(IF((('Tela de entrada'!$K$16*'Tela de entrada'!$D$12)-SUMIFS($O$2:$O$745,$B$2:$B$745,B562,$A$2:$A$745,A562))=0,1,(('Tela de entrada'!$K$16*'Tela de entrada'!$D$12)-SUMIFS($O$2:$O$745,$B$2:$B$745,B562,$A$2:$A$745,A562)))))</f>
        <v>0</v>
      </c>
      <c r="R562" s="1">
        <f t="shared" si="30"/>
        <v>1.6</v>
      </c>
    </row>
    <row r="563" spans="1:18" x14ac:dyDescent="0.25">
      <c r="A563">
        <v>1</v>
      </c>
      <c r="B563">
        <v>1</v>
      </c>
      <c r="C563">
        <v>1</v>
      </c>
      <c r="D563">
        <v>562</v>
      </c>
      <c r="E563">
        <v>1</v>
      </c>
      <c r="F563" s="1">
        <f>INDEX('Tela de entrada'!$C$20:$C$763,MATCH('Contrato Flexível Percentual'!D563,'Tela de entrada'!$B$20:$B$763,0),1)</f>
        <v>49</v>
      </c>
      <c r="G563">
        <v>0</v>
      </c>
      <c r="H563">
        <f t="shared" si="28"/>
        <v>49</v>
      </c>
      <c r="M563" s="1">
        <f t="shared" si="29"/>
        <v>2.4499999999999999E-3</v>
      </c>
      <c r="N563" s="1">
        <f>IF('Tela de entrada'!$K$14="carga",$L$2*M563,'Contrato Flexível Percentual'!$L$2/'Tela de entrada'!$D$12)</f>
        <v>9.7999999999999989</v>
      </c>
      <c r="O563" s="1">
        <f>IFERROR(MIN('Tela de entrada'!$K$16,MAX(N563,'Tela de entrada'!$K$15)),"")</f>
        <v>9.7999999999999989</v>
      </c>
      <c r="P563" s="1">
        <f>MAX(0,(SUMIFS($O$2:$O$745,$B$2:$B$745,B563,$A$2:$A$745,A563)-SUMIFS($N$2:$N$745,$B$2:$B$745,B563,$A$2:$A$745,A563)))*((O563-'Tela de entrada'!$K$15)/(IF(SUMIFS($O$2:$O$745,$B$2:$B$745,B563,$A$2:$A$745,A563)-('Tela de entrada'!$K$15*'Tela de entrada'!$D$12)=0,1,SUMIFS($O$2:$O$745,$B$2:$B$745,B563,$A$2:$A$745,A563)-('Tela de entrada'!$K$15*'Tela de entrada'!$D$12))))</f>
        <v>0</v>
      </c>
      <c r="Q563" s="1">
        <f>MAX(0,(SUMIFS($N$2:$N$745,$B$2:$B$745,B563,$A$2:$A$745,A563)-SUMIFS($O$2:$O$745,$B$2:$B$745,B563,$A$2:$A$745,A563)))*(('Tela de entrada'!$K$16-O563)/(IF((('Tela de entrada'!$K$16*'Tela de entrada'!$D$12)-SUMIFS($O$2:$O$745,$B$2:$B$745,B563,$A$2:$A$745,A563))=0,1,(('Tela de entrada'!$K$16*'Tela de entrada'!$D$12)-SUMIFS($O$2:$O$745,$B$2:$B$745,B563,$A$2:$A$745,A563)))))</f>
        <v>0</v>
      </c>
      <c r="R563" s="1">
        <f t="shared" si="30"/>
        <v>9.7999999999999989</v>
      </c>
    </row>
    <row r="564" spans="1:18" x14ac:dyDescent="0.25">
      <c r="A564">
        <v>1</v>
      </c>
      <c r="B564">
        <v>1</v>
      </c>
      <c r="C564">
        <v>1</v>
      </c>
      <c r="D564">
        <v>563</v>
      </c>
      <c r="E564">
        <v>1</v>
      </c>
      <c r="F564" s="1">
        <f>INDEX('Tela de entrada'!$C$20:$C$763,MATCH('Contrato Flexível Percentual'!D564,'Tela de entrada'!$B$20:$B$763,0),1)</f>
        <v>17</v>
      </c>
      <c r="G564">
        <v>0</v>
      </c>
      <c r="H564">
        <f t="shared" si="28"/>
        <v>17</v>
      </c>
      <c r="M564" s="1">
        <f t="shared" si="29"/>
        <v>8.4999999999999995E-4</v>
      </c>
      <c r="N564" s="1">
        <f>IF('Tela de entrada'!$K$14="carga",$L$2*M564,'Contrato Flexível Percentual'!$L$2/'Tela de entrada'!$D$12)</f>
        <v>3.4</v>
      </c>
      <c r="O564" s="1">
        <f>IFERROR(MIN('Tela de entrada'!$K$16,MAX(N564,'Tela de entrada'!$K$15)),"")</f>
        <v>3.4</v>
      </c>
      <c r="P564" s="1">
        <f>MAX(0,(SUMIFS($O$2:$O$745,$B$2:$B$745,B564,$A$2:$A$745,A564)-SUMIFS($N$2:$N$745,$B$2:$B$745,B564,$A$2:$A$745,A564)))*((O564-'Tela de entrada'!$K$15)/(IF(SUMIFS($O$2:$O$745,$B$2:$B$745,B564,$A$2:$A$745,A564)-('Tela de entrada'!$K$15*'Tela de entrada'!$D$12)=0,1,SUMIFS($O$2:$O$745,$B$2:$B$745,B564,$A$2:$A$745,A564)-('Tela de entrada'!$K$15*'Tela de entrada'!$D$12))))</f>
        <v>0</v>
      </c>
      <c r="Q564" s="1">
        <f>MAX(0,(SUMIFS($N$2:$N$745,$B$2:$B$745,B564,$A$2:$A$745,A564)-SUMIFS($O$2:$O$745,$B$2:$B$745,B564,$A$2:$A$745,A564)))*(('Tela de entrada'!$K$16-O564)/(IF((('Tela de entrada'!$K$16*'Tela de entrada'!$D$12)-SUMIFS($O$2:$O$745,$B$2:$B$745,B564,$A$2:$A$745,A564))=0,1,(('Tela de entrada'!$K$16*'Tela de entrada'!$D$12)-SUMIFS($O$2:$O$745,$B$2:$B$745,B564,$A$2:$A$745,A564)))))</f>
        <v>0</v>
      </c>
      <c r="R564" s="1">
        <f t="shared" si="30"/>
        <v>3.4</v>
      </c>
    </row>
    <row r="565" spans="1:18" x14ac:dyDescent="0.25">
      <c r="A565">
        <v>1</v>
      </c>
      <c r="B565">
        <v>1</v>
      </c>
      <c r="C565">
        <v>1</v>
      </c>
      <c r="D565">
        <v>564</v>
      </c>
      <c r="E565">
        <v>1</v>
      </c>
      <c r="F565" s="1">
        <f>INDEX('Tela de entrada'!$C$20:$C$763,MATCH('Contrato Flexível Percentual'!D565,'Tela de entrada'!$B$20:$B$763,0),1)</f>
        <v>7</v>
      </c>
      <c r="G565">
        <v>0</v>
      </c>
      <c r="H565">
        <f t="shared" si="28"/>
        <v>7</v>
      </c>
      <c r="M565" s="1">
        <f t="shared" si="29"/>
        <v>3.5E-4</v>
      </c>
      <c r="N565" s="1">
        <f>IF('Tela de entrada'!$K$14="carga",$L$2*M565,'Contrato Flexível Percentual'!$L$2/'Tela de entrada'!$D$12)</f>
        <v>1.4</v>
      </c>
      <c r="O565" s="1">
        <f>IFERROR(MIN('Tela de entrada'!$K$16,MAX(N565,'Tela de entrada'!$K$15)),"")</f>
        <v>1.4</v>
      </c>
      <c r="P565" s="1">
        <f>MAX(0,(SUMIFS($O$2:$O$745,$B$2:$B$745,B565,$A$2:$A$745,A565)-SUMIFS($N$2:$N$745,$B$2:$B$745,B565,$A$2:$A$745,A565)))*((O565-'Tela de entrada'!$K$15)/(IF(SUMIFS($O$2:$O$745,$B$2:$B$745,B565,$A$2:$A$745,A565)-('Tela de entrada'!$K$15*'Tela de entrada'!$D$12)=0,1,SUMIFS($O$2:$O$745,$B$2:$B$745,B565,$A$2:$A$745,A565)-('Tela de entrada'!$K$15*'Tela de entrada'!$D$12))))</f>
        <v>0</v>
      </c>
      <c r="Q565" s="1">
        <f>MAX(0,(SUMIFS($N$2:$N$745,$B$2:$B$745,B565,$A$2:$A$745,A565)-SUMIFS($O$2:$O$745,$B$2:$B$745,B565,$A$2:$A$745,A565)))*(('Tela de entrada'!$K$16-O565)/(IF((('Tela de entrada'!$K$16*'Tela de entrada'!$D$12)-SUMIFS($O$2:$O$745,$B$2:$B$745,B565,$A$2:$A$745,A565))=0,1,(('Tela de entrada'!$K$16*'Tela de entrada'!$D$12)-SUMIFS($O$2:$O$745,$B$2:$B$745,B565,$A$2:$A$745,A565)))))</f>
        <v>0</v>
      </c>
      <c r="R565" s="1">
        <f t="shared" si="30"/>
        <v>1.4</v>
      </c>
    </row>
    <row r="566" spans="1:18" x14ac:dyDescent="0.25">
      <c r="A566">
        <v>1</v>
      </c>
      <c r="B566">
        <v>1</v>
      </c>
      <c r="C566">
        <v>1</v>
      </c>
      <c r="D566">
        <v>565</v>
      </c>
      <c r="E566">
        <v>1</v>
      </c>
      <c r="F566" s="1">
        <f>INDEX('Tela de entrada'!$C$20:$C$763,MATCH('Contrato Flexível Percentual'!D566,'Tela de entrada'!$B$20:$B$763,0),1)</f>
        <v>48</v>
      </c>
      <c r="G566">
        <v>0</v>
      </c>
      <c r="H566">
        <f t="shared" si="28"/>
        <v>48</v>
      </c>
      <c r="M566" s="1">
        <f t="shared" si="29"/>
        <v>2.3999999999999998E-3</v>
      </c>
      <c r="N566" s="1">
        <f>IF('Tela de entrada'!$K$14="carga",$L$2*M566,'Contrato Flexível Percentual'!$L$2/'Tela de entrada'!$D$12)</f>
        <v>9.6</v>
      </c>
      <c r="O566" s="1">
        <f>IFERROR(MIN('Tela de entrada'!$K$16,MAX(N566,'Tela de entrada'!$K$15)),"")</f>
        <v>9.6</v>
      </c>
      <c r="P566" s="1">
        <f>MAX(0,(SUMIFS($O$2:$O$745,$B$2:$B$745,B566,$A$2:$A$745,A566)-SUMIFS($N$2:$N$745,$B$2:$B$745,B566,$A$2:$A$745,A566)))*((O566-'Tela de entrada'!$K$15)/(IF(SUMIFS($O$2:$O$745,$B$2:$B$745,B566,$A$2:$A$745,A566)-('Tela de entrada'!$K$15*'Tela de entrada'!$D$12)=0,1,SUMIFS($O$2:$O$745,$B$2:$B$745,B566,$A$2:$A$745,A566)-('Tela de entrada'!$K$15*'Tela de entrada'!$D$12))))</f>
        <v>0</v>
      </c>
      <c r="Q566" s="1">
        <f>MAX(0,(SUMIFS($N$2:$N$745,$B$2:$B$745,B566,$A$2:$A$745,A566)-SUMIFS($O$2:$O$745,$B$2:$B$745,B566,$A$2:$A$745,A566)))*(('Tela de entrada'!$K$16-O566)/(IF((('Tela de entrada'!$K$16*'Tela de entrada'!$D$12)-SUMIFS($O$2:$O$745,$B$2:$B$745,B566,$A$2:$A$745,A566))=0,1,(('Tela de entrada'!$K$16*'Tela de entrada'!$D$12)-SUMIFS($O$2:$O$745,$B$2:$B$745,B566,$A$2:$A$745,A566)))))</f>
        <v>0</v>
      </c>
      <c r="R566" s="1">
        <f t="shared" si="30"/>
        <v>9.6</v>
      </c>
    </row>
    <row r="567" spans="1:18" x14ac:dyDescent="0.25">
      <c r="A567">
        <v>1</v>
      </c>
      <c r="B567">
        <v>1</v>
      </c>
      <c r="C567">
        <v>1</v>
      </c>
      <c r="D567">
        <v>566</v>
      </c>
      <c r="E567">
        <v>1</v>
      </c>
      <c r="F567" s="1">
        <f>INDEX('Tela de entrada'!$C$20:$C$763,MATCH('Contrato Flexível Percentual'!D567,'Tela de entrada'!$B$20:$B$763,0),1)</f>
        <v>34</v>
      </c>
      <c r="G567">
        <v>0</v>
      </c>
      <c r="H567">
        <f t="shared" si="28"/>
        <v>34</v>
      </c>
      <c r="M567" s="1">
        <f t="shared" si="29"/>
        <v>1.6999999999999999E-3</v>
      </c>
      <c r="N567" s="1">
        <f>IF('Tela de entrada'!$K$14="carga",$L$2*M567,'Contrato Flexível Percentual'!$L$2/'Tela de entrada'!$D$12)</f>
        <v>6.8</v>
      </c>
      <c r="O567" s="1">
        <f>IFERROR(MIN('Tela de entrada'!$K$16,MAX(N567,'Tela de entrada'!$K$15)),"")</f>
        <v>6.8</v>
      </c>
      <c r="P567" s="1">
        <f>MAX(0,(SUMIFS($O$2:$O$745,$B$2:$B$745,B567,$A$2:$A$745,A567)-SUMIFS($N$2:$N$745,$B$2:$B$745,B567,$A$2:$A$745,A567)))*((O567-'Tela de entrada'!$K$15)/(IF(SUMIFS($O$2:$O$745,$B$2:$B$745,B567,$A$2:$A$745,A567)-('Tela de entrada'!$K$15*'Tela de entrada'!$D$12)=0,1,SUMIFS($O$2:$O$745,$B$2:$B$745,B567,$A$2:$A$745,A567)-('Tela de entrada'!$K$15*'Tela de entrada'!$D$12))))</f>
        <v>0</v>
      </c>
      <c r="Q567" s="1">
        <f>MAX(0,(SUMIFS($N$2:$N$745,$B$2:$B$745,B567,$A$2:$A$745,A567)-SUMIFS($O$2:$O$745,$B$2:$B$745,B567,$A$2:$A$745,A567)))*(('Tela de entrada'!$K$16-O567)/(IF((('Tela de entrada'!$K$16*'Tela de entrada'!$D$12)-SUMIFS($O$2:$O$745,$B$2:$B$745,B567,$A$2:$A$745,A567))=0,1,(('Tela de entrada'!$K$16*'Tela de entrada'!$D$12)-SUMIFS($O$2:$O$745,$B$2:$B$745,B567,$A$2:$A$745,A567)))))</f>
        <v>0</v>
      </c>
      <c r="R567" s="1">
        <f t="shared" si="30"/>
        <v>6.8</v>
      </c>
    </row>
    <row r="568" spans="1:18" x14ac:dyDescent="0.25">
      <c r="A568">
        <v>1</v>
      </c>
      <c r="B568">
        <v>1</v>
      </c>
      <c r="C568">
        <v>1</v>
      </c>
      <c r="D568">
        <v>567</v>
      </c>
      <c r="E568">
        <v>1</v>
      </c>
      <c r="F568" s="1">
        <f>INDEX('Tela de entrada'!$C$20:$C$763,MATCH('Contrato Flexível Percentual'!D568,'Tela de entrada'!$B$20:$B$763,0),1)</f>
        <v>7</v>
      </c>
      <c r="G568">
        <v>0</v>
      </c>
      <c r="H568">
        <f t="shared" si="28"/>
        <v>7</v>
      </c>
      <c r="M568" s="1">
        <f t="shared" si="29"/>
        <v>3.5E-4</v>
      </c>
      <c r="N568" s="1">
        <f>IF('Tela de entrada'!$K$14="carga",$L$2*M568,'Contrato Flexível Percentual'!$L$2/'Tela de entrada'!$D$12)</f>
        <v>1.4</v>
      </c>
      <c r="O568" s="1">
        <f>IFERROR(MIN('Tela de entrada'!$K$16,MAX(N568,'Tela de entrada'!$K$15)),"")</f>
        <v>1.4</v>
      </c>
      <c r="P568" s="1">
        <f>MAX(0,(SUMIFS($O$2:$O$745,$B$2:$B$745,B568,$A$2:$A$745,A568)-SUMIFS($N$2:$N$745,$B$2:$B$745,B568,$A$2:$A$745,A568)))*((O568-'Tela de entrada'!$K$15)/(IF(SUMIFS($O$2:$O$745,$B$2:$B$745,B568,$A$2:$A$745,A568)-('Tela de entrada'!$K$15*'Tela de entrada'!$D$12)=0,1,SUMIFS($O$2:$O$745,$B$2:$B$745,B568,$A$2:$A$745,A568)-('Tela de entrada'!$K$15*'Tela de entrada'!$D$12))))</f>
        <v>0</v>
      </c>
      <c r="Q568" s="1">
        <f>MAX(0,(SUMIFS($N$2:$N$745,$B$2:$B$745,B568,$A$2:$A$745,A568)-SUMIFS($O$2:$O$745,$B$2:$B$745,B568,$A$2:$A$745,A568)))*(('Tela de entrada'!$K$16-O568)/(IF((('Tela de entrada'!$K$16*'Tela de entrada'!$D$12)-SUMIFS($O$2:$O$745,$B$2:$B$745,B568,$A$2:$A$745,A568))=0,1,(('Tela de entrada'!$K$16*'Tela de entrada'!$D$12)-SUMIFS($O$2:$O$745,$B$2:$B$745,B568,$A$2:$A$745,A568)))))</f>
        <v>0</v>
      </c>
      <c r="R568" s="1">
        <f t="shared" si="30"/>
        <v>1.4</v>
      </c>
    </row>
    <row r="569" spans="1:18" x14ac:dyDescent="0.25">
      <c r="A569">
        <v>1</v>
      </c>
      <c r="B569">
        <v>1</v>
      </c>
      <c r="C569">
        <v>1</v>
      </c>
      <c r="D569">
        <v>568</v>
      </c>
      <c r="E569">
        <v>1</v>
      </c>
      <c r="F569" s="1">
        <f>INDEX('Tela de entrada'!$C$20:$C$763,MATCH('Contrato Flexível Percentual'!D569,'Tela de entrada'!$B$20:$B$763,0),1)</f>
        <v>24</v>
      </c>
      <c r="G569">
        <v>0</v>
      </c>
      <c r="H569">
        <f t="shared" si="28"/>
        <v>24</v>
      </c>
      <c r="M569" s="1">
        <f t="shared" si="29"/>
        <v>1.1999999999999999E-3</v>
      </c>
      <c r="N569" s="1">
        <f>IF('Tela de entrada'!$K$14="carga",$L$2*M569,'Contrato Flexível Percentual'!$L$2/'Tela de entrada'!$D$12)</f>
        <v>4.8</v>
      </c>
      <c r="O569" s="1">
        <f>IFERROR(MIN('Tela de entrada'!$K$16,MAX(N569,'Tela de entrada'!$K$15)),"")</f>
        <v>4.8</v>
      </c>
      <c r="P569" s="1">
        <f>MAX(0,(SUMIFS($O$2:$O$745,$B$2:$B$745,B569,$A$2:$A$745,A569)-SUMIFS($N$2:$N$745,$B$2:$B$745,B569,$A$2:$A$745,A569)))*((O569-'Tela de entrada'!$K$15)/(IF(SUMIFS($O$2:$O$745,$B$2:$B$745,B569,$A$2:$A$745,A569)-('Tela de entrada'!$K$15*'Tela de entrada'!$D$12)=0,1,SUMIFS($O$2:$O$745,$B$2:$B$745,B569,$A$2:$A$745,A569)-('Tela de entrada'!$K$15*'Tela de entrada'!$D$12))))</f>
        <v>0</v>
      </c>
      <c r="Q569" s="1">
        <f>MAX(0,(SUMIFS($N$2:$N$745,$B$2:$B$745,B569,$A$2:$A$745,A569)-SUMIFS($O$2:$O$745,$B$2:$B$745,B569,$A$2:$A$745,A569)))*(('Tela de entrada'!$K$16-O569)/(IF((('Tela de entrada'!$K$16*'Tela de entrada'!$D$12)-SUMIFS($O$2:$O$745,$B$2:$B$745,B569,$A$2:$A$745,A569))=0,1,(('Tela de entrada'!$K$16*'Tela de entrada'!$D$12)-SUMIFS($O$2:$O$745,$B$2:$B$745,B569,$A$2:$A$745,A569)))))</f>
        <v>0</v>
      </c>
      <c r="R569" s="1">
        <f t="shared" si="30"/>
        <v>4.8</v>
      </c>
    </row>
    <row r="570" spans="1:18" x14ac:dyDescent="0.25">
      <c r="A570">
        <v>1</v>
      </c>
      <c r="B570">
        <v>1</v>
      </c>
      <c r="C570">
        <v>1</v>
      </c>
      <c r="D570">
        <v>569</v>
      </c>
      <c r="E570">
        <v>1</v>
      </c>
      <c r="F570" s="1">
        <f>INDEX('Tela de entrada'!$C$20:$C$763,MATCH('Contrato Flexível Percentual'!D570,'Tela de entrada'!$B$20:$B$763,0),1)</f>
        <v>49</v>
      </c>
      <c r="G570">
        <v>0</v>
      </c>
      <c r="H570">
        <f t="shared" si="28"/>
        <v>49</v>
      </c>
      <c r="M570" s="1">
        <f t="shared" si="29"/>
        <v>2.4499999999999999E-3</v>
      </c>
      <c r="N570" s="1">
        <f>IF('Tela de entrada'!$K$14="carga",$L$2*M570,'Contrato Flexível Percentual'!$L$2/'Tela de entrada'!$D$12)</f>
        <v>9.7999999999999989</v>
      </c>
      <c r="O570" s="1">
        <f>IFERROR(MIN('Tela de entrada'!$K$16,MAX(N570,'Tela de entrada'!$K$15)),"")</f>
        <v>9.7999999999999989</v>
      </c>
      <c r="P570" s="1">
        <f>MAX(0,(SUMIFS($O$2:$O$745,$B$2:$B$745,B570,$A$2:$A$745,A570)-SUMIFS($N$2:$N$745,$B$2:$B$745,B570,$A$2:$A$745,A570)))*((O570-'Tela de entrada'!$K$15)/(IF(SUMIFS($O$2:$O$745,$B$2:$B$745,B570,$A$2:$A$745,A570)-('Tela de entrada'!$K$15*'Tela de entrada'!$D$12)=0,1,SUMIFS($O$2:$O$745,$B$2:$B$745,B570,$A$2:$A$745,A570)-('Tela de entrada'!$K$15*'Tela de entrada'!$D$12))))</f>
        <v>0</v>
      </c>
      <c r="Q570" s="1">
        <f>MAX(0,(SUMIFS($N$2:$N$745,$B$2:$B$745,B570,$A$2:$A$745,A570)-SUMIFS($O$2:$O$745,$B$2:$B$745,B570,$A$2:$A$745,A570)))*(('Tela de entrada'!$K$16-O570)/(IF((('Tela de entrada'!$K$16*'Tela de entrada'!$D$12)-SUMIFS($O$2:$O$745,$B$2:$B$745,B570,$A$2:$A$745,A570))=0,1,(('Tela de entrada'!$K$16*'Tela de entrada'!$D$12)-SUMIFS($O$2:$O$745,$B$2:$B$745,B570,$A$2:$A$745,A570)))))</f>
        <v>0</v>
      </c>
      <c r="R570" s="1">
        <f t="shared" si="30"/>
        <v>9.7999999999999989</v>
      </c>
    </row>
    <row r="571" spans="1:18" x14ac:dyDescent="0.25">
      <c r="A571">
        <v>1</v>
      </c>
      <c r="B571">
        <v>1</v>
      </c>
      <c r="C571">
        <v>1</v>
      </c>
      <c r="D571">
        <v>570</v>
      </c>
      <c r="E571">
        <v>1</v>
      </c>
      <c r="F571" s="1">
        <f>INDEX('Tela de entrada'!$C$20:$C$763,MATCH('Contrato Flexível Percentual'!D571,'Tela de entrada'!$B$20:$B$763,0),1)</f>
        <v>6</v>
      </c>
      <c r="G571">
        <v>0</v>
      </c>
      <c r="H571">
        <f t="shared" si="28"/>
        <v>6</v>
      </c>
      <c r="M571" s="1">
        <f t="shared" si="29"/>
        <v>2.9999999999999997E-4</v>
      </c>
      <c r="N571" s="1">
        <f>IF('Tela de entrada'!$K$14="carga",$L$2*M571,'Contrato Flexível Percentual'!$L$2/'Tela de entrada'!$D$12)</f>
        <v>1.2</v>
      </c>
      <c r="O571" s="1">
        <f>IFERROR(MIN('Tela de entrada'!$K$16,MAX(N571,'Tela de entrada'!$K$15)),"")</f>
        <v>1.2</v>
      </c>
      <c r="P571" s="1">
        <f>MAX(0,(SUMIFS($O$2:$O$745,$B$2:$B$745,B571,$A$2:$A$745,A571)-SUMIFS($N$2:$N$745,$B$2:$B$745,B571,$A$2:$A$745,A571)))*((O571-'Tela de entrada'!$K$15)/(IF(SUMIFS($O$2:$O$745,$B$2:$B$745,B571,$A$2:$A$745,A571)-('Tela de entrada'!$K$15*'Tela de entrada'!$D$12)=0,1,SUMIFS($O$2:$O$745,$B$2:$B$745,B571,$A$2:$A$745,A571)-('Tela de entrada'!$K$15*'Tela de entrada'!$D$12))))</f>
        <v>0</v>
      </c>
      <c r="Q571" s="1">
        <f>MAX(0,(SUMIFS($N$2:$N$745,$B$2:$B$745,B571,$A$2:$A$745,A571)-SUMIFS($O$2:$O$745,$B$2:$B$745,B571,$A$2:$A$745,A571)))*(('Tela de entrada'!$K$16-O571)/(IF((('Tela de entrada'!$K$16*'Tela de entrada'!$D$12)-SUMIFS($O$2:$O$745,$B$2:$B$745,B571,$A$2:$A$745,A571))=0,1,(('Tela de entrada'!$K$16*'Tela de entrada'!$D$12)-SUMIFS($O$2:$O$745,$B$2:$B$745,B571,$A$2:$A$745,A571)))))</f>
        <v>0</v>
      </c>
      <c r="R571" s="1">
        <f t="shared" si="30"/>
        <v>1.2</v>
      </c>
    </row>
    <row r="572" spans="1:18" x14ac:dyDescent="0.25">
      <c r="A572">
        <v>1</v>
      </c>
      <c r="B572">
        <v>1</v>
      </c>
      <c r="C572">
        <v>1</v>
      </c>
      <c r="D572">
        <v>571</v>
      </c>
      <c r="E572">
        <v>1</v>
      </c>
      <c r="F572" s="1">
        <f>INDEX('Tela de entrada'!$C$20:$C$763,MATCH('Contrato Flexível Percentual'!D572,'Tela de entrada'!$B$20:$B$763,0),1)</f>
        <v>6</v>
      </c>
      <c r="G572">
        <v>0</v>
      </c>
      <c r="H572">
        <f t="shared" si="28"/>
        <v>6</v>
      </c>
      <c r="M572" s="1">
        <f t="shared" si="29"/>
        <v>2.9999999999999997E-4</v>
      </c>
      <c r="N572" s="1">
        <f>IF('Tela de entrada'!$K$14="carga",$L$2*M572,'Contrato Flexível Percentual'!$L$2/'Tela de entrada'!$D$12)</f>
        <v>1.2</v>
      </c>
      <c r="O572" s="1">
        <f>IFERROR(MIN('Tela de entrada'!$K$16,MAX(N572,'Tela de entrada'!$K$15)),"")</f>
        <v>1.2</v>
      </c>
      <c r="P572" s="1">
        <f>MAX(0,(SUMIFS($O$2:$O$745,$B$2:$B$745,B572,$A$2:$A$745,A572)-SUMIFS($N$2:$N$745,$B$2:$B$745,B572,$A$2:$A$745,A572)))*((O572-'Tela de entrada'!$K$15)/(IF(SUMIFS($O$2:$O$745,$B$2:$B$745,B572,$A$2:$A$745,A572)-('Tela de entrada'!$K$15*'Tela de entrada'!$D$12)=0,1,SUMIFS($O$2:$O$745,$B$2:$B$745,B572,$A$2:$A$745,A572)-('Tela de entrada'!$K$15*'Tela de entrada'!$D$12))))</f>
        <v>0</v>
      </c>
      <c r="Q572" s="1">
        <f>MAX(0,(SUMIFS($N$2:$N$745,$B$2:$B$745,B572,$A$2:$A$745,A572)-SUMIFS($O$2:$O$745,$B$2:$B$745,B572,$A$2:$A$745,A572)))*(('Tela de entrada'!$K$16-O572)/(IF((('Tela de entrada'!$K$16*'Tela de entrada'!$D$12)-SUMIFS($O$2:$O$745,$B$2:$B$745,B572,$A$2:$A$745,A572))=0,1,(('Tela de entrada'!$K$16*'Tela de entrada'!$D$12)-SUMIFS($O$2:$O$745,$B$2:$B$745,B572,$A$2:$A$745,A572)))))</f>
        <v>0</v>
      </c>
      <c r="R572" s="1">
        <f t="shared" si="30"/>
        <v>1.2</v>
      </c>
    </row>
    <row r="573" spans="1:18" x14ac:dyDescent="0.25">
      <c r="A573">
        <v>1</v>
      </c>
      <c r="B573">
        <v>1</v>
      </c>
      <c r="C573">
        <v>1</v>
      </c>
      <c r="D573">
        <v>572</v>
      </c>
      <c r="E573">
        <v>1</v>
      </c>
      <c r="F573" s="1">
        <f>INDEX('Tela de entrada'!$C$20:$C$763,MATCH('Contrato Flexível Percentual'!D573,'Tela de entrada'!$B$20:$B$763,0),1)</f>
        <v>32</v>
      </c>
      <c r="G573">
        <v>0</v>
      </c>
      <c r="H573">
        <f t="shared" si="28"/>
        <v>32</v>
      </c>
      <c r="M573" s="1">
        <f t="shared" si="29"/>
        <v>1.6000000000000001E-3</v>
      </c>
      <c r="N573" s="1">
        <f>IF('Tela de entrada'!$K$14="carga",$L$2*M573,'Contrato Flexível Percentual'!$L$2/'Tela de entrada'!$D$12)</f>
        <v>6.4</v>
      </c>
      <c r="O573" s="1">
        <f>IFERROR(MIN('Tela de entrada'!$K$16,MAX(N573,'Tela de entrada'!$K$15)),"")</f>
        <v>6.4</v>
      </c>
      <c r="P573" s="1">
        <f>MAX(0,(SUMIFS($O$2:$O$745,$B$2:$B$745,B573,$A$2:$A$745,A573)-SUMIFS($N$2:$N$745,$B$2:$B$745,B573,$A$2:$A$745,A573)))*((O573-'Tela de entrada'!$K$15)/(IF(SUMIFS($O$2:$O$745,$B$2:$B$745,B573,$A$2:$A$745,A573)-('Tela de entrada'!$K$15*'Tela de entrada'!$D$12)=0,1,SUMIFS($O$2:$O$745,$B$2:$B$745,B573,$A$2:$A$745,A573)-('Tela de entrada'!$K$15*'Tela de entrada'!$D$12))))</f>
        <v>0</v>
      </c>
      <c r="Q573" s="1">
        <f>MAX(0,(SUMIFS($N$2:$N$745,$B$2:$B$745,B573,$A$2:$A$745,A573)-SUMIFS($O$2:$O$745,$B$2:$B$745,B573,$A$2:$A$745,A573)))*(('Tela de entrada'!$K$16-O573)/(IF((('Tela de entrada'!$K$16*'Tela de entrada'!$D$12)-SUMIFS($O$2:$O$745,$B$2:$B$745,B573,$A$2:$A$745,A573))=0,1,(('Tela de entrada'!$K$16*'Tela de entrada'!$D$12)-SUMIFS($O$2:$O$745,$B$2:$B$745,B573,$A$2:$A$745,A573)))))</f>
        <v>0</v>
      </c>
      <c r="R573" s="1">
        <f t="shared" si="30"/>
        <v>6.4</v>
      </c>
    </row>
    <row r="574" spans="1:18" x14ac:dyDescent="0.25">
      <c r="A574">
        <v>1</v>
      </c>
      <c r="B574">
        <v>1</v>
      </c>
      <c r="C574">
        <v>1</v>
      </c>
      <c r="D574">
        <v>573</v>
      </c>
      <c r="E574">
        <v>1</v>
      </c>
      <c r="F574" s="1">
        <f>INDEX('Tela de entrada'!$C$20:$C$763,MATCH('Contrato Flexível Percentual'!D574,'Tela de entrada'!$B$20:$B$763,0),1)</f>
        <v>44</v>
      </c>
      <c r="G574">
        <v>0</v>
      </c>
      <c r="H574">
        <f t="shared" si="28"/>
        <v>44</v>
      </c>
      <c r="M574" s="1">
        <f t="shared" si="29"/>
        <v>2.2000000000000001E-3</v>
      </c>
      <c r="N574" s="1">
        <f>IF('Tela de entrada'!$K$14="carga",$L$2*M574,'Contrato Flexível Percentual'!$L$2/'Tela de entrada'!$D$12)</f>
        <v>8.8000000000000007</v>
      </c>
      <c r="O574" s="1">
        <f>IFERROR(MIN('Tela de entrada'!$K$16,MAX(N574,'Tela de entrada'!$K$15)),"")</f>
        <v>8.8000000000000007</v>
      </c>
      <c r="P574" s="1">
        <f>MAX(0,(SUMIFS($O$2:$O$745,$B$2:$B$745,B574,$A$2:$A$745,A574)-SUMIFS($N$2:$N$745,$B$2:$B$745,B574,$A$2:$A$745,A574)))*((O574-'Tela de entrada'!$K$15)/(IF(SUMIFS($O$2:$O$745,$B$2:$B$745,B574,$A$2:$A$745,A574)-('Tela de entrada'!$K$15*'Tela de entrada'!$D$12)=0,1,SUMIFS($O$2:$O$745,$B$2:$B$745,B574,$A$2:$A$745,A574)-('Tela de entrada'!$K$15*'Tela de entrada'!$D$12))))</f>
        <v>0</v>
      </c>
      <c r="Q574" s="1">
        <f>MAX(0,(SUMIFS($N$2:$N$745,$B$2:$B$745,B574,$A$2:$A$745,A574)-SUMIFS($O$2:$O$745,$B$2:$B$745,B574,$A$2:$A$745,A574)))*(('Tela de entrada'!$K$16-O574)/(IF((('Tela de entrada'!$K$16*'Tela de entrada'!$D$12)-SUMIFS($O$2:$O$745,$B$2:$B$745,B574,$A$2:$A$745,A574))=0,1,(('Tela de entrada'!$K$16*'Tela de entrada'!$D$12)-SUMIFS($O$2:$O$745,$B$2:$B$745,B574,$A$2:$A$745,A574)))))</f>
        <v>0</v>
      </c>
      <c r="R574" s="1">
        <f t="shared" si="30"/>
        <v>8.8000000000000007</v>
      </c>
    </row>
    <row r="575" spans="1:18" x14ac:dyDescent="0.25">
      <c r="A575">
        <v>1</v>
      </c>
      <c r="B575">
        <v>1</v>
      </c>
      <c r="C575">
        <v>1</v>
      </c>
      <c r="D575">
        <v>574</v>
      </c>
      <c r="E575">
        <v>1</v>
      </c>
      <c r="F575" s="1">
        <f>INDEX('Tela de entrada'!$C$20:$C$763,MATCH('Contrato Flexível Percentual'!D575,'Tela de entrada'!$B$20:$B$763,0),1)</f>
        <v>43</v>
      </c>
      <c r="G575">
        <v>0</v>
      </c>
      <c r="H575">
        <f t="shared" si="28"/>
        <v>43</v>
      </c>
      <c r="M575" s="1">
        <f t="shared" si="29"/>
        <v>2.15E-3</v>
      </c>
      <c r="N575" s="1">
        <f>IF('Tela de entrada'!$K$14="carga",$L$2*M575,'Contrato Flexível Percentual'!$L$2/'Tela de entrada'!$D$12)</f>
        <v>8.6</v>
      </c>
      <c r="O575" s="1">
        <f>IFERROR(MIN('Tela de entrada'!$K$16,MAX(N575,'Tela de entrada'!$K$15)),"")</f>
        <v>8.6</v>
      </c>
      <c r="P575" s="1">
        <f>MAX(0,(SUMIFS($O$2:$O$745,$B$2:$B$745,B575,$A$2:$A$745,A575)-SUMIFS($N$2:$N$745,$B$2:$B$745,B575,$A$2:$A$745,A575)))*((O575-'Tela de entrada'!$K$15)/(IF(SUMIFS($O$2:$O$745,$B$2:$B$745,B575,$A$2:$A$745,A575)-('Tela de entrada'!$K$15*'Tela de entrada'!$D$12)=0,1,SUMIFS($O$2:$O$745,$B$2:$B$745,B575,$A$2:$A$745,A575)-('Tela de entrada'!$K$15*'Tela de entrada'!$D$12))))</f>
        <v>0</v>
      </c>
      <c r="Q575" s="1">
        <f>MAX(0,(SUMIFS($N$2:$N$745,$B$2:$B$745,B575,$A$2:$A$745,A575)-SUMIFS($O$2:$O$745,$B$2:$B$745,B575,$A$2:$A$745,A575)))*(('Tela de entrada'!$K$16-O575)/(IF((('Tela de entrada'!$K$16*'Tela de entrada'!$D$12)-SUMIFS($O$2:$O$745,$B$2:$B$745,B575,$A$2:$A$745,A575))=0,1,(('Tela de entrada'!$K$16*'Tela de entrada'!$D$12)-SUMIFS($O$2:$O$745,$B$2:$B$745,B575,$A$2:$A$745,A575)))))</f>
        <v>0</v>
      </c>
      <c r="R575" s="1">
        <f t="shared" si="30"/>
        <v>8.6</v>
      </c>
    </row>
    <row r="576" spans="1:18" x14ac:dyDescent="0.25">
      <c r="A576">
        <v>1</v>
      </c>
      <c r="B576">
        <v>1</v>
      </c>
      <c r="C576">
        <v>1</v>
      </c>
      <c r="D576">
        <v>575</v>
      </c>
      <c r="E576">
        <v>1</v>
      </c>
      <c r="F576" s="1">
        <f>INDEX('Tela de entrada'!$C$20:$C$763,MATCH('Contrato Flexível Percentual'!D576,'Tela de entrada'!$B$20:$B$763,0),1)</f>
        <v>23</v>
      </c>
      <c r="G576">
        <v>0</v>
      </c>
      <c r="H576">
        <f t="shared" si="28"/>
        <v>23</v>
      </c>
      <c r="M576" s="1">
        <f t="shared" si="29"/>
        <v>1.15E-3</v>
      </c>
      <c r="N576" s="1">
        <f>IF('Tela de entrada'!$K$14="carga",$L$2*M576,'Contrato Flexível Percentual'!$L$2/'Tela de entrada'!$D$12)</f>
        <v>4.5999999999999996</v>
      </c>
      <c r="O576" s="1">
        <f>IFERROR(MIN('Tela de entrada'!$K$16,MAX(N576,'Tela de entrada'!$K$15)),"")</f>
        <v>4.5999999999999996</v>
      </c>
      <c r="P576" s="1">
        <f>MAX(0,(SUMIFS($O$2:$O$745,$B$2:$B$745,B576,$A$2:$A$745,A576)-SUMIFS($N$2:$N$745,$B$2:$B$745,B576,$A$2:$A$745,A576)))*((O576-'Tela de entrada'!$K$15)/(IF(SUMIFS($O$2:$O$745,$B$2:$B$745,B576,$A$2:$A$745,A576)-('Tela de entrada'!$K$15*'Tela de entrada'!$D$12)=0,1,SUMIFS($O$2:$O$745,$B$2:$B$745,B576,$A$2:$A$745,A576)-('Tela de entrada'!$K$15*'Tela de entrada'!$D$12))))</f>
        <v>0</v>
      </c>
      <c r="Q576" s="1">
        <f>MAX(0,(SUMIFS($N$2:$N$745,$B$2:$B$745,B576,$A$2:$A$745,A576)-SUMIFS($O$2:$O$745,$B$2:$B$745,B576,$A$2:$A$745,A576)))*(('Tela de entrada'!$K$16-O576)/(IF((('Tela de entrada'!$K$16*'Tela de entrada'!$D$12)-SUMIFS($O$2:$O$745,$B$2:$B$745,B576,$A$2:$A$745,A576))=0,1,(('Tela de entrada'!$K$16*'Tela de entrada'!$D$12)-SUMIFS($O$2:$O$745,$B$2:$B$745,B576,$A$2:$A$745,A576)))))</f>
        <v>0</v>
      </c>
      <c r="R576" s="1">
        <f t="shared" si="30"/>
        <v>4.5999999999999996</v>
      </c>
    </row>
    <row r="577" spans="1:18" x14ac:dyDescent="0.25">
      <c r="A577">
        <v>1</v>
      </c>
      <c r="B577">
        <v>1</v>
      </c>
      <c r="C577">
        <v>1</v>
      </c>
      <c r="D577">
        <v>576</v>
      </c>
      <c r="E577">
        <v>1</v>
      </c>
      <c r="F577" s="1">
        <f>INDEX('Tela de entrada'!$C$20:$C$763,MATCH('Contrato Flexível Percentual'!D577,'Tela de entrada'!$B$20:$B$763,0),1)</f>
        <v>5</v>
      </c>
      <c r="G577">
        <v>0</v>
      </c>
      <c r="H577">
        <f t="shared" si="28"/>
        <v>5</v>
      </c>
      <c r="M577" s="1">
        <f t="shared" si="29"/>
        <v>2.5000000000000001E-4</v>
      </c>
      <c r="N577" s="1">
        <f>IF('Tela de entrada'!$K$14="carga",$L$2*M577,'Contrato Flexível Percentual'!$L$2/'Tela de entrada'!$D$12)</f>
        <v>1</v>
      </c>
      <c r="O577" s="1">
        <f>IFERROR(MIN('Tela de entrada'!$K$16,MAX(N577,'Tela de entrada'!$K$15)),"")</f>
        <v>1</v>
      </c>
      <c r="P577" s="1">
        <f>MAX(0,(SUMIFS($O$2:$O$745,$B$2:$B$745,B577,$A$2:$A$745,A577)-SUMIFS($N$2:$N$745,$B$2:$B$745,B577,$A$2:$A$745,A577)))*((O577-'Tela de entrada'!$K$15)/(IF(SUMIFS($O$2:$O$745,$B$2:$B$745,B577,$A$2:$A$745,A577)-('Tela de entrada'!$K$15*'Tela de entrada'!$D$12)=0,1,SUMIFS($O$2:$O$745,$B$2:$B$745,B577,$A$2:$A$745,A577)-('Tela de entrada'!$K$15*'Tela de entrada'!$D$12))))</f>
        <v>0</v>
      </c>
      <c r="Q577" s="1">
        <f>MAX(0,(SUMIFS($N$2:$N$745,$B$2:$B$745,B577,$A$2:$A$745,A577)-SUMIFS($O$2:$O$745,$B$2:$B$745,B577,$A$2:$A$745,A577)))*(('Tela de entrada'!$K$16-O577)/(IF((('Tela de entrada'!$K$16*'Tela de entrada'!$D$12)-SUMIFS($O$2:$O$745,$B$2:$B$745,B577,$A$2:$A$745,A577))=0,1,(('Tela de entrada'!$K$16*'Tela de entrada'!$D$12)-SUMIFS($O$2:$O$745,$B$2:$B$745,B577,$A$2:$A$745,A577)))))</f>
        <v>0</v>
      </c>
      <c r="R577" s="1">
        <f t="shared" si="30"/>
        <v>1</v>
      </c>
    </row>
    <row r="578" spans="1:18" x14ac:dyDescent="0.25">
      <c r="A578">
        <v>1</v>
      </c>
      <c r="B578">
        <v>1</v>
      </c>
      <c r="C578">
        <v>1</v>
      </c>
      <c r="D578">
        <v>577</v>
      </c>
      <c r="E578">
        <v>1</v>
      </c>
      <c r="F578" s="1">
        <f>INDEX('Tela de entrada'!$C$20:$C$763,MATCH('Contrato Flexível Percentual'!D578,'Tela de entrada'!$B$20:$B$763,0),1)</f>
        <v>25</v>
      </c>
      <c r="G578">
        <v>0</v>
      </c>
      <c r="H578">
        <f t="shared" si="28"/>
        <v>25</v>
      </c>
      <c r="M578" s="1">
        <f t="shared" si="29"/>
        <v>1.25E-3</v>
      </c>
      <c r="N578" s="1">
        <f>IF('Tela de entrada'!$K$14="carga",$L$2*M578,'Contrato Flexível Percentual'!$L$2/'Tela de entrada'!$D$12)</f>
        <v>5</v>
      </c>
      <c r="O578" s="1">
        <f>IFERROR(MIN('Tela de entrada'!$K$16,MAX(N578,'Tela de entrada'!$K$15)),"")</f>
        <v>5</v>
      </c>
      <c r="P578" s="1">
        <f>MAX(0,(SUMIFS($O$2:$O$745,$B$2:$B$745,B578,$A$2:$A$745,A578)-SUMIFS($N$2:$N$745,$B$2:$B$745,B578,$A$2:$A$745,A578)))*((O578-'Tela de entrada'!$K$15)/(IF(SUMIFS($O$2:$O$745,$B$2:$B$745,B578,$A$2:$A$745,A578)-('Tela de entrada'!$K$15*'Tela de entrada'!$D$12)=0,1,SUMIFS($O$2:$O$745,$B$2:$B$745,B578,$A$2:$A$745,A578)-('Tela de entrada'!$K$15*'Tela de entrada'!$D$12))))</f>
        <v>0</v>
      </c>
      <c r="Q578" s="1">
        <f>MAX(0,(SUMIFS($N$2:$N$745,$B$2:$B$745,B578,$A$2:$A$745,A578)-SUMIFS($O$2:$O$745,$B$2:$B$745,B578,$A$2:$A$745,A578)))*(('Tela de entrada'!$K$16-O578)/(IF((('Tela de entrada'!$K$16*'Tela de entrada'!$D$12)-SUMIFS($O$2:$O$745,$B$2:$B$745,B578,$A$2:$A$745,A578))=0,1,(('Tela de entrada'!$K$16*'Tela de entrada'!$D$12)-SUMIFS($O$2:$O$745,$B$2:$B$745,B578,$A$2:$A$745,A578)))))</f>
        <v>0</v>
      </c>
      <c r="R578" s="1">
        <f t="shared" si="30"/>
        <v>5</v>
      </c>
    </row>
    <row r="579" spans="1:18" x14ac:dyDescent="0.25">
      <c r="A579">
        <v>1</v>
      </c>
      <c r="B579">
        <v>1</v>
      </c>
      <c r="C579">
        <v>1</v>
      </c>
      <c r="D579">
        <v>578</v>
      </c>
      <c r="E579">
        <v>1</v>
      </c>
      <c r="F579" s="1">
        <f>INDEX('Tela de entrada'!$C$20:$C$763,MATCH('Contrato Flexível Percentual'!D579,'Tela de entrada'!$B$20:$B$763,0),1)</f>
        <v>11</v>
      </c>
      <c r="G579">
        <v>0</v>
      </c>
      <c r="H579">
        <f t="shared" ref="H579:H642" si="31">F579-G579</f>
        <v>11</v>
      </c>
      <c r="M579" s="1">
        <f t="shared" ref="M579:M642" si="32">H579/IF(SUM($H$2:$H$745)=0,1,SUM($H$2:$H$745))</f>
        <v>5.5000000000000003E-4</v>
      </c>
      <c r="N579" s="1">
        <f>IF('Tela de entrada'!$K$14="carga",$L$2*M579,'Contrato Flexível Percentual'!$L$2/'Tela de entrada'!$D$12)</f>
        <v>2.2000000000000002</v>
      </c>
      <c r="O579" s="1">
        <f>IFERROR(MIN('Tela de entrada'!$K$16,MAX(N579,'Tela de entrada'!$K$15)),"")</f>
        <v>2.2000000000000002</v>
      </c>
      <c r="P579" s="1">
        <f>MAX(0,(SUMIFS($O$2:$O$745,$B$2:$B$745,B579,$A$2:$A$745,A579)-SUMIFS($N$2:$N$745,$B$2:$B$745,B579,$A$2:$A$745,A579)))*((O579-'Tela de entrada'!$K$15)/(IF(SUMIFS($O$2:$O$745,$B$2:$B$745,B579,$A$2:$A$745,A579)-('Tela de entrada'!$K$15*'Tela de entrada'!$D$12)=0,1,SUMIFS($O$2:$O$745,$B$2:$B$745,B579,$A$2:$A$745,A579)-('Tela de entrada'!$K$15*'Tela de entrada'!$D$12))))</f>
        <v>0</v>
      </c>
      <c r="Q579" s="1">
        <f>MAX(0,(SUMIFS($N$2:$N$745,$B$2:$B$745,B579,$A$2:$A$745,A579)-SUMIFS($O$2:$O$745,$B$2:$B$745,B579,$A$2:$A$745,A579)))*(('Tela de entrada'!$K$16-O579)/(IF((('Tela de entrada'!$K$16*'Tela de entrada'!$D$12)-SUMIFS($O$2:$O$745,$B$2:$B$745,B579,$A$2:$A$745,A579))=0,1,(('Tela de entrada'!$K$16*'Tela de entrada'!$D$12)-SUMIFS($O$2:$O$745,$B$2:$B$745,B579,$A$2:$A$745,A579)))))</f>
        <v>0</v>
      </c>
      <c r="R579" s="1">
        <f t="shared" ref="R579:R642" si="33">O579-P579+Q579</f>
        <v>2.2000000000000002</v>
      </c>
    </row>
    <row r="580" spans="1:18" x14ac:dyDescent="0.25">
      <c r="A580">
        <v>1</v>
      </c>
      <c r="B580">
        <v>1</v>
      </c>
      <c r="C580">
        <v>1</v>
      </c>
      <c r="D580">
        <v>579</v>
      </c>
      <c r="E580">
        <v>1</v>
      </c>
      <c r="F580" s="1">
        <f>INDEX('Tela de entrada'!$C$20:$C$763,MATCH('Contrato Flexível Percentual'!D580,'Tela de entrada'!$B$20:$B$763,0),1)</f>
        <v>28</v>
      </c>
      <c r="G580">
        <v>0</v>
      </c>
      <c r="H580">
        <f t="shared" si="31"/>
        <v>28</v>
      </c>
      <c r="M580" s="1">
        <f t="shared" si="32"/>
        <v>1.4E-3</v>
      </c>
      <c r="N580" s="1">
        <f>IF('Tela de entrada'!$K$14="carga",$L$2*M580,'Contrato Flexível Percentual'!$L$2/'Tela de entrada'!$D$12)</f>
        <v>5.6</v>
      </c>
      <c r="O580" s="1">
        <f>IFERROR(MIN('Tela de entrada'!$K$16,MAX(N580,'Tela de entrada'!$K$15)),"")</f>
        <v>5.6</v>
      </c>
      <c r="P580" s="1">
        <f>MAX(0,(SUMIFS($O$2:$O$745,$B$2:$B$745,B580,$A$2:$A$745,A580)-SUMIFS($N$2:$N$745,$B$2:$B$745,B580,$A$2:$A$745,A580)))*((O580-'Tela de entrada'!$K$15)/(IF(SUMIFS($O$2:$O$745,$B$2:$B$745,B580,$A$2:$A$745,A580)-('Tela de entrada'!$K$15*'Tela de entrada'!$D$12)=0,1,SUMIFS($O$2:$O$745,$B$2:$B$745,B580,$A$2:$A$745,A580)-('Tela de entrada'!$K$15*'Tela de entrada'!$D$12))))</f>
        <v>0</v>
      </c>
      <c r="Q580" s="1">
        <f>MAX(0,(SUMIFS($N$2:$N$745,$B$2:$B$745,B580,$A$2:$A$745,A580)-SUMIFS($O$2:$O$745,$B$2:$B$745,B580,$A$2:$A$745,A580)))*(('Tela de entrada'!$K$16-O580)/(IF((('Tela de entrada'!$K$16*'Tela de entrada'!$D$12)-SUMIFS($O$2:$O$745,$B$2:$B$745,B580,$A$2:$A$745,A580))=0,1,(('Tela de entrada'!$K$16*'Tela de entrada'!$D$12)-SUMIFS($O$2:$O$745,$B$2:$B$745,B580,$A$2:$A$745,A580)))))</f>
        <v>0</v>
      </c>
      <c r="R580" s="1">
        <f t="shared" si="33"/>
        <v>5.6</v>
      </c>
    </row>
    <row r="581" spans="1:18" x14ac:dyDescent="0.25">
      <c r="A581">
        <v>1</v>
      </c>
      <c r="B581">
        <v>1</v>
      </c>
      <c r="C581">
        <v>1</v>
      </c>
      <c r="D581">
        <v>580</v>
      </c>
      <c r="E581">
        <v>1</v>
      </c>
      <c r="F581" s="1">
        <f>INDEX('Tela de entrada'!$C$20:$C$763,MATCH('Contrato Flexível Percentual'!D581,'Tela de entrada'!$B$20:$B$763,0),1)</f>
        <v>24</v>
      </c>
      <c r="G581">
        <v>0</v>
      </c>
      <c r="H581">
        <f t="shared" si="31"/>
        <v>24</v>
      </c>
      <c r="M581" s="1">
        <f t="shared" si="32"/>
        <v>1.1999999999999999E-3</v>
      </c>
      <c r="N581" s="1">
        <f>IF('Tela de entrada'!$K$14="carga",$L$2*M581,'Contrato Flexível Percentual'!$L$2/'Tela de entrada'!$D$12)</f>
        <v>4.8</v>
      </c>
      <c r="O581" s="1">
        <f>IFERROR(MIN('Tela de entrada'!$K$16,MAX(N581,'Tela de entrada'!$K$15)),"")</f>
        <v>4.8</v>
      </c>
      <c r="P581" s="1">
        <f>MAX(0,(SUMIFS($O$2:$O$745,$B$2:$B$745,B581,$A$2:$A$745,A581)-SUMIFS($N$2:$N$745,$B$2:$B$745,B581,$A$2:$A$745,A581)))*((O581-'Tela de entrada'!$K$15)/(IF(SUMIFS($O$2:$O$745,$B$2:$B$745,B581,$A$2:$A$745,A581)-('Tela de entrada'!$K$15*'Tela de entrada'!$D$12)=0,1,SUMIFS($O$2:$O$745,$B$2:$B$745,B581,$A$2:$A$745,A581)-('Tela de entrada'!$K$15*'Tela de entrada'!$D$12))))</f>
        <v>0</v>
      </c>
      <c r="Q581" s="1">
        <f>MAX(0,(SUMIFS($N$2:$N$745,$B$2:$B$745,B581,$A$2:$A$745,A581)-SUMIFS($O$2:$O$745,$B$2:$B$745,B581,$A$2:$A$745,A581)))*(('Tela de entrada'!$K$16-O581)/(IF((('Tela de entrada'!$K$16*'Tela de entrada'!$D$12)-SUMIFS($O$2:$O$745,$B$2:$B$745,B581,$A$2:$A$745,A581))=0,1,(('Tela de entrada'!$K$16*'Tela de entrada'!$D$12)-SUMIFS($O$2:$O$745,$B$2:$B$745,B581,$A$2:$A$745,A581)))))</f>
        <v>0</v>
      </c>
      <c r="R581" s="1">
        <f t="shared" si="33"/>
        <v>4.8</v>
      </c>
    </row>
    <row r="582" spans="1:18" x14ac:dyDescent="0.25">
      <c r="A582">
        <v>1</v>
      </c>
      <c r="B582">
        <v>1</v>
      </c>
      <c r="C582">
        <v>1</v>
      </c>
      <c r="D582">
        <v>581</v>
      </c>
      <c r="E582">
        <v>1</v>
      </c>
      <c r="F582" s="1">
        <f>INDEX('Tela de entrada'!$C$20:$C$763,MATCH('Contrato Flexível Percentual'!D582,'Tela de entrada'!$B$20:$B$763,0),1)</f>
        <v>47</v>
      </c>
      <c r="G582">
        <v>0</v>
      </c>
      <c r="H582">
        <f t="shared" si="31"/>
        <v>47</v>
      </c>
      <c r="M582" s="1">
        <f t="shared" si="32"/>
        <v>2.3500000000000001E-3</v>
      </c>
      <c r="N582" s="1">
        <f>IF('Tela de entrada'!$K$14="carga",$L$2*M582,'Contrato Flexível Percentual'!$L$2/'Tela de entrada'!$D$12)</f>
        <v>9.4</v>
      </c>
      <c r="O582" s="1">
        <f>IFERROR(MIN('Tela de entrada'!$K$16,MAX(N582,'Tela de entrada'!$K$15)),"")</f>
        <v>9.4</v>
      </c>
      <c r="P582" s="1">
        <f>MAX(0,(SUMIFS($O$2:$O$745,$B$2:$B$745,B582,$A$2:$A$745,A582)-SUMIFS($N$2:$N$745,$B$2:$B$745,B582,$A$2:$A$745,A582)))*((O582-'Tela de entrada'!$K$15)/(IF(SUMIFS($O$2:$O$745,$B$2:$B$745,B582,$A$2:$A$745,A582)-('Tela de entrada'!$K$15*'Tela de entrada'!$D$12)=0,1,SUMIFS($O$2:$O$745,$B$2:$B$745,B582,$A$2:$A$745,A582)-('Tela de entrada'!$K$15*'Tela de entrada'!$D$12))))</f>
        <v>0</v>
      </c>
      <c r="Q582" s="1">
        <f>MAX(0,(SUMIFS($N$2:$N$745,$B$2:$B$745,B582,$A$2:$A$745,A582)-SUMIFS($O$2:$O$745,$B$2:$B$745,B582,$A$2:$A$745,A582)))*(('Tela de entrada'!$K$16-O582)/(IF((('Tela de entrada'!$K$16*'Tela de entrada'!$D$12)-SUMIFS($O$2:$O$745,$B$2:$B$745,B582,$A$2:$A$745,A582))=0,1,(('Tela de entrada'!$K$16*'Tela de entrada'!$D$12)-SUMIFS($O$2:$O$745,$B$2:$B$745,B582,$A$2:$A$745,A582)))))</f>
        <v>0</v>
      </c>
      <c r="R582" s="1">
        <f t="shared" si="33"/>
        <v>9.4</v>
      </c>
    </row>
    <row r="583" spans="1:18" x14ac:dyDescent="0.25">
      <c r="A583">
        <v>1</v>
      </c>
      <c r="B583">
        <v>1</v>
      </c>
      <c r="C583">
        <v>1</v>
      </c>
      <c r="D583">
        <v>582</v>
      </c>
      <c r="E583">
        <v>1</v>
      </c>
      <c r="F583" s="1">
        <f>INDEX('Tela de entrada'!$C$20:$C$763,MATCH('Contrato Flexível Percentual'!D583,'Tela de entrada'!$B$20:$B$763,0),1)</f>
        <v>9</v>
      </c>
      <c r="G583">
        <v>0</v>
      </c>
      <c r="H583">
        <f t="shared" si="31"/>
        <v>9</v>
      </c>
      <c r="M583" s="1">
        <f t="shared" si="32"/>
        <v>4.4999999999999999E-4</v>
      </c>
      <c r="N583" s="1">
        <f>IF('Tela de entrada'!$K$14="carga",$L$2*M583,'Contrato Flexível Percentual'!$L$2/'Tela de entrada'!$D$12)</f>
        <v>1.8</v>
      </c>
      <c r="O583" s="1">
        <f>IFERROR(MIN('Tela de entrada'!$K$16,MAX(N583,'Tela de entrada'!$K$15)),"")</f>
        <v>1.8</v>
      </c>
      <c r="P583" s="1">
        <f>MAX(0,(SUMIFS($O$2:$O$745,$B$2:$B$745,B583,$A$2:$A$745,A583)-SUMIFS($N$2:$N$745,$B$2:$B$745,B583,$A$2:$A$745,A583)))*((O583-'Tela de entrada'!$K$15)/(IF(SUMIFS($O$2:$O$745,$B$2:$B$745,B583,$A$2:$A$745,A583)-('Tela de entrada'!$K$15*'Tela de entrada'!$D$12)=0,1,SUMIFS($O$2:$O$745,$B$2:$B$745,B583,$A$2:$A$745,A583)-('Tela de entrada'!$K$15*'Tela de entrada'!$D$12))))</f>
        <v>0</v>
      </c>
      <c r="Q583" s="1">
        <f>MAX(0,(SUMIFS($N$2:$N$745,$B$2:$B$745,B583,$A$2:$A$745,A583)-SUMIFS($O$2:$O$745,$B$2:$B$745,B583,$A$2:$A$745,A583)))*(('Tela de entrada'!$K$16-O583)/(IF((('Tela de entrada'!$K$16*'Tela de entrada'!$D$12)-SUMIFS($O$2:$O$745,$B$2:$B$745,B583,$A$2:$A$745,A583))=0,1,(('Tela de entrada'!$K$16*'Tela de entrada'!$D$12)-SUMIFS($O$2:$O$745,$B$2:$B$745,B583,$A$2:$A$745,A583)))))</f>
        <v>0</v>
      </c>
      <c r="R583" s="1">
        <f t="shared" si="33"/>
        <v>1.8</v>
      </c>
    </row>
    <row r="584" spans="1:18" x14ac:dyDescent="0.25">
      <c r="A584">
        <v>1</v>
      </c>
      <c r="B584">
        <v>1</v>
      </c>
      <c r="C584">
        <v>1</v>
      </c>
      <c r="D584">
        <v>583</v>
      </c>
      <c r="E584">
        <v>1</v>
      </c>
      <c r="F584" s="1">
        <f>INDEX('Tela de entrada'!$C$20:$C$763,MATCH('Contrato Flexível Percentual'!D584,'Tela de entrada'!$B$20:$B$763,0),1)</f>
        <v>20</v>
      </c>
      <c r="G584">
        <v>0</v>
      </c>
      <c r="H584">
        <f t="shared" si="31"/>
        <v>20</v>
      </c>
      <c r="M584" s="1">
        <f t="shared" si="32"/>
        <v>1E-3</v>
      </c>
      <c r="N584" s="1">
        <f>IF('Tela de entrada'!$K$14="carga",$L$2*M584,'Contrato Flexível Percentual'!$L$2/'Tela de entrada'!$D$12)</f>
        <v>4</v>
      </c>
      <c r="O584" s="1">
        <f>IFERROR(MIN('Tela de entrada'!$K$16,MAX(N584,'Tela de entrada'!$K$15)),"")</f>
        <v>4</v>
      </c>
      <c r="P584" s="1">
        <f>MAX(0,(SUMIFS($O$2:$O$745,$B$2:$B$745,B584,$A$2:$A$745,A584)-SUMIFS($N$2:$N$745,$B$2:$B$745,B584,$A$2:$A$745,A584)))*((O584-'Tela de entrada'!$K$15)/(IF(SUMIFS($O$2:$O$745,$B$2:$B$745,B584,$A$2:$A$745,A584)-('Tela de entrada'!$K$15*'Tela de entrada'!$D$12)=0,1,SUMIFS($O$2:$O$745,$B$2:$B$745,B584,$A$2:$A$745,A584)-('Tela de entrada'!$K$15*'Tela de entrada'!$D$12))))</f>
        <v>0</v>
      </c>
      <c r="Q584" s="1">
        <f>MAX(0,(SUMIFS($N$2:$N$745,$B$2:$B$745,B584,$A$2:$A$745,A584)-SUMIFS($O$2:$O$745,$B$2:$B$745,B584,$A$2:$A$745,A584)))*(('Tela de entrada'!$K$16-O584)/(IF((('Tela de entrada'!$K$16*'Tela de entrada'!$D$12)-SUMIFS($O$2:$O$745,$B$2:$B$745,B584,$A$2:$A$745,A584))=0,1,(('Tela de entrada'!$K$16*'Tela de entrada'!$D$12)-SUMIFS($O$2:$O$745,$B$2:$B$745,B584,$A$2:$A$745,A584)))))</f>
        <v>0</v>
      </c>
      <c r="R584" s="1">
        <f t="shared" si="33"/>
        <v>4</v>
      </c>
    </row>
    <row r="585" spans="1:18" x14ac:dyDescent="0.25">
      <c r="A585">
        <v>1</v>
      </c>
      <c r="B585">
        <v>1</v>
      </c>
      <c r="C585">
        <v>1</v>
      </c>
      <c r="D585">
        <v>584</v>
      </c>
      <c r="E585">
        <v>1</v>
      </c>
      <c r="F585" s="1">
        <f>INDEX('Tela de entrada'!$C$20:$C$763,MATCH('Contrato Flexível Percentual'!D585,'Tela de entrada'!$B$20:$B$763,0),1)</f>
        <v>27</v>
      </c>
      <c r="G585">
        <v>0</v>
      </c>
      <c r="H585">
        <f t="shared" si="31"/>
        <v>27</v>
      </c>
      <c r="M585" s="1">
        <f t="shared" si="32"/>
        <v>1.3500000000000001E-3</v>
      </c>
      <c r="N585" s="1">
        <f>IF('Tela de entrada'!$K$14="carga",$L$2*M585,'Contrato Flexível Percentual'!$L$2/'Tela de entrada'!$D$12)</f>
        <v>5.4</v>
      </c>
      <c r="O585" s="1">
        <f>IFERROR(MIN('Tela de entrada'!$K$16,MAX(N585,'Tela de entrada'!$K$15)),"")</f>
        <v>5.4</v>
      </c>
      <c r="P585" s="1">
        <f>MAX(0,(SUMIFS($O$2:$O$745,$B$2:$B$745,B585,$A$2:$A$745,A585)-SUMIFS($N$2:$N$745,$B$2:$B$745,B585,$A$2:$A$745,A585)))*((O585-'Tela de entrada'!$K$15)/(IF(SUMIFS($O$2:$O$745,$B$2:$B$745,B585,$A$2:$A$745,A585)-('Tela de entrada'!$K$15*'Tela de entrada'!$D$12)=0,1,SUMIFS($O$2:$O$745,$B$2:$B$745,B585,$A$2:$A$745,A585)-('Tela de entrada'!$K$15*'Tela de entrada'!$D$12))))</f>
        <v>0</v>
      </c>
      <c r="Q585" s="1">
        <f>MAX(0,(SUMIFS($N$2:$N$745,$B$2:$B$745,B585,$A$2:$A$745,A585)-SUMIFS($O$2:$O$745,$B$2:$B$745,B585,$A$2:$A$745,A585)))*(('Tela de entrada'!$K$16-O585)/(IF((('Tela de entrada'!$K$16*'Tela de entrada'!$D$12)-SUMIFS($O$2:$O$745,$B$2:$B$745,B585,$A$2:$A$745,A585))=0,1,(('Tela de entrada'!$K$16*'Tela de entrada'!$D$12)-SUMIFS($O$2:$O$745,$B$2:$B$745,B585,$A$2:$A$745,A585)))))</f>
        <v>0</v>
      </c>
      <c r="R585" s="1">
        <f t="shared" si="33"/>
        <v>5.4</v>
      </c>
    </row>
    <row r="586" spans="1:18" x14ac:dyDescent="0.25">
      <c r="A586">
        <v>1</v>
      </c>
      <c r="B586">
        <v>1</v>
      </c>
      <c r="C586">
        <v>1</v>
      </c>
      <c r="D586">
        <v>585</v>
      </c>
      <c r="E586">
        <v>1</v>
      </c>
      <c r="F586" s="1">
        <f>INDEX('Tela de entrada'!$C$20:$C$763,MATCH('Contrato Flexível Percentual'!D586,'Tela de entrada'!$B$20:$B$763,0),1)</f>
        <v>43</v>
      </c>
      <c r="G586">
        <v>0</v>
      </c>
      <c r="H586">
        <f t="shared" si="31"/>
        <v>43</v>
      </c>
      <c r="M586" s="1">
        <f t="shared" si="32"/>
        <v>2.15E-3</v>
      </c>
      <c r="N586" s="1">
        <f>IF('Tela de entrada'!$K$14="carga",$L$2*M586,'Contrato Flexível Percentual'!$L$2/'Tela de entrada'!$D$12)</f>
        <v>8.6</v>
      </c>
      <c r="O586" s="1">
        <f>IFERROR(MIN('Tela de entrada'!$K$16,MAX(N586,'Tela de entrada'!$K$15)),"")</f>
        <v>8.6</v>
      </c>
      <c r="P586" s="1">
        <f>MAX(0,(SUMIFS($O$2:$O$745,$B$2:$B$745,B586,$A$2:$A$745,A586)-SUMIFS($N$2:$N$745,$B$2:$B$745,B586,$A$2:$A$745,A586)))*((O586-'Tela de entrada'!$K$15)/(IF(SUMIFS($O$2:$O$745,$B$2:$B$745,B586,$A$2:$A$745,A586)-('Tela de entrada'!$K$15*'Tela de entrada'!$D$12)=0,1,SUMIFS($O$2:$O$745,$B$2:$B$745,B586,$A$2:$A$745,A586)-('Tela de entrada'!$K$15*'Tela de entrada'!$D$12))))</f>
        <v>0</v>
      </c>
      <c r="Q586" s="1">
        <f>MAX(0,(SUMIFS($N$2:$N$745,$B$2:$B$745,B586,$A$2:$A$745,A586)-SUMIFS($O$2:$O$745,$B$2:$B$745,B586,$A$2:$A$745,A586)))*(('Tela de entrada'!$K$16-O586)/(IF((('Tela de entrada'!$K$16*'Tela de entrada'!$D$12)-SUMIFS($O$2:$O$745,$B$2:$B$745,B586,$A$2:$A$745,A586))=0,1,(('Tela de entrada'!$K$16*'Tela de entrada'!$D$12)-SUMIFS($O$2:$O$745,$B$2:$B$745,B586,$A$2:$A$745,A586)))))</f>
        <v>0</v>
      </c>
      <c r="R586" s="1">
        <f t="shared" si="33"/>
        <v>8.6</v>
      </c>
    </row>
    <row r="587" spans="1:18" x14ac:dyDescent="0.25">
      <c r="A587">
        <v>1</v>
      </c>
      <c r="B587">
        <v>1</v>
      </c>
      <c r="C587">
        <v>1</v>
      </c>
      <c r="D587">
        <v>586</v>
      </c>
      <c r="E587">
        <v>1</v>
      </c>
      <c r="F587" s="1">
        <f>INDEX('Tela de entrada'!$C$20:$C$763,MATCH('Contrato Flexível Percentual'!D587,'Tela de entrada'!$B$20:$B$763,0),1)</f>
        <v>39</v>
      </c>
      <c r="G587">
        <v>0</v>
      </c>
      <c r="H587">
        <f t="shared" si="31"/>
        <v>39</v>
      </c>
      <c r="M587" s="1">
        <f t="shared" si="32"/>
        <v>1.9499999999999999E-3</v>
      </c>
      <c r="N587" s="1">
        <f>IF('Tela de entrada'!$K$14="carga",$L$2*M587,'Contrato Flexível Percentual'!$L$2/'Tela de entrada'!$D$12)</f>
        <v>7.8</v>
      </c>
      <c r="O587" s="1">
        <f>IFERROR(MIN('Tela de entrada'!$K$16,MAX(N587,'Tela de entrada'!$K$15)),"")</f>
        <v>7.8</v>
      </c>
      <c r="P587" s="1">
        <f>MAX(0,(SUMIFS($O$2:$O$745,$B$2:$B$745,B587,$A$2:$A$745,A587)-SUMIFS($N$2:$N$745,$B$2:$B$745,B587,$A$2:$A$745,A587)))*((O587-'Tela de entrada'!$K$15)/(IF(SUMIFS($O$2:$O$745,$B$2:$B$745,B587,$A$2:$A$745,A587)-('Tela de entrada'!$K$15*'Tela de entrada'!$D$12)=0,1,SUMIFS($O$2:$O$745,$B$2:$B$745,B587,$A$2:$A$745,A587)-('Tela de entrada'!$K$15*'Tela de entrada'!$D$12))))</f>
        <v>0</v>
      </c>
      <c r="Q587" s="1">
        <f>MAX(0,(SUMIFS($N$2:$N$745,$B$2:$B$745,B587,$A$2:$A$745,A587)-SUMIFS($O$2:$O$745,$B$2:$B$745,B587,$A$2:$A$745,A587)))*(('Tela de entrada'!$K$16-O587)/(IF((('Tela de entrada'!$K$16*'Tela de entrada'!$D$12)-SUMIFS($O$2:$O$745,$B$2:$B$745,B587,$A$2:$A$745,A587))=0,1,(('Tela de entrada'!$K$16*'Tela de entrada'!$D$12)-SUMIFS($O$2:$O$745,$B$2:$B$745,B587,$A$2:$A$745,A587)))))</f>
        <v>0</v>
      </c>
      <c r="R587" s="1">
        <f t="shared" si="33"/>
        <v>7.8</v>
      </c>
    </row>
    <row r="588" spans="1:18" x14ac:dyDescent="0.25">
      <c r="A588">
        <v>1</v>
      </c>
      <c r="B588">
        <v>1</v>
      </c>
      <c r="C588">
        <v>1</v>
      </c>
      <c r="D588">
        <v>587</v>
      </c>
      <c r="E588">
        <v>1</v>
      </c>
      <c r="F588" s="1">
        <f>INDEX('Tela de entrada'!$C$20:$C$763,MATCH('Contrato Flexível Percentual'!D588,'Tela de entrada'!$B$20:$B$763,0),1)</f>
        <v>24</v>
      </c>
      <c r="G588">
        <v>0</v>
      </c>
      <c r="H588">
        <f t="shared" si="31"/>
        <v>24</v>
      </c>
      <c r="M588" s="1">
        <f t="shared" si="32"/>
        <v>1.1999999999999999E-3</v>
      </c>
      <c r="N588" s="1">
        <f>IF('Tela de entrada'!$K$14="carga",$L$2*M588,'Contrato Flexível Percentual'!$L$2/'Tela de entrada'!$D$12)</f>
        <v>4.8</v>
      </c>
      <c r="O588" s="1">
        <f>IFERROR(MIN('Tela de entrada'!$K$16,MAX(N588,'Tela de entrada'!$K$15)),"")</f>
        <v>4.8</v>
      </c>
      <c r="P588" s="1">
        <f>MAX(0,(SUMIFS($O$2:$O$745,$B$2:$B$745,B588,$A$2:$A$745,A588)-SUMIFS($N$2:$N$745,$B$2:$B$745,B588,$A$2:$A$745,A588)))*((O588-'Tela de entrada'!$K$15)/(IF(SUMIFS($O$2:$O$745,$B$2:$B$745,B588,$A$2:$A$745,A588)-('Tela de entrada'!$K$15*'Tela de entrada'!$D$12)=0,1,SUMIFS($O$2:$O$745,$B$2:$B$745,B588,$A$2:$A$745,A588)-('Tela de entrada'!$K$15*'Tela de entrada'!$D$12))))</f>
        <v>0</v>
      </c>
      <c r="Q588" s="1">
        <f>MAX(0,(SUMIFS($N$2:$N$745,$B$2:$B$745,B588,$A$2:$A$745,A588)-SUMIFS($O$2:$O$745,$B$2:$B$745,B588,$A$2:$A$745,A588)))*(('Tela de entrada'!$K$16-O588)/(IF((('Tela de entrada'!$K$16*'Tela de entrada'!$D$12)-SUMIFS($O$2:$O$745,$B$2:$B$745,B588,$A$2:$A$745,A588))=0,1,(('Tela de entrada'!$K$16*'Tela de entrada'!$D$12)-SUMIFS($O$2:$O$745,$B$2:$B$745,B588,$A$2:$A$745,A588)))))</f>
        <v>0</v>
      </c>
      <c r="R588" s="1">
        <f t="shared" si="33"/>
        <v>4.8</v>
      </c>
    </row>
    <row r="589" spans="1:18" x14ac:dyDescent="0.25">
      <c r="A589">
        <v>1</v>
      </c>
      <c r="B589">
        <v>1</v>
      </c>
      <c r="C589">
        <v>1</v>
      </c>
      <c r="D589">
        <v>588</v>
      </c>
      <c r="E589">
        <v>1</v>
      </c>
      <c r="F589" s="1">
        <f>INDEX('Tela de entrada'!$C$20:$C$763,MATCH('Contrato Flexível Percentual'!D589,'Tela de entrada'!$B$20:$B$763,0),1)</f>
        <v>45</v>
      </c>
      <c r="G589">
        <v>0</v>
      </c>
      <c r="H589">
        <f t="shared" si="31"/>
        <v>45</v>
      </c>
      <c r="M589" s="1">
        <f t="shared" si="32"/>
        <v>2.2499999999999998E-3</v>
      </c>
      <c r="N589" s="1">
        <f>IF('Tela de entrada'!$K$14="carga",$L$2*M589,'Contrato Flexível Percentual'!$L$2/'Tela de entrada'!$D$12)</f>
        <v>9</v>
      </c>
      <c r="O589" s="1">
        <f>IFERROR(MIN('Tela de entrada'!$K$16,MAX(N589,'Tela de entrada'!$K$15)),"")</f>
        <v>9</v>
      </c>
      <c r="P589" s="1">
        <f>MAX(0,(SUMIFS($O$2:$O$745,$B$2:$B$745,B589,$A$2:$A$745,A589)-SUMIFS($N$2:$N$745,$B$2:$B$745,B589,$A$2:$A$745,A589)))*((O589-'Tela de entrada'!$K$15)/(IF(SUMIFS($O$2:$O$745,$B$2:$B$745,B589,$A$2:$A$745,A589)-('Tela de entrada'!$K$15*'Tela de entrada'!$D$12)=0,1,SUMIFS($O$2:$O$745,$B$2:$B$745,B589,$A$2:$A$745,A589)-('Tela de entrada'!$K$15*'Tela de entrada'!$D$12))))</f>
        <v>0</v>
      </c>
      <c r="Q589" s="1">
        <f>MAX(0,(SUMIFS($N$2:$N$745,$B$2:$B$745,B589,$A$2:$A$745,A589)-SUMIFS($O$2:$O$745,$B$2:$B$745,B589,$A$2:$A$745,A589)))*(('Tela de entrada'!$K$16-O589)/(IF((('Tela de entrada'!$K$16*'Tela de entrada'!$D$12)-SUMIFS($O$2:$O$745,$B$2:$B$745,B589,$A$2:$A$745,A589))=0,1,(('Tela de entrada'!$K$16*'Tela de entrada'!$D$12)-SUMIFS($O$2:$O$745,$B$2:$B$745,B589,$A$2:$A$745,A589)))))</f>
        <v>0</v>
      </c>
      <c r="R589" s="1">
        <f t="shared" si="33"/>
        <v>9</v>
      </c>
    </row>
    <row r="590" spans="1:18" x14ac:dyDescent="0.25">
      <c r="A590">
        <v>1</v>
      </c>
      <c r="B590">
        <v>1</v>
      </c>
      <c r="C590">
        <v>1</v>
      </c>
      <c r="D590">
        <v>589</v>
      </c>
      <c r="E590">
        <v>1</v>
      </c>
      <c r="F590" s="1">
        <f>INDEX('Tela de entrada'!$C$20:$C$763,MATCH('Contrato Flexível Percentual'!D590,'Tela de entrada'!$B$20:$B$763,0),1)</f>
        <v>14</v>
      </c>
      <c r="G590">
        <v>0</v>
      </c>
      <c r="H590">
        <f t="shared" si="31"/>
        <v>14</v>
      </c>
      <c r="M590" s="1">
        <f t="shared" si="32"/>
        <v>6.9999999999999999E-4</v>
      </c>
      <c r="N590" s="1">
        <f>IF('Tela de entrada'!$K$14="carga",$L$2*M590,'Contrato Flexível Percentual'!$L$2/'Tela de entrada'!$D$12)</f>
        <v>2.8</v>
      </c>
      <c r="O590" s="1">
        <f>IFERROR(MIN('Tela de entrada'!$K$16,MAX(N590,'Tela de entrada'!$K$15)),"")</f>
        <v>2.8</v>
      </c>
      <c r="P590" s="1">
        <f>MAX(0,(SUMIFS($O$2:$O$745,$B$2:$B$745,B590,$A$2:$A$745,A590)-SUMIFS($N$2:$N$745,$B$2:$B$745,B590,$A$2:$A$745,A590)))*((O590-'Tela de entrada'!$K$15)/(IF(SUMIFS($O$2:$O$745,$B$2:$B$745,B590,$A$2:$A$745,A590)-('Tela de entrada'!$K$15*'Tela de entrada'!$D$12)=0,1,SUMIFS($O$2:$O$745,$B$2:$B$745,B590,$A$2:$A$745,A590)-('Tela de entrada'!$K$15*'Tela de entrada'!$D$12))))</f>
        <v>0</v>
      </c>
      <c r="Q590" s="1">
        <f>MAX(0,(SUMIFS($N$2:$N$745,$B$2:$B$745,B590,$A$2:$A$745,A590)-SUMIFS($O$2:$O$745,$B$2:$B$745,B590,$A$2:$A$745,A590)))*(('Tela de entrada'!$K$16-O590)/(IF((('Tela de entrada'!$K$16*'Tela de entrada'!$D$12)-SUMIFS($O$2:$O$745,$B$2:$B$745,B590,$A$2:$A$745,A590))=0,1,(('Tela de entrada'!$K$16*'Tela de entrada'!$D$12)-SUMIFS($O$2:$O$745,$B$2:$B$745,B590,$A$2:$A$745,A590)))))</f>
        <v>0</v>
      </c>
      <c r="R590" s="1">
        <f t="shared" si="33"/>
        <v>2.8</v>
      </c>
    </row>
    <row r="591" spans="1:18" x14ac:dyDescent="0.25">
      <c r="A591">
        <v>1</v>
      </c>
      <c r="B591">
        <v>1</v>
      </c>
      <c r="C591">
        <v>1</v>
      </c>
      <c r="D591">
        <v>590</v>
      </c>
      <c r="E591">
        <v>1</v>
      </c>
      <c r="F591" s="1">
        <f>INDEX('Tela de entrada'!$C$20:$C$763,MATCH('Contrato Flexível Percentual'!D591,'Tela de entrada'!$B$20:$B$763,0),1)</f>
        <v>12</v>
      </c>
      <c r="G591">
        <v>0</v>
      </c>
      <c r="H591">
        <f t="shared" si="31"/>
        <v>12</v>
      </c>
      <c r="M591" s="1">
        <f t="shared" si="32"/>
        <v>5.9999999999999995E-4</v>
      </c>
      <c r="N591" s="1">
        <f>IF('Tela de entrada'!$K$14="carga",$L$2*M591,'Contrato Flexível Percentual'!$L$2/'Tela de entrada'!$D$12)</f>
        <v>2.4</v>
      </c>
      <c r="O591" s="1">
        <f>IFERROR(MIN('Tela de entrada'!$K$16,MAX(N591,'Tela de entrada'!$K$15)),"")</f>
        <v>2.4</v>
      </c>
      <c r="P591" s="1">
        <f>MAX(0,(SUMIFS($O$2:$O$745,$B$2:$B$745,B591,$A$2:$A$745,A591)-SUMIFS($N$2:$N$745,$B$2:$B$745,B591,$A$2:$A$745,A591)))*((O591-'Tela de entrada'!$K$15)/(IF(SUMIFS($O$2:$O$745,$B$2:$B$745,B591,$A$2:$A$745,A591)-('Tela de entrada'!$K$15*'Tela de entrada'!$D$12)=0,1,SUMIFS($O$2:$O$745,$B$2:$B$745,B591,$A$2:$A$745,A591)-('Tela de entrada'!$K$15*'Tela de entrada'!$D$12))))</f>
        <v>0</v>
      </c>
      <c r="Q591" s="1">
        <f>MAX(0,(SUMIFS($N$2:$N$745,$B$2:$B$745,B591,$A$2:$A$745,A591)-SUMIFS($O$2:$O$745,$B$2:$B$745,B591,$A$2:$A$745,A591)))*(('Tela de entrada'!$K$16-O591)/(IF((('Tela de entrada'!$K$16*'Tela de entrada'!$D$12)-SUMIFS($O$2:$O$745,$B$2:$B$745,B591,$A$2:$A$745,A591))=0,1,(('Tela de entrada'!$K$16*'Tela de entrada'!$D$12)-SUMIFS($O$2:$O$745,$B$2:$B$745,B591,$A$2:$A$745,A591)))))</f>
        <v>0</v>
      </c>
      <c r="R591" s="1">
        <f t="shared" si="33"/>
        <v>2.4</v>
      </c>
    </row>
    <row r="592" spans="1:18" x14ac:dyDescent="0.25">
      <c r="A592">
        <v>1</v>
      </c>
      <c r="B592">
        <v>1</v>
      </c>
      <c r="C592">
        <v>1</v>
      </c>
      <c r="D592">
        <v>591</v>
      </c>
      <c r="E592">
        <v>1</v>
      </c>
      <c r="F592" s="1">
        <f>INDEX('Tela de entrada'!$C$20:$C$763,MATCH('Contrato Flexível Percentual'!D592,'Tela de entrada'!$B$20:$B$763,0),1)</f>
        <v>7</v>
      </c>
      <c r="G592">
        <v>0</v>
      </c>
      <c r="H592">
        <f t="shared" si="31"/>
        <v>7</v>
      </c>
      <c r="M592" s="1">
        <f t="shared" si="32"/>
        <v>3.5E-4</v>
      </c>
      <c r="N592" s="1">
        <f>IF('Tela de entrada'!$K$14="carga",$L$2*M592,'Contrato Flexível Percentual'!$L$2/'Tela de entrada'!$D$12)</f>
        <v>1.4</v>
      </c>
      <c r="O592" s="1">
        <f>IFERROR(MIN('Tela de entrada'!$K$16,MAX(N592,'Tela de entrada'!$K$15)),"")</f>
        <v>1.4</v>
      </c>
      <c r="P592" s="1">
        <f>MAX(0,(SUMIFS($O$2:$O$745,$B$2:$B$745,B592,$A$2:$A$745,A592)-SUMIFS($N$2:$N$745,$B$2:$B$745,B592,$A$2:$A$745,A592)))*((O592-'Tela de entrada'!$K$15)/(IF(SUMIFS($O$2:$O$745,$B$2:$B$745,B592,$A$2:$A$745,A592)-('Tela de entrada'!$K$15*'Tela de entrada'!$D$12)=0,1,SUMIFS($O$2:$O$745,$B$2:$B$745,B592,$A$2:$A$745,A592)-('Tela de entrada'!$K$15*'Tela de entrada'!$D$12))))</f>
        <v>0</v>
      </c>
      <c r="Q592" s="1">
        <f>MAX(0,(SUMIFS($N$2:$N$745,$B$2:$B$745,B592,$A$2:$A$745,A592)-SUMIFS($O$2:$O$745,$B$2:$B$745,B592,$A$2:$A$745,A592)))*(('Tela de entrada'!$K$16-O592)/(IF((('Tela de entrada'!$K$16*'Tela de entrada'!$D$12)-SUMIFS($O$2:$O$745,$B$2:$B$745,B592,$A$2:$A$745,A592))=0,1,(('Tela de entrada'!$K$16*'Tela de entrada'!$D$12)-SUMIFS($O$2:$O$745,$B$2:$B$745,B592,$A$2:$A$745,A592)))))</f>
        <v>0</v>
      </c>
      <c r="R592" s="1">
        <f t="shared" si="33"/>
        <v>1.4</v>
      </c>
    </row>
    <row r="593" spans="1:18" x14ac:dyDescent="0.25">
      <c r="A593">
        <v>1</v>
      </c>
      <c r="B593">
        <v>1</v>
      </c>
      <c r="C593">
        <v>1</v>
      </c>
      <c r="D593">
        <v>592</v>
      </c>
      <c r="E593">
        <v>1</v>
      </c>
      <c r="F593" s="1">
        <f>INDEX('Tela de entrada'!$C$20:$C$763,MATCH('Contrato Flexível Percentual'!D593,'Tela de entrada'!$B$20:$B$763,0),1)</f>
        <v>44</v>
      </c>
      <c r="G593">
        <v>0</v>
      </c>
      <c r="H593">
        <f t="shared" si="31"/>
        <v>44</v>
      </c>
      <c r="M593" s="1">
        <f t="shared" si="32"/>
        <v>2.2000000000000001E-3</v>
      </c>
      <c r="N593" s="1">
        <f>IF('Tela de entrada'!$K$14="carga",$L$2*M593,'Contrato Flexível Percentual'!$L$2/'Tela de entrada'!$D$12)</f>
        <v>8.8000000000000007</v>
      </c>
      <c r="O593" s="1">
        <f>IFERROR(MIN('Tela de entrada'!$K$16,MAX(N593,'Tela de entrada'!$K$15)),"")</f>
        <v>8.8000000000000007</v>
      </c>
      <c r="P593" s="1">
        <f>MAX(0,(SUMIFS($O$2:$O$745,$B$2:$B$745,B593,$A$2:$A$745,A593)-SUMIFS($N$2:$N$745,$B$2:$B$745,B593,$A$2:$A$745,A593)))*((O593-'Tela de entrada'!$K$15)/(IF(SUMIFS($O$2:$O$745,$B$2:$B$745,B593,$A$2:$A$745,A593)-('Tela de entrada'!$K$15*'Tela de entrada'!$D$12)=0,1,SUMIFS($O$2:$O$745,$B$2:$B$745,B593,$A$2:$A$745,A593)-('Tela de entrada'!$K$15*'Tela de entrada'!$D$12))))</f>
        <v>0</v>
      </c>
      <c r="Q593" s="1">
        <f>MAX(0,(SUMIFS($N$2:$N$745,$B$2:$B$745,B593,$A$2:$A$745,A593)-SUMIFS($O$2:$O$745,$B$2:$B$745,B593,$A$2:$A$745,A593)))*(('Tela de entrada'!$K$16-O593)/(IF((('Tela de entrada'!$K$16*'Tela de entrada'!$D$12)-SUMIFS($O$2:$O$745,$B$2:$B$745,B593,$A$2:$A$745,A593))=0,1,(('Tela de entrada'!$K$16*'Tela de entrada'!$D$12)-SUMIFS($O$2:$O$745,$B$2:$B$745,B593,$A$2:$A$745,A593)))))</f>
        <v>0</v>
      </c>
      <c r="R593" s="1">
        <f t="shared" si="33"/>
        <v>8.8000000000000007</v>
      </c>
    </row>
    <row r="594" spans="1:18" x14ac:dyDescent="0.25">
      <c r="A594">
        <v>1</v>
      </c>
      <c r="B594">
        <v>1</v>
      </c>
      <c r="C594">
        <v>1</v>
      </c>
      <c r="D594">
        <v>593</v>
      </c>
      <c r="E594">
        <v>1</v>
      </c>
      <c r="F594" s="1">
        <f>INDEX('Tela de entrada'!$C$20:$C$763,MATCH('Contrato Flexível Percentual'!D594,'Tela de entrada'!$B$20:$B$763,0),1)</f>
        <v>21</v>
      </c>
      <c r="G594">
        <v>0</v>
      </c>
      <c r="H594">
        <f t="shared" si="31"/>
        <v>21</v>
      </c>
      <c r="M594" s="1">
        <f t="shared" si="32"/>
        <v>1.0499999999999999E-3</v>
      </c>
      <c r="N594" s="1">
        <f>IF('Tela de entrada'!$K$14="carga",$L$2*M594,'Contrato Flexível Percentual'!$L$2/'Tela de entrada'!$D$12)</f>
        <v>4.2</v>
      </c>
      <c r="O594" s="1">
        <f>IFERROR(MIN('Tela de entrada'!$K$16,MAX(N594,'Tela de entrada'!$K$15)),"")</f>
        <v>4.2</v>
      </c>
      <c r="P594" s="1">
        <f>MAX(0,(SUMIFS($O$2:$O$745,$B$2:$B$745,B594,$A$2:$A$745,A594)-SUMIFS($N$2:$N$745,$B$2:$B$745,B594,$A$2:$A$745,A594)))*((O594-'Tela de entrada'!$K$15)/(IF(SUMIFS($O$2:$O$745,$B$2:$B$745,B594,$A$2:$A$745,A594)-('Tela de entrada'!$K$15*'Tela de entrada'!$D$12)=0,1,SUMIFS($O$2:$O$745,$B$2:$B$745,B594,$A$2:$A$745,A594)-('Tela de entrada'!$K$15*'Tela de entrada'!$D$12))))</f>
        <v>0</v>
      </c>
      <c r="Q594" s="1">
        <f>MAX(0,(SUMIFS($N$2:$N$745,$B$2:$B$745,B594,$A$2:$A$745,A594)-SUMIFS($O$2:$O$745,$B$2:$B$745,B594,$A$2:$A$745,A594)))*(('Tela de entrada'!$K$16-O594)/(IF((('Tela de entrada'!$K$16*'Tela de entrada'!$D$12)-SUMIFS($O$2:$O$745,$B$2:$B$745,B594,$A$2:$A$745,A594))=0,1,(('Tela de entrada'!$K$16*'Tela de entrada'!$D$12)-SUMIFS($O$2:$O$745,$B$2:$B$745,B594,$A$2:$A$745,A594)))))</f>
        <v>0</v>
      </c>
      <c r="R594" s="1">
        <f t="shared" si="33"/>
        <v>4.2</v>
      </c>
    </row>
    <row r="595" spans="1:18" x14ac:dyDescent="0.25">
      <c r="A595">
        <v>1</v>
      </c>
      <c r="B595">
        <v>1</v>
      </c>
      <c r="C595">
        <v>1</v>
      </c>
      <c r="D595">
        <v>594</v>
      </c>
      <c r="E595">
        <v>1</v>
      </c>
      <c r="F595" s="1">
        <f>INDEX('Tela de entrada'!$C$20:$C$763,MATCH('Contrato Flexível Percentual'!D595,'Tela de entrada'!$B$20:$B$763,0),1)</f>
        <v>34</v>
      </c>
      <c r="G595">
        <v>0</v>
      </c>
      <c r="H595">
        <f t="shared" si="31"/>
        <v>34</v>
      </c>
      <c r="M595" s="1">
        <f t="shared" si="32"/>
        <v>1.6999999999999999E-3</v>
      </c>
      <c r="N595" s="1">
        <f>IF('Tela de entrada'!$K$14="carga",$L$2*M595,'Contrato Flexível Percentual'!$L$2/'Tela de entrada'!$D$12)</f>
        <v>6.8</v>
      </c>
      <c r="O595" s="1">
        <f>IFERROR(MIN('Tela de entrada'!$K$16,MAX(N595,'Tela de entrada'!$K$15)),"")</f>
        <v>6.8</v>
      </c>
      <c r="P595" s="1">
        <f>MAX(0,(SUMIFS($O$2:$O$745,$B$2:$B$745,B595,$A$2:$A$745,A595)-SUMIFS($N$2:$N$745,$B$2:$B$745,B595,$A$2:$A$745,A595)))*((O595-'Tela de entrada'!$K$15)/(IF(SUMIFS($O$2:$O$745,$B$2:$B$745,B595,$A$2:$A$745,A595)-('Tela de entrada'!$K$15*'Tela de entrada'!$D$12)=0,1,SUMIFS($O$2:$O$745,$B$2:$B$745,B595,$A$2:$A$745,A595)-('Tela de entrada'!$K$15*'Tela de entrada'!$D$12))))</f>
        <v>0</v>
      </c>
      <c r="Q595" s="1">
        <f>MAX(0,(SUMIFS($N$2:$N$745,$B$2:$B$745,B595,$A$2:$A$745,A595)-SUMIFS($O$2:$O$745,$B$2:$B$745,B595,$A$2:$A$745,A595)))*(('Tela de entrada'!$K$16-O595)/(IF((('Tela de entrada'!$K$16*'Tela de entrada'!$D$12)-SUMIFS($O$2:$O$745,$B$2:$B$745,B595,$A$2:$A$745,A595))=0,1,(('Tela de entrada'!$K$16*'Tela de entrada'!$D$12)-SUMIFS($O$2:$O$745,$B$2:$B$745,B595,$A$2:$A$745,A595)))))</f>
        <v>0</v>
      </c>
      <c r="R595" s="1">
        <f t="shared" si="33"/>
        <v>6.8</v>
      </c>
    </row>
    <row r="596" spans="1:18" x14ac:dyDescent="0.25">
      <c r="A596">
        <v>1</v>
      </c>
      <c r="B596">
        <v>1</v>
      </c>
      <c r="C596">
        <v>1</v>
      </c>
      <c r="D596">
        <v>595</v>
      </c>
      <c r="E596">
        <v>1</v>
      </c>
      <c r="F596" s="1">
        <f>INDEX('Tela de entrada'!$C$20:$C$763,MATCH('Contrato Flexível Percentual'!D596,'Tela de entrada'!$B$20:$B$763,0),1)</f>
        <v>40</v>
      </c>
      <c r="G596">
        <v>0</v>
      </c>
      <c r="H596">
        <f t="shared" si="31"/>
        <v>40</v>
      </c>
      <c r="M596" s="1">
        <f t="shared" si="32"/>
        <v>2E-3</v>
      </c>
      <c r="N596" s="1">
        <f>IF('Tela de entrada'!$K$14="carga",$L$2*M596,'Contrato Flexível Percentual'!$L$2/'Tela de entrada'!$D$12)</f>
        <v>8</v>
      </c>
      <c r="O596" s="1">
        <f>IFERROR(MIN('Tela de entrada'!$K$16,MAX(N596,'Tela de entrada'!$K$15)),"")</f>
        <v>8</v>
      </c>
      <c r="P596" s="1">
        <f>MAX(0,(SUMIFS($O$2:$O$745,$B$2:$B$745,B596,$A$2:$A$745,A596)-SUMIFS($N$2:$N$745,$B$2:$B$745,B596,$A$2:$A$745,A596)))*((O596-'Tela de entrada'!$K$15)/(IF(SUMIFS($O$2:$O$745,$B$2:$B$745,B596,$A$2:$A$745,A596)-('Tela de entrada'!$K$15*'Tela de entrada'!$D$12)=0,1,SUMIFS($O$2:$O$745,$B$2:$B$745,B596,$A$2:$A$745,A596)-('Tela de entrada'!$K$15*'Tela de entrada'!$D$12))))</f>
        <v>0</v>
      </c>
      <c r="Q596" s="1">
        <f>MAX(0,(SUMIFS($N$2:$N$745,$B$2:$B$745,B596,$A$2:$A$745,A596)-SUMIFS($O$2:$O$745,$B$2:$B$745,B596,$A$2:$A$745,A596)))*(('Tela de entrada'!$K$16-O596)/(IF((('Tela de entrada'!$K$16*'Tela de entrada'!$D$12)-SUMIFS($O$2:$O$745,$B$2:$B$745,B596,$A$2:$A$745,A596))=0,1,(('Tela de entrada'!$K$16*'Tela de entrada'!$D$12)-SUMIFS($O$2:$O$745,$B$2:$B$745,B596,$A$2:$A$745,A596)))))</f>
        <v>0</v>
      </c>
      <c r="R596" s="1">
        <f t="shared" si="33"/>
        <v>8</v>
      </c>
    </row>
    <row r="597" spans="1:18" x14ac:dyDescent="0.25">
      <c r="A597">
        <v>1</v>
      </c>
      <c r="B597">
        <v>1</v>
      </c>
      <c r="C597">
        <v>1</v>
      </c>
      <c r="D597">
        <v>596</v>
      </c>
      <c r="E597">
        <v>1</v>
      </c>
      <c r="F597" s="1">
        <f>INDEX('Tela de entrada'!$C$20:$C$763,MATCH('Contrato Flexível Percentual'!D597,'Tela de entrada'!$B$20:$B$763,0),1)</f>
        <v>46</v>
      </c>
      <c r="G597">
        <v>0</v>
      </c>
      <c r="H597">
        <f t="shared" si="31"/>
        <v>46</v>
      </c>
      <c r="M597" s="1">
        <f t="shared" si="32"/>
        <v>2.3E-3</v>
      </c>
      <c r="N597" s="1">
        <f>IF('Tela de entrada'!$K$14="carga",$L$2*M597,'Contrato Flexível Percentual'!$L$2/'Tela de entrada'!$D$12)</f>
        <v>9.1999999999999993</v>
      </c>
      <c r="O597" s="1">
        <f>IFERROR(MIN('Tela de entrada'!$K$16,MAX(N597,'Tela de entrada'!$K$15)),"")</f>
        <v>9.1999999999999993</v>
      </c>
      <c r="P597" s="1">
        <f>MAX(0,(SUMIFS($O$2:$O$745,$B$2:$B$745,B597,$A$2:$A$745,A597)-SUMIFS($N$2:$N$745,$B$2:$B$745,B597,$A$2:$A$745,A597)))*((O597-'Tela de entrada'!$K$15)/(IF(SUMIFS($O$2:$O$745,$B$2:$B$745,B597,$A$2:$A$745,A597)-('Tela de entrada'!$K$15*'Tela de entrada'!$D$12)=0,1,SUMIFS($O$2:$O$745,$B$2:$B$745,B597,$A$2:$A$745,A597)-('Tela de entrada'!$K$15*'Tela de entrada'!$D$12))))</f>
        <v>0</v>
      </c>
      <c r="Q597" s="1">
        <f>MAX(0,(SUMIFS($N$2:$N$745,$B$2:$B$745,B597,$A$2:$A$745,A597)-SUMIFS($O$2:$O$745,$B$2:$B$745,B597,$A$2:$A$745,A597)))*(('Tela de entrada'!$K$16-O597)/(IF((('Tela de entrada'!$K$16*'Tela de entrada'!$D$12)-SUMIFS($O$2:$O$745,$B$2:$B$745,B597,$A$2:$A$745,A597))=0,1,(('Tela de entrada'!$K$16*'Tela de entrada'!$D$12)-SUMIFS($O$2:$O$745,$B$2:$B$745,B597,$A$2:$A$745,A597)))))</f>
        <v>0</v>
      </c>
      <c r="R597" s="1">
        <f t="shared" si="33"/>
        <v>9.1999999999999993</v>
      </c>
    </row>
    <row r="598" spans="1:18" x14ac:dyDescent="0.25">
      <c r="A598">
        <v>1</v>
      </c>
      <c r="B598">
        <v>1</v>
      </c>
      <c r="C598">
        <v>1</v>
      </c>
      <c r="D598">
        <v>597</v>
      </c>
      <c r="E598">
        <v>1</v>
      </c>
      <c r="F598" s="1">
        <f>INDEX('Tela de entrada'!$C$20:$C$763,MATCH('Contrato Flexível Percentual'!D598,'Tela de entrada'!$B$20:$B$763,0),1)</f>
        <v>17</v>
      </c>
      <c r="G598">
        <v>0</v>
      </c>
      <c r="H598">
        <f t="shared" si="31"/>
        <v>17</v>
      </c>
      <c r="M598" s="1">
        <f t="shared" si="32"/>
        <v>8.4999999999999995E-4</v>
      </c>
      <c r="N598" s="1">
        <f>IF('Tela de entrada'!$K$14="carga",$L$2*M598,'Contrato Flexível Percentual'!$L$2/'Tela de entrada'!$D$12)</f>
        <v>3.4</v>
      </c>
      <c r="O598" s="1">
        <f>IFERROR(MIN('Tela de entrada'!$K$16,MAX(N598,'Tela de entrada'!$K$15)),"")</f>
        <v>3.4</v>
      </c>
      <c r="P598" s="1">
        <f>MAX(0,(SUMIFS($O$2:$O$745,$B$2:$B$745,B598,$A$2:$A$745,A598)-SUMIFS($N$2:$N$745,$B$2:$B$745,B598,$A$2:$A$745,A598)))*((O598-'Tela de entrada'!$K$15)/(IF(SUMIFS($O$2:$O$745,$B$2:$B$745,B598,$A$2:$A$745,A598)-('Tela de entrada'!$K$15*'Tela de entrada'!$D$12)=0,1,SUMIFS($O$2:$O$745,$B$2:$B$745,B598,$A$2:$A$745,A598)-('Tela de entrada'!$K$15*'Tela de entrada'!$D$12))))</f>
        <v>0</v>
      </c>
      <c r="Q598" s="1">
        <f>MAX(0,(SUMIFS($N$2:$N$745,$B$2:$B$745,B598,$A$2:$A$745,A598)-SUMIFS($O$2:$O$745,$B$2:$B$745,B598,$A$2:$A$745,A598)))*(('Tela de entrada'!$K$16-O598)/(IF((('Tela de entrada'!$K$16*'Tela de entrada'!$D$12)-SUMIFS($O$2:$O$745,$B$2:$B$745,B598,$A$2:$A$745,A598))=0,1,(('Tela de entrada'!$K$16*'Tela de entrada'!$D$12)-SUMIFS($O$2:$O$745,$B$2:$B$745,B598,$A$2:$A$745,A598)))))</f>
        <v>0</v>
      </c>
      <c r="R598" s="1">
        <f t="shared" si="33"/>
        <v>3.4</v>
      </c>
    </row>
    <row r="599" spans="1:18" x14ac:dyDescent="0.25">
      <c r="A599">
        <v>1</v>
      </c>
      <c r="B599">
        <v>1</v>
      </c>
      <c r="C599">
        <v>1</v>
      </c>
      <c r="D599">
        <v>598</v>
      </c>
      <c r="E599">
        <v>1</v>
      </c>
      <c r="F599" s="1">
        <f>INDEX('Tela de entrada'!$C$20:$C$763,MATCH('Contrato Flexível Percentual'!D599,'Tela de entrada'!$B$20:$B$763,0),1)</f>
        <v>39</v>
      </c>
      <c r="G599">
        <v>0</v>
      </c>
      <c r="H599">
        <f t="shared" si="31"/>
        <v>39</v>
      </c>
      <c r="M599" s="1">
        <f t="shared" si="32"/>
        <v>1.9499999999999999E-3</v>
      </c>
      <c r="N599" s="1">
        <f>IF('Tela de entrada'!$K$14="carga",$L$2*M599,'Contrato Flexível Percentual'!$L$2/'Tela de entrada'!$D$12)</f>
        <v>7.8</v>
      </c>
      <c r="O599" s="1">
        <f>IFERROR(MIN('Tela de entrada'!$K$16,MAX(N599,'Tela de entrada'!$K$15)),"")</f>
        <v>7.8</v>
      </c>
      <c r="P599" s="1">
        <f>MAX(0,(SUMIFS($O$2:$O$745,$B$2:$B$745,B599,$A$2:$A$745,A599)-SUMIFS($N$2:$N$745,$B$2:$B$745,B599,$A$2:$A$745,A599)))*((O599-'Tela de entrada'!$K$15)/(IF(SUMIFS($O$2:$O$745,$B$2:$B$745,B599,$A$2:$A$745,A599)-('Tela de entrada'!$K$15*'Tela de entrada'!$D$12)=0,1,SUMIFS($O$2:$O$745,$B$2:$B$745,B599,$A$2:$A$745,A599)-('Tela de entrada'!$K$15*'Tela de entrada'!$D$12))))</f>
        <v>0</v>
      </c>
      <c r="Q599" s="1">
        <f>MAX(0,(SUMIFS($N$2:$N$745,$B$2:$B$745,B599,$A$2:$A$745,A599)-SUMIFS($O$2:$O$745,$B$2:$B$745,B599,$A$2:$A$745,A599)))*(('Tela de entrada'!$K$16-O599)/(IF((('Tela de entrada'!$K$16*'Tela de entrada'!$D$12)-SUMIFS($O$2:$O$745,$B$2:$B$745,B599,$A$2:$A$745,A599))=0,1,(('Tela de entrada'!$K$16*'Tela de entrada'!$D$12)-SUMIFS($O$2:$O$745,$B$2:$B$745,B599,$A$2:$A$745,A599)))))</f>
        <v>0</v>
      </c>
      <c r="R599" s="1">
        <f t="shared" si="33"/>
        <v>7.8</v>
      </c>
    </row>
    <row r="600" spans="1:18" x14ac:dyDescent="0.25">
      <c r="A600">
        <v>1</v>
      </c>
      <c r="B600">
        <v>1</v>
      </c>
      <c r="C600">
        <v>1</v>
      </c>
      <c r="D600">
        <v>599</v>
      </c>
      <c r="E600">
        <v>1</v>
      </c>
      <c r="F600" s="1">
        <f>INDEX('Tela de entrada'!$C$20:$C$763,MATCH('Contrato Flexível Percentual'!D600,'Tela de entrada'!$B$20:$B$763,0),1)</f>
        <v>44</v>
      </c>
      <c r="G600">
        <v>0</v>
      </c>
      <c r="H600">
        <f t="shared" si="31"/>
        <v>44</v>
      </c>
      <c r="M600" s="1">
        <f t="shared" si="32"/>
        <v>2.2000000000000001E-3</v>
      </c>
      <c r="N600" s="1">
        <f>IF('Tela de entrada'!$K$14="carga",$L$2*M600,'Contrato Flexível Percentual'!$L$2/'Tela de entrada'!$D$12)</f>
        <v>8.8000000000000007</v>
      </c>
      <c r="O600" s="1">
        <f>IFERROR(MIN('Tela de entrada'!$K$16,MAX(N600,'Tela de entrada'!$K$15)),"")</f>
        <v>8.8000000000000007</v>
      </c>
      <c r="P600" s="1">
        <f>MAX(0,(SUMIFS($O$2:$O$745,$B$2:$B$745,B600,$A$2:$A$745,A600)-SUMIFS($N$2:$N$745,$B$2:$B$745,B600,$A$2:$A$745,A600)))*((O600-'Tela de entrada'!$K$15)/(IF(SUMIFS($O$2:$O$745,$B$2:$B$745,B600,$A$2:$A$745,A600)-('Tela de entrada'!$K$15*'Tela de entrada'!$D$12)=0,1,SUMIFS($O$2:$O$745,$B$2:$B$745,B600,$A$2:$A$745,A600)-('Tela de entrada'!$K$15*'Tela de entrada'!$D$12))))</f>
        <v>0</v>
      </c>
      <c r="Q600" s="1">
        <f>MAX(0,(SUMIFS($N$2:$N$745,$B$2:$B$745,B600,$A$2:$A$745,A600)-SUMIFS($O$2:$O$745,$B$2:$B$745,B600,$A$2:$A$745,A600)))*(('Tela de entrada'!$K$16-O600)/(IF((('Tela de entrada'!$K$16*'Tela de entrada'!$D$12)-SUMIFS($O$2:$O$745,$B$2:$B$745,B600,$A$2:$A$745,A600))=0,1,(('Tela de entrada'!$K$16*'Tela de entrada'!$D$12)-SUMIFS($O$2:$O$745,$B$2:$B$745,B600,$A$2:$A$745,A600)))))</f>
        <v>0</v>
      </c>
      <c r="R600" s="1">
        <f t="shared" si="33"/>
        <v>8.8000000000000007</v>
      </c>
    </row>
    <row r="601" spans="1:18" x14ac:dyDescent="0.25">
      <c r="A601">
        <v>1</v>
      </c>
      <c r="B601">
        <v>1</v>
      </c>
      <c r="C601">
        <v>1</v>
      </c>
      <c r="D601">
        <v>600</v>
      </c>
      <c r="E601">
        <v>1</v>
      </c>
      <c r="F601" s="1">
        <f>INDEX('Tela de entrada'!$C$20:$C$763,MATCH('Contrato Flexível Percentual'!D601,'Tela de entrada'!$B$20:$B$763,0),1)</f>
        <v>12</v>
      </c>
      <c r="G601">
        <v>0</v>
      </c>
      <c r="H601">
        <f t="shared" si="31"/>
        <v>12</v>
      </c>
      <c r="M601" s="1">
        <f t="shared" si="32"/>
        <v>5.9999999999999995E-4</v>
      </c>
      <c r="N601" s="1">
        <f>IF('Tela de entrada'!$K$14="carga",$L$2*M601,'Contrato Flexível Percentual'!$L$2/'Tela de entrada'!$D$12)</f>
        <v>2.4</v>
      </c>
      <c r="O601" s="1">
        <f>IFERROR(MIN('Tela de entrada'!$K$16,MAX(N601,'Tela de entrada'!$K$15)),"")</f>
        <v>2.4</v>
      </c>
      <c r="P601" s="1">
        <f>MAX(0,(SUMIFS($O$2:$O$745,$B$2:$B$745,B601,$A$2:$A$745,A601)-SUMIFS($N$2:$N$745,$B$2:$B$745,B601,$A$2:$A$745,A601)))*((O601-'Tela de entrada'!$K$15)/(IF(SUMIFS($O$2:$O$745,$B$2:$B$745,B601,$A$2:$A$745,A601)-('Tela de entrada'!$K$15*'Tela de entrada'!$D$12)=0,1,SUMIFS($O$2:$O$745,$B$2:$B$745,B601,$A$2:$A$745,A601)-('Tela de entrada'!$K$15*'Tela de entrada'!$D$12))))</f>
        <v>0</v>
      </c>
      <c r="Q601" s="1">
        <f>MAX(0,(SUMIFS($N$2:$N$745,$B$2:$B$745,B601,$A$2:$A$745,A601)-SUMIFS($O$2:$O$745,$B$2:$B$745,B601,$A$2:$A$745,A601)))*(('Tela de entrada'!$K$16-O601)/(IF((('Tela de entrada'!$K$16*'Tela de entrada'!$D$12)-SUMIFS($O$2:$O$745,$B$2:$B$745,B601,$A$2:$A$745,A601))=0,1,(('Tela de entrada'!$K$16*'Tela de entrada'!$D$12)-SUMIFS($O$2:$O$745,$B$2:$B$745,B601,$A$2:$A$745,A601)))))</f>
        <v>0</v>
      </c>
      <c r="R601" s="1">
        <f t="shared" si="33"/>
        <v>2.4</v>
      </c>
    </row>
    <row r="602" spans="1:18" x14ac:dyDescent="0.25">
      <c r="A602">
        <v>1</v>
      </c>
      <c r="B602">
        <v>1</v>
      </c>
      <c r="C602">
        <v>1</v>
      </c>
      <c r="D602">
        <v>601</v>
      </c>
      <c r="E602">
        <v>1</v>
      </c>
      <c r="F602" s="1">
        <f>INDEX('Tela de entrada'!$C$20:$C$763,MATCH('Contrato Flexível Percentual'!D602,'Tela de entrada'!$B$20:$B$763,0),1)</f>
        <v>49</v>
      </c>
      <c r="G602">
        <v>0</v>
      </c>
      <c r="H602">
        <f t="shared" si="31"/>
        <v>49</v>
      </c>
      <c r="M602" s="1">
        <f t="shared" si="32"/>
        <v>2.4499999999999999E-3</v>
      </c>
      <c r="N602" s="1">
        <f>IF('Tela de entrada'!$K$14="carga",$L$2*M602,'Contrato Flexível Percentual'!$L$2/'Tela de entrada'!$D$12)</f>
        <v>9.7999999999999989</v>
      </c>
      <c r="O602" s="1">
        <f>IFERROR(MIN('Tela de entrada'!$K$16,MAX(N602,'Tela de entrada'!$K$15)),"")</f>
        <v>9.7999999999999989</v>
      </c>
      <c r="P602" s="1">
        <f>MAX(0,(SUMIFS($O$2:$O$745,$B$2:$B$745,B602,$A$2:$A$745,A602)-SUMIFS($N$2:$N$745,$B$2:$B$745,B602,$A$2:$A$745,A602)))*((O602-'Tela de entrada'!$K$15)/(IF(SUMIFS($O$2:$O$745,$B$2:$B$745,B602,$A$2:$A$745,A602)-('Tela de entrada'!$K$15*'Tela de entrada'!$D$12)=0,1,SUMIFS($O$2:$O$745,$B$2:$B$745,B602,$A$2:$A$745,A602)-('Tela de entrada'!$K$15*'Tela de entrada'!$D$12))))</f>
        <v>0</v>
      </c>
      <c r="Q602" s="1">
        <f>MAX(0,(SUMIFS($N$2:$N$745,$B$2:$B$745,B602,$A$2:$A$745,A602)-SUMIFS($O$2:$O$745,$B$2:$B$745,B602,$A$2:$A$745,A602)))*(('Tela de entrada'!$K$16-O602)/(IF((('Tela de entrada'!$K$16*'Tela de entrada'!$D$12)-SUMIFS($O$2:$O$745,$B$2:$B$745,B602,$A$2:$A$745,A602))=0,1,(('Tela de entrada'!$K$16*'Tela de entrada'!$D$12)-SUMIFS($O$2:$O$745,$B$2:$B$745,B602,$A$2:$A$745,A602)))))</f>
        <v>0</v>
      </c>
      <c r="R602" s="1">
        <f t="shared" si="33"/>
        <v>9.7999999999999989</v>
      </c>
    </row>
    <row r="603" spans="1:18" x14ac:dyDescent="0.25">
      <c r="A603">
        <v>1</v>
      </c>
      <c r="B603">
        <v>1</v>
      </c>
      <c r="C603">
        <v>1</v>
      </c>
      <c r="D603">
        <v>602</v>
      </c>
      <c r="E603">
        <v>1</v>
      </c>
      <c r="F603" s="1">
        <f>INDEX('Tela de entrada'!$C$20:$C$763,MATCH('Contrato Flexível Percentual'!D603,'Tela de entrada'!$B$20:$B$763,0),1)</f>
        <v>43</v>
      </c>
      <c r="G603">
        <v>0</v>
      </c>
      <c r="H603">
        <f t="shared" si="31"/>
        <v>43</v>
      </c>
      <c r="M603" s="1">
        <f t="shared" si="32"/>
        <v>2.15E-3</v>
      </c>
      <c r="N603" s="1">
        <f>IF('Tela de entrada'!$K$14="carga",$L$2*M603,'Contrato Flexível Percentual'!$L$2/'Tela de entrada'!$D$12)</f>
        <v>8.6</v>
      </c>
      <c r="O603" s="1">
        <f>IFERROR(MIN('Tela de entrada'!$K$16,MAX(N603,'Tela de entrada'!$K$15)),"")</f>
        <v>8.6</v>
      </c>
      <c r="P603" s="1">
        <f>MAX(0,(SUMIFS($O$2:$O$745,$B$2:$B$745,B603,$A$2:$A$745,A603)-SUMIFS($N$2:$N$745,$B$2:$B$745,B603,$A$2:$A$745,A603)))*((O603-'Tela de entrada'!$K$15)/(IF(SUMIFS($O$2:$O$745,$B$2:$B$745,B603,$A$2:$A$745,A603)-('Tela de entrada'!$K$15*'Tela de entrada'!$D$12)=0,1,SUMIFS($O$2:$O$745,$B$2:$B$745,B603,$A$2:$A$745,A603)-('Tela de entrada'!$K$15*'Tela de entrada'!$D$12))))</f>
        <v>0</v>
      </c>
      <c r="Q603" s="1">
        <f>MAX(0,(SUMIFS($N$2:$N$745,$B$2:$B$745,B603,$A$2:$A$745,A603)-SUMIFS($O$2:$O$745,$B$2:$B$745,B603,$A$2:$A$745,A603)))*(('Tela de entrada'!$K$16-O603)/(IF((('Tela de entrada'!$K$16*'Tela de entrada'!$D$12)-SUMIFS($O$2:$O$745,$B$2:$B$745,B603,$A$2:$A$745,A603))=0,1,(('Tela de entrada'!$K$16*'Tela de entrada'!$D$12)-SUMIFS($O$2:$O$745,$B$2:$B$745,B603,$A$2:$A$745,A603)))))</f>
        <v>0</v>
      </c>
      <c r="R603" s="1">
        <f t="shared" si="33"/>
        <v>8.6</v>
      </c>
    </row>
    <row r="604" spans="1:18" x14ac:dyDescent="0.25">
      <c r="A604">
        <v>1</v>
      </c>
      <c r="B604">
        <v>1</v>
      </c>
      <c r="C604">
        <v>1</v>
      </c>
      <c r="D604">
        <v>603</v>
      </c>
      <c r="E604">
        <v>1</v>
      </c>
      <c r="F604" s="1">
        <f>INDEX('Tela de entrada'!$C$20:$C$763,MATCH('Contrato Flexível Percentual'!D604,'Tela de entrada'!$B$20:$B$763,0),1)</f>
        <v>5</v>
      </c>
      <c r="G604">
        <v>0</v>
      </c>
      <c r="H604">
        <f t="shared" si="31"/>
        <v>5</v>
      </c>
      <c r="M604" s="1">
        <f t="shared" si="32"/>
        <v>2.5000000000000001E-4</v>
      </c>
      <c r="N604" s="1">
        <f>IF('Tela de entrada'!$K$14="carga",$L$2*M604,'Contrato Flexível Percentual'!$L$2/'Tela de entrada'!$D$12)</f>
        <v>1</v>
      </c>
      <c r="O604" s="1">
        <f>IFERROR(MIN('Tela de entrada'!$K$16,MAX(N604,'Tela de entrada'!$K$15)),"")</f>
        <v>1</v>
      </c>
      <c r="P604" s="1">
        <f>MAX(0,(SUMIFS($O$2:$O$745,$B$2:$B$745,B604,$A$2:$A$745,A604)-SUMIFS($N$2:$N$745,$B$2:$B$745,B604,$A$2:$A$745,A604)))*((O604-'Tela de entrada'!$K$15)/(IF(SUMIFS($O$2:$O$745,$B$2:$B$745,B604,$A$2:$A$745,A604)-('Tela de entrada'!$K$15*'Tela de entrada'!$D$12)=0,1,SUMIFS($O$2:$O$745,$B$2:$B$745,B604,$A$2:$A$745,A604)-('Tela de entrada'!$K$15*'Tela de entrada'!$D$12))))</f>
        <v>0</v>
      </c>
      <c r="Q604" s="1">
        <f>MAX(0,(SUMIFS($N$2:$N$745,$B$2:$B$745,B604,$A$2:$A$745,A604)-SUMIFS($O$2:$O$745,$B$2:$B$745,B604,$A$2:$A$745,A604)))*(('Tela de entrada'!$K$16-O604)/(IF((('Tela de entrada'!$K$16*'Tela de entrada'!$D$12)-SUMIFS($O$2:$O$745,$B$2:$B$745,B604,$A$2:$A$745,A604))=0,1,(('Tela de entrada'!$K$16*'Tela de entrada'!$D$12)-SUMIFS($O$2:$O$745,$B$2:$B$745,B604,$A$2:$A$745,A604)))))</f>
        <v>0</v>
      </c>
      <c r="R604" s="1">
        <f t="shared" si="33"/>
        <v>1</v>
      </c>
    </row>
    <row r="605" spans="1:18" x14ac:dyDescent="0.25">
      <c r="A605">
        <v>1</v>
      </c>
      <c r="B605">
        <v>1</v>
      </c>
      <c r="C605">
        <v>1</v>
      </c>
      <c r="D605">
        <v>604</v>
      </c>
      <c r="E605">
        <v>1</v>
      </c>
      <c r="F605" s="1">
        <f>INDEX('Tela de entrada'!$C$20:$C$763,MATCH('Contrato Flexível Percentual'!D605,'Tela de entrada'!$B$20:$B$763,0),1)</f>
        <v>42</v>
      </c>
      <c r="G605">
        <v>0</v>
      </c>
      <c r="H605">
        <f t="shared" si="31"/>
        <v>42</v>
      </c>
      <c r="M605" s="1">
        <f t="shared" si="32"/>
        <v>2.0999999999999999E-3</v>
      </c>
      <c r="N605" s="1">
        <f>IF('Tela de entrada'!$K$14="carga",$L$2*M605,'Contrato Flexível Percentual'!$L$2/'Tela de entrada'!$D$12)</f>
        <v>8.4</v>
      </c>
      <c r="O605" s="1">
        <f>IFERROR(MIN('Tela de entrada'!$K$16,MAX(N605,'Tela de entrada'!$K$15)),"")</f>
        <v>8.4</v>
      </c>
      <c r="P605" s="1">
        <f>MAX(0,(SUMIFS($O$2:$O$745,$B$2:$B$745,B605,$A$2:$A$745,A605)-SUMIFS($N$2:$N$745,$B$2:$B$745,B605,$A$2:$A$745,A605)))*((O605-'Tela de entrada'!$K$15)/(IF(SUMIFS($O$2:$O$745,$B$2:$B$745,B605,$A$2:$A$745,A605)-('Tela de entrada'!$K$15*'Tela de entrada'!$D$12)=0,1,SUMIFS($O$2:$O$745,$B$2:$B$745,B605,$A$2:$A$745,A605)-('Tela de entrada'!$K$15*'Tela de entrada'!$D$12))))</f>
        <v>0</v>
      </c>
      <c r="Q605" s="1">
        <f>MAX(0,(SUMIFS($N$2:$N$745,$B$2:$B$745,B605,$A$2:$A$745,A605)-SUMIFS($O$2:$O$745,$B$2:$B$745,B605,$A$2:$A$745,A605)))*(('Tela de entrada'!$K$16-O605)/(IF((('Tela de entrada'!$K$16*'Tela de entrada'!$D$12)-SUMIFS($O$2:$O$745,$B$2:$B$745,B605,$A$2:$A$745,A605))=0,1,(('Tela de entrada'!$K$16*'Tela de entrada'!$D$12)-SUMIFS($O$2:$O$745,$B$2:$B$745,B605,$A$2:$A$745,A605)))))</f>
        <v>0</v>
      </c>
      <c r="R605" s="1">
        <f t="shared" si="33"/>
        <v>8.4</v>
      </c>
    </row>
    <row r="606" spans="1:18" x14ac:dyDescent="0.25">
      <c r="A606">
        <v>1</v>
      </c>
      <c r="B606">
        <v>1</v>
      </c>
      <c r="C606">
        <v>1</v>
      </c>
      <c r="D606">
        <v>605</v>
      </c>
      <c r="E606">
        <v>1</v>
      </c>
      <c r="F606" s="1">
        <f>INDEX('Tela de entrada'!$C$20:$C$763,MATCH('Contrato Flexível Percentual'!D606,'Tela de entrada'!$B$20:$B$763,0),1)</f>
        <v>16</v>
      </c>
      <c r="G606">
        <v>0</v>
      </c>
      <c r="H606">
        <f t="shared" si="31"/>
        <v>16</v>
      </c>
      <c r="M606" s="1">
        <f t="shared" si="32"/>
        <v>8.0000000000000004E-4</v>
      </c>
      <c r="N606" s="1">
        <f>IF('Tela de entrada'!$K$14="carga",$L$2*M606,'Contrato Flexível Percentual'!$L$2/'Tela de entrada'!$D$12)</f>
        <v>3.2</v>
      </c>
      <c r="O606" s="1">
        <f>IFERROR(MIN('Tela de entrada'!$K$16,MAX(N606,'Tela de entrada'!$K$15)),"")</f>
        <v>3.2</v>
      </c>
      <c r="P606" s="1">
        <f>MAX(0,(SUMIFS($O$2:$O$745,$B$2:$B$745,B606,$A$2:$A$745,A606)-SUMIFS($N$2:$N$745,$B$2:$B$745,B606,$A$2:$A$745,A606)))*((O606-'Tela de entrada'!$K$15)/(IF(SUMIFS($O$2:$O$745,$B$2:$B$745,B606,$A$2:$A$745,A606)-('Tela de entrada'!$K$15*'Tela de entrada'!$D$12)=0,1,SUMIFS($O$2:$O$745,$B$2:$B$745,B606,$A$2:$A$745,A606)-('Tela de entrada'!$K$15*'Tela de entrada'!$D$12))))</f>
        <v>0</v>
      </c>
      <c r="Q606" s="1">
        <f>MAX(0,(SUMIFS($N$2:$N$745,$B$2:$B$745,B606,$A$2:$A$745,A606)-SUMIFS($O$2:$O$745,$B$2:$B$745,B606,$A$2:$A$745,A606)))*(('Tela de entrada'!$K$16-O606)/(IF((('Tela de entrada'!$K$16*'Tela de entrada'!$D$12)-SUMIFS($O$2:$O$745,$B$2:$B$745,B606,$A$2:$A$745,A606))=0,1,(('Tela de entrada'!$K$16*'Tela de entrada'!$D$12)-SUMIFS($O$2:$O$745,$B$2:$B$745,B606,$A$2:$A$745,A606)))))</f>
        <v>0</v>
      </c>
      <c r="R606" s="1">
        <f t="shared" si="33"/>
        <v>3.2</v>
      </c>
    </row>
    <row r="607" spans="1:18" x14ac:dyDescent="0.25">
      <c r="A607">
        <v>1</v>
      </c>
      <c r="B607">
        <v>1</v>
      </c>
      <c r="C607">
        <v>1</v>
      </c>
      <c r="D607">
        <v>606</v>
      </c>
      <c r="E607">
        <v>1</v>
      </c>
      <c r="F607" s="1">
        <f>INDEX('Tela de entrada'!$C$20:$C$763,MATCH('Contrato Flexível Percentual'!D607,'Tela de entrada'!$B$20:$B$763,0),1)</f>
        <v>12</v>
      </c>
      <c r="G607">
        <v>0</v>
      </c>
      <c r="H607">
        <f t="shared" si="31"/>
        <v>12</v>
      </c>
      <c r="M607" s="1">
        <f t="shared" si="32"/>
        <v>5.9999999999999995E-4</v>
      </c>
      <c r="N607" s="1">
        <f>IF('Tela de entrada'!$K$14="carga",$L$2*M607,'Contrato Flexível Percentual'!$L$2/'Tela de entrada'!$D$12)</f>
        <v>2.4</v>
      </c>
      <c r="O607" s="1">
        <f>IFERROR(MIN('Tela de entrada'!$K$16,MAX(N607,'Tela de entrada'!$K$15)),"")</f>
        <v>2.4</v>
      </c>
      <c r="P607" s="1">
        <f>MAX(0,(SUMIFS($O$2:$O$745,$B$2:$B$745,B607,$A$2:$A$745,A607)-SUMIFS($N$2:$N$745,$B$2:$B$745,B607,$A$2:$A$745,A607)))*((O607-'Tela de entrada'!$K$15)/(IF(SUMIFS($O$2:$O$745,$B$2:$B$745,B607,$A$2:$A$745,A607)-('Tela de entrada'!$K$15*'Tela de entrada'!$D$12)=0,1,SUMIFS($O$2:$O$745,$B$2:$B$745,B607,$A$2:$A$745,A607)-('Tela de entrada'!$K$15*'Tela de entrada'!$D$12))))</f>
        <v>0</v>
      </c>
      <c r="Q607" s="1">
        <f>MAX(0,(SUMIFS($N$2:$N$745,$B$2:$B$745,B607,$A$2:$A$745,A607)-SUMIFS($O$2:$O$745,$B$2:$B$745,B607,$A$2:$A$745,A607)))*(('Tela de entrada'!$K$16-O607)/(IF((('Tela de entrada'!$K$16*'Tela de entrada'!$D$12)-SUMIFS($O$2:$O$745,$B$2:$B$745,B607,$A$2:$A$745,A607))=0,1,(('Tela de entrada'!$K$16*'Tela de entrada'!$D$12)-SUMIFS($O$2:$O$745,$B$2:$B$745,B607,$A$2:$A$745,A607)))))</f>
        <v>0</v>
      </c>
      <c r="R607" s="1">
        <f t="shared" si="33"/>
        <v>2.4</v>
      </c>
    </row>
    <row r="608" spans="1:18" x14ac:dyDescent="0.25">
      <c r="A608">
        <v>1</v>
      </c>
      <c r="B608">
        <v>1</v>
      </c>
      <c r="C608">
        <v>1</v>
      </c>
      <c r="D608">
        <v>607</v>
      </c>
      <c r="E608">
        <v>1</v>
      </c>
      <c r="F608" s="1">
        <f>INDEX('Tela de entrada'!$C$20:$C$763,MATCH('Contrato Flexível Percentual'!D608,'Tela de entrada'!$B$20:$B$763,0),1)</f>
        <v>38</v>
      </c>
      <c r="G608">
        <v>0</v>
      </c>
      <c r="H608">
        <f t="shared" si="31"/>
        <v>38</v>
      </c>
      <c r="M608" s="1">
        <f t="shared" si="32"/>
        <v>1.9E-3</v>
      </c>
      <c r="N608" s="1">
        <f>IF('Tela de entrada'!$K$14="carga",$L$2*M608,'Contrato Flexível Percentual'!$L$2/'Tela de entrada'!$D$12)</f>
        <v>7.6</v>
      </c>
      <c r="O608" s="1">
        <f>IFERROR(MIN('Tela de entrada'!$K$16,MAX(N608,'Tela de entrada'!$K$15)),"")</f>
        <v>7.6</v>
      </c>
      <c r="P608" s="1">
        <f>MAX(0,(SUMIFS($O$2:$O$745,$B$2:$B$745,B608,$A$2:$A$745,A608)-SUMIFS($N$2:$N$745,$B$2:$B$745,B608,$A$2:$A$745,A608)))*((O608-'Tela de entrada'!$K$15)/(IF(SUMIFS($O$2:$O$745,$B$2:$B$745,B608,$A$2:$A$745,A608)-('Tela de entrada'!$K$15*'Tela de entrada'!$D$12)=0,1,SUMIFS($O$2:$O$745,$B$2:$B$745,B608,$A$2:$A$745,A608)-('Tela de entrada'!$K$15*'Tela de entrada'!$D$12))))</f>
        <v>0</v>
      </c>
      <c r="Q608" s="1">
        <f>MAX(0,(SUMIFS($N$2:$N$745,$B$2:$B$745,B608,$A$2:$A$745,A608)-SUMIFS($O$2:$O$745,$B$2:$B$745,B608,$A$2:$A$745,A608)))*(('Tela de entrada'!$K$16-O608)/(IF((('Tela de entrada'!$K$16*'Tela de entrada'!$D$12)-SUMIFS($O$2:$O$745,$B$2:$B$745,B608,$A$2:$A$745,A608))=0,1,(('Tela de entrada'!$K$16*'Tela de entrada'!$D$12)-SUMIFS($O$2:$O$745,$B$2:$B$745,B608,$A$2:$A$745,A608)))))</f>
        <v>0</v>
      </c>
      <c r="R608" s="1">
        <f t="shared" si="33"/>
        <v>7.6</v>
      </c>
    </row>
    <row r="609" spans="1:18" x14ac:dyDescent="0.25">
      <c r="A609">
        <v>1</v>
      </c>
      <c r="B609">
        <v>1</v>
      </c>
      <c r="C609">
        <v>1</v>
      </c>
      <c r="D609">
        <v>608</v>
      </c>
      <c r="E609">
        <v>1</v>
      </c>
      <c r="F609" s="1">
        <f>INDEX('Tela de entrada'!$C$20:$C$763,MATCH('Contrato Flexível Percentual'!D609,'Tela de entrada'!$B$20:$B$763,0),1)</f>
        <v>27</v>
      </c>
      <c r="G609">
        <v>0</v>
      </c>
      <c r="H609">
        <f t="shared" si="31"/>
        <v>27</v>
      </c>
      <c r="M609" s="1">
        <f t="shared" si="32"/>
        <v>1.3500000000000001E-3</v>
      </c>
      <c r="N609" s="1">
        <f>IF('Tela de entrada'!$K$14="carga",$L$2*M609,'Contrato Flexível Percentual'!$L$2/'Tela de entrada'!$D$12)</f>
        <v>5.4</v>
      </c>
      <c r="O609" s="1">
        <f>IFERROR(MIN('Tela de entrada'!$K$16,MAX(N609,'Tela de entrada'!$K$15)),"")</f>
        <v>5.4</v>
      </c>
      <c r="P609" s="1">
        <f>MAX(0,(SUMIFS($O$2:$O$745,$B$2:$B$745,B609,$A$2:$A$745,A609)-SUMIFS($N$2:$N$745,$B$2:$B$745,B609,$A$2:$A$745,A609)))*((O609-'Tela de entrada'!$K$15)/(IF(SUMIFS($O$2:$O$745,$B$2:$B$745,B609,$A$2:$A$745,A609)-('Tela de entrada'!$K$15*'Tela de entrada'!$D$12)=0,1,SUMIFS($O$2:$O$745,$B$2:$B$745,B609,$A$2:$A$745,A609)-('Tela de entrada'!$K$15*'Tela de entrada'!$D$12))))</f>
        <v>0</v>
      </c>
      <c r="Q609" s="1">
        <f>MAX(0,(SUMIFS($N$2:$N$745,$B$2:$B$745,B609,$A$2:$A$745,A609)-SUMIFS($O$2:$O$745,$B$2:$B$745,B609,$A$2:$A$745,A609)))*(('Tela de entrada'!$K$16-O609)/(IF((('Tela de entrada'!$K$16*'Tela de entrada'!$D$12)-SUMIFS($O$2:$O$745,$B$2:$B$745,B609,$A$2:$A$745,A609))=0,1,(('Tela de entrada'!$K$16*'Tela de entrada'!$D$12)-SUMIFS($O$2:$O$745,$B$2:$B$745,B609,$A$2:$A$745,A609)))))</f>
        <v>0</v>
      </c>
      <c r="R609" s="1">
        <f t="shared" si="33"/>
        <v>5.4</v>
      </c>
    </row>
    <row r="610" spans="1:18" x14ac:dyDescent="0.25">
      <c r="A610">
        <v>1</v>
      </c>
      <c r="B610">
        <v>1</v>
      </c>
      <c r="C610">
        <v>1</v>
      </c>
      <c r="D610">
        <v>609</v>
      </c>
      <c r="E610">
        <v>1</v>
      </c>
      <c r="F610" s="1">
        <f>INDEX('Tela de entrada'!$C$20:$C$763,MATCH('Contrato Flexível Percentual'!D610,'Tela de entrada'!$B$20:$B$763,0),1)</f>
        <v>11</v>
      </c>
      <c r="G610">
        <v>0</v>
      </c>
      <c r="H610">
        <f t="shared" si="31"/>
        <v>11</v>
      </c>
      <c r="M610" s="1">
        <f t="shared" si="32"/>
        <v>5.5000000000000003E-4</v>
      </c>
      <c r="N610" s="1">
        <f>IF('Tela de entrada'!$K$14="carga",$L$2*M610,'Contrato Flexível Percentual'!$L$2/'Tela de entrada'!$D$12)</f>
        <v>2.2000000000000002</v>
      </c>
      <c r="O610" s="1">
        <f>IFERROR(MIN('Tela de entrada'!$K$16,MAX(N610,'Tela de entrada'!$K$15)),"")</f>
        <v>2.2000000000000002</v>
      </c>
      <c r="P610" s="1">
        <f>MAX(0,(SUMIFS($O$2:$O$745,$B$2:$B$745,B610,$A$2:$A$745,A610)-SUMIFS($N$2:$N$745,$B$2:$B$745,B610,$A$2:$A$745,A610)))*((O610-'Tela de entrada'!$K$15)/(IF(SUMIFS($O$2:$O$745,$B$2:$B$745,B610,$A$2:$A$745,A610)-('Tela de entrada'!$K$15*'Tela de entrada'!$D$12)=0,1,SUMIFS($O$2:$O$745,$B$2:$B$745,B610,$A$2:$A$745,A610)-('Tela de entrada'!$K$15*'Tela de entrada'!$D$12))))</f>
        <v>0</v>
      </c>
      <c r="Q610" s="1">
        <f>MAX(0,(SUMIFS($N$2:$N$745,$B$2:$B$745,B610,$A$2:$A$745,A610)-SUMIFS($O$2:$O$745,$B$2:$B$745,B610,$A$2:$A$745,A610)))*(('Tela de entrada'!$K$16-O610)/(IF((('Tela de entrada'!$K$16*'Tela de entrada'!$D$12)-SUMIFS($O$2:$O$745,$B$2:$B$745,B610,$A$2:$A$745,A610))=0,1,(('Tela de entrada'!$K$16*'Tela de entrada'!$D$12)-SUMIFS($O$2:$O$745,$B$2:$B$745,B610,$A$2:$A$745,A610)))))</f>
        <v>0</v>
      </c>
      <c r="R610" s="1">
        <f t="shared" si="33"/>
        <v>2.2000000000000002</v>
      </c>
    </row>
    <row r="611" spans="1:18" x14ac:dyDescent="0.25">
      <c r="A611">
        <v>1</v>
      </c>
      <c r="B611">
        <v>1</v>
      </c>
      <c r="C611">
        <v>1</v>
      </c>
      <c r="D611">
        <v>610</v>
      </c>
      <c r="E611">
        <v>1</v>
      </c>
      <c r="F611" s="1">
        <f>INDEX('Tela de entrada'!$C$20:$C$763,MATCH('Contrato Flexível Percentual'!D611,'Tela de entrada'!$B$20:$B$763,0),1)</f>
        <v>11</v>
      </c>
      <c r="G611">
        <v>0</v>
      </c>
      <c r="H611">
        <f t="shared" si="31"/>
        <v>11</v>
      </c>
      <c r="M611" s="1">
        <f t="shared" si="32"/>
        <v>5.5000000000000003E-4</v>
      </c>
      <c r="N611" s="1">
        <f>IF('Tela de entrada'!$K$14="carga",$L$2*M611,'Contrato Flexível Percentual'!$L$2/'Tela de entrada'!$D$12)</f>
        <v>2.2000000000000002</v>
      </c>
      <c r="O611" s="1">
        <f>IFERROR(MIN('Tela de entrada'!$K$16,MAX(N611,'Tela de entrada'!$K$15)),"")</f>
        <v>2.2000000000000002</v>
      </c>
      <c r="P611" s="1">
        <f>MAX(0,(SUMIFS($O$2:$O$745,$B$2:$B$745,B611,$A$2:$A$745,A611)-SUMIFS($N$2:$N$745,$B$2:$B$745,B611,$A$2:$A$745,A611)))*((O611-'Tela de entrada'!$K$15)/(IF(SUMIFS($O$2:$O$745,$B$2:$B$745,B611,$A$2:$A$745,A611)-('Tela de entrada'!$K$15*'Tela de entrada'!$D$12)=0,1,SUMIFS($O$2:$O$745,$B$2:$B$745,B611,$A$2:$A$745,A611)-('Tela de entrada'!$K$15*'Tela de entrada'!$D$12))))</f>
        <v>0</v>
      </c>
      <c r="Q611" s="1">
        <f>MAX(0,(SUMIFS($N$2:$N$745,$B$2:$B$745,B611,$A$2:$A$745,A611)-SUMIFS($O$2:$O$745,$B$2:$B$745,B611,$A$2:$A$745,A611)))*(('Tela de entrada'!$K$16-O611)/(IF((('Tela de entrada'!$K$16*'Tela de entrada'!$D$12)-SUMIFS($O$2:$O$745,$B$2:$B$745,B611,$A$2:$A$745,A611))=0,1,(('Tela de entrada'!$K$16*'Tela de entrada'!$D$12)-SUMIFS($O$2:$O$745,$B$2:$B$745,B611,$A$2:$A$745,A611)))))</f>
        <v>0</v>
      </c>
      <c r="R611" s="1">
        <f t="shared" si="33"/>
        <v>2.2000000000000002</v>
      </c>
    </row>
    <row r="612" spans="1:18" x14ac:dyDescent="0.25">
      <c r="A612">
        <v>1</v>
      </c>
      <c r="B612">
        <v>1</v>
      </c>
      <c r="C612">
        <v>1</v>
      </c>
      <c r="D612">
        <v>611</v>
      </c>
      <c r="E612">
        <v>1</v>
      </c>
      <c r="F612" s="1">
        <f>INDEX('Tela de entrada'!$C$20:$C$763,MATCH('Contrato Flexível Percentual'!D612,'Tela de entrada'!$B$20:$B$763,0),1)</f>
        <v>20</v>
      </c>
      <c r="G612">
        <v>0</v>
      </c>
      <c r="H612">
        <f t="shared" si="31"/>
        <v>20</v>
      </c>
      <c r="M612" s="1">
        <f t="shared" si="32"/>
        <v>1E-3</v>
      </c>
      <c r="N612" s="1">
        <f>IF('Tela de entrada'!$K$14="carga",$L$2*M612,'Contrato Flexível Percentual'!$L$2/'Tela de entrada'!$D$12)</f>
        <v>4</v>
      </c>
      <c r="O612" s="1">
        <f>IFERROR(MIN('Tela de entrada'!$K$16,MAX(N612,'Tela de entrada'!$K$15)),"")</f>
        <v>4</v>
      </c>
      <c r="P612" s="1">
        <f>MAX(0,(SUMIFS($O$2:$O$745,$B$2:$B$745,B612,$A$2:$A$745,A612)-SUMIFS($N$2:$N$745,$B$2:$B$745,B612,$A$2:$A$745,A612)))*((O612-'Tela de entrada'!$K$15)/(IF(SUMIFS($O$2:$O$745,$B$2:$B$745,B612,$A$2:$A$745,A612)-('Tela de entrada'!$K$15*'Tela de entrada'!$D$12)=0,1,SUMIFS($O$2:$O$745,$B$2:$B$745,B612,$A$2:$A$745,A612)-('Tela de entrada'!$K$15*'Tela de entrada'!$D$12))))</f>
        <v>0</v>
      </c>
      <c r="Q612" s="1">
        <f>MAX(0,(SUMIFS($N$2:$N$745,$B$2:$B$745,B612,$A$2:$A$745,A612)-SUMIFS($O$2:$O$745,$B$2:$B$745,B612,$A$2:$A$745,A612)))*(('Tela de entrada'!$K$16-O612)/(IF((('Tela de entrada'!$K$16*'Tela de entrada'!$D$12)-SUMIFS($O$2:$O$745,$B$2:$B$745,B612,$A$2:$A$745,A612))=0,1,(('Tela de entrada'!$K$16*'Tela de entrada'!$D$12)-SUMIFS($O$2:$O$745,$B$2:$B$745,B612,$A$2:$A$745,A612)))))</f>
        <v>0</v>
      </c>
      <c r="R612" s="1">
        <f t="shared" si="33"/>
        <v>4</v>
      </c>
    </row>
    <row r="613" spans="1:18" x14ac:dyDescent="0.25">
      <c r="A613">
        <v>1</v>
      </c>
      <c r="B613">
        <v>1</v>
      </c>
      <c r="C613">
        <v>1</v>
      </c>
      <c r="D613">
        <v>612</v>
      </c>
      <c r="E613">
        <v>1</v>
      </c>
      <c r="F613" s="1">
        <f>INDEX('Tela de entrada'!$C$20:$C$763,MATCH('Contrato Flexível Percentual'!D613,'Tela de entrada'!$B$20:$B$763,0),1)</f>
        <v>36</v>
      </c>
      <c r="G613">
        <v>0</v>
      </c>
      <c r="H613">
        <f t="shared" si="31"/>
        <v>36</v>
      </c>
      <c r="M613" s="1">
        <f t="shared" si="32"/>
        <v>1.8E-3</v>
      </c>
      <c r="N613" s="1">
        <f>IF('Tela de entrada'!$K$14="carga",$L$2*M613,'Contrato Flexível Percentual'!$L$2/'Tela de entrada'!$D$12)</f>
        <v>7.2</v>
      </c>
      <c r="O613" s="1">
        <f>IFERROR(MIN('Tela de entrada'!$K$16,MAX(N613,'Tela de entrada'!$K$15)),"")</f>
        <v>7.2</v>
      </c>
      <c r="P613" s="1">
        <f>MAX(0,(SUMIFS($O$2:$O$745,$B$2:$B$745,B613,$A$2:$A$745,A613)-SUMIFS($N$2:$N$745,$B$2:$B$745,B613,$A$2:$A$745,A613)))*((O613-'Tela de entrada'!$K$15)/(IF(SUMIFS($O$2:$O$745,$B$2:$B$745,B613,$A$2:$A$745,A613)-('Tela de entrada'!$K$15*'Tela de entrada'!$D$12)=0,1,SUMIFS($O$2:$O$745,$B$2:$B$745,B613,$A$2:$A$745,A613)-('Tela de entrada'!$K$15*'Tela de entrada'!$D$12))))</f>
        <v>0</v>
      </c>
      <c r="Q613" s="1">
        <f>MAX(0,(SUMIFS($N$2:$N$745,$B$2:$B$745,B613,$A$2:$A$745,A613)-SUMIFS($O$2:$O$745,$B$2:$B$745,B613,$A$2:$A$745,A613)))*(('Tela de entrada'!$K$16-O613)/(IF((('Tela de entrada'!$K$16*'Tela de entrada'!$D$12)-SUMIFS($O$2:$O$745,$B$2:$B$745,B613,$A$2:$A$745,A613))=0,1,(('Tela de entrada'!$K$16*'Tela de entrada'!$D$12)-SUMIFS($O$2:$O$745,$B$2:$B$745,B613,$A$2:$A$745,A613)))))</f>
        <v>0</v>
      </c>
      <c r="R613" s="1">
        <f t="shared" si="33"/>
        <v>7.2</v>
      </c>
    </row>
    <row r="614" spans="1:18" x14ac:dyDescent="0.25">
      <c r="A614">
        <v>1</v>
      </c>
      <c r="B614">
        <v>1</v>
      </c>
      <c r="C614">
        <v>1</v>
      </c>
      <c r="D614">
        <v>613</v>
      </c>
      <c r="E614">
        <v>1</v>
      </c>
      <c r="F614" s="1">
        <f>INDEX('Tela de entrada'!$C$20:$C$763,MATCH('Contrato Flexível Percentual'!D614,'Tela de entrada'!$B$20:$B$763,0),1)</f>
        <v>26</v>
      </c>
      <c r="G614">
        <v>0</v>
      </c>
      <c r="H614">
        <f t="shared" si="31"/>
        <v>26</v>
      </c>
      <c r="M614" s="1">
        <f t="shared" si="32"/>
        <v>1.2999999999999999E-3</v>
      </c>
      <c r="N614" s="1">
        <f>IF('Tela de entrada'!$K$14="carga",$L$2*M614,'Contrato Flexível Percentual'!$L$2/'Tela de entrada'!$D$12)</f>
        <v>5.2</v>
      </c>
      <c r="O614" s="1">
        <f>IFERROR(MIN('Tela de entrada'!$K$16,MAX(N614,'Tela de entrada'!$K$15)),"")</f>
        <v>5.2</v>
      </c>
      <c r="P614" s="1">
        <f>MAX(0,(SUMIFS($O$2:$O$745,$B$2:$B$745,B614,$A$2:$A$745,A614)-SUMIFS($N$2:$N$745,$B$2:$B$745,B614,$A$2:$A$745,A614)))*((O614-'Tela de entrada'!$K$15)/(IF(SUMIFS($O$2:$O$745,$B$2:$B$745,B614,$A$2:$A$745,A614)-('Tela de entrada'!$K$15*'Tela de entrada'!$D$12)=0,1,SUMIFS($O$2:$O$745,$B$2:$B$745,B614,$A$2:$A$745,A614)-('Tela de entrada'!$K$15*'Tela de entrada'!$D$12))))</f>
        <v>0</v>
      </c>
      <c r="Q614" s="1">
        <f>MAX(0,(SUMIFS($N$2:$N$745,$B$2:$B$745,B614,$A$2:$A$745,A614)-SUMIFS($O$2:$O$745,$B$2:$B$745,B614,$A$2:$A$745,A614)))*(('Tela de entrada'!$K$16-O614)/(IF((('Tela de entrada'!$K$16*'Tela de entrada'!$D$12)-SUMIFS($O$2:$O$745,$B$2:$B$745,B614,$A$2:$A$745,A614))=0,1,(('Tela de entrada'!$K$16*'Tela de entrada'!$D$12)-SUMIFS($O$2:$O$745,$B$2:$B$745,B614,$A$2:$A$745,A614)))))</f>
        <v>0</v>
      </c>
      <c r="R614" s="1">
        <f t="shared" si="33"/>
        <v>5.2</v>
      </c>
    </row>
    <row r="615" spans="1:18" x14ac:dyDescent="0.25">
      <c r="A615">
        <v>1</v>
      </c>
      <c r="B615">
        <v>1</v>
      </c>
      <c r="C615">
        <v>1</v>
      </c>
      <c r="D615">
        <v>614</v>
      </c>
      <c r="E615">
        <v>1</v>
      </c>
      <c r="F615" s="1">
        <f>INDEX('Tela de entrada'!$C$20:$C$763,MATCH('Contrato Flexível Percentual'!D615,'Tela de entrada'!$B$20:$B$763,0),1)</f>
        <v>42</v>
      </c>
      <c r="G615">
        <v>0</v>
      </c>
      <c r="H615">
        <f t="shared" si="31"/>
        <v>42</v>
      </c>
      <c r="M615" s="1">
        <f t="shared" si="32"/>
        <v>2.0999999999999999E-3</v>
      </c>
      <c r="N615" s="1">
        <f>IF('Tela de entrada'!$K$14="carga",$L$2*M615,'Contrato Flexível Percentual'!$L$2/'Tela de entrada'!$D$12)</f>
        <v>8.4</v>
      </c>
      <c r="O615" s="1">
        <f>IFERROR(MIN('Tela de entrada'!$K$16,MAX(N615,'Tela de entrada'!$K$15)),"")</f>
        <v>8.4</v>
      </c>
      <c r="P615" s="1">
        <f>MAX(0,(SUMIFS($O$2:$O$745,$B$2:$B$745,B615,$A$2:$A$745,A615)-SUMIFS($N$2:$N$745,$B$2:$B$745,B615,$A$2:$A$745,A615)))*((O615-'Tela de entrada'!$K$15)/(IF(SUMIFS($O$2:$O$745,$B$2:$B$745,B615,$A$2:$A$745,A615)-('Tela de entrada'!$K$15*'Tela de entrada'!$D$12)=0,1,SUMIFS($O$2:$O$745,$B$2:$B$745,B615,$A$2:$A$745,A615)-('Tela de entrada'!$K$15*'Tela de entrada'!$D$12))))</f>
        <v>0</v>
      </c>
      <c r="Q615" s="1">
        <f>MAX(0,(SUMIFS($N$2:$N$745,$B$2:$B$745,B615,$A$2:$A$745,A615)-SUMIFS($O$2:$O$745,$B$2:$B$745,B615,$A$2:$A$745,A615)))*(('Tela de entrada'!$K$16-O615)/(IF((('Tela de entrada'!$K$16*'Tela de entrada'!$D$12)-SUMIFS($O$2:$O$745,$B$2:$B$745,B615,$A$2:$A$745,A615))=0,1,(('Tela de entrada'!$K$16*'Tela de entrada'!$D$12)-SUMIFS($O$2:$O$745,$B$2:$B$745,B615,$A$2:$A$745,A615)))))</f>
        <v>0</v>
      </c>
      <c r="R615" s="1">
        <f t="shared" si="33"/>
        <v>8.4</v>
      </c>
    </row>
    <row r="616" spans="1:18" x14ac:dyDescent="0.25">
      <c r="A616">
        <v>1</v>
      </c>
      <c r="B616">
        <v>1</v>
      </c>
      <c r="C616">
        <v>1</v>
      </c>
      <c r="D616">
        <v>615</v>
      </c>
      <c r="E616">
        <v>1</v>
      </c>
      <c r="F616" s="1">
        <f>INDEX('Tela de entrada'!$C$20:$C$763,MATCH('Contrato Flexível Percentual'!D616,'Tela de entrada'!$B$20:$B$763,0),1)</f>
        <v>10</v>
      </c>
      <c r="G616">
        <v>0</v>
      </c>
      <c r="H616">
        <f t="shared" si="31"/>
        <v>10</v>
      </c>
      <c r="M616" s="1">
        <f t="shared" si="32"/>
        <v>5.0000000000000001E-4</v>
      </c>
      <c r="N616" s="1">
        <f>IF('Tela de entrada'!$K$14="carga",$L$2*M616,'Contrato Flexível Percentual'!$L$2/'Tela de entrada'!$D$12)</f>
        <v>2</v>
      </c>
      <c r="O616" s="1">
        <f>IFERROR(MIN('Tela de entrada'!$K$16,MAX(N616,'Tela de entrada'!$K$15)),"")</f>
        <v>2</v>
      </c>
      <c r="P616" s="1">
        <f>MAX(0,(SUMIFS($O$2:$O$745,$B$2:$B$745,B616,$A$2:$A$745,A616)-SUMIFS($N$2:$N$745,$B$2:$B$745,B616,$A$2:$A$745,A616)))*((O616-'Tela de entrada'!$K$15)/(IF(SUMIFS($O$2:$O$745,$B$2:$B$745,B616,$A$2:$A$745,A616)-('Tela de entrada'!$K$15*'Tela de entrada'!$D$12)=0,1,SUMIFS($O$2:$O$745,$B$2:$B$745,B616,$A$2:$A$745,A616)-('Tela de entrada'!$K$15*'Tela de entrada'!$D$12))))</f>
        <v>0</v>
      </c>
      <c r="Q616" s="1">
        <f>MAX(0,(SUMIFS($N$2:$N$745,$B$2:$B$745,B616,$A$2:$A$745,A616)-SUMIFS($O$2:$O$745,$B$2:$B$745,B616,$A$2:$A$745,A616)))*(('Tela de entrada'!$K$16-O616)/(IF((('Tela de entrada'!$K$16*'Tela de entrada'!$D$12)-SUMIFS($O$2:$O$745,$B$2:$B$745,B616,$A$2:$A$745,A616))=0,1,(('Tela de entrada'!$K$16*'Tela de entrada'!$D$12)-SUMIFS($O$2:$O$745,$B$2:$B$745,B616,$A$2:$A$745,A616)))))</f>
        <v>0</v>
      </c>
      <c r="R616" s="1">
        <f t="shared" si="33"/>
        <v>2</v>
      </c>
    </row>
    <row r="617" spans="1:18" x14ac:dyDescent="0.25">
      <c r="A617">
        <v>1</v>
      </c>
      <c r="B617">
        <v>1</v>
      </c>
      <c r="C617">
        <v>1</v>
      </c>
      <c r="D617">
        <v>616</v>
      </c>
      <c r="E617">
        <v>1</v>
      </c>
      <c r="F617" s="1">
        <f>INDEX('Tela de entrada'!$C$20:$C$763,MATCH('Contrato Flexível Percentual'!D617,'Tela de entrada'!$B$20:$B$763,0),1)</f>
        <v>39</v>
      </c>
      <c r="G617">
        <v>0</v>
      </c>
      <c r="H617">
        <f t="shared" si="31"/>
        <v>39</v>
      </c>
      <c r="M617" s="1">
        <f t="shared" si="32"/>
        <v>1.9499999999999999E-3</v>
      </c>
      <c r="N617" s="1">
        <f>IF('Tela de entrada'!$K$14="carga",$L$2*M617,'Contrato Flexível Percentual'!$L$2/'Tela de entrada'!$D$12)</f>
        <v>7.8</v>
      </c>
      <c r="O617" s="1">
        <f>IFERROR(MIN('Tela de entrada'!$K$16,MAX(N617,'Tela de entrada'!$K$15)),"")</f>
        <v>7.8</v>
      </c>
      <c r="P617" s="1">
        <f>MAX(0,(SUMIFS($O$2:$O$745,$B$2:$B$745,B617,$A$2:$A$745,A617)-SUMIFS($N$2:$N$745,$B$2:$B$745,B617,$A$2:$A$745,A617)))*((O617-'Tela de entrada'!$K$15)/(IF(SUMIFS($O$2:$O$745,$B$2:$B$745,B617,$A$2:$A$745,A617)-('Tela de entrada'!$K$15*'Tela de entrada'!$D$12)=0,1,SUMIFS($O$2:$O$745,$B$2:$B$745,B617,$A$2:$A$745,A617)-('Tela de entrada'!$K$15*'Tela de entrada'!$D$12))))</f>
        <v>0</v>
      </c>
      <c r="Q617" s="1">
        <f>MAX(0,(SUMIFS($N$2:$N$745,$B$2:$B$745,B617,$A$2:$A$745,A617)-SUMIFS($O$2:$O$745,$B$2:$B$745,B617,$A$2:$A$745,A617)))*(('Tela de entrada'!$K$16-O617)/(IF((('Tela de entrada'!$K$16*'Tela de entrada'!$D$12)-SUMIFS($O$2:$O$745,$B$2:$B$745,B617,$A$2:$A$745,A617))=0,1,(('Tela de entrada'!$K$16*'Tela de entrada'!$D$12)-SUMIFS($O$2:$O$745,$B$2:$B$745,B617,$A$2:$A$745,A617)))))</f>
        <v>0</v>
      </c>
      <c r="R617" s="1">
        <f t="shared" si="33"/>
        <v>7.8</v>
      </c>
    </row>
    <row r="618" spans="1:18" x14ac:dyDescent="0.25">
      <c r="A618">
        <v>1</v>
      </c>
      <c r="B618">
        <v>1</v>
      </c>
      <c r="C618">
        <v>1</v>
      </c>
      <c r="D618">
        <v>617</v>
      </c>
      <c r="E618">
        <v>1</v>
      </c>
      <c r="F618" s="1">
        <f>INDEX('Tela de entrada'!$C$20:$C$763,MATCH('Contrato Flexível Percentual'!D618,'Tela de entrada'!$B$20:$B$763,0),1)</f>
        <v>36</v>
      </c>
      <c r="G618">
        <v>0</v>
      </c>
      <c r="H618">
        <f t="shared" si="31"/>
        <v>36</v>
      </c>
      <c r="M618" s="1">
        <f t="shared" si="32"/>
        <v>1.8E-3</v>
      </c>
      <c r="N618" s="1">
        <f>IF('Tela de entrada'!$K$14="carga",$L$2*M618,'Contrato Flexível Percentual'!$L$2/'Tela de entrada'!$D$12)</f>
        <v>7.2</v>
      </c>
      <c r="O618" s="1">
        <f>IFERROR(MIN('Tela de entrada'!$K$16,MAX(N618,'Tela de entrada'!$K$15)),"")</f>
        <v>7.2</v>
      </c>
      <c r="P618" s="1">
        <f>MAX(0,(SUMIFS($O$2:$O$745,$B$2:$B$745,B618,$A$2:$A$745,A618)-SUMIFS($N$2:$N$745,$B$2:$B$745,B618,$A$2:$A$745,A618)))*((O618-'Tela de entrada'!$K$15)/(IF(SUMIFS($O$2:$O$745,$B$2:$B$745,B618,$A$2:$A$745,A618)-('Tela de entrada'!$K$15*'Tela de entrada'!$D$12)=0,1,SUMIFS($O$2:$O$745,$B$2:$B$745,B618,$A$2:$A$745,A618)-('Tela de entrada'!$K$15*'Tela de entrada'!$D$12))))</f>
        <v>0</v>
      </c>
      <c r="Q618" s="1">
        <f>MAX(0,(SUMIFS($N$2:$N$745,$B$2:$B$745,B618,$A$2:$A$745,A618)-SUMIFS($O$2:$O$745,$B$2:$B$745,B618,$A$2:$A$745,A618)))*(('Tela de entrada'!$K$16-O618)/(IF((('Tela de entrada'!$K$16*'Tela de entrada'!$D$12)-SUMIFS($O$2:$O$745,$B$2:$B$745,B618,$A$2:$A$745,A618))=0,1,(('Tela de entrada'!$K$16*'Tela de entrada'!$D$12)-SUMIFS($O$2:$O$745,$B$2:$B$745,B618,$A$2:$A$745,A618)))))</f>
        <v>0</v>
      </c>
      <c r="R618" s="1">
        <f t="shared" si="33"/>
        <v>7.2</v>
      </c>
    </row>
    <row r="619" spans="1:18" x14ac:dyDescent="0.25">
      <c r="A619">
        <v>1</v>
      </c>
      <c r="B619">
        <v>1</v>
      </c>
      <c r="C619">
        <v>1</v>
      </c>
      <c r="D619">
        <v>618</v>
      </c>
      <c r="E619">
        <v>1</v>
      </c>
      <c r="F619" s="1">
        <f>INDEX('Tela de entrada'!$C$20:$C$763,MATCH('Contrato Flexível Percentual'!D619,'Tela de entrada'!$B$20:$B$763,0),1)</f>
        <v>24</v>
      </c>
      <c r="G619">
        <v>0</v>
      </c>
      <c r="H619">
        <f t="shared" si="31"/>
        <v>24</v>
      </c>
      <c r="M619" s="1">
        <f t="shared" si="32"/>
        <v>1.1999999999999999E-3</v>
      </c>
      <c r="N619" s="1">
        <f>IF('Tela de entrada'!$K$14="carga",$L$2*M619,'Contrato Flexível Percentual'!$L$2/'Tela de entrada'!$D$12)</f>
        <v>4.8</v>
      </c>
      <c r="O619" s="1">
        <f>IFERROR(MIN('Tela de entrada'!$K$16,MAX(N619,'Tela de entrada'!$K$15)),"")</f>
        <v>4.8</v>
      </c>
      <c r="P619" s="1">
        <f>MAX(0,(SUMIFS($O$2:$O$745,$B$2:$B$745,B619,$A$2:$A$745,A619)-SUMIFS($N$2:$N$745,$B$2:$B$745,B619,$A$2:$A$745,A619)))*((O619-'Tela de entrada'!$K$15)/(IF(SUMIFS($O$2:$O$745,$B$2:$B$745,B619,$A$2:$A$745,A619)-('Tela de entrada'!$K$15*'Tela de entrada'!$D$12)=0,1,SUMIFS($O$2:$O$745,$B$2:$B$745,B619,$A$2:$A$745,A619)-('Tela de entrada'!$K$15*'Tela de entrada'!$D$12))))</f>
        <v>0</v>
      </c>
      <c r="Q619" s="1">
        <f>MAX(0,(SUMIFS($N$2:$N$745,$B$2:$B$745,B619,$A$2:$A$745,A619)-SUMIFS($O$2:$O$745,$B$2:$B$745,B619,$A$2:$A$745,A619)))*(('Tela de entrada'!$K$16-O619)/(IF((('Tela de entrada'!$K$16*'Tela de entrada'!$D$12)-SUMIFS($O$2:$O$745,$B$2:$B$745,B619,$A$2:$A$745,A619))=0,1,(('Tela de entrada'!$K$16*'Tela de entrada'!$D$12)-SUMIFS($O$2:$O$745,$B$2:$B$745,B619,$A$2:$A$745,A619)))))</f>
        <v>0</v>
      </c>
      <c r="R619" s="1">
        <f t="shared" si="33"/>
        <v>4.8</v>
      </c>
    </row>
    <row r="620" spans="1:18" x14ac:dyDescent="0.25">
      <c r="A620">
        <v>1</v>
      </c>
      <c r="B620">
        <v>1</v>
      </c>
      <c r="C620">
        <v>1</v>
      </c>
      <c r="D620">
        <v>619</v>
      </c>
      <c r="E620">
        <v>1</v>
      </c>
      <c r="F620" s="1">
        <f>INDEX('Tela de entrada'!$C$20:$C$763,MATCH('Contrato Flexível Percentual'!D620,'Tela de entrada'!$B$20:$B$763,0),1)</f>
        <v>17</v>
      </c>
      <c r="G620">
        <v>0</v>
      </c>
      <c r="H620">
        <f t="shared" si="31"/>
        <v>17</v>
      </c>
      <c r="M620" s="1">
        <f t="shared" si="32"/>
        <v>8.4999999999999995E-4</v>
      </c>
      <c r="N620" s="1">
        <f>IF('Tela de entrada'!$K$14="carga",$L$2*M620,'Contrato Flexível Percentual'!$L$2/'Tela de entrada'!$D$12)</f>
        <v>3.4</v>
      </c>
      <c r="O620" s="1">
        <f>IFERROR(MIN('Tela de entrada'!$K$16,MAX(N620,'Tela de entrada'!$K$15)),"")</f>
        <v>3.4</v>
      </c>
      <c r="P620" s="1">
        <f>MAX(0,(SUMIFS($O$2:$O$745,$B$2:$B$745,B620,$A$2:$A$745,A620)-SUMIFS($N$2:$N$745,$B$2:$B$745,B620,$A$2:$A$745,A620)))*((O620-'Tela de entrada'!$K$15)/(IF(SUMIFS($O$2:$O$745,$B$2:$B$745,B620,$A$2:$A$745,A620)-('Tela de entrada'!$K$15*'Tela de entrada'!$D$12)=0,1,SUMIFS($O$2:$O$745,$B$2:$B$745,B620,$A$2:$A$745,A620)-('Tela de entrada'!$K$15*'Tela de entrada'!$D$12))))</f>
        <v>0</v>
      </c>
      <c r="Q620" s="1">
        <f>MAX(0,(SUMIFS($N$2:$N$745,$B$2:$B$745,B620,$A$2:$A$745,A620)-SUMIFS($O$2:$O$745,$B$2:$B$745,B620,$A$2:$A$745,A620)))*(('Tela de entrada'!$K$16-O620)/(IF((('Tela de entrada'!$K$16*'Tela de entrada'!$D$12)-SUMIFS($O$2:$O$745,$B$2:$B$745,B620,$A$2:$A$745,A620))=0,1,(('Tela de entrada'!$K$16*'Tela de entrada'!$D$12)-SUMIFS($O$2:$O$745,$B$2:$B$745,B620,$A$2:$A$745,A620)))))</f>
        <v>0</v>
      </c>
      <c r="R620" s="1">
        <f t="shared" si="33"/>
        <v>3.4</v>
      </c>
    </row>
    <row r="621" spans="1:18" x14ac:dyDescent="0.25">
      <c r="A621">
        <v>1</v>
      </c>
      <c r="B621">
        <v>1</v>
      </c>
      <c r="C621">
        <v>1</v>
      </c>
      <c r="D621">
        <v>620</v>
      </c>
      <c r="E621">
        <v>1</v>
      </c>
      <c r="F621" s="1">
        <f>INDEX('Tela de entrada'!$C$20:$C$763,MATCH('Contrato Flexível Percentual'!D621,'Tela de entrada'!$B$20:$B$763,0),1)</f>
        <v>15</v>
      </c>
      <c r="G621">
        <v>0</v>
      </c>
      <c r="H621">
        <f t="shared" si="31"/>
        <v>15</v>
      </c>
      <c r="M621" s="1">
        <f t="shared" si="32"/>
        <v>7.5000000000000002E-4</v>
      </c>
      <c r="N621" s="1">
        <f>IF('Tela de entrada'!$K$14="carga",$L$2*M621,'Contrato Flexível Percentual'!$L$2/'Tela de entrada'!$D$12)</f>
        <v>3</v>
      </c>
      <c r="O621" s="1">
        <f>IFERROR(MIN('Tela de entrada'!$K$16,MAX(N621,'Tela de entrada'!$K$15)),"")</f>
        <v>3</v>
      </c>
      <c r="P621" s="1">
        <f>MAX(0,(SUMIFS($O$2:$O$745,$B$2:$B$745,B621,$A$2:$A$745,A621)-SUMIFS($N$2:$N$745,$B$2:$B$745,B621,$A$2:$A$745,A621)))*((O621-'Tela de entrada'!$K$15)/(IF(SUMIFS($O$2:$O$745,$B$2:$B$745,B621,$A$2:$A$745,A621)-('Tela de entrada'!$K$15*'Tela de entrada'!$D$12)=0,1,SUMIFS($O$2:$O$745,$B$2:$B$745,B621,$A$2:$A$745,A621)-('Tela de entrada'!$K$15*'Tela de entrada'!$D$12))))</f>
        <v>0</v>
      </c>
      <c r="Q621" s="1">
        <f>MAX(0,(SUMIFS($N$2:$N$745,$B$2:$B$745,B621,$A$2:$A$745,A621)-SUMIFS($O$2:$O$745,$B$2:$B$745,B621,$A$2:$A$745,A621)))*(('Tela de entrada'!$K$16-O621)/(IF((('Tela de entrada'!$K$16*'Tela de entrada'!$D$12)-SUMIFS($O$2:$O$745,$B$2:$B$745,B621,$A$2:$A$745,A621))=0,1,(('Tela de entrada'!$K$16*'Tela de entrada'!$D$12)-SUMIFS($O$2:$O$745,$B$2:$B$745,B621,$A$2:$A$745,A621)))))</f>
        <v>0</v>
      </c>
      <c r="R621" s="1">
        <f t="shared" si="33"/>
        <v>3</v>
      </c>
    </row>
    <row r="622" spans="1:18" x14ac:dyDescent="0.25">
      <c r="A622">
        <v>1</v>
      </c>
      <c r="B622">
        <v>1</v>
      </c>
      <c r="C622">
        <v>1</v>
      </c>
      <c r="D622">
        <v>621</v>
      </c>
      <c r="E622">
        <v>1</v>
      </c>
      <c r="F622" s="1">
        <f>INDEX('Tela de entrada'!$C$20:$C$763,MATCH('Contrato Flexível Percentual'!D622,'Tela de entrada'!$B$20:$B$763,0),1)</f>
        <v>39</v>
      </c>
      <c r="G622">
        <v>0</v>
      </c>
      <c r="H622">
        <f t="shared" si="31"/>
        <v>39</v>
      </c>
      <c r="M622" s="1">
        <f t="shared" si="32"/>
        <v>1.9499999999999999E-3</v>
      </c>
      <c r="N622" s="1">
        <f>IF('Tela de entrada'!$K$14="carga",$L$2*M622,'Contrato Flexível Percentual'!$L$2/'Tela de entrada'!$D$12)</f>
        <v>7.8</v>
      </c>
      <c r="O622" s="1">
        <f>IFERROR(MIN('Tela de entrada'!$K$16,MAX(N622,'Tela de entrada'!$K$15)),"")</f>
        <v>7.8</v>
      </c>
      <c r="P622" s="1">
        <f>MAX(0,(SUMIFS($O$2:$O$745,$B$2:$B$745,B622,$A$2:$A$745,A622)-SUMIFS($N$2:$N$745,$B$2:$B$745,B622,$A$2:$A$745,A622)))*((O622-'Tela de entrada'!$K$15)/(IF(SUMIFS($O$2:$O$745,$B$2:$B$745,B622,$A$2:$A$745,A622)-('Tela de entrada'!$K$15*'Tela de entrada'!$D$12)=0,1,SUMIFS($O$2:$O$745,$B$2:$B$745,B622,$A$2:$A$745,A622)-('Tela de entrada'!$K$15*'Tela de entrada'!$D$12))))</f>
        <v>0</v>
      </c>
      <c r="Q622" s="1">
        <f>MAX(0,(SUMIFS($N$2:$N$745,$B$2:$B$745,B622,$A$2:$A$745,A622)-SUMIFS($O$2:$O$745,$B$2:$B$745,B622,$A$2:$A$745,A622)))*(('Tela de entrada'!$K$16-O622)/(IF((('Tela de entrada'!$K$16*'Tela de entrada'!$D$12)-SUMIFS($O$2:$O$745,$B$2:$B$745,B622,$A$2:$A$745,A622))=0,1,(('Tela de entrada'!$K$16*'Tela de entrada'!$D$12)-SUMIFS($O$2:$O$745,$B$2:$B$745,B622,$A$2:$A$745,A622)))))</f>
        <v>0</v>
      </c>
      <c r="R622" s="1">
        <f t="shared" si="33"/>
        <v>7.8</v>
      </c>
    </row>
    <row r="623" spans="1:18" x14ac:dyDescent="0.25">
      <c r="A623">
        <v>1</v>
      </c>
      <c r="B623">
        <v>1</v>
      </c>
      <c r="C623">
        <v>1</v>
      </c>
      <c r="D623">
        <v>622</v>
      </c>
      <c r="E623">
        <v>1</v>
      </c>
      <c r="F623" s="1">
        <f>INDEX('Tela de entrada'!$C$20:$C$763,MATCH('Contrato Flexível Percentual'!D623,'Tela de entrada'!$B$20:$B$763,0),1)</f>
        <v>47</v>
      </c>
      <c r="G623">
        <v>0</v>
      </c>
      <c r="H623">
        <f t="shared" si="31"/>
        <v>47</v>
      </c>
      <c r="M623" s="1">
        <f t="shared" si="32"/>
        <v>2.3500000000000001E-3</v>
      </c>
      <c r="N623" s="1">
        <f>IF('Tela de entrada'!$K$14="carga",$L$2*M623,'Contrato Flexível Percentual'!$L$2/'Tela de entrada'!$D$12)</f>
        <v>9.4</v>
      </c>
      <c r="O623" s="1">
        <f>IFERROR(MIN('Tela de entrada'!$K$16,MAX(N623,'Tela de entrada'!$K$15)),"")</f>
        <v>9.4</v>
      </c>
      <c r="P623" s="1">
        <f>MAX(0,(SUMIFS($O$2:$O$745,$B$2:$B$745,B623,$A$2:$A$745,A623)-SUMIFS($N$2:$N$745,$B$2:$B$745,B623,$A$2:$A$745,A623)))*((O623-'Tela de entrada'!$K$15)/(IF(SUMIFS($O$2:$O$745,$B$2:$B$745,B623,$A$2:$A$745,A623)-('Tela de entrada'!$K$15*'Tela de entrada'!$D$12)=0,1,SUMIFS($O$2:$O$745,$B$2:$B$745,B623,$A$2:$A$745,A623)-('Tela de entrada'!$K$15*'Tela de entrada'!$D$12))))</f>
        <v>0</v>
      </c>
      <c r="Q623" s="1">
        <f>MAX(0,(SUMIFS($N$2:$N$745,$B$2:$B$745,B623,$A$2:$A$745,A623)-SUMIFS($O$2:$O$745,$B$2:$B$745,B623,$A$2:$A$745,A623)))*(('Tela de entrada'!$K$16-O623)/(IF((('Tela de entrada'!$K$16*'Tela de entrada'!$D$12)-SUMIFS($O$2:$O$745,$B$2:$B$745,B623,$A$2:$A$745,A623))=0,1,(('Tela de entrada'!$K$16*'Tela de entrada'!$D$12)-SUMIFS($O$2:$O$745,$B$2:$B$745,B623,$A$2:$A$745,A623)))))</f>
        <v>0</v>
      </c>
      <c r="R623" s="1">
        <f t="shared" si="33"/>
        <v>9.4</v>
      </c>
    </row>
    <row r="624" spans="1:18" x14ac:dyDescent="0.25">
      <c r="A624">
        <v>1</v>
      </c>
      <c r="B624">
        <v>1</v>
      </c>
      <c r="C624">
        <v>1</v>
      </c>
      <c r="D624">
        <v>623</v>
      </c>
      <c r="E624">
        <v>1</v>
      </c>
      <c r="F624" s="1">
        <f>INDEX('Tela de entrada'!$C$20:$C$763,MATCH('Contrato Flexível Percentual'!D624,'Tela de entrada'!$B$20:$B$763,0),1)</f>
        <v>24</v>
      </c>
      <c r="G624">
        <v>0</v>
      </c>
      <c r="H624">
        <f t="shared" si="31"/>
        <v>24</v>
      </c>
      <c r="M624" s="1">
        <f t="shared" si="32"/>
        <v>1.1999999999999999E-3</v>
      </c>
      <c r="N624" s="1">
        <f>IF('Tela de entrada'!$K$14="carga",$L$2*M624,'Contrato Flexível Percentual'!$L$2/'Tela de entrada'!$D$12)</f>
        <v>4.8</v>
      </c>
      <c r="O624" s="1">
        <f>IFERROR(MIN('Tela de entrada'!$K$16,MAX(N624,'Tela de entrada'!$K$15)),"")</f>
        <v>4.8</v>
      </c>
      <c r="P624" s="1">
        <f>MAX(0,(SUMIFS($O$2:$O$745,$B$2:$B$745,B624,$A$2:$A$745,A624)-SUMIFS($N$2:$N$745,$B$2:$B$745,B624,$A$2:$A$745,A624)))*((O624-'Tela de entrada'!$K$15)/(IF(SUMIFS($O$2:$O$745,$B$2:$B$745,B624,$A$2:$A$745,A624)-('Tela de entrada'!$K$15*'Tela de entrada'!$D$12)=0,1,SUMIFS($O$2:$O$745,$B$2:$B$745,B624,$A$2:$A$745,A624)-('Tela de entrada'!$K$15*'Tela de entrada'!$D$12))))</f>
        <v>0</v>
      </c>
      <c r="Q624" s="1">
        <f>MAX(0,(SUMIFS($N$2:$N$745,$B$2:$B$745,B624,$A$2:$A$745,A624)-SUMIFS($O$2:$O$745,$B$2:$B$745,B624,$A$2:$A$745,A624)))*(('Tela de entrada'!$K$16-O624)/(IF((('Tela de entrada'!$K$16*'Tela de entrada'!$D$12)-SUMIFS($O$2:$O$745,$B$2:$B$745,B624,$A$2:$A$745,A624))=0,1,(('Tela de entrada'!$K$16*'Tela de entrada'!$D$12)-SUMIFS($O$2:$O$745,$B$2:$B$745,B624,$A$2:$A$745,A624)))))</f>
        <v>0</v>
      </c>
      <c r="R624" s="1">
        <f t="shared" si="33"/>
        <v>4.8</v>
      </c>
    </row>
    <row r="625" spans="1:18" x14ac:dyDescent="0.25">
      <c r="A625">
        <v>1</v>
      </c>
      <c r="B625">
        <v>1</v>
      </c>
      <c r="C625">
        <v>1</v>
      </c>
      <c r="D625">
        <v>624</v>
      </c>
      <c r="E625">
        <v>1</v>
      </c>
      <c r="F625" s="1">
        <f>INDEX('Tela de entrada'!$C$20:$C$763,MATCH('Contrato Flexível Percentual'!D625,'Tela de entrada'!$B$20:$B$763,0),1)</f>
        <v>31</v>
      </c>
      <c r="G625">
        <v>0</v>
      </c>
      <c r="H625">
        <f t="shared" si="31"/>
        <v>31</v>
      </c>
      <c r="M625" s="1">
        <f t="shared" si="32"/>
        <v>1.5499999999999999E-3</v>
      </c>
      <c r="N625" s="1">
        <f>IF('Tela de entrada'!$K$14="carga",$L$2*M625,'Contrato Flexível Percentual'!$L$2/'Tela de entrada'!$D$12)</f>
        <v>6.2</v>
      </c>
      <c r="O625" s="1">
        <f>IFERROR(MIN('Tela de entrada'!$K$16,MAX(N625,'Tela de entrada'!$K$15)),"")</f>
        <v>6.2</v>
      </c>
      <c r="P625" s="1">
        <f>MAX(0,(SUMIFS($O$2:$O$745,$B$2:$B$745,B625,$A$2:$A$745,A625)-SUMIFS($N$2:$N$745,$B$2:$B$745,B625,$A$2:$A$745,A625)))*((O625-'Tela de entrada'!$K$15)/(IF(SUMIFS($O$2:$O$745,$B$2:$B$745,B625,$A$2:$A$745,A625)-('Tela de entrada'!$K$15*'Tela de entrada'!$D$12)=0,1,SUMIFS($O$2:$O$745,$B$2:$B$745,B625,$A$2:$A$745,A625)-('Tela de entrada'!$K$15*'Tela de entrada'!$D$12))))</f>
        <v>0</v>
      </c>
      <c r="Q625" s="1">
        <f>MAX(0,(SUMIFS($N$2:$N$745,$B$2:$B$745,B625,$A$2:$A$745,A625)-SUMIFS($O$2:$O$745,$B$2:$B$745,B625,$A$2:$A$745,A625)))*(('Tela de entrada'!$K$16-O625)/(IF((('Tela de entrada'!$K$16*'Tela de entrada'!$D$12)-SUMIFS($O$2:$O$745,$B$2:$B$745,B625,$A$2:$A$745,A625))=0,1,(('Tela de entrada'!$K$16*'Tela de entrada'!$D$12)-SUMIFS($O$2:$O$745,$B$2:$B$745,B625,$A$2:$A$745,A625)))))</f>
        <v>0</v>
      </c>
      <c r="R625" s="1">
        <f t="shared" si="33"/>
        <v>6.2</v>
      </c>
    </row>
    <row r="626" spans="1:18" x14ac:dyDescent="0.25">
      <c r="A626">
        <v>1</v>
      </c>
      <c r="B626">
        <v>1</v>
      </c>
      <c r="C626">
        <v>1</v>
      </c>
      <c r="D626">
        <v>625</v>
      </c>
      <c r="E626">
        <v>1</v>
      </c>
      <c r="F626" s="1">
        <f>INDEX('Tela de entrada'!$C$20:$C$763,MATCH('Contrato Flexível Percentual'!D626,'Tela de entrada'!$B$20:$B$763,0),1)</f>
        <v>50</v>
      </c>
      <c r="G626">
        <v>0</v>
      </c>
      <c r="H626">
        <f t="shared" si="31"/>
        <v>50</v>
      </c>
      <c r="M626" s="1">
        <f t="shared" si="32"/>
        <v>2.5000000000000001E-3</v>
      </c>
      <c r="N626" s="1">
        <f>IF('Tela de entrada'!$K$14="carga",$L$2*M626,'Contrato Flexível Percentual'!$L$2/'Tela de entrada'!$D$12)</f>
        <v>10</v>
      </c>
      <c r="O626" s="1">
        <f>IFERROR(MIN('Tela de entrada'!$K$16,MAX(N626,'Tela de entrada'!$K$15)),"")</f>
        <v>10</v>
      </c>
      <c r="P626" s="1">
        <f>MAX(0,(SUMIFS($O$2:$O$745,$B$2:$B$745,B626,$A$2:$A$745,A626)-SUMIFS($N$2:$N$745,$B$2:$B$745,B626,$A$2:$A$745,A626)))*((O626-'Tela de entrada'!$K$15)/(IF(SUMIFS($O$2:$O$745,$B$2:$B$745,B626,$A$2:$A$745,A626)-('Tela de entrada'!$K$15*'Tela de entrada'!$D$12)=0,1,SUMIFS($O$2:$O$745,$B$2:$B$745,B626,$A$2:$A$745,A626)-('Tela de entrada'!$K$15*'Tela de entrada'!$D$12))))</f>
        <v>0</v>
      </c>
      <c r="Q626" s="1">
        <f>MAX(0,(SUMIFS($N$2:$N$745,$B$2:$B$745,B626,$A$2:$A$745,A626)-SUMIFS($O$2:$O$745,$B$2:$B$745,B626,$A$2:$A$745,A626)))*(('Tela de entrada'!$K$16-O626)/(IF((('Tela de entrada'!$K$16*'Tela de entrada'!$D$12)-SUMIFS($O$2:$O$745,$B$2:$B$745,B626,$A$2:$A$745,A626))=0,1,(('Tela de entrada'!$K$16*'Tela de entrada'!$D$12)-SUMIFS($O$2:$O$745,$B$2:$B$745,B626,$A$2:$A$745,A626)))))</f>
        <v>0</v>
      </c>
      <c r="R626" s="1">
        <f t="shared" si="33"/>
        <v>10</v>
      </c>
    </row>
    <row r="627" spans="1:18" x14ac:dyDescent="0.25">
      <c r="A627">
        <v>1</v>
      </c>
      <c r="B627">
        <v>1</v>
      </c>
      <c r="C627">
        <v>1</v>
      </c>
      <c r="D627">
        <v>626</v>
      </c>
      <c r="E627">
        <v>1</v>
      </c>
      <c r="F627" s="1">
        <f>INDEX('Tela de entrada'!$C$20:$C$763,MATCH('Contrato Flexível Percentual'!D627,'Tela de entrada'!$B$20:$B$763,0),1)</f>
        <v>6</v>
      </c>
      <c r="G627">
        <v>0</v>
      </c>
      <c r="H627">
        <f t="shared" si="31"/>
        <v>6</v>
      </c>
      <c r="M627" s="1">
        <f t="shared" si="32"/>
        <v>2.9999999999999997E-4</v>
      </c>
      <c r="N627" s="1">
        <f>IF('Tela de entrada'!$K$14="carga",$L$2*M627,'Contrato Flexível Percentual'!$L$2/'Tela de entrada'!$D$12)</f>
        <v>1.2</v>
      </c>
      <c r="O627" s="1">
        <f>IFERROR(MIN('Tela de entrada'!$K$16,MAX(N627,'Tela de entrada'!$K$15)),"")</f>
        <v>1.2</v>
      </c>
      <c r="P627" s="1">
        <f>MAX(0,(SUMIFS($O$2:$O$745,$B$2:$B$745,B627,$A$2:$A$745,A627)-SUMIFS($N$2:$N$745,$B$2:$B$745,B627,$A$2:$A$745,A627)))*((O627-'Tela de entrada'!$K$15)/(IF(SUMIFS($O$2:$O$745,$B$2:$B$745,B627,$A$2:$A$745,A627)-('Tela de entrada'!$K$15*'Tela de entrada'!$D$12)=0,1,SUMIFS($O$2:$O$745,$B$2:$B$745,B627,$A$2:$A$745,A627)-('Tela de entrada'!$K$15*'Tela de entrada'!$D$12))))</f>
        <v>0</v>
      </c>
      <c r="Q627" s="1">
        <f>MAX(0,(SUMIFS($N$2:$N$745,$B$2:$B$745,B627,$A$2:$A$745,A627)-SUMIFS($O$2:$O$745,$B$2:$B$745,B627,$A$2:$A$745,A627)))*(('Tela de entrada'!$K$16-O627)/(IF((('Tela de entrada'!$K$16*'Tela de entrada'!$D$12)-SUMIFS($O$2:$O$745,$B$2:$B$745,B627,$A$2:$A$745,A627))=0,1,(('Tela de entrada'!$K$16*'Tela de entrada'!$D$12)-SUMIFS($O$2:$O$745,$B$2:$B$745,B627,$A$2:$A$745,A627)))))</f>
        <v>0</v>
      </c>
      <c r="R627" s="1">
        <f t="shared" si="33"/>
        <v>1.2</v>
      </c>
    </row>
    <row r="628" spans="1:18" x14ac:dyDescent="0.25">
      <c r="A628">
        <v>1</v>
      </c>
      <c r="B628">
        <v>1</v>
      </c>
      <c r="C628">
        <v>1</v>
      </c>
      <c r="D628">
        <v>627</v>
      </c>
      <c r="E628">
        <v>1</v>
      </c>
      <c r="F628" s="1">
        <f>INDEX('Tela de entrada'!$C$20:$C$763,MATCH('Contrato Flexível Percentual'!D628,'Tela de entrada'!$B$20:$B$763,0),1)</f>
        <v>21</v>
      </c>
      <c r="G628">
        <v>0</v>
      </c>
      <c r="H628">
        <f t="shared" si="31"/>
        <v>21</v>
      </c>
      <c r="M628" s="1">
        <f t="shared" si="32"/>
        <v>1.0499999999999999E-3</v>
      </c>
      <c r="N628" s="1">
        <f>IF('Tela de entrada'!$K$14="carga",$L$2*M628,'Contrato Flexível Percentual'!$L$2/'Tela de entrada'!$D$12)</f>
        <v>4.2</v>
      </c>
      <c r="O628" s="1">
        <f>IFERROR(MIN('Tela de entrada'!$K$16,MAX(N628,'Tela de entrada'!$K$15)),"")</f>
        <v>4.2</v>
      </c>
      <c r="P628" s="1">
        <f>MAX(0,(SUMIFS($O$2:$O$745,$B$2:$B$745,B628,$A$2:$A$745,A628)-SUMIFS($N$2:$N$745,$B$2:$B$745,B628,$A$2:$A$745,A628)))*((O628-'Tela de entrada'!$K$15)/(IF(SUMIFS($O$2:$O$745,$B$2:$B$745,B628,$A$2:$A$745,A628)-('Tela de entrada'!$K$15*'Tela de entrada'!$D$12)=0,1,SUMIFS($O$2:$O$745,$B$2:$B$745,B628,$A$2:$A$745,A628)-('Tela de entrada'!$K$15*'Tela de entrada'!$D$12))))</f>
        <v>0</v>
      </c>
      <c r="Q628" s="1">
        <f>MAX(0,(SUMIFS($N$2:$N$745,$B$2:$B$745,B628,$A$2:$A$745,A628)-SUMIFS($O$2:$O$745,$B$2:$B$745,B628,$A$2:$A$745,A628)))*(('Tela de entrada'!$K$16-O628)/(IF((('Tela de entrada'!$K$16*'Tela de entrada'!$D$12)-SUMIFS($O$2:$O$745,$B$2:$B$745,B628,$A$2:$A$745,A628))=0,1,(('Tela de entrada'!$K$16*'Tela de entrada'!$D$12)-SUMIFS($O$2:$O$745,$B$2:$B$745,B628,$A$2:$A$745,A628)))))</f>
        <v>0</v>
      </c>
      <c r="R628" s="1">
        <f t="shared" si="33"/>
        <v>4.2</v>
      </c>
    </row>
    <row r="629" spans="1:18" x14ac:dyDescent="0.25">
      <c r="A629">
        <v>1</v>
      </c>
      <c r="B629">
        <v>1</v>
      </c>
      <c r="C629">
        <v>1</v>
      </c>
      <c r="D629">
        <v>628</v>
      </c>
      <c r="E629">
        <v>1</v>
      </c>
      <c r="F629" s="1">
        <f>INDEX('Tela de entrada'!$C$20:$C$763,MATCH('Contrato Flexível Percentual'!D629,'Tela de entrada'!$B$20:$B$763,0),1)</f>
        <v>25</v>
      </c>
      <c r="G629">
        <v>0</v>
      </c>
      <c r="H629">
        <f t="shared" si="31"/>
        <v>25</v>
      </c>
      <c r="M629" s="1">
        <f t="shared" si="32"/>
        <v>1.25E-3</v>
      </c>
      <c r="N629" s="1">
        <f>IF('Tela de entrada'!$K$14="carga",$L$2*M629,'Contrato Flexível Percentual'!$L$2/'Tela de entrada'!$D$12)</f>
        <v>5</v>
      </c>
      <c r="O629" s="1">
        <f>IFERROR(MIN('Tela de entrada'!$K$16,MAX(N629,'Tela de entrada'!$K$15)),"")</f>
        <v>5</v>
      </c>
      <c r="P629" s="1">
        <f>MAX(0,(SUMIFS($O$2:$O$745,$B$2:$B$745,B629,$A$2:$A$745,A629)-SUMIFS($N$2:$N$745,$B$2:$B$745,B629,$A$2:$A$745,A629)))*((O629-'Tela de entrada'!$K$15)/(IF(SUMIFS($O$2:$O$745,$B$2:$B$745,B629,$A$2:$A$745,A629)-('Tela de entrada'!$K$15*'Tela de entrada'!$D$12)=0,1,SUMIFS($O$2:$O$745,$B$2:$B$745,B629,$A$2:$A$745,A629)-('Tela de entrada'!$K$15*'Tela de entrada'!$D$12))))</f>
        <v>0</v>
      </c>
      <c r="Q629" s="1">
        <f>MAX(0,(SUMIFS($N$2:$N$745,$B$2:$B$745,B629,$A$2:$A$745,A629)-SUMIFS($O$2:$O$745,$B$2:$B$745,B629,$A$2:$A$745,A629)))*(('Tela de entrada'!$K$16-O629)/(IF((('Tela de entrada'!$K$16*'Tela de entrada'!$D$12)-SUMIFS($O$2:$O$745,$B$2:$B$745,B629,$A$2:$A$745,A629))=0,1,(('Tela de entrada'!$K$16*'Tela de entrada'!$D$12)-SUMIFS($O$2:$O$745,$B$2:$B$745,B629,$A$2:$A$745,A629)))))</f>
        <v>0</v>
      </c>
      <c r="R629" s="1">
        <f t="shared" si="33"/>
        <v>5</v>
      </c>
    </row>
    <row r="630" spans="1:18" x14ac:dyDescent="0.25">
      <c r="A630">
        <v>1</v>
      </c>
      <c r="B630">
        <v>1</v>
      </c>
      <c r="C630">
        <v>1</v>
      </c>
      <c r="D630">
        <v>629</v>
      </c>
      <c r="E630">
        <v>1</v>
      </c>
      <c r="F630" s="1">
        <f>INDEX('Tela de entrada'!$C$20:$C$763,MATCH('Contrato Flexível Percentual'!D630,'Tela de entrada'!$B$20:$B$763,0),1)</f>
        <v>42</v>
      </c>
      <c r="G630">
        <v>0</v>
      </c>
      <c r="H630">
        <f t="shared" si="31"/>
        <v>42</v>
      </c>
      <c r="M630" s="1">
        <f t="shared" si="32"/>
        <v>2.0999999999999999E-3</v>
      </c>
      <c r="N630" s="1">
        <f>IF('Tela de entrada'!$K$14="carga",$L$2*M630,'Contrato Flexível Percentual'!$L$2/'Tela de entrada'!$D$12)</f>
        <v>8.4</v>
      </c>
      <c r="O630" s="1">
        <f>IFERROR(MIN('Tela de entrada'!$K$16,MAX(N630,'Tela de entrada'!$K$15)),"")</f>
        <v>8.4</v>
      </c>
      <c r="P630" s="1">
        <f>MAX(0,(SUMIFS($O$2:$O$745,$B$2:$B$745,B630,$A$2:$A$745,A630)-SUMIFS($N$2:$N$745,$B$2:$B$745,B630,$A$2:$A$745,A630)))*((O630-'Tela de entrada'!$K$15)/(IF(SUMIFS($O$2:$O$745,$B$2:$B$745,B630,$A$2:$A$745,A630)-('Tela de entrada'!$K$15*'Tela de entrada'!$D$12)=0,1,SUMIFS($O$2:$O$745,$B$2:$B$745,B630,$A$2:$A$745,A630)-('Tela de entrada'!$K$15*'Tela de entrada'!$D$12))))</f>
        <v>0</v>
      </c>
      <c r="Q630" s="1">
        <f>MAX(0,(SUMIFS($N$2:$N$745,$B$2:$B$745,B630,$A$2:$A$745,A630)-SUMIFS($O$2:$O$745,$B$2:$B$745,B630,$A$2:$A$745,A630)))*(('Tela de entrada'!$K$16-O630)/(IF((('Tela de entrada'!$K$16*'Tela de entrada'!$D$12)-SUMIFS($O$2:$O$745,$B$2:$B$745,B630,$A$2:$A$745,A630))=0,1,(('Tela de entrada'!$K$16*'Tela de entrada'!$D$12)-SUMIFS($O$2:$O$745,$B$2:$B$745,B630,$A$2:$A$745,A630)))))</f>
        <v>0</v>
      </c>
      <c r="R630" s="1">
        <f t="shared" si="33"/>
        <v>8.4</v>
      </c>
    </row>
    <row r="631" spans="1:18" x14ac:dyDescent="0.25">
      <c r="A631">
        <v>1</v>
      </c>
      <c r="B631">
        <v>1</v>
      </c>
      <c r="C631">
        <v>1</v>
      </c>
      <c r="D631">
        <v>630</v>
      </c>
      <c r="E631">
        <v>1</v>
      </c>
      <c r="F631" s="1">
        <f>INDEX('Tela de entrada'!$C$20:$C$763,MATCH('Contrato Flexível Percentual'!D631,'Tela de entrada'!$B$20:$B$763,0),1)</f>
        <v>38</v>
      </c>
      <c r="G631">
        <v>0</v>
      </c>
      <c r="H631">
        <f t="shared" si="31"/>
        <v>38</v>
      </c>
      <c r="M631" s="1">
        <f t="shared" si="32"/>
        <v>1.9E-3</v>
      </c>
      <c r="N631" s="1">
        <f>IF('Tela de entrada'!$K$14="carga",$L$2*M631,'Contrato Flexível Percentual'!$L$2/'Tela de entrada'!$D$12)</f>
        <v>7.6</v>
      </c>
      <c r="O631" s="1">
        <f>IFERROR(MIN('Tela de entrada'!$K$16,MAX(N631,'Tela de entrada'!$K$15)),"")</f>
        <v>7.6</v>
      </c>
      <c r="P631" s="1">
        <f>MAX(0,(SUMIFS($O$2:$O$745,$B$2:$B$745,B631,$A$2:$A$745,A631)-SUMIFS($N$2:$N$745,$B$2:$B$745,B631,$A$2:$A$745,A631)))*((O631-'Tela de entrada'!$K$15)/(IF(SUMIFS($O$2:$O$745,$B$2:$B$745,B631,$A$2:$A$745,A631)-('Tela de entrada'!$K$15*'Tela de entrada'!$D$12)=0,1,SUMIFS($O$2:$O$745,$B$2:$B$745,B631,$A$2:$A$745,A631)-('Tela de entrada'!$K$15*'Tela de entrada'!$D$12))))</f>
        <v>0</v>
      </c>
      <c r="Q631" s="1">
        <f>MAX(0,(SUMIFS($N$2:$N$745,$B$2:$B$745,B631,$A$2:$A$745,A631)-SUMIFS($O$2:$O$745,$B$2:$B$745,B631,$A$2:$A$745,A631)))*(('Tela de entrada'!$K$16-O631)/(IF((('Tela de entrada'!$K$16*'Tela de entrada'!$D$12)-SUMIFS($O$2:$O$745,$B$2:$B$745,B631,$A$2:$A$745,A631))=0,1,(('Tela de entrada'!$K$16*'Tela de entrada'!$D$12)-SUMIFS($O$2:$O$745,$B$2:$B$745,B631,$A$2:$A$745,A631)))))</f>
        <v>0</v>
      </c>
      <c r="R631" s="1">
        <f t="shared" si="33"/>
        <v>7.6</v>
      </c>
    </row>
    <row r="632" spans="1:18" x14ac:dyDescent="0.25">
      <c r="A632">
        <v>1</v>
      </c>
      <c r="B632">
        <v>1</v>
      </c>
      <c r="C632">
        <v>1</v>
      </c>
      <c r="D632">
        <v>631</v>
      </c>
      <c r="E632">
        <v>1</v>
      </c>
      <c r="F632" s="1">
        <f>INDEX('Tela de entrada'!$C$20:$C$763,MATCH('Contrato Flexível Percentual'!D632,'Tela de entrada'!$B$20:$B$763,0),1)</f>
        <v>10</v>
      </c>
      <c r="G632">
        <v>0</v>
      </c>
      <c r="H632">
        <f t="shared" si="31"/>
        <v>10</v>
      </c>
      <c r="M632" s="1">
        <f t="shared" si="32"/>
        <v>5.0000000000000001E-4</v>
      </c>
      <c r="N632" s="1">
        <f>IF('Tela de entrada'!$K$14="carga",$L$2*M632,'Contrato Flexível Percentual'!$L$2/'Tela de entrada'!$D$12)</f>
        <v>2</v>
      </c>
      <c r="O632" s="1">
        <f>IFERROR(MIN('Tela de entrada'!$K$16,MAX(N632,'Tela de entrada'!$K$15)),"")</f>
        <v>2</v>
      </c>
      <c r="P632" s="1">
        <f>MAX(0,(SUMIFS($O$2:$O$745,$B$2:$B$745,B632,$A$2:$A$745,A632)-SUMIFS($N$2:$N$745,$B$2:$B$745,B632,$A$2:$A$745,A632)))*((O632-'Tela de entrada'!$K$15)/(IF(SUMIFS($O$2:$O$745,$B$2:$B$745,B632,$A$2:$A$745,A632)-('Tela de entrada'!$K$15*'Tela de entrada'!$D$12)=0,1,SUMIFS($O$2:$O$745,$B$2:$B$745,B632,$A$2:$A$745,A632)-('Tela de entrada'!$K$15*'Tela de entrada'!$D$12))))</f>
        <v>0</v>
      </c>
      <c r="Q632" s="1">
        <f>MAX(0,(SUMIFS($N$2:$N$745,$B$2:$B$745,B632,$A$2:$A$745,A632)-SUMIFS($O$2:$O$745,$B$2:$B$745,B632,$A$2:$A$745,A632)))*(('Tela de entrada'!$K$16-O632)/(IF((('Tela de entrada'!$K$16*'Tela de entrada'!$D$12)-SUMIFS($O$2:$O$745,$B$2:$B$745,B632,$A$2:$A$745,A632))=0,1,(('Tela de entrada'!$K$16*'Tela de entrada'!$D$12)-SUMIFS($O$2:$O$745,$B$2:$B$745,B632,$A$2:$A$745,A632)))))</f>
        <v>0</v>
      </c>
      <c r="R632" s="1">
        <f t="shared" si="33"/>
        <v>2</v>
      </c>
    </row>
    <row r="633" spans="1:18" x14ac:dyDescent="0.25">
      <c r="A633">
        <v>1</v>
      </c>
      <c r="B633">
        <v>1</v>
      </c>
      <c r="C633">
        <v>1</v>
      </c>
      <c r="D633">
        <v>632</v>
      </c>
      <c r="E633">
        <v>1</v>
      </c>
      <c r="F633" s="1">
        <f>INDEX('Tela de entrada'!$C$20:$C$763,MATCH('Contrato Flexível Percentual'!D633,'Tela de entrada'!$B$20:$B$763,0),1)</f>
        <v>33</v>
      </c>
      <c r="G633">
        <v>0</v>
      </c>
      <c r="H633">
        <f t="shared" si="31"/>
        <v>33</v>
      </c>
      <c r="M633" s="1">
        <f t="shared" si="32"/>
        <v>1.65E-3</v>
      </c>
      <c r="N633" s="1">
        <f>IF('Tela de entrada'!$K$14="carga",$L$2*M633,'Contrato Flexível Percentual'!$L$2/'Tela de entrada'!$D$12)</f>
        <v>6.6</v>
      </c>
      <c r="O633" s="1">
        <f>IFERROR(MIN('Tela de entrada'!$K$16,MAX(N633,'Tela de entrada'!$K$15)),"")</f>
        <v>6.6</v>
      </c>
      <c r="P633" s="1">
        <f>MAX(0,(SUMIFS($O$2:$O$745,$B$2:$B$745,B633,$A$2:$A$745,A633)-SUMIFS($N$2:$N$745,$B$2:$B$745,B633,$A$2:$A$745,A633)))*((O633-'Tela de entrada'!$K$15)/(IF(SUMIFS($O$2:$O$745,$B$2:$B$745,B633,$A$2:$A$745,A633)-('Tela de entrada'!$K$15*'Tela de entrada'!$D$12)=0,1,SUMIFS($O$2:$O$745,$B$2:$B$745,B633,$A$2:$A$745,A633)-('Tela de entrada'!$K$15*'Tela de entrada'!$D$12))))</f>
        <v>0</v>
      </c>
      <c r="Q633" s="1">
        <f>MAX(0,(SUMIFS($N$2:$N$745,$B$2:$B$745,B633,$A$2:$A$745,A633)-SUMIFS($O$2:$O$745,$B$2:$B$745,B633,$A$2:$A$745,A633)))*(('Tela de entrada'!$K$16-O633)/(IF((('Tela de entrada'!$K$16*'Tela de entrada'!$D$12)-SUMIFS($O$2:$O$745,$B$2:$B$745,B633,$A$2:$A$745,A633))=0,1,(('Tela de entrada'!$K$16*'Tela de entrada'!$D$12)-SUMIFS($O$2:$O$745,$B$2:$B$745,B633,$A$2:$A$745,A633)))))</f>
        <v>0</v>
      </c>
      <c r="R633" s="1">
        <f t="shared" si="33"/>
        <v>6.6</v>
      </c>
    </row>
    <row r="634" spans="1:18" x14ac:dyDescent="0.25">
      <c r="A634">
        <v>1</v>
      </c>
      <c r="B634">
        <v>1</v>
      </c>
      <c r="C634">
        <v>1</v>
      </c>
      <c r="D634">
        <v>633</v>
      </c>
      <c r="E634">
        <v>1</v>
      </c>
      <c r="F634" s="1">
        <f>INDEX('Tela de entrada'!$C$20:$C$763,MATCH('Contrato Flexível Percentual'!D634,'Tela de entrada'!$B$20:$B$763,0),1)</f>
        <v>32</v>
      </c>
      <c r="G634">
        <v>0</v>
      </c>
      <c r="H634">
        <f t="shared" si="31"/>
        <v>32</v>
      </c>
      <c r="M634" s="1">
        <f t="shared" si="32"/>
        <v>1.6000000000000001E-3</v>
      </c>
      <c r="N634" s="1">
        <f>IF('Tela de entrada'!$K$14="carga",$L$2*M634,'Contrato Flexível Percentual'!$L$2/'Tela de entrada'!$D$12)</f>
        <v>6.4</v>
      </c>
      <c r="O634" s="1">
        <f>IFERROR(MIN('Tela de entrada'!$K$16,MAX(N634,'Tela de entrada'!$K$15)),"")</f>
        <v>6.4</v>
      </c>
      <c r="P634" s="1">
        <f>MAX(0,(SUMIFS($O$2:$O$745,$B$2:$B$745,B634,$A$2:$A$745,A634)-SUMIFS($N$2:$N$745,$B$2:$B$745,B634,$A$2:$A$745,A634)))*((O634-'Tela de entrada'!$K$15)/(IF(SUMIFS($O$2:$O$745,$B$2:$B$745,B634,$A$2:$A$745,A634)-('Tela de entrada'!$K$15*'Tela de entrada'!$D$12)=0,1,SUMIFS($O$2:$O$745,$B$2:$B$745,B634,$A$2:$A$745,A634)-('Tela de entrada'!$K$15*'Tela de entrada'!$D$12))))</f>
        <v>0</v>
      </c>
      <c r="Q634" s="1">
        <f>MAX(0,(SUMIFS($N$2:$N$745,$B$2:$B$745,B634,$A$2:$A$745,A634)-SUMIFS($O$2:$O$745,$B$2:$B$745,B634,$A$2:$A$745,A634)))*(('Tela de entrada'!$K$16-O634)/(IF((('Tela de entrada'!$K$16*'Tela de entrada'!$D$12)-SUMIFS($O$2:$O$745,$B$2:$B$745,B634,$A$2:$A$745,A634))=0,1,(('Tela de entrada'!$K$16*'Tela de entrada'!$D$12)-SUMIFS($O$2:$O$745,$B$2:$B$745,B634,$A$2:$A$745,A634)))))</f>
        <v>0</v>
      </c>
      <c r="R634" s="1">
        <f t="shared" si="33"/>
        <v>6.4</v>
      </c>
    </row>
    <row r="635" spans="1:18" x14ac:dyDescent="0.25">
      <c r="A635">
        <v>1</v>
      </c>
      <c r="B635">
        <v>1</v>
      </c>
      <c r="C635">
        <v>1</v>
      </c>
      <c r="D635">
        <v>634</v>
      </c>
      <c r="E635">
        <v>1</v>
      </c>
      <c r="F635" s="1">
        <f>INDEX('Tela de entrada'!$C$20:$C$763,MATCH('Contrato Flexível Percentual'!D635,'Tela de entrada'!$B$20:$B$763,0),1)</f>
        <v>36</v>
      </c>
      <c r="G635">
        <v>0</v>
      </c>
      <c r="H635">
        <f t="shared" si="31"/>
        <v>36</v>
      </c>
      <c r="M635" s="1">
        <f t="shared" si="32"/>
        <v>1.8E-3</v>
      </c>
      <c r="N635" s="1">
        <f>IF('Tela de entrada'!$K$14="carga",$L$2*M635,'Contrato Flexível Percentual'!$L$2/'Tela de entrada'!$D$12)</f>
        <v>7.2</v>
      </c>
      <c r="O635" s="1">
        <f>IFERROR(MIN('Tela de entrada'!$K$16,MAX(N635,'Tela de entrada'!$K$15)),"")</f>
        <v>7.2</v>
      </c>
      <c r="P635" s="1">
        <f>MAX(0,(SUMIFS($O$2:$O$745,$B$2:$B$745,B635,$A$2:$A$745,A635)-SUMIFS($N$2:$N$745,$B$2:$B$745,B635,$A$2:$A$745,A635)))*((O635-'Tela de entrada'!$K$15)/(IF(SUMIFS($O$2:$O$745,$B$2:$B$745,B635,$A$2:$A$745,A635)-('Tela de entrada'!$K$15*'Tela de entrada'!$D$12)=0,1,SUMIFS($O$2:$O$745,$B$2:$B$745,B635,$A$2:$A$745,A635)-('Tela de entrada'!$K$15*'Tela de entrada'!$D$12))))</f>
        <v>0</v>
      </c>
      <c r="Q635" s="1">
        <f>MAX(0,(SUMIFS($N$2:$N$745,$B$2:$B$745,B635,$A$2:$A$745,A635)-SUMIFS($O$2:$O$745,$B$2:$B$745,B635,$A$2:$A$745,A635)))*(('Tela de entrada'!$K$16-O635)/(IF((('Tela de entrada'!$K$16*'Tela de entrada'!$D$12)-SUMIFS($O$2:$O$745,$B$2:$B$745,B635,$A$2:$A$745,A635))=0,1,(('Tela de entrada'!$K$16*'Tela de entrada'!$D$12)-SUMIFS($O$2:$O$745,$B$2:$B$745,B635,$A$2:$A$745,A635)))))</f>
        <v>0</v>
      </c>
      <c r="R635" s="1">
        <f t="shared" si="33"/>
        <v>7.2</v>
      </c>
    </row>
    <row r="636" spans="1:18" x14ac:dyDescent="0.25">
      <c r="A636">
        <v>1</v>
      </c>
      <c r="B636">
        <v>1</v>
      </c>
      <c r="C636">
        <v>1</v>
      </c>
      <c r="D636">
        <v>635</v>
      </c>
      <c r="E636">
        <v>1</v>
      </c>
      <c r="F636" s="1">
        <f>INDEX('Tela de entrada'!$C$20:$C$763,MATCH('Contrato Flexível Percentual'!D636,'Tela de entrada'!$B$20:$B$763,0),1)</f>
        <v>16</v>
      </c>
      <c r="G636">
        <v>0</v>
      </c>
      <c r="H636">
        <f t="shared" si="31"/>
        <v>16</v>
      </c>
      <c r="M636" s="1">
        <f t="shared" si="32"/>
        <v>8.0000000000000004E-4</v>
      </c>
      <c r="N636" s="1">
        <f>IF('Tela de entrada'!$K$14="carga",$L$2*M636,'Contrato Flexível Percentual'!$L$2/'Tela de entrada'!$D$12)</f>
        <v>3.2</v>
      </c>
      <c r="O636" s="1">
        <f>IFERROR(MIN('Tela de entrada'!$K$16,MAX(N636,'Tela de entrada'!$K$15)),"")</f>
        <v>3.2</v>
      </c>
      <c r="P636" s="1">
        <f>MAX(0,(SUMIFS($O$2:$O$745,$B$2:$B$745,B636,$A$2:$A$745,A636)-SUMIFS($N$2:$N$745,$B$2:$B$745,B636,$A$2:$A$745,A636)))*((O636-'Tela de entrada'!$K$15)/(IF(SUMIFS($O$2:$O$745,$B$2:$B$745,B636,$A$2:$A$745,A636)-('Tela de entrada'!$K$15*'Tela de entrada'!$D$12)=0,1,SUMIFS($O$2:$O$745,$B$2:$B$745,B636,$A$2:$A$745,A636)-('Tela de entrada'!$K$15*'Tela de entrada'!$D$12))))</f>
        <v>0</v>
      </c>
      <c r="Q636" s="1">
        <f>MAX(0,(SUMIFS($N$2:$N$745,$B$2:$B$745,B636,$A$2:$A$745,A636)-SUMIFS($O$2:$O$745,$B$2:$B$745,B636,$A$2:$A$745,A636)))*(('Tela de entrada'!$K$16-O636)/(IF((('Tela de entrada'!$K$16*'Tela de entrada'!$D$12)-SUMIFS($O$2:$O$745,$B$2:$B$745,B636,$A$2:$A$745,A636))=0,1,(('Tela de entrada'!$K$16*'Tela de entrada'!$D$12)-SUMIFS($O$2:$O$745,$B$2:$B$745,B636,$A$2:$A$745,A636)))))</f>
        <v>0</v>
      </c>
      <c r="R636" s="1">
        <f t="shared" si="33"/>
        <v>3.2</v>
      </c>
    </row>
    <row r="637" spans="1:18" x14ac:dyDescent="0.25">
      <c r="A637">
        <v>1</v>
      </c>
      <c r="B637">
        <v>1</v>
      </c>
      <c r="C637">
        <v>1</v>
      </c>
      <c r="D637">
        <v>636</v>
      </c>
      <c r="E637">
        <v>1</v>
      </c>
      <c r="F637" s="1">
        <f>INDEX('Tela de entrada'!$C$20:$C$763,MATCH('Contrato Flexível Percentual'!D637,'Tela de entrada'!$B$20:$B$763,0),1)</f>
        <v>50</v>
      </c>
      <c r="G637">
        <v>0</v>
      </c>
      <c r="H637">
        <f t="shared" si="31"/>
        <v>50</v>
      </c>
      <c r="M637" s="1">
        <f t="shared" si="32"/>
        <v>2.5000000000000001E-3</v>
      </c>
      <c r="N637" s="1">
        <f>IF('Tela de entrada'!$K$14="carga",$L$2*M637,'Contrato Flexível Percentual'!$L$2/'Tela de entrada'!$D$12)</f>
        <v>10</v>
      </c>
      <c r="O637" s="1">
        <f>IFERROR(MIN('Tela de entrada'!$K$16,MAX(N637,'Tela de entrada'!$K$15)),"")</f>
        <v>10</v>
      </c>
      <c r="P637" s="1">
        <f>MAX(0,(SUMIFS($O$2:$O$745,$B$2:$B$745,B637,$A$2:$A$745,A637)-SUMIFS($N$2:$N$745,$B$2:$B$745,B637,$A$2:$A$745,A637)))*((O637-'Tela de entrada'!$K$15)/(IF(SUMIFS($O$2:$O$745,$B$2:$B$745,B637,$A$2:$A$745,A637)-('Tela de entrada'!$K$15*'Tela de entrada'!$D$12)=0,1,SUMIFS($O$2:$O$745,$B$2:$B$745,B637,$A$2:$A$745,A637)-('Tela de entrada'!$K$15*'Tela de entrada'!$D$12))))</f>
        <v>0</v>
      </c>
      <c r="Q637" s="1">
        <f>MAX(0,(SUMIFS($N$2:$N$745,$B$2:$B$745,B637,$A$2:$A$745,A637)-SUMIFS($O$2:$O$745,$B$2:$B$745,B637,$A$2:$A$745,A637)))*(('Tela de entrada'!$K$16-O637)/(IF((('Tela de entrada'!$K$16*'Tela de entrada'!$D$12)-SUMIFS($O$2:$O$745,$B$2:$B$745,B637,$A$2:$A$745,A637))=0,1,(('Tela de entrada'!$K$16*'Tela de entrada'!$D$12)-SUMIFS($O$2:$O$745,$B$2:$B$745,B637,$A$2:$A$745,A637)))))</f>
        <v>0</v>
      </c>
      <c r="R637" s="1">
        <f t="shared" si="33"/>
        <v>10</v>
      </c>
    </row>
    <row r="638" spans="1:18" x14ac:dyDescent="0.25">
      <c r="A638">
        <v>1</v>
      </c>
      <c r="B638">
        <v>1</v>
      </c>
      <c r="C638">
        <v>1</v>
      </c>
      <c r="D638">
        <v>637</v>
      </c>
      <c r="E638">
        <v>1</v>
      </c>
      <c r="F638" s="1">
        <f>INDEX('Tela de entrada'!$C$20:$C$763,MATCH('Contrato Flexível Percentual'!D638,'Tela de entrada'!$B$20:$B$763,0),1)</f>
        <v>13</v>
      </c>
      <c r="G638">
        <v>0</v>
      </c>
      <c r="H638">
        <f t="shared" si="31"/>
        <v>13</v>
      </c>
      <c r="M638" s="1">
        <f t="shared" si="32"/>
        <v>6.4999999999999997E-4</v>
      </c>
      <c r="N638" s="1">
        <f>IF('Tela de entrada'!$K$14="carga",$L$2*M638,'Contrato Flexível Percentual'!$L$2/'Tela de entrada'!$D$12)</f>
        <v>2.6</v>
      </c>
      <c r="O638" s="1">
        <f>IFERROR(MIN('Tela de entrada'!$K$16,MAX(N638,'Tela de entrada'!$K$15)),"")</f>
        <v>2.6</v>
      </c>
      <c r="P638" s="1">
        <f>MAX(0,(SUMIFS($O$2:$O$745,$B$2:$B$745,B638,$A$2:$A$745,A638)-SUMIFS($N$2:$N$745,$B$2:$B$745,B638,$A$2:$A$745,A638)))*((O638-'Tela de entrada'!$K$15)/(IF(SUMIFS($O$2:$O$745,$B$2:$B$745,B638,$A$2:$A$745,A638)-('Tela de entrada'!$K$15*'Tela de entrada'!$D$12)=0,1,SUMIFS($O$2:$O$745,$B$2:$B$745,B638,$A$2:$A$745,A638)-('Tela de entrada'!$K$15*'Tela de entrada'!$D$12))))</f>
        <v>0</v>
      </c>
      <c r="Q638" s="1">
        <f>MAX(0,(SUMIFS($N$2:$N$745,$B$2:$B$745,B638,$A$2:$A$745,A638)-SUMIFS($O$2:$O$745,$B$2:$B$745,B638,$A$2:$A$745,A638)))*(('Tela de entrada'!$K$16-O638)/(IF((('Tela de entrada'!$K$16*'Tela de entrada'!$D$12)-SUMIFS($O$2:$O$745,$B$2:$B$745,B638,$A$2:$A$745,A638))=0,1,(('Tela de entrada'!$K$16*'Tela de entrada'!$D$12)-SUMIFS($O$2:$O$745,$B$2:$B$745,B638,$A$2:$A$745,A638)))))</f>
        <v>0</v>
      </c>
      <c r="R638" s="1">
        <f t="shared" si="33"/>
        <v>2.6</v>
      </c>
    </row>
    <row r="639" spans="1:18" x14ac:dyDescent="0.25">
      <c r="A639">
        <v>1</v>
      </c>
      <c r="B639">
        <v>1</v>
      </c>
      <c r="C639">
        <v>1</v>
      </c>
      <c r="D639">
        <v>638</v>
      </c>
      <c r="E639">
        <v>1</v>
      </c>
      <c r="F639" s="1">
        <f>INDEX('Tela de entrada'!$C$20:$C$763,MATCH('Contrato Flexível Percentual'!D639,'Tela de entrada'!$B$20:$B$763,0),1)</f>
        <v>37</v>
      </c>
      <c r="G639">
        <v>0</v>
      </c>
      <c r="H639">
        <f t="shared" si="31"/>
        <v>37</v>
      </c>
      <c r="M639" s="1">
        <f t="shared" si="32"/>
        <v>1.8500000000000001E-3</v>
      </c>
      <c r="N639" s="1">
        <f>IF('Tela de entrada'!$K$14="carga",$L$2*M639,'Contrato Flexível Percentual'!$L$2/'Tela de entrada'!$D$12)</f>
        <v>7.4</v>
      </c>
      <c r="O639" s="1">
        <f>IFERROR(MIN('Tela de entrada'!$K$16,MAX(N639,'Tela de entrada'!$K$15)),"")</f>
        <v>7.4</v>
      </c>
      <c r="P639" s="1">
        <f>MAX(0,(SUMIFS($O$2:$O$745,$B$2:$B$745,B639,$A$2:$A$745,A639)-SUMIFS($N$2:$N$745,$B$2:$B$745,B639,$A$2:$A$745,A639)))*((O639-'Tela de entrada'!$K$15)/(IF(SUMIFS($O$2:$O$745,$B$2:$B$745,B639,$A$2:$A$745,A639)-('Tela de entrada'!$K$15*'Tela de entrada'!$D$12)=0,1,SUMIFS($O$2:$O$745,$B$2:$B$745,B639,$A$2:$A$745,A639)-('Tela de entrada'!$K$15*'Tela de entrada'!$D$12))))</f>
        <v>0</v>
      </c>
      <c r="Q639" s="1">
        <f>MAX(0,(SUMIFS($N$2:$N$745,$B$2:$B$745,B639,$A$2:$A$745,A639)-SUMIFS($O$2:$O$745,$B$2:$B$745,B639,$A$2:$A$745,A639)))*(('Tela de entrada'!$K$16-O639)/(IF((('Tela de entrada'!$K$16*'Tela de entrada'!$D$12)-SUMIFS($O$2:$O$745,$B$2:$B$745,B639,$A$2:$A$745,A639))=0,1,(('Tela de entrada'!$K$16*'Tela de entrada'!$D$12)-SUMIFS($O$2:$O$745,$B$2:$B$745,B639,$A$2:$A$745,A639)))))</f>
        <v>0</v>
      </c>
      <c r="R639" s="1">
        <f t="shared" si="33"/>
        <v>7.4</v>
      </c>
    </row>
    <row r="640" spans="1:18" x14ac:dyDescent="0.25">
      <c r="A640">
        <v>1</v>
      </c>
      <c r="B640">
        <v>1</v>
      </c>
      <c r="C640">
        <v>1</v>
      </c>
      <c r="D640">
        <v>639</v>
      </c>
      <c r="E640">
        <v>1</v>
      </c>
      <c r="F640" s="1">
        <f>INDEX('Tela de entrada'!$C$20:$C$763,MATCH('Contrato Flexível Percentual'!D640,'Tela de entrada'!$B$20:$B$763,0),1)</f>
        <v>36</v>
      </c>
      <c r="G640">
        <v>0</v>
      </c>
      <c r="H640">
        <f t="shared" si="31"/>
        <v>36</v>
      </c>
      <c r="M640" s="1">
        <f t="shared" si="32"/>
        <v>1.8E-3</v>
      </c>
      <c r="N640" s="1">
        <f>IF('Tela de entrada'!$K$14="carga",$L$2*M640,'Contrato Flexível Percentual'!$L$2/'Tela de entrada'!$D$12)</f>
        <v>7.2</v>
      </c>
      <c r="O640" s="1">
        <f>IFERROR(MIN('Tela de entrada'!$K$16,MAX(N640,'Tela de entrada'!$K$15)),"")</f>
        <v>7.2</v>
      </c>
      <c r="P640" s="1">
        <f>MAX(0,(SUMIFS($O$2:$O$745,$B$2:$B$745,B640,$A$2:$A$745,A640)-SUMIFS($N$2:$N$745,$B$2:$B$745,B640,$A$2:$A$745,A640)))*((O640-'Tela de entrada'!$K$15)/(IF(SUMIFS($O$2:$O$745,$B$2:$B$745,B640,$A$2:$A$745,A640)-('Tela de entrada'!$K$15*'Tela de entrada'!$D$12)=0,1,SUMIFS($O$2:$O$745,$B$2:$B$745,B640,$A$2:$A$745,A640)-('Tela de entrada'!$K$15*'Tela de entrada'!$D$12))))</f>
        <v>0</v>
      </c>
      <c r="Q640" s="1">
        <f>MAX(0,(SUMIFS($N$2:$N$745,$B$2:$B$745,B640,$A$2:$A$745,A640)-SUMIFS($O$2:$O$745,$B$2:$B$745,B640,$A$2:$A$745,A640)))*(('Tela de entrada'!$K$16-O640)/(IF((('Tela de entrada'!$K$16*'Tela de entrada'!$D$12)-SUMIFS($O$2:$O$745,$B$2:$B$745,B640,$A$2:$A$745,A640))=0,1,(('Tela de entrada'!$K$16*'Tela de entrada'!$D$12)-SUMIFS($O$2:$O$745,$B$2:$B$745,B640,$A$2:$A$745,A640)))))</f>
        <v>0</v>
      </c>
      <c r="R640" s="1">
        <f t="shared" si="33"/>
        <v>7.2</v>
      </c>
    </row>
    <row r="641" spans="1:18" x14ac:dyDescent="0.25">
      <c r="A641">
        <v>1</v>
      </c>
      <c r="B641">
        <v>1</v>
      </c>
      <c r="C641">
        <v>1</v>
      </c>
      <c r="D641">
        <v>640</v>
      </c>
      <c r="E641">
        <v>1</v>
      </c>
      <c r="F641" s="1">
        <f>INDEX('Tela de entrada'!$C$20:$C$763,MATCH('Contrato Flexível Percentual'!D641,'Tela de entrada'!$B$20:$B$763,0),1)</f>
        <v>45</v>
      </c>
      <c r="G641">
        <v>0</v>
      </c>
      <c r="H641">
        <f t="shared" si="31"/>
        <v>45</v>
      </c>
      <c r="M641" s="1">
        <f t="shared" si="32"/>
        <v>2.2499999999999998E-3</v>
      </c>
      <c r="N641" s="1">
        <f>IF('Tela de entrada'!$K$14="carga",$L$2*M641,'Contrato Flexível Percentual'!$L$2/'Tela de entrada'!$D$12)</f>
        <v>9</v>
      </c>
      <c r="O641" s="1">
        <f>IFERROR(MIN('Tela de entrada'!$K$16,MAX(N641,'Tela de entrada'!$K$15)),"")</f>
        <v>9</v>
      </c>
      <c r="P641" s="1">
        <f>MAX(0,(SUMIFS($O$2:$O$745,$B$2:$B$745,B641,$A$2:$A$745,A641)-SUMIFS($N$2:$N$745,$B$2:$B$745,B641,$A$2:$A$745,A641)))*((O641-'Tela de entrada'!$K$15)/(IF(SUMIFS($O$2:$O$745,$B$2:$B$745,B641,$A$2:$A$745,A641)-('Tela de entrada'!$K$15*'Tela de entrada'!$D$12)=0,1,SUMIFS($O$2:$O$745,$B$2:$B$745,B641,$A$2:$A$745,A641)-('Tela de entrada'!$K$15*'Tela de entrada'!$D$12))))</f>
        <v>0</v>
      </c>
      <c r="Q641" s="1">
        <f>MAX(0,(SUMIFS($N$2:$N$745,$B$2:$B$745,B641,$A$2:$A$745,A641)-SUMIFS($O$2:$O$745,$B$2:$B$745,B641,$A$2:$A$745,A641)))*(('Tela de entrada'!$K$16-O641)/(IF((('Tela de entrada'!$K$16*'Tela de entrada'!$D$12)-SUMIFS($O$2:$O$745,$B$2:$B$745,B641,$A$2:$A$745,A641))=0,1,(('Tela de entrada'!$K$16*'Tela de entrada'!$D$12)-SUMIFS($O$2:$O$745,$B$2:$B$745,B641,$A$2:$A$745,A641)))))</f>
        <v>0</v>
      </c>
      <c r="R641" s="1">
        <f t="shared" si="33"/>
        <v>9</v>
      </c>
    </row>
    <row r="642" spans="1:18" x14ac:dyDescent="0.25">
      <c r="A642">
        <v>1</v>
      </c>
      <c r="B642">
        <v>1</v>
      </c>
      <c r="C642">
        <v>1</v>
      </c>
      <c r="D642">
        <v>641</v>
      </c>
      <c r="E642">
        <v>1</v>
      </c>
      <c r="F642" s="1">
        <f>INDEX('Tela de entrada'!$C$20:$C$763,MATCH('Contrato Flexível Percentual'!D642,'Tela de entrada'!$B$20:$B$763,0),1)</f>
        <v>50</v>
      </c>
      <c r="G642">
        <v>0</v>
      </c>
      <c r="H642">
        <f t="shared" si="31"/>
        <v>50</v>
      </c>
      <c r="M642" s="1">
        <f t="shared" si="32"/>
        <v>2.5000000000000001E-3</v>
      </c>
      <c r="N642" s="1">
        <f>IF('Tela de entrada'!$K$14="carga",$L$2*M642,'Contrato Flexível Percentual'!$L$2/'Tela de entrada'!$D$12)</f>
        <v>10</v>
      </c>
      <c r="O642" s="1">
        <f>IFERROR(MIN('Tela de entrada'!$K$16,MAX(N642,'Tela de entrada'!$K$15)),"")</f>
        <v>10</v>
      </c>
      <c r="P642" s="1">
        <f>MAX(0,(SUMIFS($O$2:$O$745,$B$2:$B$745,B642,$A$2:$A$745,A642)-SUMIFS($N$2:$N$745,$B$2:$B$745,B642,$A$2:$A$745,A642)))*((O642-'Tela de entrada'!$K$15)/(IF(SUMIFS($O$2:$O$745,$B$2:$B$745,B642,$A$2:$A$745,A642)-('Tela de entrada'!$K$15*'Tela de entrada'!$D$12)=0,1,SUMIFS($O$2:$O$745,$B$2:$B$745,B642,$A$2:$A$745,A642)-('Tela de entrada'!$K$15*'Tela de entrada'!$D$12))))</f>
        <v>0</v>
      </c>
      <c r="Q642" s="1">
        <f>MAX(0,(SUMIFS($N$2:$N$745,$B$2:$B$745,B642,$A$2:$A$745,A642)-SUMIFS($O$2:$O$745,$B$2:$B$745,B642,$A$2:$A$745,A642)))*(('Tela de entrada'!$K$16-O642)/(IF((('Tela de entrada'!$K$16*'Tela de entrada'!$D$12)-SUMIFS($O$2:$O$745,$B$2:$B$745,B642,$A$2:$A$745,A642))=0,1,(('Tela de entrada'!$K$16*'Tela de entrada'!$D$12)-SUMIFS($O$2:$O$745,$B$2:$B$745,B642,$A$2:$A$745,A642)))))</f>
        <v>0</v>
      </c>
      <c r="R642" s="1">
        <f t="shared" si="33"/>
        <v>10</v>
      </c>
    </row>
    <row r="643" spans="1:18" x14ac:dyDescent="0.25">
      <c r="A643">
        <v>1</v>
      </c>
      <c r="B643">
        <v>1</v>
      </c>
      <c r="C643">
        <v>1</v>
      </c>
      <c r="D643">
        <v>642</v>
      </c>
      <c r="E643">
        <v>1</v>
      </c>
      <c r="F643" s="1">
        <f>INDEX('Tela de entrada'!$C$20:$C$763,MATCH('Contrato Flexível Percentual'!D643,'Tela de entrada'!$B$20:$B$763,0),1)</f>
        <v>20</v>
      </c>
      <c r="G643">
        <v>0</v>
      </c>
      <c r="H643">
        <f t="shared" ref="H643:H706" si="34">F643-G643</f>
        <v>20</v>
      </c>
      <c r="M643" s="1">
        <f t="shared" ref="M643:M706" si="35">H643/IF(SUM($H$2:$H$745)=0,1,SUM($H$2:$H$745))</f>
        <v>1E-3</v>
      </c>
      <c r="N643" s="1">
        <f>IF('Tela de entrada'!$K$14="carga",$L$2*M643,'Contrato Flexível Percentual'!$L$2/'Tela de entrada'!$D$12)</f>
        <v>4</v>
      </c>
      <c r="O643" s="1">
        <f>IFERROR(MIN('Tela de entrada'!$K$16,MAX(N643,'Tela de entrada'!$K$15)),"")</f>
        <v>4</v>
      </c>
      <c r="P643" s="1">
        <f>MAX(0,(SUMIFS($O$2:$O$745,$B$2:$B$745,B643,$A$2:$A$745,A643)-SUMIFS($N$2:$N$745,$B$2:$B$745,B643,$A$2:$A$745,A643)))*((O643-'Tela de entrada'!$K$15)/(IF(SUMIFS($O$2:$O$745,$B$2:$B$745,B643,$A$2:$A$745,A643)-('Tela de entrada'!$K$15*'Tela de entrada'!$D$12)=0,1,SUMIFS($O$2:$O$745,$B$2:$B$745,B643,$A$2:$A$745,A643)-('Tela de entrada'!$K$15*'Tela de entrada'!$D$12))))</f>
        <v>0</v>
      </c>
      <c r="Q643" s="1">
        <f>MAX(0,(SUMIFS($N$2:$N$745,$B$2:$B$745,B643,$A$2:$A$745,A643)-SUMIFS($O$2:$O$745,$B$2:$B$745,B643,$A$2:$A$745,A643)))*(('Tela de entrada'!$K$16-O643)/(IF((('Tela de entrada'!$K$16*'Tela de entrada'!$D$12)-SUMIFS($O$2:$O$745,$B$2:$B$745,B643,$A$2:$A$745,A643))=0,1,(('Tela de entrada'!$K$16*'Tela de entrada'!$D$12)-SUMIFS($O$2:$O$745,$B$2:$B$745,B643,$A$2:$A$745,A643)))))</f>
        <v>0</v>
      </c>
      <c r="R643" s="1">
        <f t="shared" ref="R643:R706" si="36">O643-P643+Q643</f>
        <v>4</v>
      </c>
    </row>
    <row r="644" spans="1:18" x14ac:dyDescent="0.25">
      <c r="A644">
        <v>1</v>
      </c>
      <c r="B644">
        <v>1</v>
      </c>
      <c r="C644">
        <v>1</v>
      </c>
      <c r="D644">
        <v>643</v>
      </c>
      <c r="E644">
        <v>1</v>
      </c>
      <c r="F644" s="1">
        <f>INDEX('Tela de entrada'!$C$20:$C$763,MATCH('Contrato Flexível Percentual'!D644,'Tela de entrada'!$B$20:$B$763,0),1)</f>
        <v>22</v>
      </c>
      <c r="G644">
        <v>0</v>
      </c>
      <c r="H644">
        <f t="shared" si="34"/>
        <v>22</v>
      </c>
      <c r="M644" s="1">
        <f t="shared" si="35"/>
        <v>1.1000000000000001E-3</v>
      </c>
      <c r="N644" s="1">
        <f>IF('Tela de entrada'!$K$14="carga",$L$2*M644,'Contrato Flexível Percentual'!$L$2/'Tela de entrada'!$D$12)</f>
        <v>4.4000000000000004</v>
      </c>
      <c r="O644" s="1">
        <f>IFERROR(MIN('Tela de entrada'!$K$16,MAX(N644,'Tela de entrada'!$K$15)),"")</f>
        <v>4.4000000000000004</v>
      </c>
      <c r="P644" s="1">
        <f>MAX(0,(SUMIFS($O$2:$O$745,$B$2:$B$745,B644,$A$2:$A$745,A644)-SUMIFS($N$2:$N$745,$B$2:$B$745,B644,$A$2:$A$745,A644)))*((O644-'Tela de entrada'!$K$15)/(IF(SUMIFS($O$2:$O$745,$B$2:$B$745,B644,$A$2:$A$745,A644)-('Tela de entrada'!$K$15*'Tela de entrada'!$D$12)=0,1,SUMIFS($O$2:$O$745,$B$2:$B$745,B644,$A$2:$A$745,A644)-('Tela de entrada'!$K$15*'Tela de entrada'!$D$12))))</f>
        <v>0</v>
      </c>
      <c r="Q644" s="1">
        <f>MAX(0,(SUMIFS($N$2:$N$745,$B$2:$B$745,B644,$A$2:$A$745,A644)-SUMIFS($O$2:$O$745,$B$2:$B$745,B644,$A$2:$A$745,A644)))*(('Tela de entrada'!$K$16-O644)/(IF((('Tela de entrada'!$K$16*'Tela de entrada'!$D$12)-SUMIFS($O$2:$O$745,$B$2:$B$745,B644,$A$2:$A$745,A644))=0,1,(('Tela de entrada'!$K$16*'Tela de entrada'!$D$12)-SUMIFS($O$2:$O$745,$B$2:$B$745,B644,$A$2:$A$745,A644)))))</f>
        <v>0</v>
      </c>
      <c r="R644" s="1">
        <f t="shared" si="36"/>
        <v>4.4000000000000004</v>
      </c>
    </row>
    <row r="645" spans="1:18" x14ac:dyDescent="0.25">
      <c r="A645">
        <v>1</v>
      </c>
      <c r="B645">
        <v>1</v>
      </c>
      <c r="C645">
        <v>1</v>
      </c>
      <c r="D645">
        <v>644</v>
      </c>
      <c r="E645">
        <v>1</v>
      </c>
      <c r="F645" s="1">
        <f>INDEX('Tela de entrada'!$C$20:$C$763,MATCH('Contrato Flexível Percentual'!D645,'Tela de entrada'!$B$20:$B$763,0),1)</f>
        <v>23</v>
      </c>
      <c r="G645">
        <v>0</v>
      </c>
      <c r="H645">
        <f t="shared" si="34"/>
        <v>23</v>
      </c>
      <c r="M645" s="1">
        <f t="shared" si="35"/>
        <v>1.15E-3</v>
      </c>
      <c r="N645" s="1">
        <f>IF('Tela de entrada'!$K$14="carga",$L$2*M645,'Contrato Flexível Percentual'!$L$2/'Tela de entrada'!$D$12)</f>
        <v>4.5999999999999996</v>
      </c>
      <c r="O645" s="1">
        <f>IFERROR(MIN('Tela de entrada'!$K$16,MAX(N645,'Tela de entrada'!$K$15)),"")</f>
        <v>4.5999999999999996</v>
      </c>
      <c r="P645" s="1">
        <f>MAX(0,(SUMIFS($O$2:$O$745,$B$2:$B$745,B645,$A$2:$A$745,A645)-SUMIFS($N$2:$N$745,$B$2:$B$745,B645,$A$2:$A$745,A645)))*((O645-'Tela de entrada'!$K$15)/(IF(SUMIFS($O$2:$O$745,$B$2:$B$745,B645,$A$2:$A$745,A645)-('Tela de entrada'!$K$15*'Tela de entrada'!$D$12)=0,1,SUMIFS($O$2:$O$745,$B$2:$B$745,B645,$A$2:$A$745,A645)-('Tela de entrada'!$K$15*'Tela de entrada'!$D$12))))</f>
        <v>0</v>
      </c>
      <c r="Q645" s="1">
        <f>MAX(0,(SUMIFS($N$2:$N$745,$B$2:$B$745,B645,$A$2:$A$745,A645)-SUMIFS($O$2:$O$745,$B$2:$B$745,B645,$A$2:$A$745,A645)))*(('Tela de entrada'!$K$16-O645)/(IF((('Tela de entrada'!$K$16*'Tela de entrada'!$D$12)-SUMIFS($O$2:$O$745,$B$2:$B$745,B645,$A$2:$A$745,A645))=0,1,(('Tela de entrada'!$K$16*'Tela de entrada'!$D$12)-SUMIFS($O$2:$O$745,$B$2:$B$745,B645,$A$2:$A$745,A645)))))</f>
        <v>0</v>
      </c>
      <c r="R645" s="1">
        <f t="shared" si="36"/>
        <v>4.5999999999999996</v>
      </c>
    </row>
    <row r="646" spans="1:18" x14ac:dyDescent="0.25">
      <c r="A646">
        <v>1</v>
      </c>
      <c r="B646">
        <v>1</v>
      </c>
      <c r="C646">
        <v>1</v>
      </c>
      <c r="D646">
        <v>645</v>
      </c>
      <c r="E646">
        <v>1</v>
      </c>
      <c r="F646" s="1">
        <f>INDEX('Tela de entrada'!$C$20:$C$763,MATCH('Contrato Flexível Percentual'!D646,'Tela de entrada'!$B$20:$B$763,0),1)</f>
        <v>8</v>
      </c>
      <c r="G646">
        <v>0</v>
      </c>
      <c r="H646">
        <f t="shared" si="34"/>
        <v>8</v>
      </c>
      <c r="M646" s="1">
        <f t="shared" si="35"/>
        <v>4.0000000000000002E-4</v>
      </c>
      <c r="N646" s="1">
        <f>IF('Tela de entrada'!$K$14="carga",$L$2*M646,'Contrato Flexível Percentual'!$L$2/'Tela de entrada'!$D$12)</f>
        <v>1.6</v>
      </c>
      <c r="O646" s="1">
        <f>IFERROR(MIN('Tela de entrada'!$K$16,MAX(N646,'Tela de entrada'!$K$15)),"")</f>
        <v>1.6</v>
      </c>
      <c r="P646" s="1">
        <f>MAX(0,(SUMIFS($O$2:$O$745,$B$2:$B$745,B646,$A$2:$A$745,A646)-SUMIFS($N$2:$N$745,$B$2:$B$745,B646,$A$2:$A$745,A646)))*((O646-'Tela de entrada'!$K$15)/(IF(SUMIFS($O$2:$O$745,$B$2:$B$745,B646,$A$2:$A$745,A646)-('Tela de entrada'!$K$15*'Tela de entrada'!$D$12)=0,1,SUMIFS($O$2:$O$745,$B$2:$B$745,B646,$A$2:$A$745,A646)-('Tela de entrada'!$K$15*'Tela de entrada'!$D$12))))</f>
        <v>0</v>
      </c>
      <c r="Q646" s="1">
        <f>MAX(0,(SUMIFS($N$2:$N$745,$B$2:$B$745,B646,$A$2:$A$745,A646)-SUMIFS($O$2:$O$745,$B$2:$B$745,B646,$A$2:$A$745,A646)))*(('Tela de entrada'!$K$16-O646)/(IF((('Tela de entrada'!$K$16*'Tela de entrada'!$D$12)-SUMIFS($O$2:$O$745,$B$2:$B$745,B646,$A$2:$A$745,A646))=0,1,(('Tela de entrada'!$K$16*'Tela de entrada'!$D$12)-SUMIFS($O$2:$O$745,$B$2:$B$745,B646,$A$2:$A$745,A646)))))</f>
        <v>0</v>
      </c>
      <c r="R646" s="1">
        <f t="shared" si="36"/>
        <v>1.6</v>
      </c>
    </row>
    <row r="647" spans="1:18" x14ac:dyDescent="0.25">
      <c r="A647">
        <v>1</v>
      </c>
      <c r="B647">
        <v>1</v>
      </c>
      <c r="C647">
        <v>1</v>
      </c>
      <c r="D647">
        <v>646</v>
      </c>
      <c r="E647">
        <v>1</v>
      </c>
      <c r="F647" s="1">
        <f>INDEX('Tela de entrada'!$C$20:$C$763,MATCH('Contrato Flexível Percentual'!D647,'Tela de entrada'!$B$20:$B$763,0),1)</f>
        <v>32</v>
      </c>
      <c r="G647">
        <v>0</v>
      </c>
      <c r="H647">
        <f t="shared" si="34"/>
        <v>32</v>
      </c>
      <c r="M647" s="1">
        <f t="shared" si="35"/>
        <v>1.6000000000000001E-3</v>
      </c>
      <c r="N647" s="1">
        <f>IF('Tela de entrada'!$K$14="carga",$L$2*M647,'Contrato Flexível Percentual'!$L$2/'Tela de entrada'!$D$12)</f>
        <v>6.4</v>
      </c>
      <c r="O647" s="1">
        <f>IFERROR(MIN('Tela de entrada'!$K$16,MAX(N647,'Tela de entrada'!$K$15)),"")</f>
        <v>6.4</v>
      </c>
      <c r="P647" s="1">
        <f>MAX(0,(SUMIFS($O$2:$O$745,$B$2:$B$745,B647,$A$2:$A$745,A647)-SUMIFS($N$2:$N$745,$B$2:$B$745,B647,$A$2:$A$745,A647)))*((O647-'Tela de entrada'!$K$15)/(IF(SUMIFS($O$2:$O$745,$B$2:$B$745,B647,$A$2:$A$745,A647)-('Tela de entrada'!$K$15*'Tela de entrada'!$D$12)=0,1,SUMIFS($O$2:$O$745,$B$2:$B$745,B647,$A$2:$A$745,A647)-('Tela de entrada'!$K$15*'Tela de entrada'!$D$12))))</f>
        <v>0</v>
      </c>
      <c r="Q647" s="1">
        <f>MAX(0,(SUMIFS($N$2:$N$745,$B$2:$B$745,B647,$A$2:$A$745,A647)-SUMIFS($O$2:$O$745,$B$2:$B$745,B647,$A$2:$A$745,A647)))*(('Tela de entrada'!$K$16-O647)/(IF((('Tela de entrada'!$K$16*'Tela de entrada'!$D$12)-SUMIFS($O$2:$O$745,$B$2:$B$745,B647,$A$2:$A$745,A647))=0,1,(('Tela de entrada'!$K$16*'Tela de entrada'!$D$12)-SUMIFS($O$2:$O$745,$B$2:$B$745,B647,$A$2:$A$745,A647)))))</f>
        <v>0</v>
      </c>
      <c r="R647" s="1">
        <f t="shared" si="36"/>
        <v>6.4</v>
      </c>
    </row>
    <row r="648" spans="1:18" x14ac:dyDescent="0.25">
      <c r="A648">
        <v>1</v>
      </c>
      <c r="B648">
        <v>1</v>
      </c>
      <c r="C648">
        <v>1</v>
      </c>
      <c r="D648">
        <v>647</v>
      </c>
      <c r="E648">
        <v>1</v>
      </c>
      <c r="F648" s="1">
        <f>INDEX('Tela de entrada'!$C$20:$C$763,MATCH('Contrato Flexível Percentual'!D648,'Tela de entrada'!$B$20:$B$763,0),1)</f>
        <v>19</v>
      </c>
      <c r="G648">
        <v>0</v>
      </c>
      <c r="H648">
        <f t="shared" si="34"/>
        <v>19</v>
      </c>
      <c r="M648" s="1">
        <f t="shared" si="35"/>
        <v>9.5E-4</v>
      </c>
      <c r="N648" s="1">
        <f>IF('Tela de entrada'!$K$14="carga",$L$2*M648,'Contrato Flexível Percentual'!$L$2/'Tela de entrada'!$D$12)</f>
        <v>3.8</v>
      </c>
      <c r="O648" s="1">
        <f>IFERROR(MIN('Tela de entrada'!$K$16,MAX(N648,'Tela de entrada'!$K$15)),"")</f>
        <v>3.8</v>
      </c>
      <c r="P648" s="1">
        <f>MAX(0,(SUMIFS($O$2:$O$745,$B$2:$B$745,B648,$A$2:$A$745,A648)-SUMIFS($N$2:$N$745,$B$2:$B$745,B648,$A$2:$A$745,A648)))*((O648-'Tela de entrada'!$K$15)/(IF(SUMIFS($O$2:$O$745,$B$2:$B$745,B648,$A$2:$A$745,A648)-('Tela de entrada'!$K$15*'Tela de entrada'!$D$12)=0,1,SUMIFS($O$2:$O$745,$B$2:$B$745,B648,$A$2:$A$745,A648)-('Tela de entrada'!$K$15*'Tela de entrada'!$D$12))))</f>
        <v>0</v>
      </c>
      <c r="Q648" s="1">
        <f>MAX(0,(SUMIFS($N$2:$N$745,$B$2:$B$745,B648,$A$2:$A$745,A648)-SUMIFS($O$2:$O$745,$B$2:$B$745,B648,$A$2:$A$745,A648)))*(('Tela de entrada'!$K$16-O648)/(IF((('Tela de entrada'!$K$16*'Tela de entrada'!$D$12)-SUMIFS($O$2:$O$745,$B$2:$B$745,B648,$A$2:$A$745,A648))=0,1,(('Tela de entrada'!$K$16*'Tela de entrada'!$D$12)-SUMIFS($O$2:$O$745,$B$2:$B$745,B648,$A$2:$A$745,A648)))))</f>
        <v>0</v>
      </c>
      <c r="R648" s="1">
        <f t="shared" si="36"/>
        <v>3.8</v>
      </c>
    </row>
    <row r="649" spans="1:18" x14ac:dyDescent="0.25">
      <c r="A649">
        <v>1</v>
      </c>
      <c r="B649">
        <v>1</v>
      </c>
      <c r="C649">
        <v>1</v>
      </c>
      <c r="D649">
        <v>648</v>
      </c>
      <c r="E649">
        <v>1</v>
      </c>
      <c r="F649" s="1">
        <f>INDEX('Tela de entrada'!$C$20:$C$763,MATCH('Contrato Flexível Percentual'!D649,'Tela de entrada'!$B$20:$B$763,0),1)</f>
        <v>8</v>
      </c>
      <c r="G649">
        <v>0</v>
      </c>
      <c r="H649">
        <f t="shared" si="34"/>
        <v>8</v>
      </c>
      <c r="M649" s="1">
        <f t="shared" si="35"/>
        <v>4.0000000000000002E-4</v>
      </c>
      <c r="N649" s="1">
        <f>IF('Tela de entrada'!$K$14="carga",$L$2*M649,'Contrato Flexível Percentual'!$L$2/'Tela de entrada'!$D$12)</f>
        <v>1.6</v>
      </c>
      <c r="O649" s="1">
        <f>IFERROR(MIN('Tela de entrada'!$K$16,MAX(N649,'Tela de entrada'!$K$15)),"")</f>
        <v>1.6</v>
      </c>
      <c r="P649" s="1">
        <f>MAX(0,(SUMIFS($O$2:$O$745,$B$2:$B$745,B649,$A$2:$A$745,A649)-SUMIFS($N$2:$N$745,$B$2:$B$745,B649,$A$2:$A$745,A649)))*((O649-'Tela de entrada'!$K$15)/(IF(SUMIFS($O$2:$O$745,$B$2:$B$745,B649,$A$2:$A$745,A649)-('Tela de entrada'!$K$15*'Tela de entrada'!$D$12)=0,1,SUMIFS($O$2:$O$745,$B$2:$B$745,B649,$A$2:$A$745,A649)-('Tela de entrada'!$K$15*'Tela de entrada'!$D$12))))</f>
        <v>0</v>
      </c>
      <c r="Q649" s="1">
        <f>MAX(0,(SUMIFS($N$2:$N$745,$B$2:$B$745,B649,$A$2:$A$745,A649)-SUMIFS($O$2:$O$745,$B$2:$B$745,B649,$A$2:$A$745,A649)))*(('Tela de entrada'!$K$16-O649)/(IF((('Tela de entrada'!$K$16*'Tela de entrada'!$D$12)-SUMIFS($O$2:$O$745,$B$2:$B$745,B649,$A$2:$A$745,A649))=0,1,(('Tela de entrada'!$K$16*'Tela de entrada'!$D$12)-SUMIFS($O$2:$O$745,$B$2:$B$745,B649,$A$2:$A$745,A649)))))</f>
        <v>0</v>
      </c>
      <c r="R649" s="1">
        <f t="shared" si="36"/>
        <v>1.6</v>
      </c>
    </row>
    <row r="650" spans="1:18" x14ac:dyDescent="0.25">
      <c r="A650">
        <v>1</v>
      </c>
      <c r="B650">
        <v>1</v>
      </c>
      <c r="C650">
        <v>1</v>
      </c>
      <c r="D650">
        <v>649</v>
      </c>
      <c r="E650">
        <v>1</v>
      </c>
      <c r="F650" s="1">
        <f>INDEX('Tela de entrada'!$C$20:$C$763,MATCH('Contrato Flexível Percentual'!D650,'Tela de entrada'!$B$20:$B$763,0),1)</f>
        <v>14</v>
      </c>
      <c r="G650">
        <v>0</v>
      </c>
      <c r="H650">
        <f t="shared" si="34"/>
        <v>14</v>
      </c>
      <c r="M650" s="1">
        <f t="shared" si="35"/>
        <v>6.9999999999999999E-4</v>
      </c>
      <c r="N650" s="1">
        <f>IF('Tela de entrada'!$K$14="carga",$L$2*M650,'Contrato Flexível Percentual'!$L$2/'Tela de entrada'!$D$12)</f>
        <v>2.8</v>
      </c>
      <c r="O650" s="1">
        <f>IFERROR(MIN('Tela de entrada'!$K$16,MAX(N650,'Tela de entrada'!$K$15)),"")</f>
        <v>2.8</v>
      </c>
      <c r="P650" s="1">
        <f>MAX(0,(SUMIFS($O$2:$O$745,$B$2:$B$745,B650,$A$2:$A$745,A650)-SUMIFS($N$2:$N$745,$B$2:$B$745,B650,$A$2:$A$745,A650)))*((O650-'Tela de entrada'!$K$15)/(IF(SUMIFS($O$2:$O$745,$B$2:$B$745,B650,$A$2:$A$745,A650)-('Tela de entrada'!$K$15*'Tela de entrada'!$D$12)=0,1,SUMIFS($O$2:$O$745,$B$2:$B$745,B650,$A$2:$A$745,A650)-('Tela de entrada'!$K$15*'Tela de entrada'!$D$12))))</f>
        <v>0</v>
      </c>
      <c r="Q650" s="1">
        <f>MAX(0,(SUMIFS($N$2:$N$745,$B$2:$B$745,B650,$A$2:$A$745,A650)-SUMIFS($O$2:$O$745,$B$2:$B$745,B650,$A$2:$A$745,A650)))*(('Tela de entrada'!$K$16-O650)/(IF((('Tela de entrada'!$K$16*'Tela de entrada'!$D$12)-SUMIFS($O$2:$O$745,$B$2:$B$745,B650,$A$2:$A$745,A650))=0,1,(('Tela de entrada'!$K$16*'Tela de entrada'!$D$12)-SUMIFS($O$2:$O$745,$B$2:$B$745,B650,$A$2:$A$745,A650)))))</f>
        <v>0</v>
      </c>
      <c r="R650" s="1">
        <f t="shared" si="36"/>
        <v>2.8</v>
      </c>
    </row>
    <row r="651" spans="1:18" x14ac:dyDescent="0.25">
      <c r="A651">
        <v>1</v>
      </c>
      <c r="B651">
        <v>1</v>
      </c>
      <c r="C651">
        <v>1</v>
      </c>
      <c r="D651">
        <v>650</v>
      </c>
      <c r="E651">
        <v>1</v>
      </c>
      <c r="F651" s="1">
        <f>INDEX('Tela de entrada'!$C$20:$C$763,MATCH('Contrato Flexível Percentual'!D651,'Tela de entrada'!$B$20:$B$763,0),1)</f>
        <v>37</v>
      </c>
      <c r="G651">
        <v>0</v>
      </c>
      <c r="H651">
        <f t="shared" si="34"/>
        <v>37</v>
      </c>
      <c r="M651" s="1">
        <f t="shared" si="35"/>
        <v>1.8500000000000001E-3</v>
      </c>
      <c r="N651" s="1">
        <f>IF('Tela de entrada'!$K$14="carga",$L$2*M651,'Contrato Flexível Percentual'!$L$2/'Tela de entrada'!$D$12)</f>
        <v>7.4</v>
      </c>
      <c r="O651" s="1">
        <f>IFERROR(MIN('Tela de entrada'!$K$16,MAX(N651,'Tela de entrada'!$K$15)),"")</f>
        <v>7.4</v>
      </c>
      <c r="P651" s="1">
        <f>MAX(0,(SUMIFS($O$2:$O$745,$B$2:$B$745,B651,$A$2:$A$745,A651)-SUMIFS($N$2:$N$745,$B$2:$B$745,B651,$A$2:$A$745,A651)))*((O651-'Tela de entrada'!$K$15)/(IF(SUMIFS($O$2:$O$745,$B$2:$B$745,B651,$A$2:$A$745,A651)-('Tela de entrada'!$K$15*'Tela de entrada'!$D$12)=0,1,SUMIFS($O$2:$O$745,$B$2:$B$745,B651,$A$2:$A$745,A651)-('Tela de entrada'!$K$15*'Tela de entrada'!$D$12))))</f>
        <v>0</v>
      </c>
      <c r="Q651" s="1">
        <f>MAX(0,(SUMIFS($N$2:$N$745,$B$2:$B$745,B651,$A$2:$A$745,A651)-SUMIFS($O$2:$O$745,$B$2:$B$745,B651,$A$2:$A$745,A651)))*(('Tela de entrada'!$K$16-O651)/(IF((('Tela de entrada'!$K$16*'Tela de entrada'!$D$12)-SUMIFS($O$2:$O$745,$B$2:$B$745,B651,$A$2:$A$745,A651))=0,1,(('Tela de entrada'!$K$16*'Tela de entrada'!$D$12)-SUMIFS($O$2:$O$745,$B$2:$B$745,B651,$A$2:$A$745,A651)))))</f>
        <v>0</v>
      </c>
      <c r="R651" s="1">
        <f t="shared" si="36"/>
        <v>7.4</v>
      </c>
    </row>
    <row r="652" spans="1:18" x14ac:dyDescent="0.25">
      <c r="A652">
        <v>1</v>
      </c>
      <c r="B652">
        <v>1</v>
      </c>
      <c r="C652">
        <v>1</v>
      </c>
      <c r="D652">
        <v>651</v>
      </c>
      <c r="E652">
        <v>1</v>
      </c>
      <c r="F652" s="1">
        <f>INDEX('Tela de entrada'!$C$20:$C$763,MATCH('Contrato Flexível Percentual'!D652,'Tela de entrada'!$B$20:$B$763,0),1)</f>
        <v>10</v>
      </c>
      <c r="G652">
        <v>0</v>
      </c>
      <c r="H652">
        <f t="shared" si="34"/>
        <v>10</v>
      </c>
      <c r="M652" s="1">
        <f t="shared" si="35"/>
        <v>5.0000000000000001E-4</v>
      </c>
      <c r="N652" s="1">
        <f>IF('Tela de entrada'!$K$14="carga",$L$2*M652,'Contrato Flexível Percentual'!$L$2/'Tela de entrada'!$D$12)</f>
        <v>2</v>
      </c>
      <c r="O652" s="1">
        <f>IFERROR(MIN('Tela de entrada'!$K$16,MAX(N652,'Tela de entrada'!$K$15)),"")</f>
        <v>2</v>
      </c>
      <c r="P652" s="1">
        <f>MAX(0,(SUMIFS($O$2:$O$745,$B$2:$B$745,B652,$A$2:$A$745,A652)-SUMIFS($N$2:$N$745,$B$2:$B$745,B652,$A$2:$A$745,A652)))*((O652-'Tela de entrada'!$K$15)/(IF(SUMIFS($O$2:$O$745,$B$2:$B$745,B652,$A$2:$A$745,A652)-('Tela de entrada'!$K$15*'Tela de entrada'!$D$12)=0,1,SUMIFS($O$2:$O$745,$B$2:$B$745,B652,$A$2:$A$745,A652)-('Tela de entrada'!$K$15*'Tela de entrada'!$D$12))))</f>
        <v>0</v>
      </c>
      <c r="Q652" s="1">
        <f>MAX(0,(SUMIFS($N$2:$N$745,$B$2:$B$745,B652,$A$2:$A$745,A652)-SUMIFS($O$2:$O$745,$B$2:$B$745,B652,$A$2:$A$745,A652)))*(('Tela de entrada'!$K$16-O652)/(IF((('Tela de entrada'!$K$16*'Tela de entrada'!$D$12)-SUMIFS($O$2:$O$745,$B$2:$B$745,B652,$A$2:$A$745,A652))=0,1,(('Tela de entrada'!$K$16*'Tela de entrada'!$D$12)-SUMIFS($O$2:$O$745,$B$2:$B$745,B652,$A$2:$A$745,A652)))))</f>
        <v>0</v>
      </c>
      <c r="R652" s="1">
        <f t="shared" si="36"/>
        <v>2</v>
      </c>
    </row>
    <row r="653" spans="1:18" x14ac:dyDescent="0.25">
      <c r="A653">
        <v>1</v>
      </c>
      <c r="B653">
        <v>1</v>
      </c>
      <c r="C653">
        <v>1</v>
      </c>
      <c r="D653">
        <v>652</v>
      </c>
      <c r="E653">
        <v>1</v>
      </c>
      <c r="F653" s="1">
        <f>INDEX('Tela de entrada'!$C$20:$C$763,MATCH('Contrato Flexível Percentual'!D653,'Tela de entrada'!$B$20:$B$763,0),1)</f>
        <v>20</v>
      </c>
      <c r="G653">
        <v>0</v>
      </c>
      <c r="H653">
        <f t="shared" si="34"/>
        <v>20</v>
      </c>
      <c r="M653" s="1">
        <f t="shared" si="35"/>
        <v>1E-3</v>
      </c>
      <c r="N653" s="1">
        <f>IF('Tela de entrada'!$K$14="carga",$L$2*M653,'Contrato Flexível Percentual'!$L$2/'Tela de entrada'!$D$12)</f>
        <v>4</v>
      </c>
      <c r="O653" s="1">
        <f>IFERROR(MIN('Tela de entrada'!$K$16,MAX(N653,'Tela de entrada'!$K$15)),"")</f>
        <v>4</v>
      </c>
      <c r="P653" s="1">
        <f>MAX(0,(SUMIFS($O$2:$O$745,$B$2:$B$745,B653,$A$2:$A$745,A653)-SUMIFS($N$2:$N$745,$B$2:$B$745,B653,$A$2:$A$745,A653)))*((O653-'Tela de entrada'!$K$15)/(IF(SUMIFS($O$2:$O$745,$B$2:$B$745,B653,$A$2:$A$745,A653)-('Tela de entrada'!$K$15*'Tela de entrada'!$D$12)=0,1,SUMIFS($O$2:$O$745,$B$2:$B$745,B653,$A$2:$A$745,A653)-('Tela de entrada'!$K$15*'Tela de entrada'!$D$12))))</f>
        <v>0</v>
      </c>
      <c r="Q653" s="1">
        <f>MAX(0,(SUMIFS($N$2:$N$745,$B$2:$B$745,B653,$A$2:$A$745,A653)-SUMIFS($O$2:$O$745,$B$2:$B$745,B653,$A$2:$A$745,A653)))*(('Tela de entrada'!$K$16-O653)/(IF((('Tela de entrada'!$K$16*'Tela de entrada'!$D$12)-SUMIFS($O$2:$O$745,$B$2:$B$745,B653,$A$2:$A$745,A653))=0,1,(('Tela de entrada'!$K$16*'Tela de entrada'!$D$12)-SUMIFS($O$2:$O$745,$B$2:$B$745,B653,$A$2:$A$745,A653)))))</f>
        <v>0</v>
      </c>
      <c r="R653" s="1">
        <f t="shared" si="36"/>
        <v>4</v>
      </c>
    </row>
    <row r="654" spans="1:18" x14ac:dyDescent="0.25">
      <c r="A654">
        <v>1</v>
      </c>
      <c r="B654">
        <v>1</v>
      </c>
      <c r="C654">
        <v>1</v>
      </c>
      <c r="D654">
        <v>653</v>
      </c>
      <c r="E654">
        <v>1</v>
      </c>
      <c r="F654" s="1">
        <f>INDEX('Tela de entrada'!$C$20:$C$763,MATCH('Contrato Flexível Percentual'!D654,'Tela de entrada'!$B$20:$B$763,0),1)</f>
        <v>37</v>
      </c>
      <c r="G654">
        <v>0</v>
      </c>
      <c r="H654">
        <f t="shared" si="34"/>
        <v>37</v>
      </c>
      <c r="M654" s="1">
        <f t="shared" si="35"/>
        <v>1.8500000000000001E-3</v>
      </c>
      <c r="N654" s="1">
        <f>IF('Tela de entrada'!$K$14="carga",$L$2*M654,'Contrato Flexível Percentual'!$L$2/'Tela de entrada'!$D$12)</f>
        <v>7.4</v>
      </c>
      <c r="O654" s="1">
        <f>IFERROR(MIN('Tela de entrada'!$K$16,MAX(N654,'Tela de entrada'!$K$15)),"")</f>
        <v>7.4</v>
      </c>
      <c r="P654" s="1">
        <f>MAX(0,(SUMIFS($O$2:$O$745,$B$2:$B$745,B654,$A$2:$A$745,A654)-SUMIFS($N$2:$N$745,$B$2:$B$745,B654,$A$2:$A$745,A654)))*((O654-'Tela de entrada'!$K$15)/(IF(SUMIFS($O$2:$O$745,$B$2:$B$745,B654,$A$2:$A$745,A654)-('Tela de entrada'!$K$15*'Tela de entrada'!$D$12)=0,1,SUMIFS($O$2:$O$745,$B$2:$B$745,B654,$A$2:$A$745,A654)-('Tela de entrada'!$K$15*'Tela de entrada'!$D$12))))</f>
        <v>0</v>
      </c>
      <c r="Q654" s="1">
        <f>MAX(0,(SUMIFS($N$2:$N$745,$B$2:$B$745,B654,$A$2:$A$745,A654)-SUMIFS($O$2:$O$745,$B$2:$B$745,B654,$A$2:$A$745,A654)))*(('Tela de entrada'!$K$16-O654)/(IF((('Tela de entrada'!$K$16*'Tela de entrada'!$D$12)-SUMIFS($O$2:$O$745,$B$2:$B$745,B654,$A$2:$A$745,A654))=0,1,(('Tela de entrada'!$K$16*'Tela de entrada'!$D$12)-SUMIFS($O$2:$O$745,$B$2:$B$745,B654,$A$2:$A$745,A654)))))</f>
        <v>0</v>
      </c>
      <c r="R654" s="1">
        <f t="shared" si="36"/>
        <v>7.4</v>
      </c>
    </row>
    <row r="655" spans="1:18" x14ac:dyDescent="0.25">
      <c r="A655">
        <v>1</v>
      </c>
      <c r="B655">
        <v>1</v>
      </c>
      <c r="C655">
        <v>1</v>
      </c>
      <c r="D655">
        <v>654</v>
      </c>
      <c r="E655">
        <v>1</v>
      </c>
      <c r="F655" s="1">
        <f>INDEX('Tela de entrada'!$C$20:$C$763,MATCH('Contrato Flexível Percentual'!D655,'Tela de entrada'!$B$20:$B$763,0),1)</f>
        <v>18</v>
      </c>
      <c r="G655">
        <v>0</v>
      </c>
      <c r="H655">
        <f t="shared" si="34"/>
        <v>18</v>
      </c>
      <c r="M655" s="1">
        <f t="shared" si="35"/>
        <v>8.9999999999999998E-4</v>
      </c>
      <c r="N655" s="1">
        <f>IF('Tela de entrada'!$K$14="carga",$L$2*M655,'Contrato Flexível Percentual'!$L$2/'Tela de entrada'!$D$12)</f>
        <v>3.6</v>
      </c>
      <c r="O655" s="1">
        <f>IFERROR(MIN('Tela de entrada'!$K$16,MAX(N655,'Tela de entrada'!$K$15)),"")</f>
        <v>3.6</v>
      </c>
      <c r="P655" s="1">
        <f>MAX(0,(SUMIFS($O$2:$O$745,$B$2:$B$745,B655,$A$2:$A$745,A655)-SUMIFS($N$2:$N$745,$B$2:$B$745,B655,$A$2:$A$745,A655)))*((O655-'Tela de entrada'!$K$15)/(IF(SUMIFS($O$2:$O$745,$B$2:$B$745,B655,$A$2:$A$745,A655)-('Tela de entrada'!$K$15*'Tela de entrada'!$D$12)=0,1,SUMIFS($O$2:$O$745,$B$2:$B$745,B655,$A$2:$A$745,A655)-('Tela de entrada'!$K$15*'Tela de entrada'!$D$12))))</f>
        <v>0</v>
      </c>
      <c r="Q655" s="1">
        <f>MAX(0,(SUMIFS($N$2:$N$745,$B$2:$B$745,B655,$A$2:$A$745,A655)-SUMIFS($O$2:$O$745,$B$2:$B$745,B655,$A$2:$A$745,A655)))*(('Tela de entrada'!$K$16-O655)/(IF((('Tela de entrada'!$K$16*'Tela de entrada'!$D$12)-SUMIFS($O$2:$O$745,$B$2:$B$745,B655,$A$2:$A$745,A655))=0,1,(('Tela de entrada'!$K$16*'Tela de entrada'!$D$12)-SUMIFS($O$2:$O$745,$B$2:$B$745,B655,$A$2:$A$745,A655)))))</f>
        <v>0</v>
      </c>
      <c r="R655" s="1">
        <f t="shared" si="36"/>
        <v>3.6</v>
      </c>
    </row>
    <row r="656" spans="1:18" x14ac:dyDescent="0.25">
      <c r="A656">
        <v>1</v>
      </c>
      <c r="B656">
        <v>1</v>
      </c>
      <c r="C656">
        <v>1</v>
      </c>
      <c r="D656">
        <v>655</v>
      </c>
      <c r="E656">
        <v>1</v>
      </c>
      <c r="F656" s="1">
        <f>INDEX('Tela de entrada'!$C$20:$C$763,MATCH('Contrato Flexível Percentual'!D656,'Tela de entrada'!$B$20:$B$763,0),1)</f>
        <v>19</v>
      </c>
      <c r="G656">
        <v>0</v>
      </c>
      <c r="H656">
        <f t="shared" si="34"/>
        <v>19</v>
      </c>
      <c r="M656" s="1">
        <f t="shared" si="35"/>
        <v>9.5E-4</v>
      </c>
      <c r="N656" s="1">
        <f>IF('Tela de entrada'!$K$14="carga",$L$2*M656,'Contrato Flexível Percentual'!$L$2/'Tela de entrada'!$D$12)</f>
        <v>3.8</v>
      </c>
      <c r="O656" s="1">
        <f>IFERROR(MIN('Tela de entrada'!$K$16,MAX(N656,'Tela de entrada'!$K$15)),"")</f>
        <v>3.8</v>
      </c>
      <c r="P656" s="1">
        <f>MAX(0,(SUMIFS($O$2:$O$745,$B$2:$B$745,B656,$A$2:$A$745,A656)-SUMIFS($N$2:$N$745,$B$2:$B$745,B656,$A$2:$A$745,A656)))*((O656-'Tela de entrada'!$K$15)/(IF(SUMIFS($O$2:$O$745,$B$2:$B$745,B656,$A$2:$A$745,A656)-('Tela de entrada'!$K$15*'Tela de entrada'!$D$12)=0,1,SUMIFS($O$2:$O$745,$B$2:$B$745,B656,$A$2:$A$745,A656)-('Tela de entrada'!$K$15*'Tela de entrada'!$D$12))))</f>
        <v>0</v>
      </c>
      <c r="Q656" s="1">
        <f>MAX(0,(SUMIFS($N$2:$N$745,$B$2:$B$745,B656,$A$2:$A$745,A656)-SUMIFS($O$2:$O$745,$B$2:$B$745,B656,$A$2:$A$745,A656)))*(('Tela de entrada'!$K$16-O656)/(IF((('Tela de entrada'!$K$16*'Tela de entrada'!$D$12)-SUMIFS($O$2:$O$745,$B$2:$B$745,B656,$A$2:$A$745,A656))=0,1,(('Tela de entrada'!$K$16*'Tela de entrada'!$D$12)-SUMIFS($O$2:$O$745,$B$2:$B$745,B656,$A$2:$A$745,A656)))))</f>
        <v>0</v>
      </c>
      <c r="R656" s="1">
        <f t="shared" si="36"/>
        <v>3.8</v>
      </c>
    </row>
    <row r="657" spans="1:18" x14ac:dyDescent="0.25">
      <c r="A657">
        <v>1</v>
      </c>
      <c r="B657">
        <v>1</v>
      </c>
      <c r="C657">
        <v>1</v>
      </c>
      <c r="D657">
        <v>656</v>
      </c>
      <c r="E657">
        <v>1</v>
      </c>
      <c r="F657" s="1">
        <f>INDEX('Tela de entrada'!$C$20:$C$763,MATCH('Contrato Flexível Percentual'!D657,'Tela de entrada'!$B$20:$B$763,0),1)</f>
        <v>45</v>
      </c>
      <c r="G657">
        <v>0</v>
      </c>
      <c r="H657">
        <f t="shared" si="34"/>
        <v>45</v>
      </c>
      <c r="M657" s="1">
        <f t="shared" si="35"/>
        <v>2.2499999999999998E-3</v>
      </c>
      <c r="N657" s="1">
        <f>IF('Tela de entrada'!$K$14="carga",$L$2*M657,'Contrato Flexível Percentual'!$L$2/'Tela de entrada'!$D$12)</f>
        <v>9</v>
      </c>
      <c r="O657" s="1">
        <f>IFERROR(MIN('Tela de entrada'!$K$16,MAX(N657,'Tela de entrada'!$K$15)),"")</f>
        <v>9</v>
      </c>
      <c r="P657" s="1">
        <f>MAX(0,(SUMIFS($O$2:$O$745,$B$2:$B$745,B657,$A$2:$A$745,A657)-SUMIFS($N$2:$N$745,$B$2:$B$745,B657,$A$2:$A$745,A657)))*((O657-'Tela de entrada'!$K$15)/(IF(SUMIFS($O$2:$O$745,$B$2:$B$745,B657,$A$2:$A$745,A657)-('Tela de entrada'!$K$15*'Tela de entrada'!$D$12)=0,1,SUMIFS($O$2:$O$745,$B$2:$B$745,B657,$A$2:$A$745,A657)-('Tela de entrada'!$K$15*'Tela de entrada'!$D$12))))</f>
        <v>0</v>
      </c>
      <c r="Q657" s="1">
        <f>MAX(0,(SUMIFS($N$2:$N$745,$B$2:$B$745,B657,$A$2:$A$745,A657)-SUMIFS($O$2:$O$745,$B$2:$B$745,B657,$A$2:$A$745,A657)))*(('Tela de entrada'!$K$16-O657)/(IF((('Tela de entrada'!$K$16*'Tela de entrada'!$D$12)-SUMIFS($O$2:$O$745,$B$2:$B$745,B657,$A$2:$A$745,A657))=0,1,(('Tela de entrada'!$K$16*'Tela de entrada'!$D$12)-SUMIFS($O$2:$O$745,$B$2:$B$745,B657,$A$2:$A$745,A657)))))</f>
        <v>0</v>
      </c>
      <c r="R657" s="1">
        <f t="shared" si="36"/>
        <v>9</v>
      </c>
    </row>
    <row r="658" spans="1:18" x14ac:dyDescent="0.25">
      <c r="A658">
        <v>1</v>
      </c>
      <c r="B658">
        <v>1</v>
      </c>
      <c r="C658">
        <v>1</v>
      </c>
      <c r="D658">
        <v>657</v>
      </c>
      <c r="E658">
        <v>1</v>
      </c>
      <c r="F658" s="1">
        <f>INDEX('Tela de entrada'!$C$20:$C$763,MATCH('Contrato Flexível Percentual'!D658,'Tela de entrada'!$B$20:$B$763,0),1)</f>
        <v>22</v>
      </c>
      <c r="G658">
        <v>0</v>
      </c>
      <c r="H658">
        <f t="shared" si="34"/>
        <v>22</v>
      </c>
      <c r="M658" s="1">
        <f t="shared" si="35"/>
        <v>1.1000000000000001E-3</v>
      </c>
      <c r="N658" s="1">
        <f>IF('Tela de entrada'!$K$14="carga",$L$2*M658,'Contrato Flexível Percentual'!$L$2/'Tela de entrada'!$D$12)</f>
        <v>4.4000000000000004</v>
      </c>
      <c r="O658" s="1">
        <f>IFERROR(MIN('Tela de entrada'!$K$16,MAX(N658,'Tela de entrada'!$K$15)),"")</f>
        <v>4.4000000000000004</v>
      </c>
      <c r="P658" s="1">
        <f>MAX(0,(SUMIFS($O$2:$O$745,$B$2:$B$745,B658,$A$2:$A$745,A658)-SUMIFS($N$2:$N$745,$B$2:$B$745,B658,$A$2:$A$745,A658)))*((O658-'Tela de entrada'!$K$15)/(IF(SUMIFS($O$2:$O$745,$B$2:$B$745,B658,$A$2:$A$745,A658)-('Tela de entrada'!$K$15*'Tela de entrada'!$D$12)=0,1,SUMIFS($O$2:$O$745,$B$2:$B$745,B658,$A$2:$A$745,A658)-('Tela de entrada'!$K$15*'Tela de entrada'!$D$12))))</f>
        <v>0</v>
      </c>
      <c r="Q658" s="1">
        <f>MAX(0,(SUMIFS($N$2:$N$745,$B$2:$B$745,B658,$A$2:$A$745,A658)-SUMIFS($O$2:$O$745,$B$2:$B$745,B658,$A$2:$A$745,A658)))*(('Tela de entrada'!$K$16-O658)/(IF((('Tela de entrada'!$K$16*'Tela de entrada'!$D$12)-SUMIFS($O$2:$O$745,$B$2:$B$745,B658,$A$2:$A$745,A658))=0,1,(('Tela de entrada'!$K$16*'Tela de entrada'!$D$12)-SUMIFS($O$2:$O$745,$B$2:$B$745,B658,$A$2:$A$745,A658)))))</f>
        <v>0</v>
      </c>
      <c r="R658" s="1">
        <f t="shared" si="36"/>
        <v>4.4000000000000004</v>
      </c>
    </row>
    <row r="659" spans="1:18" x14ac:dyDescent="0.25">
      <c r="A659">
        <v>1</v>
      </c>
      <c r="B659">
        <v>1</v>
      </c>
      <c r="C659">
        <v>1</v>
      </c>
      <c r="D659">
        <v>658</v>
      </c>
      <c r="E659">
        <v>1</v>
      </c>
      <c r="F659" s="1">
        <f>INDEX('Tela de entrada'!$C$20:$C$763,MATCH('Contrato Flexível Percentual'!D659,'Tela de entrada'!$B$20:$B$763,0),1)</f>
        <v>15</v>
      </c>
      <c r="G659">
        <v>0</v>
      </c>
      <c r="H659">
        <f t="shared" si="34"/>
        <v>15</v>
      </c>
      <c r="M659" s="1">
        <f t="shared" si="35"/>
        <v>7.5000000000000002E-4</v>
      </c>
      <c r="N659" s="1">
        <f>IF('Tela de entrada'!$K$14="carga",$L$2*M659,'Contrato Flexível Percentual'!$L$2/'Tela de entrada'!$D$12)</f>
        <v>3</v>
      </c>
      <c r="O659" s="1">
        <f>IFERROR(MIN('Tela de entrada'!$K$16,MAX(N659,'Tela de entrada'!$K$15)),"")</f>
        <v>3</v>
      </c>
      <c r="P659" s="1">
        <f>MAX(0,(SUMIFS($O$2:$O$745,$B$2:$B$745,B659,$A$2:$A$745,A659)-SUMIFS($N$2:$N$745,$B$2:$B$745,B659,$A$2:$A$745,A659)))*((O659-'Tela de entrada'!$K$15)/(IF(SUMIFS($O$2:$O$745,$B$2:$B$745,B659,$A$2:$A$745,A659)-('Tela de entrada'!$K$15*'Tela de entrada'!$D$12)=0,1,SUMIFS($O$2:$O$745,$B$2:$B$745,B659,$A$2:$A$745,A659)-('Tela de entrada'!$K$15*'Tela de entrada'!$D$12))))</f>
        <v>0</v>
      </c>
      <c r="Q659" s="1">
        <f>MAX(0,(SUMIFS($N$2:$N$745,$B$2:$B$745,B659,$A$2:$A$745,A659)-SUMIFS($O$2:$O$745,$B$2:$B$745,B659,$A$2:$A$745,A659)))*(('Tela de entrada'!$K$16-O659)/(IF((('Tela de entrada'!$K$16*'Tela de entrada'!$D$12)-SUMIFS($O$2:$O$745,$B$2:$B$745,B659,$A$2:$A$745,A659))=0,1,(('Tela de entrada'!$K$16*'Tela de entrada'!$D$12)-SUMIFS($O$2:$O$745,$B$2:$B$745,B659,$A$2:$A$745,A659)))))</f>
        <v>0</v>
      </c>
      <c r="R659" s="1">
        <f t="shared" si="36"/>
        <v>3</v>
      </c>
    </row>
    <row r="660" spans="1:18" x14ac:dyDescent="0.25">
      <c r="A660">
        <v>1</v>
      </c>
      <c r="B660">
        <v>1</v>
      </c>
      <c r="C660">
        <v>1</v>
      </c>
      <c r="D660">
        <v>659</v>
      </c>
      <c r="E660">
        <v>1</v>
      </c>
      <c r="F660" s="1">
        <f>INDEX('Tela de entrada'!$C$20:$C$763,MATCH('Contrato Flexível Percentual'!D660,'Tela de entrada'!$B$20:$B$763,0),1)</f>
        <v>49</v>
      </c>
      <c r="G660">
        <v>0</v>
      </c>
      <c r="H660">
        <f t="shared" si="34"/>
        <v>49</v>
      </c>
      <c r="M660" s="1">
        <f t="shared" si="35"/>
        <v>2.4499999999999999E-3</v>
      </c>
      <c r="N660" s="1">
        <f>IF('Tela de entrada'!$K$14="carga",$L$2*M660,'Contrato Flexível Percentual'!$L$2/'Tela de entrada'!$D$12)</f>
        <v>9.7999999999999989</v>
      </c>
      <c r="O660" s="1">
        <f>IFERROR(MIN('Tela de entrada'!$K$16,MAX(N660,'Tela de entrada'!$K$15)),"")</f>
        <v>9.7999999999999989</v>
      </c>
      <c r="P660" s="1">
        <f>MAX(0,(SUMIFS($O$2:$O$745,$B$2:$B$745,B660,$A$2:$A$745,A660)-SUMIFS($N$2:$N$745,$B$2:$B$745,B660,$A$2:$A$745,A660)))*((O660-'Tela de entrada'!$K$15)/(IF(SUMIFS($O$2:$O$745,$B$2:$B$745,B660,$A$2:$A$745,A660)-('Tela de entrada'!$K$15*'Tela de entrada'!$D$12)=0,1,SUMIFS($O$2:$O$745,$B$2:$B$745,B660,$A$2:$A$745,A660)-('Tela de entrada'!$K$15*'Tela de entrada'!$D$12))))</f>
        <v>0</v>
      </c>
      <c r="Q660" s="1">
        <f>MAX(0,(SUMIFS($N$2:$N$745,$B$2:$B$745,B660,$A$2:$A$745,A660)-SUMIFS($O$2:$O$745,$B$2:$B$745,B660,$A$2:$A$745,A660)))*(('Tela de entrada'!$K$16-O660)/(IF((('Tela de entrada'!$K$16*'Tela de entrada'!$D$12)-SUMIFS($O$2:$O$745,$B$2:$B$745,B660,$A$2:$A$745,A660))=0,1,(('Tela de entrada'!$K$16*'Tela de entrada'!$D$12)-SUMIFS($O$2:$O$745,$B$2:$B$745,B660,$A$2:$A$745,A660)))))</f>
        <v>0</v>
      </c>
      <c r="R660" s="1">
        <f t="shared" si="36"/>
        <v>9.7999999999999989</v>
      </c>
    </row>
    <row r="661" spans="1:18" x14ac:dyDescent="0.25">
      <c r="A661">
        <v>1</v>
      </c>
      <c r="B661">
        <v>1</v>
      </c>
      <c r="C661">
        <v>1</v>
      </c>
      <c r="D661">
        <v>660</v>
      </c>
      <c r="E661">
        <v>1</v>
      </c>
      <c r="F661" s="1">
        <f>INDEX('Tela de entrada'!$C$20:$C$763,MATCH('Contrato Flexível Percentual'!D661,'Tela de entrada'!$B$20:$B$763,0),1)</f>
        <v>32</v>
      </c>
      <c r="G661">
        <v>0</v>
      </c>
      <c r="H661">
        <f t="shared" si="34"/>
        <v>32</v>
      </c>
      <c r="M661" s="1">
        <f t="shared" si="35"/>
        <v>1.6000000000000001E-3</v>
      </c>
      <c r="N661" s="1">
        <f>IF('Tela de entrada'!$K$14="carga",$L$2*M661,'Contrato Flexível Percentual'!$L$2/'Tela de entrada'!$D$12)</f>
        <v>6.4</v>
      </c>
      <c r="O661" s="1">
        <f>IFERROR(MIN('Tela de entrada'!$K$16,MAX(N661,'Tela de entrada'!$K$15)),"")</f>
        <v>6.4</v>
      </c>
      <c r="P661" s="1">
        <f>MAX(0,(SUMIFS($O$2:$O$745,$B$2:$B$745,B661,$A$2:$A$745,A661)-SUMIFS($N$2:$N$745,$B$2:$B$745,B661,$A$2:$A$745,A661)))*((O661-'Tela de entrada'!$K$15)/(IF(SUMIFS($O$2:$O$745,$B$2:$B$745,B661,$A$2:$A$745,A661)-('Tela de entrada'!$K$15*'Tela de entrada'!$D$12)=0,1,SUMIFS($O$2:$O$745,$B$2:$B$745,B661,$A$2:$A$745,A661)-('Tela de entrada'!$K$15*'Tela de entrada'!$D$12))))</f>
        <v>0</v>
      </c>
      <c r="Q661" s="1">
        <f>MAX(0,(SUMIFS($N$2:$N$745,$B$2:$B$745,B661,$A$2:$A$745,A661)-SUMIFS($O$2:$O$745,$B$2:$B$745,B661,$A$2:$A$745,A661)))*(('Tela de entrada'!$K$16-O661)/(IF((('Tela de entrada'!$K$16*'Tela de entrada'!$D$12)-SUMIFS($O$2:$O$745,$B$2:$B$745,B661,$A$2:$A$745,A661))=0,1,(('Tela de entrada'!$K$16*'Tela de entrada'!$D$12)-SUMIFS($O$2:$O$745,$B$2:$B$745,B661,$A$2:$A$745,A661)))))</f>
        <v>0</v>
      </c>
      <c r="R661" s="1">
        <f t="shared" si="36"/>
        <v>6.4</v>
      </c>
    </row>
    <row r="662" spans="1:18" x14ac:dyDescent="0.25">
      <c r="A662">
        <v>1</v>
      </c>
      <c r="B662">
        <v>1</v>
      </c>
      <c r="C662">
        <v>1</v>
      </c>
      <c r="D662">
        <v>661</v>
      </c>
      <c r="E662">
        <v>1</v>
      </c>
      <c r="F662" s="1">
        <f>INDEX('Tela de entrada'!$C$20:$C$763,MATCH('Contrato Flexível Percentual'!D662,'Tela de entrada'!$B$20:$B$763,0),1)</f>
        <v>26</v>
      </c>
      <c r="G662">
        <v>0</v>
      </c>
      <c r="H662">
        <f t="shared" si="34"/>
        <v>26</v>
      </c>
      <c r="M662" s="1">
        <f t="shared" si="35"/>
        <v>1.2999999999999999E-3</v>
      </c>
      <c r="N662" s="1">
        <f>IF('Tela de entrada'!$K$14="carga",$L$2*M662,'Contrato Flexível Percentual'!$L$2/'Tela de entrada'!$D$12)</f>
        <v>5.2</v>
      </c>
      <c r="O662" s="1">
        <f>IFERROR(MIN('Tela de entrada'!$K$16,MAX(N662,'Tela de entrada'!$K$15)),"")</f>
        <v>5.2</v>
      </c>
      <c r="P662" s="1">
        <f>MAX(0,(SUMIFS($O$2:$O$745,$B$2:$B$745,B662,$A$2:$A$745,A662)-SUMIFS($N$2:$N$745,$B$2:$B$745,B662,$A$2:$A$745,A662)))*((O662-'Tela de entrada'!$K$15)/(IF(SUMIFS($O$2:$O$745,$B$2:$B$745,B662,$A$2:$A$745,A662)-('Tela de entrada'!$K$15*'Tela de entrada'!$D$12)=0,1,SUMIFS($O$2:$O$745,$B$2:$B$745,B662,$A$2:$A$745,A662)-('Tela de entrada'!$K$15*'Tela de entrada'!$D$12))))</f>
        <v>0</v>
      </c>
      <c r="Q662" s="1">
        <f>MAX(0,(SUMIFS($N$2:$N$745,$B$2:$B$745,B662,$A$2:$A$745,A662)-SUMIFS($O$2:$O$745,$B$2:$B$745,B662,$A$2:$A$745,A662)))*(('Tela de entrada'!$K$16-O662)/(IF((('Tela de entrada'!$K$16*'Tela de entrada'!$D$12)-SUMIFS($O$2:$O$745,$B$2:$B$745,B662,$A$2:$A$745,A662))=0,1,(('Tela de entrada'!$K$16*'Tela de entrada'!$D$12)-SUMIFS($O$2:$O$745,$B$2:$B$745,B662,$A$2:$A$745,A662)))))</f>
        <v>0</v>
      </c>
      <c r="R662" s="1">
        <f t="shared" si="36"/>
        <v>5.2</v>
      </c>
    </row>
    <row r="663" spans="1:18" x14ac:dyDescent="0.25">
      <c r="A663">
        <v>1</v>
      </c>
      <c r="B663">
        <v>1</v>
      </c>
      <c r="C663">
        <v>1</v>
      </c>
      <c r="D663">
        <v>662</v>
      </c>
      <c r="E663">
        <v>1</v>
      </c>
      <c r="F663" s="1">
        <f>INDEX('Tela de entrada'!$C$20:$C$763,MATCH('Contrato Flexível Percentual'!D663,'Tela de entrada'!$B$20:$B$763,0),1)</f>
        <v>47</v>
      </c>
      <c r="G663">
        <v>0</v>
      </c>
      <c r="H663">
        <f t="shared" si="34"/>
        <v>47</v>
      </c>
      <c r="M663" s="1">
        <f t="shared" si="35"/>
        <v>2.3500000000000001E-3</v>
      </c>
      <c r="N663" s="1">
        <f>IF('Tela de entrada'!$K$14="carga",$L$2*M663,'Contrato Flexível Percentual'!$L$2/'Tela de entrada'!$D$12)</f>
        <v>9.4</v>
      </c>
      <c r="O663" s="1">
        <f>IFERROR(MIN('Tela de entrada'!$K$16,MAX(N663,'Tela de entrada'!$K$15)),"")</f>
        <v>9.4</v>
      </c>
      <c r="P663" s="1">
        <f>MAX(0,(SUMIFS($O$2:$O$745,$B$2:$B$745,B663,$A$2:$A$745,A663)-SUMIFS($N$2:$N$745,$B$2:$B$745,B663,$A$2:$A$745,A663)))*((O663-'Tela de entrada'!$K$15)/(IF(SUMIFS($O$2:$O$745,$B$2:$B$745,B663,$A$2:$A$745,A663)-('Tela de entrada'!$K$15*'Tela de entrada'!$D$12)=0,1,SUMIFS($O$2:$O$745,$B$2:$B$745,B663,$A$2:$A$745,A663)-('Tela de entrada'!$K$15*'Tela de entrada'!$D$12))))</f>
        <v>0</v>
      </c>
      <c r="Q663" s="1">
        <f>MAX(0,(SUMIFS($N$2:$N$745,$B$2:$B$745,B663,$A$2:$A$745,A663)-SUMIFS($O$2:$O$745,$B$2:$B$745,B663,$A$2:$A$745,A663)))*(('Tela de entrada'!$K$16-O663)/(IF((('Tela de entrada'!$K$16*'Tela de entrada'!$D$12)-SUMIFS($O$2:$O$745,$B$2:$B$745,B663,$A$2:$A$745,A663))=0,1,(('Tela de entrada'!$K$16*'Tela de entrada'!$D$12)-SUMIFS($O$2:$O$745,$B$2:$B$745,B663,$A$2:$A$745,A663)))))</f>
        <v>0</v>
      </c>
      <c r="R663" s="1">
        <f t="shared" si="36"/>
        <v>9.4</v>
      </c>
    </row>
    <row r="664" spans="1:18" x14ac:dyDescent="0.25">
      <c r="A664">
        <v>1</v>
      </c>
      <c r="B664">
        <v>1</v>
      </c>
      <c r="C664">
        <v>1</v>
      </c>
      <c r="D664">
        <v>663</v>
      </c>
      <c r="E664">
        <v>1</v>
      </c>
      <c r="F664" s="1">
        <f>INDEX('Tela de entrada'!$C$20:$C$763,MATCH('Contrato Flexível Percentual'!D664,'Tela de entrada'!$B$20:$B$763,0),1)</f>
        <v>15</v>
      </c>
      <c r="G664">
        <v>0</v>
      </c>
      <c r="H664">
        <f t="shared" si="34"/>
        <v>15</v>
      </c>
      <c r="M664" s="1">
        <f t="shared" si="35"/>
        <v>7.5000000000000002E-4</v>
      </c>
      <c r="N664" s="1">
        <f>IF('Tela de entrada'!$K$14="carga",$L$2*M664,'Contrato Flexível Percentual'!$L$2/'Tela de entrada'!$D$12)</f>
        <v>3</v>
      </c>
      <c r="O664" s="1">
        <f>IFERROR(MIN('Tela de entrada'!$K$16,MAX(N664,'Tela de entrada'!$K$15)),"")</f>
        <v>3</v>
      </c>
      <c r="P664" s="1">
        <f>MAX(0,(SUMIFS($O$2:$O$745,$B$2:$B$745,B664,$A$2:$A$745,A664)-SUMIFS($N$2:$N$745,$B$2:$B$745,B664,$A$2:$A$745,A664)))*((O664-'Tela de entrada'!$K$15)/(IF(SUMIFS($O$2:$O$745,$B$2:$B$745,B664,$A$2:$A$745,A664)-('Tela de entrada'!$K$15*'Tela de entrada'!$D$12)=0,1,SUMIFS($O$2:$O$745,$B$2:$B$745,B664,$A$2:$A$745,A664)-('Tela de entrada'!$K$15*'Tela de entrada'!$D$12))))</f>
        <v>0</v>
      </c>
      <c r="Q664" s="1">
        <f>MAX(0,(SUMIFS($N$2:$N$745,$B$2:$B$745,B664,$A$2:$A$745,A664)-SUMIFS($O$2:$O$745,$B$2:$B$745,B664,$A$2:$A$745,A664)))*(('Tela de entrada'!$K$16-O664)/(IF((('Tela de entrada'!$K$16*'Tela de entrada'!$D$12)-SUMIFS($O$2:$O$745,$B$2:$B$745,B664,$A$2:$A$745,A664))=0,1,(('Tela de entrada'!$K$16*'Tela de entrada'!$D$12)-SUMIFS($O$2:$O$745,$B$2:$B$745,B664,$A$2:$A$745,A664)))))</f>
        <v>0</v>
      </c>
      <c r="R664" s="1">
        <f t="shared" si="36"/>
        <v>3</v>
      </c>
    </row>
    <row r="665" spans="1:18" x14ac:dyDescent="0.25">
      <c r="A665">
        <v>1</v>
      </c>
      <c r="B665">
        <v>1</v>
      </c>
      <c r="C665">
        <v>1</v>
      </c>
      <c r="D665">
        <v>664</v>
      </c>
      <c r="E665">
        <v>1</v>
      </c>
      <c r="F665" s="1">
        <f>INDEX('Tela de entrada'!$C$20:$C$763,MATCH('Contrato Flexível Percentual'!D665,'Tela de entrada'!$B$20:$B$763,0),1)</f>
        <v>37</v>
      </c>
      <c r="G665">
        <v>0</v>
      </c>
      <c r="H665">
        <f t="shared" si="34"/>
        <v>37</v>
      </c>
      <c r="M665" s="1">
        <f t="shared" si="35"/>
        <v>1.8500000000000001E-3</v>
      </c>
      <c r="N665" s="1">
        <f>IF('Tela de entrada'!$K$14="carga",$L$2*M665,'Contrato Flexível Percentual'!$L$2/'Tela de entrada'!$D$12)</f>
        <v>7.4</v>
      </c>
      <c r="O665" s="1">
        <f>IFERROR(MIN('Tela de entrada'!$K$16,MAX(N665,'Tela de entrada'!$K$15)),"")</f>
        <v>7.4</v>
      </c>
      <c r="P665" s="1">
        <f>MAX(0,(SUMIFS($O$2:$O$745,$B$2:$B$745,B665,$A$2:$A$745,A665)-SUMIFS($N$2:$N$745,$B$2:$B$745,B665,$A$2:$A$745,A665)))*((O665-'Tela de entrada'!$K$15)/(IF(SUMIFS($O$2:$O$745,$B$2:$B$745,B665,$A$2:$A$745,A665)-('Tela de entrada'!$K$15*'Tela de entrada'!$D$12)=0,1,SUMIFS($O$2:$O$745,$B$2:$B$745,B665,$A$2:$A$745,A665)-('Tela de entrada'!$K$15*'Tela de entrada'!$D$12))))</f>
        <v>0</v>
      </c>
      <c r="Q665" s="1">
        <f>MAX(0,(SUMIFS($N$2:$N$745,$B$2:$B$745,B665,$A$2:$A$745,A665)-SUMIFS($O$2:$O$745,$B$2:$B$745,B665,$A$2:$A$745,A665)))*(('Tela de entrada'!$K$16-O665)/(IF((('Tela de entrada'!$K$16*'Tela de entrada'!$D$12)-SUMIFS($O$2:$O$745,$B$2:$B$745,B665,$A$2:$A$745,A665))=0,1,(('Tela de entrada'!$K$16*'Tela de entrada'!$D$12)-SUMIFS($O$2:$O$745,$B$2:$B$745,B665,$A$2:$A$745,A665)))))</f>
        <v>0</v>
      </c>
      <c r="R665" s="1">
        <f t="shared" si="36"/>
        <v>7.4</v>
      </c>
    </row>
    <row r="666" spans="1:18" x14ac:dyDescent="0.25">
      <c r="A666">
        <v>1</v>
      </c>
      <c r="B666">
        <v>1</v>
      </c>
      <c r="C666">
        <v>1</v>
      </c>
      <c r="D666">
        <v>665</v>
      </c>
      <c r="E666">
        <v>1</v>
      </c>
      <c r="F666" s="1">
        <f>INDEX('Tela de entrada'!$C$20:$C$763,MATCH('Contrato Flexível Percentual'!D666,'Tela de entrada'!$B$20:$B$763,0),1)</f>
        <v>31</v>
      </c>
      <c r="G666">
        <v>0</v>
      </c>
      <c r="H666">
        <f t="shared" si="34"/>
        <v>31</v>
      </c>
      <c r="M666" s="1">
        <f t="shared" si="35"/>
        <v>1.5499999999999999E-3</v>
      </c>
      <c r="N666" s="1">
        <f>IF('Tela de entrada'!$K$14="carga",$L$2*M666,'Contrato Flexível Percentual'!$L$2/'Tela de entrada'!$D$12)</f>
        <v>6.2</v>
      </c>
      <c r="O666" s="1">
        <f>IFERROR(MIN('Tela de entrada'!$K$16,MAX(N666,'Tela de entrada'!$K$15)),"")</f>
        <v>6.2</v>
      </c>
      <c r="P666" s="1">
        <f>MAX(0,(SUMIFS($O$2:$O$745,$B$2:$B$745,B666,$A$2:$A$745,A666)-SUMIFS($N$2:$N$745,$B$2:$B$745,B666,$A$2:$A$745,A666)))*((O666-'Tela de entrada'!$K$15)/(IF(SUMIFS($O$2:$O$745,$B$2:$B$745,B666,$A$2:$A$745,A666)-('Tela de entrada'!$K$15*'Tela de entrada'!$D$12)=0,1,SUMIFS($O$2:$O$745,$B$2:$B$745,B666,$A$2:$A$745,A666)-('Tela de entrada'!$K$15*'Tela de entrada'!$D$12))))</f>
        <v>0</v>
      </c>
      <c r="Q666" s="1">
        <f>MAX(0,(SUMIFS($N$2:$N$745,$B$2:$B$745,B666,$A$2:$A$745,A666)-SUMIFS($O$2:$O$745,$B$2:$B$745,B666,$A$2:$A$745,A666)))*(('Tela de entrada'!$K$16-O666)/(IF((('Tela de entrada'!$K$16*'Tela de entrada'!$D$12)-SUMIFS($O$2:$O$745,$B$2:$B$745,B666,$A$2:$A$745,A666))=0,1,(('Tela de entrada'!$K$16*'Tela de entrada'!$D$12)-SUMIFS($O$2:$O$745,$B$2:$B$745,B666,$A$2:$A$745,A666)))))</f>
        <v>0</v>
      </c>
      <c r="R666" s="1">
        <f t="shared" si="36"/>
        <v>6.2</v>
      </c>
    </row>
    <row r="667" spans="1:18" x14ac:dyDescent="0.25">
      <c r="A667">
        <v>1</v>
      </c>
      <c r="B667">
        <v>1</v>
      </c>
      <c r="C667">
        <v>1</v>
      </c>
      <c r="D667">
        <v>666</v>
      </c>
      <c r="E667">
        <v>1</v>
      </c>
      <c r="F667" s="1">
        <f>INDEX('Tela de entrada'!$C$20:$C$763,MATCH('Contrato Flexível Percentual'!D667,'Tela de entrada'!$B$20:$B$763,0),1)</f>
        <v>23</v>
      </c>
      <c r="G667">
        <v>0</v>
      </c>
      <c r="H667">
        <f t="shared" si="34"/>
        <v>23</v>
      </c>
      <c r="M667" s="1">
        <f t="shared" si="35"/>
        <v>1.15E-3</v>
      </c>
      <c r="N667" s="1">
        <f>IF('Tela de entrada'!$K$14="carga",$L$2*M667,'Contrato Flexível Percentual'!$L$2/'Tela de entrada'!$D$12)</f>
        <v>4.5999999999999996</v>
      </c>
      <c r="O667" s="1">
        <f>IFERROR(MIN('Tela de entrada'!$K$16,MAX(N667,'Tela de entrada'!$K$15)),"")</f>
        <v>4.5999999999999996</v>
      </c>
      <c r="P667" s="1">
        <f>MAX(0,(SUMIFS($O$2:$O$745,$B$2:$B$745,B667,$A$2:$A$745,A667)-SUMIFS($N$2:$N$745,$B$2:$B$745,B667,$A$2:$A$745,A667)))*((O667-'Tela de entrada'!$K$15)/(IF(SUMIFS($O$2:$O$745,$B$2:$B$745,B667,$A$2:$A$745,A667)-('Tela de entrada'!$K$15*'Tela de entrada'!$D$12)=0,1,SUMIFS($O$2:$O$745,$B$2:$B$745,B667,$A$2:$A$745,A667)-('Tela de entrada'!$K$15*'Tela de entrada'!$D$12))))</f>
        <v>0</v>
      </c>
      <c r="Q667" s="1">
        <f>MAX(0,(SUMIFS($N$2:$N$745,$B$2:$B$745,B667,$A$2:$A$745,A667)-SUMIFS($O$2:$O$745,$B$2:$B$745,B667,$A$2:$A$745,A667)))*(('Tela de entrada'!$K$16-O667)/(IF((('Tela de entrada'!$K$16*'Tela de entrada'!$D$12)-SUMIFS($O$2:$O$745,$B$2:$B$745,B667,$A$2:$A$745,A667))=0,1,(('Tela de entrada'!$K$16*'Tela de entrada'!$D$12)-SUMIFS($O$2:$O$745,$B$2:$B$745,B667,$A$2:$A$745,A667)))))</f>
        <v>0</v>
      </c>
      <c r="R667" s="1">
        <f t="shared" si="36"/>
        <v>4.5999999999999996</v>
      </c>
    </row>
    <row r="668" spans="1:18" x14ac:dyDescent="0.25">
      <c r="A668">
        <v>1</v>
      </c>
      <c r="B668">
        <v>1</v>
      </c>
      <c r="C668">
        <v>1</v>
      </c>
      <c r="D668">
        <v>667</v>
      </c>
      <c r="E668">
        <v>1</v>
      </c>
      <c r="F668" s="1">
        <f>INDEX('Tela de entrada'!$C$20:$C$763,MATCH('Contrato Flexível Percentual'!D668,'Tela de entrada'!$B$20:$B$763,0),1)</f>
        <v>23</v>
      </c>
      <c r="G668">
        <v>0</v>
      </c>
      <c r="H668">
        <f t="shared" si="34"/>
        <v>23</v>
      </c>
      <c r="M668" s="1">
        <f t="shared" si="35"/>
        <v>1.15E-3</v>
      </c>
      <c r="N668" s="1">
        <f>IF('Tela de entrada'!$K$14="carga",$L$2*M668,'Contrato Flexível Percentual'!$L$2/'Tela de entrada'!$D$12)</f>
        <v>4.5999999999999996</v>
      </c>
      <c r="O668" s="1">
        <f>IFERROR(MIN('Tela de entrada'!$K$16,MAX(N668,'Tela de entrada'!$K$15)),"")</f>
        <v>4.5999999999999996</v>
      </c>
      <c r="P668" s="1">
        <f>MAX(0,(SUMIFS($O$2:$O$745,$B$2:$B$745,B668,$A$2:$A$745,A668)-SUMIFS($N$2:$N$745,$B$2:$B$745,B668,$A$2:$A$745,A668)))*((O668-'Tela de entrada'!$K$15)/(IF(SUMIFS($O$2:$O$745,$B$2:$B$745,B668,$A$2:$A$745,A668)-('Tela de entrada'!$K$15*'Tela de entrada'!$D$12)=0,1,SUMIFS($O$2:$O$745,$B$2:$B$745,B668,$A$2:$A$745,A668)-('Tela de entrada'!$K$15*'Tela de entrada'!$D$12))))</f>
        <v>0</v>
      </c>
      <c r="Q668" s="1">
        <f>MAX(0,(SUMIFS($N$2:$N$745,$B$2:$B$745,B668,$A$2:$A$745,A668)-SUMIFS($O$2:$O$745,$B$2:$B$745,B668,$A$2:$A$745,A668)))*(('Tela de entrada'!$K$16-O668)/(IF((('Tela de entrada'!$K$16*'Tela de entrada'!$D$12)-SUMIFS($O$2:$O$745,$B$2:$B$745,B668,$A$2:$A$745,A668))=0,1,(('Tela de entrada'!$K$16*'Tela de entrada'!$D$12)-SUMIFS($O$2:$O$745,$B$2:$B$745,B668,$A$2:$A$745,A668)))))</f>
        <v>0</v>
      </c>
      <c r="R668" s="1">
        <f t="shared" si="36"/>
        <v>4.5999999999999996</v>
      </c>
    </row>
    <row r="669" spans="1:18" x14ac:dyDescent="0.25">
      <c r="A669">
        <v>1</v>
      </c>
      <c r="B669">
        <v>1</v>
      </c>
      <c r="C669">
        <v>1</v>
      </c>
      <c r="D669">
        <v>668</v>
      </c>
      <c r="E669">
        <v>1</v>
      </c>
      <c r="F669" s="1">
        <f>INDEX('Tela de entrada'!$C$20:$C$763,MATCH('Contrato Flexível Percentual'!D669,'Tela de entrada'!$B$20:$B$763,0),1)</f>
        <v>9</v>
      </c>
      <c r="G669">
        <v>0</v>
      </c>
      <c r="H669">
        <f t="shared" si="34"/>
        <v>9</v>
      </c>
      <c r="M669" s="1">
        <f t="shared" si="35"/>
        <v>4.4999999999999999E-4</v>
      </c>
      <c r="N669" s="1">
        <f>IF('Tela de entrada'!$K$14="carga",$L$2*M669,'Contrato Flexível Percentual'!$L$2/'Tela de entrada'!$D$12)</f>
        <v>1.8</v>
      </c>
      <c r="O669" s="1">
        <f>IFERROR(MIN('Tela de entrada'!$K$16,MAX(N669,'Tela de entrada'!$K$15)),"")</f>
        <v>1.8</v>
      </c>
      <c r="P669" s="1">
        <f>MAX(0,(SUMIFS($O$2:$O$745,$B$2:$B$745,B669,$A$2:$A$745,A669)-SUMIFS($N$2:$N$745,$B$2:$B$745,B669,$A$2:$A$745,A669)))*((O669-'Tela de entrada'!$K$15)/(IF(SUMIFS($O$2:$O$745,$B$2:$B$745,B669,$A$2:$A$745,A669)-('Tela de entrada'!$K$15*'Tela de entrada'!$D$12)=0,1,SUMIFS($O$2:$O$745,$B$2:$B$745,B669,$A$2:$A$745,A669)-('Tela de entrada'!$K$15*'Tela de entrada'!$D$12))))</f>
        <v>0</v>
      </c>
      <c r="Q669" s="1">
        <f>MAX(0,(SUMIFS($N$2:$N$745,$B$2:$B$745,B669,$A$2:$A$745,A669)-SUMIFS($O$2:$O$745,$B$2:$B$745,B669,$A$2:$A$745,A669)))*(('Tela de entrada'!$K$16-O669)/(IF((('Tela de entrada'!$K$16*'Tela de entrada'!$D$12)-SUMIFS($O$2:$O$745,$B$2:$B$745,B669,$A$2:$A$745,A669))=0,1,(('Tela de entrada'!$K$16*'Tela de entrada'!$D$12)-SUMIFS($O$2:$O$745,$B$2:$B$745,B669,$A$2:$A$745,A669)))))</f>
        <v>0</v>
      </c>
      <c r="R669" s="1">
        <f t="shared" si="36"/>
        <v>1.8</v>
      </c>
    </row>
    <row r="670" spans="1:18" x14ac:dyDescent="0.25">
      <c r="A670">
        <v>1</v>
      </c>
      <c r="B670">
        <v>1</v>
      </c>
      <c r="C670">
        <v>1</v>
      </c>
      <c r="D670">
        <v>669</v>
      </c>
      <c r="E670">
        <v>1</v>
      </c>
      <c r="F670" s="1">
        <f>INDEX('Tela de entrada'!$C$20:$C$763,MATCH('Contrato Flexível Percentual'!D670,'Tela de entrada'!$B$20:$B$763,0),1)</f>
        <v>37</v>
      </c>
      <c r="G670">
        <v>0</v>
      </c>
      <c r="H670">
        <f t="shared" si="34"/>
        <v>37</v>
      </c>
      <c r="M670" s="1">
        <f t="shared" si="35"/>
        <v>1.8500000000000001E-3</v>
      </c>
      <c r="N670" s="1">
        <f>IF('Tela de entrada'!$K$14="carga",$L$2*M670,'Contrato Flexível Percentual'!$L$2/'Tela de entrada'!$D$12)</f>
        <v>7.4</v>
      </c>
      <c r="O670" s="1">
        <f>IFERROR(MIN('Tela de entrada'!$K$16,MAX(N670,'Tela de entrada'!$K$15)),"")</f>
        <v>7.4</v>
      </c>
      <c r="P670" s="1">
        <f>MAX(0,(SUMIFS($O$2:$O$745,$B$2:$B$745,B670,$A$2:$A$745,A670)-SUMIFS($N$2:$N$745,$B$2:$B$745,B670,$A$2:$A$745,A670)))*((O670-'Tela de entrada'!$K$15)/(IF(SUMIFS($O$2:$O$745,$B$2:$B$745,B670,$A$2:$A$745,A670)-('Tela de entrada'!$K$15*'Tela de entrada'!$D$12)=0,1,SUMIFS($O$2:$O$745,$B$2:$B$745,B670,$A$2:$A$745,A670)-('Tela de entrada'!$K$15*'Tela de entrada'!$D$12))))</f>
        <v>0</v>
      </c>
      <c r="Q670" s="1">
        <f>MAX(0,(SUMIFS($N$2:$N$745,$B$2:$B$745,B670,$A$2:$A$745,A670)-SUMIFS($O$2:$O$745,$B$2:$B$745,B670,$A$2:$A$745,A670)))*(('Tela de entrada'!$K$16-O670)/(IF((('Tela de entrada'!$K$16*'Tela de entrada'!$D$12)-SUMIFS($O$2:$O$745,$B$2:$B$745,B670,$A$2:$A$745,A670))=0,1,(('Tela de entrada'!$K$16*'Tela de entrada'!$D$12)-SUMIFS($O$2:$O$745,$B$2:$B$745,B670,$A$2:$A$745,A670)))))</f>
        <v>0</v>
      </c>
      <c r="R670" s="1">
        <f t="shared" si="36"/>
        <v>7.4</v>
      </c>
    </row>
    <row r="671" spans="1:18" x14ac:dyDescent="0.25">
      <c r="A671">
        <v>1</v>
      </c>
      <c r="B671">
        <v>1</v>
      </c>
      <c r="C671">
        <v>1</v>
      </c>
      <c r="D671">
        <v>670</v>
      </c>
      <c r="E671">
        <v>1</v>
      </c>
      <c r="F671" s="1">
        <f>INDEX('Tela de entrada'!$C$20:$C$763,MATCH('Contrato Flexível Percentual'!D671,'Tela de entrada'!$B$20:$B$763,0),1)</f>
        <v>41</v>
      </c>
      <c r="G671">
        <v>0</v>
      </c>
      <c r="H671">
        <f t="shared" si="34"/>
        <v>41</v>
      </c>
      <c r="M671" s="1">
        <f t="shared" si="35"/>
        <v>2.0500000000000002E-3</v>
      </c>
      <c r="N671" s="1">
        <f>IF('Tela de entrada'!$K$14="carga",$L$2*M671,'Contrato Flexível Percentual'!$L$2/'Tela de entrada'!$D$12)</f>
        <v>8.2000000000000011</v>
      </c>
      <c r="O671" s="1">
        <f>IFERROR(MIN('Tela de entrada'!$K$16,MAX(N671,'Tela de entrada'!$K$15)),"")</f>
        <v>8.2000000000000011</v>
      </c>
      <c r="P671" s="1">
        <f>MAX(0,(SUMIFS($O$2:$O$745,$B$2:$B$745,B671,$A$2:$A$745,A671)-SUMIFS($N$2:$N$745,$B$2:$B$745,B671,$A$2:$A$745,A671)))*((O671-'Tela de entrada'!$K$15)/(IF(SUMIFS($O$2:$O$745,$B$2:$B$745,B671,$A$2:$A$745,A671)-('Tela de entrada'!$K$15*'Tela de entrada'!$D$12)=0,1,SUMIFS($O$2:$O$745,$B$2:$B$745,B671,$A$2:$A$745,A671)-('Tela de entrada'!$K$15*'Tela de entrada'!$D$12))))</f>
        <v>0</v>
      </c>
      <c r="Q671" s="1">
        <f>MAX(0,(SUMIFS($N$2:$N$745,$B$2:$B$745,B671,$A$2:$A$745,A671)-SUMIFS($O$2:$O$745,$B$2:$B$745,B671,$A$2:$A$745,A671)))*(('Tela de entrada'!$K$16-O671)/(IF((('Tela de entrada'!$K$16*'Tela de entrada'!$D$12)-SUMIFS($O$2:$O$745,$B$2:$B$745,B671,$A$2:$A$745,A671))=0,1,(('Tela de entrada'!$K$16*'Tela de entrada'!$D$12)-SUMIFS($O$2:$O$745,$B$2:$B$745,B671,$A$2:$A$745,A671)))))</f>
        <v>0</v>
      </c>
      <c r="R671" s="1">
        <f t="shared" si="36"/>
        <v>8.2000000000000011</v>
      </c>
    </row>
    <row r="672" spans="1:18" x14ac:dyDescent="0.25">
      <c r="A672">
        <v>1</v>
      </c>
      <c r="B672">
        <v>1</v>
      </c>
      <c r="C672">
        <v>1</v>
      </c>
      <c r="D672">
        <v>671</v>
      </c>
      <c r="E672">
        <v>1</v>
      </c>
      <c r="F672" s="1">
        <f>INDEX('Tela de entrada'!$C$20:$C$763,MATCH('Contrato Flexível Percentual'!D672,'Tela de entrada'!$B$20:$B$763,0),1)</f>
        <v>47</v>
      </c>
      <c r="G672">
        <v>0</v>
      </c>
      <c r="H672">
        <f t="shared" si="34"/>
        <v>47</v>
      </c>
      <c r="M672" s="1">
        <f t="shared" si="35"/>
        <v>2.3500000000000001E-3</v>
      </c>
      <c r="N672" s="1">
        <f>IF('Tela de entrada'!$K$14="carga",$L$2*M672,'Contrato Flexível Percentual'!$L$2/'Tela de entrada'!$D$12)</f>
        <v>9.4</v>
      </c>
      <c r="O672" s="1">
        <f>IFERROR(MIN('Tela de entrada'!$K$16,MAX(N672,'Tela de entrada'!$K$15)),"")</f>
        <v>9.4</v>
      </c>
      <c r="P672" s="1">
        <f>MAX(0,(SUMIFS($O$2:$O$745,$B$2:$B$745,B672,$A$2:$A$745,A672)-SUMIFS($N$2:$N$745,$B$2:$B$745,B672,$A$2:$A$745,A672)))*((O672-'Tela de entrada'!$K$15)/(IF(SUMIFS($O$2:$O$745,$B$2:$B$745,B672,$A$2:$A$745,A672)-('Tela de entrada'!$K$15*'Tela de entrada'!$D$12)=0,1,SUMIFS($O$2:$O$745,$B$2:$B$745,B672,$A$2:$A$745,A672)-('Tela de entrada'!$K$15*'Tela de entrada'!$D$12))))</f>
        <v>0</v>
      </c>
      <c r="Q672" s="1">
        <f>MAX(0,(SUMIFS($N$2:$N$745,$B$2:$B$745,B672,$A$2:$A$745,A672)-SUMIFS($O$2:$O$745,$B$2:$B$745,B672,$A$2:$A$745,A672)))*(('Tela de entrada'!$K$16-O672)/(IF((('Tela de entrada'!$K$16*'Tela de entrada'!$D$12)-SUMIFS($O$2:$O$745,$B$2:$B$745,B672,$A$2:$A$745,A672))=0,1,(('Tela de entrada'!$K$16*'Tela de entrada'!$D$12)-SUMIFS($O$2:$O$745,$B$2:$B$745,B672,$A$2:$A$745,A672)))))</f>
        <v>0</v>
      </c>
      <c r="R672" s="1">
        <f t="shared" si="36"/>
        <v>9.4</v>
      </c>
    </row>
    <row r="673" spans="1:18" x14ac:dyDescent="0.25">
      <c r="A673">
        <v>1</v>
      </c>
      <c r="B673">
        <v>1</v>
      </c>
      <c r="C673">
        <v>1</v>
      </c>
      <c r="D673">
        <v>672</v>
      </c>
      <c r="E673">
        <v>1</v>
      </c>
      <c r="F673" s="1">
        <f>INDEX('Tela de entrada'!$C$20:$C$763,MATCH('Contrato Flexível Percentual'!D673,'Tela de entrada'!$B$20:$B$763,0),1)</f>
        <v>44</v>
      </c>
      <c r="G673">
        <v>0</v>
      </c>
      <c r="H673">
        <f t="shared" si="34"/>
        <v>44</v>
      </c>
      <c r="M673" s="1">
        <f t="shared" si="35"/>
        <v>2.2000000000000001E-3</v>
      </c>
      <c r="N673" s="1">
        <f>IF('Tela de entrada'!$K$14="carga",$L$2*M673,'Contrato Flexível Percentual'!$L$2/'Tela de entrada'!$D$12)</f>
        <v>8.8000000000000007</v>
      </c>
      <c r="O673" s="1">
        <f>IFERROR(MIN('Tela de entrada'!$K$16,MAX(N673,'Tela de entrada'!$K$15)),"")</f>
        <v>8.8000000000000007</v>
      </c>
      <c r="P673" s="1">
        <f>MAX(0,(SUMIFS($O$2:$O$745,$B$2:$B$745,B673,$A$2:$A$745,A673)-SUMIFS($N$2:$N$745,$B$2:$B$745,B673,$A$2:$A$745,A673)))*((O673-'Tela de entrada'!$K$15)/(IF(SUMIFS($O$2:$O$745,$B$2:$B$745,B673,$A$2:$A$745,A673)-('Tela de entrada'!$K$15*'Tela de entrada'!$D$12)=0,1,SUMIFS($O$2:$O$745,$B$2:$B$745,B673,$A$2:$A$745,A673)-('Tela de entrada'!$K$15*'Tela de entrada'!$D$12))))</f>
        <v>0</v>
      </c>
      <c r="Q673" s="1">
        <f>MAX(0,(SUMIFS($N$2:$N$745,$B$2:$B$745,B673,$A$2:$A$745,A673)-SUMIFS($O$2:$O$745,$B$2:$B$745,B673,$A$2:$A$745,A673)))*(('Tela de entrada'!$K$16-O673)/(IF((('Tela de entrada'!$K$16*'Tela de entrada'!$D$12)-SUMIFS($O$2:$O$745,$B$2:$B$745,B673,$A$2:$A$745,A673))=0,1,(('Tela de entrada'!$K$16*'Tela de entrada'!$D$12)-SUMIFS($O$2:$O$745,$B$2:$B$745,B673,$A$2:$A$745,A673)))))</f>
        <v>0</v>
      </c>
      <c r="R673" s="1">
        <f t="shared" si="36"/>
        <v>8.8000000000000007</v>
      </c>
    </row>
    <row r="674" spans="1:18" x14ac:dyDescent="0.25">
      <c r="A674">
        <v>1</v>
      </c>
      <c r="B674">
        <v>1</v>
      </c>
      <c r="C674">
        <v>1</v>
      </c>
      <c r="D674">
        <v>673</v>
      </c>
      <c r="E674">
        <v>1</v>
      </c>
      <c r="F674" s="1">
        <f>INDEX('Tela de entrada'!$C$20:$C$763,MATCH('Contrato Flexível Percentual'!D674,'Tela de entrada'!$B$20:$B$763,0),1)</f>
        <v>37</v>
      </c>
      <c r="G674">
        <v>0</v>
      </c>
      <c r="H674">
        <f t="shared" si="34"/>
        <v>37</v>
      </c>
      <c r="M674" s="1">
        <f t="shared" si="35"/>
        <v>1.8500000000000001E-3</v>
      </c>
      <c r="N674" s="1">
        <f>IF('Tela de entrada'!$K$14="carga",$L$2*M674,'Contrato Flexível Percentual'!$L$2/'Tela de entrada'!$D$12)</f>
        <v>7.4</v>
      </c>
      <c r="O674" s="1">
        <f>IFERROR(MIN('Tela de entrada'!$K$16,MAX(N674,'Tela de entrada'!$K$15)),"")</f>
        <v>7.4</v>
      </c>
      <c r="P674" s="1">
        <f>MAX(0,(SUMIFS($O$2:$O$745,$B$2:$B$745,B674,$A$2:$A$745,A674)-SUMIFS($N$2:$N$745,$B$2:$B$745,B674,$A$2:$A$745,A674)))*((O674-'Tela de entrada'!$K$15)/(IF(SUMIFS($O$2:$O$745,$B$2:$B$745,B674,$A$2:$A$745,A674)-('Tela de entrada'!$K$15*'Tela de entrada'!$D$12)=0,1,SUMIFS($O$2:$O$745,$B$2:$B$745,B674,$A$2:$A$745,A674)-('Tela de entrada'!$K$15*'Tela de entrada'!$D$12))))</f>
        <v>0</v>
      </c>
      <c r="Q674" s="1">
        <f>MAX(0,(SUMIFS($N$2:$N$745,$B$2:$B$745,B674,$A$2:$A$745,A674)-SUMIFS($O$2:$O$745,$B$2:$B$745,B674,$A$2:$A$745,A674)))*(('Tela de entrada'!$K$16-O674)/(IF((('Tela de entrada'!$K$16*'Tela de entrada'!$D$12)-SUMIFS($O$2:$O$745,$B$2:$B$745,B674,$A$2:$A$745,A674))=0,1,(('Tela de entrada'!$K$16*'Tela de entrada'!$D$12)-SUMIFS($O$2:$O$745,$B$2:$B$745,B674,$A$2:$A$745,A674)))))</f>
        <v>0</v>
      </c>
      <c r="R674" s="1">
        <f t="shared" si="36"/>
        <v>7.4</v>
      </c>
    </row>
    <row r="675" spans="1:18" x14ac:dyDescent="0.25">
      <c r="A675">
        <v>1</v>
      </c>
      <c r="B675">
        <v>1</v>
      </c>
      <c r="C675">
        <v>1</v>
      </c>
      <c r="D675">
        <v>674</v>
      </c>
      <c r="E675">
        <v>1</v>
      </c>
      <c r="F675" s="1">
        <f>INDEX('Tela de entrada'!$C$20:$C$763,MATCH('Contrato Flexível Percentual'!D675,'Tela de entrada'!$B$20:$B$763,0),1)</f>
        <v>29</v>
      </c>
      <c r="G675">
        <v>0</v>
      </c>
      <c r="H675">
        <f t="shared" si="34"/>
        <v>29</v>
      </c>
      <c r="M675" s="1">
        <f t="shared" si="35"/>
        <v>1.4499999999999999E-3</v>
      </c>
      <c r="N675" s="1">
        <f>IF('Tela de entrada'!$K$14="carga",$L$2*M675,'Contrato Flexível Percentual'!$L$2/'Tela de entrada'!$D$12)</f>
        <v>5.8</v>
      </c>
      <c r="O675" s="1">
        <f>IFERROR(MIN('Tela de entrada'!$K$16,MAX(N675,'Tela de entrada'!$K$15)),"")</f>
        <v>5.8</v>
      </c>
      <c r="P675" s="1">
        <f>MAX(0,(SUMIFS($O$2:$O$745,$B$2:$B$745,B675,$A$2:$A$745,A675)-SUMIFS($N$2:$N$745,$B$2:$B$745,B675,$A$2:$A$745,A675)))*((O675-'Tela de entrada'!$K$15)/(IF(SUMIFS($O$2:$O$745,$B$2:$B$745,B675,$A$2:$A$745,A675)-('Tela de entrada'!$K$15*'Tela de entrada'!$D$12)=0,1,SUMIFS($O$2:$O$745,$B$2:$B$745,B675,$A$2:$A$745,A675)-('Tela de entrada'!$K$15*'Tela de entrada'!$D$12))))</f>
        <v>0</v>
      </c>
      <c r="Q675" s="1">
        <f>MAX(0,(SUMIFS($N$2:$N$745,$B$2:$B$745,B675,$A$2:$A$745,A675)-SUMIFS($O$2:$O$745,$B$2:$B$745,B675,$A$2:$A$745,A675)))*(('Tela de entrada'!$K$16-O675)/(IF((('Tela de entrada'!$K$16*'Tela de entrada'!$D$12)-SUMIFS($O$2:$O$745,$B$2:$B$745,B675,$A$2:$A$745,A675))=0,1,(('Tela de entrada'!$K$16*'Tela de entrada'!$D$12)-SUMIFS($O$2:$O$745,$B$2:$B$745,B675,$A$2:$A$745,A675)))))</f>
        <v>0</v>
      </c>
      <c r="R675" s="1">
        <f t="shared" si="36"/>
        <v>5.8</v>
      </c>
    </row>
    <row r="676" spans="1:18" x14ac:dyDescent="0.25">
      <c r="A676">
        <v>1</v>
      </c>
      <c r="B676">
        <v>1</v>
      </c>
      <c r="C676">
        <v>1</v>
      </c>
      <c r="D676">
        <v>675</v>
      </c>
      <c r="E676">
        <v>1</v>
      </c>
      <c r="F676" s="1">
        <f>INDEX('Tela de entrada'!$C$20:$C$763,MATCH('Contrato Flexível Percentual'!D676,'Tela de entrada'!$B$20:$B$763,0),1)</f>
        <v>13</v>
      </c>
      <c r="G676">
        <v>0</v>
      </c>
      <c r="H676">
        <f t="shared" si="34"/>
        <v>13</v>
      </c>
      <c r="M676" s="1">
        <f t="shared" si="35"/>
        <v>6.4999999999999997E-4</v>
      </c>
      <c r="N676" s="1">
        <f>IF('Tela de entrada'!$K$14="carga",$L$2*M676,'Contrato Flexível Percentual'!$L$2/'Tela de entrada'!$D$12)</f>
        <v>2.6</v>
      </c>
      <c r="O676" s="1">
        <f>IFERROR(MIN('Tela de entrada'!$K$16,MAX(N676,'Tela de entrada'!$K$15)),"")</f>
        <v>2.6</v>
      </c>
      <c r="P676" s="1">
        <f>MAX(0,(SUMIFS($O$2:$O$745,$B$2:$B$745,B676,$A$2:$A$745,A676)-SUMIFS($N$2:$N$745,$B$2:$B$745,B676,$A$2:$A$745,A676)))*((O676-'Tela de entrada'!$K$15)/(IF(SUMIFS($O$2:$O$745,$B$2:$B$745,B676,$A$2:$A$745,A676)-('Tela de entrada'!$K$15*'Tela de entrada'!$D$12)=0,1,SUMIFS($O$2:$O$745,$B$2:$B$745,B676,$A$2:$A$745,A676)-('Tela de entrada'!$K$15*'Tela de entrada'!$D$12))))</f>
        <v>0</v>
      </c>
      <c r="Q676" s="1">
        <f>MAX(0,(SUMIFS($N$2:$N$745,$B$2:$B$745,B676,$A$2:$A$745,A676)-SUMIFS($O$2:$O$745,$B$2:$B$745,B676,$A$2:$A$745,A676)))*(('Tela de entrada'!$K$16-O676)/(IF((('Tela de entrada'!$K$16*'Tela de entrada'!$D$12)-SUMIFS($O$2:$O$745,$B$2:$B$745,B676,$A$2:$A$745,A676))=0,1,(('Tela de entrada'!$K$16*'Tela de entrada'!$D$12)-SUMIFS($O$2:$O$745,$B$2:$B$745,B676,$A$2:$A$745,A676)))))</f>
        <v>0</v>
      </c>
      <c r="R676" s="1">
        <f t="shared" si="36"/>
        <v>2.6</v>
      </c>
    </row>
    <row r="677" spans="1:18" x14ac:dyDescent="0.25">
      <c r="A677">
        <v>1</v>
      </c>
      <c r="B677">
        <v>1</v>
      </c>
      <c r="C677">
        <v>1</v>
      </c>
      <c r="D677">
        <v>676</v>
      </c>
      <c r="E677">
        <v>1</v>
      </c>
      <c r="F677" s="1">
        <f>INDEX('Tela de entrada'!$C$20:$C$763,MATCH('Contrato Flexível Percentual'!D677,'Tela de entrada'!$B$20:$B$763,0),1)</f>
        <v>6</v>
      </c>
      <c r="G677">
        <v>0</v>
      </c>
      <c r="H677">
        <f t="shared" si="34"/>
        <v>6</v>
      </c>
      <c r="M677" s="1">
        <f t="shared" si="35"/>
        <v>2.9999999999999997E-4</v>
      </c>
      <c r="N677" s="1">
        <f>IF('Tela de entrada'!$K$14="carga",$L$2*M677,'Contrato Flexível Percentual'!$L$2/'Tela de entrada'!$D$12)</f>
        <v>1.2</v>
      </c>
      <c r="O677" s="1">
        <f>IFERROR(MIN('Tela de entrada'!$K$16,MAX(N677,'Tela de entrada'!$K$15)),"")</f>
        <v>1.2</v>
      </c>
      <c r="P677" s="1">
        <f>MAX(0,(SUMIFS($O$2:$O$745,$B$2:$B$745,B677,$A$2:$A$745,A677)-SUMIFS($N$2:$N$745,$B$2:$B$745,B677,$A$2:$A$745,A677)))*((O677-'Tela de entrada'!$K$15)/(IF(SUMIFS($O$2:$O$745,$B$2:$B$745,B677,$A$2:$A$745,A677)-('Tela de entrada'!$K$15*'Tela de entrada'!$D$12)=0,1,SUMIFS($O$2:$O$745,$B$2:$B$745,B677,$A$2:$A$745,A677)-('Tela de entrada'!$K$15*'Tela de entrada'!$D$12))))</f>
        <v>0</v>
      </c>
      <c r="Q677" s="1">
        <f>MAX(0,(SUMIFS($N$2:$N$745,$B$2:$B$745,B677,$A$2:$A$745,A677)-SUMIFS($O$2:$O$745,$B$2:$B$745,B677,$A$2:$A$745,A677)))*(('Tela de entrada'!$K$16-O677)/(IF((('Tela de entrada'!$K$16*'Tela de entrada'!$D$12)-SUMIFS($O$2:$O$745,$B$2:$B$745,B677,$A$2:$A$745,A677))=0,1,(('Tela de entrada'!$K$16*'Tela de entrada'!$D$12)-SUMIFS($O$2:$O$745,$B$2:$B$745,B677,$A$2:$A$745,A677)))))</f>
        <v>0</v>
      </c>
      <c r="R677" s="1">
        <f t="shared" si="36"/>
        <v>1.2</v>
      </c>
    </row>
    <row r="678" spans="1:18" x14ac:dyDescent="0.25">
      <c r="A678">
        <v>1</v>
      </c>
      <c r="B678">
        <v>1</v>
      </c>
      <c r="C678">
        <v>1</v>
      </c>
      <c r="D678">
        <v>677</v>
      </c>
      <c r="E678">
        <v>1</v>
      </c>
      <c r="F678" s="1">
        <f>INDEX('Tela de entrada'!$C$20:$C$763,MATCH('Contrato Flexível Percentual'!D678,'Tela de entrada'!$B$20:$B$763,0),1)</f>
        <v>24</v>
      </c>
      <c r="G678">
        <v>0</v>
      </c>
      <c r="H678">
        <f t="shared" si="34"/>
        <v>24</v>
      </c>
      <c r="M678" s="1">
        <f t="shared" si="35"/>
        <v>1.1999999999999999E-3</v>
      </c>
      <c r="N678" s="1">
        <f>IF('Tela de entrada'!$K$14="carga",$L$2*M678,'Contrato Flexível Percentual'!$L$2/'Tela de entrada'!$D$12)</f>
        <v>4.8</v>
      </c>
      <c r="O678" s="1">
        <f>IFERROR(MIN('Tela de entrada'!$K$16,MAX(N678,'Tela de entrada'!$K$15)),"")</f>
        <v>4.8</v>
      </c>
      <c r="P678" s="1">
        <f>MAX(0,(SUMIFS($O$2:$O$745,$B$2:$B$745,B678,$A$2:$A$745,A678)-SUMIFS($N$2:$N$745,$B$2:$B$745,B678,$A$2:$A$745,A678)))*((O678-'Tela de entrada'!$K$15)/(IF(SUMIFS($O$2:$O$745,$B$2:$B$745,B678,$A$2:$A$745,A678)-('Tela de entrada'!$K$15*'Tela de entrada'!$D$12)=0,1,SUMIFS($O$2:$O$745,$B$2:$B$745,B678,$A$2:$A$745,A678)-('Tela de entrada'!$K$15*'Tela de entrada'!$D$12))))</f>
        <v>0</v>
      </c>
      <c r="Q678" s="1">
        <f>MAX(0,(SUMIFS($N$2:$N$745,$B$2:$B$745,B678,$A$2:$A$745,A678)-SUMIFS($O$2:$O$745,$B$2:$B$745,B678,$A$2:$A$745,A678)))*(('Tela de entrada'!$K$16-O678)/(IF((('Tela de entrada'!$K$16*'Tela de entrada'!$D$12)-SUMIFS($O$2:$O$745,$B$2:$B$745,B678,$A$2:$A$745,A678))=0,1,(('Tela de entrada'!$K$16*'Tela de entrada'!$D$12)-SUMIFS($O$2:$O$745,$B$2:$B$745,B678,$A$2:$A$745,A678)))))</f>
        <v>0</v>
      </c>
      <c r="R678" s="1">
        <f t="shared" si="36"/>
        <v>4.8</v>
      </c>
    </row>
    <row r="679" spans="1:18" x14ac:dyDescent="0.25">
      <c r="A679">
        <v>1</v>
      </c>
      <c r="B679">
        <v>1</v>
      </c>
      <c r="C679">
        <v>1</v>
      </c>
      <c r="D679">
        <v>678</v>
      </c>
      <c r="E679">
        <v>1</v>
      </c>
      <c r="F679" s="1">
        <f>INDEX('Tela de entrada'!$C$20:$C$763,MATCH('Contrato Flexível Percentual'!D679,'Tela de entrada'!$B$20:$B$763,0),1)</f>
        <v>14</v>
      </c>
      <c r="G679">
        <v>0</v>
      </c>
      <c r="H679">
        <f t="shared" si="34"/>
        <v>14</v>
      </c>
      <c r="M679" s="1">
        <f t="shared" si="35"/>
        <v>6.9999999999999999E-4</v>
      </c>
      <c r="N679" s="1">
        <f>IF('Tela de entrada'!$K$14="carga",$L$2*M679,'Contrato Flexível Percentual'!$L$2/'Tela de entrada'!$D$12)</f>
        <v>2.8</v>
      </c>
      <c r="O679" s="1">
        <f>IFERROR(MIN('Tela de entrada'!$K$16,MAX(N679,'Tela de entrada'!$K$15)),"")</f>
        <v>2.8</v>
      </c>
      <c r="P679" s="1">
        <f>MAX(0,(SUMIFS($O$2:$O$745,$B$2:$B$745,B679,$A$2:$A$745,A679)-SUMIFS($N$2:$N$745,$B$2:$B$745,B679,$A$2:$A$745,A679)))*((O679-'Tela de entrada'!$K$15)/(IF(SUMIFS($O$2:$O$745,$B$2:$B$745,B679,$A$2:$A$745,A679)-('Tela de entrada'!$K$15*'Tela de entrada'!$D$12)=0,1,SUMIFS($O$2:$O$745,$B$2:$B$745,B679,$A$2:$A$745,A679)-('Tela de entrada'!$K$15*'Tela de entrada'!$D$12))))</f>
        <v>0</v>
      </c>
      <c r="Q679" s="1">
        <f>MAX(0,(SUMIFS($N$2:$N$745,$B$2:$B$745,B679,$A$2:$A$745,A679)-SUMIFS($O$2:$O$745,$B$2:$B$745,B679,$A$2:$A$745,A679)))*(('Tela de entrada'!$K$16-O679)/(IF((('Tela de entrada'!$K$16*'Tela de entrada'!$D$12)-SUMIFS($O$2:$O$745,$B$2:$B$745,B679,$A$2:$A$745,A679))=0,1,(('Tela de entrada'!$K$16*'Tela de entrada'!$D$12)-SUMIFS($O$2:$O$745,$B$2:$B$745,B679,$A$2:$A$745,A679)))))</f>
        <v>0</v>
      </c>
      <c r="R679" s="1">
        <f t="shared" si="36"/>
        <v>2.8</v>
      </c>
    </row>
    <row r="680" spans="1:18" x14ac:dyDescent="0.25">
      <c r="A680">
        <v>1</v>
      </c>
      <c r="B680">
        <v>1</v>
      </c>
      <c r="C680">
        <v>1</v>
      </c>
      <c r="D680">
        <v>679</v>
      </c>
      <c r="E680">
        <v>1</v>
      </c>
      <c r="F680" s="1">
        <f>INDEX('Tela de entrada'!$C$20:$C$763,MATCH('Contrato Flexível Percentual'!D680,'Tela de entrada'!$B$20:$B$763,0),1)</f>
        <v>15</v>
      </c>
      <c r="G680">
        <v>0</v>
      </c>
      <c r="H680">
        <f t="shared" si="34"/>
        <v>15</v>
      </c>
      <c r="M680" s="1">
        <f t="shared" si="35"/>
        <v>7.5000000000000002E-4</v>
      </c>
      <c r="N680" s="1">
        <f>IF('Tela de entrada'!$K$14="carga",$L$2*M680,'Contrato Flexível Percentual'!$L$2/'Tela de entrada'!$D$12)</f>
        <v>3</v>
      </c>
      <c r="O680" s="1">
        <f>IFERROR(MIN('Tela de entrada'!$K$16,MAX(N680,'Tela de entrada'!$K$15)),"")</f>
        <v>3</v>
      </c>
      <c r="P680" s="1">
        <f>MAX(0,(SUMIFS($O$2:$O$745,$B$2:$B$745,B680,$A$2:$A$745,A680)-SUMIFS($N$2:$N$745,$B$2:$B$745,B680,$A$2:$A$745,A680)))*((O680-'Tela de entrada'!$K$15)/(IF(SUMIFS($O$2:$O$745,$B$2:$B$745,B680,$A$2:$A$745,A680)-('Tela de entrada'!$K$15*'Tela de entrada'!$D$12)=0,1,SUMIFS($O$2:$O$745,$B$2:$B$745,B680,$A$2:$A$745,A680)-('Tela de entrada'!$K$15*'Tela de entrada'!$D$12))))</f>
        <v>0</v>
      </c>
      <c r="Q680" s="1">
        <f>MAX(0,(SUMIFS($N$2:$N$745,$B$2:$B$745,B680,$A$2:$A$745,A680)-SUMIFS($O$2:$O$745,$B$2:$B$745,B680,$A$2:$A$745,A680)))*(('Tela de entrada'!$K$16-O680)/(IF((('Tela de entrada'!$K$16*'Tela de entrada'!$D$12)-SUMIFS($O$2:$O$745,$B$2:$B$745,B680,$A$2:$A$745,A680))=0,1,(('Tela de entrada'!$K$16*'Tela de entrada'!$D$12)-SUMIFS($O$2:$O$745,$B$2:$B$745,B680,$A$2:$A$745,A680)))))</f>
        <v>0</v>
      </c>
      <c r="R680" s="1">
        <f t="shared" si="36"/>
        <v>3</v>
      </c>
    </row>
    <row r="681" spans="1:18" x14ac:dyDescent="0.25">
      <c r="A681">
        <v>1</v>
      </c>
      <c r="B681">
        <v>1</v>
      </c>
      <c r="C681">
        <v>1</v>
      </c>
      <c r="D681">
        <v>680</v>
      </c>
      <c r="E681">
        <v>1</v>
      </c>
      <c r="F681" s="1">
        <f>INDEX('Tela de entrada'!$C$20:$C$763,MATCH('Contrato Flexível Percentual'!D681,'Tela de entrada'!$B$20:$B$763,0),1)</f>
        <v>43</v>
      </c>
      <c r="G681">
        <v>0</v>
      </c>
      <c r="H681">
        <f t="shared" si="34"/>
        <v>43</v>
      </c>
      <c r="M681" s="1">
        <f t="shared" si="35"/>
        <v>2.15E-3</v>
      </c>
      <c r="N681" s="1">
        <f>IF('Tela de entrada'!$K$14="carga",$L$2*M681,'Contrato Flexível Percentual'!$L$2/'Tela de entrada'!$D$12)</f>
        <v>8.6</v>
      </c>
      <c r="O681" s="1">
        <f>IFERROR(MIN('Tela de entrada'!$K$16,MAX(N681,'Tela de entrada'!$K$15)),"")</f>
        <v>8.6</v>
      </c>
      <c r="P681" s="1">
        <f>MAX(0,(SUMIFS($O$2:$O$745,$B$2:$B$745,B681,$A$2:$A$745,A681)-SUMIFS($N$2:$N$745,$B$2:$B$745,B681,$A$2:$A$745,A681)))*((O681-'Tela de entrada'!$K$15)/(IF(SUMIFS($O$2:$O$745,$B$2:$B$745,B681,$A$2:$A$745,A681)-('Tela de entrada'!$K$15*'Tela de entrada'!$D$12)=0,1,SUMIFS($O$2:$O$745,$B$2:$B$745,B681,$A$2:$A$745,A681)-('Tela de entrada'!$K$15*'Tela de entrada'!$D$12))))</f>
        <v>0</v>
      </c>
      <c r="Q681" s="1">
        <f>MAX(0,(SUMIFS($N$2:$N$745,$B$2:$B$745,B681,$A$2:$A$745,A681)-SUMIFS($O$2:$O$745,$B$2:$B$745,B681,$A$2:$A$745,A681)))*(('Tela de entrada'!$K$16-O681)/(IF((('Tela de entrada'!$K$16*'Tela de entrada'!$D$12)-SUMIFS($O$2:$O$745,$B$2:$B$745,B681,$A$2:$A$745,A681))=0,1,(('Tela de entrada'!$K$16*'Tela de entrada'!$D$12)-SUMIFS($O$2:$O$745,$B$2:$B$745,B681,$A$2:$A$745,A681)))))</f>
        <v>0</v>
      </c>
      <c r="R681" s="1">
        <f t="shared" si="36"/>
        <v>8.6</v>
      </c>
    </row>
    <row r="682" spans="1:18" x14ac:dyDescent="0.25">
      <c r="A682">
        <v>1</v>
      </c>
      <c r="B682">
        <v>1</v>
      </c>
      <c r="C682">
        <v>1</v>
      </c>
      <c r="D682">
        <v>681</v>
      </c>
      <c r="E682">
        <v>1</v>
      </c>
      <c r="F682" s="1">
        <f>INDEX('Tela de entrada'!$C$20:$C$763,MATCH('Contrato Flexível Percentual'!D682,'Tela de entrada'!$B$20:$B$763,0),1)</f>
        <v>16</v>
      </c>
      <c r="G682">
        <v>0</v>
      </c>
      <c r="H682">
        <f t="shared" si="34"/>
        <v>16</v>
      </c>
      <c r="M682" s="1">
        <f t="shared" si="35"/>
        <v>8.0000000000000004E-4</v>
      </c>
      <c r="N682" s="1">
        <f>IF('Tela de entrada'!$K$14="carga",$L$2*M682,'Contrato Flexível Percentual'!$L$2/'Tela de entrada'!$D$12)</f>
        <v>3.2</v>
      </c>
      <c r="O682" s="1">
        <f>IFERROR(MIN('Tela de entrada'!$K$16,MAX(N682,'Tela de entrada'!$K$15)),"")</f>
        <v>3.2</v>
      </c>
      <c r="P682" s="1">
        <f>MAX(0,(SUMIFS($O$2:$O$745,$B$2:$B$745,B682,$A$2:$A$745,A682)-SUMIFS($N$2:$N$745,$B$2:$B$745,B682,$A$2:$A$745,A682)))*((O682-'Tela de entrada'!$K$15)/(IF(SUMIFS($O$2:$O$745,$B$2:$B$745,B682,$A$2:$A$745,A682)-('Tela de entrada'!$K$15*'Tela de entrada'!$D$12)=0,1,SUMIFS($O$2:$O$745,$B$2:$B$745,B682,$A$2:$A$745,A682)-('Tela de entrada'!$K$15*'Tela de entrada'!$D$12))))</f>
        <v>0</v>
      </c>
      <c r="Q682" s="1">
        <f>MAX(0,(SUMIFS($N$2:$N$745,$B$2:$B$745,B682,$A$2:$A$745,A682)-SUMIFS($O$2:$O$745,$B$2:$B$745,B682,$A$2:$A$745,A682)))*(('Tela de entrada'!$K$16-O682)/(IF((('Tela de entrada'!$K$16*'Tela de entrada'!$D$12)-SUMIFS($O$2:$O$745,$B$2:$B$745,B682,$A$2:$A$745,A682))=0,1,(('Tela de entrada'!$K$16*'Tela de entrada'!$D$12)-SUMIFS($O$2:$O$745,$B$2:$B$745,B682,$A$2:$A$745,A682)))))</f>
        <v>0</v>
      </c>
      <c r="R682" s="1">
        <f t="shared" si="36"/>
        <v>3.2</v>
      </c>
    </row>
    <row r="683" spans="1:18" x14ac:dyDescent="0.25">
      <c r="A683">
        <v>1</v>
      </c>
      <c r="B683">
        <v>1</v>
      </c>
      <c r="C683">
        <v>1</v>
      </c>
      <c r="D683">
        <v>682</v>
      </c>
      <c r="E683">
        <v>1</v>
      </c>
      <c r="F683" s="1">
        <f>INDEX('Tela de entrada'!$C$20:$C$763,MATCH('Contrato Flexível Percentual'!D683,'Tela de entrada'!$B$20:$B$763,0),1)</f>
        <v>17</v>
      </c>
      <c r="G683">
        <v>0</v>
      </c>
      <c r="H683">
        <f t="shared" si="34"/>
        <v>17</v>
      </c>
      <c r="M683" s="1">
        <f t="shared" si="35"/>
        <v>8.4999999999999995E-4</v>
      </c>
      <c r="N683" s="1">
        <f>IF('Tela de entrada'!$K$14="carga",$L$2*M683,'Contrato Flexível Percentual'!$L$2/'Tela de entrada'!$D$12)</f>
        <v>3.4</v>
      </c>
      <c r="O683" s="1">
        <f>IFERROR(MIN('Tela de entrada'!$K$16,MAX(N683,'Tela de entrada'!$K$15)),"")</f>
        <v>3.4</v>
      </c>
      <c r="P683" s="1">
        <f>MAX(0,(SUMIFS($O$2:$O$745,$B$2:$B$745,B683,$A$2:$A$745,A683)-SUMIFS($N$2:$N$745,$B$2:$B$745,B683,$A$2:$A$745,A683)))*((O683-'Tela de entrada'!$K$15)/(IF(SUMIFS($O$2:$O$745,$B$2:$B$745,B683,$A$2:$A$745,A683)-('Tela de entrada'!$K$15*'Tela de entrada'!$D$12)=0,1,SUMIFS($O$2:$O$745,$B$2:$B$745,B683,$A$2:$A$745,A683)-('Tela de entrada'!$K$15*'Tela de entrada'!$D$12))))</f>
        <v>0</v>
      </c>
      <c r="Q683" s="1">
        <f>MAX(0,(SUMIFS($N$2:$N$745,$B$2:$B$745,B683,$A$2:$A$745,A683)-SUMIFS($O$2:$O$745,$B$2:$B$745,B683,$A$2:$A$745,A683)))*(('Tela de entrada'!$K$16-O683)/(IF((('Tela de entrada'!$K$16*'Tela de entrada'!$D$12)-SUMIFS($O$2:$O$745,$B$2:$B$745,B683,$A$2:$A$745,A683))=0,1,(('Tela de entrada'!$K$16*'Tela de entrada'!$D$12)-SUMIFS($O$2:$O$745,$B$2:$B$745,B683,$A$2:$A$745,A683)))))</f>
        <v>0</v>
      </c>
      <c r="R683" s="1">
        <f t="shared" si="36"/>
        <v>3.4</v>
      </c>
    </row>
    <row r="684" spans="1:18" x14ac:dyDescent="0.25">
      <c r="A684">
        <v>1</v>
      </c>
      <c r="B684">
        <v>1</v>
      </c>
      <c r="C684">
        <v>1</v>
      </c>
      <c r="D684">
        <v>683</v>
      </c>
      <c r="E684">
        <v>1</v>
      </c>
      <c r="F684" s="1">
        <f>INDEX('Tela de entrada'!$C$20:$C$763,MATCH('Contrato Flexível Percentual'!D684,'Tela de entrada'!$B$20:$B$763,0),1)</f>
        <v>24</v>
      </c>
      <c r="G684">
        <v>0</v>
      </c>
      <c r="H684">
        <f t="shared" si="34"/>
        <v>24</v>
      </c>
      <c r="M684" s="1">
        <f t="shared" si="35"/>
        <v>1.1999999999999999E-3</v>
      </c>
      <c r="N684" s="1">
        <f>IF('Tela de entrada'!$K$14="carga",$L$2*M684,'Contrato Flexível Percentual'!$L$2/'Tela de entrada'!$D$12)</f>
        <v>4.8</v>
      </c>
      <c r="O684" s="1">
        <f>IFERROR(MIN('Tela de entrada'!$K$16,MAX(N684,'Tela de entrada'!$K$15)),"")</f>
        <v>4.8</v>
      </c>
      <c r="P684" s="1">
        <f>MAX(0,(SUMIFS($O$2:$O$745,$B$2:$B$745,B684,$A$2:$A$745,A684)-SUMIFS($N$2:$N$745,$B$2:$B$745,B684,$A$2:$A$745,A684)))*((O684-'Tela de entrada'!$K$15)/(IF(SUMIFS($O$2:$O$745,$B$2:$B$745,B684,$A$2:$A$745,A684)-('Tela de entrada'!$K$15*'Tela de entrada'!$D$12)=0,1,SUMIFS($O$2:$O$745,$B$2:$B$745,B684,$A$2:$A$745,A684)-('Tela de entrada'!$K$15*'Tela de entrada'!$D$12))))</f>
        <v>0</v>
      </c>
      <c r="Q684" s="1">
        <f>MAX(0,(SUMIFS($N$2:$N$745,$B$2:$B$745,B684,$A$2:$A$745,A684)-SUMIFS($O$2:$O$745,$B$2:$B$745,B684,$A$2:$A$745,A684)))*(('Tela de entrada'!$K$16-O684)/(IF((('Tela de entrada'!$K$16*'Tela de entrada'!$D$12)-SUMIFS($O$2:$O$745,$B$2:$B$745,B684,$A$2:$A$745,A684))=0,1,(('Tela de entrada'!$K$16*'Tela de entrada'!$D$12)-SUMIFS($O$2:$O$745,$B$2:$B$745,B684,$A$2:$A$745,A684)))))</f>
        <v>0</v>
      </c>
      <c r="R684" s="1">
        <f t="shared" si="36"/>
        <v>4.8</v>
      </c>
    </row>
    <row r="685" spans="1:18" x14ac:dyDescent="0.25">
      <c r="A685">
        <v>1</v>
      </c>
      <c r="B685">
        <v>1</v>
      </c>
      <c r="C685">
        <v>1</v>
      </c>
      <c r="D685">
        <v>684</v>
      </c>
      <c r="E685">
        <v>1</v>
      </c>
      <c r="F685" s="1">
        <f>INDEX('Tela de entrada'!$C$20:$C$763,MATCH('Contrato Flexível Percentual'!D685,'Tela de entrada'!$B$20:$B$763,0),1)</f>
        <v>38</v>
      </c>
      <c r="G685">
        <v>0</v>
      </c>
      <c r="H685">
        <f t="shared" si="34"/>
        <v>38</v>
      </c>
      <c r="M685" s="1">
        <f t="shared" si="35"/>
        <v>1.9E-3</v>
      </c>
      <c r="N685" s="1">
        <f>IF('Tela de entrada'!$K$14="carga",$L$2*M685,'Contrato Flexível Percentual'!$L$2/'Tela de entrada'!$D$12)</f>
        <v>7.6</v>
      </c>
      <c r="O685" s="1">
        <f>IFERROR(MIN('Tela de entrada'!$K$16,MAX(N685,'Tela de entrada'!$K$15)),"")</f>
        <v>7.6</v>
      </c>
      <c r="P685" s="1">
        <f>MAX(0,(SUMIFS($O$2:$O$745,$B$2:$B$745,B685,$A$2:$A$745,A685)-SUMIFS($N$2:$N$745,$B$2:$B$745,B685,$A$2:$A$745,A685)))*((O685-'Tela de entrada'!$K$15)/(IF(SUMIFS($O$2:$O$745,$B$2:$B$745,B685,$A$2:$A$745,A685)-('Tela de entrada'!$K$15*'Tela de entrada'!$D$12)=0,1,SUMIFS($O$2:$O$745,$B$2:$B$745,B685,$A$2:$A$745,A685)-('Tela de entrada'!$K$15*'Tela de entrada'!$D$12))))</f>
        <v>0</v>
      </c>
      <c r="Q685" s="1">
        <f>MAX(0,(SUMIFS($N$2:$N$745,$B$2:$B$745,B685,$A$2:$A$745,A685)-SUMIFS($O$2:$O$745,$B$2:$B$745,B685,$A$2:$A$745,A685)))*(('Tela de entrada'!$K$16-O685)/(IF((('Tela de entrada'!$K$16*'Tela de entrada'!$D$12)-SUMIFS($O$2:$O$745,$B$2:$B$745,B685,$A$2:$A$745,A685))=0,1,(('Tela de entrada'!$K$16*'Tela de entrada'!$D$12)-SUMIFS($O$2:$O$745,$B$2:$B$745,B685,$A$2:$A$745,A685)))))</f>
        <v>0</v>
      </c>
      <c r="R685" s="1">
        <f t="shared" si="36"/>
        <v>7.6</v>
      </c>
    </row>
    <row r="686" spans="1:18" x14ac:dyDescent="0.25">
      <c r="A686">
        <v>1</v>
      </c>
      <c r="B686">
        <v>1</v>
      </c>
      <c r="C686">
        <v>1</v>
      </c>
      <c r="D686">
        <v>685</v>
      </c>
      <c r="E686">
        <v>1</v>
      </c>
      <c r="F686" s="1">
        <f>INDEX('Tela de entrada'!$C$20:$C$763,MATCH('Contrato Flexível Percentual'!D686,'Tela de entrada'!$B$20:$B$763,0),1)</f>
        <v>49</v>
      </c>
      <c r="G686">
        <v>0</v>
      </c>
      <c r="H686">
        <f t="shared" si="34"/>
        <v>49</v>
      </c>
      <c r="M686" s="1">
        <f t="shared" si="35"/>
        <v>2.4499999999999999E-3</v>
      </c>
      <c r="N686" s="1">
        <f>IF('Tela de entrada'!$K$14="carga",$L$2*M686,'Contrato Flexível Percentual'!$L$2/'Tela de entrada'!$D$12)</f>
        <v>9.7999999999999989</v>
      </c>
      <c r="O686" s="1">
        <f>IFERROR(MIN('Tela de entrada'!$K$16,MAX(N686,'Tela de entrada'!$K$15)),"")</f>
        <v>9.7999999999999989</v>
      </c>
      <c r="P686" s="1">
        <f>MAX(0,(SUMIFS($O$2:$O$745,$B$2:$B$745,B686,$A$2:$A$745,A686)-SUMIFS($N$2:$N$745,$B$2:$B$745,B686,$A$2:$A$745,A686)))*((O686-'Tela de entrada'!$K$15)/(IF(SUMIFS($O$2:$O$745,$B$2:$B$745,B686,$A$2:$A$745,A686)-('Tela de entrada'!$K$15*'Tela de entrada'!$D$12)=0,1,SUMIFS($O$2:$O$745,$B$2:$B$745,B686,$A$2:$A$745,A686)-('Tela de entrada'!$K$15*'Tela de entrada'!$D$12))))</f>
        <v>0</v>
      </c>
      <c r="Q686" s="1">
        <f>MAX(0,(SUMIFS($N$2:$N$745,$B$2:$B$745,B686,$A$2:$A$745,A686)-SUMIFS($O$2:$O$745,$B$2:$B$745,B686,$A$2:$A$745,A686)))*(('Tela de entrada'!$K$16-O686)/(IF((('Tela de entrada'!$K$16*'Tela de entrada'!$D$12)-SUMIFS($O$2:$O$745,$B$2:$B$745,B686,$A$2:$A$745,A686))=0,1,(('Tela de entrada'!$K$16*'Tela de entrada'!$D$12)-SUMIFS($O$2:$O$745,$B$2:$B$745,B686,$A$2:$A$745,A686)))))</f>
        <v>0</v>
      </c>
      <c r="R686" s="1">
        <f t="shared" si="36"/>
        <v>9.7999999999999989</v>
      </c>
    </row>
    <row r="687" spans="1:18" x14ac:dyDescent="0.25">
      <c r="A687">
        <v>1</v>
      </c>
      <c r="B687">
        <v>1</v>
      </c>
      <c r="C687">
        <v>1</v>
      </c>
      <c r="D687">
        <v>686</v>
      </c>
      <c r="E687">
        <v>1</v>
      </c>
      <c r="F687" s="1">
        <f>INDEX('Tela de entrada'!$C$20:$C$763,MATCH('Contrato Flexível Percentual'!D687,'Tela de entrada'!$B$20:$B$763,0),1)</f>
        <v>40</v>
      </c>
      <c r="G687">
        <v>0</v>
      </c>
      <c r="H687">
        <f t="shared" si="34"/>
        <v>40</v>
      </c>
      <c r="M687" s="1">
        <f t="shared" si="35"/>
        <v>2E-3</v>
      </c>
      <c r="N687" s="1">
        <f>IF('Tela de entrada'!$K$14="carga",$L$2*M687,'Contrato Flexível Percentual'!$L$2/'Tela de entrada'!$D$12)</f>
        <v>8</v>
      </c>
      <c r="O687" s="1">
        <f>IFERROR(MIN('Tela de entrada'!$K$16,MAX(N687,'Tela de entrada'!$K$15)),"")</f>
        <v>8</v>
      </c>
      <c r="P687" s="1">
        <f>MAX(0,(SUMIFS($O$2:$O$745,$B$2:$B$745,B687,$A$2:$A$745,A687)-SUMIFS($N$2:$N$745,$B$2:$B$745,B687,$A$2:$A$745,A687)))*((O687-'Tela de entrada'!$K$15)/(IF(SUMIFS($O$2:$O$745,$B$2:$B$745,B687,$A$2:$A$745,A687)-('Tela de entrada'!$K$15*'Tela de entrada'!$D$12)=0,1,SUMIFS($O$2:$O$745,$B$2:$B$745,B687,$A$2:$A$745,A687)-('Tela de entrada'!$K$15*'Tela de entrada'!$D$12))))</f>
        <v>0</v>
      </c>
      <c r="Q687" s="1">
        <f>MAX(0,(SUMIFS($N$2:$N$745,$B$2:$B$745,B687,$A$2:$A$745,A687)-SUMIFS($O$2:$O$745,$B$2:$B$745,B687,$A$2:$A$745,A687)))*(('Tela de entrada'!$K$16-O687)/(IF((('Tela de entrada'!$K$16*'Tela de entrada'!$D$12)-SUMIFS($O$2:$O$745,$B$2:$B$745,B687,$A$2:$A$745,A687))=0,1,(('Tela de entrada'!$K$16*'Tela de entrada'!$D$12)-SUMIFS($O$2:$O$745,$B$2:$B$745,B687,$A$2:$A$745,A687)))))</f>
        <v>0</v>
      </c>
      <c r="R687" s="1">
        <f t="shared" si="36"/>
        <v>8</v>
      </c>
    </row>
    <row r="688" spans="1:18" x14ac:dyDescent="0.25">
      <c r="A688">
        <v>1</v>
      </c>
      <c r="B688">
        <v>1</v>
      </c>
      <c r="C688">
        <v>1</v>
      </c>
      <c r="D688">
        <v>687</v>
      </c>
      <c r="E688">
        <v>1</v>
      </c>
      <c r="F688" s="1">
        <f>INDEX('Tela de entrada'!$C$20:$C$763,MATCH('Contrato Flexível Percentual'!D688,'Tela de entrada'!$B$20:$B$763,0),1)</f>
        <v>15</v>
      </c>
      <c r="G688">
        <v>0</v>
      </c>
      <c r="H688">
        <f t="shared" si="34"/>
        <v>15</v>
      </c>
      <c r="M688" s="1">
        <f t="shared" si="35"/>
        <v>7.5000000000000002E-4</v>
      </c>
      <c r="N688" s="1">
        <f>IF('Tela de entrada'!$K$14="carga",$L$2*M688,'Contrato Flexível Percentual'!$L$2/'Tela de entrada'!$D$12)</f>
        <v>3</v>
      </c>
      <c r="O688" s="1">
        <f>IFERROR(MIN('Tela de entrada'!$K$16,MAX(N688,'Tela de entrada'!$K$15)),"")</f>
        <v>3</v>
      </c>
      <c r="P688" s="1">
        <f>MAX(0,(SUMIFS($O$2:$O$745,$B$2:$B$745,B688,$A$2:$A$745,A688)-SUMIFS($N$2:$N$745,$B$2:$B$745,B688,$A$2:$A$745,A688)))*((O688-'Tela de entrada'!$K$15)/(IF(SUMIFS($O$2:$O$745,$B$2:$B$745,B688,$A$2:$A$745,A688)-('Tela de entrada'!$K$15*'Tela de entrada'!$D$12)=0,1,SUMIFS($O$2:$O$745,$B$2:$B$745,B688,$A$2:$A$745,A688)-('Tela de entrada'!$K$15*'Tela de entrada'!$D$12))))</f>
        <v>0</v>
      </c>
      <c r="Q688" s="1">
        <f>MAX(0,(SUMIFS($N$2:$N$745,$B$2:$B$745,B688,$A$2:$A$745,A688)-SUMIFS($O$2:$O$745,$B$2:$B$745,B688,$A$2:$A$745,A688)))*(('Tela de entrada'!$K$16-O688)/(IF((('Tela de entrada'!$K$16*'Tela de entrada'!$D$12)-SUMIFS($O$2:$O$745,$B$2:$B$745,B688,$A$2:$A$745,A688))=0,1,(('Tela de entrada'!$K$16*'Tela de entrada'!$D$12)-SUMIFS($O$2:$O$745,$B$2:$B$745,B688,$A$2:$A$745,A688)))))</f>
        <v>0</v>
      </c>
      <c r="R688" s="1">
        <f t="shared" si="36"/>
        <v>3</v>
      </c>
    </row>
    <row r="689" spans="1:18" x14ac:dyDescent="0.25">
      <c r="A689">
        <v>1</v>
      </c>
      <c r="B689">
        <v>1</v>
      </c>
      <c r="C689">
        <v>1</v>
      </c>
      <c r="D689">
        <v>688</v>
      </c>
      <c r="E689">
        <v>1</v>
      </c>
      <c r="F689" s="1">
        <f>INDEX('Tela de entrada'!$C$20:$C$763,MATCH('Contrato Flexível Percentual'!D689,'Tela de entrada'!$B$20:$B$763,0),1)</f>
        <v>19</v>
      </c>
      <c r="G689">
        <v>0</v>
      </c>
      <c r="H689">
        <f t="shared" si="34"/>
        <v>19</v>
      </c>
      <c r="M689" s="1">
        <f t="shared" si="35"/>
        <v>9.5E-4</v>
      </c>
      <c r="N689" s="1">
        <f>IF('Tela de entrada'!$K$14="carga",$L$2*M689,'Contrato Flexível Percentual'!$L$2/'Tela de entrada'!$D$12)</f>
        <v>3.8</v>
      </c>
      <c r="O689" s="1">
        <f>IFERROR(MIN('Tela de entrada'!$K$16,MAX(N689,'Tela de entrada'!$K$15)),"")</f>
        <v>3.8</v>
      </c>
      <c r="P689" s="1">
        <f>MAX(0,(SUMIFS($O$2:$O$745,$B$2:$B$745,B689,$A$2:$A$745,A689)-SUMIFS($N$2:$N$745,$B$2:$B$745,B689,$A$2:$A$745,A689)))*((O689-'Tela de entrada'!$K$15)/(IF(SUMIFS($O$2:$O$745,$B$2:$B$745,B689,$A$2:$A$745,A689)-('Tela de entrada'!$K$15*'Tela de entrada'!$D$12)=0,1,SUMIFS($O$2:$O$745,$B$2:$B$745,B689,$A$2:$A$745,A689)-('Tela de entrada'!$K$15*'Tela de entrada'!$D$12))))</f>
        <v>0</v>
      </c>
      <c r="Q689" s="1">
        <f>MAX(0,(SUMIFS($N$2:$N$745,$B$2:$B$745,B689,$A$2:$A$745,A689)-SUMIFS($O$2:$O$745,$B$2:$B$745,B689,$A$2:$A$745,A689)))*(('Tela de entrada'!$K$16-O689)/(IF((('Tela de entrada'!$K$16*'Tela de entrada'!$D$12)-SUMIFS($O$2:$O$745,$B$2:$B$745,B689,$A$2:$A$745,A689))=0,1,(('Tela de entrada'!$K$16*'Tela de entrada'!$D$12)-SUMIFS($O$2:$O$745,$B$2:$B$745,B689,$A$2:$A$745,A689)))))</f>
        <v>0</v>
      </c>
      <c r="R689" s="1">
        <f t="shared" si="36"/>
        <v>3.8</v>
      </c>
    </row>
    <row r="690" spans="1:18" x14ac:dyDescent="0.25">
      <c r="A690">
        <v>1</v>
      </c>
      <c r="B690">
        <v>1</v>
      </c>
      <c r="C690">
        <v>1</v>
      </c>
      <c r="D690">
        <v>689</v>
      </c>
      <c r="E690">
        <v>1</v>
      </c>
      <c r="F690" s="1">
        <f>INDEX('Tela de entrada'!$C$20:$C$763,MATCH('Contrato Flexível Percentual'!D690,'Tela de entrada'!$B$20:$B$763,0),1)</f>
        <v>33</v>
      </c>
      <c r="G690">
        <v>0</v>
      </c>
      <c r="H690">
        <f t="shared" si="34"/>
        <v>33</v>
      </c>
      <c r="M690" s="1">
        <f t="shared" si="35"/>
        <v>1.65E-3</v>
      </c>
      <c r="N690" s="1">
        <f>IF('Tela de entrada'!$K$14="carga",$L$2*M690,'Contrato Flexível Percentual'!$L$2/'Tela de entrada'!$D$12)</f>
        <v>6.6</v>
      </c>
      <c r="O690" s="1">
        <f>IFERROR(MIN('Tela de entrada'!$K$16,MAX(N690,'Tela de entrada'!$K$15)),"")</f>
        <v>6.6</v>
      </c>
      <c r="P690" s="1">
        <f>MAX(0,(SUMIFS($O$2:$O$745,$B$2:$B$745,B690,$A$2:$A$745,A690)-SUMIFS($N$2:$N$745,$B$2:$B$745,B690,$A$2:$A$745,A690)))*((O690-'Tela de entrada'!$K$15)/(IF(SUMIFS($O$2:$O$745,$B$2:$B$745,B690,$A$2:$A$745,A690)-('Tela de entrada'!$K$15*'Tela de entrada'!$D$12)=0,1,SUMIFS($O$2:$O$745,$B$2:$B$745,B690,$A$2:$A$745,A690)-('Tela de entrada'!$K$15*'Tela de entrada'!$D$12))))</f>
        <v>0</v>
      </c>
      <c r="Q690" s="1">
        <f>MAX(0,(SUMIFS($N$2:$N$745,$B$2:$B$745,B690,$A$2:$A$745,A690)-SUMIFS($O$2:$O$745,$B$2:$B$745,B690,$A$2:$A$745,A690)))*(('Tela de entrada'!$K$16-O690)/(IF((('Tela de entrada'!$K$16*'Tela de entrada'!$D$12)-SUMIFS($O$2:$O$745,$B$2:$B$745,B690,$A$2:$A$745,A690))=0,1,(('Tela de entrada'!$K$16*'Tela de entrada'!$D$12)-SUMIFS($O$2:$O$745,$B$2:$B$745,B690,$A$2:$A$745,A690)))))</f>
        <v>0</v>
      </c>
      <c r="R690" s="1">
        <f t="shared" si="36"/>
        <v>6.6</v>
      </c>
    </row>
    <row r="691" spans="1:18" x14ac:dyDescent="0.25">
      <c r="A691">
        <v>1</v>
      </c>
      <c r="B691">
        <v>1</v>
      </c>
      <c r="C691">
        <v>1</v>
      </c>
      <c r="D691">
        <v>690</v>
      </c>
      <c r="E691">
        <v>1</v>
      </c>
      <c r="F691" s="1">
        <f>INDEX('Tela de entrada'!$C$20:$C$763,MATCH('Contrato Flexível Percentual'!D691,'Tela de entrada'!$B$20:$B$763,0),1)</f>
        <v>29</v>
      </c>
      <c r="G691">
        <v>0</v>
      </c>
      <c r="H691">
        <f t="shared" si="34"/>
        <v>29</v>
      </c>
      <c r="M691" s="1">
        <f t="shared" si="35"/>
        <v>1.4499999999999999E-3</v>
      </c>
      <c r="N691" s="1">
        <f>IF('Tela de entrada'!$K$14="carga",$L$2*M691,'Contrato Flexível Percentual'!$L$2/'Tela de entrada'!$D$12)</f>
        <v>5.8</v>
      </c>
      <c r="O691" s="1">
        <f>IFERROR(MIN('Tela de entrada'!$K$16,MAX(N691,'Tela de entrada'!$K$15)),"")</f>
        <v>5.8</v>
      </c>
      <c r="P691" s="1">
        <f>MAX(0,(SUMIFS($O$2:$O$745,$B$2:$B$745,B691,$A$2:$A$745,A691)-SUMIFS($N$2:$N$745,$B$2:$B$745,B691,$A$2:$A$745,A691)))*((O691-'Tela de entrada'!$K$15)/(IF(SUMIFS($O$2:$O$745,$B$2:$B$745,B691,$A$2:$A$745,A691)-('Tela de entrada'!$K$15*'Tela de entrada'!$D$12)=0,1,SUMIFS($O$2:$O$745,$B$2:$B$745,B691,$A$2:$A$745,A691)-('Tela de entrada'!$K$15*'Tela de entrada'!$D$12))))</f>
        <v>0</v>
      </c>
      <c r="Q691" s="1">
        <f>MAX(0,(SUMIFS($N$2:$N$745,$B$2:$B$745,B691,$A$2:$A$745,A691)-SUMIFS($O$2:$O$745,$B$2:$B$745,B691,$A$2:$A$745,A691)))*(('Tela de entrada'!$K$16-O691)/(IF((('Tela de entrada'!$K$16*'Tela de entrada'!$D$12)-SUMIFS($O$2:$O$745,$B$2:$B$745,B691,$A$2:$A$745,A691))=0,1,(('Tela de entrada'!$K$16*'Tela de entrada'!$D$12)-SUMIFS($O$2:$O$745,$B$2:$B$745,B691,$A$2:$A$745,A691)))))</f>
        <v>0</v>
      </c>
      <c r="R691" s="1">
        <f t="shared" si="36"/>
        <v>5.8</v>
      </c>
    </row>
    <row r="692" spans="1:18" x14ac:dyDescent="0.25">
      <c r="A692">
        <v>1</v>
      </c>
      <c r="B692">
        <v>1</v>
      </c>
      <c r="C692">
        <v>1</v>
      </c>
      <c r="D692">
        <v>691</v>
      </c>
      <c r="E692">
        <v>1</v>
      </c>
      <c r="F692" s="1">
        <f>INDEX('Tela de entrada'!$C$20:$C$763,MATCH('Contrato Flexível Percentual'!D692,'Tela de entrada'!$B$20:$B$763,0),1)</f>
        <v>23</v>
      </c>
      <c r="G692">
        <v>0</v>
      </c>
      <c r="H692">
        <f t="shared" si="34"/>
        <v>23</v>
      </c>
      <c r="M692" s="1">
        <f t="shared" si="35"/>
        <v>1.15E-3</v>
      </c>
      <c r="N692" s="1">
        <f>IF('Tela de entrada'!$K$14="carga",$L$2*M692,'Contrato Flexível Percentual'!$L$2/'Tela de entrada'!$D$12)</f>
        <v>4.5999999999999996</v>
      </c>
      <c r="O692" s="1">
        <f>IFERROR(MIN('Tela de entrada'!$K$16,MAX(N692,'Tela de entrada'!$K$15)),"")</f>
        <v>4.5999999999999996</v>
      </c>
      <c r="P692" s="1">
        <f>MAX(0,(SUMIFS($O$2:$O$745,$B$2:$B$745,B692,$A$2:$A$745,A692)-SUMIFS($N$2:$N$745,$B$2:$B$745,B692,$A$2:$A$745,A692)))*((O692-'Tela de entrada'!$K$15)/(IF(SUMIFS($O$2:$O$745,$B$2:$B$745,B692,$A$2:$A$745,A692)-('Tela de entrada'!$K$15*'Tela de entrada'!$D$12)=0,1,SUMIFS($O$2:$O$745,$B$2:$B$745,B692,$A$2:$A$745,A692)-('Tela de entrada'!$K$15*'Tela de entrada'!$D$12))))</f>
        <v>0</v>
      </c>
      <c r="Q692" s="1">
        <f>MAX(0,(SUMIFS($N$2:$N$745,$B$2:$B$745,B692,$A$2:$A$745,A692)-SUMIFS($O$2:$O$745,$B$2:$B$745,B692,$A$2:$A$745,A692)))*(('Tela de entrada'!$K$16-O692)/(IF((('Tela de entrada'!$K$16*'Tela de entrada'!$D$12)-SUMIFS($O$2:$O$745,$B$2:$B$745,B692,$A$2:$A$745,A692))=0,1,(('Tela de entrada'!$K$16*'Tela de entrada'!$D$12)-SUMIFS($O$2:$O$745,$B$2:$B$745,B692,$A$2:$A$745,A692)))))</f>
        <v>0</v>
      </c>
      <c r="R692" s="1">
        <f t="shared" si="36"/>
        <v>4.5999999999999996</v>
      </c>
    </row>
    <row r="693" spans="1:18" x14ac:dyDescent="0.25">
      <c r="A693">
        <v>1</v>
      </c>
      <c r="B693">
        <v>1</v>
      </c>
      <c r="C693">
        <v>1</v>
      </c>
      <c r="D693">
        <v>692</v>
      </c>
      <c r="E693">
        <v>1</v>
      </c>
      <c r="F693" s="1">
        <f>INDEX('Tela de entrada'!$C$20:$C$763,MATCH('Contrato Flexível Percentual'!D693,'Tela de entrada'!$B$20:$B$763,0),1)</f>
        <v>49</v>
      </c>
      <c r="G693">
        <v>0</v>
      </c>
      <c r="H693">
        <f t="shared" si="34"/>
        <v>49</v>
      </c>
      <c r="M693" s="1">
        <f t="shared" si="35"/>
        <v>2.4499999999999999E-3</v>
      </c>
      <c r="N693" s="1">
        <f>IF('Tela de entrada'!$K$14="carga",$L$2*M693,'Contrato Flexível Percentual'!$L$2/'Tela de entrada'!$D$12)</f>
        <v>9.7999999999999989</v>
      </c>
      <c r="O693" s="1">
        <f>IFERROR(MIN('Tela de entrada'!$K$16,MAX(N693,'Tela de entrada'!$K$15)),"")</f>
        <v>9.7999999999999989</v>
      </c>
      <c r="P693" s="1">
        <f>MAX(0,(SUMIFS($O$2:$O$745,$B$2:$B$745,B693,$A$2:$A$745,A693)-SUMIFS($N$2:$N$745,$B$2:$B$745,B693,$A$2:$A$745,A693)))*((O693-'Tela de entrada'!$K$15)/(IF(SUMIFS($O$2:$O$745,$B$2:$B$745,B693,$A$2:$A$745,A693)-('Tela de entrada'!$K$15*'Tela de entrada'!$D$12)=0,1,SUMIFS($O$2:$O$745,$B$2:$B$745,B693,$A$2:$A$745,A693)-('Tela de entrada'!$K$15*'Tela de entrada'!$D$12))))</f>
        <v>0</v>
      </c>
      <c r="Q693" s="1">
        <f>MAX(0,(SUMIFS($N$2:$N$745,$B$2:$B$745,B693,$A$2:$A$745,A693)-SUMIFS($O$2:$O$745,$B$2:$B$745,B693,$A$2:$A$745,A693)))*(('Tela de entrada'!$K$16-O693)/(IF((('Tela de entrada'!$K$16*'Tela de entrada'!$D$12)-SUMIFS($O$2:$O$745,$B$2:$B$745,B693,$A$2:$A$745,A693))=0,1,(('Tela de entrada'!$K$16*'Tela de entrada'!$D$12)-SUMIFS($O$2:$O$745,$B$2:$B$745,B693,$A$2:$A$745,A693)))))</f>
        <v>0</v>
      </c>
      <c r="R693" s="1">
        <f t="shared" si="36"/>
        <v>9.7999999999999989</v>
      </c>
    </row>
    <row r="694" spans="1:18" x14ac:dyDescent="0.25">
      <c r="A694">
        <v>1</v>
      </c>
      <c r="B694">
        <v>1</v>
      </c>
      <c r="C694">
        <v>1</v>
      </c>
      <c r="D694">
        <v>693</v>
      </c>
      <c r="E694">
        <v>1</v>
      </c>
      <c r="F694" s="1">
        <f>INDEX('Tela de entrada'!$C$20:$C$763,MATCH('Contrato Flexível Percentual'!D694,'Tela de entrada'!$B$20:$B$763,0),1)</f>
        <v>32</v>
      </c>
      <c r="G694">
        <v>0</v>
      </c>
      <c r="H694">
        <f t="shared" si="34"/>
        <v>32</v>
      </c>
      <c r="M694" s="1">
        <f t="shared" si="35"/>
        <v>1.6000000000000001E-3</v>
      </c>
      <c r="N694" s="1">
        <f>IF('Tela de entrada'!$K$14="carga",$L$2*M694,'Contrato Flexível Percentual'!$L$2/'Tela de entrada'!$D$12)</f>
        <v>6.4</v>
      </c>
      <c r="O694" s="1">
        <f>IFERROR(MIN('Tela de entrada'!$K$16,MAX(N694,'Tela de entrada'!$K$15)),"")</f>
        <v>6.4</v>
      </c>
      <c r="P694" s="1">
        <f>MAX(0,(SUMIFS($O$2:$O$745,$B$2:$B$745,B694,$A$2:$A$745,A694)-SUMIFS($N$2:$N$745,$B$2:$B$745,B694,$A$2:$A$745,A694)))*((O694-'Tela de entrada'!$K$15)/(IF(SUMIFS($O$2:$O$745,$B$2:$B$745,B694,$A$2:$A$745,A694)-('Tela de entrada'!$K$15*'Tela de entrada'!$D$12)=0,1,SUMIFS($O$2:$O$745,$B$2:$B$745,B694,$A$2:$A$745,A694)-('Tela de entrada'!$K$15*'Tela de entrada'!$D$12))))</f>
        <v>0</v>
      </c>
      <c r="Q694" s="1">
        <f>MAX(0,(SUMIFS($N$2:$N$745,$B$2:$B$745,B694,$A$2:$A$745,A694)-SUMIFS($O$2:$O$745,$B$2:$B$745,B694,$A$2:$A$745,A694)))*(('Tela de entrada'!$K$16-O694)/(IF((('Tela de entrada'!$K$16*'Tela de entrada'!$D$12)-SUMIFS($O$2:$O$745,$B$2:$B$745,B694,$A$2:$A$745,A694))=0,1,(('Tela de entrada'!$K$16*'Tela de entrada'!$D$12)-SUMIFS($O$2:$O$745,$B$2:$B$745,B694,$A$2:$A$745,A694)))))</f>
        <v>0</v>
      </c>
      <c r="R694" s="1">
        <f t="shared" si="36"/>
        <v>6.4</v>
      </c>
    </row>
    <row r="695" spans="1:18" x14ac:dyDescent="0.25">
      <c r="A695">
        <v>1</v>
      </c>
      <c r="B695">
        <v>1</v>
      </c>
      <c r="C695">
        <v>1</v>
      </c>
      <c r="D695">
        <v>694</v>
      </c>
      <c r="E695">
        <v>1</v>
      </c>
      <c r="F695" s="1">
        <f>INDEX('Tela de entrada'!$C$20:$C$763,MATCH('Contrato Flexível Percentual'!D695,'Tela de entrada'!$B$20:$B$763,0),1)</f>
        <v>5</v>
      </c>
      <c r="G695">
        <v>0</v>
      </c>
      <c r="H695">
        <f t="shared" si="34"/>
        <v>5</v>
      </c>
      <c r="M695" s="1">
        <f t="shared" si="35"/>
        <v>2.5000000000000001E-4</v>
      </c>
      <c r="N695" s="1">
        <f>IF('Tela de entrada'!$K$14="carga",$L$2*M695,'Contrato Flexível Percentual'!$L$2/'Tela de entrada'!$D$12)</f>
        <v>1</v>
      </c>
      <c r="O695" s="1">
        <f>IFERROR(MIN('Tela de entrada'!$K$16,MAX(N695,'Tela de entrada'!$K$15)),"")</f>
        <v>1</v>
      </c>
      <c r="P695" s="1">
        <f>MAX(0,(SUMIFS($O$2:$O$745,$B$2:$B$745,B695,$A$2:$A$745,A695)-SUMIFS($N$2:$N$745,$B$2:$B$745,B695,$A$2:$A$745,A695)))*((O695-'Tela de entrada'!$K$15)/(IF(SUMIFS($O$2:$O$745,$B$2:$B$745,B695,$A$2:$A$745,A695)-('Tela de entrada'!$K$15*'Tela de entrada'!$D$12)=0,1,SUMIFS($O$2:$O$745,$B$2:$B$745,B695,$A$2:$A$745,A695)-('Tela de entrada'!$K$15*'Tela de entrada'!$D$12))))</f>
        <v>0</v>
      </c>
      <c r="Q695" s="1">
        <f>MAX(0,(SUMIFS($N$2:$N$745,$B$2:$B$745,B695,$A$2:$A$745,A695)-SUMIFS($O$2:$O$745,$B$2:$B$745,B695,$A$2:$A$745,A695)))*(('Tela de entrada'!$K$16-O695)/(IF((('Tela de entrada'!$K$16*'Tela de entrada'!$D$12)-SUMIFS($O$2:$O$745,$B$2:$B$745,B695,$A$2:$A$745,A695))=0,1,(('Tela de entrada'!$K$16*'Tela de entrada'!$D$12)-SUMIFS($O$2:$O$745,$B$2:$B$745,B695,$A$2:$A$745,A695)))))</f>
        <v>0</v>
      </c>
      <c r="R695" s="1">
        <f t="shared" si="36"/>
        <v>1</v>
      </c>
    </row>
    <row r="696" spans="1:18" x14ac:dyDescent="0.25">
      <c r="A696">
        <v>1</v>
      </c>
      <c r="B696">
        <v>1</v>
      </c>
      <c r="C696">
        <v>1</v>
      </c>
      <c r="D696">
        <v>695</v>
      </c>
      <c r="E696">
        <v>1</v>
      </c>
      <c r="F696" s="1">
        <f>INDEX('Tela de entrada'!$C$20:$C$763,MATCH('Contrato Flexível Percentual'!D696,'Tela de entrada'!$B$20:$B$763,0),1)</f>
        <v>13</v>
      </c>
      <c r="G696">
        <v>0</v>
      </c>
      <c r="H696">
        <f t="shared" si="34"/>
        <v>13</v>
      </c>
      <c r="M696" s="1">
        <f t="shared" si="35"/>
        <v>6.4999999999999997E-4</v>
      </c>
      <c r="N696" s="1">
        <f>IF('Tela de entrada'!$K$14="carga",$L$2*M696,'Contrato Flexível Percentual'!$L$2/'Tela de entrada'!$D$12)</f>
        <v>2.6</v>
      </c>
      <c r="O696" s="1">
        <f>IFERROR(MIN('Tela de entrada'!$K$16,MAX(N696,'Tela de entrada'!$K$15)),"")</f>
        <v>2.6</v>
      </c>
      <c r="P696" s="1">
        <f>MAX(0,(SUMIFS($O$2:$O$745,$B$2:$B$745,B696,$A$2:$A$745,A696)-SUMIFS($N$2:$N$745,$B$2:$B$745,B696,$A$2:$A$745,A696)))*((O696-'Tela de entrada'!$K$15)/(IF(SUMIFS($O$2:$O$745,$B$2:$B$745,B696,$A$2:$A$745,A696)-('Tela de entrada'!$K$15*'Tela de entrada'!$D$12)=0,1,SUMIFS($O$2:$O$745,$B$2:$B$745,B696,$A$2:$A$745,A696)-('Tela de entrada'!$K$15*'Tela de entrada'!$D$12))))</f>
        <v>0</v>
      </c>
      <c r="Q696" s="1">
        <f>MAX(0,(SUMIFS($N$2:$N$745,$B$2:$B$745,B696,$A$2:$A$745,A696)-SUMIFS($O$2:$O$745,$B$2:$B$745,B696,$A$2:$A$745,A696)))*(('Tela de entrada'!$K$16-O696)/(IF((('Tela de entrada'!$K$16*'Tela de entrada'!$D$12)-SUMIFS($O$2:$O$745,$B$2:$B$745,B696,$A$2:$A$745,A696))=0,1,(('Tela de entrada'!$K$16*'Tela de entrada'!$D$12)-SUMIFS($O$2:$O$745,$B$2:$B$745,B696,$A$2:$A$745,A696)))))</f>
        <v>0</v>
      </c>
      <c r="R696" s="1">
        <f t="shared" si="36"/>
        <v>2.6</v>
      </c>
    </row>
    <row r="697" spans="1:18" x14ac:dyDescent="0.25">
      <c r="A697">
        <v>1</v>
      </c>
      <c r="B697">
        <v>1</v>
      </c>
      <c r="C697">
        <v>1</v>
      </c>
      <c r="D697">
        <v>696</v>
      </c>
      <c r="E697">
        <v>1</v>
      </c>
      <c r="F697" s="1">
        <f>INDEX('Tela de entrada'!$C$20:$C$763,MATCH('Contrato Flexível Percentual'!D697,'Tela de entrada'!$B$20:$B$763,0),1)</f>
        <v>21</v>
      </c>
      <c r="G697">
        <v>0</v>
      </c>
      <c r="H697">
        <f t="shared" si="34"/>
        <v>21</v>
      </c>
      <c r="M697" s="1">
        <f t="shared" si="35"/>
        <v>1.0499999999999999E-3</v>
      </c>
      <c r="N697" s="1">
        <f>IF('Tela de entrada'!$K$14="carga",$L$2*M697,'Contrato Flexível Percentual'!$L$2/'Tela de entrada'!$D$12)</f>
        <v>4.2</v>
      </c>
      <c r="O697" s="1">
        <f>IFERROR(MIN('Tela de entrada'!$K$16,MAX(N697,'Tela de entrada'!$K$15)),"")</f>
        <v>4.2</v>
      </c>
      <c r="P697" s="1">
        <f>MAX(0,(SUMIFS($O$2:$O$745,$B$2:$B$745,B697,$A$2:$A$745,A697)-SUMIFS($N$2:$N$745,$B$2:$B$745,B697,$A$2:$A$745,A697)))*((O697-'Tela de entrada'!$K$15)/(IF(SUMIFS($O$2:$O$745,$B$2:$B$745,B697,$A$2:$A$745,A697)-('Tela de entrada'!$K$15*'Tela de entrada'!$D$12)=0,1,SUMIFS($O$2:$O$745,$B$2:$B$745,B697,$A$2:$A$745,A697)-('Tela de entrada'!$K$15*'Tela de entrada'!$D$12))))</f>
        <v>0</v>
      </c>
      <c r="Q697" s="1">
        <f>MAX(0,(SUMIFS($N$2:$N$745,$B$2:$B$745,B697,$A$2:$A$745,A697)-SUMIFS($O$2:$O$745,$B$2:$B$745,B697,$A$2:$A$745,A697)))*(('Tela de entrada'!$K$16-O697)/(IF((('Tela de entrada'!$K$16*'Tela de entrada'!$D$12)-SUMIFS($O$2:$O$745,$B$2:$B$745,B697,$A$2:$A$745,A697))=0,1,(('Tela de entrada'!$K$16*'Tela de entrada'!$D$12)-SUMIFS($O$2:$O$745,$B$2:$B$745,B697,$A$2:$A$745,A697)))))</f>
        <v>0</v>
      </c>
      <c r="R697" s="1">
        <f t="shared" si="36"/>
        <v>4.2</v>
      </c>
    </row>
    <row r="698" spans="1:18" x14ac:dyDescent="0.25">
      <c r="A698">
        <v>1</v>
      </c>
      <c r="B698">
        <v>1</v>
      </c>
      <c r="C698">
        <v>1</v>
      </c>
      <c r="D698">
        <v>697</v>
      </c>
      <c r="E698">
        <v>1</v>
      </c>
      <c r="F698" s="1">
        <f>INDEX('Tela de entrada'!$C$20:$C$763,MATCH('Contrato Flexível Percentual'!D698,'Tela de entrada'!$B$20:$B$763,0),1)</f>
        <v>37</v>
      </c>
      <c r="G698">
        <v>0</v>
      </c>
      <c r="H698">
        <f t="shared" si="34"/>
        <v>37</v>
      </c>
      <c r="M698" s="1">
        <f t="shared" si="35"/>
        <v>1.8500000000000001E-3</v>
      </c>
      <c r="N698" s="1">
        <f>IF('Tela de entrada'!$K$14="carga",$L$2*M698,'Contrato Flexível Percentual'!$L$2/'Tela de entrada'!$D$12)</f>
        <v>7.4</v>
      </c>
      <c r="O698" s="1">
        <f>IFERROR(MIN('Tela de entrada'!$K$16,MAX(N698,'Tela de entrada'!$K$15)),"")</f>
        <v>7.4</v>
      </c>
      <c r="P698" s="1">
        <f>MAX(0,(SUMIFS($O$2:$O$745,$B$2:$B$745,B698,$A$2:$A$745,A698)-SUMIFS($N$2:$N$745,$B$2:$B$745,B698,$A$2:$A$745,A698)))*((O698-'Tela de entrada'!$K$15)/(IF(SUMIFS($O$2:$O$745,$B$2:$B$745,B698,$A$2:$A$745,A698)-('Tela de entrada'!$K$15*'Tela de entrada'!$D$12)=0,1,SUMIFS($O$2:$O$745,$B$2:$B$745,B698,$A$2:$A$745,A698)-('Tela de entrada'!$K$15*'Tela de entrada'!$D$12))))</f>
        <v>0</v>
      </c>
      <c r="Q698" s="1">
        <f>MAX(0,(SUMIFS($N$2:$N$745,$B$2:$B$745,B698,$A$2:$A$745,A698)-SUMIFS($O$2:$O$745,$B$2:$B$745,B698,$A$2:$A$745,A698)))*(('Tela de entrada'!$K$16-O698)/(IF((('Tela de entrada'!$K$16*'Tela de entrada'!$D$12)-SUMIFS($O$2:$O$745,$B$2:$B$745,B698,$A$2:$A$745,A698))=0,1,(('Tela de entrada'!$K$16*'Tela de entrada'!$D$12)-SUMIFS($O$2:$O$745,$B$2:$B$745,B698,$A$2:$A$745,A698)))))</f>
        <v>0</v>
      </c>
      <c r="R698" s="1">
        <f t="shared" si="36"/>
        <v>7.4</v>
      </c>
    </row>
    <row r="699" spans="1:18" x14ac:dyDescent="0.25">
      <c r="A699">
        <v>1</v>
      </c>
      <c r="B699">
        <v>1</v>
      </c>
      <c r="C699">
        <v>1</v>
      </c>
      <c r="D699">
        <v>698</v>
      </c>
      <c r="E699">
        <v>1</v>
      </c>
      <c r="F699" s="1">
        <f>INDEX('Tela de entrada'!$C$20:$C$763,MATCH('Contrato Flexível Percentual'!D699,'Tela de entrada'!$B$20:$B$763,0),1)</f>
        <v>30</v>
      </c>
      <c r="G699">
        <v>0</v>
      </c>
      <c r="H699">
        <f t="shared" si="34"/>
        <v>30</v>
      </c>
      <c r="M699" s="1">
        <f t="shared" si="35"/>
        <v>1.5E-3</v>
      </c>
      <c r="N699" s="1">
        <f>IF('Tela de entrada'!$K$14="carga",$L$2*M699,'Contrato Flexível Percentual'!$L$2/'Tela de entrada'!$D$12)</f>
        <v>6</v>
      </c>
      <c r="O699" s="1">
        <f>IFERROR(MIN('Tela de entrada'!$K$16,MAX(N699,'Tela de entrada'!$K$15)),"")</f>
        <v>6</v>
      </c>
      <c r="P699" s="1">
        <f>MAX(0,(SUMIFS($O$2:$O$745,$B$2:$B$745,B699,$A$2:$A$745,A699)-SUMIFS($N$2:$N$745,$B$2:$B$745,B699,$A$2:$A$745,A699)))*((O699-'Tela de entrada'!$K$15)/(IF(SUMIFS($O$2:$O$745,$B$2:$B$745,B699,$A$2:$A$745,A699)-('Tela de entrada'!$K$15*'Tela de entrada'!$D$12)=0,1,SUMIFS($O$2:$O$745,$B$2:$B$745,B699,$A$2:$A$745,A699)-('Tela de entrada'!$K$15*'Tela de entrada'!$D$12))))</f>
        <v>0</v>
      </c>
      <c r="Q699" s="1">
        <f>MAX(0,(SUMIFS($N$2:$N$745,$B$2:$B$745,B699,$A$2:$A$745,A699)-SUMIFS($O$2:$O$745,$B$2:$B$745,B699,$A$2:$A$745,A699)))*(('Tela de entrada'!$K$16-O699)/(IF((('Tela de entrada'!$K$16*'Tela de entrada'!$D$12)-SUMIFS($O$2:$O$745,$B$2:$B$745,B699,$A$2:$A$745,A699))=0,1,(('Tela de entrada'!$K$16*'Tela de entrada'!$D$12)-SUMIFS($O$2:$O$745,$B$2:$B$745,B699,$A$2:$A$745,A699)))))</f>
        <v>0</v>
      </c>
      <c r="R699" s="1">
        <f t="shared" si="36"/>
        <v>6</v>
      </c>
    </row>
    <row r="700" spans="1:18" x14ac:dyDescent="0.25">
      <c r="A700">
        <v>1</v>
      </c>
      <c r="B700">
        <v>1</v>
      </c>
      <c r="C700">
        <v>1</v>
      </c>
      <c r="D700">
        <v>699</v>
      </c>
      <c r="E700">
        <v>1</v>
      </c>
      <c r="F700" s="1">
        <f>INDEX('Tela de entrada'!$C$20:$C$763,MATCH('Contrato Flexível Percentual'!D700,'Tela de entrada'!$B$20:$B$763,0),1)</f>
        <v>11</v>
      </c>
      <c r="G700">
        <v>0</v>
      </c>
      <c r="H700">
        <f t="shared" si="34"/>
        <v>11</v>
      </c>
      <c r="M700" s="1">
        <f t="shared" si="35"/>
        <v>5.5000000000000003E-4</v>
      </c>
      <c r="N700" s="1">
        <f>IF('Tela de entrada'!$K$14="carga",$L$2*M700,'Contrato Flexível Percentual'!$L$2/'Tela de entrada'!$D$12)</f>
        <v>2.2000000000000002</v>
      </c>
      <c r="O700" s="1">
        <f>IFERROR(MIN('Tela de entrada'!$K$16,MAX(N700,'Tela de entrada'!$K$15)),"")</f>
        <v>2.2000000000000002</v>
      </c>
      <c r="P700" s="1">
        <f>MAX(0,(SUMIFS($O$2:$O$745,$B$2:$B$745,B700,$A$2:$A$745,A700)-SUMIFS($N$2:$N$745,$B$2:$B$745,B700,$A$2:$A$745,A700)))*((O700-'Tela de entrada'!$K$15)/(IF(SUMIFS($O$2:$O$745,$B$2:$B$745,B700,$A$2:$A$745,A700)-('Tela de entrada'!$K$15*'Tela de entrada'!$D$12)=0,1,SUMIFS($O$2:$O$745,$B$2:$B$745,B700,$A$2:$A$745,A700)-('Tela de entrada'!$K$15*'Tela de entrada'!$D$12))))</f>
        <v>0</v>
      </c>
      <c r="Q700" s="1">
        <f>MAX(0,(SUMIFS($N$2:$N$745,$B$2:$B$745,B700,$A$2:$A$745,A700)-SUMIFS($O$2:$O$745,$B$2:$B$745,B700,$A$2:$A$745,A700)))*(('Tela de entrada'!$K$16-O700)/(IF((('Tela de entrada'!$K$16*'Tela de entrada'!$D$12)-SUMIFS($O$2:$O$745,$B$2:$B$745,B700,$A$2:$A$745,A700))=0,1,(('Tela de entrada'!$K$16*'Tela de entrada'!$D$12)-SUMIFS($O$2:$O$745,$B$2:$B$745,B700,$A$2:$A$745,A700)))))</f>
        <v>0</v>
      </c>
      <c r="R700" s="1">
        <f t="shared" si="36"/>
        <v>2.2000000000000002</v>
      </c>
    </row>
    <row r="701" spans="1:18" x14ac:dyDescent="0.25">
      <c r="A701">
        <v>1</v>
      </c>
      <c r="B701">
        <v>1</v>
      </c>
      <c r="C701">
        <v>1</v>
      </c>
      <c r="D701">
        <v>700</v>
      </c>
      <c r="E701">
        <v>1</v>
      </c>
      <c r="F701" s="1">
        <f>INDEX('Tela de entrada'!$C$20:$C$763,MATCH('Contrato Flexível Percentual'!D701,'Tela de entrada'!$B$20:$B$763,0),1)</f>
        <v>49</v>
      </c>
      <c r="G701">
        <v>0</v>
      </c>
      <c r="H701">
        <f t="shared" si="34"/>
        <v>49</v>
      </c>
      <c r="M701" s="1">
        <f t="shared" si="35"/>
        <v>2.4499999999999999E-3</v>
      </c>
      <c r="N701" s="1">
        <f>IF('Tela de entrada'!$K$14="carga",$L$2*M701,'Contrato Flexível Percentual'!$L$2/'Tela de entrada'!$D$12)</f>
        <v>9.7999999999999989</v>
      </c>
      <c r="O701" s="1">
        <f>IFERROR(MIN('Tela de entrada'!$K$16,MAX(N701,'Tela de entrada'!$K$15)),"")</f>
        <v>9.7999999999999989</v>
      </c>
      <c r="P701" s="1">
        <f>MAX(0,(SUMIFS($O$2:$O$745,$B$2:$B$745,B701,$A$2:$A$745,A701)-SUMIFS($N$2:$N$745,$B$2:$B$745,B701,$A$2:$A$745,A701)))*((O701-'Tela de entrada'!$K$15)/(IF(SUMIFS($O$2:$O$745,$B$2:$B$745,B701,$A$2:$A$745,A701)-('Tela de entrada'!$K$15*'Tela de entrada'!$D$12)=0,1,SUMIFS($O$2:$O$745,$B$2:$B$745,B701,$A$2:$A$745,A701)-('Tela de entrada'!$K$15*'Tela de entrada'!$D$12))))</f>
        <v>0</v>
      </c>
      <c r="Q701" s="1">
        <f>MAX(0,(SUMIFS($N$2:$N$745,$B$2:$B$745,B701,$A$2:$A$745,A701)-SUMIFS($O$2:$O$745,$B$2:$B$745,B701,$A$2:$A$745,A701)))*(('Tela de entrada'!$K$16-O701)/(IF((('Tela de entrada'!$K$16*'Tela de entrada'!$D$12)-SUMIFS($O$2:$O$745,$B$2:$B$745,B701,$A$2:$A$745,A701))=0,1,(('Tela de entrada'!$K$16*'Tela de entrada'!$D$12)-SUMIFS($O$2:$O$745,$B$2:$B$745,B701,$A$2:$A$745,A701)))))</f>
        <v>0</v>
      </c>
      <c r="R701" s="1">
        <f t="shared" si="36"/>
        <v>9.7999999999999989</v>
      </c>
    </row>
    <row r="702" spans="1:18" x14ac:dyDescent="0.25">
      <c r="A702">
        <v>1</v>
      </c>
      <c r="B702">
        <v>1</v>
      </c>
      <c r="C702">
        <v>1</v>
      </c>
      <c r="D702">
        <v>701</v>
      </c>
      <c r="E702">
        <v>1</v>
      </c>
      <c r="F702" s="1">
        <f>INDEX('Tela de entrada'!$C$20:$C$763,MATCH('Contrato Flexível Percentual'!D702,'Tela de entrada'!$B$20:$B$763,0),1)</f>
        <v>28</v>
      </c>
      <c r="G702">
        <v>0</v>
      </c>
      <c r="H702">
        <f t="shared" si="34"/>
        <v>28</v>
      </c>
      <c r="M702" s="1">
        <f t="shared" si="35"/>
        <v>1.4E-3</v>
      </c>
      <c r="N702" s="1">
        <f>IF('Tela de entrada'!$K$14="carga",$L$2*M702,'Contrato Flexível Percentual'!$L$2/'Tela de entrada'!$D$12)</f>
        <v>5.6</v>
      </c>
      <c r="O702" s="1">
        <f>IFERROR(MIN('Tela de entrada'!$K$16,MAX(N702,'Tela de entrada'!$K$15)),"")</f>
        <v>5.6</v>
      </c>
      <c r="P702" s="1">
        <f>MAX(0,(SUMIFS($O$2:$O$745,$B$2:$B$745,B702,$A$2:$A$745,A702)-SUMIFS($N$2:$N$745,$B$2:$B$745,B702,$A$2:$A$745,A702)))*((O702-'Tela de entrada'!$K$15)/(IF(SUMIFS($O$2:$O$745,$B$2:$B$745,B702,$A$2:$A$745,A702)-('Tela de entrada'!$K$15*'Tela de entrada'!$D$12)=0,1,SUMIFS($O$2:$O$745,$B$2:$B$745,B702,$A$2:$A$745,A702)-('Tela de entrada'!$K$15*'Tela de entrada'!$D$12))))</f>
        <v>0</v>
      </c>
      <c r="Q702" s="1">
        <f>MAX(0,(SUMIFS($N$2:$N$745,$B$2:$B$745,B702,$A$2:$A$745,A702)-SUMIFS($O$2:$O$745,$B$2:$B$745,B702,$A$2:$A$745,A702)))*(('Tela de entrada'!$K$16-O702)/(IF((('Tela de entrada'!$K$16*'Tela de entrada'!$D$12)-SUMIFS($O$2:$O$745,$B$2:$B$745,B702,$A$2:$A$745,A702))=0,1,(('Tela de entrada'!$K$16*'Tela de entrada'!$D$12)-SUMIFS($O$2:$O$745,$B$2:$B$745,B702,$A$2:$A$745,A702)))))</f>
        <v>0</v>
      </c>
      <c r="R702" s="1">
        <f t="shared" si="36"/>
        <v>5.6</v>
      </c>
    </row>
    <row r="703" spans="1:18" x14ac:dyDescent="0.25">
      <c r="A703">
        <v>1</v>
      </c>
      <c r="B703">
        <v>1</v>
      </c>
      <c r="C703">
        <v>1</v>
      </c>
      <c r="D703">
        <v>702</v>
      </c>
      <c r="E703">
        <v>1</v>
      </c>
      <c r="F703" s="1">
        <f>INDEX('Tela de entrada'!$C$20:$C$763,MATCH('Contrato Flexível Percentual'!D703,'Tela de entrada'!$B$20:$B$763,0),1)</f>
        <v>36</v>
      </c>
      <c r="G703">
        <v>0</v>
      </c>
      <c r="H703">
        <f t="shared" si="34"/>
        <v>36</v>
      </c>
      <c r="M703" s="1">
        <f t="shared" si="35"/>
        <v>1.8E-3</v>
      </c>
      <c r="N703" s="1">
        <f>IF('Tela de entrada'!$K$14="carga",$L$2*M703,'Contrato Flexível Percentual'!$L$2/'Tela de entrada'!$D$12)</f>
        <v>7.2</v>
      </c>
      <c r="O703" s="1">
        <f>IFERROR(MIN('Tela de entrada'!$K$16,MAX(N703,'Tela de entrada'!$K$15)),"")</f>
        <v>7.2</v>
      </c>
      <c r="P703" s="1">
        <f>MAX(0,(SUMIFS($O$2:$O$745,$B$2:$B$745,B703,$A$2:$A$745,A703)-SUMIFS($N$2:$N$745,$B$2:$B$745,B703,$A$2:$A$745,A703)))*((O703-'Tela de entrada'!$K$15)/(IF(SUMIFS($O$2:$O$745,$B$2:$B$745,B703,$A$2:$A$745,A703)-('Tela de entrada'!$K$15*'Tela de entrada'!$D$12)=0,1,SUMIFS($O$2:$O$745,$B$2:$B$745,B703,$A$2:$A$745,A703)-('Tela de entrada'!$K$15*'Tela de entrada'!$D$12))))</f>
        <v>0</v>
      </c>
      <c r="Q703" s="1">
        <f>MAX(0,(SUMIFS($N$2:$N$745,$B$2:$B$745,B703,$A$2:$A$745,A703)-SUMIFS($O$2:$O$745,$B$2:$B$745,B703,$A$2:$A$745,A703)))*(('Tela de entrada'!$K$16-O703)/(IF((('Tela de entrada'!$K$16*'Tela de entrada'!$D$12)-SUMIFS($O$2:$O$745,$B$2:$B$745,B703,$A$2:$A$745,A703))=0,1,(('Tela de entrada'!$K$16*'Tela de entrada'!$D$12)-SUMIFS($O$2:$O$745,$B$2:$B$745,B703,$A$2:$A$745,A703)))))</f>
        <v>0</v>
      </c>
      <c r="R703" s="1">
        <f t="shared" si="36"/>
        <v>7.2</v>
      </c>
    </row>
    <row r="704" spans="1:18" x14ac:dyDescent="0.25">
      <c r="A704">
        <v>1</v>
      </c>
      <c r="B704">
        <v>1</v>
      </c>
      <c r="C704">
        <v>1</v>
      </c>
      <c r="D704">
        <v>703</v>
      </c>
      <c r="E704">
        <v>1</v>
      </c>
      <c r="F704" s="1">
        <f>INDEX('Tela de entrada'!$C$20:$C$763,MATCH('Contrato Flexível Percentual'!D704,'Tela de entrada'!$B$20:$B$763,0),1)</f>
        <v>8</v>
      </c>
      <c r="G704">
        <v>0</v>
      </c>
      <c r="H704">
        <f t="shared" si="34"/>
        <v>8</v>
      </c>
      <c r="M704" s="1">
        <f t="shared" si="35"/>
        <v>4.0000000000000002E-4</v>
      </c>
      <c r="N704" s="1">
        <f>IF('Tela de entrada'!$K$14="carga",$L$2*M704,'Contrato Flexível Percentual'!$L$2/'Tela de entrada'!$D$12)</f>
        <v>1.6</v>
      </c>
      <c r="O704" s="1">
        <f>IFERROR(MIN('Tela de entrada'!$K$16,MAX(N704,'Tela de entrada'!$K$15)),"")</f>
        <v>1.6</v>
      </c>
      <c r="P704" s="1">
        <f>MAX(0,(SUMIFS($O$2:$O$745,$B$2:$B$745,B704,$A$2:$A$745,A704)-SUMIFS($N$2:$N$745,$B$2:$B$745,B704,$A$2:$A$745,A704)))*((O704-'Tela de entrada'!$K$15)/(IF(SUMIFS($O$2:$O$745,$B$2:$B$745,B704,$A$2:$A$745,A704)-('Tela de entrada'!$K$15*'Tela de entrada'!$D$12)=0,1,SUMIFS($O$2:$O$745,$B$2:$B$745,B704,$A$2:$A$745,A704)-('Tela de entrada'!$K$15*'Tela de entrada'!$D$12))))</f>
        <v>0</v>
      </c>
      <c r="Q704" s="1">
        <f>MAX(0,(SUMIFS($N$2:$N$745,$B$2:$B$745,B704,$A$2:$A$745,A704)-SUMIFS($O$2:$O$745,$B$2:$B$745,B704,$A$2:$A$745,A704)))*(('Tela de entrada'!$K$16-O704)/(IF((('Tela de entrada'!$K$16*'Tela de entrada'!$D$12)-SUMIFS($O$2:$O$745,$B$2:$B$745,B704,$A$2:$A$745,A704))=0,1,(('Tela de entrada'!$K$16*'Tela de entrada'!$D$12)-SUMIFS($O$2:$O$745,$B$2:$B$745,B704,$A$2:$A$745,A704)))))</f>
        <v>0</v>
      </c>
      <c r="R704" s="1">
        <f t="shared" si="36"/>
        <v>1.6</v>
      </c>
    </row>
    <row r="705" spans="1:18" x14ac:dyDescent="0.25">
      <c r="A705">
        <v>1</v>
      </c>
      <c r="B705">
        <v>1</v>
      </c>
      <c r="C705">
        <v>1</v>
      </c>
      <c r="D705">
        <v>704</v>
      </c>
      <c r="E705">
        <v>1</v>
      </c>
      <c r="F705" s="1">
        <f>INDEX('Tela de entrada'!$C$20:$C$763,MATCH('Contrato Flexível Percentual'!D705,'Tela de entrada'!$B$20:$B$763,0),1)</f>
        <v>28</v>
      </c>
      <c r="G705">
        <v>0</v>
      </c>
      <c r="H705">
        <f t="shared" si="34"/>
        <v>28</v>
      </c>
      <c r="M705" s="1">
        <f t="shared" si="35"/>
        <v>1.4E-3</v>
      </c>
      <c r="N705" s="1">
        <f>IF('Tela de entrada'!$K$14="carga",$L$2*M705,'Contrato Flexível Percentual'!$L$2/'Tela de entrada'!$D$12)</f>
        <v>5.6</v>
      </c>
      <c r="O705" s="1">
        <f>IFERROR(MIN('Tela de entrada'!$K$16,MAX(N705,'Tela de entrada'!$K$15)),"")</f>
        <v>5.6</v>
      </c>
      <c r="P705" s="1">
        <f>MAX(0,(SUMIFS($O$2:$O$745,$B$2:$B$745,B705,$A$2:$A$745,A705)-SUMIFS($N$2:$N$745,$B$2:$B$745,B705,$A$2:$A$745,A705)))*((O705-'Tela de entrada'!$K$15)/(IF(SUMIFS($O$2:$O$745,$B$2:$B$745,B705,$A$2:$A$745,A705)-('Tela de entrada'!$K$15*'Tela de entrada'!$D$12)=0,1,SUMIFS($O$2:$O$745,$B$2:$B$745,B705,$A$2:$A$745,A705)-('Tela de entrada'!$K$15*'Tela de entrada'!$D$12))))</f>
        <v>0</v>
      </c>
      <c r="Q705" s="1">
        <f>MAX(0,(SUMIFS($N$2:$N$745,$B$2:$B$745,B705,$A$2:$A$745,A705)-SUMIFS($O$2:$O$745,$B$2:$B$745,B705,$A$2:$A$745,A705)))*(('Tela de entrada'!$K$16-O705)/(IF((('Tela de entrada'!$K$16*'Tela de entrada'!$D$12)-SUMIFS($O$2:$O$745,$B$2:$B$745,B705,$A$2:$A$745,A705))=0,1,(('Tela de entrada'!$K$16*'Tela de entrada'!$D$12)-SUMIFS($O$2:$O$745,$B$2:$B$745,B705,$A$2:$A$745,A705)))))</f>
        <v>0</v>
      </c>
      <c r="R705" s="1">
        <f t="shared" si="36"/>
        <v>5.6</v>
      </c>
    </row>
    <row r="706" spans="1:18" x14ac:dyDescent="0.25">
      <c r="A706">
        <v>1</v>
      </c>
      <c r="B706">
        <v>1</v>
      </c>
      <c r="C706">
        <v>1</v>
      </c>
      <c r="D706">
        <v>705</v>
      </c>
      <c r="E706">
        <v>1</v>
      </c>
      <c r="F706" s="1">
        <f>INDEX('Tela de entrada'!$C$20:$C$763,MATCH('Contrato Flexível Percentual'!D706,'Tela de entrada'!$B$20:$B$763,0),1)</f>
        <v>19</v>
      </c>
      <c r="G706">
        <v>0</v>
      </c>
      <c r="H706">
        <f t="shared" si="34"/>
        <v>19</v>
      </c>
      <c r="M706" s="1">
        <f t="shared" si="35"/>
        <v>9.5E-4</v>
      </c>
      <c r="N706" s="1">
        <f>IF('Tela de entrada'!$K$14="carga",$L$2*M706,'Contrato Flexível Percentual'!$L$2/'Tela de entrada'!$D$12)</f>
        <v>3.8</v>
      </c>
      <c r="O706" s="1">
        <f>IFERROR(MIN('Tela de entrada'!$K$16,MAX(N706,'Tela de entrada'!$K$15)),"")</f>
        <v>3.8</v>
      </c>
      <c r="P706" s="1">
        <f>MAX(0,(SUMIFS($O$2:$O$745,$B$2:$B$745,B706,$A$2:$A$745,A706)-SUMIFS($N$2:$N$745,$B$2:$B$745,B706,$A$2:$A$745,A706)))*((O706-'Tela de entrada'!$K$15)/(IF(SUMIFS($O$2:$O$745,$B$2:$B$745,B706,$A$2:$A$745,A706)-('Tela de entrada'!$K$15*'Tela de entrada'!$D$12)=0,1,SUMIFS($O$2:$O$745,$B$2:$B$745,B706,$A$2:$A$745,A706)-('Tela de entrada'!$K$15*'Tela de entrada'!$D$12))))</f>
        <v>0</v>
      </c>
      <c r="Q706" s="1">
        <f>MAX(0,(SUMIFS($N$2:$N$745,$B$2:$B$745,B706,$A$2:$A$745,A706)-SUMIFS($O$2:$O$745,$B$2:$B$745,B706,$A$2:$A$745,A706)))*(('Tela de entrada'!$K$16-O706)/(IF((('Tela de entrada'!$K$16*'Tela de entrada'!$D$12)-SUMIFS($O$2:$O$745,$B$2:$B$745,B706,$A$2:$A$745,A706))=0,1,(('Tela de entrada'!$K$16*'Tela de entrada'!$D$12)-SUMIFS($O$2:$O$745,$B$2:$B$745,B706,$A$2:$A$745,A706)))))</f>
        <v>0</v>
      </c>
      <c r="R706" s="1">
        <f t="shared" si="36"/>
        <v>3.8</v>
      </c>
    </row>
    <row r="707" spans="1:18" x14ac:dyDescent="0.25">
      <c r="A707">
        <v>1</v>
      </c>
      <c r="B707">
        <v>1</v>
      </c>
      <c r="C707">
        <v>1</v>
      </c>
      <c r="D707">
        <v>706</v>
      </c>
      <c r="E707">
        <v>1</v>
      </c>
      <c r="F707" s="1">
        <f>INDEX('Tela de entrada'!$C$20:$C$763,MATCH('Contrato Flexível Percentual'!D707,'Tela de entrada'!$B$20:$B$763,0),1)</f>
        <v>43</v>
      </c>
      <c r="G707">
        <v>0</v>
      </c>
      <c r="H707">
        <f t="shared" ref="H707:H745" si="37">F707-G707</f>
        <v>43</v>
      </c>
      <c r="M707" s="1">
        <f t="shared" ref="M707:M745" si="38">H707/IF(SUM($H$2:$H$745)=0,1,SUM($H$2:$H$745))</f>
        <v>2.15E-3</v>
      </c>
      <c r="N707" s="1">
        <f>IF('Tela de entrada'!$K$14="carga",$L$2*M707,'Contrato Flexível Percentual'!$L$2/'Tela de entrada'!$D$12)</f>
        <v>8.6</v>
      </c>
      <c r="O707" s="1">
        <f>IFERROR(MIN('Tela de entrada'!$K$16,MAX(N707,'Tela de entrada'!$K$15)),"")</f>
        <v>8.6</v>
      </c>
      <c r="P707" s="1">
        <f>MAX(0,(SUMIFS($O$2:$O$745,$B$2:$B$745,B707,$A$2:$A$745,A707)-SUMIFS($N$2:$N$745,$B$2:$B$745,B707,$A$2:$A$745,A707)))*((O707-'Tela de entrada'!$K$15)/(IF(SUMIFS($O$2:$O$745,$B$2:$B$745,B707,$A$2:$A$745,A707)-('Tela de entrada'!$K$15*'Tela de entrada'!$D$12)=0,1,SUMIFS($O$2:$O$745,$B$2:$B$745,B707,$A$2:$A$745,A707)-('Tela de entrada'!$K$15*'Tela de entrada'!$D$12))))</f>
        <v>0</v>
      </c>
      <c r="Q707" s="1">
        <f>MAX(0,(SUMIFS($N$2:$N$745,$B$2:$B$745,B707,$A$2:$A$745,A707)-SUMIFS($O$2:$O$745,$B$2:$B$745,B707,$A$2:$A$745,A707)))*(('Tela de entrada'!$K$16-O707)/(IF((('Tela de entrada'!$K$16*'Tela de entrada'!$D$12)-SUMIFS($O$2:$O$745,$B$2:$B$745,B707,$A$2:$A$745,A707))=0,1,(('Tela de entrada'!$K$16*'Tela de entrada'!$D$12)-SUMIFS($O$2:$O$745,$B$2:$B$745,B707,$A$2:$A$745,A707)))))</f>
        <v>0</v>
      </c>
      <c r="R707" s="1">
        <f t="shared" ref="R707:R745" si="39">O707-P707+Q707</f>
        <v>8.6</v>
      </c>
    </row>
    <row r="708" spans="1:18" x14ac:dyDescent="0.25">
      <c r="A708">
        <v>1</v>
      </c>
      <c r="B708">
        <v>1</v>
      </c>
      <c r="C708">
        <v>1</v>
      </c>
      <c r="D708">
        <v>707</v>
      </c>
      <c r="E708">
        <v>1</v>
      </c>
      <c r="F708" s="1">
        <f>INDEX('Tela de entrada'!$C$20:$C$763,MATCH('Contrato Flexível Percentual'!D708,'Tela de entrada'!$B$20:$B$763,0),1)</f>
        <v>12</v>
      </c>
      <c r="G708">
        <v>0</v>
      </c>
      <c r="H708">
        <f t="shared" si="37"/>
        <v>12</v>
      </c>
      <c r="M708" s="1">
        <f t="shared" si="38"/>
        <v>5.9999999999999995E-4</v>
      </c>
      <c r="N708" s="1">
        <f>IF('Tela de entrada'!$K$14="carga",$L$2*M708,'Contrato Flexível Percentual'!$L$2/'Tela de entrada'!$D$12)</f>
        <v>2.4</v>
      </c>
      <c r="O708" s="1">
        <f>IFERROR(MIN('Tela de entrada'!$K$16,MAX(N708,'Tela de entrada'!$K$15)),"")</f>
        <v>2.4</v>
      </c>
      <c r="P708" s="1">
        <f>MAX(0,(SUMIFS($O$2:$O$745,$B$2:$B$745,B708,$A$2:$A$745,A708)-SUMIFS($N$2:$N$745,$B$2:$B$745,B708,$A$2:$A$745,A708)))*((O708-'Tela de entrada'!$K$15)/(IF(SUMIFS($O$2:$O$745,$B$2:$B$745,B708,$A$2:$A$745,A708)-('Tela de entrada'!$K$15*'Tela de entrada'!$D$12)=0,1,SUMIFS($O$2:$O$745,$B$2:$B$745,B708,$A$2:$A$745,A708)-('Tela de entrada'!$K$15*'Tela de entrada'!$D$12))))</f>
        <v>0</v>
      </c>
      <c r="Q708" s="1">
        <f>MAX(0,(SUMIFS($N$2:$N$745,$B$2:$B$745,B708,$A$2:$A$745,A708)-SUMIFS($O$2:$O$745,$B$2:$B$745,B708,$A$2:$A$745,A708)))*(('Tela de entrada'!$K$16-O708)/(IF((('Tela de entrada'!$K$16*'Tela de entrada'!$D$12)-SUMIFS($O$2:$O$745,$B$2:$B$745,B708,$A$2:$A$745,A708))=0,1,(('Tela de entrada'!$K$16*'Tela de entrada'!$D$12)-SUMIFS($O$2:$O$745,$B$2:$B$745,B708,$A$2:$A$745,A708)))))</f>
        <v>0</v>
      </c>
      <c r="R708" s="1">
        <f t="shared" si="39"/>
        <v>2.4</v>
      </c>
    </row>
    <row r="709" spans="1:18" x14ac:dyDescent="0.25">
      <c r="A709">
        <v>1</v>
      </c>
      <c r="B709">
        <v>1</v>
      </c>
      <c r="C709">
        <v>1</v>
      </c>
      <c r="D709">
        <v>708</v>
      </c>
      <c r="E709">
        <v>1</v>
      </c>
      <c r="F709" s="1">
        <f>INDEX('Tela de entrada'!$C$20:$C$763,MATCH('Contrato Flexível Percentual'!D709,'Tela de entrada'!$B$20:$B$763,0),1)</f>
        <v>36</v>
      </c>
      <c r="G709">
        <v>0</v>
      </c>
      <c r="H709">
        <f t="shared" si="37"/>
        <v>36</v>
      </c>
      <c r="M709" s="1">
        <f t="shared" si="38"/>
        <v>1.8E-3</v>
      </c>
      <c r="N709" s="1">
        <f>IF('Tela de entrada'!$K$14="carga",$L$2*M709,'Contrato Flexível Percentual'!$L$2/'Tela de entrada'!$D$12)</f>
        <v>7.2</v>
      </c>
      <c r="O709" s="1">
        <f>IFERROR(MIN('Tela de entrada'!$K$16,MAX(N709,'Tela de entrada'!$K$15)),"")</f>
        <v>7.2</v>
      </c>
      <c r="P709" s="1">
        <f>MAX(0,(SUMIFS($O$2:$O$745,$B$2:$B$745,B709,$A$2:$A$745,A709)-SUMIFS($N$2:$N$745,$B$2:$B$745,B709,$A$2:$A$745,A709)))*((O709-'Tela de entrada'!$K$15)/(IF(SUMIFS($O$2:$O$745,$B$2:$B$745,B709,$A$2:$A$745,A709)-('Tela de entrada'!$K$15*'Tela de entrada'!$D$12)=0,1,SUMIFS($O$2:$O$745,$B$2:$B$745,B709,$A$2:$A$745,A709)-('Tela de entrada'!$K$15*'Tela de entrada'!$D$12))))</f>
        <v>0</v>
      </c>
      <c r="Q709" s="1">
        <f>MAX(0,(SUMIFS($N$2:$N$745,$B$2:$B$745,B709,$A$2:$A$745,A709)-SUMIFS($O$2:$O$745,$B$2:$B$745,B709,$A$2:$A$745,A709)))*(('Tela de entrada'!$K$16-O709)/(IF((('Tela de entrada'!$K$16*'Tela de entrada'!$D$12)-SUMIFS($O$2:$O$745,$B$2:$B$745,B709,$A$2:$A$745,A709))=0,1,(('Tela de entrada'!$K$16*'Tela de entrada'!$D$12)-SUMIFS($O$2:$O$745,$B$2:$B$745,B709,$A$2:$A$745,A709)))))</f>
        <v>0</v>
      </c>
      <c r="R709" s="1">
        <f t="shared" si="39"/>
        <v>7.2</v>
      </c>
    </row>
    <row r="710" spans="1:18" x14ac:dyDescent="0.25">
      <c r="A710">
        <v>1</v>
      </c>
      <c r="B710">
        <v>1</v>
      </c>
      <c r="C710">
        <v>1</v>
      </c>
      <c r="D710">
        <v>709</v>
      </c>
      <c r="E710">
        <v>1</v>
      </c>
      <c r="F710" s="1">
        <f>INDEX('Tela de entrada'!$C$20:$C$763,MATCH('Contrato Flexível Percentual'!D710,'Tela de entrada'!$B$20:$B$763,0),1)</f>
        <v>39</v>
      </c>
      <c r="G710">
        <v>0</v>
      </c>
      <c r="H710">
        <f t="shared" si="37"/>
        <v>39</v>
      </c>
      <c r="M710" s="1">
        <f t="shared" si="38"/>
        <v>1.9499999999999999E-3</v>
      </c>
      <c r="N710" s="1">
        <f>IF('Tela de entrada'!$K$14="carga",$L$2*M710,'Contrato Flexível Percentual'!$L$2/'Tela de entrada'!$D$12)</f>
        <v>7.8</v>
      </c>
      <c r="O710" s="1">
        <f>IFERROR(MIN('Tela de entrada'!$K$16,MAX(N710,'Tela de entrada'!$K$15)),"")</f>
        <v>7.8</v>
      </c>
      <c r="P710" s="1">
        <f>MAX(0,(SUMIFS($O$2:$O$745,$B$2:$B$745,B710,$A$2:$A$745,A710)-SUMIFS($N$2:$N$745,$B$2:$B$745,B710,$A$2:$A$745,A710)))*((O710-'Tela de entrada'!$K$15)/(IF(SUMIFS($O$2:$O$745,$B$2:$B$745,B710,$A$2:$A$745,A710)-('Tela de entrada'!$K$15*'Tela de entrada'!$D$12)=0,1,SUMIFS($O$2:$O$745,$B$2:$B$745,B710,$A$2:$A$745,A710)-('Tela de entrada'!$K$15*'Tela de entrada'!$D$12))))</f>
        <v>0</v>
      </c>
      <c r="Q710" s="1">
        <f>MAX(0,(SUMIFS($N$2:$N$745,$B$2:$B$745,B710,$A$2:$A$745,A710)-SUMIFS($O$2:$O$745,$B$2:$B$745,B710,$A$2:$A$745,A710)))*(('Tela de entrada'!$K$16-O710)/(IF((('Tela de entrada'!$K$16*'Tela de entrada'!$D$12)-SUMIFS($O$2:$O$745,$B$2:$B$745,B710,$A$2:$A$745,A710))=0,1,(('Tela de entrada'!$K$16*'Tela de entrada'!$D$12)-SUMIFS($O$2:$O$745,$B$2:$B$745,B710,$A$2:$A$745,A710)))))</f>
        <v>0</v>
      </c>
      <c r="R710" s="1">
        <f t="shared" si="39"/>
        <v>7.8</v>
      </c>
    </row>
    <row r="711" spans="1:18" x14ac:dyDescent="0.25">
      <c r="A711">
        <v>1</v>
      </c>
      <c r="B711">
        <v>1</v>
      </c>
      <c r="C711">
        <v>1</v>
      </c>
      <c r="D711">
        <v>710</v>
      </c>
      <c r="E711">
        <v>1</v>
      </c>
      <c r="F711" s="1">
        <f>INDEX('Tela de entrada'!$C$20:$C$763,MATCH('Contrato Flexível Percentual'!D711,'Tela de entrada'!$B$20:$B$763,0),1)</f>
        <v>27</v>
      </c>
      <c r="G711">
        <v>0</v>
      </c>
      <c r="H711">
        <f t="shared" si="37"/>
        <v>27</v>
      </c>
      <c r="M711" s="1">
        <f t="shared" si="38"/>
        <v>1.3500000000000001E-3</v>
      </c>
      <c r="N711" s="1">
        <f>IF('Tela de entrada'!$K$14="carga",$L$2*M711,'Contrato Flexível Percentual'!$L$2/'Tela de entrada'!$D$12)</f>
        <v>5.4</v>
      </c>
      <c r="O711" s="1">
        <f>IFERROR(MIN('Tela de entrada'!$K$16,MAX(N711,'Tela de entrada'!$K$15)),"")</f>
        <v>5.4</v>
      </c>
      <c r="P711" s="1">
        <f>MAX(0,(SUMIFS($O$2:$O$745,$B$2:$B$745,B711,$A$2:$A$745,A711)-SUMIFS($N$2:$N$745,$B$2:$B$745,B711,$A$2:$A$745,A711)))*((O711-'Tela de entrada'!$K$15)/(IF(SUMIFS($O$2:$O$745,$B$2:$B$745,B711,$A$2:$A$745,A711)-('Tela de entrada'!$K$15*'Tela de entrada'!$D$12)=0,1,SUMIFS($O$2:$O$745,$B$2:$B$745,B711,$A$2:$A$745,A711)-('Tela de entrada'!$K$15*'Tela de entrada'!$D$12))))</f>
        <v>0</v>
      </c>
      <c r="Q711" s="1">
        <f>MAX(0,(SUMIFS($N$2:$N$745,$B$2:$B$745,B711,$A$2:$A$745,A711)-SUMIFS($O$2:$O$745,$B$2:$B$745,B711,$A$2:$A$745,A711)))*(('Tela de entrada'!$K$16-O711)/(IF((('Tela de entrada'!$K$16*'Tela de entrada'!$D$12)-SUMIFS($O$2:$O$745,$B$2:$B$745,B711,$A$2:$A$745,A711))=0,1,(('Tela de entrada'!$K$16*'Tela de entrada'!$D$12)-SUMIFS($O$2:$O$745,$B$2:$B$745,B711,$A$2:$A$745,A711)))))</f>
        <v>0</v>
      </c>
      <c r="R711" s="1">
        <f t="shared" si="39"/>
        <v>5.4</v>
      </c>
    </row>
    <row r="712" spans="1:18" x14ac:dyDescent="0.25">
      <c r="A712">
        <v>1</v>
      </c>
      <c r="B712">
        <v>1</v>
      </c>
      <c r="C712">
        <v>1</v>
      </c>
      <c r="D712">
        <v>711</v>
      </c>
      <c r="E712">
        <v>1</v>
      </c>
      <c r="F712" s="1">
        <f>INDEX('Tela de entrada'!$C$20:$C$763,MATCH('Contrato Flexível Percentual'!D712,'Tela de entrada'!$B$20:$B$763,0),1)</f>
        <v>13</v>
      </c>
      <c r="G712">
        <v>0</v>
      </c>
      <c r="H712">
        <f t="shared" si="37"/>
        <v>13</v>
      </c>
      <c r="M712" s="1">
        <f t="shared" si="38"/>
        <v>6.4999999999999997E-4</v>
      </c>
      <c r="N712" s="1">
        <f>IF('Tela de entrada'!$K$14="carga",$L$2*M712,'Contrato Flexível Percentual'!$L$2/'Tela de entrada'!$D$12)</f>
        <v>2.6</v>
      </c>
      <c r="O712" s="1">
        <f>IFERROR(MIN('Tela de entrada'!$K$16,MAX(N712,'Tela de entrada'!$K$15)),"")</f>
        <v>2.6</v>
      </c>
      <c r="P712" s="1">
        <f>MAX(0,(SUMIFS($O$2:$O$745,$B$2:$B$745,B712,$A$2:$A$745,A712)-SUMIFS($N$2:$N$745,$B$2:$B$745,B712,$A$2:$A$745,A712)))*((O712-'Tela de entrada'!$K$15)/(IF(SUMIFS($O$2:$O$745,$B$2:$B$745,B712,$A$2:$A$745,A712)-('Tela de entrada'!$K$15*'Tela de entrada'!$D$12)=0,1,SUMIFS($O$2:$O$745,$B$2:$B$745,B712,$A$2:$A$745,A712)-('Tela de entrada'!$K$15*'Tela de entrada'!$D$12))))</f>
        <v>0</v>
      </c>
      <c r="Q712" s="1">
        <f>MAX(0,(SUMIFS($N$2:$N$745,$B$2:$B$745,B712,$A$2:$A$745,A712)-SUMIFS($O$2:$O$745,$B$2:$B$745,B712,$A$2:$A$745,A712)))*(('Tela de entrada'!$K$16-O712)/(IF((('Tela de entrada'!$K$16*'Tela de entrada'!$D$12)-SUMIFS($O$2:$O$745,$B$2:$B$745,B712,$A$2:$A$745,A712))=0,1,(('Tela de entrada'!$K$16*'Tela de entrada'!$D$12)-SUMIFS($O$2:$O$745,$B$2:$B$745,B712,$A$2:$A$745,A712)))))</f>
        <v>0</v>
      </c>
      <c r="R712" s="1">
        <f t="shared" si="39"/>
        <v>2.6</v>
      </c>
    </row>
    <row r="713" spans="1:18" x14ac:dyDescent="0.25">
      <c r="A713">
        <v>1</v>
      </c>
      <c r="B713">
        <v>1</v>
      </c>
      <c r="C713">
        <v>1</v>
      </c>
      <c r="D713">
        <v>712</v>
      </c>
      <c r="E713">
        <v>1</v>
      </c>
      <c r="F713" s="1">
        <f>INDEX('Tela de entrada'!$C$20:$C$763,MATCH('Contrato Flexível Percentual'!D713,'Tela de entrada'!$B$20:$B$763,0),1)</f>
        <v>12</v>
      </c>
      <c r="G713">
        <v>0</v>
      </c>
      <c r="H713">
        <f t="shared" si="37"/>
        <v>12</v>
      </c>
      <c r="M713" s="1">
        <f t="shared" si="38"/>
        <v>5.9999999999999995E-4</v>
      </c>
      <c r="N713" s="1">
        <f>IF('Tela de entrada'!$K$14="carga",$L$2*M713,'Contrato Flexível Percentual'!$L$2/'Tela de entrada'!$D$12)</f>
        <v>2.4</v>
      </c>
      <c r="O713" s="1">
        <f>IFERROR(MIN('Tela de entrada'!$K$16,MAX(N713,'Tela de entrada'!$K$15)),"")</f>
        <v>2.4</v>
      </c>
      <c r="P713" s="1">
        <f>MAX(0,(SUMIFS($O$2:$O$745,$B$2:$B$745,B713,$A$2:$A$745,A713)-SUMIFS($N$2:$N$745,$B$2:$B$745,B713,$A$2:$A$745,A713)))*((O713-'Tela de entrada'!$K$15)/(IF(SUMIFS($O$2:$O$745,$B$2:$B$745,B713,$A$2:$A$745,A713)-('Tela de entrada'!$K$15*'Tela de entrada'!$D$12)=0,1,SUMIFS($O$2:$O$745,$B$2:$B$745,B713,$A$2:$A$745,A713)-('Tela de entrada'!$K$15*'Tela de entrada'!$D$12))))</f>
        <v>0</v>
      </c>
      <c r="Q713" s="1">
        <f>MAX(0,(SUMIFS($N$2:$N$745,$B$2:$B$745,B713,$A$2:$A$745,A713)-SUMIFS($O$2:$O$745,$B$2:$B$745,B713,$A$2:$A$745,A713)))*(('Tela de entrada'!$K$16-O713)/(IF((('Tela de entrada'!$K$16*'Tela de entrada'!$D$12)-SUMIFS($O$2:$O$745,$B$2:$B$745,B713,$A$2:$A$745,A713))=0,1,(('Tela de entrada'!$K$16*'Tela de entrada'!$D$12)-SUMIFS($O$2:$O$745,$B$2:$B$745,B713,$A$2:$A$745,A713)))))</f>
        <v>0</v>
      </c>
      <c r="R713" s="1">
        <f t="shared" si="39"/>
        <v>2.4</v>
      </c>
    </row>
    <row r="714" spans="1:18" x14ac:dyDescent="0.25">
      <c r="A714">
        <v>1</v>
      </c>
      <c r="B714">
        <v>1</v>
      </c>
      <c r="C714">
        <v>1</v>
      </c>
      <c r="D714">
        <v>713</v>
      </c>
      <c r="E714">
        <v>1</v>
      </c>
      <c r="F714" s="1">
        <f>INDEX('Tela de entrada'!$C$20:$C$763,MATCH('Contrato Flexível Percentual'!D714,'Tela de entrada'!$B$20:$B$763,0),1)</f>
        <v>23</v>
      </c>
      <c r="G714">
        <v>0</v>
      </c>
      <c r="H714">
        <f t="shared" si="37"/>
        <v>23</v>
      </c>
      <c r="M714" s="1">
        <f t="shared" si="38"/>
        <v>1.15E-3</v>
      </c>
      <c r="N714" s="1">
        <f>IF('Tela de entrada'!$K$14="carga",$L$2*M714,'Contrato Flexível Percentual'!$L$2/'Tela de entrada'!$D$12)</f>
        <v>4.5999999999999996</v>
      </c>
      <c r="O714" s="1">
        <f>IFERROR(MIN('Tela de entrada'!$K$16,MAX(N714,'Tela de entrada'!$K$15)),"")</f>
        <v>4.5999999999999996</v>
      </c>
      <c r="P714" s="1">
        <f>MAX(0,(SUMIFS($O$2:$O$745,$B$2:$B$745,B714,$A$2:$A$745,A714)-SUMIFS($N$2:$N$745,$B$2:$B$745,B714,$A$2:$A$745,A714)))*((O714-'Tela de entrada'!$K$15)/(IF(SUMIFS($O$2:$O$745,$B$2:$B$745,B714,$A$2:$A$745,A714)-('Tela de entrada'!$K$15*'Tela de entrada'!$D$12)=0,1,SUMIFS($O$2:$O$745,$B$2:$B$745,B714,$A$2:$A$745,A714)-('Tela de entrada'!$K$15*'Tela de entrada'!$D$12))))</f>
        <v>0</v>
      </c>
      <c r="Q714" s="1">
        <f>MAX(0,(SUMIFS($N$2:$N$745,$B$2:$B$745,B714,$A$2:$A$745,A714)-SUMIFS($O$2:$O$745,$B$2:$B$745,B714,$A$2:$A$745,A714)))*(('Tela de entrada'!$K$16-O714)/(IF((('Tela de entrada'!$K$16*'Tela de entrada'!$D$12)-SUMIFS($O$2:$O$745,$B$2:$B$745,B714,$A$2:$A$745,A714))=0,1,(('Tela de entrada'!$K$16*'Tela de entrada'!$D$12)-SUMIFS($O$2:$O$745,$B$2:$B$745,B714,$A$2:$A$745,A714)))))</f>
        <v>0</v>
      </c>
      <c r="R714" s="1">
        <f t="shared" si="39"/>
        <v>4.5999999999999996</v>
      </c>
    </row>
    <row r="715" spans="1:18" x14ac:dyDescent="0.25">
      <c r="A715">
        <v>1</v>
      </c>
      <c r="B715">
        <v>1</v>
      </c>
      <c r="C715">
        <v>1</v>
      </c>
      <c r="D715">
        <v>714</v>
      </c>
      <c r="E715">
        <v>1</v>
      </c>
      <c r="F715" s="1">
        <f>INDEX('Tela de entrada'!$C$20:$C$763,MATCH('Contrato Flexível Percentual'!D715,'Tela de entrada'!$B$20:$B$763,0),1)</f>
        <v>11</v>
      </c>
      <c r="G715">
        <v>0</v>
      </c>
      <c r="H715">
        <f t="shared" si="37"/>
        <v>11</v>
      </c>
      <c r="M715" s="1">
        <f t="shared" si="38"/>
        <v>5.5000000000000003E-4</v>
      </c>
      <c r="N715" s="1">
        <f>IF('Tela de entrada'!$K$14="carga",$L$2*M715,'Contrato Flexível Percentual'!$L$2/'Tela de entrada'!$D$12)</f>
        <v>2.2000000000000002</v>
      </c>
      <c r="O715" s="1">
        <f>IFERROR(MIN('Tela de entrada'!$K$16,MAX(N715,'Tela de entrada'!$K$15)),"")</f>
        <v>2.2000000000000002</v>
      </c>
      <c r="P715" s="1">
        <f>MAX(0,(SUMIFS($O$2:$O$745,$B$2:$B$745,B715,$A$2:$A$745,A715)-SUMIFS($N$2:$N$745,$B$2:$B$745,B715,$A$2:$A$745,A715)))*((O715-'Tela de entrada'!$K$15)/(IF(SUMIFS($O$2:$O$745,$B$2:$B$745,B715,$A$2:$A$745,A715)-('Tela de entrada'!$K$15*'Tela de entrada'!$D$12)=0,1,SUMIFS($O$2:$O$745,$B$2:$B$745,B715,$A$2:$A$745,A715)-('Tela de entrada'!$K$15*'Tela de entrada'!$D$12))))</f>
        <v>0</v>
      </c>
      <c r="Q715" s="1">
        <f>MAX(0,(SUMIFS($N$2:$N$745,$B$2:$B$745,B715,$A$2:$A$745,A715)-SUMIFS($O$2:$O$745,$B$2:$B$745,B715,$A$2:$A$745,A715)))*(('Tela de entrada'!$K$16-O715)/(IF((('Tela de entrada'!$K$16*'Tela de entrada'!$D$12)-SUMIFS($O$2:$O$745,$B$2:$B$745,B715,$A$2:$A$745,A715))=0,1,(('Tela de entrada'!$K$16*'Tela de entrada'!$D$12)-SUMIFS($O$2:$O$745,$B$2:$B$745,B715,$A$2:$A$745,A715)))))</f>
        <v>0</v>
      </c>
      <c r="R715" s="1">
        <f t="shared" si="39"/>
        <v>2.2000000000000002</v>
      </c>
    </row>
    <row r="716" spans="1:18" x14ac:dyDescent="0.25">
      <c r="A716">
        <v>1</v>
      </c>
      <c r="B716">
        <v>1</v>
      </c>
      <c r="C716">
        <v>1</v>
      </c>
      <c r="D716">
        <v>715</v>
      </c>
      <c r="E716">
        <v>1</v>
      </c>
      <c r="F716" s="1">
        <f>INDEX('Tela de entrada'!$C$20:$C$763,MATCH('Contrato Flexível Percentual'!D716,'Tela de entrada'!$B$20:$B$763,0),1)</f>
        <v>22</v>
      </c>
      <c r="G716">
        <v>0</v>
      </c>
      <c r="H716">
        <f t="shared" si="37"/>
        <v>22</v>
      </c>
      <c r="M716" s="1">
        <f t="shared" si="38"/>
        <v>1.1000000000000001E-3</v>
      </c>
      <c r="N716" s="1">
        <f>IF('Tela de entrada'!$K$14="carga",$L$2*M716,'Contrato Flexível Percentual'!$L$2/'Tela de entrada'!$D$12)</f>
        <v>4.4000000000000004</v>
      </c>
      <c r="O716" s="1">
        <f>IFERROR(MIN('Tela de entrada'!$K$16,MAX(N716,'Tela de entrada'!$K$15)),"")</f>
        <v>4.4000000000000004</v>
      </c>
      <c r="P716" s="1">
        <f>MAX(0,(SUMIFS($O$2:$O$745,$B$2:$B$745,B716,$A$2:$A$745,A716)-SUMIFS($N$2:$N$745,$B$2:$B$745,B716,$A$2:$A$745,A716)))*((O716-'Tela de entrada'!$K$15)/(IF(SUMIFS($O$2:$O$745,$B$2:$B$745,B716,$A$2:$A$745,A716)-('Tela de entrada'!$K$15*'Tela de entrada'!$D$12)=0,1,SUMIFS($O$2:$O$745,$B$2:$B$745,B716,$A$2:$A$745,A716)-('Tela de entrada'!$K$15*'Tela de entrada'!$D$12))))</f>
        <v>0</v>
      </c>
      <c r="Q716" s="1">
        <f>MAX(0,(SUMIFS($N$2:$N$745,$B$2:$B$745,B716,$A$2:$A$745,A716)-SUMIFS($O$2:$O$745,$B$2:$B$745,B716,$A$2:$A$745,A716)))*(('Tela de entrada'!$K$16-O716)/(IF((('Tela de entrada'!$K$16*'Tela de entrada'!$D$12)-SUMIFS($O$2:$O$745,$B$2:$B$745,B716,$A$2:$A$745,A716))=0,1,(('Tela de entrada'!$K$16*'Tela de entrada'!$D$12)-SUMIFS($O$2:$O$745,$B$2:$B$745,B716,$A$2:$A$745,A716)))))</f>
        <v>0</v>
      </c>
      <c r="R716" s="1">
        <f t="shared" si="39"/>
        <v>4.4000000000000004</v>
      </c>
    </row>
    <row r="717" spans="1:18" x14ac:dyDescent="0.25">
      <c r="A717">
        <v>1</v>
      </c>
      <c r="B717">
        <v>1</v>
      </c>
      <c r="C717">
        <v>1</v>
      </c>
      <c r="D717">
        <v>716</v>
      </c>
      <c r="E717">
        <v>1</v>
      </c>
      <c r="F717" s="1">
        <f>INDEX('Tela de entrada'!$C$20:$C$763,MATCH('Contrato Flexível Percentual'!D717,'Tela de entrada'!$B$20:$B$763,0),1)</f>
        <v>17</v>
      </c>
      <c r="G717">
        <v>0</v>
      </c>
      <c r="H717">
        <f t="shared" si="37"/>
        <v>17</v>
      </c>
      <c r="M717" s="1">
        <f t="shared" si="38"/>
        <v>8.4999999999999995E-4</v>
      </c>
      <c r="N717" s="1">
        <f>IF('Tela de entrada'!$K$14="carga",$L$2*M717,'Contrato Flexível Percentual'!$L$2/'Tela de entrada'!$D$12)</f>
        <v>3.4</v>
      </c>
      <c r="O717" s="1">
        <f>IFERROR(MIN('Tela de entrada'!$K$16,MAX(N717,'Tela de entrada'!$K$15)),"")</f>
        <v>3.4</v>
      </c>
      <c r="P717" s="1">
        <f>MAX(0,(SUMIFS($O$2:$O$745,$B$2:$B$745,B717,$A$2:$A$745,A717)-SUMIFS($N$2:$N$745,$B$2:$B$745,B717,$A$2:$A$745,A717)))*((O717-'Tela de entrada'!$K$15)/(IF(SUMIFS($O$2:$O$745,$B$2:$B$745,B717,$A$2:$A$745,A717)-('Tela de entrada'!$K$15*'Tela de entrada'!$D$12)=0,1,SUMIFS($O$2:$O$745,$B$2:$B$745,B717,$A$2:$A$745,A717)-('Tela de entrada'!$K$15*'Tela de entrada'!$D$12))))</f>
        <v>0</v>
      </c>
      <c r="Q717" s="1">
        <f>MAX(0,(SUMIFS($N$2:$N$745,$B$2:$B$745,B717,$A$2:$A$745,A717)-SUMIFS($O$2:$O$745,$B$2:$B$745,B717,$A$2:$A$745,A717)))*(('Tela de entrada'!$K$16-O717)/(IF((('Tela de entrada'!$K$16*'Tela de entrada'!$D$12)-SUMIFS($O$2:$O$745,$B$2:$B$745,B717,$A$2:$A$745,A717))=0,1,(('Tela de entrada'!$K$16*'Tela de entrada'!$D$12)-SUMIFS($O$2:$O$745,$B$2:$B$745,B717,$A$2:$A$745,A717)))))</f>
        <v>0</v>
      </c>
      <c r="R717" s="1">
        <f t="shared" si="39"/>
        <v>3.4</v>
      </c>
    </row>
    <row r="718" spans="1:18" x14ac:dyDescent="0.25">
      <c r="A718">
        <v>1</v>
      </c>
      <c r="B718">
        <v>1</v>
      </c>
      <c r="C718">
        <v>1</v>
      </c>
      <c r="D718">
        <v>717</v>
      </c>
      <c r="E718">
        <v>1</v>
      </c>
      <c r="F718" s="1">
        <f>INDEX('Tela de entrada'!$C$20:$C$763,MATCH('Contrato Flexível Percentual'!D718,'Tela de entrada'!$B$20:$B$763,0),1)</f>
        <v>21</v>
      </c>
      <c r="G718">
        <v>0</v>
      </c>
      <c r="H718">
        <f t="shared" si="37"/>
        <v>21</v>
      </c>
      <c r="M718" s="1">
        <f t="shared" si="38"/>
        <v>1.0499999999999999E-3</v>
      </c>
      <c r="N718" s="1">
        <f>IF('Tela de entrada'!$K$14="carga",$L$2*M718,'Contrato Flexível Percentual'!$L$2/'Tela de entrada'!$D$12)</f>
        <v>4.2</v>
      </c>
      <c r="O718" s="1">
        <f>IFERROR(MIN('Tela de entrada'!$K$16,MAX(N718,'Tela de entrada'!$K$15)),"")</f>
        <v>4.2</v>
      </c>
      <c r="P718" s="1">
        <f>MAX(0,(SUMIFS($O$2:$O$745,$B$2:$B$745,B718,$A$2:$A$745,A718)-SUMIFS($N$2:$N$745,$B$2:$B$745,B718,$A$2:$A$745,A718)))*((O718-'Tela de entrada'!$K$15)/(IF(SUMIFS($O$2:$O$745,$B$2:$B$745,B718,$A$2:$A$745,A718)-('Tela de entrada'!$K$15*'Tela de entrada'!$D$12)=0,1,SUMIFS($O$2:$O$745,$B$2:$B$745,B718,$A$2:$A$745,A718)-('Tela de entrada'!$K$15*'Tela de entrada'!$D$12))))</f>
        <v>0</v>
      </c>
      <c r="Q718" s="1">
        <f>MAX(0,(SUMIFS($N$2:$N$745,$B$2:$B$745,B718,$A$2:$A$745,A718)-SUMIFS($O$2:$O$745,$B$2:$B$745,B718,$A$2:$A$745,A718)))*(('Tela de entrada'!$K$16-O718)/(IF((('Tela de entrada'!$K$16*'Tela de entrada'!$D$12)-SUMIFS($O$2:$O$745,$B$2:$B$745,B718,$A$2:$A$745,A718))=0,1,(('Tela de entrada'!$K$16*'Tela de entrada'!$D$12)-SUMIFS($O$2:$O$745,$B$2:$B$745,B718,$A$2:$A$745,A718)))))</f>
        <v>0</v>
      </c>
      <c r="R718" s="1">
        <f t="shared" si="39"/>
        <v>4.2</v>
      </c>
    </row>
    <row r="719" spans="1:18" x14ac:dyDescent="0.25">
      <c r="A719">
        <v>1</v>
      </c>
      <c r="B719">
        <v>1</v>
      </c>
      <c r="C719">
        <v>1</v>
      </c>
      <c r="D719">
        <v>718</v>
      </c>
      <c r="E719">
        <v>1</v>
      </c>
      <c r="F719" s="1">
        <f>INDEX('Tela de entrada'!$C$20:$C$763,MATCH('Contrato Flexível Percentual'!D719,'Tela de entrada'!$B$20:$B$763,0),1)</f>
        <v>49</v>
      </c>
      <c r="G719">
        <v>0</v>
      </c>
      <c r="H719">
        <f t="shared" si="37"/>
        <v>49</v>
      </c>
      <c r="M719" s="1">
        <f t="shared" si="38"/>
        <v>2.4499999999999999E-3</v>
      </c>
      <c r="N719" s="1">
        <f>IF('Tela de entrada'!$K$14="carga",$L$2*M719,'Contrato Flexível Percentual'!$L$2/'Tela de entrada'!$D$12)</f>
        <v>9.7999999999999989</v>
      </c>
      <c r="O719" s="1">
        <f>IFERROR(MIN('Tela de entrada'!$K$16,MAX(N719,'Tela de entrada'!$K$15)),"")</f>
        <v>9.7999999999999989</v>
      </c>
      <c r="P719" s="1">
        <f>MAX(0,(SUMIFS($O$2:$O$745,$B$2:$B$745,B719,$A$2:$A$745,A719)-SUMIFS($N$2:$N$745,$B$2:$B$745,B719,$A$2:$A$745,A719)))*((O719-'Tela de entrada'!$K$15)/(IF(SUMIFS($O$2:$O$745,$B$2:$B$745,B719,$A$2:$A$745,A719)-('Tela de entrada'!$K$15*'Tela de entrada'!$D$12)=0,1,SUMIFS($O$2:$O$745,$B$2:$B$745,B719,$A$2:$A$745,A719)-('Tela de entrada'!$K$15*'Tela de entrada'!$D$12))))</f>
        <v>0</v>
      </c>
      <c r="Q719" s="1">
        <f>MAX(0,(SUMIFS($N$2:$N$745,$B$2:$B$745,B719,$A$2:$A$745,A719)-SUMIFS($O$2:$O$745,$B$2:$B$745,B719,$A$2:$A$745,A719)))*(('Tela de entrada'!$K$16-O719)/(IF((('Tela de entrada'!$K$16*'Tela de entrada'!$D$12)-SUMIFS($O$2:$O$745,$B$2:$B$745,B719,$A$2:$A$745,A719))=0,1,(('Tela de entrada'!$K$16*'Tela de entrada'!$D$12)-SUMIFS($O$2:$O$745,$B$2:$B$745,B719,$A$2:$A$745,A719)))))</f>
        <v>0</v>
      </c>
      <c r="R719" s="1">
        <f t="shared" si="39"/>
        <v>9.7999999999999989</v>
      </c>
    </row>
    <row r="720" spans="1:18" x14ac:dyDescent="0.25">
      <c r="A720">
        <v>1</v>
      </c>
      <c r="B720">
        <v>1</v>
      </c>
      <c r="C720">
        <v>1</v>
      </c>
      <c r="D720">
        <v>719</v>
      </c>
      <c r="E720">
        <v>1</v>
      </c>
      <c r="F720" s="1">
        <f>INDEX('Tela de entrada'!$C$20:$C$763,MATCH('Contrato Flexível Percentual'!D720,'Tela de entrada'!$B$20:$B$763,0),1)</f>
        <v>26</v>
      </c>
      <c r="G720">
        <v>0</v>
      </c>
      <c r="H720">
        <f t="shared" si="37"/>
        <v>26</v>
      </c>
      <c r="M720" s="1">
        <f t="shared" si="38"/>
        <v>1.2999999999999999E-3</v>
      </c>
      <c r="N720" s="1">
        <f>IF('Tela de entrada'!$K$14="carga",$L$2*M720,'Contrato Flexível Percentual'!$L$2/'Tela de entrada'!$D$12)</f>
        <v>5.2</v>
      </c>
      <c r="O720" s="1">
        <f>IFERROR(MIN('Tela de entrada'!$K$16,MAX(N720,'Tela de entrada'!$K$15)),"")</f>
        <v>5.2</v>
      </c>
      <c r="P720" s="1">
        <f>MAX(0,(SUMIFS($O$2:$O$745,$B$2:$B$745,B720,$A$2:$A$745,A720)-SUMIFS($N$2:$N$745,$B$2:$B$745,B720,$A$2:$A$745,A720)))*((O720-'Tela de entrada'!$K$15)/(IF(SUMIFS($O$2:$O$745,$B$2:$B$745,B720,$A$2:$A$745,A720)-('Tela de entrada'!$K$15*'Tela de entrada'!$D$12)=0,1,SUMIFS($O$2:$O$745,$B$2:$B$745,B720,$A$2:$A$745,A720)-('Tela de entrada'!$K$15*'Tela de entrada'!$D$12))))</f>
        <v>0</v>
      </c>
      <c r="Q720" s="1">
        <f>MAX(0,(SUMIFS($N$2:$N$745,$B$2:$B$745,B720,$A$2:$A$745,A720)-SUMIFS($O$2:$O$745,$B$2:$B$745,B720,$A$2:$A$745,A720)))*(('Tela de entrada'!$K$16-O720)/(IF((('Tela de entrada'!$K$16*'Tela de entrada'!$D$12)-SUMIFS($O$2:$O$745,$B$2:$B$745,B720,$A$2:$A$745,A720))=0,1,(('Tela de entrada'!$K$16*'Tela de entrada'!$D$12)-SUMIFS($O$2:$O$745,$B$2:$B$745,B720,$A$2:$A$745,A720)))))</f>
        <v>0</v>
      </c>
      <c r="R720" s="1">
        <f t="shared" si="39"/>
        <v>5.2</v>
      </c>
    </row>
    <row r="721" spans="1:18" x14ac:dyDescent="0.25">
      <c r="A721">
        <v>1</v>
      </c>
      <c r="B721">
        <v>1</v>
      </c>
      <c r="C721">
        <v>1</v>
      </c>
      <c r="D721">
        <v>720</v>
      </c>
      <c r="E721">
        <v>1</v>
      </c>
      <c r="F721" s="1">
        <f>INDEX('Tela de entrada'!$C$20:$C$763,MATCH('Contrato Flexível Percentual'!D721,'Tela de entrada'!$B$20:$B$763,0),1)</f>
        <v>13</v>
      </c>
      <c r="G721">
        <v>0</v>
      </c>
      <c r="H721">
        <f t="shared" si="37"/>
        <v>13</v>
      </c>
      <c r="M721" s="1">
        <f t="shared" si="38"/>
        <v>6.4999999999999997E-4</v>
      </c>
      <c r="N721" s="1">
        <f>IF('Tela de entrada'!$K$14="carga",$L$2*M721,'Contrato Flexível Percentual'!$L$2/'Tela de entrada'!$D$12)</f>
        <v>2.6</v>
      </c>
      <c r="O721" s="1">
        <f>IFERROR(MIN('Tela de entrada'!$K$16,MAX(N721,'Tela de entrada'!$K$15)),"")</f>
        <v>2.6</v>
      </c>
      <c r="P721" s="1">
        <f>MAX(0,(SUMIFS($O$2:$O$745,$B$2:$B$745,B721,$A$2:$A$745,A721)-SUMIFS($N$2:$N$745,$B$2:$B$745,B721,$A$2:$A$745,A721)))*((O721-'Tela de entrada'!$K$15)/(IF(SUMIFS($O$2:$O$745,$B$2:$B$745,B721,$A$2:$A$745,A721)-('Tela de entrada'!$K$15*'Tela de entrada'!$D$12)=0,1,SUMIFS($O$2:$O$745,$B$2:$B$745,B721,$A$2:$A$745,A721)-('Tela de entrada'!$K$15*'Tela de entrada'!$D$12))))</f>
        <v>0</v>
      </c>
      <c r="Q721" s="1">
        <f>MAX(0,(SUMIFS($N$2:$N$745,$B$2:$B$745,B721,$A$2:$A$745,A721)-SUMIFS($O$2:$O$745,$B$2:$B$745,B721,$A$2:$A$745,A721)))*(('Tela de entrada'!$K$16-O721)/(IF((('Tela de entrada'!$K$16*'Tela de entrada'!$D$12)-SUMIFS($O$2:$O$745,$B$2:$B$745,B721,$A$2:$A$745,A721))=0,1,(('Tela de entrada'!$K$16*'Tela de entrada'!$D$12)-SUMIFS($O$2:$O$745,$B$2:$B$745,B721,$A$2:$A$745,A721)))))</f>
        <v>0</v>
      </c>
      <c r="R721" s="1">
        <f t="shared" si="39"/>
        <v>2.6</v>
      </c>
    </row>
    <row r="722" spans="1:18" x14ac:dyDescent="0.25">
      <c r="A722">
        <v>1</v>
      </c>
      <c r="B722">
        <v>1</v>
      </c>
      <c r="C722">
        <v>1</v>
      </c>
      <c r="D722">
        <v>721</v>
      </c>
      <c r="E722">
        <v>1</v>
      </c>
      <c r="F722" s="1">
        <f>INDEX('Tela de entrada'!$C$20:$C$763,MATCH('Contrato Flexível Percentual'!D722,'Tela de entrada'!$B$20:$B$763,0),1)</f>
        <v>50</v>
      </c>
      <c r="G722">
        <v>0</v>
      </c>
      <c r="H722">
        <f t="shared" si="37"/>
        <v>50</v>
      </c>
      <c r="M722" s="1">
        <f t="shared" si="38"/>
        <v>2.5000000000000001E-3</v>
      </c>
      <c r="N722" s="1">
        <f>IF('Tela de entrada'!$K$14="carga",$L$2*M722,'Contrato Flexível Percentual'!$L$2/'Tela de entrada'!$D$12)</f>
        <v>10</v>
      </c>
      <c r="O722" s="1">
        <f>IFERROR(MIN('Tela de entrada'!$K$16,MAX(N722,'Tela de entrada'!$K$15)),"")</f>
        <v>10</v>
      </c>
      <c r="P722" s="1">
        <f>MAX(0,(SUMIFS($O$2:$O$745,$B$2:$B$745,B722,$A$2:$A$745,A722)-SUMIFS($N$2:$N$745,$B$2:$B$745,B722,$A$2:$A$745,A722)))*((O722-'Tela de entrada'!$K$15)/(IF(SUMIFS($O$2:$O$745,$B$2:$B$745,B722,$A$2:$A$745,A722)-('Tela de entrada'!$K$15*'Tela de entrada'!$D$12)=0,1,SUMIFS($O$2:$O$745,$B$2:$B$745,B722,$A$2:$A$745,A722)-('Tela de entrada'!$K$15*'Tela de entrada'!$D$12))))</f>
        <v>0</v>
      </c>
      <c r="Q722" s="1">
        <f>MAX(0,(SUMIFS($N$2:$N$745,$B$2:$B$745,B722,$A$2:$A$745,A722)-SUMIFS($O$2:$O$745,$B$2:$B$745,B722,$A$2:$A$745,A722)))*(('Tela de entrada'!$K$16-O722)/(IF((('Tela de entrada'!$K$16*'Tela de entrada'!$D$12)-SUMIFS($O$2:$O$745,$B$2:$B$745,B722,$A$2:$A$745,A722))=0,1,(('Tela de entrada'!$K$16*'Tela de entrada'!$D$12)-SUMIFS($O$2:$O$745,$B$2:$B$745,B722,$A$2:$A$745,A722)))))</f>
        <v>0</v>
      </c>
      <c r="R722" s="1">
        <f t="shared" si="39"/>
        <v>10</v>
      </c>
    </row>
    <row r="723" spans="1:18" x14ac:dyDescent="0.25">
      <c r="A723">
        <v>1</v>
      </c>
      <c r="B723">
        <v>1</v>
      </c>
      <c r="C723">
        <v>1</v>
      </c>
      <c r="D723">
        <v>722</v>
      </c>
      <c r="E723">
        <v>1</v>
      </c>
      <c r="F723" s="1">
        <f>INDEX('Tela de entrada'!$C$20:$C$763,MATCH('Contrato Flexível Percentual'!D723,'Tela de entrada'!$B$20:$B$763,0),1)</f>
        <v>18</v>
      </c>
      <c r="G723">
        <v>0</v>
      </c>
      <c r="H723">
        <f t="shared" si="37"/>
        <v>18</v>
      </c>
      <c r="M723" s="1">
        <f t="shared" si="38"/>
        <v>8.9999999999999998E-4</v>
      </c>
      <c r="N723" s="1">
        <f>IF('Tela de entrada'!$K$14="carga",$L$2*M723,'Contrato Flexível Percentual'!$L$2/'Tela de entrada'!$D$12)</f>
        <v>3.6</v>
      </c>
      <c r="O723" s="1">
        <f>IFERROR(MIN('Tela de entrada'!$K$16,MAX(N723,'Tela de entrada'!$K$15)),"")</f>
        <v>3.6</v>
      </c>
      <c r="P723" s="1">
        <f>MAX(0,(SUMIFS($O$2:$O$745,$B$2:$B$745,B723,$A$2:$A$745,A723)-SUMIFS($N$2:$N$745,$B$2:$B$745,B723,$A$2:$A$745,A723)))*((O723-'Tela de entrada'!$K$15)/(IF(SUMIFS($O$2:$O$745,$B$2:$B$745,B723,$A$2:$A$745,A723)-('Tela de entrada'!$K$15*'Tela de entrada'!$D$12)=0,1,SUMIFS($O$2:$O$745,$B$2:$B$745,B723,$A$2:$A$745,A723)-('Tela de entrada'!$K$15*'Tela de entrada'!$D$12))))</f>
        <v>0</v>
      </c>
      <c r="Q723" s="1">
        <f>MAX(0,(SUMIFS($N$2:$N$745,$B$2:$B$745,B723,$A$2:$A$745,A723)-SUMIFS($O$2:$O$745,$B$2:$B$745,B723,$A$2:$A$745,A723)))*(('Tela de entrada'!$K$16-O723)/(IF((('Tela de entrada'!$K$16*'Tela de entrada'!$D$12)-SUMIFS($O$2:$O$745,$B$2:$B$745,B723,$A$2:$A$745,A723))=0,1,(('Tela de entrada'!$K$16*'Tela de entrada'!$D$12)-SUMIFS($O$2:$O$745,$B$2:$B$745,B723,$A$2:$A$745,A723)))))</f>
        <v>0</v>
      </c>
      <c r="R723" s="1">
        <f t="shared" si="39"/>
        <v>3.6</v>
      </c>
    </row>
    <row r="724" spans="1:18" x14ac:dyDescent="0.25">
      <c r="A724">
        <v>1</v>
      </c>
      <c r="B724">
        <v>1</v>
      </c>
      <c r="C724">
        <v>1</v>
      </c>
      <c r="D724">
        <v>723</v>
      </c>
      <c r="E724">
        <v>1</v>
      </c>
      <c r="F724" s="1">
        <f>INDEX('Tela de entrada'!$C$20:$C$763,MATCH('Contrato Flexível Percentual'!D724,'Tela de entrada'!$B$20:$B$763,0),1)</f>
        <v>31</v>
      </c>
      <c r="G724">
        <v>0</v>
      </c>
      <c r="H724">
        <f t="shared" si="37"/>
        <v>31</v>
      </c>
      <c r="M724" s="1">
        <f t="shared" si="38"/>
        <v>1.5499999999999999E-3</v>
      </c>
      <c r="N724" s="1">
        <f>IF('Tela de entrada'!$K$14="carga",$L$2*M724,'Contrato Flexível Percentual'!$L$2/'Tela de entrada'!$D$12)</f>
        <v>6.2</v>
      </c>
      <c r="O724" s="1">
        <f>IFERROR(MIN('Tela de entrada'!$K$16,MAX(N724,'Tela de entrada'!$K$15)),"")</f>
        <v>6.2</v>
      </c>
      <c r="P724" s="1">
        <f>MAX(0,(SUMIFS($O$2:$O$745,$B$2:$B$745,B724,$A$2:$A$745,A724)-SUMIFS($N$2:$N$745,$B$2:$B$745,B724,$A$2:$A$745,A724)))*((O724-'Tela de entrada'!$K$15)/(IF(SUMIFS($O$2:$O$745,$B$2:$B$745,B724,$A$2:$A$745,A724)-('Tela de entrada'!$K$15*'Tela de entrada'!$D$12)=0,1,SUMIFS($O$2:$O$745,$B$2:$B$745,B724,$A$2:$A$745,A724)-('Tela de entrada'!$K$15*'Tela de entrada'!$D$12))))</f>
        <v>0</v>
      </c>
      <c r="Q724" s="1">
        <f>MAX(0,(SUMIFS($N$2:$N$745,$B$2:$B$745,B724,$A$2:$A$745,A724)-SUMIFS($O$2:$O$745,$B$2:$B$745,B724,$A$2:$A$745,A724)))*(('Tela de entrada'!$K$16-O724)/(IF((('Tela de entrada'!$K$16*'Tela de entrada'!$D$12)-SUMIFS($O$2:$O$745,$B$2:$B$745,B724,$A$2:$A$745,A724))=0,1,(('Tela de entrada'!$K$16*'Tela de entrada'!$D$12)-SUMIFS($O$2:$O$745,$B$2:$B$745,B724,$A$2:$A$745,A724)))))</f>
        <v>0</v>
      </c>
      <c r="R724" s="1">
        <f t="shared" si="39"/>
        <v>6.2</v>
      </c>
    </row>
    <row r="725" spans="1:18" x14ac:dyDescent="0.25">
      <c r="A725">
        <v>1</v>
      </c>
      <c r="B725">
        <v>1</v>
      </c>
      <c r="C725">
        <v>1</v>
      </c>
      <c r="D725">
        <v>724</v>
      </c>
      <c r="E725">
        <v>1</v>
      </c>
      <c r="F725" s="1">
        <f>INDEX('Tela de entrada'!$C$20:$C$763,MATCH('Contrato Flexível Percentual'!D725,'Tela de entrada'!$B$20:$B$763,0),1)</f>
        <v>35</v>
      </c>
      <c r="G725">
        <v>0</v>
      </c>
      <c r="H725">
        <f t="shared" si="37"/>
        <v>35</v>
      </c>
      <c r="M725" s="1">
        <f t="shared" si="38"/>
        <v>1.75E-3</v>
      </c>
      <c r="N725" s="1">
        <f>IF('Tela de entrada'!$K$14="carga",$L$2*M725,'Contrato Flexível Percentual'!$L$2/'Tela de entrada'!$D$12)</f>
        <v>7</v>
      </c>
      <c r="O725" s="1">
        <f>IFERROR(MIN('Tela de entrada'!$K$16,MAX(N725,'Tela de entrada'!$K$15)),"")</f>
        <v>7</v>
      </c>
      <c r="P725" s="1">
        <f>MAX(0,(SUMIFS($O$2:$O$745,$B$2:$B$745,B725,$A$2:$A$745,A725)-SUMIFS($N$2:$N$745,$B$2:$B$745,B725,$A$2:$A$745,A725)))*((O725-'Tela de entrada'!$K$15)/(IF(SUMIFS($O$2:$O$745,$B$2:$B$745,B725,$A$2:$A$745,A725)-('Tela de entrada'!$K$15*'Tela de entrada'!$D$12)=0,1,SUMIFS($O$2:$O$745,$B$2:$B$745,B725,$A$2:$A$745,A725)-('Tela de entrada'!$K$15*'Tela de entrada'!$D$12))))</f>
        <v>0</v>
      </c>
      <c r="Q725" s="1">
        <f>MAX(0,(SUMIFS($N$2:$N$745,$B$2:$B$745,B725,$A$2:$A$745,A725)-SUMIFS($O$2:$O$745,$B$2:$B$745,B725,$A$2:$A$745,A725)))*(('Tela de entrada'!$K$16-O725)/(IF((('Tela de entrada'!$K$16*'Tela de entrada'!$D$12)-SUMIFS($O$2:$O$745,$B$2:$B$745,B725,$A$2:$A$745,A725))=0,1,(('Tela de entrada'!$K$16*'Tela de entrada'!$D$12)-SUMIFS($O$2:$O$745,$B$2:$B$745,B725,$A$2:$A$745,A725)))))</f>
        <v>0</v>
      </c>
      <c r="R725" s="1">
        <f t="shared" si="39"/>
        <v>7</v>
      </c>
    </row>
    <row r="726" spans="1:18" x14ac:dyDescent="0.25">
      <c r="A726">
        <v>1</v>
      </c>
      <c r="B726">
        <v>1</v>
      </c>
      <c r="C726">
        <v>1</v>
      </c>
      <c r="D726">
        <v>725</v>
      </c>
      <c r="E726">
        <v>1</v>
      </c>
      <c r="F726" s="1">
        <f>INDEX('Tela de entrada'!$C$20:$C$763,MATCH('Contrato Flexível Percentual'!D726,'Tela de entrada'!$B$20:$B$763,0),1)</f>
        <v>38</v>
      </c>
      <c r="G726">
        <v>0</v>
      </c>
      <c r="H726">
        <f t="shared" si="37"/>
        <v>38</v>
      </c>
      <c r="M726" s="1">
        <f t="shared" si="38"/>
        <v>1.9E-3</v>
      </c>
      <c r="N726" s="1">
        <f>IF('Tela de entrada'!$K$14="carga",$L$2*M726,'Contrato Flexível Percentual'!$L$2/'Tela de entrada'!$D$12)</f>
        <v>7.6</v>
      </c>
      <c r="O726" s="1">
        <f>IFERROR(MIN('Tela de entrada'!$K$16,MAX(N726,'Tela de entrada'!$K$15)),"")</f>
        <v>7.6</v>
      </c>
      <c r="P726" s="1">
        <f>MAX(0,(SUMIFS($O$2:$O$745,$B$2:$B$745,B726,$A$2:$A$745,A726)-SUMIFS($N$2:$N$745,$B$2:$B$745,B726,$A$2:$A$745,A726)))*((O726-'Tela de entrada'!$K$15)/(IF(SUMIFS($O$2:$O$745,$B$2:$B$745,B726,$A$2:$A$745,A726)-('Tela de entrada'!$K$15*'Tela de entrada'!$D$12)=0,1,SUMIFS($O$2:$O$745,$B$2:$B$745,B726,$A$2:$A$745,A726)-('Tela de entrada'!$K$15*'Tela de entrada'!$D$12))))</f>
        <v>0</v>
      </c>
      <c r="Q726" s="1">
        <f>MAX(0,(SUMIFS($N$2:$N$745,$B$2:$B$745,B726,$A$2:$A$745,A726)-SUMIFS($O$2:$O$745,$B$2:$B$745,B726,$A$2:$A$745,A726)))*(('Tela de entrada'!$K$16-O726)/(IF((('Tela de entrada'!$K$16*'Tela de entrada'!$D$12)-SUMIFS($O$2:$O$745,$B$2:$B$745,B726,$A$2:$A$745,A726))=0,1,(('Tela de entrada'!$K$16*'Tela de entrada'!$D$12)-SUMIFS($O$2:$O$745,$B$2:$B$745,B726,$A$2:$A$745,A726)))))</f>
        <v>0</v>
      </c>
      <c r="R726" s="1">
        <f t="shared" si="39"/>
        <v>7.6</v>
      </c>
    </row>
    <row r="727" spans="1:18" x14ac:dyDescent="0.25">
      <c r="A727">
        <v>1</v>
      </c>
      <c r="B727">
        <v>1</v>
      </c>
      <c r="C727">
        <v>1</v>
      </c>
      <c r="D727">
        <v>726</v>
      </c>
      <c r="E727">
        <v>1</v>
      </c>
      <c r="F727" s="1">
        <f>INDEX('Tela de entrada'!$C$20:$C$763,MATCH('Contrato Flexível Percentual'!D727,'Tela de entrada'!$B$20:$B$763,0),1)</f>
        <v>11</v>
      </c>
      <c r="G727">
        <v>0</v>
      </c>
      <c r="H727">
        <f t="shared" si="37"/>
        <v>11</v>
      </c>
      <c r="M727" s="1">
        <f t="shared" si="38"/>
        <v>5.5000000000000003E-4</v>
      </c>
      <c r="N727" s="1">
        <f>IF('Tela de entrada'!$K$14="carga",$L$2*M727,'Contrato Flexível Percentual'!$L$2/'Tela de entrada'!$D$12)</f>
        <v>2.2000000000000002</v>
      </c>
      <c r="O727" s="1">
        <f>IFERROR(MIN('Tela de entrada'!$K$16,MAX(N727,'Tela de entrada'!$K$15)),"")</f>
        <v>2.2000000000000002</v>
      </c>
      <c r="P727" s="1">
        <f>MAX(0,(SUMIFS($O$2:$O$745,$B$2:$B$745,B727,$A$2:$A$745,A727)-SUMIFS($N$2:$N$745,$B$2:$B$745,B727,$A$2:$A$745,A727)))*((O727-'Tela de entrada'!$K$15)/(IF(SUMIFS($O$2:$O$745,$B$2:$B$745,B727,$A$2:$A$745,A727)-('Tela de entrada'!$K$15*'Tela de entrada'!$D$12)=0,1,SUMIFS($O$2:$O$745,$B$2:$B$745,B727,$A$2:$A$745,A727)-('Tela de entrada'!$K$15*'Tela de entrada'!$D$12))))</f>
        <v>0</v>
      </c>
      <c r="Q727" s="1">
        <f>MAX(0,(SUMIFS($N$2:$N$745,$B$2:$B$745,B727,$A$2:$A$745,A727)-SUMIFS($O$2:$O$745,$B$2:$B$745,B727,$A$2:$A$745,A727)))*(('Tela de entrada'!$K$16-O727)/(IF((('Tela de entrada'!$K$16*'Tela de entrada'!$D$12)-SUMIFS($O$2:$O$745,$B$2:$B$745,B727,$A$2:$A$745,A727))=0,1,(('Tela de entrada'!$K$16*'Tela de entrada'!$D$12)-SUMIFS($O$2:$O$745,$B$2:$B$745,B727,$A$2:$A$745,A727)))))</f>
        <v>0</v>
      </c>
      <c r="R727" s="1">
        <f t="shared" si="39"/>
        <v>2.2000000000000002</v>
      </c>
    </row>
    <row r="728" spans="1:18" x14ac:dyDescent="0.25">
      <c r="A728">
        <v>1</v>
      </c>
      <c r="B728">
        <v>1</v>
      </c>
      <c r="C728">
        <v>1</v>
      </c>
      <c r="D728">
        <v>727</v>
      </c>
      <c r="E728">
        <v>1</v>
      </c>
      <c r="F728" s="1">
        <f>INDEX('Tela de entrada'!$C$20:$C$763,MATCH('Contrato Flexível Percentual'!D728,'Tela de entrada'!$B$20:$B$763,0),1)</f>
        <v>6</v>
      </c>
      <c r="G728">
        <v>0</v>
      </c>
      <c r="H728">
        <f t="shared" si="37"/>
        <v>6</v>
      </c>
      <c r="M728" s="1">
        <f t="shared" si="38"/>
        <v>2.9999999999999997E-4</v>
      </c>
      <c r="N728" s="1">
        <f>IF('Tela de entrada'!$K$14="carga",$L$2*M728,'Contrato Flexível Percentual'!$L$2/'Tela de entrada'!$D$12)</f>
        <v>1.2</v>
      </c>
      <c r="O728" s="1">
        <f>IFERROR(MIN('Tela de entrada'!$K$16,MAX(N728,'Tela de entrada'!$K$15)),"")</f>
        <v>1.2</v>
      </c>
      <c r="P728" s="1">
        <f>MAX(0,(SUMIFS($O$2:$O$745,$B$2:$B$745,B728,$A$2:$A$745,A728)-SUMIFS($N$2:$N$745,$B$2:$B$745,B728,$A$2:$A$745,A728)))*((O728-'Tela de entrada'!$K$15)/(IF(SUMIFS($O$2:$O$745,$B$2:$B$745,B728,$A$2:$A$745,A728)-('Tela de entrada'!$K$15*'Tela de entrada'!$D$12)=0,1,SUMIFS($O$2:$O$745,$B$2:$B$745,B728,$A$2:$A$745,A728)-('Tela de entrada'!$K$15*'Tela de entrada'!$D$12))))</f>
        <v>0</v>
      </c>
      <c r="Q728" s="1">
        <f>MAX(0,(SUMIFS($N$2:$N$745,$B$2:$B$745,B728,$A$2:$A$745,A728)-SUMIFS($O$2:$O$745,$B$2:$B$745,B728,$A$2:$A$745,A728)))*(('Tela de entrada'!$K$16-O728)/(IF((('Tela de entrada'!$K$16*'Tela de entrada'!$D$12)-SUMIFS($O$2:$O$745,$B$2:$B$745,B728,$A$2:$A$745,A728))=0,1,(('Tela de entrada'!$K$16*'Tela de entrada'!$D$12)-SUMIFS($O$2:$O$745,$B$2:$B$745,B728,$A$2:$A$745,A728)))))</f>
        <v>0</v>
      </c>
      <c r="R728" s="1">
        <f t="shared" si="39"/>
        <v>1.2</v>
      </c>
    </row>
    <row r="729" spans="1:18" x14ac:dyDescent="0.25">
      <c r="A729">
        <v>1</v>
      </c>
      <c r="B729">
        <v>1</v>
      </c>
      <c r="C729">
        <v>1</v>
      </c>
      <c r="D729">
        <v>728</v>
      </c>
      <c r="E729">
        <v>1</v>
      </c>
      <c r="F729" s="1">
        <f>INDEX('Tela de entrada'!$C$20:$C$763,MATCH('Contrato Flexível Percentual'!D729,'Tela de entrada'!$B$20:$B$763,0),1)</f>
        <v>28</v>
      </c>
      <c r="G729">
        <v>0</v>
      </c>
      <c r="H729">
        <f t="shared" si="37"/>
        <v>28</v>
      </c>
      <c r="M729" s="1">
        <f t="shared" si="38"/>
        <v>1.4E-3</v>
      </c>
      <c r="N729" s="1">
        <f>IF('Tela de entrada'!$K$14="carga",$L$2*M729,'Contrato Flexível Percentual'!$L$2/'Tela de entrada'!$D$12)</f>
        <v>5.6</v>
      </c>
      <c r="O729" s="1">
        <f>IFERROR(MIN('Tela de entrada'!$K$16,MAX(N729,'Tela de entrada'!$K$15)),"")</f>
        <v>5.6</v>
      </c>
      <c r="P729" s="1">
        <f>MAX(0,(SUMIFS($O$2:$O$745,$B$2:$B$745,B729,$A$2:$A$745,A729)-SUMIFS($N$2:$N$745,$B$2:$B$745,B729,$A$2:$A$745,A729)))*((O729-'Tela de entrada'!$K$15)/(IF(SUMIFS($O$2:$O$745,$B$2:$B$745,B729,$A$2:$A$745,A729)-('Tela de entrada'!$K$15*'Tela de entrada'!$D$12)=0,1,SUMIFS($O$2:$O$745,$B$2:$B$745,B729,$A$2:$A$745,A729)-('Tela de entrada'!$K$15*'Tela de entrada'!$D$12))))</f>
        <v>0</v>
      </c>
      <c r="Q729" s="1">
        <f>MAX(0,(SUMIFS($N$2:$N$745,$B$2:$B$745,B729,$A$2:$A$745,A729)-SUMIFS($O$2:$O$745,$B$2:$B$745,B729,$A$2:$A$745,A729)))*(('Tela de entrada'!$K$16-O729)/(IF((('Tela de entrada'!$K$16*'Tela de entrada'!$D$12)-SUMIFS($O$2:$O$745,$B$2:$B$745,B729,$A$2:$A$745,A729))=0,1,(('Tela de entrada'!$K$16*'Tela de entrada'!$D$12)-SUMIFS($O$2:$O$745,$B$2:$B$745,B729,$A$2:$A$745,A729)))))</f>
        <v>0</v>
      </c>
      <c r="R729" s="1">
        <f t="shared" si="39"/>
        <v>5.6</v>
      </c>
    </row>
    <row r="730" spans="1:18" x14ac:dyDescent="0.25">
      <c r="A730">
        <v>1</v>
      </c>
      <c r="B730">
        <v>1</v>
      </c>
      <c r="C730">
        <v>1</v>
      </c>
      <c r="D730">
        <v>729</v>
      </c>
      <c r="E730">
        <v>1</v>
      </c>
      <c r="F730" s="1">
        <f>INDEX('Tela de entrada'!$C$20:$C$763,MATCH('Contrato Flexível Percentual'!D730,'Tela de entrada'!$B$20:$B$763,0),1)</f>
        <v>28</v>
      </c>
      <c r="G730">
        <v>0</v>
      </c>
      <c r="H730">
        <f t="shared" si="37"/>
        <v>28</v>
      </c>
      <c r="M730" s="1">
        <f t="shared" si="38"/>
        <v>1.4E-3</v>
      </c>
      <c r="N730" s="1">
        <f>IF('Tela de entrada'!$K$14="carga",$L$2*M730,'Contrato Flexível Percentual'!$L$2/'Tela de entrada'!$D$12)</f>
        <v>5.6</v>
      </c>
      <c r="O730" s="1">
        <f>IFERROR(MIN('Tela de entrada'!$K$16,MAX(N730,'Tela de entrada'!$K$15)),"")</f>
        <v>5.6</v>
      </c>
      <c r="P730" s="1">
        <f>MAX(0,(SUMIFS($O$2:$O$745,$B$2:$B$745,B730,$A$2:$A$745,A730)-SUMIFS($N$2:$N$745,$B$2:$B$745,B730,$A$2:$A$745,A730)))*((O730-'Tela de entrada'!$K$15)/(IF(SUMIFS($O$2:$O$745,$B$2:$B$745,B730,$A$2:$A$745,A730)-('Tela de entrada'!$K$15*'Tela de entrada'!$D$12)=0,1,SUMIFS($O$2:$O$745,$B$2:$B$745,B730,$A$2:$A$745,A730)-('Tela de entrada'!$K$15*'Tela de entrada'!$D$12))))</f>
        <v>0</v>
      </c>
      <c r="Q730" s="1">
        <f>MAX(0,(SUMIFS($N$2:$N$745,$B$2:$B$745,B730,$A$2:$A$745,A730)-SUMIFS($O$2:$O$745,$B$2:$B$745,B730,$A$2:$A$745,A730)))*(('Tela de entrada'!$K$16-O730)/(IF((('Tela de entrada'!$K$16*'Tela de entrada'!$D$12)-SUMIFS($O$2:$O$745,$B$2:$B$745,B730,$A$2:$A$745,A730))=0,1,(('Tela de entrada'!$K$16*'Tela de entrada'!$D$12)-SUMIFS($O$2:$O$745,$B$2:$B$745,B730,$A$2:$A$745,A730)))))</f>
        <v>0</v>
      </c>
      <c r="R730" s="1">
        <f t="shared" si="39"/>
        <v>5.6</v>
      </c>
    </row>
    <row r="731" spans="1:18" x14ac:dyDescent="0.25">
      <c r="A731">
        <v>1</v>
      </c>
      <c r="B731">
        <v>1</v>
      </c>
      <c r="C731">
        <v>1</v>
      </c>
      <c r="D731">
        <v>730</v>
      </c>
      <c r="E731">
        <v>1</v>
      </c>
      <c r="F731" s="1">
        <f>INDEX('Tela de entrada'!$C$20:$C$763,MATCH('Contrato Flexível Percentual'!D731,'Tela de entrada'!$B$20:$B$763,0),1)</f>
        <v>22</v>
      </c>
      <c r="G731">
        <v>0</v>
      </c>
      <c r="H731">
        <f t="shared" si="37"/>
        <v>22</v>
      </c>
      <c r="M731" s="1">
        <f t="shared" si="38"/>
        <v>1.1000000000000001E-3</v>
      </c>
      <c r="N731" s="1">
        <f>IF('Tela de entrada'!$K$14="carga",$L$2*M731,'Contrato Flexível Percentual'!$L$2/'Tela de entrada'!$D$12)</f>
        <v>4.4000000000000004</v>
      </c>
      <c r="O731" s="1">
        <f>IFERROR(MIN('Tela de entrada'!$K$16,MAX(N731,'Tela de entrada'!$K$15)),"")</f>
        <v>4.4000000000000004</v>
      </c>
      <c r="P731" s="1">
        <f>MAX(0,(SUMIFS($O$2:$O$745,$B$2:$B$745,B731,$A$2:$A$745,A731)-SUMIFS($N$2:$N$745,$B$2:$B$745,B731,$A$2:$A$745,A731)))*((O731-'Tela de entrada'!$K$15)/(IF(SUMIFS($O$2:$O$745,$B$2:$B$745,B731,$A$2:$A$745,A731)-('Tela de entrada'!$K$15*'Tela de entrada'!$D$12)=0,1,SUMIFS($O$2:$O$745,$B$2:$B$745,B731,$A$2:$A$745,A731)-('Tela de entrada'!$K$15*'Tela de entrada'!$D$12))))</f>
        <v>0</v>
      </c>
      <c r="Q731" s="1">
        <f>MAX(0,(SUMIFS($N$2:$N$745,$B$2:$B$745,B731,$A$2:$A$745,A731)-SUMIFS($O$2:$O$745,$B$2:$B$745,B731,$A$2:$A$745,A731)))*(('Tela de entrada'!$K$16-O731)/(IF((('Tela de entrada'!$K$16*'Tela de entrada'!$D$12)-SUMIFS($O$2:$O$745,$B$2:$B$745,B731,$A$2:$A$745,A731))=0,1,(('Tela de entrada'!$K$16*'Tela de entrada'!$D$12)-SUMIFS($O$2:$O$745,$B$2:$B$745,B731,$A$2:$A$745,A731)))))</f>
        <v>0</v>
      </c>
      <c r="R731" s="1">
        <f t="shared" si="39"/>
        <v>4.4000000000000004</v>
      </c>
    </row>
    <row r="732" spans="1:18" x14ac:dyDescent="0.25">
      <c r="A732">
        <v>1</v>
      </c>
      <c r="B732">
        <v>1</v>
      </c>
      <c r="C732">
        <v>1</v>
      </c>
      <c r="D732">
        <v>731</v>
      </c>
      <c r="E732">
        <v>1</v>
      </c>
      <c r="F732" s="1">
        <f>INDEX('Tela de entrada'!$C$20:$C$763,MATCH('Contrato Flexível Percentual'!D732,'Tela de entrada'!$B$20:$B$763,0),1)</f>
        <v>23</v>
      </c>
      <c r="G732">
        <v>0</v>
      </c>
      <c r="H732">
        <f t="shared" si="37"/>
        <v>23</v>
      </c>
      <c r="M732" s="1">
        <f t="shared" si="38"/>
        <v>1.15E-3</v>
      </c>
      <c r="N732" s="1">
        <f>IF('Tela de entrada'!$K$14="carga",$L$2*M732,'Contrato Flexível Percentual'!$L$2/'Tela de entrada'!$D$12)</f>
        <v>4.5999999999999996</v>
      </c>
      <c r="O732" s="1">
        <f>IFERROR(MIN('Tela de entrada'!$K$16,MAX(N732,'Tela de entrada'!$K$15)),"")</f>
        <v>4.5999999999999996</v>
      </c>
      <c r="P732" s="1">
        <f>MAX(0,(SUMIFS($O$2:$O$745,$B$2:$B$745,B732,$A$2:$A$745,A732)-SUMIFS($N$2:$N$745,$B$2:$B$745,B732,$A$2:$A$745,A732)))*((O732-'Tela de entrada'!$K$15)/(IF(SUMIFS($O$2:$O$745,$B$2:$B$745,B732,$A$2:$A$745,A732)-('Tela de entrada'!$K$15*'Tela de entrada'!$D$12)=0,1,SUMIFS($O$2:$O$745,$B$2:$B$745,B732,$A$2:$A$745,A732)-('Tela de entrada'!$K$15*'Tela de entrada'!$D$12))))</f>
        <v>0</v>
      </c>
      <c r="Q732" s="1">
        <f>MAX(0,(SUMIFS($N$2:$N$745,$B$2:$B$745,B732,$A$2:$A$745,A732)-SUMIFS($O$2:$O$745,$B$2:$B$745,B732,$A$2:$A$745,A732)))*(('Tela de entrada'!$K$16-O732)/(IF((('Tela de entrada'!$K$16*'Tela de entrada'!$D$12)-SUMIFS($O$2:$O$745,$B$2:$B$745,B732,$A$2:$A$745,A732))=0,1,(('Tela de entrada'!$K$16*'Tela de entrada'!$D$12)-SUMIFS($O$2:$O$745,$B$2:$B$745,B732,$A$2:$A$745,A732)))))</f>
        <v>0</v>
      </c>
      <c r="R732" s="1">
        <f t="shared" si="39"/>
        <v>4.5999999999999996</v>
      </c>
    </row>
    <row r="733" spans="1:18" x14ac:dyDescent="0.25">
      <c r="A733">
        <v>1</v>
      </c>
      <c r="B733">
        <v>1</v>
      </c>
      <c r="C733">
        <v>1</v>
      </c>
      <c r="D733">
        <v>732</v>
      </c>
      <c r="E733">
        <v>1</v>
      </c>
      <c r="F733" s="1">
        <f>INDEX('Tela de entrada'!$C$20:$C$763,MATCH('Contrato Flexível Percentual'!D733,'Tela de entrada'!$B$20:$B$763,0),1)</f>
        <v>11</v>
      </c>
      <c r="G733">
        <v>0</v>
      </c>
      <c r="H733">
        <f t="shared" si="37"/>
        <v>11</v>
      </c>
      <c r="M733" s="1">
        <f t="shared" si="38"/>
        <v>5.5000000000000003E-4</v>
      </c>
      <c r="N733" s="1">
        <f>IF('Tela de entrada'!$K$14="carga",$L$2*M733,'Contrato Flexível Percentual'!$L$2/'Tela de entrada'!$D$12)</f>
        <v>2.2000000000000002</v>
      </c>
      <c r="O733" s="1">
        <f>IFERROR(MIN('Tela de entrada'!$K$16,MAX(N733,'Tela de entrada'!$K$15)),"")</f>
        <v>2.2000000000000002</v>
      </c>
      <c r="P733" s="1">
        <f>MAX(0,(SUMIFS($O$2:$O$745,$B$2:$B$745,B733,$A$2:$A$745,A733)-SUMIFS($N$2:$N$745,$B$2:$B$745,B733,$A$2:$A$745,A733)))*((O733-'Tela de entrada'!$K$15)/(IF(SUMIFS($O$2:$O$745,$B$2:$B$745,B733,$A$2:$A$745,A733)-('Tela de entrada'!$K$15*'Tela de entrada'!$D$12)=0,1,SUMIFS($O$2:$O$745,$B$2:$B$745,B733,$A$2:$A$745,A733)-('Tela de entrada'!$K$15*'Tela de entrada'!$D$12))))</f>
        <v>0</v>
      </c>
      <c r="Q733" s="1">
        <f>MAX(0,(SUMIFS($N$2:$N$745,$B$2:$B$745,B733,$A$2:$A$745,A733)-SUMIFS($O$2:$O$745,$B$2:$B$745,B733,$A$2:$A$745,A733)))*(('Tela de entrada'!$K$16-O733)/(IF((('Tela de entrada'!$K$16*'Tela de entrada'!$D$12)-SUMIFS($O$2:$O$745,$B$2:$B$745,B733,$A$2:$A$745,A733))=0,1,(('Tela de entrada'!$K$16*'Tela de entrada'!$D$12)-SUMIFS($O$2:$O$745,$B$2:$B$745,B733,$A$2:$A$745,A733)))))</f>
        <v>0</v>
      </c>
      <c r="R733" s="1">
        <f t="shared" si="39"/>
        <v>2.2000000000000002</v>
      </c>
    </row>
    <row r="734" spans="1:18" x14ac:dyDescent="0.25">
      <c r="A734">
        <v>1</v>
      </c>
      <c r="B734">
        <v>1</v>
      </c>
      <c r="C734">
        <v>1</v>
      </c>
      <c r="D734">
        <v>733</v>
      </c>
      <c r="E734">
        <v>1</v>
      </c>
      <c r="F734" s="1">
        <f>INDEX('Tela de entrada'!$C$20:$C$763,MATCH('Contrato Flexível Percentual'!D734,'Tela de entrada'!$B$20:$B$763,0),1)</f>
        <v>45</v>
      </c>
      <c r="G734">
        <v>0</v>
      </c>
      <c r="H734">
        <f t="shared" si="37"/>
        <v>45</v>
      </c>
      <c r="M734" s="1">
        <f t="shared" si="38"/>
        <v>2.2499999999999998E-3</v>
      </c>
      <c r="N734" s="1">
        <f>IF('Tela de entrada'!$K$14="carga",$L$2*M734,'Contrato Flexível Percentual'!$L$2/'Tela de entrada'!$D$12)</f>
        <v>9</v>
      </c>
      <c r="O734" s="1">
        <f>IFERROR(MIN('Tela de entrada'!$K$16,MAX(N734,'Tela de entrada'!$K$15)),"")</f>
        <v>9</v>
      </c>
      <c r="P734" s="1">
        <f>MAX(0,(SUMIFS($O$2:$O$745,$B$2:$B$745,B734,$A$2:$A$745,A734)-SUMIFS($N$2:$N$745,$B$2:$B$745,B734,$A$2:$A$745,A734)))*((O734-'Tela de entrada'!$K$15)/(IF(SUMIFS($O$2:$O$745,$B$2:$B$745,B734,$A$2:$A$745,A734)-('Tela de entrada'!$K$15*'Tela de entrada'!$D$12)=0,1,SUMIFS($O$2:$O$745,$B$2:$B$745,B734,$A$2:$A$745,A734)-('Tela de entrada'!$K$15*'Tela de entrada'!$D$12))))</f>
        <v>0</v>
      </c>
      <c r="Q734" s="1">
        <f>MAX(0,(SUMIFS($N$2:$N$745,$B$2:$B$745,B734,$A$2:$A$745,A734)-SUMIFS($O$2:$O$745,$B$2:$B$745,B734,$A$2:$A$745,A734)))*(('Tela de entrada'!$K$16-O734)/(IF((('Tela de entrada'!$K$16*'Tela de entrada'!$D$12)-SUMIFS($O$2:$O$745,$B$2:$B$745,B734,$A$2:$A$745,A734))=0,1,(('Tela de entrada'!$K$16*'Tela de entrada'!$D$12)-SUMIFS($O$2:$O$745,$B$2:$B$745,B734,$A$2:$A$745,A734)))))</f>
        <v>0</v>
      </c>
      <c r="R734" s="1">
        <f t="shared" si="39"/>
        <v>9</v>
      </c>
    </row>
    <row r="735" spans="1:18" x14ac:dyDescent="0.25">
      <c r="A735">
        <v>1</v>
      </c>
      <c r="B735">
        <v>1</v>
      </c>
      <c r="C735">
        <v>1</v>
      </c>
      <c r="D735">
        <v>734</v>
      </c>
      <c r="E735">
        <v>1</v>
      </c>
      <c r="F735" s="1">
        <f>INDEX('Tela de entrada'!$C$20:$C$763,MATCH('Contrato Flexível Percentual'!D735,'Tela de entrada'!$B$20:$B$763,0),1)</f>
        <v>43</v>
      </c>
      <c r="G735">
        <v>0</v>
      </c>
      <c r="H735">
        <f t="shared" si="37"/>
        <v>43</v>
      </c>
      <c r="M735" s="1">
        <f t="shared" si="38"/>
        <v>2.15E-3</v>
      </c>
      <c r="N735" s="1">
        <f>IF('Tela de entrada'!$K$14="carga",$L$2*M735,'Contrato Flexível Percentual'!$L$2/'Tela de entrada'!$D$12)</f>
        <v>8.6</v>
      </c>
      <c r="O735" s="1">
        <f>IFERROR(MIN('Tela de entrada'!$K$16,MAX(N735,'Tela de entrada'!$K$15)),"")</f>
        <v>8.6</v>
      </c>
      <c r="P735" s="1">
        <f>MAX(0,(SUMIFS($O$2:$O$745,$B$2:$B$745,B735,$A$2:$A$745,A735)-SUMIFS($N$2:$N$745,$B$2:$B$745,B735,$A$2:$A$745,A735)))*((O735-'Tela de entrada'!$K$15)/(IF(SUMIFS($O$2:$O$745,$B$2:$B$745,B735,$A$2:$A$745,A735)-('Tela de entrada'!$K$15*'Tela de entrada'!$D$12)=0,1,SUMIFS($O$2:$O$745,$B$2:$B$745,B735,$A$2:$A$745,A735)-('Tela de entrada'!$K$15*'Tela de entrada'!$D$12))))</f>
        <v>0</v>
      </c>
      <c r="Q735" s="1">
        <f>MAX(0,(SUMIFS($N$2:$N$745,$B$2:$B$745,B735,$A$2:$A$745,A735)-SUMIFS($O$2:$O$745,$B$2:$B$745,B735,$A$2:$A$745,A735)))*(('Tela de entrada'!$K$16-O735)/(IF((('Tela de entrada'!$K$16*'Tela de entrada'!$D$12)-SUMIFS($O$2:$O$745,$B$2:$B$745,B735,$A$2:$A$745,A735))=0,1,(('Tela de entrada'!$K$16*'Tela de entrada'!$D$12)-SUMIFS($O$2:$O$745,$B$2:$B$745,B735,$A$2:$A$745,A735)))))</f>
        <v>0</v>
      </c>
      <c r="R735" s="1">
        <f t="shared" si="39"/>
        <v>8.6</v>
      </c>
    </row>
    <row r="736" spans="1:18" x14ac:dyDescent="0.25">
      <c r="A736">
        <v>1</v>
      </c>
      <c r="B736">
        <v>1</v>
      </c>
      <c r="C736">
        <v>1</v>
      </c>
      <c r="D736">
        <v>735</v>
      </c>
      <c r="E736">
        <v>1</v>
      </c>
      <c r="F736" s="1">
        <f>INDEX('Tela de entrada'!$C$20:$C$763,MATCH('Contrato Flexível Percentual'!D736,'Tela de entrada'!$B$20:$B$763,0),1)</f>
        <v>18</v>
      </c>
      <c r="G736">
        <v>0</v>
      </c>
      <c r="H736">
        <f t="shared" si="37"/>
        <v>18</v>
      </c>
      <c r="M736" s="1">
        <f t="shared" si="38"/>
        <v>8.9999999999999998E-4</v>
      </c>
      <c r="N736" s="1">
        <f>IF('Tela de entrada'!$K$14="carga",$L$2*M736,'Contrato Flexível Percentual'!$L$2/'Tela de entrada'!$D$12)</f>
        <v>3.6</v>
      </c>
      <c r="O736" s="1">
        <f>IFERROR(MIN('Tela de entrada'!$K$16,MAX(N736,'Tela de entrada'!$K$15)),"")</f>
        <v>3.6</v>
      </c>
      <c r="P736" s="1">
        <f>MAX(0,(SUMIFS($O$2:$O$745,$B$2:$B$745,B736,$A$2:$A$745,A736)-SUMIFS($N$2:$N$745,$B$2:$B$745,B736,$A$2:$A$745,A736)))*((O736-'Tela de entrada'!$K$15)/(IF(SUMIFS($O$2:$O$745,$B$2:$B$745,B736,$A$2:$A$745,A736)-('Tela de entrada'!$K$15*'Tela de entrada'!$D$12)=0,1,SUMIFS($O$2:$O$745,$B$2:$B$745,B736,$A$2:$A$745,A736)-('Tela de entrada'!$K$15*'Tela de entrada'!$D$12))))</f>
        <v>0</v>
      </c>
      <c r="Q736" s="1">
        <f>MAX(0,(SUMIFS($N$2:$N$745,$B$2:$B$745,B736,$A$2:$A$745,A736)-SUMIFS($O$2:$O$745,$B$2:$B$745,B736,$A$2:$A$745,A736)))*(('Tela de entrada'!$K$16-O736)/(IF((('Tela de entrada'!$K$16*'Tela de entrada'!$D$12)-SUMIFS($O$2:$O$745,$B$2:$B$745,B736,$A$2:$A$745,A736))=0,1,(('Tela de entrada'!$K$16*'Tela de entrada'!$D$12)-SUMIFS($O$2:$O$745,$B$2:$B$745,B736,$A$2:$A$745,A736)))))</f>
        <v>0</v>
      </c>
      <c r="R736" s="1">
        <f t="shared" si="39"/>
        <v>3.6</v>
      </c>
    </row>
    <row r="737" spans="1:18" x14ac:dyDescent="0.25">
      <c r="A737">
        <v>1</v>
      </c>
      <c r="B737">
        <v>1</v>
      </c>
      <c r="C737">
        <v>1</v>
      </c>
      <c r="D737">
        <v>736</v>
      </c>
      <c r="E737">
        <v>1</v>
      </c>
      <c r="F737" s="1">
        <f>INDEX('Tela de entrada'!$C$20:$C$763,MATCH('Contrato Flexível Percentual'!D737,'Tela de entrada'!$B$20:$B$763,0),1)</f>
        <v>15</v>
      </c>
      <c r="G737">
        <v>0</v>
      </c>
      <c r="H737">
        <f t="shared" si="37"/>
        <v>15</v>
      </c>
      <c r="M737" s="1">
        <f t="shared" si="38"/>
        <v>7.5000000000000002E-4</v>
      </c>
      <c r="N737" s="1">
        <f>IF('Tela de entrada'!$K$14="carga",$L$2*M737,'Contrato Flexível Percentual'!$L$2/'Tela de entrada'!$D$12)</f>
        <v>3</v>
      </c>
      <c r="O737" s="1">
        <f>IFERROR(MIN('Tela de entrada'!$K$16,MAX(N737,'Tela de entrada'!$K$15)),"")</f>
        <v>3</v>
      </c>
      <c r="P737" s="1">
        <f>MAX(0,(SUMIFS($O$2:$O$745,$B$2:$B$745,B737,$A$2:$A$745,A737)-SUMIFS($N$2:$N$745,$B$2:$B$745,B737,$A$2:$A$745,A737)))*((O737-'Tela de entrada'!$K$15)/(IF(SUMIFS($O$2:$O$745,$B$2:$B$745,B737,$A$2:$A$745,A737)-('Tela de entrada'!$K$15*'Tela de entrada'!$D$12)=0,1,SUMIFS($O$2:$O$745,$B$2:$B$745,B737,$A$2:$A$745,A737)-('Tela de entrada'!$K$15*'Tela de entrada'!$D$12))))</f>
        <v>0</v>
      </c>
      <c r="Q737" s="1">
        <f>MAX(0,(SUMIFS($N$2:$N$745,$B$2:$B$745,B737,$A$2:$A$745,A737)-SUMIFS($O$2:$O$745,$B$2:$B$745,B737,$A$2:$A$745,A737)))*(('Tela de entrada'!$K$16-O737)/(IF((('Tela de entrada'!$K$16*'Tela de entrada'!$D$12)-SUMIFS($O$2:$O$745,$B$2:$B$745,B737,$A$2:$A$745,A737))=0,1,(('Tela de entrada'!$K$16*'Tela de entrada'!$D$12)-SUMIFS($O$2:$O$745,$B$2:$B$745,B737,$A$2:$A$745,A737)))))</f>
        <v>0</v>
      </c>
      <c r="R737" s="1">
        <f t="shared" si="39"/>
        <v>3</v>
      </c>
    </row>
    <row r="738" spans="1:18" x14ac:dyDescent="0.25">
      <c r="A738">
        <v>1</v>
      </c>
      <c r="B738">
        <v>1</v>
      </c>
      <c r="C738">
        <v>1</v>
      </c>
      <c r="D738">
        <v>737</v>
      </c>
      <c r="E738">
        <v>1</v>
      </c>
      <c r="F738" s="1">
        <f>INDEX('Tela de entrada'!$C$20:$C$763,MATCH('Contrato Flexível Percentual'!D738,'Tela de entrada'!$B$20:$B$763,0),1)</f>
        <v>12</v>
      </c>
      <c r="G738">
        <v>0</v>
      </c>
      <c r="H738">
        <f t="shared" si="37"/>
        <v>12</v>
      </c>
      <c r="M738" s="1">
        <f t="shared" si="38"/>
        <v>5.9999999999999995E-4</v>
      </c>
      <c r="N738" s="1">
        <f>IF('Tela de entrada'!$K$14="carga",$L$2*M738,'Contrato Flexível Percentual'!$L$2/'Tela de entrada'!$D$12)</f>
        <v>2.4</v>
      </c>
      <c r="O738" s="1">
        <f>IFERROR(MIN('Tela de entrada'!$K$16,MAX(N738,'Tela de entrada'!$K$15)),"")</f>
        <v>2.4</v>
      </c>
      <c r="P738" s="1">
        <f>MAX(0,(SUMIFS($O$2:$O$745,$B$2:$B$745,B738,$A$2:$A$745,A738)-SUMIFS($N$2:$N$745,$B$2:$B$745,B738,$A$2:$A$745,A738)))*((O738-'Tela de entrada'!$K$15)/(IF(SUMIFS($O$2:$O$745,$B$2:$B$745,B738,$A$2:$A$745,A738)-('Tela de entrada'!$K$15*'Tela de entrada'!$D$12)=0,1,SUMIFS($O$2:$O$745,$B$2:$B$745,B738,$A$2:$A$745,A738)-('Tela de entrada'!$K$15*'Tela de entrada'!$D$12))))</f>
        <v>0</v>
      </c>
      <c r="Q738" s="1">
        <f>MAX(0,(SUMIFS($N$2:$N$745,$B$2:$B$745,B738,$A$2:$A$745,A738)-SUMIFS($O$2:$O$745,$B$2:$B$745,B738,$A$2:$A$745,A738)))*(('Tela de entrada'!$K$16-O738)/(IF((('Tela de entrada'!$K$16*'Tela de entrada'!$D$12)-SUMIFS($O$2:$O$745,$B$2:$B$745,B738,$A$2:$A$745,A738))=0,1,(('Tela de entrada'!$K$16*'Tela de entrada'!$D$12)-SUMIFS($O$2:$O$745,$B$2:$B$745,B738,$A$2:$A$745,A738)))))</f>
        <v>0</v>
      </c>
      <c r="R738" s="1">
        <f t="shared" si="39"/>
        <v>2.4</v>
      </c>
    </row>
    <row r="739" spans="1:18" x14ac:dyDescent="0.25">
      <c r="A739">
        <v>1</v>
      </c>
      <c r="B739">
        <v>1</v>
      </c>
      <c r="C739">
        <v>1</v>
      </c>
      <c r="D739">
        <v>738</v>
      </c>
      <c r="E739">
        <v>1</v>
      </c>
      <c r="F739" s="1">
        <f>INDEX('Tela de entrada'!$C$20:$C$763,MATCH('Contrato Flexível Percentual'!D739,'Tela de entrada'!$B$20:$B$763,0),1)</f>
        <v>15</v>
      </c>
      <c r="G739">
        <v>0</v>
      </c>
      <c r="H739">
        <f t="shared" si="37"/>
        <v>15</v>
      </c>
      <c r="M739" s="1">
        <f t="shared" si="38"/>
        <v>7.5000000000000002E-4</v>
      </c>
      <c r="N739" s="1">
        <f>IF('Tela de entrada'!$K$14="carga",$L$2*M739,'Contrato Flexível Percentual'!$L$2/'Tela de entrada'!$D$12)</f>
        <v>3</v>
      </c>
      <c r="O739" s="1">
        <f>IFERROR(MIN('Tela de entrada'!$K$16,MAX(N739,'Tela de entrada'!$K$15)),"")</f>
        <v>3</v>
      </c>
      <c r="P739" s="1">
        <f>MAX(0,(SUMIFS($O$2:$O$745,$B$2:$B$745,B739,$A$2:$A$745,A739)-SUMIFS($N$2:$N$745,$B$2:$B$745,B739,$A$2:$A$745,A739)))*((O739-'Tela de entrada'!$K$15)/(IF(SUMIFS($O$2:$O$745,$B$2:$B$745,B739,$A$2:$A$745,A739)-('Tela de entrada'!$K$15*'Tela de entrada'!$D$12)=0,1,SUMIFS($O$2:$O$745,$B$2:$B$745,B739,$A$2:$A$745,A739)-('Tela de entrada'!$K$15*'Tela de entrada'!$D$12))))</f>
        <v>0</v>
      </c>
      <c r="Q739" s="1">
        <f>MAX(0,(SUMIFS($N$2:$N$745,$B$2:$B$745,B739,$A$2:$A$745,A739)-SUMIFS($O$2:$O$745,$B$2:$B$745,B739,$A$2:$A$745,A739)))*(('Tela de entrada'!$K$16-O739)/(IF((('Tela de entrada'!$K$16*'Tela de entrada'!$D$12)-SUMIFS($O$2:$O$745,$B$2:$B$745,B739,$A$2:$A$745,A739))=0,1,(('Tela de entrada'!$K$16*'Tela de entrada'!$D$12)-SUMIFS($O$2:$O$745,$B$2:$B$745,B739,$A$2:$A$745,A739)))))</f>
        <v>0</v>
      </c>
      <c r="R739" s="1">
        <f t="shared" si="39"/>
        <v>3</v>
      </c>
    </row>
    <row r="740" spans="1:18" x14ac:dyDescent="0.25">
      <c r="A740">
        <v>1</v>
      </c>
      <c r="B740">
        <v>1</v>
      </c>
      <c r="C740">
        <v>1</v>
      </c>
      <c r="D740">
        <v>739</v>
      </c>
      <c r="E740">
        <v>1</v>
      </c>
      <c r="F740" s="1">
        <f>INDEX('Tela de entrada'!$C$20:$C$763,MATCH('Contrato Flexível Percentual'!D740,'Tela de entrada'!$B$20:$B$763,0),1)</f>
        <v>17</v>
      </c>
      <c r="G740">
        <v>0</v>
      </c>
      <c r="H740">
        <f t="shared" si="37"/>
        <v>17</v>
      </c>
      <c r="M740" s="1">
        <f t="shared" si="38"/>
        <v>8.4999999999999995E-4</v>
      </c>
      <c r="N740" s="1">
        <f>IF('Tela de entrada'!$K$14="carga",$L$2*M740,'Contrato Flexível Percentual'!$L$2/'Tela de entrada'!$D$12)</f>
        <v>3.4</v>
      </c>
      <c r="O740" s="1">
        <f>IFERROR(MIN('Tela de entrada'!$K$16,MAX(N740,'Tela de entrada'!$K$15)),"")</f>
        <v>3.4</v>
      </c>
      <c r="P740" s="1">
        <f>MAX(0,(SUMIFS($O$2:$O$745,$B$2:$B$745,B740,$A$2:$A$745,A740)-SUMIFS($N$2:$N$745,$B$2:$B$745,B740,$A$2:$A$745,A740)))*((O740-'Tela de entrada'!$K$15)/(IF(SUMIFS($O$2:$O$745,$B$2:$B$745,B740,$A$2:$A$745,A740)-('Tela de entrada'!$K$15*'Tela de entrada'!$D$12)=0,1,SUMIFS($O$2:$O$745,$B$2:$B$745,B740,$A$2:$A$745,A740)-('Tela de entrada'!$K$15*'Tela de entrada'!$D$12))))</f>
        <v>0</v>
      </c>
      <c r="Q740" s="1">
        <f>MAX(0,(SUMIFS($N$2:$N$745,$B$2:$B$745,B740,$A$2:$A$745,A740)-SUMIFS($O$2:$O$745,$B$2:$B$745,B740,$A$2:$A$745,A740)))*(('Tela de entrada'!$K$16-O740)/(IF((('Tela de entrada'!$K$16*'Tela de entrada'!$D$12)-SUMIFS($O$2:$O$745,$B$2:$B$745,B740,$A$2:$A$745,A740))=0,1,(('Tela de entrada'!$K$16*'Tela de entrada'!$D$12)-SUMIFS($O$2:$O$745,$B$2:$B$745,B740,$A$2:$A$745,A740)))))</f>
        <v>0</v>
      </c>
      <c r="R740" s="1">
        <f t="shared" si="39"/>
        <v>3.4</v>
      </c>
    </row>
    <row r="741" spans="1:18" x14ac:dyDescent="0.25">
      <c r="A741">
        <v>1</v>
      </c>
      <c r="B741">
        <v>1</v>
      </c>
      <c r="C741">
        <v>1</v>
      </c>
      <c r="D741">
        <v>740</v>
      </c>
      <c r="E741">
        <v>1</v>
      </c>
      <c r="F741" s="1">
        <f>INDEX('Tela de entrada'!$C$20:$C$763,MATCH('Contrato Flexível Percentual'!D741,'Tela de entrada'!$B$20:$B$763,0),1)</f>
        <v>9</v>
      </c>
      <c r="G741">
        <v>0</v>
      </c>
      <c r="H741">
        <f t="shared" si="37"/>
        <v>9</v>
      </c>
      <c r="M741" s="1">
        <f t="shared" si="38"/>
        <v>4.4999999999999999E-4</v>
      </c>
      <c r="N741" s="1">
        <f>IF('Tela de entrada'!$K$14="carga",$L$2*M741,'Contrato Flexível Percentual'!$L$2/'Tela de entrada'!$D$12)</f>
        <v>1.8</v>
      </c>
      <c r="O741" s="1">
        <f>IFERROR(MIN('Tela de entrada'!$K$16,MAX(N741,'Tela de entrada'!$K$15)),"")</f>
        <v>1.8</v>
      </c>
      <c r="P741" s="1">
        <f>MAX(0,(SUMIFS($O$2:$O$745,$B$2:$B$745,B741,$A$2:$A$745,A741)-SUMIFS($N$2:$N$745,$B$2:$B$745,B741,$A$2:$A$745,A741)))*((O741-'Tela de entrada'!$K$15)/(IF(SUMIFS($O$2:$O$745,$B$2:$B$745,B741,$A$2:$A$745,A741)-('Tela de entrada'!$K$15*'Tela de entrada'!$D$12)=0,1,SUMIFS($O$2:$O$745,$B$2:$B$745,B741,$A$2:$A$745,A741)-('Tela de entrada'!$K$15*'Tela de entrada'!$D$12))))</f>
        <v>0</v>
      </c>
      <c r="Q741" s="1">
        <f>MAX(0,(SUMIFS($N$2:$N$745,$B$2:$B$745,B741,$A$2:$A$745,A741)-SUMIFS($O$2:$O$745,$B$2:$B$745,B741,$A$2:$A$745,A741)))*(('Tela de entrada'!$K$16-O741)/(IF((('Tela de entrada'!$K$16*'Tela de entrada'!$D$12)-SUMIFS($O$2:$O$745,$B$2:$B$745,B741,$A$2:$A$745,A741))=0,1,(('Tela de entrada'!$K$16*'Tela de entrada'!$D$12)-SUMIFS($O$2:$O$745,$B$2:$B$745,B741,$A$2:$A$745,A741)))))</f>
        <v>0</v>
      </c>
      <c r="R741" s="1">
        <f t="shared" si="39"/>
        <v>1.8</v>
      </c>
    </row>
    <row r="742" spans="1:18" x14ac:dyDescent="0.25">
      <c r="A742">
        <v>1</v>
      </c>
      <c r="B742">
        <v>1</v>
      </c>
      <c r="C742">
        <v>1</v>
      </c>
      <c r="D742">
        <v>741</v>
      </c>
      <c r="E742">
        <v>1</v>
      </c>
      <c r="F742" s="1">
        <f>INDEX('Tela de entrada'!$C$20:$C$763,MATCH('Contrato Flexível Percentual'!D742,'Tela de entrada'!$B$20:$B$763,0),1)</f>
        <v>17</v>
      </c>
      <c r="G742">
        <v>0</v>
      </c>
      <c r="H742">
        <f t="shared" si="37"/>
        <v>17</v>
      </c>
      <c r="M742" s="1">
        <f t="shared" si="38"/>
        <v>8.4999999999999995E-4</v>
      </c>
      <c r="N742" s="1">
        <f>IF('Tela de entrada'!$K$14="carga",$L$2*M742,'Contrato Flexível Percentual'!$L$2/'Tela de entrada'!$D$12)</f>
        <v>3.4</v>
      </c>
      <c r="O742" s="1">
        <f>IFERROR(MIN('Tela de entrada'!$K$16,MAX(N742,'Tela de entrada'!$K$15)),"")</f>
        <v>3.4</v>
      </c>
      <c r="P742" s="1">
        <f>MAX(0,(SUMIFS($O$2:$O$745,$B$2:$B$745,B742,$A$2:$A$745,A742)-SUMIFS($N$2:$N$745,$B$2:$B$745,B742,$A$2:$A$745,A742)))*((O742-'Tela de entrada'!$K$15)/(IF(SUMIFS($O$2:$O$745,$B$2:$B$745,B742,$A$2:$A$745,A742)-('Tela de entrada'!$K$15*'Tela de entrada'!$D$12)=0,1,SUMIFS($O$2:$O$745,$B$2:$B$745,B742,$A$2:$A$745,A742)-('Tela de entrada'!$K$15*'Tela de entrada'!$D$12))))</f>
        <v>0</v>
      </c>
      <c r="Q742" s="1">
        <f>MAX(0,(SUMIFS($N$2:$N$745,$B$2:$B$745,B742,$A$2:$A$745,A742)-SUMIFS($O$2:$O$745,$B$2:$B$745,B742,$A$2:$A$745,A742)))*(('Tela de entrada'!$K$16-O742)/(IF((('Tela de entrada'!$K$16*'Tela de entrada'!$D$12)-SUMIFS($O$2:$O$745,$B$2:$B$745,B742,$A$2:$A$745,A742))=0,1,(('Tela de entrada'!$K$16*'Tela de entrada'!$D$12)-SUMIFS($O$2:$O$745,$B$2:$B$745,B742,$A$2:$A$745,A742)))))</f>
        <v>0</v>
      </c>
      <c r="R742" s="1">
        <f t="shared" si="39"/>
        <v>3.4</v>
      </c>
    </row>
    <row r="743" spans="1:18" x14ac:dyDescent="0.25">
      <c r="A743">
        <v>1</v>
      </c>
      <c r="B743">
        <v>1</v>
      </c>
      <c r="C743">
        <v>1</v>
      </c>
      <c r="D743">
        <v>742</v>
      </c>
      <c r="E743">
        <v>1</v>
      </c>
      <c r="F743" s="1">
        <f>INDEX('Tela de entrada'!$C$20:$C$763,MATCH('Contrato Flexível Percentual'!D743,'Tela de entrada'!$B$20:$B$763,0),1)</f>
        <v>17</v>
      </c>
      <c r="G743">
        <v>0</v>
      </c>
      <c r="H743">
        <f t="shared" si="37"/>
        <v>17</v>
      </c>
      <c r="M743" s="1">
        <f t="shared" si="38"/>
        <v>8.4999999999999995E-4</v>
      </c>
      <c r="N743" s="1">
        <f>IF('Tela de entrada'!$K$14="carga",$L$2*M743,'Contrato Flexível Percentual'!$L$2/'Tela de entrada'!$D$12)</f>
        <v>3.4</v>
      </c>
      <c r="O743" s="1">
        <f>IFERROR(MIN('Tela de entrada'!$K$16,MAX(N743,'Tela de entrada'!$K$15)),"")</f>
        <v>3.4</v>
      </c>
      <c r="P743" s="1">
        <f>MAX(0,(SUMIFS($O$2:$O$745,$B$2:$B$745,B743,$A$2:$A$745,A743)-SUMIFS($N$2:$N$745,$B$2:$B$745,B743,$A$2:$A$745,A743)))*((O743-'Tela de entrada'!$K$15)/(IF(SUMIFS($O$2:$O$745,$B$2:$B$745,B743,$A$2:$A$745,A743)-('Tela de entrada'!$K$15*'Tela de entrada'!$D$12)=0,1,SUMIFS($O$2:$O$745,$B$2:$B$745,B743,$A$2:$A$745,A743)-('Tela de entrada'!$K$15*'Tela de entrada'!$D$12))))</f>
        <v>0</v>
      </c>
      <c r="Q743" s="1">
        <f>MAX(0,(SUMIFS($N$2:$N$745,$B$2:$B$745,B743,$A$2:$A$745,A743)-SUMIFS($O$2:$O$745,$B$2:$B$745,B743,$A$2:$A$745,A743)))*(('Tela de entrada'!$K$16-O743)/(IF((('Tela de entrada'!$K$16*'Tela de entrada'!$D$12)-SUMIFS($O$2:$O$745,$B$2:$B$745,B743,$A$2:$A$745,A743))=0,1,(('Tela de entrada'!$K$16*'Tela de entrada'!$D$12)-SUMIFS($O$2:$O$745,$B$2:$B$745,B743,$A$2:$A$745,A743)))))</f>
        <v>0</v>
      </c>
      <c r="R743" s="1">
        <f t="shared" si="39"/>
        <v>3.4</v>
      </c>
    </row>
    <row r="744" spans="1:18" x14ac:dyDescent="0.25">
      <c r="A744">
        <v>1</v>
      </c>
      <c r="B744">
        <v>1</v>
      </c>
      <c r="C744">
        <v>1</v>
      </c>
      <c r="D744">
        <v>743</v>
      </c>
      <c r="E744">
        <v>1</v>
      </c>
      <c r="F744" s="1">
        <f>INDEX('Tela de entrada'!$C$20:$C$763,MATCH('Contrato Flexível Percentual'!D744,'Tela de entrada'!$B$20:$B$763,0),1)</f>
        <v>35</v>
      </c>
      <c r="G744">
        <v>0</v>
      </c>
      <c r="H744">
        <f t="shared" si="37"/>
        <v>35</v>
      </c>
      <c r="M744" s="1">
        <f t="shared" si="38"/>
        <v>1.75E-3</v>
      </c>
      <c r="N744" s="1">
        <f>IF('Tela de entrada'!$K$14="carga",$L$2*M744,'Contrato Flexível Percentual'!$L$2/'Tela de entrada'!$D$12)</f>
        <v>7</v>
      </c>
      <c r="O744" s="1">
        <f>IFERROR(MIN('Tela de entrada'!$K$16,MAX(N744,'Tela de entrada'!$K$15)),"")</f>
        <v>7</v>
      </c>
      <c r="P744" s="1">
        <f>MAX(0,(SUMIFS($O$2:$O$745,$B$2:$B$745,B744,$A$2:$A$745,A744)-SUMIFS($N$2:$N$745,$B$2:$B$745,B744,$A$2:$A$745,A744)))*((O744-'Tela de entrada'!$K$15)/(IF(SUMIFS($O$2:$O$745,$B$2:$B$745,B744,$A$2:$A$745,A744)-('Tela de entrada'!$K$15*'Tela de entrada'!$D$12)=0,1,SUMIFS($O$2:$O$745,$B$2:$B$745,B744,$A$2:$A$745,A744)-('Tela de entrada'!$K$15*'Tela de entrada'!$D$12))))</f>
        <v>0</v>
      </c>
      <c r="Q744" s="1">
        <f>MAX(0,(SUMIFS($N$2:$N$745,$B$2:$B$745,B744,$A$2:$A$745,A744)-SUMIFS($O$2:$O$745,$B$2:$B$745,B744,$A$2:$A$745,A744)))*(('Tela de entrada'!$K$16-O744)/(IF((('Tela de entrada'!$K$16*'Tela de entrada'!$D$12)-SUMIFS($O$2:$O$745,$B$2:$B$745,B744,$A$2:$A$745,A744))=0,1,(('Tela de entrada'!$K$16*'Tela de entrada'!$D$12)-SUMIFS($O$2:$O$745,$B$2:$B$745,B744,$A$2:$A$745,A744)))))</f>
        <v>0</v>
      </c>
      <c r="R744" s="1">
        <f t="shared" si="39"/>
        <v>7</v>
      </c>
    </row>
    <row r="745" spans="1:18" x14ac:dyDescent="0.25">
      <c r="A745">
        <v>1</v>
      </c>
      <c r="B745">
        <v>1</v>
      </c>
      <c r="C745">
        <v>1</v>
      </c>
      <c r="D745">
        <v>744</v>
      </c>
      <c r="E745">
        <v>1</v>
      </c>
      <c r="F745" s="1">
        <f>INDEX('Tela de entrada'!$C$20:$C$763,MATCH('Contrato Flexível Percentual'!D745,'Tela de entrada'!$B$20:$B$763,0),1)</f>
        <v>40</v>
      </c>
      <c r="G745">
        <v>0</v>
      </c>
      <c r="H745">
        <f t="shared" si="37"/>
        <v>40</v>
      </c>
      <c r="M745" s="1">
        <f t="shared" si="38"/>
        <v>2E-3</v>
      </c>
      <c r="N745" s="1">
        <f>IF('Tela de entrada'!$K$14="carga",$L$2*M745,'Contrato Flexível Percentual'!$L$2/'Tela de entrada'!$D$12)</f>
        <v>8</v>
      </c>
      <c r="O745" s="1">
        <f>IFERROR(MIN('Tela de entrada'!$K$16,MAX(N745,'Tela de entrada'!$K$15)),"")</f>
        <v>8</v>
      </c>
      <c r="P745" s="1">
        <f>MAX(0,(SUMIFS($O$2:$O$745,$B$2:$B$745,B745,$A$2:$A$745,A745)-SUMIFS($N$2:$N$745,$B$2:$B$745,B745,$A$2:$A$745,A745)))*((O745-'Tela de entrada'!$K$15)/(IF(SUMIFS($O$2:$O$745,$B$2:$B$745,B745,$A$2:$A$745,A745)-('Tela de entrada'!$K$15*'Tela de entrada'!$D$12)=0,1,SUMIFS($O$2:$O$745,$B$2:$B$745,B745,$A$2:$A$745,A745)-('Tela de entrada'!$K$15*'Tela de entrada'!$D$12))))</f>
        <v>0</v>
      </c>
      <c r="Q745" s="1">
        <f>MAX(0,(SUMIFS($N$2:$N$745,$B$2:$B$745,B745,$A$2:$A$745,A745)-SUMIFS($O$2:$O$745,$B$2:$B$745,B745,$A$2:$A$745,A745)))*(('Tela de entrada'!$K$16-O745)/(IF((('Tela de entrada'!$K$16*'Tela de entrada'!$D$12)-SUMIFS($O$2:$O$745,$B$2:$B$745,B745,$A$2:$A$745,A745))=0,1,(('Tela de entrada'!$K$16*'Tela de entrada'!$D$12)-SUMIFS($O$2:$O$745,$B$2:$B$745,B745,$A$2:$A$745,A745)))))</f>
        <v>0</v>
      </c>
      <c r="R745" s="1">
        <f t="shared" si="39"/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5"/>
  <sheetViews>
    <sheetView workbookViewId="0">
      <selection activeCell="N1" sqref="N1"/>
    </sheetView>
  </sheetViews>
  <sheetFormatPr defaultRowHeight="15" x14ac:dyDescent="0.25"/>
  <cols>
    <col min="1" max="1" width="2.7109375" bestFit="1" customWidth="1"/>
    <col min="2" max="2" width="2" bestFit="1" customWidth="1"/>
    <col min="3" max="3" width="2.140625" bestFit="1" customWidth="1"/>
    <col min="4" max="4" width="4" bestFit="1" customWidth="1"/>
    <col min="5" max="5" width="2.28515625" bestFit="1" customWidth="1"/>
    <col min="6" max="6" width="3.28515625" bestFit="1" customWidth="1"/>
    <col min="7" max="7" width="7.7109375" bestFit="1" customWidth="1"/>
    <col min="8" max="8" width="6.42578125" bestFit="1" customWidth="1"/>
    <col min="9" max="9" width="9.85546875" bestFit="1" customWidth="1"/>
    <col min="10" max="10" width="8.28515625" bestFit="1" customWidth="1"/>
    <col min="11" max="11" width="9.7109375" bestFit="1" customWidth="1"/>
    <col min="12" max="12" width="8.7109375" bestFit="1" customWidth="1"/>
    <col min="13" max="13" width="9" customWidth="1"/>
    <col min="14" max="14" width="10.7109375" bestFit="1" customWidth="1"/>
    <col min="17" max="17" width="12.42578125" bestFit="1" customWidth="1"/>
    <col min="29" max="29" width="19.140625" bestFit="1" customWidth="1"/>
  </cols>
  <sheetData>
    <row r="1" spans="1:37" x14ac:dyDescent="0.25">
      <c r="A1" t="s">
        <v>11</v>
      </c>
      <c r="B1" t="s">
        <v>10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s="15" t="s">
        <v>12</v>
      </c>
      <c r="J1" s="15" t="s">
        <v>13</v>
      </c>
      <c r="K1" s="4" t="s">
        <v>6</v>
      </c>
      <c r="L1" s="4" t="s">
        <v>7</v>
      </c>
      <c r="M1" s="4" t="s">
        <v>8</v>
      </c>
      <c r="N1" s="4" t="s">
        <v>9</v>
      </c>
      <c r="X1" t="s">
        <v>14</v>
      </c>
      <c r="Y1" t="s">
        <v>22</v>
      </c>
      <c r="Z1" t="s">
        <v>23</v>
      </c>
      <c r="AA1" s="3" t="s">
        <v>19</v>
      </c>
      <c r="AB1" s="3" t="s">
        <v>20</v>
      </c>
      <c r="AC1" t="s">
        <v>21</v>
      </c>
      <c r="AD1" t="s">
        <v>24</v>
      </c>
    </row>
    <row r="2" spans="1:37" x14ac:dyDescent="0.25">
      <c r="A2">
        <v>1</v>
      </c>
      <c r="B2">
        <v>1</v>
      </c>
      <c r="C2">
        <v>1</v>
      </c>
      <c r="D2">
        <v>1</v>
      </c>
      <c r="E2">
        <v>1</v>
      </c>
      <c r="F2" s="1">
        <f>INDEX('Tela de entrada'!$C$20:$C$763,MATCH('Contrato Firme'!D2,'Tela de entrada'!$B$20:$B$763,0),1)</f>
        <v>12</v>
      </c>
      <c r="G2">
        <v>0</v>
      </c>
      <c r="H2">
        <f>F2-G2</f>
        <v>12</v>
      </c>
      <c r="I2" s="1">
        <f>H2/SUM($H$2:$H$745)</f>
        <v>5.9999999999999995E-4</v>
      </c>
      <c r="J2" s="1">
        <f>IF('Tela de entrada'!$G$13="carga",('Tela de entrada'!$G$12*'Tela de entrada'!$D$12)*I2,'Tela de entrada'!$G$12)</f>
        <v>4.4639999999999995</v>
      </c>
      <c r="K2" s="1">
        <f>IF('Tela de entrada'!$G$12&gt;0,IFERROR(MIN('Tela de entrada'!$G$15,MAX(J2,'Tela de entrada'!$G$14)),""),0)</f>
        <v>4.4639999999999995</v>
      </c>
      <c r="L2" s="1">
        <f>MAX(0,(SUMIFS($K$2:$K$745,$B$2:$B$745,B2,$A$2:$A$745,A2)-SUMIFS($J$2:$J$745,$B$2:$B$745,B2,$A$2:$A$745,A2)))*((K2-'Tela de entrada'!$G$14)/(IF(SUMIFS($K$2:$K$745,$B$2:$B$745,B2,$A$2:$A$745,A2)-('Tela de entrada'!$G$14*'Tela de entrada'!$D$12)=0,1,(SUMIFS($K$2:$K$745,$B$2:$B$745,B2,$A$2:$A$745,A2)-('Tela de entrada'!$G$14*'Tela de entrada'!$D$12)))))</f>
        <v>0</v>
      </c>
      <c r="M2" s="1">
        <f>MAX(0,(SUMIFS($J$2:$J$745,$B$2:$B$745,B2,$A$2:$A$745,A2)-SUMIFS($K$2:$K$745,$B$2:$B$745,B2,$A$2:$A$745,A2)))*(('Tela de entrada'!$G$15-K2)/(IF((('Tela de entrada'!$G$15*'Tela de entrada'!$D$12)-SUMIFS($K$2:$K$745,$B$2:$B$745,B2,$A$2:$A$745,A2))=0,1,(('Tela de entrada'!$G$15*'Tela de entrada'!$D$12)-SUMIFS($K$2:$K$745,$B$2:$B$745,B2,$A$2:$A$745,A2)))))</f>
        <v>0.68805376606697044</v>
      </c>
      <c r="N2" s="1">
        <f>IFERROR(IF(SUM('Tela de entrada'!$G$20:$G$763)&gt;0,INDEX('Tela de entrada'!$G$20:$G$763,MATCH('Contrato Firme'!D2,'Tela de entrada'!$F$20:$F$763,0),1),K2-L2+M2),0)</f>
        <v>5.1520537660669703</v>
      </c>
      <c r="P2" s="2"/>
      <c r="W2">
        <v>1</v>
      </c>
      <c r="X2">
        <f t="shared" ref="X2:X21" si="0">H2</f>
        <v>12</v>
      </c>
      <c r="Y2">
        <v>5</v>
      </c>
      <c r="Z2" s="5">
        <f t="shared" ref="Z2:Z21" si="1">J2</f>
        <v>4.4639999999999995</v>
      </c>
      <c r="AA2">
        <f>'Tela de entrada'!$G$15</f>
        <v>15</v>
      </c>
      <c r="AB2">
        <f>'Tela de entrada'!$G$14</f>
        <v>3</v>
      </c>
      <c r="AC2" s="5">
        <f>N2</f>
        <v>5.1520537660669703</v>
      </c>
      <c r="AD2" s="5">
        <f>Y2+AC2</f>
        <v>10.15205376606697</v>
      </c>
    </row>
    <row r="3" spans="1:37" x14ac:dyDescent="0.25">
      <c r="A3">
        <v>1</v>
      </c>
      <c r="B3">
        <v>1</v>
      </c>
      <c r="C3">
        <v>1</v>
      </c>
      <c r="D3">
        <v>2</v>
      </c>
      <c r="E3">
        <v>1</v>
      </c>
      <c r="F3" s="1">
        <f>INDEX('Tela de entrada'!$C$20:$C$763,MATCH('Contrato Firme'!D3,'Tela de entrada'!$B$20:$B$763,0),1)</f>
        <v>45</v>
      </c>
      <c r="G3">
        <v>0</v>
      </c>
      <c r="H3">
        <f t="shared" ref="H3:H66" si="2">F3-G3</f>
        <v>45</v>
      </c>
      <c r="I3" s="1">
        <f t="shared" ref="I3:I66" si="3">H3/SUM($H$2:$H$745)</f>
        <v>2.2499999999999998E-3</v>
      </c>
      <c r="J3" s="1">
        <f>IF('Tela de entrada'!$G$13="carga",('Tela de entrada'!$G$12*'Tela de entrada'!$D$12)*I3,'Tela de entrada'!$G$12)</f>
        <v>16.739999999999998</v>
      </c>
      <c r="K3" s="1">
        <f>IF('Tela de entrada'!$G$12&gt;0,IFERROR(MIN('Tela de entrada'!$G$15,MAX(J3,'Tela de entrada'!$G$14)),""),0)</f>
        <v>15</v>
      </c>
      <c r="L3" s="1">
        <f>MAX(0,(SUMIFS($K$2:$K$745,$B$2:$B$745,B3,$A$2:$A$745,A3)-SUMIFS($J$2:$J$745,$B$2:$B$745,B3,$A$2:$A$745,A3)))*((K3-'Tela de entrada'!$G$14)/(IF(SUMIFS($K$2:$K$745,$B$2:$B$745,B3,$A$2:$A$745,A3)-('Tela de entrada'!$G$14*'Tela de entrada'!$D$12)=0,1,(SUMIFS($K$2:$K$745,$B$2:$B$745,B3,$A$2:$A$745,A3)-('Tela de entrada'!$G$14*'Tela de entrada'!$D$12)))))</f>
        <v>0</v>
      </c>
      <c r="M3" s="1">
        <f>MAX(0,(SUMIFS($J$2:$J$745,$B$2:$B$745,B3,$A$2:$A$745,A3)-SUMIFS($K$2:$K$745,$B$2:$B$745,B3,$A$2:$A$745,A3)))*(('Tela de entrada'!$G$15-K3)/(IF((('Tela de entrada'!$G$15*'Tela de entrada'!$D$12)-SUMIFS($K$2:$K$745,$B$2:$B$745,B3,$A$2:$A$745,A3))=0,1,(('Tela de entrada'!$G$15*'Tela de entrada'!$D$12)-SUMIFS($K$2:$K$745,$B$2:$B$745,B3,$A$2:$A$745,A3)))))</f>
        <v>0</v>
      </c>
      <c r="N3" s="1">
        <f>IFERROR(IF(SUM('Tela de entrada'!$G$20:$G$763)&gt;0,INDEX('Tela de entrada'!$G$20:$G$763,MATCH('Contrato Firme'!D3,'Tela de entrada'!$F$20:$F$763,0),1),K3-L3+M3),0)</f>
        <v>15</v>
      </c>
      <c r="P3" s="2"/>
      <c r="W3">
        <v>2</v>
      </c>
      <c r="X3">
        <f t="shared" si="0"/>
        <v>45</v>
      </c>
      <c r="Y3">
        <v>5</v>
      </c>
      <c r="Z3" s="5">
        <f t="shared" si="1"/>
        <v>16.739999999999998</v>
      </c>
      <c r="AA3">
        <f>'Tela de entrada'!$G$15</f>
        <v>15</v>
      </c>
      <c r="AB3">
        <f>'Tela de entrada'!$G$14</f>
        <v>3</v>
      </c>
      <c r="AC3" s="5">
        <f t="shared" ref="AC3:AC21" si="4">N3</f>
        <v>15</v>
      </c>
      <c r="AD3" s="5">
        <f t="shared" ref="AD3:AD21" si="5">Y3+AC3</f>
        <v>20</v>
      </c>
    </row>
    <row r="4" spans="1:37" x14ac:dyDescent="0.25">
      <c r="A4">
        <v>1</v>
      </c>
      <c r="B4">
        <v>1</v>
      </c>
      <c r="C4">
        <v>1</v>
      </c>
      <c r="D4">
        <v>3</v>
      </c>
      <c r="E4">
        <v>1</v>
      </c>
      <c r="F4" s="1">
        <f>INDEX('Tela de entrada'!$C$20:$C$763,MATCH('Contrato Firme'!D4,'Tela de entrada'!$B$20:$B$763,0),1)</f>
        <v>26</v>
      </c>
      <c r="G4">
        <v>0</v>
      </c>
      <c r="H4">
        <f t="shared" si="2"/>
        <v>26</v>
      </c>
      <c r="I4" s="1">
        <f t="shared" si="3"/>
        <v>1.2999999999999999E-3</v>
      </c>
      <c r="J4" s="1">
        <f>IF('Tela de entrada'!$G$13="carga",('Tela de entrada'!$G$12*'Tela de entrada'!$D$12)*I4,'Tela de entrada'!$G$12)</f>
        <v>9.6719999999999988</v>
      </c>
      <c r="K4" s="1">
        <f>IF('Tela de entrada'!$G$12&gt;0,IFERROR(MIN('Tela de entrada'!$G$15,MAX(J4,'Tela de entrada'!$G$14)),""),0)</f>
        <v>9.6719999999999988</v>
      </c>
      <c r="L4" s="1">
        <f>MAX(0,(SUMIFS($K$2:$K$745,$B$2:$B$745,B4,$A$2:$A$745,A4)-SUMIFS($J$2:$J$745,$B$2:$B$745,B4,$A$2:$A$745,A4)))*((K4-'Tela de entrada'!$G$14)/(IF(SUMIFS($K$2:$K$745,$B$2:$B$745,B4,$A$2:$A$745,A4)-('Tela de entrada'!$G$14*'Tela de entrada'!$D$12)=0,1,(SUMIFS($K$2:$K$745,$B$2:$B$745,B4,$A$2:$A$745,A4)-('Tela de entrada'!$G$14*'Tela de entrada'!$D$12)))))</f>
        <v>0</v>
      </c>
      <c r="M4" s="1">
        <f>MAX(0,(SUMIFS($J$2:$J$745,$B$2:$B$745,B4,$A$2:$A$745,A4)-SUMIFS($K$2:$K$745,$B$2:$B$745,B4,$A$2:$A$745,A4)))*(('Tela de entrada'!$G$15-K4)/(IF((('Tela de entrada'!$G$15*'Tela de entrada'!$D$12)-SUMIFS($K$2:$K$745,$B$2:$B$745,B4,$A$2:$A$745,A4))=0,1,(('Tela de entrada'!$G$15*'Tela de entrada'!$D$12)-SUMIFS($K$2:$K$745,$B$2:$B$745,B4,$A$2:$A$745,A4)))))</f>
        <v>0.34794518466256819</v>
      </c>
      <c r="N4" s="1">
        <f>IFERROR(IF(SUM('Tela de entrada'!$G$20:$G$763)&gt;0,INDEX('Tela de entrada'!$G$20:$G$763,MATCH('Contrato Firme'!D4,'Tela de entrada'!$F$20:$F$763,0),1),K4-L4+M4),0)</f>
        <v>10.019945184662568</v>
      </c>
      <c r="P4" s="2"/>
      <c r="W4">
        <v>3</v>
      </c>
      <c r="X4">
        <f t="shared" si="0"/>
        <v>26</v>
      </c>
      <c r="Y4">
        <v>5</v>
      </c>
      <c r="Z4" s="5">
        <f t="shared" si="1"/>
        <v>9.6719999999999988</v>
      </c>
      <c r="AA4">
        <f>'Tela de entrada'!$G$15</f>
        <v>15</v>
      </c>
      <c r="AB4">
        <f>'Tela de entrada'!$G$14</f>
        <v>3</v>
      </c>
      <c r="AC4" s="5">
        <f t="shared" si="4"/>
        <v>10.019945184662568</v>
      </c>
      <c r="AD4" s="5">
        <f t="shared" si="5"/>
        <v>15.019945184662568</v>
      </c>
    </row>
    <row r="5" spans="1:37" x14ac:dyDescent="0.25">
      <c r="A5">
        <v>1</v>
      </c>
      <c r="B5">
        <v>1</v>
      </c>
      <c r="C5">
        <v>1</v>
      </c>
      <c r="D5">
        <v>4</v>
      </c>
      <c r="E5">
        <v>1</v>
      </c>
      <c r="F5" s="1">
        <f>INDEX('Tela de entrada'!$C$20:$C$763,MATCH('Contrato Firme'!D5,'Tela de entrada'!$B$20:$B$763,0),1)</f>
        <v>34</v>
      </c>
      <c r="G5">
        <v>0</v>
      </c>
      <c r="H5">
        <f t="shared" si="2"/>
        <v>34</v>
      </c>
      <c r="I5" s="1">
        <f t="shared" si="3"/>
        <v>1.6999999999999999E-3</v>
      </c>
      <c r="J5" s="1">
        <f>IF('Tela de entrada'!$G$13="carga",('Tela de entrada'!$G$12*'Tela de entrada'!$D$12)*I5,'Tela de entrada'!$G$12)</f>
        <v>12.648</v>
      </c>
      <c r="K5" s="1">
        <f>IF('Tela de entrada'!$G$12&gt;0,IFERROR(MIN('Tela de entrada'!$G$15,MAX(J5,'Tela de entrada'!$G$14)),""),0)</f>
        <v>12.648</v>
      </c>
      <c r="L5" s="1">
        <f>MAX(0,(SUMIFS($K$2:$K$745,$B$2:$B$745,B5,$A$2:$A$745,A5)-SUMIFS($J$2:$J$745,$B$2:$B$745,B5,$A$2:$A$745,A5)))*((K5-'Tela de entrada'!$G$14)/(IF(SUMIFS($K$2:$K$745,$B$2:$B$745,B5,$A$2:$A$745,A5)-('Tela de entrada'!$G$14*'Tela de entrada'!$D$12)=0,1,(SUMIFS($K$2:$K$745,$B$2:$B$745,B5,$A$2:$A$745,A5)-('Tela de entrada'!$G$14*'Tela de entrada'!$D$12)))))</f>
        <v>0</v>
      </c>
      <c r="M5" s="1">
        <f>MAX(0,(SUMIFS($J$2:$J$745,$B$2:$B$745,B5,$A$2:$A$745,A5)-SUMIFS($K$2:$K$745,$B$2:$B$745,B5,$A$2:$A$745,A5)))*(('Tela de entrada'!$G$15-K5)/(IF((('Tela de entrada'!$G$15*'Tela de entrada'!$D$12)-SUMIFS($K$2:$K$745,$B$2:$B$745,B5,$A$2:$A$745,A5))=0,1,(('Tela de entrada'!$G$15*'Tela de entrada'!$D$12)-SUMIFS($K$2:$K$745,$B$2:$B$745,B5,$A$2:$A$745,A5)))))</f>
        <v>0.15359742386005262</v>
      </c>
      <c r="N5" s="1">
        <f>IFERROR(IF(SUM('Tela de entrada'!$G$20:$G$763)&gt;0,INDEX('Tela de entrada'!$G$20:$G$763,MATCH('Contrato Firme'!D5,'Tela de entrada'!$F$20:$F$763,0),1),K5-L5+M5),0)</f>
        <v>12.801597423860052</v>
      </c>
      <c r="P5" s="2"/>
      <c r="W5">
        <v>4</v>
      </c>
      <c r="X5">
        <f t="shared" si="0"/>
        <v>34</v>
      </c>
      <c r="Y5">
        <v>5</v>
      </c>
      <c r="Z5" s="5">
        <f t="shared" si="1"/>
        <v>12.648</v>
      </c>
      <c r="AA5">
        <f>'Tela de entrada'!$G$15</f>
        <v>15</v>
      </c>
      <c r="AB5">
        <f>'Tela de entrada'!$G$14</f>
        <v>3</v>
      </c>
      <c r="AC5" s="5">
        <f t="shared" si="4"/>
        <v>12.801597423860052</v>
      </c>
      <c r="AD5" s="5">
        <f t="shared" si="5"/>
        <v>17.801597423860052</v>
      </c>
    </row>
    <row r="6" spans="1:37" x14ac:dyDescent="0.25">
      <c r="A6">
        <v>1</v>
      </c>
      <c r="B6">
        <v>1</v>
      </c>
      <c r="C6">
        <v>1</v>
      </c>
      <c r="D6">
        <v>5</v>
      </c>
      <c r="E6">
        <v>1</v>
      </c>
      <c r="F6" s="1">
        <f>INDEX('Tela de entrada'!$C$20:$C$763,MATCH('Contrato Firme'!D6,'Tela de entrada'!$B$20:$B$763,0),1)</f>
        <v>31</v>
      </c>
      <c r="G6">
        <v>0</v>
      </c>
      <c r="H6">
        <f t="shared" si="2"/>
        <v>31</v>
      </c>
      <c r="I6" s="1">
        <f t="shared" si="3"/>
        <v>1.5499999999999999E-3</v>
      </c>
      <c r="J6" s="1">
        <f>IF('Tela de entrada'!$G$13="carga",('Tela de entrada'!$G$12*'Tela de entrada'!$D$12)*I6,'Tela de entrada'!$G$12)</f>
        <v>11.532</v>
      </c>
      <c r="K6" s="1">
        <f>IF('Tela de entrada'!$G$12&gt;0,IFERROR(MIN('Tela de entrada'!$G$15,MAX(J6,'Tela de entrada'!$G$14)),""),0)</f>
        <v>11.532</v>
      </c>
      <c r="L6" s="1">
        <f>MAX(0,(SUMIFS($K$2:$K$745,$B$2:$B$745,B6,$A$2:$A$745,A6)-SUMIFS($J$2:$J$745,$B$2:$B$745,B6,$A$2:$A$745,A6)))*((K6-'Tela de entrada'!$G$14)/(IF(SUMIFS($K$2:$K$745,$B$2:$B$745,B6,$A$2:$A$745,A6)-('Tela de entrada'!$G$14*'Tela de entrada'!$D$12)=0,1,(SUMIFS($K$2:$K$745,$B$2:$B$745,B6,$A$2:$A$745,A6)-('Tela de entrada'!$G$14*'Tela de entrada'!$D$12)))))</f>
        <v>0</v>
      </c>
      <c r="M6" s="1">
        <f>MAX(0,(SUMIFS($J$2:$J$745,$B$2:$B$745,B6,$A$2:$A$745,A6)-SUMIFS($K$2:$K$745,$B$2:$B$745,B6,$A$2:$A$745,A6)))*(('Tela de entrada'!$G$15-K6)/(IF((('Tela de entrada'!$G$15*'Tela de entrada'!$D$12)-SUMIFS($K$2:$K$745,$B$2:$B$745,B6,$A$2:$A$745,A6))=0,1,(('Tela de entrada'!$G$15*'Tela de entrada'!$D$12)-SUMIFS($K$2:$K$745,$B$2:$B$745,B6,$A$2:$A$745,A6)))))</f>
        <v>0.22647783416099593</v>
      </c>
      <c r="N6" s="1">
        <f>IFERROR(IF(SUM('Tela de entrada'!$G$20:$G$763)&gt;0,INDEX('Tela de entrada'!$G$20:$G$763,MATCH('Contrato Firme'!D6,'Tela de entrada'!$F$20:$F$763,0),1),K6-L6+M6),0)</f>
        <v>11.758477834160995</v>
      </c>
      <c r="P6" s="2"/>
      <c r="W6">
        <v>5</v>
      </c>
      <c r="X6">
        <f t="shared" si="0"/>
        <v>31</v>
      </c>
      <c r="Y6">
        <v>15</v>
      </c>
      <c r="Z6" s="5">
        <f t="shared" si="1"/>
        <v>11.532</v>
      </c>
      <c r="AA6">
        <f>'Tela de entrada'!$G$15</f>
        <v>15</v>
      </c>
      <c r="AB6">
        <f>'Tela de entrada'!$G$14</f>
        <v>3</v>
      </c>
      <c r="AC6" s="5">
        <f t="shared" si="4"/>
        <v>11.758477834160995</v>
      </c>
      <c r="AD6" s="5">
        <f t="shared" si="5"/>
        <v>26.758477834160995</v>
      </c>
    </row>
    <row r="7" spans="1:37" x14ac:dyDescent="0.25">
      <c r="A7">
        <v>1</v>
      </c>
      <c r="B7">
        <v>1</v>
      </c>
      <c r="C7">
        <v>1</v>
      </c>
      <c r="D7">
        <v>6</v>
      </c>
      <c r="E7">
        <v>1</v>
      </c>
      <c r="F7" s="1">
        <f>INDEX('Tela de entrada'!$C$20:$C$763,MATCH('Contrato Firme'!D7,'Tela de entrada'!$B$20:$B$763,0),1)</f>
        <v>37</v>
      </c>
      <c r="G7">
        <v>0</v>
      </c>
      <c r="H7">
        <f t="shared" si="2"/>
        <v>37</v>
      </c>
      <c r="I7" s="1">
        <f t="shared" si="3"/>
        <v>1.8500000000000001E-3</v>
      </c>
      <c r="J7" s="1">
        <f>IF('Tela de entrada'!$G$13="carga",('Tela de entrada'!$G$12*'Tela de entrada'!$D$12)*I7,'Tela de entrada'!$G$12)</f>
        <v>13.764000000000001</v>
      </c>
      <c r="K7" s="1">
        <f>IF('Tela de entrada'!$G$12&gt;0,IFERROR(MIN('Tela de entrada'!$G$15,MAX(J7,'Tela de entrada'!$G$14)),""),0)</f>
        <v>13.764000000000001</v>
      </c>
      <c r="L7" s="1">
        <f>MAX(0,(SUMIFS($K$2:$K$745,$B$2:$B$745,B7,$A$2:$A$745,A7)-SUMIFS($J$2:$J$745,$B$2:$B$745,B7,$A$2:$A$745,A7)))*((K7-'Tela de entrada'!$G$14)/(IF(SUMIFS($K$2:$K$745,$B$2:$B$745,B7,$A$2:$A$745,A7)-('Tela de entrada'!$G$14*'Tela de entrada'!$D$12)=0,1,(SUMIFS($K$2:$K$745,$B$2:$B$745,B7,$A$2:$A$745,A7)-('Tela de entrada'!$G$14*'Tela de entrada'!$D$12)))))</f>
        <v>0</v>
      </c>
      <c r="M7" s="1">
        <f>MAX(0,(SUMIFS($J$2:$J$745,$B$2:$B$745,B7,$A$2:$A$745,A7)-SUMIFS($K$2:$K$745,$B$2:$B$745,B7,$A$2:$A$745,A7)))*(('Tela de entrada'!$G$15-K7)/(IF((('Tela de entrada'!$G$15*'Tela de entrada'!$D$12)-SUMIFS($K$2:$K$745,$B$2:$B$745,B7,$A$2:$A$745,A7))=0,1,(('Tela de entrada'!$G$15*'Tela de entrada'!$D$12)-SUMIFS($K$2:$K$745,$B$2:$B$745,B7,$A$2:$A$745,A7)))))</f>
        <v>8.0717013559109207E-2</v>
      </c>
      <c r="N7" s="1">
        <f>IFERROR(IF(SUM('Tela de entrada'!$G$20:$G$763)&gt;0,INDEX('Tela de entrada'!$G$20:$G$763,MATCH('Contrato Firme'!D7,'Tela de entrada'!$F$20:$F$763,0),1),K7-L7+M7),0)</f>
        <v>13.84471701355911</v>
      </c>
      <c r="P7" s="2"/>
      <c r="W7">
        <v>6</v>
      </c>
      <c r="X7">
        <f t="shared" si="0"/>
        <v>37</v>
      </c>
      <c r="Y7">
        <v>15</v>
      </c>
      <c r="Z7" s="5">
        <f t="shared" si="1"/>
        <v>13.764000000000001</v>
      </c>
      <c r="AA7">
        <f>'Tela de entrada'!$G$15</f>
        <v>15</v>
      </c>
      <c r="AB7">
        <f>'Tela de entrada'!$G$14</f>
        <v>3</v>
      </c>
      <c r="AC7" s="5">
        <f t="shared" si="4"/>
        <v>13.84471701355911</v>
      </c>
      <c r="AD7" s="5">
        <f t="shared" si="5"/>
        <v>28.844717013559112</v>
      </c>
      <c r="AG7">
        <v>300</v>
      </c>
      <c r="AH7">
        <f>AG7/AG8</f>
        <v>0.33333333333333331</v>
      </c>
    </row>
    <row r="8" spans="1:37" x14ac:dyDescent="0.25">
      <c r="A8">
        <v>1</v>
      </c>
      <c r="B8">
        <v>1</v>
      </c>
      <c r="C8">
        <v>1</v>
      </c>
      <c r="D8">
        <v>7</v>
      </c>
      <c r="E8">
        <v>1</v>
      </c>
      <c r="F8" s="1">
        <f>INDEX('Tela de entrada'!$C$20:$C$763,MATCH('Contrato Firme'!D8,'Tela de entrada'!$B$20:$B$763,0),1)</f>
        <v>25</v>
      </c>
      <c r="G8">
        <v>0</v>
      </c>
      <c r="H8">
        <f t="shared" si="2"/>
        <v>25</v>
      </c>
      <c r="I8" s="1">
        <f t="shared" si="3"/>
        <v>1.25E-3</v>
      </c>
      <c r="J8" s="1">
        <f>IF('Tela de entrada'!$G$13="carga",('Tela de entrada'!$G$12*'Tela de entrada'!$D$12)*I8,'Tela de entrada'!$G$12)</f>
        <v>9.3000000000000007</v>
      </c>
      <c r="K8" s="1">
        <f>IF('Tela de entrada'!$G$12&gt;0,IFERROR(MIN('Tela de entrada'!$G$15,MAX(J8,'Tela de entrada'!$G$14)),""),0)</f>
        <v>9.3000000000000007</v>
      </c>
      <c r="L8" s="1">
        <f>MAX(0,(SUMIFS($K$2:$K$745,$B$2:$B$745,B8,$A$2:$A$745,A8)-SUMIFS($J$2:$J$745,$B$2:$B$745,B8,$A$2:$A$745,A8)))*((K8-'Tela de entrada'!$G$14)/(IF(SUMIFS($K$2:$K$745,$B$2:$B$745,B8,$A$2:$A$745,A8)-('Tela de entrada'!$G$14*'Tela de entrada'!$D$12)=0,1,(SUMIFS($K$2:$K$745,$B$2:$B$745,B8,$A$2:$A$745,A8)-('Tela de entrada'!$G$14*'Tela de entrada'!$D$12)))))</f>
        <v>0</v>
      </c>
      <c r="M8" s="1">
        <f>MAX(0,(SUMIFS($J$2:$J$745,$B$2:$B$745,B8,$A$2:$A$745,A8)-SUMIFS($K$2:$K$745,$B$2:$B$745,B8,$A$2:$A$745,A8)))*(('Tela de entrada'!$G$15-K8)/(IF((('Tela de entrada'!$G$15*'Tela de entrada'!$D$12)-SUMIFS($K$2:$K$745,$B$2:$B$745,B8,$A$2:$A$745,A8))=0,1,(('Tela de entrada'!$G$15*'Tela de entrada'!$D$12)-SUMIFS($K$2:$K$745,$B$2:$B$745,B8,$A$2:$A$745,A8)))))</f>
        <v>0.37223865476288254</v>
      </c>
      <c r="N8" s="1">
        <f>IFERROR(IF(SUM('Tela de entrada'!$G$20:$G$763)&gt;0,INDEX('Tela de entrada'!$G$20:$G$763,MATCH('Contrato Firme'!D8,'Tela de entrada'!$F$20:$F$763,0),1),K8-L8+M8),0)</f>
        <v>9.672238654762884</v>
      </c>
      <c r="P8" s="2"/>
      <c r="W8">
        <v>7</v>
      </c>
      <c r="X8">
        <f t="shared" si="0"/>
        <v>25</v>
      </c>
      <c r="Y8">
        <v>15</v>
      </c>
      <c r="Z8" s="5">
        <f t="shared" si="1"/>
        <v>9.3000000000000007</v>
      </c>
      <c r="AA8">
        <f>'Tela de entrada'!$G$15</f>
        <v>15</v>
      </c>
      <c r="AB8">
        <f>'Tela de entrada'!$G$14</f>
        <v>3</v>
      </c>
      <c r="AC8" s="5">
        <f t="shared" si="4"/>
        <v>9.672238654762884</v>
      </c>
      <c r="AD8" s="5">
        <f t="shared" si="5"/>
        <v>24.672238654762886</v>
      </c>
      <c r="AG8">
        <v>900</v>
      </c>
    </row>
    <row r="9" spans="1:37" x14ac:dyDescent="0.25">
      <c r="A9">
        <v>1</v>
      </c>
      <c r="B9">
        <v>1</v>
      </c>
      <c r="C9">
        <v>1</v>
      </c>
      <c r="D9">
        <v>8</v>
      </c>
      <c r="E9">
        <v>1</v>
      </c>
      <c r="F9" s="1">
        <f>INDEX('Tela de entrada'!$C$20:$C$763,MATCH('Contrato Firme'!D9,'Tela de entrada'!$B$20:$B$763,0),1)</f>
        <v>5</v>
      </c>
      <c r="G9">
        <v>0</v>
      </c>
      <c r="H9">
        <f t="shared" si="2"/>
        <v>5</v>
      </c>
      <c r="I9" s="1">
        <f t="shared" si="3"/>
        <v>2.5000000000000001E-4</v>
      </c>
      <c r="J9" s="1">
        <f>IF('Tela de entrada'!$G$13="carga",('Tela de entrada'!$G$12*'Tela de entrada'!$D$12)*I9,'Tela de entrada'!$G$12)</f>
        <v>1.86</v>
      </c>
      <c r="K9" s="1">
        <f>IF('Tela de entrada'!$G$12&gt;0,IFERROR(MIN('Tela de entrada'!$G$15,MAX(J9,'Tela de entrada'!$G$14)),""),0)</f>
        <v>3</v>
      </c>
      <c r="L9" s="1">
        <f>MAX(0,(SUMIFS($K$2:$K$745,$B$2:$B$745,B9,$A$2:$A$745,A9)-SUMIFS($J$2:$J$745,$B$2:$B$745,B9,$A$2:$A$745,A9)))*((K9-'Tela de entrada'!$G$14)/(IF(SUMIFS($K$2:$K$745,$B$2:$B$745,B9,$A$2:$A$745,A9)-('Tela de entrada'!$G$14*'Tela de entrada'!$D$12)=0,1,(SUMIFS($K$2:$K$745,$B$2:$B$745,B9,$A$2:$A$745,A9)-('Tela de entrada'!$G$14*'Tela de entrada'!$D$12)))))</f>
        <v>0</v>
      </c>
      <c r="M9" s="1">
        <f>MAX(0,(SUMIFS($J$2:$J$745,$B$2:$B$745,B9,$A$2:$A$745,A9)-SUMIFS($K$2:$K$745,$B$2:$B$745,B9,$A$2:$A$745,A9)))*(('Tela de entrada'!$G$15-K9)/(IF((('Tela de entrada'!$G$15*'Tela de entrada'!$D$12)-SUMIFS($K$2:$K$745,$B$2:$B$745,B9,$A$2:$A$745,A9))=0,1,(('Tela de entrada'!$G$15*'Tela de entrada'!$D$12)-SUMIFS($K$2:$K$745,$B$2:$B$745,B9,$A$2:$A$745,A9)))))</f>
        <v>0.78366032581659484</v>
      </c>
      <c r="N9" s="1">
        <f>IFERROR(IF(SUM('Tela de entrada'!$G$20:$G$763)&gt;0,INDEX('Tela de entrada'!$G$20:$G$763,MATCH('Contrato Firme'!D9,'Tela de entrada'!$F$20:$F$763,0),1),K9-L9+M9),0)</f>
        <v>3.7836603258165948</v>
      </c>
      <c r="P9" s="2"/>
      <c r="W9">
        <v>8</v>
      </c>
      <c r="X9">
        <f t="shared" si="0"/>
        <v>5</v>
      </c>
      <c r="Y9">
        <v>45</v>
      </c>
      <c r="Z9" s="5">
        <f t="shared" si="1"/>
        <v>1.86</v>
      </c>
      <c r="AA9">
        <f>'Tela de entrada'!$G$15</f>
        <v>15</v>
      </c>
      <c r="AB9">
        <f>'Tela de entrada'!$G$14</f>
        <v>3</v>
      </c>
      <c r="AC9" s="5">
        <f t="shared" si="4"/>
        <v>3.7836603258165948</v>
      </c>
      <c r="AD9" s="5">
        <f t="shared" si="5"/>
        <v>48.783660325816598</v>
      </c>
      <c r="AK9">
        <f>900*0.3</f>
        <v>270</v>
      </c>
    </row>
    <row r="10" spans="1:37" x14ac:dyDescent="0.25">
      <c r="A10">
        <v>1</v>
      </c>
      <c r="B10">
        <v>1</v>
      </c>
      <c r="C10">
        <v>1</v>
      </c>
      <c r="D10">
        <v>9</v>
      </c>
      <c r="E10">
        <v>1</v>
      </c>
      <c r="F10" s="1">
        <f>INDEX('Tela de entrada'!$C$20:$C$763,MATCH('Contrato Firme'!D10,'Tela de entrada'!$B$20:$B$763,0),1)</f>
        <v>28</v>
      </c>
      <c r="G10">
        <v>0</v>
      </c>
      <c r="H10">
        <f t="shared" si="2"/>
        <v>28</v>
      </c>
      <c r="I10" s="1">
        <f t="shared" si="3"/>
        <v>1.4E-3</v>
      </c>
      <c r="J10" s="1">
        <f>IF('Tela de entrada'!$G$13="carga",('Tela de entrada'!$G$12*'Tela de entrada'!$D$12)*I10,'Tela de entrada'!$G$12)</f>
        <v>10.416</v>
      </c>
      <c r="K10" s="1">
        <f>IF('Tela de entrada'!$G$12&gt;0,IFERROR(MIN('Tela de entrada'!$G$15,MAX(J10,'Tela de entrada'!$G$14)),""),0)</f>
        <v>10.416</v>
      </c>
      <c r="L10" s="1">
        <f>MAX(0,(SUMIFS($K$2:$K$745,$B$2:$B$745,B10,$A$2:$A$745,A10)-SUMIFS($J$2:$J$745,$B$2:$B$745,B10,$A$2:$A$745,A10)))*((K10-'Tela de entrada'!$G$14)/(IF(SUMIFS($K$2:$K$745,$B$2:$B$745,B10,$A$2:$A$745,A10)-('Tela de entrada'!$G$14*'Tela de entrada'!$D$12)=0,1,(SUMIFS($K$2:$K$745,$B$2:$B$745,B10,$A$2:$A$745,A10)-('Tela de entrada'!$G$14*'Tela de entrada'!$D$12)))))</f>
        <v>0</v>
      </c>
      <c r="M10" s="1">
        <f>MAX(0,(SUMIFS($J$2:$J$745,$B$2:$B$745,B10,$A$2:$A$745,A10)-SUMIFS($K$2:$K$745,$B$2:$B$745,B10,$A$2:$A$745,A10)))*(('Tela de entrada'!$G$15-K10)/(IF((('Tela de entrada'!$G$15*'Tela de entrada'!$D$12)-SUMIFS($K$2:$K$745,$B$2:$B$745,B10,$A$2:$A$745,A10))=0,1,(('Tela de entrada'!$G$15*'Tela de entrada'!$D$12)-SUMIFS($K$2:$K$745,$B$2:$B$745,B10,$A$2:$A$745,A10)))))</f>
        <v>0.2993582444619392</v>
      </c>
      <c r="N10" s="1">
        <f>IFERROR(IF(SUM('Tela de entrada'!$G$20:$G$763)&gt;0,INDEX('Tela de entrada'!$G$20:$G$763,MATCH('Contrato Firme'!D10,'Tela de entrada'!$F$20:$F$763,0),1),K10-L10+M10),0)</f>
        <v>10.715358244461939</v>
      </c>
      <c r="P10" s="2"/>
      <c r="W10">
        <v>9</v>
      </c>
      <c r="X10">
        <f t="shared" si="0"/>
        <v>28</v>
      </c>
      <c r="Y10">
        <v>45</v>
      </c>
      <c r="Z10" s="5">
        <f t="shared" si="1"/>
        <v>10.416</v>
      </c>
      <c r="AA10">
        <f>'Tela de entrada'!$G$15</f>
        <v>15</v>
      </c>
      <c r="AB10">
        <f>'Tela de entrada'!$G$14</f>
        <v>3</v>
      </c>
      <c r="AC10" s="5">
        <f t="shared" si="4"/>
        <v>10.715358244461939</v>
      </c>
      <c r="AD10" s="5">
        <f t="shared" si="5"/>
        <v>55.715358244461939</v>
      </c>
    </row>
    <row r="11" spans="1:37" x14ac:dyDescent="0.25">
      <c r="A11">
        <v>1</v>
      </c>
      <c r="B11">
        <v>1</v>
      </c>
      <c r="C11">
        <v>1</v>
      </c>
      <c r="D11">
        <v>10</v>
      </c>
      <c r="E11">
        <v>1</v>
      </c>
      <c r="F11" s="1">
        <f>INDEX('Tela de entrada'!$C$20:$C$763,MATCH('Contrato Firme'!D11,'Tela de entrada'!$B$20:$B$763,0),1)</f>
        <v>20</v>
      </c>
      <c r="G11">
        <v>0</v>
      </c>
      <c r="H11">
        <f t="shared" si="2"/>
        <v>20</v>
      </c>
      <c r="I11" s="1">
        <f t="shared" si="3"/>
        <v>1E-3</v>
      </c>
      <c r="J11" s="1">
        <f>IF('Tela de entrada'!$G$13="carga",('Tela de entrada'!$G$12*'Tela de entrada'!$D$12)*I11,'Tela de entrada'!$G$12)</f>
        <v>7.44</v>
      </c>
      <c r="K11" s="1">
        <f>IF('Tela de entrada'!$G$12&gt;0,IFERROR(MIN('Tela de entrada'!$G$15,MAX(J11,'Tela de entrada'!$G$14)),""),0)</f>
        <v>7.44</v>
      </c>
      <c r="L11" s="1">
        <f>MAX(0,(SUMIFS($K$2:$K$745,$B$2:$B$745,B11,$A$2:$A$745,A11)-SUMIFS($J$2:$J$745,$B$2:$B$745,B11,$A$2:$A$745,A11)))*((K11-'Tela de entrada'!$G$14)/(IF(SUMIFS($K$2:$K$745,$B$2:$B$745,B11,$A$2:$A$745,A11)-('Tela de entrada'!$G$14*'Tela de entrada'!$D$12)=0,1,(SUMIFS($K$2:$K$745,$B$2:$B$745,B11,$A$2:$A$745,A11)-('Tela de entrada'!$G$14*'Tela de entrada'!$D$12)))))</f>
        <v>0</v>
      </c>
      <c r="M11" s="1">
        <f>MAX(0,(SUMIFS($J$2:$J$745,$B$2:$B$745,B11,$A$2:$A$745,A11)-SUMIFS($K$2:$K$745,$B$2:$B$745,B11,$A$2:$A$745,A11)))*(('Tela de entrada'!$G$15-K11)/(IF((('Tela de entrada'!$G$15*'Tela de entrada'!$D$12)-SUMIFS($K$2:$K$745,$B$2:$B$745,B11,$A$2:$A$745,A11))=0,1,(('Tela de entrada'!$G$15*'Tela de entrada'!$D$12)-SUMIFS($K$2:$K$745,$B$2:$B$745,B11,$A$2:$A$745,A11)))))</f>
        <v>0.49370600526445474</v>
      </c>
      <c r="N11" s="1">
        <f>IFERROR(IF(SUM('Tela de entrada'!$G$20:$G$763)&gt;0,INDEX('Tela de entrada'!$G$20:$G$763,MATCH('Contrato Firme'!D11,'Tela de entrada'!$F$20:$F$763,0),1),K11-L11+M11),0)</f>
        <v>7.9337060052644555</v>
      </c>
      <c r="P11" s="2"/>
      <c r="W11">
        <v>10</v>
      </c>
      <c r="X11">
        <f t="shared" si="0"/>
        <v>20</v>
      </c>
      <c r="Y11">
        <v>45</v>
      </c>
      <c r="Z11" s="5">
        <f t="shared" si="1"/>
        <v>7.44</v>
      </c>
      <c r="AA11">
        <f>'Tela de entrada'!$G$15</f>
        <v>15</v>
      </c>
      <c r="AB11">
        <f>'Tela de entrada'!$G$14</f>
        <v>3</v>
      </c>
      <c r="AC11" s="5">
        <f t="shared" si="4"/>
        <v>7.9337060052644555</v>
      </c>
      <c r="AD11" s="5">
        <f t="shared" si="5"/>
        <v>52.933706005264455</v>
      </c>
    </row>
    <row r="12" spans="1:37" x14ac:dyDescent="0.25">
      <c r="A12">
        <v>1</v>
      </c>
      <c r="B12">
        <v>1</v>
      </c>
      <c r="C12">
        <v>1</v>
      </c>
      <c r="D12">
        <v>11</v>
      </c>
      <c r="E12">
        <v>1</v>
      </c>
      <c r="F12" s="1">
        <f>INDEX('Tela de entrada'!$C$20:$C$763,MATCH('Contrato Firme'!D12,'Tela de entrada'!$B$20:$B$763,0),1)</f>
        <v>30</v>
      </c>
      <c r="G12">
        <v>0</v>
      </c>
      <c r="H12">
        <f t="shared" si="2"/>
        <v>30</v>
      </c>
      <c r="I12" s="1">
        <f t="shared" si="3"/>
        <v>1.5E-3</v>
      </c>
      <c r="J12" s="1">
        <f>IF('Tela de entrada'!$G$13="carga",('Tela de entrada'!$G$12*'Tela de entrada'!$D$12)*I12,'Tela de entrada'!$G$12)</f>
        <v>11.16</v>
      </c>
      <c r="K12" s="1">
        <f>IF('Tela de entrada'!$G$12&gt;0,IFERROR(MIN('Tela de entrada'!$G$15,MAX(J12,'Tela de entrada'!$G$14)),""),0)</f>
        <v>11.16</v>
      </c>
      <c r="L12" s="1">
        <f>MAX(0,(SUMIFS($K$2:$K$745,$B$2:$B$745,B12,$A$2:$A$745,A12)-SUMIFS($J$2:$J$745,$B$2:$B$745,B12,$A$2:$A$745,A12)))*((K12-'Tela de entrada'!$G$14)/(IF(SUMIFS($K$2:$K$745,$B$2:$B$745,B12,$A$2:$A$745,A12)-('Tela de entrada'!$G$14*'Tela de entrada'!$D$12)=0,1,(SUMIFS($K$2:$K$745,$B$2:$B$745,B12,$A$2:$A$745,A12)-('Tela de entrada'!$G$14*'Tela de entrada'!$D$12)))))</f>
        <v>0</v>
      </c>
      <c r="M12" s="1">
        <f>MAX(0,(SUMIFS($J$2:$J$745,$B$2:$B$745,B12,$A$2:$A$745,A12)-SUMIFS($K$2:$K$745,$B$2:$B$745,B12,$A$2:$A$745,A12)))*(('Tela de entrada'!$G$15-K12)/(IF((('Tela de entrada'!$G$15*'Tela de entrada'!$D$12)-SUMIFS($K$2:$K$745,$B$2:$B$745,B12,$A$2:$A$745,A12))=0,1,(('Tela de entrada'!$G$15*'Tela de entrada'!$D$12)-SUMIFS($K$2:$K$745,$B$2:$B$745,B12,$A$2:$A$745,A12)))))</f>
        <v>0.25077130426131033</v>
      </c>
      <c r="N12" s="1">
        <f>IFERROR(IF(SUM('Tela de entrada'!$G$20:$G$763)&gt;0,INDEX('Tela de entrada'!$G$20:$G$763,MATCH('Contrato Firme'!D12,'Tela de entrada'!$F$20:$F$763,0),1),K12-L12+M12),0)</f>
        <v>11.41077130426131</v>
      </c>
      <c r="P12" s="2"/>
      <c r="W12">
        <v>11</v>
      </c>
      <c r="X12">
        <f t="shared" si="0"/>
        <v>30</v>
      </c>
      <c r="Y12">
        <v>45</v>
      </c>
      <c r="Z12" s="5">
        <f t="shared" si="1"/>
        <v>11.16</v>
      </c>
      <c r="AA12">
        <f>'Tela de entrada'!$G$15</f>
        <v>15</v>
      </c>
      <c r="AB12">
        <f>'Tela de entrada'!$G$14</f>
        <v>3</v>
      </c>
      <c r="AC12" s="5">
        <f t="shared" si="4"/>
        <v>11.41077130426131</v>
      </c>
      <c r="AD12" s="5">
        <f t="shared" si="5"/>
        <v>56.41077130426131</v>
      </c>
    </row>
    <row r="13" spans="1:37" x14ac:dyDescent="0.25">
      <c r="A13">
        <v>1</v>
      </c>
      <c r="B13">
        <v>1</v>
      </c>
      <c r="C13">
        <v>1</v>
      </c>
      <c r="D13">
        <v>12</v>
      </c>
      <c r="E13">
        <v>1</v>
      </c>
      <c r="F13" s="1">
        <f>INDEX('Tela de entrada'!$C$20:$C$763,MATCH('Contrato Firme'!D13,'Tela de entrada'!$B$20:$B$763,0),1)</f>
        <v>23</v>
      </c>
      <c r="G13">
        <v>0</v>
      </c>
      <c r="H13">
        <f t="shared" si="2"/>
        <v>23</v>
      </c>
      <c r="I13" s="1">
        <f t="shared" si="3"/>
        <v>1.15E-3</v>
      </c>
      <c r="J13" s="1">
        <f>IF('Tela de entrada'!$G$13="carga",('Tela de entrada'!$G$12*'Tela de entrada'!$D$12)*I13,'Tela de entrada'!$G$12)</f>
        <v>8.5559999999999992</v>
      </c>
      <c r="K13" s="1">
        <f>IF('Tela de entrada'!$G$12&gt;0,IFERROR(MIN('Tela de entrada'!$G$15,MAX(J13,'Tela de entrada'!$G$14)),""),0)</f>
        <v>8.5559999999999992</v>
      </c>
      <c r="L13" s="1">
        <f>MAX(0,(SUMIFS($K$2:$K$745,$B$2:$B$745,B13,$A$2:$A$745,A13)-SUMIFS($J$2:$J$745,$B$2:$B$745,B13,$A$2:$A$745,A13)))*((K13-'Tela de entrada'!$G$14)/(IF(SUMIFS($K$2:$K$745,$B$2:$B$745,B13,$A$2:$A$745,A13)-('Tela de entrada'!$G$14*'Tela de entrada'!$D$12)=0,1,(SUMIFS($K$2:$K$745,$B$2:$B$745,B13,$A$2:$A$745,A13)-('Tela de entrada'!$G$14*'Tela de entrada'!$D$12)))))</f>
        <v>0</v>
      </c>
      <c r="M13" s="1">
        <f>MAX(0,(SUMIFS($J$2:$J$745,$B$2:$B$745,B13,$A$2:$A$745,A13)-SUMIFS($K$2:$K$745,$B$2:$B$745,B13,$A$2:$A$745,A13)))*(('Tela de entrada'!$G$15-K13)/(IF((('Tela de entrada'!$G$15*'Tela de entrada'!$D$12)-SUMIFS($K$2:$K$745,$B$2:$B$745,B13,$A$2:$A$745,A13))=0,1,(('Tela de entrada'!$G$15*'Tela de entrada'!$D$12)-SUMIFS($K$2:$K$745,$B$2:$B$745,B13,$A$2:$A$745,A13)))))</f>
        <v>0.42082559496351152</v>
      </c>
      <c r="N13" s="1">
        <f>IFERROR(IF(SUM('Tela de entrada'!$G$20:$G$763)&gt;0,INDEX('Tela de entrada'!$G$20:$G$763,MATCH('Contrato Firme'!D13,'Tela de entrada'!$F$20:$F$763,0),1),K13-L13+M13),0)</f>
        <v>8.9768255949635112</v>
      </c>
      <c r="P13" s="2"/>
      <c r="W13">
        <v>12</v>
      </c>
      <c r="X13">
        <f t="shared" si="0"/>
        <v>23</v>
      </c>
      <c r="Y13">
        <v>45</v>
      </c>
      <c r="Z13" s="5">
        <f t="shared" si="1"/>
        <v>8.5559999999999992</v>
      </c>
      <c r="AA13">
        <f>'Tela de entrada'!$G$15</f>
        <v>15</v>
      </c>
      <c r="AB13">
        <f>'Tela de entrada'!$G$14</f>
        <v>3</v>
      </c>
      <c r="AC13" s="5">
        <f t="shared" si="4"/>
        <v>8.9768255949635112</v>
      </c>
      <c r="AD13" s="5">
        <f t="shared" si="5"/>
        <v>53.976825594963515</v>
      </c>
      <c r="AK13">
        <f>AK9/20</f>
        <v>13.5</v>
      </c>
    </row>
    <row r="14" spans="1:37" x14ac:dyDescent="0.25">
      <c r="A14">
        <v>1</v>
      </c>
      <c r="B14">
        <v>1</v>
      </c>
      <c r="C14">
        <v>1</v>
      </c>
      <c r="D14">
        <v>13</v>
      </c>
      <c r="E14">
        <v>1</v>
      </c>
      <c r="F14" s="1">
        <f>INDEX('Tela de entrada'!$C$20:$C$763,MATCH('Contrato Firme'!D14,'Tela de entrada'!$B$20:$B$763,0),1)</f>
        <v>40</v>
      </c>
      <c r="G14">
        <v>0</v>
      </c>
      <c r="H14">
        <f t="shared" si="2"/>
        <v>40</v>
      </c>
      <c r="I14" s="1">
        <f t="shared" si="3"/>
        <v>2E-3</v>
      </c>
      <c r="J14" s="1">
        <f>IF('Tela de entrada'!$G$13="carga",('Tela de entrada'!$G$12*'Tela de entrada'!$D$12)*I14,'Tela de entrada'!$G$12)</f>
        <v>14.88</v>
      </c>
      <c r="K14" s="1">
        <f>IF('Tela de entrada'!$G$12&gt;0,IFERROR(MIN('Tela de entrada'!$G$15,MAX(J14,'Tela de entrada'!$G$14)),""),0)</f>
        <v>14.88</v>
      </c>
      <c r="L14" s="1">
        <f>MAX(0,(SUMIFS($K$2:$K$745,$B$2:$B$745,B14,$A$2:$A$745,A14)-SUMIFS($J$2:$J$745,$B$2:$B$745,B14,$A$2:$A$745,A14)))*((K14-'Tela de entrada'!$G$14)/(IF(SUMIFS($K$2:$K$745,$B$2:$B$745,B14,$A$2:$A$745,A14)-('Tela de entrada'!$G$14*'Tela de entrada'!$D$12)=0,1,(SUMIFS($K$2:$K$745,$B$2:$B$745,B14,$A$2:$A$745,A14)-('Tela de entrada'!$G$14*'Tela de entrada'!$D$12)))))</f>
        <v>0</v>
      </c>
      <c r="M14" s="1">
        <f>MAX(0,(SUMIFS($J$2:$J$745,$B$2:$B$745,B14,$A$2:$A$745,A14)-SUMIFS($K$2:$K$745,$B$2:$B$745,B14,$A$2:$A$745,A14)))*(('Tela de entrada'!$G$15-K14)/(IF((('Tela de entrada'!$G$15*'Tela de entrada'!$D$12)-SUMIFS($K$2:$K$745,$B$2:$B$745,B14,$A$2:$A$745,A14))=0,1,(('Tela de entrada'!$G$15*'Tela de entrada'!$D$12)-SUMIFS($K$2:$K$745,$B$2:$B$745,B14,$A$2:$A$745,A14)))))</f>
        <v>7.8366032581658977E-3</v>
      </c>
      <c r="N14" s="1">
        <f>IFERROR(IF(SUM('Tela de entrada'!$G$20:$G$763)&gt;0,INDEX('Tela de entrada'!$G$20:$G$763,MATCH('Contrato Firme'!D14,'Tela de entrada'!$F$20:$F$763,0),1),K14-L14+M14),0)</f>
        <v>14.887836603258167</v>
      </c>
      <c r="P14" s="2"/>
      <c r="W14">
        <v>13</v>
      </c>
      <c r="X14">
        <f t="shared" si="0"/>
        <v>40</v>
      </c>
      <c r="Y14">
        <v>45</v>
      </c>
      <c r="Z14" s="5">
        <f t="shared" si="1"/>
        <v>14.88</v>
      </c>
      <c r="AA14">
        <f>'Tela de entrada'!$G$15</f>
        <v>15</v>
      </c>
      <c r="AB14">
        <f>'Tela de entrada'!$G$14</f>
        <v>3</v>
      </c>
      <c r="AC14" s="5">
        <f t="shared" si="4"/>
        <v>14.887836603258167</v>
      </c>
      <c r="AD14" s="5">
        <f t="shared" si="5"/>
        <v>59.887836603258165</v>
      </c>
    </row>
    <row r="15" spans="1:37" x14ac:dyDescent="0.25">
      <c r="A15">
        <v>1</v>
      </c>
      <c r="B15">
        <v>1</v>
      </c>
      <c r="C15">
        <v>1</v>
      </c>
      <c r="D15">
        <v>14</v>
      </c>
      <c r="E15">
        <v>1</v>
      </c>
      <c r="F15" s="1">
        <f>INDEX('Tela de entrada'!$C$20:$C$763,MATCH('Contrato Firme'!D15,'Tela de entrada'!$B$20:$B$763,0),1)</f>
        <v>32</v>
      </c>
      <c r="G15">
        <v>0</v>
      </c>
      <c r="H15">
        <f t="shared" si="2"/>
        <v>32</v>
      </c>
      <c r="I15" s="1">
        <f t="shared" si="3"/>
        <v>1.6000000000000001E-3</v>
      </c>
      <c r="J15" s="1">
        <f>IF('Tela de entrada'!$G$13="carga",('Tela de entrada'!$G$12*'Tela de entrada'!$D$12)*I15,'Tela de entrada'!$G$12)</f>
        <v>11.904</v>
      </c>
      <c r="K15" s="1">
        <f>IF('Tela de entrada'!$G$12&gt;0,IFERROR(MIN('Tela de entrada'!$G$15,MAX(J15,'Tela de entrada'!$G$14)),""),0)</f>
        <v>11.904</v>
      </c>
      <c r="L15" s="1">
        <f>MAX(0,(SUMIFS($K$2:$K$745,$B$2:$B$745,B15,$A$2:$A$745,A15)-SUMIFS($J$2:$J$745,$B$2:$B$745,B15,$A$2:$A$745,A15)))*((K15-'Tela de entrada'!$G$14)/(IF(SUMIFS($K$2:$K$745,$B$2:$B$745,B15,$A$2:$A$745,A15)-('Tela de entrada'!$G$14*'Tela de entrada'!$D$12)=0,1,(SUMIFS($K$2:$K$745,$B$2:$B$745,B15,$A$2:$A$745,A15)-('Tela de entrada'!$G$14*'Tela de entrada'!$D$12)))))</f>
        <v>0</v>
      </c>
      <c r="M15" s="1">
        <f>MAX(0,(SUMIFS($J$2:$J$745,$B$2:$B$745,B15,$A$2:$A$745,A15)-SUMIFS($K$2:$K$745,$B$2:$B$745,B15,$A$2:$A$745,A15)))*(('Tela de entrada'!$G$15-K15)/(IF((('Tela de entrada'!$G$15*'Tela de entrada'!$D$12)-SUMIFS($K$2:$K$745,$B$2:$B$745,B15,$A$2:$A$745,A15))=0,1,(('Tela de entrada'!$G$15*'Tela de entrada'!$D$12)-SUMIFS($K$2:$K$745,$B$2:$B$745,B15,$A$2:$A$745,A15)))))</f>
        <v>0.20218436406068147</v>
      </c>
      <c r="N15" s="1">
        <f>IFERROR(IF(SUM('Tela de entrada'!$G$20:$G$763)&gt;0,INDEX('Tela de entrada'!$G$20:$G$763,MATCH('Contrato Firme'!D15,'Tela de entrada'!$F$20:$F$763,0),1),K15-L15+M15),0)</f>
        <v>12.106184364060681</v>
      </c>
      <c r="P15" s="2"/>
      <c r="W15">
        <v>14</v>
      </c>
      <c r="X15">
        <f t="shared" si="0"/>
        <v>32</v>
      </c>
      <c r="Y15">
        <v>45</v>
      </c>
      <c r="Z15" s="5">
        <f t="shared" si="1"/>
        <v>11.904</v>
      </c>
      <c r="AA15">
        <f>'Tela de entrada'!$G$15</f>
        <v>15</v>
      </c>
      <c r="AB15">
        <f>'Tela de entrada'!$G$14</f>
        <v>3</v>
      </c>
      <c r="AC15" s="5">
        <f t="shared" si="4"/>
        <v>12.106184364060681</v>
      </c>
      <c r="AD15" s="5">
        <f t="shared" si="5"/>
        <v>57.106184364060681</v>
      </c>
    </row>
    <row r="16" spans="1:37" x14ac:dyDescent="0.25">
      <c r="A16">
        <v>1</v>
      </c>
      <c r="B16">
        <v>1</v>
      </c>
      <c r="C16">
        <v>1</v>
      </c>
      <c r="D16">
        <v>15</v>
      </c>
      <c r="E16">
        <v>1</v>
      </c>
      <c r="F16" s="1">
        <f>INDEX('Tela de entrada'!$C$20:$C$763,MATCH('Contrato Firme'!D16,'Tela de entrada'!$B$20:$B$763,0),1)</f>
        <v>5</v>
      </c>
      <c r="G16">
        <v>0</v>
      </c>
      <c r="H16">
        <f t="shared" si="2"/>
        <v>5</v>
      </c>
      <c r="I16" s="1">
        <f t="shared" si="3"/>
        <v>2.5000000000000001E-4</v>
      </c>
      <c r="J16" s="1">
        <f>IF('Tela de entrada'!$G$13="carga",('Tela de entrada'!$G$12*'Tela de entrada'!$D$12)*I16,'Tela de entrada'!$G$12)</f>
        <v>1.86</v>
      </c>
      <c r="K16" s="1">
        <f>IF('Tela de entrada'!$G$12&gt;0,IFERROR(MIN('Tela de entrada'!$G$15,MAX(J16,'Tela de entrada'!$G$14)),""),0)</f>
        <v>3</v>
      </c>
      <c r="L16" s="1">
        <f>MAX(0,(SUMIFS($K$2:$K$745,$B$2:$B$745,B16,$A$2:$A$745,A16)-SUMIFS($J$2:$J$745,$B$2:$B$745,B16,$A$2:$A$745,A16)))*((K16-'Tela de entrada'!$G$14)/(IF(SUMIFS($K$2:$K$745,$B$2:$B$745,B16,$A$2:$A$745,A16)-('Tela de entrada'!$G$14*'Tela de entrada'!$D$12)=0,1,(SUMIFS($K$2:$K$745,$B$2:$B$745,B16,$A$2:$A$745,A16)-('Tela de entrada'!$G$14*'Tela de entrada'!$D$12)))))</f>
        <v>0</v>
      </c>
      <c r="M16" s="1">
        <f>MAX(0,(SUMIFS($J$2:$J$745,$B$2:$B$745,B16,$A$2:$A$745,A16)-SUMIFS($K$2:$K$745,$B$2:$B$745,B16,$A$2:$A$745,A16)))*(('Tela de entrada'!$G$15-K16)/(IF((('Tela de entrada'!$G$15*'Tela de entrada'!$D$12)-SUMIFS($K$2:$K$745,$B$2:$B$745,B16,$A$2:$A$745,A16))=0,1,(('Tela de entrada'!$G$15*'Tela de entrada'!$D$12)-SUMIFS($K$2:$K$745,$B$2:$B$745,B16,$A$2:$A$745,A16)))))</f>
        <v>0.78366032581659484</v>
      </c>
      <c r="N16" s="1">
        <f>IFERROR(IF(SUM('Tela de entrada'!$G$20:$G$763)&gt;0,INDEX('Tela de entrada'!$G$20:$G$763,MATCH('Contrato Firme'!D16,'Tela de entrada'!$F$20:$F$763,0),1),K16-L16+M16),0)</f>
        <v>3.7836603258165948</v>
      </c>
      <c r="P16" s="2"/>
      <c r="W16">
        <v>15</v>
      </c>
      <c r="X16">
        <f t="shared" si="0"/>
        <v>5</v>
      </c>
      <c r="Y16">
        <v>45</v>
      </c>
      <c r="Z16" s="5">
        <f t="shared" si="1"/>
        <v>1.86</v>
      </c>
      <c r="AA16">
        <f>'Tela de entrada'!$G$15</f>
        <v>15</v>
      </c>
      <c r="AB16">
        <f>'Tela de entrada'!$G$14</f>
        <v>3</v>
      </c>
      <c r="AC16" s="5">
        <f t="shared" si="4"/>
        <v>3.7836603258165948</v>
      </c>
      <c r="AD16" s="5">
        <f t="shared" si="5"/>
        <v>48.783660325816598</v>
      </c>
    </row>
    <row r="17" spans="1:30" x14ac:dyDescent="0.25">
      <c r="A17">
        <v>1</v>
      </c>
      <c r="B17">
        <v>1</v>
      </c>
      <c r="C17">
        <v>1</v>
      </c>
      <c r="D17">
        <v>16</v>
      </c>
      <c r="E17">
        <v>1</v>
      </c>
      <c r="F17" s="1">
        <f>INDEX('Tela de entrada'!$C$20:$C$763,MATCH('Contrato Firme'!D17,'Tela de entrada'!$B$20:$B$763,0),1)</f>
        <v>10</v>
      </c>
      <c r="G17">
        <v>0</v>
      </c>
      <c r="H17">
        <f t="shared" si="2"/>
        <v>10</v>
      </c>
      <c r="I17" s="1">
        <f t="shared" si="3"/>
        <v>5.0000000000000001E-4</v>
      </c>
      <c r="J17" s="1">
        <f>IF('Tela de entrada'!$G$13="carga",('Tela de entrada'!$G$12*'Tela de entrada'!$D$12)*I17,'Tela de entrada'!$G$12)</f>
        <v>3.72</v>
      </c>
      <c r="K17" s="1">
        <f>IF('Tela de entrada'!$G$12&gt;0,IFERROR(MIN('Tela de entrada'!$G$15,MAX(J17,'Tela de entrada'!$G$14)),""),0)</f>
        <v>3.72</v>
      </c>
      <c r="L17" s="1">
        <f>MAX(0,(SUMIFS($K$2:$K$745,$B$2:$B$745,B17,$A$2:$A$745,A17)-SUMIFS($J$2:$J$745,$B$2:$B$745,B17,$A$2:$A$745,A17)))*((K17-'Tela de entrada'!$G$14)/(IF(SUMIFS($K$2:$K$745,$B$2:$B$745,B17,$A$2:$A$745,A17)-('Tela de entrada'!$G$14*'Tela de entrada'!$D$12)=0,1,(SUMIFS($K$2:$K$745,$B$2:$B$745,B17,$A$2:$A$745,A17)-('Tela de entrada'!$G$14*'Tela de entrada'!$D$12)))))</f>
        <v>0</v>
      </c>
      <c r="M17" s="1">
        <f>MAX(0,(SUMIFS($J$2:$J$745,$B$2:$B$745,B17,$A$2:$A$745,A17)-SUMIFS($K$2:$K$745,$B$2:$B$745,B17,$A$2:$A$745,A17)))*(('Tela de entrada'!$G$15-K17)/(IF((('Tela de entrada'!$G$15*'Tela de entrada'!$D$12)-SUMIFS($K$2:$K$745,$B$2:$B$745,B17,$A$2:$A$745,A17))=0,1,(('Tela de entrada'!$G$15*'Tela de entrada'!$D$12)-SUMIFS($K$2:$K$745,$B$2:$B$745,B17,$A$2:$A$745,A17)))))</f>
        <v>0.73664070626759925</v>
      </c>
      <c r="N17" s="1">
        <f>IFERROR(IF(SUM('Tela de entrada'!$G$20:$G$763)&gt;0,INDEX('Tela de entrada'!$G$20:$G$763,MATCH('Contrato Firme'!D17,'Tela de entrada'!$F$20:$F$763,0),1),K17-L17+M17),0)</f>
        <v>4.4566407062675992</v>
      </c>
      <c r="P17" s="2"/>
      <c r="W17">
        <v>16</v>
      </c>
      <c r="X17">
        <f t="shared" si="0"/>
        <v>10</v>
      </c>
      <c r="Y17">
        <v>45</v>
      </c>
      <c r="Z17" s="5">
        <f t="shared" si="1"/>
        <v>3.72</v>
      </c>
      <c r="AA17">
        <f>'Tela de entrada'!$G$15</f>
        <v>15</v>
      </c>
      <c r="AB17">
        <f>'Tela de entrada'!$G$14</f>
        <v>3</v>
      </c>
      <c r="AC17" s="5">
        <f t="shared" si="4"/>
        <v>4.4566407062675992</v>
      </c>
      <c r="AD17" s="5">
        <f t="shared" si="5"/>
        <v>49.456640706267599</v>
      </c>
    </row>
    <row r="18" spans="1:30" x14ac:dyDescent="0.25">
      <c r="A18">
        <v>1</v>
      </c>
      <c r="B18">
        <v>1</v>
      </c>
      <c r="C18">
        <v>1</v>
      </c>
      <c r="D18">
        <v>17</v>
      </c>
      <c r="E18">
        <v>1</v>
      </c>
      <c r="F18" s="1">
        <f>INDEX('Tela de entrada'!$C$20:$C$763,MATCH('Contrato Firme'!D18,'Tela de entrada'!$B$20:$B$763,0),1)</f>
        <v>28</v>
      </c>
      <c r="G18">
        <v>0</v>
      </c>
      <c r="H18">
        <f t="shared" si="2"/>
        <v>28</v>
      </c>
      <c r="I18" s="1">
        <f t="shared" si="3"/>
        <v>1.4E-3</v>
      </c>
      <c r="J18" s="1">
        <f>IF('Tela de entrada'!$G$13="carga",('Tela de entrada'!$G$12*'Tela de entrada'!$D$12)*I18,'Tela de entrada'!$G$12)</f>
        <v>10.416</v>
      </c>
      <c r="K18" s="1">
        <f>IF('Tela de entrada'!$G$12&gt;0,IFERROR(MIN('Tela de entrada'!$G$15,MAX(J18,'Tela de entrada'!$G$14)),""),0)</f>
        <v>10.416</v>
      </c>
      <c r="L18" s="1">
        <f>MAX(0,(SUMIFS($K$2:$K$745,$B$2:$B$745,B18,$A$2:$A$745,A18)-SUMIFS($J$2:$J$745,$B$2:$B$745,B18,$A$2:$A$745,A18)))*((K18-'Tela de entrada'!$G$14)/(IF(SUMIFS($K$2:$K$745,$B$2:$B$745,B18,$A$2:$A$745,A18)-('Tela de entrada'!$G$14*'Tela de entrada'!$D$12)=0,1,(SUMIFS($K$2:$K$745,$B$2:$B$745,B18,$A$2:$A$745,A18)-('Tela de entrada'!$G$14*'Tela de entrada'!$D$12)))))</f>
        <v>0</v>
      </c>
      <c r="M18" s="1">
        <f>MAX(0,(SUMIFS($J$2:$J$745,$B$2:$B$745,B18,$A$2:$A$745,A18)-SUMIFS($K$2:$K$745,$B$2:$B$745,B18,$A$2:$A$745,A18)))*(('Tela de entrada'!$G$15-K18)/(IF((('Tela de entrada'!$G$15*'Tela de entrada'!$D$12)-SUMIFS($K$2:$K$745,$B$2:$B$745,B18,$A$2:$A$745,A18))=0,1,(('Tela de entrada'!$G$15*'Tela de entrada'!$D$12)-SUMIFS($K$2:$K$745,$B$2:$B$745,B18,$A$2:$A$745,A18)))))</f>
        <v>0.2993582444619392</v>
      </c>
      <c r="N18" s="1">
        <f>IFERROR(IF(SUM('Tela de entrada'!$G$20:$G$763)&gt;0,INDEX('Tela de entrada'!$G$20:$G$763,MATCH('Contrato Firme'!D18,'Tela de entrada'!$F$20:$F$763,0),1),K18-L18+M18),0)</f>
        <v>10.715358244461939</v>
      </c>
      <c r="P18" s="2"/>
      <c r="W18">
        <v>17</v>
      </c>
      <c r="X18">
        <f t="shared" si="0"/>
        <v>28</v>
      </c>
      <c r="Y18">
        <v>40</v>
      </c>
      <c r="Z18" s="5">
        <f t="shared" si="1"/>
        <v>10.416</v>
      </c>
      <c r="AA18">
        <f>'Tela de entrada'!$G$15</f>
        <v>15</v>
      </c>
      <c r="AB18">
        <f>'Tela de entrada'!$G$14</f>
        <v>3</v>
      </c>
      <c r="AC18" s="5">
        <f t="shared" si="4"/>
        <v>10.715358244461939</v>
      </c>
      <c r="AD18" s="5">
        <f t="shared" si="5"/>
        <v>50.715358244461939</v>
      </c>
    </row>
    <row r="19" spans="1:30" x14ac:dyDescent="0.25">
      <c r="A19">
        <v>1</v>
      </c>
      <c r="B19">
        <v>1</v>
      </c>
      <c r="C19">
        <v>1</v>
      </c>
      <c r="D19">
        <v>18</v>
      </c>
      <c r="E19">
        <v>1</v>
      </c>
      <c r="F19" s="1">
        <f>INDEX('Tela de entrada'!$C$20:$C$763,MATCH('Contrato Firme'!D19,'Tela de entrada'!$B$20:$B$763,0),1)</f>
        <v>46</v>
      </c>
      <c r="G19">
        <v>0</v>
      </c>
      <c r="H19">
        <f t="shared" si="2"/>
        <v>46</v>
      </c>
      <c r="I19" s="1">
        <f t="shared" si="3"/>
        <v>2.3E-3</v>
      </c>
      <c r="J19" s="1">
        <f>IF('Tela de entrada'!$G$13="carga",('Tela de entrada'!$G$12*'Tela de entrada'!$D$12)*I19,'Tela de entrada'!$G$12)</f>
        <v>17.111999999999998</v>
      </c>
      <c r="K19" s="1">
        <f>IF('Tela de entrada'!$G$12&gt;0,IFERROR(MIN('Tela de entrada'!$G$15,MAX(J19,'Tela de entrada'!$G$14)),""),0)</f>
        <v>15</v>
      </c>
      <c r="L19" s="1">
        <f>MAX(0,(SUMIFS($K$2:$K$745,$B$2:$B$745,B19,$A$2:$A$745,A19)-SUMIFS($J$2:$J$745,$B$2:$B$745,B19,$A$2:$A$745,A19)))*((K19-'Tela de entrada'!$G$14)/(IF(SUMIFS($K$2:$K$745,$B$2:$B$745,B19,$A$2:$A$745,A19)-('Tela de entrada'!$G$14*'Tela de entrada'!$D$12)=0,1,(SUMIFS($K$2:$K$745,$B$2:$B$745,B19,$A$2:$A$745,A19)-('Tela de entrada'!$G$14*'Tela de entrada'!$D$12)))))</f>
        <v>0</v>
      </c>
      <c r="M19" s="1">
        <f>MAX(0,(SUMIFS($J$2:$J$745,$B$2:$B$745,B19,$A$2:$A$745,A19)-SUMIFS($K$2:$K$745,$B$2:$B$745,B19,$A$2:$A$745,A19)))*(('Tela de entrada'!$G$15-K19)/(IF((('Tela de entrada'!$G$15*'Tela de entrada'!$D$12)-SUMIFS($K$2:$K$745,$B$2:$B$745,B19,$A$2:$A$745,A19))=0,1,(('Tela de entrada'!$G$15*'Tela de entrada'!$D$12)-SUMIFS($K$2:$K$745,$B$2:$B$745,B19,$A$2:$A$745,A19)))))</f>
        <v>0</v>
      </c>
      <c r="N19" s="1">
        <f>IFERROR(IF(SUM('Tela de entrada'!$G$20:$G$763)&gt;0,INDEX('Tela de entrada'!$G$20:$G$763,MATCH('Contrato Firme'!D19,'Tela de entrada'!$F$20:$F$763,0),1),K19-L19+M19),0)</f>
        <v>15</v>
      </c>
      <c r="P19" s="2"/>
      <c r="W19">
        <v>18</v>
      </c>
      <c r="X19">
        <f t="shared" si="0"/>
        <v>46</v>
      </c>
      <c r="Y19">
        <v>40</v>
      </c>
      <c r="Z19" s="5">
        <f t="shared" si="1"/>
        <v>17.111999999999998</v>
      </c>
      <c r="AA19">
        <f>'Tela de entrada'!$G$15</f>
        <v>15</v>
      </c>
      <c r="AB19">
        <f>'Tela de entrada'!$G$14</f>
        <v>3</v>
      </c>
      <c r="AC19" s="5">
        <f t="shared" si="4"/>
        <v>15</v>
      </c>
      <c r="AD19" s="5">
        <f t="shared" si="5"/>
        <v>55</v>
      </c>
    </row>
    <row r="20" spans="1:30" x14ac:dyDescent="0.25">
      <c r="A20">
        <v>1</v>
      </c>
      <c r="B20">
        <v>1</v>
      </c>
      <c r="C20">
        <v>1</v>
      </c>
      <c r="D20">
        <v>19</v>
      </c>
      <c r="E20">
        <v>1</v>
      </c>
      <c r="F20" s="1">
        <f>INDEX('Tela de entrada'!$C$20:$C$763,MATCH('Contrato Firme'!D20,'Tela de entrada'!$B$20:$B$763,0),1)</f>
        <v>50</v>
      </c>
      <c r="G20">
        <v>0</v>
      </c>
      <c r="H20">
        <f t="shared" si="2"/>
        <v>50</v>
      </c>
      <c r="I20" s="1">
        <f t="shared" si="3"/>
        <v>2.5000000000000001E-3</v>
      </c>
      <c r="J20" s="1">
        <f>IF('Tela de entrada'!$G$13="carga",('Tela de entrada'!$G$12*'Tela de entrada'!$D$12)*I20,'Tela de entrada'!$G$12)</f>
        <v>18.600000000000001</v>
      </c>
      <c r="K20" s="1">
        <f>IF('Tela de entrada'!$G$12&gt;0,IFERROR(MIN('Tela de entrada'!$G$15,MAX(J20,'Tela de entrada'!$G$14)),""),0)</f>
        <v>15</v>
      </c>
      <c r="L20" s="1">
        <f>MAX(0,(SUMIFS($K$2:$K$745,$B$2:$B$745,B20,$A$2:$A$745,A20)-SUMIFS($J$2:$J$745,$B$2:$B$745,B20,$A$2:$A$745,A20)))*((K20-'Tela de entrada'!$G$14)/(IF(SUMIFS($K$2:$K$745,$B$2:$B$745,B20,$A$2:$A$745,A20)-('Tela de entrada'!$G$14*'Tela de entrada'!$D$12)=0,1,(SUMIFS($K$2:$K$745,$B$2:$B$745,B20,$A$2:$A$745,A20)-('Tela de entrada'!$G$14*'Tela de entrada'!$D$12)))))</f>
        <v>0</v>
      </c>
      <c r="M20" s="1">
        <f>MAX(0,(SUMIFS($J$2:$J$745,$B$2:$B$745,B20,$A$2:$A$745,A20)-SUMIFS($K$2:$K$745,$B$2:$B$745,B20,$A$2:$A$745,A20)))*(('Tela de entrada'!$G$15-K20)/(IF((('Tela de entrada'!$G$15*'Tela de entrada'!$D$12)-SUMIFS($K$2:$K$745,$B$2:$B$745,B20,$A$2:$A$745,A20))=0,1,(('Tela de entrada'!$G$15*'Tela de entrada'!$D$12)-SUMIFS($K$2:$K$745,$B$2:$B$745,B20,$A$2:$A$745,A20)))))</f>
        <v>0</v>
      </c>
      <c r="N20" s="1">
        <f>IFERROR(IF(SUM('Tela de entrada'!$G$20:$G$763)&gt;0,INDEX('Tela de entrada'!$G$20:$G$763,MATCH('Contrato Firme'!D20,'Tela de entrada'!$F$20:$F$763,0),1),K20-L20+M20),0)</f>
        <v>15</v>
      </c>
      <c r="P20" s="2"/>
      <c r="W20">
        <v>19</v>
      </c>
      <c r="X20">
        <f t="shared" si="0"/>
        <v>50</v>
      </c>
      <c r="Y20">
        <v>25</v>
      </c>
      <c r="Z20" s="5">
        <f t="shared" si="1"/>
        <v>18.600000000000001</v>
      </c>
      <c r="AA20">
        <f>'Tela de entrada'!$G$15</f>
        <v>15</v>
      </c>
      <c r="AB20">
        <f>'Tela de entrada'!$G$14</f>
        <v>3</v>
      </c>
      <c r="AC20" s="5">
        <f t="shared" si="4"/>
        <v>15</v>
      </c>
      <c r="AD20" s="5">
        <f t="shared" si="5"/>
        <v>40</v>
      </c>
    </row>
    <row r="21" spans="1:30" x14ac:dyDescent="0.25">
      <c r="A21">
        <v>1</v>
      </c>
      <c r="B21">
        <v>1</v>
      </c>
      <c r="C21">
        <v>1</v>
      </c>
      <c r="D21">
        <v>20</v>
      </c>
      <c r="E21">
        <v>1</v>
      </c>
      <c r="F21" s="1">
        <f>INDEX('Tela de entrada'!$C$20:$C$763,MATCH('Contrato Firme'!D21,'Tela de entrada'!$B$20:$B$763,0),1)</f>
        <v>15</v>
      </c>
      <c r="G21">
        <v>0</v>
      </c>
      <c r="H21">
        <f t="shared" si="2"/>
        <v>15</v>
      </c>
      <c r="I21" s="1">
        <f t="shared" si="3"/>
        <v>7.5000000000000002E-4</v>
      </c>
      <c r="J21" s="1">
        <f>IF('Tela de entrada'!$G$13="carga",('Tela de entrada'!$G$12*'Tela de entrada'!$D$12)*I21,'Tela de entrada'!$G$12)</f>
        <v>5.58</v>
      </c>
      <c r="K21" s="1">
        <f>IF('Tela de entrada'!$G$12&gt;0,IFERROR(MIN('Tela de entrada'!$G$15,MAX(J21,'Tela de entrada'!$G$14)),""),0)</f>
        <v>5.58</v>
      </c>
      <c r="L21" s="1">
        <f>MAX(0,(SUMIFS($K$2:$K$745,$B$2:$B$745,B21,$A$2:$A$745,A21)-SUMIFS($J$2:$J$745,$B$2:$B$745,B21,$A$2:$A$745,A21)))*((K21-'Tela de entrada'!$G$14)/(IF(SUMIFS($K$2:$K$745,$B$2:$B$745,B21,$A$2:$A$745,A21)-('Tela de entrada'!$G$14*'Tela de entrada'!$D$12)=0,1,(SUMIFS($K$2:$K$745,$B$2:$B$745,B21,$A$2:$A$745,A21)-('Tela de entrada'!$G$14*'Tela de entrada'!$D$12)))))</f>
        <v>0</v>
      </c>
      <c r="M21" s="1">
        <f>MAX(0,(SUMIFS($J$2:$J$745,$B$2:$B$745,B21,$A$2:$A$745,A21)-SUMIFS($K$2:$K$745,$B$2:$B$745,B21,$A$2:$A$745,A21)))*(('Tela de entrada'!$G$15-K21)/(IF((('Tela de entrada'!$G$15*'Tela de entrada'!$D$12)-SUMIFS($K$2:$K$745,$B$2:$B$745,B21,$A$2:$A$745,A21))=0,1,(('Tela de entrada'!$G$15*'Tela de entrada'!$D$12)-SUMIFS($K$2:$K$745,$B$2:$B$745,B21,$A$2:$A$745,A21)))))</f>
        <v>0.61517335576602694</v>
      </c>
      <c r="N21" s="1">
        <f>IFERROR(IF(SUM('Tela de entrada'!$G$20:$G$763)&gt;0,INDEX('Tela de entrada'!$G$20:$G$763,MATCH('Contrato Firme'!D21,'Tela de entrada'!$F$20:$F$763,0),1),K21-L21+M21),0)</f>
        <v>6.1951733557660269</v>
      </c>
      <c r="P21" s="2"/>
      <c r="W21">
        <v>20</v>
      </c>
      <c r="X21">
        <f t="shared" si="0"/>
        <v>15</v>
      </c>
      <c r="Y21">
        <v>25</v>
      </c>
      <c r="Z21" s="5">
        <f t="shared" si="1"/>
        <v>5.58</v>
      </c>
      <c r="AA21">
        <f>'Tela de entrada'!$G$15</f>
        <v>15</v>
      </c>
      <c r="AB21">
        <f>'Tela de entrada'!$G$14</f>
        <v>3</v>
      </c>
      <c r="AC21" s="5">
        <f t="shared" si="4"/>
        <v>6.1951733557660269</v>
      </c>
      <c r="AD21" s="5">
        <f t="shared" si="5"/>
        <v>31.195173355766027</v>
      </c>
    </row>
    <row r="22" spans="1:30" x14ac:dyDescent="0.25">
      <c r="A22">
        <v>1</v>
      </c>
      <c r="B22">
        <v>1</v>
      </c>
      <c r="C22">
        <v>1</v>
      </c>
      <c r="D22">
        <v>21</v>
      </c>
      <c r="E22">
        <v>1</v>
      </c>
      <c r="F22" s="1">
        <f>INDEX('Tela de entrada'!$C$20:$C$763,MATCH('Contrato Firme'!D22,'Tela de entrada'!$B$20:$B$763,0),1)</f>
        <v>20</v>
      </c>
      <c r="G22">
        <v>0</v>
      </c>
      <c r="H22">
        <f t="shared" si="2"/>
        <v>20</v>
      </c>
      <c r="I22" s="1">
        <f t="shared" si="3"/>
        <v>1E-3</v>
      </c>
      <c r="J22" s="1">
        <f>IF('Tela de entrada'!$G$13="carga",('Tela de entrada'!$G$12*'Tela de entrada'!$D$12)*I22,'Tela de entrada'!$G$12)</f>
        <v>7.44</v>
      </c>
      <c r="K22" s="1">
        <f>IF('Tela de entrada'!$G$12&gt;0,IFERROR(MIN('Tela de entrada'!$G$15,MAX(J22,'Tela de entrada'!$G$14)),""),0)</f>
        <v>7.44</v>
      </c>
      <c r="L22" s="1">
        <f>MAX(0,(SUMIFS($K$2:$K$745,$B$2:$B$745,B22,$A$2:$A$745,A22)-SUMIFS($J$2:$J$745,$B$2:$B$745,B22,$A$2:$A$745,A22)))*((K22-'Tela de entrada'!$G$14)/(IF(SUMIFS($K$2:$K$745,$B$2:$B$745,B22,$A$2:$A$745,A22)-('Tela de entrada'!$G$14*'Tela de entrada'!$D$12)=0,1,(SUMIFS($K$2:$K$745,$B$2:$B$745,B22,$A$2:$A$745,A22)-('Tela de entrada'!$G$14*'Tela de entrada'!$D$12)))))</f>
        <v>0</v>
      </c>
      <c r="M22" s="1">
        <f>MAX(0,(SUMIFS($J$2:$J$745,$B$2:$B$745,B22,$A$2:$A$745,A22)-SUMIFS($K$2:$K$745,$B$2:$B$745,B22,$A$2:$A$745,A22)))*(('Tela de entrada'!$G$15-K22)/(IF((('Tela de entrada'!$G$15*'Tela de entrada'!$D$12)-SUMIFS($K$2:$K$745,$B$2:$B$745,B22,$A$2:$A$745,A22))=0,1,(('Tela de entrada'!$G$15*'Tela de entrada'!$D$12)-SUMIFS($K$2:$K$745,$B$2:$B$745,B22,$A$2:$A$745,A22)))))</f>
        <v>0.49370600526445474</v>
      </c>
      <c r="N22" s="1">
        <f>IFERROR(IF(SUM('Tela de entrada'!$G$20:$G$763)&gt;0,INDEX('Tela de entrada'!$G$20:$G$763,MATCH('Contrato Firme'!D22,'Tela de entrada'!$F$20:$F$763,0),1),K22-L22+M22),0)</f>
        <v>7.9337060052644555</v>
      </c>
    </row>
    <row r="23" spans="1:30" x14ac:dyDescent="0.25">
      <c r="A23">
        <v>1</v>
      </c>
      <c r="B23">
        <v>1</v>
      </c>
      <c r="C23">
        <v>1</v>
      </c>
      <c r="D23">
        <v>22</v>
      </c>
      <c r="E23">
        <v>1</v>
      </c>
      <c r="F23" s="1">
        <f>INDEX('Tela de entrada'!$C$20:$C$763,MATCH('Contrato Firme'!D23,'Tela de entrada'!$B$20:$B$763,0),1)</f>
        <v>24</v>
      </c>
      <c r="G23">
        <v>0</v>
      </c>
      <c r="H23">
        <f t="shared" si="2"/>
        <v>24</v>
      </c>
      <c r="I23" s="1">
        <f t="shared" si="3"/>
        <v>1.1999999999999999E-3</v>
      </c>
      <c r="J23" s="1">
        <f>IF('Tela de entrada'!$G$13="carga",('Tela de entrada'!$G$12*'Tela de entrada'!$D$12)*I23,'Tela de entrada'!$G$12)</f>
        <v>8.927999999999999</v>
      </c>
      <c r="K23" s="1">
        <f>IF('Tela de entrada'!$G$12&gt;0,IFERROR(MIN('Tela de entrada'!$G$15,MAX(J23,'Tela de entrada'!$G$14)),""),0)</f>
        <v>8.927999999999999</v>
      </c>
      <c r="L23" s="1">
        <f>MAX(0,(SUMIFS($K$2:$K$745,$B$2:$B$745,B23,$A$2:$A$745,A23)-SUMIFS($J$2:$J$745,$B$2:$B$745,B23,$A$2:$A$745,A23)))*((K23-'Tela de entrada'!$G$14)/(IF(SUMIFS($K$2:$K$745,$B$2:$B$745,B23,$A$2:$A$745,A23)-('Tela de entrada'!$G$14*'Tela de entrada'!$D$12)=0,1,(SUMIFS($K$2:$K$745,$B$2:$B$745,B23,$A$2:$A$745,A23)-('Tela de entrada'!$G$14*'Tela de entrada'!$D$12)))))</f>
        <v>0</v>
      </c>
      <c r="M23" s="1">
        <f>MAX(0,(SUMIFS($J$2:$J$745,$B$2:$B$745,B23,$A$2:$A$745,A23)-SUMIFS($K$2:$K$745,$B$2:$B$745,B23,$A$2:$A$745,A23)))*(('Tela de entrada'!$G$15-K23)/(IF((('Tela de entrada'!$G$15*'Tela de entrada'!$D$12)-SUMIFS($K$2:$K$745,$B$2:$B$745,B23,$A$2:$A$745,A23))=0,1,(('Tela de entrada'!$G$15*'Tela de entrada'!$D$12)-SUMIFS($K$2:$K$745,$B$2:$B$745,B23,$A$2:$A$745,A23)))))</f>
        <v>0.39653212486319711</v>
      </c>
      <c r="N23" s="1">
        <f>IFERROR(IF(SUM('Tela de entrada'!$G$20:$G$763)&gt;0,INDEX('Tela de entrada'!$G$20:$G$763,MATCH('Contrato Firme'!D23,'Tela de entrada'!$F$20:$F$763,0),1),K23-L23+M23),0)</f>
        <v>9.3245321248631967</v>
      </c>
      <c r="Y23">
        <f>600/20</f>
        <v>30</v>
      </c>
    </row>
    <row r="24" spans="1:30" x14ac:dyDescent="0.25">
      <c r="A24">
        <v>1</v>
      </c>
      <c r="B24">
        <v>1</v>
      </c>
      <c r="C24">
        <v>1</v>
      </c>
      <c r="D24">
        <v>23</v>
      </c>
      <c r="E24">
        <v>1</v>
      </c>
      <c r="F24" s="1">
        <f>INDEX('Tela de entrada'!$C$20:$C$763,MATCH('Contrato Firme'!D24,'Tela de entrada'!$B$20:$B$763,0),1)</f>
        <v>49</v>
      </c>
      <c r="G24">
        <v>0</v>
      </c>
      <c r="H24">
        <f t="shared" si="2"/>
        <v>49</v>
      </c>
      <c r="I24" s="1">
        <f t="shared" si="3"/>
        <v>2.4499999999999999E-3</v>
      </c>
      <c r="J24" s="1">
        <f>IF('Tela de entrada'!$G$13="carga",('Tela de entrada'!$G$12*'Tela de entrada'!$D$12)*I24,'Tela de entrada'!$G$12)</f>
        <v>18.227999999999998</v>
      </c>
      <c r="K24" s="1">
        <f>IF('Tela de entrada'!$G$12&gt;0,IFERROR(MIN('Tela de entrada'!$G$15,MAX(J24,'Tela de entrada'!$G$14)),""),0)</f>
        <v>15</v>
      </c>
      <c r="L24" s="1">
        <f>MAX(0,(SUMIFS($K$2:$K$745,$B$2:$B$745,B24,$A$2:$A$745,A24)-SUMIFS($J$2:$J$745,$B$2:$B$745,B24,$A$2:$A$745,A24)))*((K24-'Tela de entrada'!$G$14)/(IF(SUMIFS($K$2:$K$745,$B$2:$B$745,B24,$A$2:$A$745,A24)-('Tela de entrada'!$G$14*'Tela de entrada'!$D$12)=0,1,(SUMIFS($K$2:$K$745,$B$2:$B$745,B24,$A$2:$A$745,A24)-('Tela de entrada'!$G$14*'Tela de entrada'!$D$12)))))</f>
        <v>0</v>
      </c>
      <c r="M24" s="1">
        <f>MAX(0,(SUMIFS($J$2:$J$745,$B$2:$B$745,B24,$A$2:$A$745,A24)-SUMIFS($K$2:$K$745,$B$2:$B$745,B24,$A$2:$A$745,A24)))*(('Tela de entrada'!$G$15-K24)/(IF((('Tela de entrada'!$G$15*'Tela de entrada'!$D$12)-SUMIFS($K$2:$K$745,$B$2:$B$745,B24,$A$2:$A$745,A24))=0,1,(('Tela de entrada'!$G$15*'Tela de entrada'!$D$12)-SUMIFS($K$2:$K$745,$B$2:$B$745,B24,$A$2:$A$745,A24)))))</f>
        <v>0</v>
      </c>
      <c r="N24" s="1">
        <f>IFERROR(IF(SUM('Tela de entrada'!$G$20:$G$763)&gt;0,INDEX('Tela de entrada'!$G$20:$G$763,MATCH('Contrato Firme'!D24,'Tela de entrada'!$F$20:$F$763,0),1),K24-L24+M24),0)</f>
        <v>15</v>
      </c>
    </row>
    <row r="25" spans="1:30" x14ac:dyDescent="0.25">
      <c r="A25">
        <v>1</v>
      </c>
      <c r="B25">
        <v>1</v>
      </c>
      <c r="C25">
        <v>1</v>
      </c>
      <c r="D25">
        <v>24</v>
      </c>
      <c r="E25">
        <v>1</v>
      </c>
      <c r="F25" s="1">
        <f>INDEX('Tela de entrada'!$C$20:$C$763,MATCH('Contrato Firme'!D25,'Tela de entrada'!$B$20:$B$763,0),1)</f>
        <v>44</v>
      </c>
      <c r="G25">
        <v>0</v>
      </c>
      <c r="H25">
        <f t="shared" si="2"/>
        <v>44</v>
      </c>
      <c r="I25" s="1">
        <f t="shared" si="3"/>
        <v>2.2000000000000001E-3</v>
      </c>
      <c r="J25" s="1">
        <f>IF('Tela de entrada'!$G$13="carga",('Tela de entrada'!$G$12*'Tela de entrada'!$D$12)*I25,'Tela de entrada'!$G$12)</f>
        <v>16.368000000000002</v>
      </c>
      <c r="K25" s="1">
        <f>IF('Tela de entrada'!$G$12&gt;0,IFERROR(MIN('Tela de entrada'!$G$15,MAX(J25,'Tela de entrada'!$G$14)),""),0)</f>
        <v>15</v>
      </c>
      <c r="L25" s="1">
        <f>MAX(0,(SUMIFS($K$2:$K$745,$B$2:$B$745,B25,$A$2:$A$745,A25)-SUMIFS($J$2:$J$745,$B$2:$B$745,B25,$A$2:$A$745,A25)))*((K25-'Tela de entrada'!$G$14)/(IF(SUMIFS($K$2:$K$745,$B$2:$B$745,B25,$A$2:$A$745,A25)-('Tela de entrada'!$G$14*'Tela de entrada'!$D$12)=0,1,(SUMIFS($K$2:$K$745,$B$2:$B$745,B25,$A$2:$A$745,A25)-('Tela de entrada'!$G$14*'Tela de entrada'!$D$12)))))</f>
        <v>0</v>
      </c>
      <c r="M25" s="1">
        <f>MAX(0,(SUMIFS($J$2:$J$745,$B$2:$B$745,B25,$A$2:$A$745,A25)-SUMIFS($K$2:$K$745,$B$2:$B$745,B25,$A$2:$A$745,A25)))*(('Tela de entrada'!$G$15-K25)/(IF((('Tela de entrada'!$G$15*'Tela de entrada'!$D$12)-SUMIFS($K$2:$K$745,$B$2:$B$745,B25,$A$2:$A$745,A25))=0,1,(('Tela de entrada'!$G$15*'Tela de entrada'!$D$12)-SUMIFS($K$2:$K$745,$B$2:$B$745,B25,$A$2:$A$745,A25)))))</f>
        <v>0</v>
      </c>
      <c r="N25" s="1">
        <f>IFERROR(IF(SUM('Tela de entrada'!$G$20:$G$763)&gt;0,INDEX('Tela de entrada'!$G$20:$G$763,MATCH('Contrato Firme'!D25,'Tela de entrada'!$F$20:$F$763,0),1),K25-L25+M25),0)</f>
        <v>15</v>
      </c>
    </row>
    <row r="26" spans="1:30" x14ac:dyDescent="0.25">
      <c r="A26">
        <v>1</v>
      </c>
      <c r="B26">
        <v>1</v>
      </c>
      <c r="C26">
        <v>1</v>
      </c>
      <c r="D26">
        <v>25</v>
      </c>
      <c r="E26">
        <v>1</v>
      </c>
      <c r="F26" s="1">
        <f>INDEX('Tela de entrada'!$C$20:$C$763,MATCH('Contrato Firme'!D26,'Tela de entrada'!$B$20:$B$763,0),1)</f>
        <v>33</v>
      </c>
      <c r="G26">
        <v>0</v>
      </c>
      <c r="H26">
        <f t="shared" si="2"/>
        <v>33</v>
      </c>
      <c r="I26" s="1">
        <f t="shared" si="3"/>
        <v>1.65E-3</v>
      </c>
      <c r="J26" s="1">
        <f>IF('Tela de entrada'!$G$13="carga",('Tela de entrada'!$G$12*'Tela de entrada'!$D$12)*I26,'Tela de entrada'!$G$12)</f>
        <v>12.276</v>
      </c>
      <c r="K26" s="1">
        <f>IF('Tela de entrada'!$G$12&gt;0,IFERROR(MIN('Tela de entrada'!$G$15,MAX(J26,'Tela de entrada'!$G$14)),""),0)</f>
        <v>12.276</v>
      </c>
      <c r="L26" s="1">
        <f>MAX(0,(SUMIFS($K$2:$K$745,$B$2:$B$745,B26,$A$2:$A$745,A26)-SUMIFS($J$2:$J$745,$B$2:$B$745,B26,$A$2:$A$745,A26)))*((K26-'Tela de entrada'!$G$14)/(IF(SUMIFS($K$2:$K$745,$B$2:$B$745,B26,$A$2:$A$745,A26)-('Tela de entrada'!$G$14*'Tela de entrada'!$D$12)=0,1,(SUMIFS($K$2:$K$745,$B$2:$B$745,B26,$A$2:$A$745,A26)-('Tela de entrada'!$G$14*'Tela de entrada'!$D$12)))))</f>
        <v>0</v>
      </c>
      <c r="M26" s="1">
        <f>MAX(0,(SUMIFS($J$2:$J$745,$B$2:$B$745,B26,$A$2:$A$745,A26)-SUMIFS($K$2:$K$745,$B$2:$B$745,B26,$A$2:$A$745,A26)))*(('Tela de entrada'!$G$15-K26)/(IF((('Tela de entrada'!$G$15*'Tela de entrada'!$D$12)-SUMIFS($K$2:$K$745,$B$2:$B$745,B26,$A$2:$A$745,A26))=0,1,(('Tela de entrada'!$G$15*'Tela de entrada'!$D$12)-SUMIFS($K$2:$K$745,$B$2:$B$745,B26,$A$2:$A$745,A26)))))</f>
        <v>0.17789089396036706</v>
      </c>
      <c r="N26" s="1">
        <f>IFERROR(IF(SUM('Tela de entrada'!$G$20:$G$763)&gt;0,INDEX('Tela de entrada'!$G$20:$G$763,MATCH('Contrato Firme'!D26,'Tela de entrada'!$F$20:$F$763,0),1),K26-L26+M26),0)</f>
        <v>12.453890893960367</v>
      </c>
    </row>
    <row r="27" spans="1:30" x14ac:dyDescent="0.25">
      <c r="A27">
        <v>1</v>
      </c>
      <c r="B27">
        <v>1</v>
      </c>
      <c r="C27">
        <v>1</v>
      </c>
      <c r="D27">
        <v>26</v>
      </c>
      <c r="E27">
        <v>1</v>
      </c>
      <c r="F27" s="1">
        <f>INDEX('Tela de entrada'!$C$20:$C$763,MATCH('Contrato Firme'!D27,'Tela de entrada'!$B$20:$B$763,0),1)</f>
        <v>13</v>
      </c>
      <c r="G27">
        <v>0</v>
      </c>
      <c r="H27">
        <f t="shared" si="2"/>
        <v>13</v>
      </c>
      <c r="I27" s="1">
        <f t="shared" si="3"/>
        <v>6.4999999999999997E-4</v>
      </c>
      <c r="J27" s="1">
        <f>IF('Tela de entrada'!$G$13="carga",('Tela de entrada'!$G$12*'Tela de entrada'!$D$12)*I27,'Tela de entrada'!$G$12)</f>
        <v>4.8359999999999994</v>
      </c>
      <c r="K27" s="1">
        <f>IF('Tela de entrada'!$G$12&gt;0,IFERROR(MIN('Tela de entrada'!$G$15,MAX(J27,'Tela de entrada'!$G$14)),""),0)</f>
        <v>4.8359999999999994</v>
      </c>
      <c r="L27" s="1">
        <f>MAX(0,(SUMIFS($K$2:$K$745,$B$2:$B$745,B27,$A$2:$A$745,A27)-SUMIFS($J$2:$J$745,$B$2:$B$745,B27,$A$2:$A$745,A27)))*((K27-'Tela de entrada'!$G$14)/(IF(SUMIFS($K$2:$K$745,$B$2:$B$745,B27,$A$2:$A$745,A27)-('Tela de entrada'!$G$14*'Tela de entrada'!$D$12)=0,1,(SUMIFS($K$2:$K$745,$B$2:$B$745,B27,$A$2:$A$745,A27)-('Tela de entrada'!$G$14*'Tela de entrada'!$D$12)))))</f>
        <v>0</v>
      </c>
      <c r="M27" s="1">
        <f>MAX(0,(SUMIFS($J$2:$J$745,$B$2:$B$745,B27,$A$2:$A$745,A27)-SUMIFS($K$2:$K$745,$B$2:$B$745,B27,$A$2:$A$745,A27)))*(('Tela de entrada'!$G$15-K27)/(IF((('Tela de entrada'!$G$15*'Tela de entrada'!$D$12)-SUMIFS($K$2:$K$745,$B$2:$B$745,B27,$A$2:$A$745,A27))=0,1,(('Tela de entrada'!$G$15*'Tela de entrada'!$D$12)-SUMIFS($K$2:$K$745,$B$2:$B$745,B27,$A$2:$A$745,A27)))))</f>
        <v>0.66376029596665598</v>
      </c>
      <c r="N27" s="1">
        <f>IFERROR(IF(SUM('Tela de entrada'!$G$20:$G$763)&gt;0,INDEX('Tela de entrada'!$G$20:$G$763,MATCH('Contrato Firme'!D27,'Tela de entrada'!$F$20:$F$763,0),1),K27-L27+M27),0)</f>
        <v>5.4997602959666558</v>
      </c>
    </row>
    <row r="28" spans="1:30" x14ac:dyDescent="0.25">
      <c r="A28">
        <v>1</v>
      </c>
      <c r="B28">
        <v>1</v>
      </c>
      <c r="C28">
        <v>1</v>
      </c>
      <c r="D28">
        <v>27</v>
      </c>
      <c r="E28">
        <v>1</v>
      </c>
      <c r="F28" s="1">
        <f>INDEX('Tela de entrada'!$C$20:$C$763,MATCH('Contrato Firme'!D28,'Tela de entrada'!$B$20:$B$763,0),1)</f>
        <v>35</v>
      </c>
      <c r="G28">
        <v>0</v>
      </c>
      <c r="H28">
        <f t="shared" si="2"/>
        <v>35</v>
      </c>
      <c r="I28" s="1">
        <f t="shared" si="3"/>
        <v>1.75E-3</v>
      </c>
      <c r="J28" s="1">
        <f>IF('Tela de entrada'!$G$13="carga",('Tela de entrada'!$G$12*'Tela de entrada'!$D$12)*I28,'Tela de entrada'!$G$12)</f>
        <v>13.02</v>
      </c>
      <c r="K28" s="1">
        <f>IF('Tela de entrada'!$G$12&gt;0,IFERROR(MIN('Tela de entrada'!$G$15,MAX(J28,'Tela de entrada'!$G$14)),""),0)</f>
        <v>13.02</v>
      </c>
      <c r="L28" s="1">
        <f>MAX(0,(SUMIFS($K$2:$K$745,$B$2:$B$745,B28,$A$2:$A$745,A28)-SUMIFS($J$2:$J$745,$B$2:$B$745,B28,$A$2:$A$745,A28)))*((K28-'Tela de entrada'!$G$14)/(IF(SUMIFS($K$2:$K$745,$B$2:$B$745,B28,$A$2:$A$745,A28)-('Tela de entrada'!$G$14*'Tela de entrada'!$D$12)=0,1,(SUMIFS($K$2:$K$745,$B$2:$B$745,B28,$A$2:$A$745,A28)-('Tela de entrada'!$G$14*'Tela de entrada'!$D$12)))))</f>
        <v>0</v>
      </c>
      <c r="M28" s="1">
        <f>MAX(0,(SUMIFS($J$2:$J$745,$B$2:$B$745,B28,$A$2:$A$745,A28)-SUMIFS($K$2:$K$745,$B$2:$B$745,B28,$A$2:$A$745,A28)))*(('Tela de entrada'!$G$15-K28)/(IF((('Tela de entrada'!$G$15*'Tela de entrada'!$D$12)-SUMIFS($K$2:$K$745,$B$2:$B$745,B28,$A$2:$A$745,A28))=0,1,(('Tela de entrada'!$G$15*'Tela de entrada'!$D$12)-SUMIFS($K$2:$K$745,$B$2:$B$745,B28,$A$2:$A$745,A28)))))</f>
        <v>0.12930395375973819</v>
      </c>
      <c r="N28" s="1">
        <f>IFERROR(IF(SUM('Tela de entrada'!$G$20:$G$763)&gt;0,INDEX('Tela de entrada'!$G$20:$G$763,MATCH('Contrato Firme'!D28,'Tela de entrada'!$F$20:$F$763,0),1),K28-L28+M28),0)</f>
        <v>13.149303953759738</v>
      </c>
    </row>
    <row r="29" spans="1:30" x14ac:dyDescent="0.25">
      <c r="A29">
        <v>1</v>
      </c>
      <c r="B29">
        <v>1</v>
      </c>
      <c r="C29">
        <v>1</v>
      </c>
      <c r="D29">
        <v>28</v>
      </c>
      <c r="E29">
        <v>1</v>
      </c>
      <c r="F29" s="1">
        <f>INDEX('Tela de entrada'!$C$20:$C$763,MATCH('Contrato Firme'!D29,'Tela de entrada'!$B$20:$B$763,0),1)</f>
        <v>22</v>
      </c>
      <c r="G29">
        <v>0</v>
      </c>
      <c r="H29">
        <f t="shared" si="2"/>
        <v>22</v>
      </c>
      <c r="I29" s="1">
        <f t="shared" si="3"/>
        <v>1.1000000000000001E-3</v>
      </c>
      <c r="J29" s="1">
        <f>IF('Tela de entrada'!$G$13="carga",('Tela de entrada'!$G$12*'Tela de entrada'!$D$12)*I29,'Tela de entrada'!$G$12)</f>
        <v>8.1840000000000011</v>
      </c>
      <c r="K29" s="1">
        <f>IF('Tela de entrada'!$G$12&gt;0,IFERROR(MIN('Tela de entrada'!$G$15,MAX(J29,'Tela de entrada'!$G$14)),""),0)</f>
        <v>8.1840000000000011</v>
      </c>
      <c r="L29" s="1">
        <f>MAX(0,(SUMIFS($K$2:$K$745,$B$2:$B$745,B29,$A$2:$A$745,A29)-SUMIFS($J$2:$J$745,$B$2:$B$745,B29,$A$2:$A$745,A29)))*((K29-'Tela de entrada'!$G$14)/(IF(SUMIFS($K$2:$K$745,$B$2:$B$745,B29,$A$2:$A$745,A29)-('Tela de entrada'!$G$14*'Tela de entrada'!$D$12)=0,1,(SUMIFS($K$2:$K$745,$B$2:$B$745,B29,$A$2:$A$745,A29)-('Tela de entrada'!$G$14*'Tela de entrada'!$D$12)))))</f>
        <v>0</v>
      </c>
      <c r="M29" s="1">
        <f>MAX(0,(SUMIFS($J$2:$J$745,$B$2:$B$745,B29,$A$2:$A$745,A29)-SUMIFS($K$2:$K$745,$B$2:$B$745,B29,$A$2:$A$745,A29)))*(('Tela de entrada'!$G$15-K29)/(IF((('Tela de entrada'!$G$15*'Tela de entrada'!$D$12)-SUMIFS($K$2:$K$745,$B$2:$B$745,B29,$A$2:$A$745,A29))=0,1,(('Tela de entrada'!$G$15*'Tela de entrada'!$D$12)-SUMIFS($K$2:$K$745,$B$2:$B$745,B29,$A$2:$A$745,A29)))))</f>
        <v>0.44511906506382587</v>
      </c>
      <c r="N29" s="1">
        <f>IFERROR(IF(SUM('Tela de entrada'!$G$20:$G$763)&gt;0,INDEX('Tela de entrada'!$G$20:$G$763,MATCH('Contrato Firme'!D29,'Tela de entrada'!$F$20:$F$763,0),1),K29-L29+M29),0)</f>
        <v>8.6291190650638274</v>
      </c>
    </row>
    <row r="30" spans="1:30" x14ac:dyDescent="0.25">
      <c r="A30">
        <v>1</v>
      </c>
      <c r="B30">
        <v>1</v>
      </c>
      <c r="C30">
        <v>1</v>
      </c>
      <c r="D30">
        <v>29</v>
      </c>
      <c r="E30">
        <v>1</v>
      </c>
      <c r="F30" s="1">
        <f>INDEX('Tela de entrada'!$C$20:$C$763,MATCH('Contrato Firme'!D30,'Tela de entrada'!$B$20:$B$763,0),1)</f>
        <v>15</v>
      </c>
      <c r="G30">
        <v>0</v>
      </c>
      <c r="H30">
        <f t="shared" si="2"/>
        <v>15</v>
      </c>
      <c r="I30" s="1">
        <f t="shared" si="3"/>
        <v>7.5000000000000002E-4</v>
      </c>
      <c r="J30" s="1">
        <f>IF('Tela de entrada'!$G$13="carga",('Tela de entrada'!$G$12*'Tela de entrada'!$D$12)*I30,'Tela de entrada'!$G$12)</f>
        <v>5.58</v>
      </c>
      <c r="K30" s="1">
        <f>IF('Tela de entrada'!$G$12&gt;0,IFERROR(MIN('Tela de entrada'!$G$15,MAX(J30,'Tela de entrada'!$G$14)),""),0)</f>
        <v>5.58</v>
      </c>
      <c r="L30" s="1">
        <f>MAX(0,(SUMIFS($K$2:$K$745,$B$2:$B$745,B30,$A$2:$A$745,A30)-SUMIFS($J$2:$J$745,$B$2:$B$745,B30,$A$2:$A$745,A30)))*((K30-'Tela de entrada'!$G$14)/(IF(SUMIFS($K$2:$K$745,$B$2:$B$745,B30,$A$2:$A$745,A30)-('Tela de entrada'!$G$14*'Tela de entrada'!$D$12)=0,1,(SUMIFS($K$2:$K$745,$B$2:$B$745,B30,$A$2:$A$745,A30)-('Tela de entrada'!$G$14*'Tela de entrada'!$D$12)))))</f>
        <v>0</v>
      </c>
      <c r="M30" s="1">
        <f>MAX(0,(SUMIFS($J$2:$J$745,$B$2:$B$745,B30,$A$2:$A$745,A30)-SUMIFS($K$2:$K$745,$B$2:$B$745,B30,$A$2:$A$745,A30)))*(('Tela de entrada'!$G$15-K30)/(IF((('Tela de entrada'!$G$15*'Tela de entrada'!$D$12)-SUMIFS($K$2:$K$745,$B$2:$B$745,B30,$A$2:$A$745,A30))=0,1,(('Tela de entrada'!$G$15*'Tela de entrada'!$D$12)-SUMIFS($K$2:$K$745,$B$2:$B$745,B30,$A$2:$A$745,A30)))))</f>
        <v>0.61517335576602694</v>
      </c>
      <c r="N30" s="1">
        <f>IFERROR(IF(SUM('Tela de entrada'!$G$20:$G$763)&gt;0,INDEX('Tela de entrada'!$G$20:$G$763,MATCH('Contrato Firme'!D30,'Tela de entrada'!$F$20:$F$763,0),1),K30-L30+M30),0)</f>
        <v>6.1951733557660269</v>
      </c>
    </row>
    <row r="31" spans="1:30" x14ac:dyDescent="0.25">
      <c r="A31">
        <v>1</v>
      </c>
      <c r="B31">
        <v>1</v>
      </c>
      <c r="C31">
        <v>1</v>
      </c>
      <c r="D31">
        <v>30</v>
      </c>
      <c r="E31">
        <v>1</v>
      </c>
      <c r="F31" s="1">
        <f>INDEX('Tela de entrada'!$C$20:$C$763,MATCH('Contrato Firme'!D31,'Tela de entrada'!$B$20:$B$763,0),1)</f>
        <v>49</v>
      </c>
      <c r="G31">
        <v>0</v>
      </c>
      <c r="H31">
        <f t="shared" si="2"/>
        <v>49</v>
      </c>
      <c r="I31" s="1">
        <f t="shared" si="3"/>
        <v>2.4499999999999999E-3</v>
      </c>
      <c r="J31" s="1">
        <f>IF('Tela de entrada'!$G$13="carga",('Tela de entrada'!$G$12*'Tela de entrada'!$D$12)*I31,'Tela de entrada'!$G$12)</f>
        <v>18.227999999999998</v>
      </c>
      <c r="K31" s="1">
        <f>IF('Tela de entrada'!$G$12&gt;0,IFERROR(MIN('Tela de entrada'!$G$15,MAX(J31,'Tela de entrada'!$G$14)),""),0)</f>
        <v>15</v>
      </c>
      <c r="L31" s="1">
        <f>MAX(0,(SUMIFS($K$2:$K$745,$B$2:$B$745,B31,$A$2:$A$745,A31)-SUMIFS($J$2:$J$745,$B$2:$B$745,B31,$A$2:$A$745,A31)))*((K31-'Tela de entrada'!$G$14)/(IF(SUMIFS($K$2:$K$745,$B$2:$B$745,B31,$A$2:$A$745,A31)-('Tela de entrada'!$G$14*'Tela de entrada'!$D$12)=0,1,(SUMIFS($K$2:$K$745,$B$2:$B$745,B31,$A$2:$A$745,A31)-('Tela de entrada'!$G$14*'Tela de entrada'!$D$12)))))</f>
        <v>0</v>
      </c>
      <c r="M31" s="1">
        <f>MAX(0,(SUMIFS($J$2:$J$745,$B$2:$B$745,B31,$A$2:$A$745,A31)-SUMIFS($K$2:$K$745,$B$2:$B$745,B31,$A$2:$A$745,A31)))*(('Tela de entrada'!$G$15-K31)/(IF((('Tela de entrada'!$G$15*'Tela de entrada'!$D$12)-SUMIFS($K$2:$K$745,$B$2:$B$745,B31,$A$2:$A$745,A31))=0,1,(('Tela de entrada'!$G$15*'Tela de entrada'!$D$12)-SUMIFS($K$2:$K$745,$B$2:$B$745,B31,$A$2:$A$745,A31)))))</f>
        <v>0</v>
      </c>
      <c r="N31" s="1">
        <f>IFERROR(IF(SUM('Tela de entrada'!$G$20:$G$763)&gt;0,INDEX('Tela de entrada'!$G$20:$G$763,MATCH('Contrato Firme'!D31,'Tela de entrada'!$F$20:$F$763,0),1),K31-L31+M31),0)</f>
        <v>15</v>
      </c>
    </row>
    <row r="32" spans="1:30" x14ac:dyDescent="0.25">
      <c r="A32">
        <v>1</v>
      </c>
      <c r="B32">
        <v>1</v>
      </c>
      <c r="C32">
        <v>1</v>
      </c>
      <c r="D32">
        <v>31</v>
      </c>
      <c r="E32">
        <v>1</v>
      </c>
      <c r="F32" s="1">
        <f>INDEX('Tela de entrada'!$C$20:$C$763,MATCH('Contrato Firme'!D32,'Tela de entrada'!$B$20:$B$763,0),1)</f>
        <v>5</v>
      </c>
      <c r="G32">
        <v>0</v>
      </c>
      <c r="H32">
        <f t="shared" si="2"/>
        <v>5</v>
      </c>
      <c r="I32" s="1">
        <f t="shared" si="3"/>
        <v>2.5000000000000001E-4</v>
      </c>
      <c r="J32" s="1">
        <f>IF('Tela de entrada'!$G$13="carga",('Tela de entrada'!$G$12*'Tela de entrada'!$D$12)*I32,'Tela de entrada'!$G$12)</f>
        <v>1.86</v>
      </c>
      <c r="K32" s="1">
        <f>IF('Tela de entrada'!$G$12&gt;0,IFERROR(MIN('Tela de entrada'!$G$15,MAX(J32,'Tela de entrada'!$G$14)),""),0)</f>
        <v>3</v>
      </c>
      <c r="L32" s="1">
        <f>MAX(0,(SUMIFS($K$2:$K$745,$B$2:$B$745,B32,$A$2:$A$745,A32)-SUMIFS($J$2:$J$745,$B$2:$B$745,B32,$A$2:$A$745,A32)))*((K32-'Tela de entrada'!$G$14)/(IF(SUMIFS($K$2:$K$745,$B$2:$B$745,B32,$A$2:$A$745,A32)-('Tela de entrada'!$G$14*'Tela de entrada'!$D$12)=0,1,(SUMIFS($K$2:$K$745,$B$2:$B$745,B32,$A$2:$A$745,A32)-('Tela de entrada'!$G$14*'Tela de entrada'!$D$12)))))</f>
        <v>0</v>
      </c>
      <c r="M32" s="1">
        <f>MAX(0,(SUMIFS($J$2:$J$745,$B$2:$B$745,B32,$A$2:$A$745,A32)-SUMIFS($K$2:$K$745,$B$2:$B$745,B32,$A$2:$A$745,A32)))*(('Tela de entrada'!$G$15-K32)/(IF((('Tela de entrada'!$G$15*'Tela de entrada'!$D$12)-SUMIFS($K$2:$K$745,$B$2:$B$745,B32,$A$2:$A$745,A32))=0,1,(('Tela de entrada'!$G$15*'Tela de entrada'!$D$12)-SUMIFS($K$2:$K$745,$B$2:$B$745,B32,$A$2:$A$745,A32)))))</f>
        <v>0.78366032581659484</v>
      </c>
      <c r="N32" s="1">
        <f>IFERROR(IF(SUM('Tela de entrada'!$G$20:$G$763)&gt;0,INDEX('Tela de entrada'!$G$20:$G$763,MATCH('Contrato Firme'!D32,'Tela de entrada'!$F$20:$F$763,0),1),K32-L32+M32),0)</f>
        <v>3.7836603258165948</v>
      </c>
    </row>
    <row r="33" spans="1:14" x14ac:dyDescent="0.25">
      <c r="A33">
        <v>1</v>
      </c>
      <c r="B33">
        <v>1</v>
      </c>
      <c r="C33">
        <v>1</v>
      </c>
      <c r="D33">
        <v>32</v>
      </c>
      <c r="E33">
        <v>1</v>
      </c>
      <c r="F33" s="1">
        <f>INDEX('Tela de entrada'!$C$20:$C$763,MATCH('Contrato Firme'!D33,'Tela de entrada'!$B$20:$B$763,0),1)</f>
        <v>32</v>
      </c>
      <c r="G33">
        <v>0</v>
      </c>
      <c r="H33">
        <f t="shared" si="2"/>
        <v>32</v>
      </c>
      <c r="I33" s="1">
        <f t="shared" si="3"/>
        <v>1.6000000000000001E-3</v>
      </c>
      <c r="J33" s="1">
        <f>IF('Tela de entrada'!$G$13="carga",('Tela de entrada'!$G$12*'Tela de entrada'!$D$12)*I33,'Tela de entrada'!$G$12)</f>
        <v>11.904</v>
      </c>
      <c r="K33" s="1">
        <f>IF('Tela de entrada'!$G$12&gt;0,IFERROR(MIN('Tela de entrada'!$G$15,MAX(J33,'Tela de entrada'!$G$14)),""),0)</f>
        <v>11.904</v>
      </c>
      <c r="L33" s="1">
        <f>MAX(0,(SUMIFS($K$2:$K$745,$B$2:$B$745,B33,$A$2:$A$745,A33)-SUMIFS($J$2:$J$745,$B$2:$B$745,B33,$A$2:$A$745,A33)))*((K33-'Tela de entrada'!$G$14)/(IF(SUMIFS($K$2:$K$745,$B$2:$B$745,B33,$A$2:$A$745,A33)-('Tela de entrada'!$G$14*'Tela de entrada'!$D$12)=0,1,(SUMIFS($K$2:$K$745,$B$2:$B$745,B33,$A$2:$A$745,A33)-('Tela de entrada'!$G$14*'Tela de entrada'!$D$12)))))</f>
        <v>0</v>
      </c>
      <c r="M33" s="1">
        <f>MAX(0,(SUMIFS($J$2:$J$745,$B$2:$B$745,B33,$A$2:$A$745,A33)-SUMIFS($K$2:$K$745,$B$2:$B$745,B33,$A$2:$A$745,A33)))*(('Tela de entrada'!$G$15-K33)/(IF((('Tela de entrada'!$G$15*'Tela de entrada'!$D$12)-SUMIFS($K$2:$K$745,$B$2:$B$745,B33,$A$2:$A$745,A33))=0,1,(('Tela de entrada'!$G$15*'Tela de entrada'!$D$12)-SUMIFS($K$2:$K$745,$B$2:$B$745,B33,$A$2:$A$745,A33)))))</f>
        <v>0.20218436406068147</v>
      </c>
      <c r="N33" s="1">
        <f>IFERROR(IF(SUM('Tela de entrada'!$G$20:$G$763)&gt;0,INDEX('Tela de entrada'!$G$20:$G$763,MATCH('Contrato Firme'!D33,'Tela de entrada'!$F$20:$F$763,0),1),K33-L33+M33),0)</f>
        <v>12.106184364060681</v>
      </c>
    </row>
    <row r="34" spans="1:14" x14ac:dyDescent="0.25">
      <c r="A34">
        <v>1</v>
      </c>
      <c r="B34">
        <v>1</v>
      </c>
      <c r="C34">
        <v>1</v>
      </c>
      <c r="D34">
        <v>33</v>
      </c>
      <c r="E34">
        <v>1</v>
      </c>
      <c r="F34" s="1">
        <f>INDEX('Tela de entrada'!$C$20:$C$763,MATCH('Contrato Firme'!D34,'Tela de entrada'!$B$20:$B$763,0),1)</f>
        <v>14</v>
      </c>
      <c r="G34">
        <v>0</v>
      </c>
      <c r="H34">
        <f t="shared" si="2"/>
        <v>14</v>
      </c>
      <c r="I34" s="1">
        <f t="shared" si="3"/>
        <v>6.9999999999999999E-4</v>
      </c>
      <c r="J34" s="1">
        <f>IF('Tela de entrada'!$G$13="carga",('Tela de entrada'!$G$12*'Tela de entrada'!$D$12)*I34,'Tela de entrada'!$G$12)</f>
        <v>5.2080000000000002</v>
      </c>
      <c r="K34" s="1">
        <f>IF('Tela de entrada'!$G$12&gt;0,IFERROR(MIN('Tela de entrada'!$G$15,MAX(J34,'Tela de entrada'!$G$14)),""),0)</f>
        <v>5.2080000000000002</v>
      </c>
      <c r="L34" s="1">
        <f>MAX(0,(SUMIFS($K$2:$K$745,$B$2:$B$745,B34,$A$2:$A$745,A34)-SUMIFS($J$2:$J$745,$B$2:$B$745,B34,$A$2:$A$745,A34)))*((K34-'Tela de entrada'!$G$14)/(IF(SUMIFS($K$2:$K$745,$B$2:$B$745,B34,$A$2:$A$745,A34)-('Tela de entrada'!$G$14*'Tela de entrada'!$D$12)=0,1,(SUMIFS($K$2:$K$745,$B$2:$B$745,B34,$A$2:$A$745,A34)-('Tela de entrada'!$G$14*'Tela de entrada'!$D$12)))))</f>
        <v>0</v>
      </c>
      <c r="M34" s="1">
        <f>MAX(0,(SUMIFS($J$2:$J$745,$B$2:$B$745,B34,$A$2:$A$745,A34)-SUMIFS($K$2:$K$745,$B$2:$B$745,B34,$A$2:$A$745,A34)))*(('Tela de entrada'!$G$15-K34)/(IF((('Tela de entrada'!$G$15*'Tela de entrada'!$D$12)-SUMIFS($K$2:$K$745,$B$2:$B$745,B34,$A$2:$A$745,A34))=0,1,(('Tela de entrada'!$G$15*'Tela de entrada'!$D$12)-SUMIFS($K$2:$K$745,$B$2:$B$745,B34,$A$2:$A$745,A34)))))</f>
        <v>0.6394668258663414</v>
      </c>
      <c r="N34" s="1">
        <f>IFERROR(IF(SUM('Tela de entrada'!$G$20:$G$763)&gt;0,INDEX('Tela de entrada'!$G$20:$G$763,MATCH('Contrato Firme'!D34,'Tela de entrada'!$F$20:$F$763,0),1),K34-L34+M34),0)</f>
        <v>5.8474668258663414</v>
      </c>
    </row>
    <row r="35" spans="1:14" x14ac:dyDescent="0.25">
      <c r="A35">
        <v>1</v>
      </c>
      <c r="B35">
        <v>1</v>
      </c>
      <c r="C35">
        <v>1</v>
      </c>
      <c r="D35">
        <v>34</v>
      </c>
      <c r="E35">
        <v>1</v>
      </c>
      <c r="F35" s="1">
        <f>INDEX('Tela de entrada'!$C$20:$C$763,MATCH('Contrato Firme'!D35,'Tela de entrada'!$B$20:$B$763,0),1)</f>
        <v>18</v>
      </c>
      <c r="G35">
        <v>0</v>
      </c>
      <c r="H35">
        <f t="shared" si="2"/>
        <v>18</v>
      </c>
      <c r="I35" s="1">
        <f t="shared" si="3"/>
        <v>8.9999999999999998E-4</v>
      </c>
      <c r="J35" s="1">
        <f>IF('Tela de entrada'!$G$13="carga",('Tela de entrada'!$G$12*'Tela de entrada'!$D$12)*I35,'Tela de entrada'!$G$12)</f>
        <v>6.6959999999999997</v>
      </c>
      <c r="K35" s="1">
        <f>IF('Tela de entrada'!$G$12&gt;0,IFERROR(MIN('Tela de entrada'!$G$15,MAX(J35,'Tela de entrada'!$G$14)),""),0)</f>
        <v>6.6959999999999997</v>
      </c>
      <c r="L35" s="1">
        <f>MAX(0,(SUMIFS($K$2:$K$745,$B$2:$B$745,B35,$A$2:$A$745,A35)-SUMIFS($J$2:$J$745,$B$2:$B$745,B35,$A$2:$A$745,A35)))*((K35-'Tela de entrada'!$G$14)/(IF(SUMIFS($K$2:$K$745,$B$2:$B$745,B35,$A$2:$A$745,A35)-('Tela de entrada'!$G$14*'Tela de entrada'!$D$12)=0,1,(SUMIFS($K$2:$K$745,$B$2:$B$745,B35,$A$2:$A$745,A35)-('Tela de entrada'!$G$14*'Tela de entrada'!$D$12)))))</f>
        <v>0</v>
      </c>
      <c r="M35" s="1">
        <f>MAX(0,(SUMIFS($J$2:$J$745,$B$2:$B$745,B35,$A$2:$A$745,A35)-SUMIFS($K$2:$K$745,$B$2:$B$745,B35,$A$2:$A$745,A35)))*(('Tela de entrada'!$G$15-K35)/(IF((('Tela de entrada'!$G$15*'Tela de entrada'!$D$12)-SUMIFS($K$2:$K$745,$B$2:$B$745,B35,$A$2:$A$745,A35))=0,1,(('Tela de entrada'!$G$15*'Tela de entrada'!$D$12)-SUMIFS($K$2:$K$745,$B$2:$B$745,B35,$A$2:$A$745,A35)))))</f>
        <v>0.54229294546508366</v>
      </c>
      <c r="N35" s="1">
        <f>IFERROR(IF(SUM('Tela de entrada'!$G$20:$G$763)&gt;0,INDEX('Tela de entrada'!$G$20:$G$763,MATCH('Contrato Firme'!D35,'Tela de entrada'!$F$20:$F$763,0),1),K35-L35+M35),0)</f>
        <v>7.2382929454650835</v>
      </c>
    </row>
    <row r="36" spans="1:14" x14ac:dyDescent="0.25">
      <c r="A36">
        <v>1</v>
      </c>
      <c r="B36">
        <v>1</v>
      </c>
      <c r="C36">
        <v>1</v>
      </c>
      <c r="D36">
        <v>35</v>
      </c>
      <c r="E36">
        <v>1</v>
      </c>
      <c r="F36" s="1">
        <f>INDEX('Tela de entrada'!$C$20:$C$763,MATCH('Contrato Firme'!D36,'Tela de entrada'!$B$20:$B$763,0),1)</f>
        <v>31</v>
      </c>
      <c r="G36">
        <v>0</v>
      </c>
      <c r="H36">
        <f t="shared" si="2"/>
        <v>31</v>
      </c>
      <c r="I36" s="1">
        <f t="shared" si="3"/>
        <v>1.5499999999999999E-3</v>
      </c>
      <c r="J36" s="1">
        <f>IF('Tela de entrada'!$G$13="carga",('Tela de entrada'!$G$12*'Tela de entrada'!$D$12)*I36,'Tela de entrada'!$G$12)</f>
        <v>11.532</v>
      </c>
      <c r="K36" s="1">
        <f>IF('Tela de entrada'!$G$12&gt;0,IFERROR(MIN('Tela de entrada'!$G$15,MAX(J36,'Tela de entrada'!$G$14)),""),0)</f>
        <v>11.532</v>
      </c>
      <c r="L36" s="1">
        <f>MAX(0,(SUMIFS($K$2:$K$745,$B$2:$B$745,B36,$A$2:$A$745,A36)-SUMIFS($J$2:$J$745,$B$2:$B$745,B36,$A$2:$A$745,A36)))*((K36-'Tela de entrada'!$G$14)/(IF(SUMIFS($K$2:$K$745,$B$2:$B$745,B36,$A$2:$A$745,A36)-('Tela de entrada'!$G$14*'Tela de entrada'!$D$12)=0,1,(SUMIFS($K$2:$K$745,$B$2:$B$745,B36,$A$2:$A$745,A36)-('Tela de entrada'!$G$14*'Tela de entrada'!$D$12)))))</f>
        <v>0</v>
      </c>
      <c r="M36" s="1">
        <f>MAX(0,(SUMIFS($J$2:$J$745,$B$2:$B$745,B36,$A$2:$A$745,A36)-SUMIFS($K$2:$K$745,$B$2:$B$745,B36,$A$2:$A$745,A36)))*(('Tela de entrada'!$G$15-K36)/(IF((('Tela de entrada'!$G$15*'Tela de entrada'!$D$12)-SUMIFS($K$2:$K$745,$B$2:$B$745,B36,$A$2:$A$745,A36))=0,1,(('Tela de entrada'!$G$15*'Tela de entrada'!$D$12)-SUMIFS($K$2:$K$745,$B$2:$B$745,B36,$A$2:$A$745,A36)))))</f>
        <v>0.22647783416099593</v>
      </c>
      <c r="N36" s="1">
        <f>IFERROR(IF(SUM('Tela de entrada'!$G$20:$G$763)&gt;0,INDEX('Tela de entrada'!$G$20:$G$763,MATCH('Contrato Firme'!D36,'Tela de entrada'!$F$20:$F$763,0),1),K36-L36+M36),0)</f>
        <v>11.758477834160995</v>
      </c>
    </row>
    <row r="37" spans="1:14" x14ac:dyDescent="0.25">
      <c r="A37">
        <v>1</v>
      </c>
      <c r="B37">
        <v>1</v>
      </c>
      <c r="C37">
        <v>1</v>
      </c>
      <c r="D37">
        <v>36</v>
      </c>
      <c r="E37">
        <v>1</v>
      </c>
      <c r="F37" s="1">
        <f>INDEX('Tela de entrada'!$C$20:$C$763,MATCH('Contrato Firme'!D37,'Tela de entrada'!$B$20:$B$763,0),1)</f>
        <v>8</v>
      </c>
      <c r="G37">
        <v>0</v>
      </c>
      <c r="H37">
        <f t="shared" si="2"/>
        <v>8</v>
      </c>
      <c r="I37" s="1">
        <f t="shared" si="3"/>
        <v>4.0000000000000002E-4</v>
      </c>
      <c r="J37" s="1">
        <f>IF('Tela de entrada'!$G$13="carga",('Tela de entrada'!$G$12*'Tela de entrada'!$D$12)*I37,'Tela de entrada'!$G$12)</f>
        <v>2.976</v>
      </c>
      <c r="K37" s="1">
        <f>IF('Tela de entrada'!$G$12&gt;0,IFERROR(MIN('Tela de entrada'!$G$15,MAX(J37,'Tela de entrada'!$G$14)),""),0)</f>
        <v>3</v>
      </c>
      <c r="L37" s="1">
        <f>MAX(0,(SUMIFS($K$2:$K$745,$B$2:$B$745,B37,$A$2:$A$745,A37)-SUMIFS($J$2:$J$745,$B$2:$B$745,B37,$A$2:$A$745,A37)))*((K37-'Tela de entrada'!$G$14)/(IF(SUMIFS($K$2:$K$745,$B$2:$B$745,B37,$A$2:$A$745,A37)-('Tela de entrada'!$G$14*'Tela de entrada'!$D$12)=0,1,(SUMIFS($K$2:$K$745,$B$2:$B$745,B37,$A$2:$A$745,A37)-('Tela de entrada'!$G$14*'Tela de entrada'!$D$12)))))</f>
        <v>0</v>
      </c>
      <c r="M37" s="1">
        <f>MAX(0,(SUMIFS($J$2:$J$745,$B$2:$B$745,B37,$A$2:$A$745,A37)-SUMIFS($K$2:$K$745,$B$2:$B$745,B37,$A$2:$A$745,A37)))*(('Tela de entrada'!$G$15-K37)/(IF((('Tela de entrada'!$G$15*'Tela de entrada'!$D$12)-SUMIFS($K$2:$K$745,$B$2:$B$745,B37,$A$2:$A$745,A37))=0,1,(('Tela de entrada'!$G$15*'Tela de entrada'!$D$12)-SUMIFS($K$2:$K$745,$B$2:$B$745,B37,$A$2:$A$745,A37)))))</f>
        <v>0.78366032581659484</v>
      </c>
      <c r="N37" s="1">
        <f>IFERROR(IF(SUM('Tela de entrada'!$G$20:$G$763)&gt;0,INDEX('Tela de entrada'!$G$20:$G$763,MATCH('Contrato Firme'!D37,'Tela de entrada'!$F$20:$F$763,0),1),K37-L37+M37),0)</f>
        <v>3.7836603258165948</v>
      </c>
    </row>
    <row r="38" spans="1:14" x14ac:dyDescent="0.25">
      <c r="A38">
        <v>1</v>
      </c>
      <c r="B38">
        <v>1</v>
      </c>
      <c r="C38">
        <v>1</v>
      </c>
      <c r="D38">
        <v>37</v>
      </c>
      <c r="E38">
        <v>1</v>
      </c>
      <c r="F38" s="1">
        <f>INDEX('Tela de entrada'!$C$20:$C$763,MATCH('Contrato Firme'!D38,'Tela de entrada'!$B$20:$B$763,0),1)</f>
        <v>38</v>
      </c>
      <c r="G38">
        <v>0</v>
      </c>
      <c r="H38">
        <f t="shared" si="2"/>
        <v>38</v>
      </c>
      <c r="I38" s="1">
        <f t="shared" si="3"/>
        <v>1.9E-3</v>
      </c>
      <c r="J38" s="1">
        <f>IF('Tela de entrada'!$G$13="carga",('Tela de entrada'!$G$12*'Tela de entrada'!$D$12)*I38,'Tela de entrada'!$G$12)</f>
        <v>14.135999999999999</v>
      </c>
      <c r="K38" s="1">
        <f>IF('Tela de entrada'!$G$12&gt;0,IFERROR(MIN('Tela de entrada'!$G$15,MAX(J38,'Tela de entrada'!$G$14)),""),0)</f>
        <v>14.135999999999999</v>
      </c>
      <c r="L38" s="1">
        <f>MAX(0,(SUMIFS($K$2:$K$745,$B$2:$B$745,B38,$A$2:$A$745,A38)-SUMIFS($J$2:$J$745,$B$2:$B$745,B38,$A$2:$A$745,A38)))*((K38-'Tela de entrada'!$G$14)/(IF(SUMIFS($K$2:$K$745,$B$2:$B$745,B38,$A$2:$A$745,A38)-('Tela de entrada'!$G$14*'Tela de entrada'!$D$12)=0,1,(SUMIFS($K$2:$K$745,$B$2:$B$745,B38,$A$2:$A$745,A38)-('Tela de entrada'!$G$14*'Tela de entrada'!$D$12)))))</f>
        <v>0</v>
      </c>
      <c r="M38" s="1">
        <f>MAX(0,(SUMIFS($J$2:$J$745,$B$2:$B$745,B38,$A$2:$A$745,A38)-SUMIFS($K$2:$K$745,$B$2:$B$745,B38,$A$2:$A$745,A38)))*(('Tela de entrada'!$G$15-K38)/(IF((('Tela de entrada'!$G$15*'Tela de entrada'!$D$12)-SUMIFS($K$2:$K$745,$B$2:$B$745,B38,$A$2:$A$745,A38))=0,1,(('Tela de entrada'!$G$15*'Tela de entrada'!$D$12)-SUMIFS($K$2:$K$745,$B$2:$B$745,B38,$A$2:$A$745,A38)))))</f>
        <v>5.6423543458794884E-2</v>
      </c>
      <c r="N38" s="1">
        <f>IFERROR(IF(SUM('Tela de entrada'!$G$20:$G$763)&gt;0,INDEX('Tela de entrada'!$G$20:$G$763,MATCH('Contrato Firme'!D38,'Tela de entrada'!$F$20:$F$763,0),1),K38-L38+M38),0)</f>
        <v>14.192423543458794</v>
      </c>
    </row>
    <row r="39" spans="1:14" x14ac:dyDescent="0.25">
      <c r="A39">
        <v>1</v>
      </c>
      <c r="B39">
        <v>1</v>
      </c>
      <c r="C39">
        <v>1</v>
      </c>
      <c r="D39">
        <v>38</v>
      </c>
      <c r="E39">
        <v>1</v>
      </c>
      <c r="F39" s="1">
        <f>INDEX('Tela de entrada'!$C$20:$C$763,MATCH('Contrato Firme'!D39,'Tela de entrada'!$B$20:$B$763,0),1)</f>
        <v>26</v>
      </c>
      <c r="G39">
        <v>0</v>
      </c>
      <c r="H39">
        <f t="shared" si="2"/>
        <v>26</v>
      </c>
      <c r="I39" s="1">
        <f t="shared" si="3"/>
        <v>1.2999999999999999E-3</v>
      </c>
      <c r="J39" s="1">
        <f>IF('Tela de entrada'!$G$13="carga",('Tela de entrada'!$G$12*'Tela de entrada'!$D$12)*I39,'Tela de entrada'!$G$12)</f>
        <v>9.6719999999999988</v>
      </c>
      <c r="K39" s="1">
        <f>IF('Tela de entrada'!$G$12&gt;0,IFERROR(MIN('Tela de entrada'!$G$15,MAX(J39,'Tela de entrada'!$G$14)),""),0)</f>
        <v>9.6719999999999988</v>
      </c>
      <c r="L39" s="1">
        <f>MAX(0,(SUMIFS($K$2:$K$745,$B$2:$B$745,B39,$A$2:$A$745,A39)-SUMIFS($J$2:$J$745,$B$2:$B$745,B39,$A$2:$A$745,A39)))*((K39-'Tela de entrada'!$G$14)/(IF(SUMIFS($K$2:$K$745,$B$2:$B$745,B39,$A$2:$A$745,A39)-('Tela de entrada'!$G$14*'Tela de entrada'!$D$12)=0,1,(SUMIFS($K$2:$K$745,$B$2:$B$745,B39,$A$2:$A$745,A39)-('Tela de entrada'!$G$14*'Tela de entrada'!$D$12)))))</f>
        <v>0</v>
      </c>
      <c r="M39" s="1">
        <f>MAX(0,(SUMIFS($J$2:$J$745,$B$2:$B$745,B39,$A$2:$A$745,A39)-SUMIFS($K$2:$K$745,$B$2:$B$745,B39,$A$2:$A$745,A39)))*(('Tela de entrada'!$G$15-K39)/(IF((('Tela de entrada'!$G$15*'Tela de entrada'!$D$12)-SUMIFS($K$2:$K$745,$B$2:$B$745,B39,$A$2:$A$745,A39))=0,1,(('Tela de entrada'!$G$15*'Tela de entrada'!$D$12)-SUMIFS($K$2:$K$745,$B$2:$B$745,B39,$A$2:$A$745,A39)))))</f>
        <v>0.34794518466256819</v>
      </c>
      <c r="N39" s="1">
        <f>IFERROR(IF(SUM('Tela de entrada'!$G$20:$G$763)&gt;0,INDEX('Tela de entrada'!$G$20:$G$763,MATCH('Contrato Firme'!D39,'Tela de entrada'!$F$20:$F$763,0),1),K39-L39+M39),0)</f>
        <v>10.019945184662568</v>
      </c>
    </row>
    <row r="40" spans="1:14" x14ac:dyDescent="0.25">
      <c r="A40">
        <v>1</v>
      </c>
      <c r="B40">
        <v>1</v>
      </c>
      <c r="C40">
        <v>1</v>
      </c>
      <c r="D40">
        <v>39</v>
      </c>
      <c r="E40">
        <v>1</v>
      </c>
      <c r="F40" s="1">
        <f>INDEX('Tela de entrada'!$C$20:$C$763,MATCH('Contrato Firme'!D40,'Tela de entrada'!$B$20:$B$763,0),1)</f>
        <v>49</v>
      </c>
      <c r="G40">
        <v>0</v>
      </c>
      <c r="H40">
        <f t="shared" si="2"/>
        <v>49</v>
      </c>
      <c r="I40" s="1">
        <f t="shared" si="3"/>
        <v>2.4499999999999999E-3</v>
      </c>
      <c r="J40" s="1">
        <f>IF('Tela de entrada'!$G$13="carga",('Tela de entrada'!$G$12*'Tela de entrada'!$D$12)*I40,'Tela de entrada'!$G$12)</f>
        <v>18.227999999999998</v>
      </c>
      <c r="K40" s="1">
        <f>IF('Tela de entrada'!$G$12&gt;0,IFERROR(MIN('Tela de entrada'!$G$15,MAX(J40,'Tela de entrada'!$G$14)),""),0)</f>
        <v>15</v>
      </c>
      <c r="L40" s="1">
        <f>MAX(0,(SUMIFS($K$2:$K$745,$B$2:$B$745,B40,$A$2:$A$745,A40)-SUMIFS($J$2:$J$745,$B$2:$B$745,B40,$A$2:$A$745,A40)))*((K40-'Tela de entrada'!$G$14)/(IF(SUMIFS($K$2:$K$745,$B$2:$B$745,B40,$A$2:$A$745,A40)-('Tela de entrada'!$G$14*'Tela de entrada'!$D$12)=0,1,(SUMIFS($K$2:$K$745,$B$2:$B$745,B40,$A$2:$A$745,A40)-('Tela de entrada'!$G$14*'Tela de entrada'!$D$12)))))</f>
        <v>0</v>
      </c>
      <c r="M40" s="1">
        <f>MAX(0,(SUMIFS($J$2:$J$745,$B$2:$B$745,B40,$A$2:$A$745,A40)-SUMIFS($K$2:$K$745,$B$2:$B$745,B40,$A$2:$A$745,A40)))*(('Tela de entrada'!$G$15-K40)/(IF((('Tela de entrada'!$G$15*'Tela de entrada'!$D$12)-SUMIFS($K$2:$K$745,$B$2:$B$745,B40,$A$2:$A$745,A40))=0,1,(('Tela de entrada'!$G$15*'Tela de entrada'!$D$12)-SUMIFS($K$2:$K$745,$B$2:$B$745,B40,$A$2:$A$745,A40)))))</f>
        <v>0</v>
      </c>
      <c r="N40" s="1">
        <f>IFERROR(IF(SUM('Tela de entrada'!$G$20:$G$763)&gt;0,INDEX('Tela de entrada'!$G$20:$G$763,MATCH('Contrato Firme'!D40,'Tela de entrada'!$F$20:$F$763,0),1),K40-L40+M40),0)</f>
        <v>15</v>
      </c>
    </row>
    <row r="41" spans="1:14" x14ac:dyDescent="0.25">
      <c r="A41">
        <v>1</v>
      </c>
      <c r="B41">
        <v>1</v>
      </c>
      <c r="C41">
        <v>1</v>
      </c>
      <c r="D41">
        <v>40</v>
      </c>
      <c r="E41">
        <v>1</v>
      </c>
      <c r="F41" s="1">
        <f>INDEX('Tela de entrada'!$C$20:$C$763,MATCH('Contrato Firme'!D41,'Tela de entrada'!$B$20:$B$763,0),1)</f>
        <v>44</v>
      </c>
      <c r="G41">
        <v>0</v>
      </c>
      <c r="H41">
        <f t="shared" si="2"/>
        <v>44</v>
      </c>
      <c r="I41" s="1">
        <f t="shared" si="3"/>
        <v>2.2000000000000001E-3</v>
      </c>
      <c r="J41" s="1">
        <f>IF('Tela de entrada'!$G$13="carga",('Tela de entrada'!$G$12*'Tela de entrada'!$D$12)*I41,'Tela de entrada'!$G$12)</f>
        <v>16.368000000000002</v>
      </c>
      <c r="K41" s="1">
        <f>IF('Tela de entrada'!$G$12&gt;0,IFERROR(MIN('Tela de entrada'!$G$15,MAX(J41,'Tela de entrada'!$G$14)),""),0)</f>
        <v>15</v>
      </c>
      <c r="L41" s="1">
        <f>MAX(0,(SUMIFS($K$2:$K$745,$B$2:$B$745,B41,$A$2:$A$745,A41)-SUMIFS($J$2:$J$745,$B$2:$B$745,B41,$A$2:$A$745,A41)))*((K41-'Tela de entrada'!$G$14)/(IF(SUMIFS($K$2:$K$745,$B$2:$B$745,B41,$A$2:$A$745,A41)-('Tela de entrada'!$G$14*'Tela de entrada'!$D$12)=0,1,(SUMIFS($K$2:$K$745,$B$2:$B$745,B41,$A$2:$A$745,A41)-('Tela de entrada'!$G$14*'Tela de entrada'!$D$12)))))</f>
        <v>0</v>
      </c>
      <c r="M41" s="1">
        <f>MAX(0,(SUMIFS($J$2:$J$745,$B$2:$B$745,B41,$A$2:$A$745,A41)-SUMIFS($K$2:$K$745,$B$2:$B$745,B41,$A$2:$A$745,A41)))*(('Tela de entrada'!$G$15-K41)/(IF((('Tela de entrada'!$G$15*'Tela de entrada'!$D$12)-SUMIFS($K$2:$K$745,$B$2:$B$745,B41,$A$2:$A$745,A41))=0,1,(('Tela de entrada'!$G$15*'Tela de entrada'!$D$12)-SUMIFS($K$2:$K$745,$B$2:$B$745,B41,$A$2:$A$745,A41)))))</f>
        <v>0</v>
      </c>
      <c r="N41" s="1">
        <f>IFERROR(IF(SUM('Tela de entrada'!$G$20:$G$763)&gt;0,INDEX('Tela de entrada'!$G$20:$G$763,MATCH('Contrato Firme'!D41,'Tela de entrada'!$F$20:$F$763,0),1),K41-L41+M41),0)</f>
        <v>15</v>
      </c>
    </row>
    <row r="42" spans="1:14" x14ac:dyDescent="0.25">
      <c r="A42">
        <v>1</v>
      </c>
      <c r="B42">
        <v>1</v>
      </c>
      <c r="C42">
        <v>1</v>
      </c>
      <c r="D42">
        <v>41</v>
      </c>
      <c r="E42">
        <v>1</v>
      </c>
      <c r="F42" s="1">
        <f>INDEX('Tela de entrada'!$C$20:$C$763,MATCH('Contrato Firme'!D42,'Tela de entrada'!$B$20:$B$763,0),1)</f>
        <v>26</v>
      </c>
      <c r="G42">
        <v>0</v>
      </c>
      <c r="H42">
        <f t="shared" si="2"/>
        <v>26</v>
      </c>
      <c r="I42" s="1">
        <f t="shared" si="3"/>
        <v>1.2999999999999999E-3</v>
      </c>
      <c r="J42" s="1">
        <f>IF('Tela de entrada'!$G$13="carga",('Tela de entrada'!$G$12*'Tela de entrada'!$D$12)*I42,'Tela de entrada'!$G$12)</f>
        <v>9.6719999999999988</v>
      </c>
      <c r="K42" s="1">
        <f>IF('Tela de entrada'!$G$12&gt;0,IFERROR(MIN('Tela de entrada'!$G$15,MAX(J42,'Tela de entrada'!$G$14)),""),0)</f>
        <v>9.6719999999999988</v>
      </c>
      <c r="L42" s="1">
        <f>MAX(0,(SUMIFS($K$2:$K$745,$B$2:$B$745,B42,$A$2:$A$745,A42)-SUMIFS($J$2:$J$745,$B$2:$B$745,B42,$A$2:$A$745,A42)))*((K42-'Tela de entrada'!$G$14)/(IF(SUMIFS($K$2:$K$745,$B$2:$B$745,B42,$A$2:$A$745,A42)-('Tela de entrada'!$G$14*'Tela de entrada'!$D$12)=0,1,(SUMIFS($K$2:$K$745,$B$2:$B$745,B42,$A$2:$A$745,A42)-('Tela de entrada'!$G$14*'Tela de entrada'!$D$12)))))</f>
        <v>0</v>
      </c>
      <c r="M42" s="1">
        <f>MAX(0,(SUMIFS($J$2:$J$745,$B$2:$B$745,B42,$A$2:$A$745,A42)-SUMIFS($K$2:$K$745,$B$2:$B$745,B42,$A$2:$A$745,A42)))*(('Tela de entrada'!$G$15-K42)/(IF((('Tela de entrada'!$G$15*'Tela de entrada'!$D$12)-SUMIFS($K$2:$K$745,$B$2:$B$745,B42,$A$2:$A$745,A42))=0,1,(('Tela de entrada'!$G$15*'Tela de entrada'!$D$12)-SUMIFS($K$2:$K$745,$B$2:$B$745,B42,$A$2:$A$745,A42)))))</f>
        <v>0.34794518466256819</v>
      </c>
      <c r="N42" s="1">
        <f>IFERROR(IF(SUM('Tela de entrada'!$G$20:$G$763)&gt;0,INDEX('Tela de entrada'!$G$20:$G$763,MATCH('Contrato Firme'!D42,'Tela de entrada'!$F$20:$F$763,0),1),K42-L42+M42),0)</f>
        <v>10.019945184662568</v>
      </c>
    </row>
    <row r="43" spans="1:14" x14ac:dyDescent="0.25">
      <c r="A43">
        <v>1</v>
      </c>
      <c r="B43">
        <v>1</v>
      </c>
      <c r="C43">
        <v>1</v>
      </c>
      <c r="D43">
        <v>42</v>
      </c>
      <c r="E43">
        <v>1</v>
      </c>
      <c r="F43" s="1">
        <f>INDEX('Tela de entrada'!$C$20:$C$763,MATCH('Contrato Firme'!D43,'Tela de entrada'!$B$20:$B$763,0),1)</f>
        <v>27</v>
      </c>
      <c r="G43">
        <v>0</v>
      </c>
      <c r="H43">
        <f t="shared" si="2"/>
        <v>27</v>
      </c>
      <c r="I43" s="1">
        <f t="shared" si="3"/>
        <v>1.3500000000000001E-3</v>
      </c>
      <c r="J43" s="1">
        <f>IF('Tela de entrada'!$G$13="carga",('Tela de entrada'!$G$12*'Tela de entrada'!$D$12)*I43,'Tela de entrada'!$G$12)</f>
        <v>10.044</v>
      </c>
      <c r="K43" s="1">
        <f>IF('Tela de entrada'!$G$12&gt;0,IFERROR(MIN('Tela de entrada'!$G$15,MAX(J43,'Tela de entrada'!$G$14)),""),0)</f>
        <v>10.044</v>
      </c>
      <c r="L43" s="1">
        <f>MAX(0,(SUMIFS($K$2:$K$745,$B$2:$B$745,B43,$A$2:$A$745,A43)-SUMIFS($J$2:$J$745,$B$2:$B$745,B43,$A$2:$A$745,A43)))*((K43-'Tela de entrada'!$G$14)/(IF(SUMIFS($K$2:$K$745,$B$2:$B$745,B43,$A$2:$A$745,A43)-('Tela de entrada'!$G$14*'Tela de entrada'!$D$12)=0,1,(SUMIFS($K$2:$K$745,$B$2:$B$745,B43,$A$2:$A$745,A43)-('Tela de entrada'!$G$14*'Tela de entrada'!$D$12)))))</f>
        <v>0</v>
      </c>
      <c r="M43" s="1">
        <f>MAX(0,(SUMIFS($J$2:$J$745,$B$2:$B$745,B43,$A$2:$A$745,A43)-SUMIFS($K$2:$K$745,$B$2:$B$745,B43,$A$2:$A$745,A43)))*(('Tela de entrada'!$G$15-K43)/(IF((('Tela de entrada'!$G$15*'Tela de entrada'!$D$12)-SUMIFS($K$2:$K$745,$B$2:$B$745,B43,$A$2:$A$745,A43))=0,1,(('Tela de entrada'!$G$15*'Tela de entrada'!$D$12)-SUMIFS($K$2:$K$745,$B$2:$B$745,B43,$A$2:$A$745,A43)))))</f>
        <v>0.32365171456225367</v>
      </c>
      <c r="N43" s="1">
        <f>IFERROR(IF(SUM('Tela de entrada'!$G$20:$G$763)&gt;0,INDEX('Tela de entrada'!$G$20:$G$763,MATCH('Contrato Firme'!D43,'Tela de entrada'!$F$20:$F$763,0),1),K43-L43+M43),0)</f>
        <v>10.367651714562253</v>
      </c>
    </row>
    <row r="44" spans="1:14" x14ac:dyDescent="0.25">
      <c r="A44">
        <v>1</v>
      </c>
      <c r="B44">
        <v>1</v>
      </c>
      <c r="C44">
        <v>1</v>
      </c>
      <c r="D44">
        <v>43</v>
      </c>
      <c r="E44">
        <v>1</v>
      </c>
      <c r="F44" s="1">
        <f>INDEX('Tela de entrada'!$C$20:$C$763,MATCH('Contrato Firme'!D44,'Tela de entrada'!$B$20:$B$763,0),1)</f>
        <v>6</v>
      </c>
      <c r="G44">
        <v>0</v>
      </c>
      <c r="H44">
        <f t="shared" si="2"/>
        <v>6</v>
      </c>
      <c r="I44" s="1">
        <f t="shared" si="3"/>
        <v>2.9999999999999997E-4</v>
      </c>
      <c r="J44" s="1">
        <f>IF('Tela de entrada'!$G$13="carga",('Tela de entrada'!$G$12*'Tela de entrada'!$D$12)*I44,'Tela de entrada'!$G$12)</f>
        <v>2.2319999999999998</v>
      </c>
      <c r="K44" s="1">
        <f>IF('Tela de entrada'!$G$12&gt;0,IFERROR(MIN('Tela de entrada'!$G$15,MAX(J44,'Tela de entrada'!$G$14)),""),0)</f>
        <v>3</v>
      </c>
      <c r="L44" s="1">
        <f>MAX(0,(SUMIFS($K$2:$K$745,$B$2:$B$745,B44,$A$2:$A$745,A44)-SUMIFS($J$2:$J$745,$B$2:$B$745,B44,$A$2:$A$745,A44)))*((K44-'Tela de entrada'!$G$14)/(IF(SUMIFS($K$2:$K$745,$B$2:$B$745,B44,$A$2:$A$745,A44)-('Tela de entrada'!$G$14*'Tela de entrada'!$D$12)=0,1,(SUMIFS($K$2:$K$745,$B$2:$B$745,B44,$A$2:$A$745,A44)-('Tela de entrada'!$G$14*'Tela de entrada'!$D$12)))))</f>
        <v>0</v>
      </c>
      <c r="M44" s="1">
        <f>MAX(0,(SUMIFS($J$2:$J$745,$B$2:$B$745,B44,$A$2:$A$745,A44)-SUMIFS($K$2:$K$745,$B$2:$B$745,B44,$A$2:$A$745,A44)))*(('Tela de entrada'!$G$15-K44)/(IF((('Tela de entrada'!$G$15*'Tela de entrada'!$D$12)-SUMIFS($K$2:$K$745,$B$2:$B$745,B44,$A$2:$A$745,A44))=0,1,(('Tela de entrada'!$G$15*'Tela de entrada'!$D$12)-SUMIFS($K$2:$K$745,$B$2:$B$745,B44,$A$2:$A$745,A44)))))</f>
        <v>0.78366032581659484</v>
      </c>
      <c r="N44" s="1">
        <f>IFERROR(IF(SUM('Tela de entrada'!$G$20:$G$763)&gt;0,INDEX('Tela de entrada'!$G$20:$G$763,MATCH('Contrato Firme'!D44,'Tela de entrada'!$F$20:$F$763,0),1),K44-L44+M44),0)</f>
        <v>3.7836603258165948</v>
      </c>
    </row>
    <row r="45" spans="1:14" x14ac:dyDescent="0.25">
      <c r="A45">
        <v>1</v>
      </c>
      <c r="B45">
        <v>1</v>
      </c>
      <c r="C45">
        <v>1</v>
      </c>
      <c r="D45">
        <v>44</v>
      </c>
      <c r="E45">
        <v>1</v>
      </c>
      <c r="F45" s="1">
        <f>INDEX('Tela de entrada'!$C$20:$C$763,MATCH('Contrato Firme'!D45,'Tela de entrada'!$B$20:$B$763,0),1)</f>
        <v>34</v>
      </c>
      <c r="G45">
        <v>0</v>
      </c>
      <c r="H45">
        <f t="shared" si="2"/>
        <v>34</v>
      </c>
      <c r="I45" s="1">
        <f t="shared" si="3"/>
        <v>1.6999999999999999E-3</v>
      </c>
      <c r="J45" s="1">
        <f>IF('Tela de entrada'!$G$13="carga",('Tela de entrada'!$G$12*'Tela de entrada'!$D$12)*I45,'Tela de entrada'!$G$12)</f>
        <v>12.648</v>
      </c>
      <c r="K45" s="1">
        <f>IF('Tela de entrada'!$G$12&gt;0,IFERROR(MIN('Tela de entrada'!$G$15,MAX(J45,'Tela de entrada'!$G$14)),""),0)</f>
        <v>12.648</v>
      </c>
      <c r="L45" s="1">
        <f>MAX(0,(SUMIFS($K$2:$K$745,$B$2:$B$745,B45,$A$2:$A$745,A45)-SUMIFS($J$2:$J$745,$B$2:$B$745,B45,$A$2:$A$745,A45)))*((K45-'Tela de entrada'!$G$14)/(IF(SUMIFS($K$2:$K$745,$B$2:$B$745,B45,$A$2:$A$745,A45)-('Tela de entrada'!$G$14*'Tela de entrada'!$D$12)=0,1,(SUMIFS($K$2:$K$745,$B$2:$B$745,B45,$A$2:$A$745,A45)-('Tela de entrada'!$G$14*'Tela de entrada'!$D$12)))))</f>
        <v>0</v>
      </c>
      <c r="M45" s="1">
        <f>MAX(0,(SUMIFS($J$2:$J$745,$B$2:$B$745,B45,$A$2:$A$745,A45)-SUMIFS($K$2:$K$745,$B$2:$B$745,B45,$A$2:$A$745,A45)))*(('Tela de entrada'!$G$15-K45)/(IF((('Tela de entrada'!$G$15*'Tela de entrada'!$D$12)-SUMIFS($K$2:$K$745,$B$2:$B$745,B45,$A$2:$A$745,A45))=0,1,(('Tela de entrada'!$G$15*'Tela de entrada'!$D$12)-SUMIFS($K$2:$K$745,$B$2:$B$745,B45,$A$2:$A$745,A45)))))</f>
        <v>0.15359742386005262</v>
      </c>
      <c r="N45" s="1">
        <f>IFERROR(IF(SUM('Tela de entrada'!$G$20:$G$763)&gt;0,INDEX('Tela de entrada'!$G$20:$G$763,MATCH('Contrato Firme'!D45,'Tela de entrada'!$F$20:$F$763,0),1),K45-L45+M45),0)</f>
        <v>12.801597423860052</v>
      </c>
    </row>
    <row r="46" spans="1:14" x14ac:dyDescent="0.25">
      <c r="A46">
        <v>1</v>
      </c>
      <c r="B46">
        <v>1</v>
      </c>
      <c r="C46">
        <v>1</v>
      </c>
      <c r="D46">
        <v>45</v>
      </c>
      <c r="E46">
        <v>1</v>
      </c>
      <c r="F46" s="1">
        <f>INDEX('Tela de entrada'!$C$20:$C$763,MATCH('Contrato Firme'!D46,'Tela de entrada'!$B$20:$B$763,0),1)</f>
        <v>23</v>
      </c>
      <c r="G46">
        <v>0</v>
      </c>
      <c r="H46">
        <f t="shared" si="2"/>
        <v>23</v>
      </c>
      <c r="I46" s="1">
        <f t="shared" si="3"/>
        <v>1.15E-3</v>
      </c>
      <c r="J46" s="1">
        <f>IF('Tela de entrada'!$G$13="carga",('Tela de entrada'!$G$12*'Tela de entrada'!$D$12)*I46,'Tela de entrada'!$G$12)</f>
        <v>8.5559999999999992</v>
      </c>
      <c r="K46" s="1">
        <f>IF('Tela de entrada'!$G$12&gt;0,IFERROR(MIN('Tela de entrada'!$G$15,MAX(J46,'Tela de entrada'!$G$14)),""),0)</f>
        <v>8.5559999999999992</v>
      </c>
      <c r="L46" s="1">
        <f>MAX(0,(SUMIFS($K$2:$K$745,$B$2:$B$745,B46,$A$2:$A$745,A46)-SUMIFS($J$2:$J$745,$B$2:$B$745,B46,$A$2:$A$745,A46)))*((K46-'Tela de entrada'!$G$14)/(IF(SUMIFS($K$2:$K$745,$B$2:$B$745,B46,$A$2:$A$745,A46)-('Tela de entrada'!$G$14*'Tela de entrada'!$D$12)=0,1,(SUMIFS($K$2:$K$745,$B$2:$B$745,B46,$A$2:$A$745,A46)-('Tela de entrada'!$G$14*'Tela de entrada'!$D$12)))))</f>
        <v>0</v>
      </c>
      <c r="M46" s="1">
        <f>MAX(0,(SUMIFS($J$2:$J$745,$B$2:$B$745,B46,$A$2:$A$745,A46)-SUMIFS($K$2:$K$745,$B$2:$B$745,B46,$A$2:$A$745,A46)))*(('Tela de entrada'!$G$15-K46)/(IF((('Tela de entrada'!$G$15*'Tela de entrada'!$D$12)-SUMIFS($K$2:$K$745,$B$2:$B$745,B46,$A$2:$A$745,A46))=0,1,(('Tela de entrada'!$G$15*'Tela de entrada'!$D$12)-SUMIFS($K$2:$K$745,$B$2:$B$745,B46,$A$2:$A$745,A46)))))</f>
        <v>0.42082559496351152</v>
      </c>
      <c r="N46" s="1">
        <f>IFERROR(IF(SUM('Tela de entrada'!$G$20:$G$763)&gt;0,INDEX('Tela de entrada'!$G$20:$G$763,MATCH('Contrato Firme'!D46,'Tela de entrada'!$F$20:$F$763,0),1),K46-L46+M46),0)</f>
        <v>8.9768255949635112</v>
      </c>
    </row>
    <row r="47" spans="1:14" x14ac:dyDescent="0.25">
      <c r="A47">
        <v>1</v>
      </c>
      <c r="B47">
        <v>1</v>
      </c>
      <c r="C47">
        <v>1</v>
      </c>
      <c r="D47">
        <v>46</v>
      </c>
      <c r="E47">
        <v>1</v>
      </c>
      <c r="F47" s="1">
        <f>INDEX('Tela de entrada'!$C$20:$C$763,MATCH('Contrato Firme'!D47,'Tela de entrada'!$B$20:$B$763,0),1)</f>
        <v>16</v>
      </c>
      <c r="G47">
        <v>0</v>
      </c>
      <c r="H47">
        <f t="shared" si="2"/>
        <v>16</v>
      </c>
      <c r="I47" s="1">
        <f t="shared" si="3"/>
        <v>8.0000000000000004E-4</v>
      </c>
      <c r="J47" s="1">
        <f>IF('Tela de entrada'!$G$13="carga",('Tela de entrada'!$G$12*'Tela de entrada'!$D$12)*I47,'Tela de entrada'!$G$12)</f>
        <v>5.952</v>
      </c>
      <c r="K47" s="1">
        <f>IF('Tela de entrada'!$G$12&gt;0,IFERROR(MIN('Tela de entrada'!$G$15,MAX(J47,'Tela de entrada'!$G$14)),""),0)</f>
        <v>5.952</v>
      </c>
      <c r="L47" s="1">
        <f>MAX(0,(SUMIFS($K$2:$K$745,$B$2:$B$745,B47,$A$2:$A$745,A47)-SUMIFS($J$2:$J$745,$B$2:$B$745,B47,$A$2:$A$745,A47)))*((K47-'Tela de entrada'!$G$14)/(IF(SUMIFS($K$2:$K$745,$B$2:$B$745,B47,$A$2:$A$745,A47)-('Tela de entrada'!$G$14*'Tela de entrada'!$D$12)=0,1,(SUMIFS($K$2:$K$745,$B$2:$B$745,B47,$A$2:$A$745,A47)-('Tela de entrada'!$G$14*'Tela de entrada'!$D$12)))))</f>
        <v>0</v>
      </c>
      <c r="M47" s="1">
        <f>MAX(0,(SUMIFS($J$2:$J$745,$B$2:$B$745,B47,$A$2:$A$745,A47)-SUMIFS($K$2:$K$745,$B$2:$B$745,B47,$A$2:$A$745,A47)))*(('Tela de entrada'!$G$15-K47)/(IF((('Tela de entrada'!$G$15*'Tela de entrada'!$D$12)-SUMIFS($K$2:$K$745,$B$2:$B$745,B47,$A$2:$A$745,A47))=0,1,(('Tela de entrada'!$G$15*'Tela de entrada'!$D$12)-SUMIFS($K$2:$K$745,$B$2:$B$745,B47,$A$2:$A$745,A47)))))</f>
        <v>0.59087988566571259</v>
      </c>
      <c r="N47" s="1">
        <f>IFERROR(IF(SUM('Tela de entrada'!$G$20:$G$763)&gt;0,INDEX('Tela de entrada'!$G$20:$G$763,MATCH('Contrato Firme'!D47,'Tela de entrada'!$F$20:$F$763,0),1),K47-L47+M47),0)</f>
        <v>6.5428798856657124</v>
      </c>
    </row>
    <row r="48" spans="1:14" x14ac:dyDescent="0.25">
      <c r="A48">
        <v>1</v>
      </c>
      <c r="B48">
        <v>1</v>
      </c>
      <c r="C48">
        <v>1</v>
      </c>
      <c r="D48">
        <v>47</v>
      </c>
      <c r="E48">
        <v>1</v>
      </c>
      <c r="F48" s="1">
        <f>INDEX('Tela de entrada'!$C$20:$C$763,MATCH('Contrato Firme'!D48,'Tela de entrada'!$B$20:$B$763,0),1)</f>
        <v>49</v>
      </c>
      <c r="G48">
        <v>0</v>
      </c>
      <c r="H48">
        <f t="shared" si="2"/>
        <v>49</v>
      </c>
      <c r="I48" s="1">
        <f t="shared" si="3"/>
        <v>2.4499999999999999E-3</v>
      </c>
      <c r="J48" s="1">
        <f>IF('Tela de entrada'!$G$13="carga",('Tela de entrada'!$G$12*'Tela de entrada'!$D$12)*I48,'Tela de entrada'!$G$12)</f>
        <v>18.227999999999998</v>
      </c>
      <c r="K48" s="1">
        <f>IF('Tela de entrada'!$G$12&gt;0,IFERROR(MIN('Tela de entrada'!$G$15,MAX(J48,'Tela de entrada'!$G$14)),""),0)</f>
        <v>15</v>
      </c>
      <c r="L48" s="1">
        <f>MAX(0,(SUMIFS($K$2:$K$745,$B$2:$B$745,B48,$A$2:$A$745,A48)-SUMIFS($J$2:$J$745,$B$2:$B$745,B48,$A$2:$A$745,A48)))*((K48-'Tela de entrada'!$G$14)/(IF(SUMIFS($K$2:$K$745,$B$2:$B$745,B48,$A$2:$A$745,A48)-('Tela de entrada'!$G$14*'Tela de entrada'!$D$12)=0,1,(SUMIFS($K$2:$K$745,$B$2:$B$745,B48,$A$2:$A$745,A48)-('Tela de entrada'!$G$14*'Tela de entrada'!$D$12)))))</f>
        <v>0</v>
      </c>
      <c r="M48" s="1">
        <f>MAX(0,(SUMIFS($J$2:$J$745,$B$2:$B$745,B48,$A$2:$A$745,A48)-SUMIFS($K$2:$K$745,$B$2:$B$745,B48,$A$2:$A$745,A48)))*(('Tela de entrada'!$G$15-K48)/(IF((('Tela de entrada'!$G$15*'Tela de entrada'!$D$12)-SUMIFS($K$2:$K$745,$B$2:$B$745,B48,$A$2:$A$745,A48))=0,1,(('Tela de entrada'!$G$15*'Tela de entrada'!$D$12)-SUMIFS($K$2:$K$745,$B$2:$B$745,B48,$A$2:$A$745,A48)))))</f>
        <v>0</v>
      </c>
      <c r="N48" s="1">
        <f>IFERROR(IF(SUM('Tela de entrada'!$G$20:$G$763)&gt;0,INDEX('Tela de entrada'!$G$20:$G$763,MATCH('Contrato Firme'!D48,'Tela de entrada'!$F$20:$F$763,0),1),K48-L48+M48),0)</f>
        <v>15</v>
      </c>
    </row>
    <row r="49" spans="1:14" x14ac:dyDescent="0.25">
      <c r="A49">
        <v>1</v>
      </c>
      <c r="B49">
        <v>1</v>
      </c>
      <c r="C49">
        <v>1</v>
      </c>
      <c r="D49">
        <v>48</v>
      </c>
      <c r="E49">
        <v>1</v>
      </c>
      <c r="F49" s="1">
        <f>INDEX('Tela de entrada'!$C$20:$C$763,MATCH('Contrato Firme'!D49,'Tela de entrada'!$B$20:$B$763,0),1)</f>
        <v>8</v>
      </c>
      <c r="G49">
        <v>0</v>
      </c>
      <c r="H49">
        <f t="shared" si="2"/>
        <v>8</v>
      </c>
      <c r="I49" s="1">
        <f t="shared" si="3"/>
        <v>4.0000000000000002E-4</v>
      </c>
      <c r="J49" s="1">
        <f>IF('Tela de entrada'!$G$13="carga",('Tela de entrada'!$G$12*'Tela de entrada'!$D$12)*I49,'Tela de entrada'!$G$12)</f>
        <v>2.976</v>
      </c>
      <c r="K49" s="1">
        <f>IF('Tela de entrada'!$G$12&gt;0,IFERROR(MIN('Tela de entrada'!$G$15,MAX(J49,'Tela de entrada'!$G$14)),""),0)</f>
        <v>3</v>
      </c>
      <c r="L49" s="1">
        <f>MAX(0,(SUMIFS($K$2:$K$745,$B$2:$B$745,B49,$A$2:$A$745,A49)-SUMIFS($J$2:$J$745,$B$2:$B$745,B49,$A$2:$A$745,A49)))*((K49-'Tela de entrada'!$G$14)/(IF(SUMIFS($K$2:$K$745,$B$2:$B$745,B49,$A$2:$A$745,A49)-('Tela de entrada'!$G$14*'Tela de entrada'!$D$12)=0,1,(SUMIFS($K$2:$K$745,$B$2:$B$745,B49,$A$2:$A$745,A49)-('Tela de entrada'!$G$14*'Tela de entrada'!$D$12)))))</f>
        <v>0</v>
      </c>
      <c r="M49" s="1">
        <f>MAX(0,(SUMIFS($J$2:$J$745,$B$2:$B$745,B49,$A$2:$A$745,A49)-SUMIFS($K$2:$K$745,$B$2:$B$745,B49,$A$2:$A$745,A49)))*(('Tela de entrada'!$G$15-K49)/(IF((('Tela de entrada'!$G$15*'Tela de entrada'!$D$12)-SUMIFS($K$2:$K$745,$B$2:$B$745,B49,$A$2:$A$745,A49))=0,1,(('Tela de entrada'!$G$15*'Tela de entrada'!$D$12)-SUMIFS($K$2:$K$745,$B$2:$B$745,B49,$A$2:$A$745,A49)))))</f>
        <v>0.78366032581659484</v>
      </c>
      <c r="N49" s="1">
        <f>IFERROR(IF(SUM('Tela de entrada'!$G$20:$G$763)&gt;0,INDEX('Tela de entrada'!$G$20:$G$763,MATCH('Contrato Firme'!D49,'Tela de entrada'!$F$20:$F$763,0),1),K49-L49+M49),0)</f>
        <v>3.7836603258165948</v>
      </c>
    </row>
    <row r="50" spans="1:14" x14ac:dyDescent="0.25">
      <c r="A50">
        <v>1</v>
      </c>
      <c r="B50">
        <v>1</v>
      </c>
      <c r="C50">
        <v>1</v>
      </c>
      <c r="D50">
        <v>49</v>
      </c>
      <c r="E50">
        <v>1</v>
      </c>
      <c r="F50" s="1">
        <f>INDEX('Tela de entrada'!$C$20:$C$763,MATCH('Contrato Firme'!D50,'Tela de entrada'!$B$20:$B$763,0),1)</f>
        <v>7</v>
      </c>
      <c r="G50">
        <v>0</v>
      </c>
      <c r="H50">
        <f t="shared" si="2"/>
        <v>7</v>
      </c>
      <c r="I50" s="1">
        <f t="shared" si="3"/>
        <v>3.5E-4</v>
      </c>
      <c r="J50" s="1">
        <f>IF('Tela de entrada'!$G$13="carga",('Tela de entrada'!$G$12*'Tela de entrada'!$D$12)*I50,'Tela de entrada'!$G$12)</f>
        <v>2.6040000000000001</v>
      </c>
      <c r="K50" s="1">
        <f>IF('Tela de entrada'!$G$12&gt;0,IFERROR(MIN('Tela de entrada'!$G$15,MAX(J50,'Tela de entrada'!$G$14)),""),0)</f>
        <v>3</v>
      </c>
      <c r="L50" s="1">
        <f>MAX(0,(SUMIFS($K$2:$K$745,$B$2:$B$745,B50,$A$2:$A$745,A50)-SUMIFS($J$2:$J$745,$B$2:$B$745,B50,$A$2:$A$745,A50)))*((K50-'Tela de entrada'!$G$14)/(IF(SUMIFS($K$2:$K$745,$B$2:$B$745,B50,$A$2:$A$745,A50)-('Tela de entrada'!$G$14*'Tela de entrada'!$D$12)=0,1,(SUMIFS($K$2:$K$745,$B$2:$B$745,B50,$A$2:$A$745,A50)-('Tela de entrada'!$G$14*'Tela de entrada'!$D$12)))))</f>
        <v>0</v>
      </c>
      <c r="M50" s="1">
        <f>MAX(0,(SUMIFS($J$2:$J$745,$B$2:$B$745,B50,$A$2:$A$745,A50)-SUMIFS($K$2:$K$745,$B$2:$B$745,B50,$A$2:$A$745,A50)))*(('Tela de entrada'!$G$15-K50)/(IF((('Tela de entrada'!$G$15*'Tela de entrada'!$D$12)-SUMIFS($K$2:$K$745,$B$2:$B$745,B50,$A$2:$A$745,A50))=0,1,(('Tela de entrada'!$G$15*'Tela de entrada'!$D$12)-SUMIFS($K$2:$K$745,$B$2:$B$745,B50,$A$2:$A$745,A50)))))</f>
        <v>0.78366032581659484</v>
      </c>
      <c r="N50" s="1">
        <f>IFERROR(IF(SUM('Tela de entrada'!$G$20:$G$763)&gt;0,INDEX('Tela de entrada'!$G$20:$G$763,MATCH('Contrato Firme'!D50,'Tela de entrada'!$F$20:$F$763,0),1),K50-L50+M50),0)</f>
        <v>3.7836603258165948</v>
      </c>
    </row>
    <row r="51" spans="1:14" x14ac:dyDescent="0.25">
      <c r="A51">
        <v>1</v>
      </c>
      <c r="B51">
        <v>1</v>
      </c>
      <c r="C51">
        <v>1</v>
      </c>
      <c r="D51">
        <v>50</v>
      </c>
      <c r="E51">
        <v>1</v>
      </c>
      <c r="F51" s="1">
        <f>INDEX('Tela de entrada'!$C$20:$C$763,MATCH('Contrato Firme'!D51,'Tela de entrada'!$B$20:$B$763,0),1)</f>
        <v>10</v>
      </c>
      <c r="G51">
        <v>0</v>
      </c>
      <c r="H51">
        <f t="shared" si="2"/>
        <v>10</v>
      </c>
      <c r="I51" s="1">
        <f t="shared" si="3"/>
        <v>5.0000000000000001E-4</v>
      </c>
      <c r="J51" s="1">
        <f>IF('Tela de entrada'!$G$13="carga",('Tela de entrada'!$G$12*'Tela de entrada'!$D$12)*I51,'Tela de entrada'!$G$12)</f>
        <v>3.72</v>
      </c>
      <c r="K51" s="1">
        <f>IF('Tela de entrada'!$G$12&gt;0,IFERROR(MIN('Tela de entrada'!$G$15,MAX(J51,'Tela de entrada'!$G$14)),""),0)</f>
        <v>3.72</v>
      </c>
      <c r="L51" s="1">
        <f>MAX(0,(SUMIFS($K$2:$K$745,$B$2:$B$745,B51,$A$2:$A$745,A51)-SUMIFS($J$2:$J$745,$B$2:$B$745,B51,$A$2:$A$745,A51)))*((K51-'Tela de entrada'!$G$14)/(IF(SUMIFS($K$2:$K$745,$B$2:$B$745,B51,$A$2:$A$745,A51)-('Tela de entrada'!$G$14*'Tela de entrada'!$D$12)=0,1,(SUMIFS($K$2:$K$745,$B$2:$B$745,B51,$A$2:$A$745,A51)-('Tela de entrada'!$G$14*'Tela de entrada'!$D$12)))))</f>
        <v>0</v>
      </c>
      <c r="M51" s="1">
        <f>MAX(0,(SUMIFS($J$2:$J$745,$B$2:$B$745,B51,$A$2:$A$745,A51)-SUMIFS($K$2:$K$745,$B$2:$B$745,B51,$A$2:$A$745,A51)))*(('Tela de entrada'!$G$15-K51)/(IF((('Tela de entrada'!$G$15*'Tela de entrada'!$D$12)-SUMIFS($K$2:$K$745,$B$2:$B$745,B51,$A$2:$A$745,A51))=0,1,(('Tela de entrada'!$G$15*'Tela de entrada'!$D$12)-SUMIFS($K$2:$K$745,$B$2:$B$745,B51,$A$2:$A$745,A51)))))</f>
        <v>0.73664070626759925</v>
      </c>
      <c r="N51" s="1">
        <f>IFERROR(IF(SUM('Tela de entrada'!$G$20:$G$763)&gt;0,INDEX('Tela de entrada'!$G$20:$G$763,MATCH('Contrato Firme'!D51,'Tela de entrada'!$F$20:$F$763,0),1),K51-L51+M51),0)</f>
        <v>4.4566407062675992</v>
      </c>
    </row>
    <row r="52" spans="1:14" x14ac:dyDescent="0.25">
      <c r="A52">
        <v>1</v>
      </c>
      <c r="B52">
        <v>1</v>
      </c>
      <c r="C52">
        <v>1</v>
      </c>
      <c r="D52">
        <v>51</v>
      </c>
      <c r="E52">
        <v>1</v>
      </c>
      <c r="F52" s="1">
        <f>INDEX('Tela de entrada'!$C$20:$C$763,MATCH('Contrato Firme'!D52,'Tela de entrada'!$B$20:$B$763,0),1)</f>
        <v>28</v>
      </c>
      <c r="G52">
        <v>0</v>
      </c>
      <c r="H52">
        <f t="shared" si="2"/>
        <v>28</v>
      </c>
      <c r="I52" s="1">
        <f t="shared" si="3"/>
        <v>1.4E-3</v>
      </c>
      <c r="J52" s="1">
        <f>IF('Tela de entrada'!$G$13="carga",('Tela de entrada'!$G$12*'Tela de entrada'!$D$12)*I52,'Tela de entrada'!$G$12)</f>
        <v>10.416</v>
      </c>
      <c r="K52" s="1">
        <f>IF('Tela de entrada'!$G$12&gt;0,IFERROR(MIN('Tela de entrada'!$G$15,MAX(J52,'Tela de entrada'!$G$14)),""),0)</f>
        <v>10.416</v>
      </c>
      <c r="L52" s="1">
        <f>MAX(0,(SUMIFS($K$2:$K$745,$B$2:$B$745,B52,$A$2:$A$745,A52)-SUMIFS($J$2:$J$745,$B$2:$B$745,B52,$A$2:$A$745,A52)))*((K52-'Tela de entrada'!$G$14)/(IF(SUMIFS($K$2:$K$745,$B$2:$B$745,B52,$A$2:$A$745,A52)-('Tela de entrada'!$G$14*'Tela de entrada'!$D$12)=0,1,(SUMIFS($K$2:$K$745,$B$2:$B$745,B52,$A$2:$A$745,A52)-('Tela de entrada'!$G$14*'Tela de entrada'!$D$12)))))</f>
        <v>0</v>
      </c>
      <c r="M52" s="1">
        <f>MAX(0,(SUMIFS($J$2:$J$745,$B$2:$B$745,B52,$A$2:$A$745,A52)-SUMIFS($K$2:$K$745,$B$2:$B$745,B52,$A$2:$A$745,A52)))*(('Tela de entrada'!$G$15-K52)/(IF((('Tela de entrada'!$G$15*'Tela de entrada'!$D$12)-SUMIFS($K$2:$K$745,$B$2:$B$745,B52,$A$2:$A$745,A52))=0,1,(('Tela de entrada'!$G$15*'Tela de entrada'!$D$12)-SUMIFS($K$2:$K$745,$B$2:$B$745,B52,$A$2:$A$745,A52)))))</f>
        <v>0.2993582444619392</v>
      </c>
      <c r="N52" s="1">
        <f>IFERROR(IF(SUM('Tela de entrada'!$G$20:$G$763)&gt;0,INDEX('Tela de entrada'!$G$20:$G$763,MATCH('Contrato Firme'!D52,'Tela de entrada'!$F$20:$F$763,0),1),K52-L52+M52),0)</f>
        <v>10.715358244461939</v>
      </c>
    </row>
    <row r="53" spans="1:14" x14ac:dyDescent="0.25">
      <c r="A53">
        <v>1</v>
      </c>
      <c r="B53">
        <v>1</v>
      </c>
      <c r="C53">
        <v>1</v>
      </c>
      <c r="D53">
        <v>52</v>
      </c>
      <c r="E53">
        <v>1</v>
      </c>
      <c r="F53" s="1">
        <f>INDEX('Tela de entrada'!$C$20:$C$763,MATCH('Contrato Firme'!D53,'Tela de entrada'!$B$20:$B$763,0),1)</f>
        <v>18</v>
      </c>
      <c r="G53">
        <v>0</v>
      </c>
      <c r="H53">
        <f t="shared" si="2"/>
        <v>18</v>
      </c>
      <c r="I53" s="1">
        <f t="shared" si="3"/>
        <v>8.9999999999999998E-4</v>
      </c>
      <c r="J53" s="1">
        <f>IF('Tela de entrada'!$G$13="carga",('Tela de entrada'!$G$12*'Tela de entrada'!$D$12)*I53,'Tela de entrada'!$G$12)</f>
        <v>6.6959999999999997</v>
      </c>
      <c r="K53" s="1">
        <f>IF('Tela de entrada'!$G$12&gt;0,IFERROR(MIN('Tela de entrada'!$G$15,MAX(J53,'Tela de entrada'!$G$14)),""),0)</f>
        <v>6.6959999999999997</v>
      </c>
      <c r="L53" s="1">
        <f>MAX(0,(SUMIFS($K$2:$K$745,$B$2:$B$745,B53,$A$2:$A$745,A53)-SUMIFS($J$2:$J$745,$B$2:$B$745,B53,$A$2:$A$745,A53)))*((K53-'Tela de entrada'!$G$14)/(IF(SUMIFS($K$2:$K$745,$B$2:$B$745,B53,$A$2:$A$745,A53)-('Tela de entrada'!$G$14*'Tela de entrada'!$D$12)=0,1,(SUMIFS($K$2:$K$745,$B$2:$B$745,B53,$A$2:$A$745,A53)-('Tela de entrada'!$G$14*'Tela de entrada'!$D$12)))))</f>
        <v>0</v>
      </c>
      <c r="M53" s="1">
        <f>MAX(0,(SUMIFS($J$2:$J$745,$B$2:$B$745,B53,$A$2:$A$745,A53)-SUMIFS($K$2:$K$745,$B$2:$B$745,B53,$A$2:$A$745,A53)))*(('Tela de entrada'!$G$15-K53)/(IF((('Tela de entrada'!$G$15*'Tela de entrada'!$D$12)-SUMIFS($K$2:$K$745,$B$2:$B$745,B53,$A$2:$A$745,A53))=0,1,(('Tela de entrada'!$G$15*'Tela de entrada'!$D$12)-SUMIFS($K$2:$K$745,$B$2:$B$745,B53,$A$2:$A$745,A53)))))</f>
        <v>0.54229294546508366</v>
      </c>
      <c r="N53" s="1">
        <f>IFERROR(IF(SUM('Tela de entrada'!$G$20:$G$763)&gt;0,INDEX('Tela de entrada'!$G$20:$G$763,MATCH('Contrato Firme'!D53,'Tela de entrada'!$F$20:$F$763,0),1),K53-L53+M53),0)</f>
        <v>7.2382929454650835</v>
      </c>
    </row>
    <row r="54" spans="1:14" x14ac:dyDescent="0.25">
      <c r="A54">
        <v>1</v>
      </c>
      <c r="B54">
        <v>1</v>
      </c>
      <c r="C54">
        <v>1</v>
      </c>
      <c r="D54">
        <v>53</v>
      </c>
      <c r="E54">
        <v>1</v>
      </c>
      <c r="F54" s="1">
        <f>INDEX('Tela de entrada'!$C$20:$C$763,MATCH('Contrato Firme'!D54,'Tela de entrada'!$B$20:$B$763,0),1)</f>
        <v>47</v>
      </c>
      <c r="G54">
        <v>0</v>
      </c>
      <c r="H54">
        <f t="shared" si="2"/>
        <v>47</v>
      </c>
      <c r="I54" s="1">
        <f t="shared" si="3"/>
        <v>2.3500000000000001E-3</v>
      </c>
      <c r="J54" s="1">
        <f>IF('Tela de entrada'!$G$13="carga",('Tela de entrada'!$G$12*'Tela de entrada'!$D$12)*I54,'Tela de entrada'!$G$12)</f>
        <v>17.484000000000002</v>
      </c>
      <c r="K54" s="1">
        <f>IF('Tela de entrada'!$G$12&gt;0,IFERROR(MIN('Tela de entrada'!$G$15,MAX(J54,'Tela de entrada'!$G$14)),""),0)</f>
        <v>15</v>
      </c>
      <c r="L54" s="1">
        <f>MAX(0,(SUMIFS($K$2:$K$745,$B$2:$B$745,B54,$A$2:$A$745,A54)-SUMIFS($J$2:$J$745,$B$2:$B$745,B54,$A$2:$A$745,A54)))*((K54-'Tela de entrada'!$G$14)/(IF(SUMIFS($K$2:$K$745,$B$2:$B$745,B54,$A$2:$A$745,A54)-('Tela de entrada'!$G$14*'Tela de entrada'!$D$12)=0,1,(SUMIFS($K$2:$K$745,$B$2:$B$745,B54,$A$2:$A$745,A54)-('Tela de entrada'!$G$14*'Tela de entrada'!$D$12)))))</f>
        <v>0</v>
      </c>
      <c r="M54" s="1">
        <f>MAX(0,(SUMIFS($J$2:$J$745,$B$2:$B$745,B54,$A$2:$A$745,A54)-SUMIFS($K$2:$K$745,$B$2:$B$745,B54,$A$2:$A$745,A54)))*(('Tela de entrada'!$G$15-K54)/(IF((('Tela de entrada'!$G$15*'Tela de entrada'!$D$12)-SUMIFS($K$2:$K$745,$B$2:$B$745,B54,$A$2:$A$745,A54))=0,1,(('Tela de entrada'!$G$15*'Tela de entrada'!$D$12)-SUMIFS($K$2:$K$745,$B$2:$B$745,B54,$A$2:$A$745,A54)))))</f>
        <v>0</v>
      </c>
      <c r="N54" s="1">
        <f>IFERROR(IF(SUM('Tela de entrada'!$G$20:$G$763)&gt;0,INDEX('Tela de entrada'!$G$20:$G$763,MATCH('Contrato Firme'!D54,'Tela de entrada'!$F$20:$F$763,0),1),K54-L54+M54),0)</f>
        <v>15</v>
      </c>
    </row>
    <row r="55" spans="1:14" x14ac:dyDescent="0.25">
      <c r="A55">
        <v>1</v>
      </c>
      <c r="B55">
        <v>1</v>
      </c>
      <c r="C55">
        <v>1</v>
      </c>
      <c r="D55">
        <v>54</v>
      </c>
      <c r="E55">
        <v>1</v>
      </c>
      <c r="F55" s="1">
        <f>INDEX('Tela de entrada'!$C$20:$C$763,MATCH('Contrato Firme'!D55,'Tela de entrada'!$B$20:$B$763,0),1)</f>
        <v>39</v>
      </c>
      <c r="G55">
        <v>0</v>
      </c>
      <c r="H55">
        <f t="shared" si="2"/>
        <v>39</v>
      </c>
      <c r="I55" s="1">
        <f t="shared" si="3"/>
        <v>1.9499999999999999E-3</v>
      </c>
      <c r="J55" s="1">
        <f>IF('Tela de entrada'!$G$13="carga",('Tela de entrada'!$G$12*'Tela de entrada'!$D$12)*I55,'Tela de entrada'!$G$12)</f>
        <v>14.507999999999999</v>
      </c>
      <c r="K55" s="1">
        <f>IF('Tela de entrada'!$G$12&gt;0,IFERROR(MIN('Tela de entrada'!$G$15,MAX(J55,'Tela de entrada'!$G$14)),""),0)</f>
        <v>14.507999999999999</v>
      </c>
      <c r="L55" s="1">
        <f>MAX(0,(SUMIFS($K$2:$K$745,$B$2:$B$745,B55,$A$2:$A$745,A55)-SUMIFS($J$2:$J$745,$B$2:$B$745,B55,$A$2:$A$745,A55)))*((K55-'Tela de entrada'!$G$14)/(IF(SUMIFS($K$2:$K$745,$B$2:$B$745,B55,$A$2:$A$745,A55)-('Tela de entrada'!$G$14*'Tela de entrada'!$D$12)=0,1,(SUMIFS($K$2:$K$745,$B$2:$B$745,B55,$A$2:$A$745,A55)-('Tela de entrada'!$G$14*'Tela de entrada'!$D$12)))))</f>
        <v>0</v>
      </c>
      <c r="M55" s="1">
        <f>MAX(0,(SUMIFS($J$2:$J$745,$B$2:$B$745,B55,$A$2:$A$745,A55)-SUMIFS($K$2:$K$745,$B$2:$B$745,B55,$A$2:$A$745,A55)))*(('Tela de entrada'!$G$15-K55)/(IF((('Tela de entrada'!$G$15*'Tela de entrada'!$D$12)-SUMIFS($K$2:$K$745,$B$2:$B$745,B55,$A$2:$A$745,A55))=0,1,(('Tela de entrada'!$G$15*'Tela de entrada'!$D$12)-SUMIFS($K$2:$K$745,$B$2:$B$745,B55,$A$2:$A$745,A55)))))</f>
        <v>3.2130073358480449E-2</v>
      </c>
      <c r="N55" s="1">
        <f>IFERROR(IF(SUM('Tela de entrada'!$G$20:$G$763)&gt;0,INDEX('Tela de entrada'!$G$20:$G$763,MATCH('Contrato Firme'!D55,'Tela de entrada'!$F$20:$F$763,0),1),K55-L55+M55),0)</f>
        <v>14.54013007335848</v>
      </c>
    </row>
    <row r="56" spans="1:14" x14ac:dyDescent="0.25">
      <c r="A56">
        <v>1</v>
      </c>
      <c r="B56">
        <v>1</v>
      </c>
      <c r="C56">
        <v>1</v>
      </c>
      <c r="D56">
        <v>55</v>
      </c>
      <c r="E56">
        <v>1</v>
      </c>
      <c r="F56" s="1">
        <f>INDEX('Tela de entrada'!$C$20:$C$763,MATCH('Contrato Firme'!D56,'Tela de entrada'!$B$20:$B$763,0),1)</f>
        <v>35</v>
      </c>
      <c r="G56">
        <v>0</v>
      </c>
      <c r="H56">
        <f t="shared" si="2"/>
        <v>35</v>
      </c>
      <c r="I56" s="1">
        <f t="shared" si="3"/>
        <v>1.75E-3</v>
      </c>
      <c r="J56" s="1">
        <f>IF('Tela de entrada'!$G$13="carga",('Tela de entrada'!$G$12*'Tela de entrada'!$D$12)*I56,'Tela de entrada'!$G$12)</f>
        <v>13.02</v>
      </c>
      <c r="K56" s="1">
        <f>IF('Tela de entrada'!$G$12&gt;0,IFERROR(MIN('Tela de entrada'!$G$15,MAX(J56,'Tela de entrada'!$G$14)),""),0)</f>
        <v>13.02</v>
      </c>
      <c r="L56" s="1">
        <f>MAX(0,(SUMIFS($K$2:$K$745,$B$2:$B$745,B56,$A$2:$A$745,A56)-SUMIFS($J$2:$J$745,$B$2:$B$745,B56,$A$2:$A$745,A56)))*((K56-'Tela de entrada'!$G$14)/(IF(SUMIFS($K$2:$K$745,$B$2:$B$745,B56,$A$2:$A$745,A56)-('Tela de entrada'!$G$14*'Tela de entrada'!$D$12)=0,1,(SUMIFS($K$2:$K$745,$B$2:$B$745,B56,$A$2:$A$745,A56)-('Tela de entrada'!$G$14*'Tela de entrada'!$D$12)))))</f>
        <v>0</v>
      </c>
      <c r="M56" s="1">
        <f>MAX(0,(SUMIFS($J$2:$J$745,$B$2:$B$745,B56,$A$2:$A$745,A56)-SUMIFS($K$2:$K$745,$B$2:$B$745,B56,$A$2:$A$745,A56)))*(('Tela de entrada'!$G$15-K56)/(IF((('Tela de entrada'!$G$15*'Tela de entrada'!$D$12)-SUMIFS($K$2:$K$745,$B$2:$B$745,B56,$A$2:$A$745,A56))=0,1,(('Tela de entrada'!$G$15*'Tela de entrada'!$D$12)-SUMIFS($K$2:$K$745,$B$2:$B$745,B56,$A$2:$A$745,A56)))))</f>
        <v>0.12930395375973819</v>
      </c>
      <c r="N56" s="1">
        <f>IFERROR(IF(SUM('Tela de entrada'!$G$20:$G$763)&gt;0,INDEX('Tela de entrada'!$G$20:$G$763,MATCH('Contrato Firme'!D56,'Tela de entrada'!$F$20:$F$763,0),1),K56-L56+M56),0)</f>
        <v>13.149303953759738</v>
      </c>
    </row>
    <row r="57" spans="1:14" x14ac:dyDescent="0.25">
      <c r="A57">
        <v>1</v>
      </c>
      <c r="B57">
        <v>1</v>
      </c>
      <c r="C57">
        <v>1</v>
      </c>
      <c r="D57">
        <v>56</v>
      </c>
      <c r="E57">
        <v>1</v>
      </c>
      <c r="F57" s="1">
        <f>INDEX('Tela de entrada'!$C$20:$C$763,MATCH('Contrato Firme'!D57,'Tela de entrada'!$B$20:$B$763,0),1)</f>
        <v>20</v>
      </c>
      <c r="G57">
        <v>0</v>
      </c>
      <c r="H57">
        <f t="shared" si="2"/>
        <v>20</v>
      </c>
      <c r="I57" s="1">
        <f t="shared" si="3"/>
        <v>1E-3</v>
      </c>
      <c r="J57" s="1">
        <f>IF('Tela de entrada'!$G$13="carga",('Tela de entrada'!$G$12*'Tela de entrada'!$D$12)*I57,'Tela de entrada'!$G$12)</f>
        <v>7.44</v>
      </c>
      <c r="K57" s="1">
        <f>IF('Tela de entrada'!$G$12&gt;0,IFERROR(MIN('Tela de entrada'!$G$15,MAX(J57,'Tela de entrada'!$G$14)),""),0)</f>
        <v>7.44</v>
      </c>
      <c r="L57" s="1">
        <f>MAX(0,(SUMIFS($K$2:$K$745,$B$2:$B$745,B57,$A$2:$A$745,A57)-SUMIFS($J$2:$J$745,$B$2:$B$745,B57,$A$2:$A$745,A57)))*((K57-'Tela de entrada'!$G$14)/(IF(SUMIFS($K$2:$K$745,$B$2:$B$745,B57,$A$2:$A$745,A57)-('Tela de entrada'!$G$14*'Tela de entrada'!$D$12)=0,1,(SUMIFS($K$2:$K$745,$B$2:$B$745,B57,$A$2:$A$745,A57)-('Tela de entrada'!$G$14*'Tela de entrada'!$D$12)))))</f>
        <v>0</v>
      </c>
      <c r="M57" s="1">
        <f>MAX(0,(SUMIFS($J$2:$J$745,$B$2:$B$745,B57,$A$2:$A$745,A57)-SUMIFS($K$2:$K$745,$B$2:$B$745,B57,$A$2:$A$745,A57)))*(('Tela de entrada'!$G$15-K57)/(IF((('Tela de entrada'!$G$15*'Tela de entrada'!$D$12)-SUMIFS($K$2:$K$745,$B$2:$B$745,B57,$A$2:$A$745,A57))=0,1,(('Tela de entrada'!$G$15*'Tela de entrada'!$D$12)-SUMIFS($K$2:$K$745,$B$2:$B$745,B57,$A$2:$A$745,A57)))))</f>
        <v>0.49370600526445474</v>
      </c>
      <c r="N57" s="1">
        <f>IFERROR(IF(SUM('Tela de entrada'!$G$20:$G$763)&gt;0,INDEX('Tela de entrada'!$G$20:$G$763,MATCH('Contrato Firme'!D57,'Tela de entrada'!$F$20:$F$763,0),1),K57-L57+M57),0)</f>
        <v>7.9337060052644555</v>
      </c>
    </row>
    <row r="58" spans="1:14" x14ac:dyDescent="0.25">
      <c r="A58">
        <v>1</v>
      </c>
      <c r="B58">
        <v>1</v>
      </c>
      <c r="C58">
        <v>1</v>
      </c>
      <c r="D58">
        <v>57</v>
      </c>
      <c r="E58">
        <v>1</v>
      </c>
      <c r="F58" s="1">
        <f>INDEX('Tela de entrada'!$C$20:$C$763,MATCH('Contrato Firme'!D58,'Tela de entrada'!$B$20:$B$763,0),1)</f>
        <v>45</v>
      </c>
      <c r="G58">
        <v>0</v>
      </c>
      <c r="H58">
        <f t="shared" si="2"/>
        <v>45</v>
      </c>
      <c r="I58" s="1">
        <f t="shared" si="3"/>
        <v>2.2499999999999998E-3</v>
      </c>
      <c r="J58" s="1">
        <f>IF('Tela de entrada'!$G$13="carga",('Tela de entrada'!$G$12*'Tela de entrada'!$D$12)*I58,'Tela de entrada'!$G$12)</f>
        <v>16.739999999999998</v>
      </c>
      <c r="K58" s="1">
        <f>IF('Tela de entrada'!$G$12&gt;0,IFERROR(MIN('Tela de entrada'!$G$15,MAX(J58,'Tela de entrada'!$G$14)),""),0)</f>
        <v>15</v>
      </c>
      <c r="L58" s="1">
        <f>MAX(0,(SUMIFS($K$2:$K$745,$B$2:$B$745,B58,$A$2:$A$745,A58)-SUMIFS($J$2:$J$745,$B$2:$B$745,B58,$A$2:$A$745,A58)))*((K58-'Tela de entrada'!$G$14)/(IF(SUMIFS($K$2:$K$745,$B$2:$B$745,B58,$A$2:$A$745,A58)-('Tela de entrada'!$G$14*'Tela de entrada'!$D$12)=0,1,(SUMIFS($K$2:$K$745,$B$2:$B$745,B58,$A$2:$A$745,A58)-('Tela de entrada'!$G$14*'Tela de entrada'!$D$12)))))</f>
        <v>0</v>
      </c>
      <c r="M58" s="1">
        <f>MAX(0,(SUMIFS($J$2:$J$745,$B$2:$B$745,B58,$A$2:$A$745,A58)-SUMIFS($K$2:$K$745,$B$2:$B$745,B58,$A$2:$A$745,A58)))*(('Tela de entrada'!$G$15-K58)/(IF((('Tela de entrada'!$G$15*'Tela de entrada'!$D$12)-SUMIFS($K$2:$K$745,$B$2:$B$745,B58,$A$2:$A$745,A58))=0,1,(('Tela de entrada'!$G$15*'Tela de entrada'!$D$12)-SUMIFS($K$2:$K$745,$B$2:$B$745,B58,$A$2:$A$745,A58)))))</f>
        <v>0</v>
      </c>
      <c r="N58" s="1">
        <f>IFERROR(IF(SUM('Tela de entrada'!$G$20:$G$763)&gt;0,INDEX('Tela de entrada'!$G$20:$G$763,MATCH('Contrato Firme'!D58,'Tela de entrada'!$F$20:$F$763,0),1),K58-L58+M58),0)</f>
        <v>15</v>
      </c>
    </row>
    <row r="59" spans="1:14" x14ac:dyDescent="0.25">
      <c r="A59">
        <v>1</v>
      </c>
      <c r="B59">
        <v>1</v>
      </c>
      <c r="C59">
        <v>1</v>
      </c>
      <c r="D59">
        <v>58</v>
      </c>
      <c r="E59">
        <v>1</v>
      </c>
      <c r="F59" s="1">
        <f>INDEX('Tela de entrada'!$C$20:$C$763,MATCH('Contrato Firme'!D59,'Tela de entrada'!$B$20:$B$763,0),1)</f>
        <v>41</v>
      </c>
      <c r="G59">
        <v>0</v>
      </c>
      <c r="H59">
        <f t="shared" si="2"/>
        <v>41</v>
      </c>
      <c r="I59" s="1">
        <f t="shared" si="3"/>
        <v>2.0500000000000002E-3</v>
      </c>
      <c r="J59" s="1">
        <f>IF('Tela de entrada'!$G$13="carga",('Tela de entrada'!$G$12*'Tela de entrada'!$D$12)*I59,'Tela de entrada'!$G$12)</f>
        <v>15.252000000000001</v>
      </c>
      <c r="K59" s="1">
        <f>IF('Tela de entrada'!$G$12&gt;0,IFERROR(MIN('Tela de entrada'!$G$15,MAX(J59,'Tela de entrada'!$G$14)),""),0)</f>
        <v>15</v>
      </c>
      <c r="L59" s="1">
        <f>MAX(0,(SUMIFS($K$2:$K$745,$B$2:$B$745,B59,$A$2:$A$745,A59)-SUMIFS($J$2:$J$745,$B$2:$B$745,B59,$A$2:$A$745,A59)))*((K59-'Tela de entrada'!$G$14)/(IF(SUMIFS($K$2:$K$745,$B$2:$B$745,B59,$A$2:$A$745,A59)-('Tela de entrada'!$G$14*'Tela de entrada'!$D$12)=0,1,(SUMIFS($K$2:$K$745,$B$2:$B$745,B59,$A$2:$A$745,A59)-('Tela de entrada'!$G$14*'Tela de entrada'!$D$12)))))</f>
        <v>0</v>
      </c>
      <c r="M59" s="1">
        <f>MAX(0,(SUMIFS($J$2:$J$745,$B$2:$B$745,B59,$A$2:$A$745,A59)-SUMIFS($K$2:$K$745,$B$2:$B$745,B59,$A$2:$A$745,A59)))*(('Tela de entrada'!$G$15-K59)/(IF((('Tela de entrada'!$G$15*'Tela de entrada'!$D$12)-SUMIFS($K$2:$K$745,$B$2:$B$745,B59,$A$2:$A$745,A59))=0,1,(('Tela de entrada'!$G$15*'Tela de entrada'!$D$12)-SUMIFS($K$2:$K$745,$B$2:$B$745,B59,$A$2:$A$745,A59)))))</f>
        <v>0</v>
      </c>
      <c r="N59" s="1">
        <f>IFERROR(IF(SUM('Tela de entrada'!$G$20:$G$763)&gt;0,INDEX('Tela de entrada'!$G$20:$G$763,MATCH('Contrato Firme'!D59,'Tela de entrada'!$F$20:$F$763,0),1),K59-L59+M59),0)</f>
        <v>15</v>
      </c>
    </row>
    <row r="60" spans="1:14" x14ac:dyDescent="0.25">
      <c r="A60">
        <v>1</v>
      </c>
      <c r="B60">
        <v>1</v>
      </c>
      <c r="C60">
        <v>1</v>
      </c>
      <c r="D60">
        <v>59</v>
      </c>
      <c r="E60">
        <v>1</v>
      </c>
      <c r="F60" s="1">
        <f>INDEX('Tela de entrada'!$C$20:$C$763,MATCH('Contrato Firme'!D60,'Tela de entrada'!$B$20:$B$763,0),1)</f>
        <v>33</v>
      </c>
      <c r="G60">
        <v>0</v>
      </c>
      <c r="H60">
        <f t="shared" si="2"/>
        <v>33</v>
      </c>
      <c r="I60" s="1">
        <f t="shared" si="3"/>
        <v>1.65E-3</v>
      </c>
      <c r="J60" s="1">
        <f>IF('Tela de entrada'!$G$13="carga",('Tela de entrada'!$G$12*'Tela de entrada'!$D$12)*I60,'Tela de entrada'!$G$12)</f>
        <v>12.276</v>
      </c>
      <c r="K60" s="1">
        <f>IF('Tela de entrada'!$G$12&gt;0,IFERROR(MIN('Tela de entrada'!$G$15,MAX(J60,'Tela de entrada'!$G$14)),""),0)</f>
        <v>12.276</v>
      </c>
      <c r="L60" s="1">
        <f>MAX(0,(SUMIFS($K$2:$K$745,$B$2:$B$745,B60,$A$2:$A$745,A60)-SUMIFS($J$2:$J$745,$B$2:$B$745,B60,$A$2:$A$745,A60)))*((K60-'Tela de entrada'!$G$14)/(IF(SUMIFS($K$2:$K$745,$B$2:$B$745,B60,$A$2:$A$745,A60)-('Tela de entrada'!$G$14*'Tela de entrada'!$D$12)=0,1,(SUMIFS($K$2:$K$745,$B$2:$B$745,B60,$A$2:$A$745,A60)-('Tela de entrada'!$G$14*'Tela de entrada'!$D$12)))))</f>
        <v>0</v>
      </c>
      <c r="M60" s="1">
        <f>MAX(0,(SUMIFS($J$2:$J$745,$B$2:$B$745,B60,$A$2:$A$745,A60)-SUMIFS($K$2:$K$745,$B$2:$B$745,B60,$A$2:$A$745,A60)))*(('Tela de entrada'!$G$15-K60)/(IF((('Tela de entrada'!$G$15*'Tela de entrada'!$D$12)-SUMIFS($K$2:$K$745,$B$2:$B$745,B60,$A$2:$A$745,A60))=0,1,(('Tela de entrada'!$G$15*'Tela de entrada'!$D$12)-SUMIFS($K$2:$K$745,$B$2:$B$745,B60,$A$2:$A$745,A60)))))</f>
        <v>0.17789089396036706</v>
      </c>
      <c r="N60" s="1">
        <f>IFERROR(IF(SUM('Tela de entrada'!$G$20:$G$763)&gt;0,INDEX('Tela de entrada'!$G$20:$G$763,MATCH('Contrato Firme'!D60,'Tela de entrada'!$F$20:$F$763,0),1),K60-L60+M60),0)</f>
        <v>12.453890893960367</v>
      </c>
    </row>
    <row r="61" spans="1:14" x14ac:dyDescent="0.25">
      <c r="A61">
        <v>1</v>
      </c>
      <c r="B61">
        <v>1</v>
      </c>
      <c r="C61">
        <v>1</v>
      </c>
      <c r="D61">
        <v>60</v>
      </c>
      <c r="E61">
        <v>1</v>
      </c>
      <c r="F61" s="1">
        <f>INDEX('Tela de entrada'!$C$20:$C$763,MATCH('Contrato Firme'!D61,'Tela de entrada'!$B$20:$B$763,0),1)</f>
        <v>19</v>
      </c>
      <c r="G61">
        <v>0</v>
      </c>
      <c r="H61">
        <f t="shared" si="2"/>
        <v>19</v>
      </c>
      <c r="I61" s="1">
        <f t="shared" si="3"/>
        <v>9.5E-4</v>
      </c>
      <c r="J61" s="1">
        <f>IF('Tela de entrada'!$G$13="carga",('Tela de entrada'!$G$12*'Tela de entrada'!$D$12)*I61,'Tela de entrada'!$G$12)</f>
        <v>7.0679999999999996</v>
      </c>
      <c r="K61" s="1">
        <f>IF('Tela de entrada'!$G$12&gt;0,IFERROR(MIN('Tela de entrada'!$G$15,MAX(J61,'Tela de entrada'!$G$14)),""),0)</f>
        <v>7.0679999999999996</v>
      </c>
      <c r="L61" s="1">
        <f>MAX(0,(SUMIFS($K$2:$K$745,$B$2:$B$745,B61,$A$2:$A$745,A61)-SUMIFS($J$2:$J$745,$B$2:$B$745,B61,$A$2:$A$745,A61)))*((K61-'Tela de entrada'!$G$14)/(IF(SUMIFS($K$2:$K$745,$B$2:$B$745,B61,$A$2:$A$745,A61)-('Tela de entrada'!$G$14*'Tela de entrada'!$D$12)=0,1,(SUMIFS($K$2:$K$745,$B$2:$B$745,B61,$A$2:$A$745,A61)-('Tela de entrada'!$G$14*'Tela de entrada'!$D$12)))))</f>
        <v>0</v>
      </c>
      <c r="M61" s="1">
        <f>MAX(0,(SUMIFS($J$2:$J$745,$B$2:$B$745,B61,$A$2:$A$745,A61)-SUMIFS($K$2:$K$745,$B$2:$B$745,B61,$A$2:$A$745,A61)))*(('Tela de entrada'!$G$15-K61)/(IF((('Tela de entrada'!$G$15*'Tela de entrada'!$D$12)-SUMIFS($K$2:$K$745,$B$2:$B$745,B61,$A$2:$A$745,A61))=0,1,(('Tela de entrada'!$G$15*'Tela de entrada'!$D$12)-SUMIFS($K$2:$K$745,$B$2:$B$745,B61,$A$2:$A$745,A61)))))</f>
        <v>0.51799947536476931</v>
      </c>
      <c r="N61" s="1">
        <f>IFERROR(IF(SUM('Tela de entrada'!$G$20:$G$763)&gt;0,INDEX('Tela de entrada'!$G$20:$G$763,MATCH('Contrato Firme'!D61,'Tela de entrada'!$F$20:$F$763,0),1),K61-L61+M61),0)</f>
        <v>7.585999475364769</v>
      </c>
    </row>
    <row r="62" spans="1:14" x14ac:dyDescent="0.25">
      <c r="A62">
        <v>1</v>
      </c>
      <c r="B62">
        <v>1</v>
      </c>
      <c r="C62">
        <v>1</v>
      </c>
      <c r="D62">
        <v>61</v>
      </c>
      <c r="E62">
        <v>1</v>
      </c>
      <c r="F62" s="1">
        <f>INDEX('Tela de entrada'!$C$20:$C$763,MATCH('Contrato Firme'!D62,'Tela de entrada'!$B$20:$B$763,0),1)</f>
        <v>37</v>
      </c>
      <c r="G62">
        <v>0</v>
      </c>
      <c r="H62">
        <f t="shared" si="2"/>
        <v>37</v>
      </c>
      <c r="I62" s="1">
        <f t="shared" si="3"/>
        <v>1.8500000000000001E-3</v>
      </c>
      <c r="J62" s="1">
        <f>IF('Tela de entrada'!$G$13="carga",('Tela de entrada'!$G$12*'Tela de entrada'!$D$12)*I62,'Tela de entrada'!$G$12)</f>
        <v>13.764000000000001</v>
      </c>
      <c r="K62" s="1">
        <f>IF('Tela de entrada'!$G$12&gt;0,IFERROR(MIN('Tela de entrada'!$G$15,MAX(J62,'Tela de entrada'!$G$14)),""),0)</f>
        <v>13.764000000000001</v>
      </c>
      <c r="L62" s="1">
        <f>MAX(0,(SUMIFS($K$2:$K$745,$B$2:$B$745,B62,$A$2:$A$745,A62)-SUMIFS($J$2:$J$745,$B$2:$B$745,B62,$A$2:$A$745,A62)))*((K62-'Tela de entrada'!$G$14)/(IF(SUMIFS($K$2:$K$745,$B$2:$B$745,B62,$A$2:$A$745,A62)-('Tela de entrada'!$G$14*'Tela de entrada'!$D$12)=0,1,(SUMIFS($K$2:$K$745,$B$2:$B$745,B62,$A$2:$A$745,A62)-('Tela de entrada'!$G$14*'Tela de entrada'!$D$12)))))</f>
        <v>0</v>
      </c>
      <c r="M62" s="1">
        <f>MAX(0,(SUMIFS($J$2:$J$745,$B$2:$B$745,B62,$A$2:$A$745,A62)-SUMIFS($K$2:$K$745,$B$2:$B$745,B62,$A$2:$A$745,A62)))*(('Tela de entrada'!$G$15-K62)/(IF((('Tela de entrada'!$G$15*'Tela de entrada'!$D$12)-SUMIFS($K$2:$K$745,$B$2:$B$745,B62,$A$2:$A$745,A62))=0,1,(('Tela de entrada'!$G$15*'Tela de entrada'!$D$12)-SUMIFS($K$2:$K$745,$B$2:$B$745,B62,$A$2:$A$745,A62)))))</f>
        <v>8.0717013559109207E-2</v>
      </c>
      <c r="N62" s="1">
        <f>IFERROR(IF(SUM('Tela de entrada'!$G$20:$G$763)&gt;0,INDEX('Tela de entrada'!$G$20:$G$763,MATCH('Contrato Firme'!D62,'Tela de entrada'!$F$20:$F$763,0),1),K62-L62+M62),0)</f>
        <v>13.84471701355911</v>
      </c>
    </row>
    <row r="63" spans="1:14" x14ac:dyDescent="0.25">
      <c r="A63">
        <v>1</v>
      </c>
      <c r="B63">
        <v>1</v>
      </c>
      <c r="C63">
        <v>1</v>
      </c>
      <c r="D63">
        <v>62</v>
      </c>
      <c r="E63">
        <v>1</v>
      </c>
      <c r="F63" s="1">
        <f>INDEX('Tela de entrada'!$C$20:$C$763,MATCH('Contrato Firme'!D63,'Tela de entrada'!$B$20:$B$763,0),1)</f>
        <v>10</v>
      </c>
      <c r="G63">
        <v>0</v>
      </c>
      <c r="H63">
        <f t="shared" si="2"/>
        <v>10</v>
      </c>
      <c r="I63" s="1">
        <f t="shared" si="3"/>
        <v>5.0000000000000001E-4</v>
      </c>
      <c r="J63" s="1">
        <f>IF('Tela de entrada'!$G$13="carga",('Tela de entrada'!$G$12*'Tela de entrada'!$D$12)*I63,'Tela de entrada'!$G$12)</f>
        <v>3.72</v>
      </c>
      <c r="K63" s="1">
        <f>IF('Tela de entrada'!$G$12&gt;0,IFERROR(MIN('Tela de entrada'!$G$15,MAX(J63,'Tela de entrada'!$G$14)),""),0)</f>
        <v>3.72</v>
      </c>
      <c r="L63" s="1">
        <f>MAX(0,(SUMIFS($K$2:$K$745,$B$2:$B$745,B63,$A$2:$A$745,A63)-SUMIFS($J$2:$J$745,$B$2:$B$745,B63,$A$2:$A$745,A63)))*((K63-'Tela de entrada'!$G$14)/(IF(SUMIFS($K$2:$K$745,$B$2:$B$745,B63,$A$2:$A$745,A63)-('Tela de entrada'!$G$14*'Tela de entrada'!$D$12)=0,1,(SUMIFS($K$2:$K$745,$B$2:$B$745,B63,$A$2:$A$745,A63)-('Tela de entrada'!$G$14*'Tela de entrada'!$D$12)))))</f>
        <v>0</v>
      </c>
      <c r="M63" s="1">
        <f>MAX(0,(SUMIFS($J$2:$J$745,$B$2:$B$745,B63,$A$2:$A$745,A63)-SUMIFS($K$2:$K$745,$B$2:$B$745,B63,$A$2:$A$745,A63)))*(('Tela de entrada'!$G$15-K63)/(IF((('Tela de entrada'!$G$15*'Tela de entrada'!$D$12)-SUMIFS($K$2:$K$745,$B$2:$B$745,B63,$A$2:$A$745,A63))=0,1,(('Tela de entrada'!$G$15*'Tela de entrada'!$D$12)-SUMIFS($K$2:$K$745,$B$2:$B$745,B63,$A$2:$A$745,A63)))))</f>
        <v>0.73664070626759925</v>
      </c>
      <c r="N63" s="1">
        <f>IFERROR(IF(SUM('Tela de entrada'!$G$20:$G$763)&gt;0,INDEX('Tela de entrada'!$G$20:$G$763,MATCH('Contrato Firme'!D63,'Tela de entrada'!$F$20:$F$763,0),1),K63-L63+M63),0)</f>
        <v>4.4566407062675992</v>
      </c>
    </row>
    <row r="64" spans="1:14" x14ac:dyDescent="0.25">
      <c r="A64">
        <v>1</v>
      </c>
      <c r="B64">
        <v>1</v>
      </c>
      <c r="C64">
        <v>1</v>
      </c>
      <c r="D64">
        <v>63</v>
      </c>
      <c r="E64">
        <v>1</v>
      </c>
      <c r="F64" s="1">
        <f>INDEX('Tela de entrada'!$C$20:$C$763,MATCH('Contrato Firme'!D64,'Tela de entrada'!$B$20:$B$763,0),1)</f>
        <v>35</v>
      </c>
      <c r="G64">
        <v>0</v>
      </c>
      <c r="H64">
        <f t="shared" si="2"/>
        <v>35</v>
      </c>
      <c r="I64" s="1">
        <f t="shared" si="3"/>
        <v>1.75E-3</v>
      </c>
      <c r="J64" s="1">
        <f>IF('Tela de entrada'!$G$13="carga",('Tela de entrada'!$G$12*'Tela de entrada'!$D$12)*I64,'Tela de entrada'!$G$12)</f>
        <v>13.02</v>
      </c>
      <c r="K64" s="1">
        <f>IF('Tela de entrada'!$G$12&gt;0,IFERROR(MIN('Tela de entrada'!$G$15,MAX(J64,'Tela de entrada'!$G$14)),""),0)</f>
        <v>13.02</v>
      </c>
      <c r="L64" s="1">
        <f>MAX(0,(SUMIFS($K$2:$K$745,$B$2:$B$745,B64,$A$2:$A$745,A64)-SUMIFS($J$2:$J$745,$B$2:$B$745,B64,$A$2:$A$745,A64)))*((K64-'Tela de entrada'!$G$14)/(IF(SUMIFS($K$2:$K$745,$B$2:$B$745,B64,$A$2:$A$745,A64)-('Tela de entrada'!$G$14*'Tela de entrada'!$D$12)=0,1,(SUMIFS($K$2:$K$745,$B$2:$B$745,B64,$A$2:$A$745,A64)-('Tela de entrada'!$G$14*'Tela de entrada'!$D$12)))))</f>
        <v>0</v>
      </c>
      <c r="M64" s="1">
        <f>MAX(0,(SUMIFS($J$2:$J$745,$B$2:$B$745,B64,$A$2:$A$745,A64)-SUMIFS($K$2:$K$745,$B$2:$B$745,B64,$A$2:$A$745,A64)))*(('Tela de entrada'!$G$15-K64)/(IF((('Tela de entrada'!$G$15*'Tela de entrada'!$D$12)-SUMIFS($K$2:$K$745,$B$2:$B$745,B64,$A$2:$A$745,A64))=0,1,(('Tela de entrada'!$G$15*'Tela de entrada'!$D$12)-SUMIFS($K$2:$K$745,$B$2:$B$745,B64,$A$2:$A$745,A64)))))</f>
        <v>0.12930395375973819</v>
      </c>
      <c r="N64" s="1">
        <f>IFERROR(IF(SUM('Tela de entrada'!$G$20:$G$763)&gt;0,INDEX('Tela de entrada'!$G$20:$G$763,MATCH('Contrato Firme'!D64,'Tela de entrada'!$F$20:$F$763,0),1),K64-L64+M64),0)</f>
        <v>13.149303953759738</v>
      </c>
    </row>
    <row r="65" spans="1:14" x14ac:dyDescent="0.25">
      <c r="A65">
        <v>1</v>
      </c>
      <c r="B65">
        <v>1</v>
      </c>
      <c r="C65">
        <v>1</v>
      </c>
      <c r="D65">
        <v>64</v>
      </c>
      <c r="E65">
        <v>1</v>
      </c>
      <c r="F65" s="1">
        <f>INDEX('Tela de entrada'!$C$20:$C$763,MATCH('Contrato Firme'!D65,'Tela de entrada'!$B$20:$B$763,0),1)</f>
        <v>8</v>
      </c>
      <c r="G65">
        <v>0</v>
      </c>
      <c r="H65">
        <f t="shared" si="2"/>
        <v>8</v>
      </c>
      <c r="I65" s="1">
        <f t="shared" si="3"/>
        <v>4.0000000000000002E-4</v>
      </c>
      <c r="J65" s="1">
        <f>IF('Tela de entrada'!$G$13="carga",('Tela de entrada'!$G$12*'Tela de entrada'!$D$12)*I65,'Tela de entrada'!$G$12)</f>
        <v>2.976</v>
      </c>
      <c r="K65" s="1">
        <f>IF('Tela de entrada'!$G$12&gt;0,IFERROR(MIN('Tela de entrada'!$G$15,MAX(J65,'Tela de entrada'!$G$14)),""),0)</f>
        <v>3</v>
      </c>
      <c r="L65" s="1">
        <f>MAX(0,(SUMIFS($K$2:$K$745,$B$2:$B$745,B65,$A$2:$A$745,A65)-SUMIFS($J$2:$J$745,$B$2:$B$745,B65,$A$2:$A$745,A65)))*((K65-'Tela de entrada'!$G$14)/(IF(SUMIFS($K$2:$K$745,$B$2:$B$745,B65,$A$2:$A$745,A65)-('Tela de entrada'!$G$14*'Tela de entrada'!$D$12)=0,1,(SUMIFS($K$2:$K$745,$B$2:$B$745,B65,$A$2:$A$745,A65)-('Tela de entrada'!$G$14*'Tela de entrada'!$D$12)))))</f>
        <v>0</v>
      </c>
      <c r="M65" s="1">
        <f>MAX(0,(SUMIFS($J$2:$J$745,$B$2:$B$745,B65,$A$2:$A$745,A65)-SUMIFS($K$2:$K$745,$B$2:$B$745,B65,$A$2:$A$745,A65)))*(('Tela de entrada'!$G$15-K65)/(IF((('Tela de entrada'!$G$15*'Tela de entrada'!$D$12)-SUMIFS($K$2:$K$745,$B$2:$B$745,B65,$A$2:$A$745,A65))=0,1,(('Tela de entrada'!$G$15*'Tela de entrada'!$D$12)-SUMIFS($K$2:$K$745,$B$2:$B$745,B65,$A$2:$A$745,A65)))))</f>
        <v>0.78366032581659484</v>
      </c>
      <c r="N65" s="1">
        <f>IFERROR(IF(SUM('Tela de entrada'!$G$20:$G$763)&gt;0,INDEX('Tela de entrada'!$G$20:$G$763,MATCH('Contrato Firme'!D65,'Tela de entrada'!$F$20:$F$763,0),1),K65-L65+M65),0)</f>
        <v>3.7836603258165948</v>
      </c>
    </row>
    <row r="66" spans="1:14" x14ac:dyDescent="0.25">
      <c r="A66">
        <v>1</v>
      </c>
      <c r="B66">
        <v>1</v>
      </c>
      <c r="C66">
        <v>1</v>
      </c>
      <c r="D66">
        <v>65</v>
      </c>
      <c r="E66">
        <v>1</v>
      </c>
      <c r="F66" s="1">
        <f>INDEX('Tela de entrada'!$C$20:$C$763,MATCH('Contrato Firme'!D66,'Tela de entrada'!$B$20:$B$763,0),1)</f>
        <v>47</v>
      </c>
      <c r="G66">
        <v>0</v>
      </c>
      <c r="H66">
        <f t="shared" si="2"/>
        <v>47</v>
      </c>
      <c r="I66" s="1">
        <f t="shared" si="3"/>
        <v>2.3500000000000001E-3</v>
      </c>
      <c r="J66" s="1">
        <f>IF('Tela de entrada'!$G$13="carga",('Tela de entrada'!$G$12*'Tela de entrada'!$D$12)*I66,'Tela de entrada'!$G$12)</f>
        <v>17.484000000000002</v>
      </c>
      <c r="K66" s="1">
        <f>IF('Tela de entrada'!$G$12&gt;0,IFERROR(MIN('Tela de entrada'!$G$15,MAX(J66,'Tela de entrada'!$G$14)),""),0)</f>
        <v>15</v>
      </c>
      <c r="L66" s="1">
        <f>MAX(0,(SUMIFS($K$2:$K$745,$B$2:$B$745,B66,$A$2:$A$745,A66)-SUMIFS($J$2:$J$745,$B$2:$B$745,B66,$A$2:$A$745,A66)))*((K66-'Tela de entrada'!$G$14)/(IF(SUMIFS($K$2:$K$745,$B$2:$B$745,B66,$A$2:$A$745,A66)-('Tela de entrada'!$G$14*'Tela de entrada'!$D$12)=0,1,(SUMIFS($K$2:$K$745,$B$2:$B$745,B66,$A$2:$A$745,A66)-('Tela de entrada'!$G$14*'Tela de entrada'!$D$12)))))</f>
        <v>0</v>
      </c>
      <c r="M66" s="1">
        <f>MAX(0,(SUMIFS($J$2:$J$745,$B$2:$B$745,B66,$A$2:$A$745,A66)-SUMIFS($K$2:$K$745,$B$2:$B$745,B66,$A$2:$A$745,A66)))*(('Tela de entrada'!$G$15-K66)/(IF((('Tela de entrada'!$G$15*'Tela de entrada'!$D$12)-SUMIFS($K$2:$K$745,$B$2:$B$745,B66,$A$2:$A$745,A66))=0,1,(('Tela de entrada'!$G$15*'Tela de entrada'!$D$12)-SUMIFS($K$2:$K$745,$B$2:$B$745,B66,$A$2:$A$745,A66)))))</f>
        <v>0</v>
      </c>
      <c r="N66" s="1">
        <f>IFERROR(IF(SUM('Tela de entrada'!$G$20:$G$763)&gt;0,INDEX('Tela de entrada'!$G$20:$G$763,MATCH('Contrato Firme'!D66,'Tela de entrada'!$F$20:$F$763,0),1),K66-L66+M66),0)</f>
        <v>15</v>
      </c>
    </row>
    <row r="67" spans="1:14" x14ac:dyDescent="0.25">
      <c r="A67">
        <v>1</v>
      </c>
      <c r="B67">
        <v>1</v>
      </c>
      <c r="C67">
        <v>1</v>
      </c>
      <c r="D67">
        <v>66</v>
      </c>
      <c r="E67">
        <v>1</v>
      </c>
      <c r="F67" s="1">
        <f>INDEX('Tela de entrada'!$C$20:$C$763,MATCH('Contrato Firme'!D67,'Tela de entrada'!$B$20:$B$763,0),1)</f>
        <v>7</v>
      </c>
      <c r="G67">
        <v>0</v>
      </c>
      <c r="H67">
        <f t="shared" ref="H67:H130" si="6">F67-G67</f>
        <v>7</v>
      </c>
      <c r="I67" s="1">
        <f t="shared" ref="I67:I130" si="7">H67/SUM($H$2:$H$745)</f>
        <v>3.5E-4</v>
      </c>
      <c r="J67" s="1">
        <f>IF('Tela de entrada'!$G$13="carga",('Tela de entrada'!$G$12*'Tela de entrada'!$D$12)*I67,'Tela de entrada'!$G$12)</f>
        <v>2.6040000000000001</v>
      </c>
      <c r="K67" s="1">
        <f>IF('Tela de entrada'!$G$12&gt;0,IFERROR(MIN('Tela de entrada'!$G$15,MAX(J67,'Tela de entrada'!$G$14)),""),0)</f>
        <v>3</v>
      </c>
      <c r="L67" s="1">
        <f>MAX(0,(SUMIFS($K$2:$K$745,$B$2:$B$745,B67,$A$2:$A$745,A67)-SUMIFS($J$2:$J$745,$B$2:$B$745,B67,$A$2:$A$745,A67)))*((K67-'Tela de entrada'!$G$14)/(IF(SUMIFS($K$2:$K$745,$B$2:$B$745,B67,$A$2:$A$745,A67)-('Tela de entrada'!$G$14*'Tela de entrada'!$D$12)=0,1,(SUMIFS($K$2:$K$745,$B$2:$B$745,B67,$A$2:$A$745,A67)-('Tela de entrada'!$G$14*'Tela de entrada'!$D$12)))))</f>
        <v>0</v>
      </c>
      <c r="M67" s="1">
        <f>MAX(0,(SUMIFS($J$2:$J$745,$B$2:$B$745,B67,$A$2:$A$745,A67)-SUMIFS($K$2:$K$745,$B$2:$B$745,B67,$A$2:$A$745,A67)))*(('Tela de entrada'!$G$15-K67)/(IF((('Tela de entrada'!$G$15*'Tela de entrada'!$D$12)-SUMIFS($K$2:$K$745,$B$2:$B$745,B67,$A$2:$A$745,A67))=0,1,(('Tela de entrada'!$G$15*'Tela de entrada'!$D$12)-SUMIFS($K$2:$K$745,$B$2:$B$745,B67,$A$2:$A$745,A67)))))</f>
        <v>0.78366032581659484</v>
      </c>
      <c r="N67" s="1">
        <f>IFERROR(IF(SUM('Tela de entrada'!$G$20:$G$763)&gt;0,INDEX('Tela de entrada'!$G$20:$G$763,MATCH('Contrato Firme'!D67,'Tela de entrada'!$F$20:$F$763,0),1),K67-L67+M67),0)</f>
        <v>3.7836603258165948</v>
      </c>
    </row>
    <row r="68" spans="1:14" x14ac:dyDescent="0.25">
      <c r="A68">
        <v>1</v>
      </c>
      <c r="B68">
        <v>1</v>
      </c>
      <c r="C68">
        <v>1</v>
      </c>
      <c r="D68">
        <v>67</v>
      </c>
      <c r="E68">
        <v>1</v>
      </c>
      <c r="F68" s="1">
        <f>INDEX('Tela de entrada'!$C$20:$C$763,MATCH('Contrato Firme'!D68,'Tela de entrada'!$B$20:$B$763,0),1)</f>
        <v>18</v>
      </c>
      <c r="G68">
        <v>0</v>
      </c>
      <c r="H68">
        <f t="shared" si="6"/>
        <v>18</v>
      </c>
      <c r="I68" s="1">
        <f t="shared" si="7"/>
        <v>8.9999999999999998E-4</v>
      </c>
      <c r="J68" s="1">
        <f>IF('Tela de entrada'!$G$13="carga",('Tela de entrada'!$G$12*'Tela de entrada'!$D$12)*I68,'Tela de entrada'!$G$12)</f>
        <v>6.6959999999999997</v>
      </c>
      <c r="K68" s="1">
        <f>IF('Tela de entrada'!$G$12&gt;0,IFERROR(MIN('Tela de entrada'!$G$15,MAX(J68,'Tela de entrada'!$G$14)),""),0)</f>
        <v>6.6959999999999997</v>
      </c>
      <c r="L68" s="1">
        <f>MAX(0,(SUMIFS($K$2:$K$745,$B$2:$B$745,B68,$A$2:$A$745,A68)-SUMIFS($J$2:$J$745,$B$2:$B$745,B68,$A$2:$A$745,A68)))*((K68-'Tela de entrada'!$G$14)/(IF(SUMIFS($K$2:$K$745,$B$2:$B$745,B68,$A$2:$A$745,A68)-('Tela de entrada'!$G$14*'Tela de entrada'!$D$12)=0,1,(SUMIFS($K$2:$K$745,$B$2:$B$745,B68,$A$2:$A$745,A68)-('Tela de entrada'!$G$14*'Tela de entrada'!$D$12)))))</f>
        <v>0</v>
      </c>
      <c r="M68" s="1">
        <f>MAX(0,(SUMIFS($J$2:$J$745,$B$2:$B$745,B68,$A$2:$A$745,A68)-SUMIFS($K$2:$K$745,$B$2:$B$745,B68,$A$2:$A$745,A68)))*(('Tela de entrada'!$G$15-K68)/(IF((('Tela de entrada'!$G$15*'Tela de entrada'!$D$12)-SUMIFS($K$2:$K$745,$B$2:$B$745,B68,$A$2:$A$745,A68))=0,1,(('Tela de entrada'!$G$15*'Tela de entrada'!$D$12)-SUMIFS($K$2:$K$745,$B$2:$B$745,B68,$A$2:$A$745,A68)))))</f>
        <v>0.54229294546508366</v>
      </c>
      <c r="N68" s="1">
        <f>IFERROR(IF(SUM('Tela de entrada'!$G$20:$G$763)&gt;0,INDEX('Tela de entrada'!$G$20:$G$763,MATCH('Contrato Firme'!D68,'Tela de entrada'!$F$20:$F$763,0),1),K68-L68+M68),0)</f>
        <v>7.2382929454650835</v>
      </c>
    </row>
    <row r="69" spans="1:14" x14ac:dyDescent="0.25">
      <c r="A69">
        <v>1</v>
      </c>
      <c r="B69">
        <v>1</v>
      </c>
      <c r="C69">
        <v>1</v>
      </c>
      <c r="D69">
        <v>68</v>
      </c>
      <c r="E69">
        <v>1</v>
      </c>
      <c r="F69" s="1">
        <f>INDEX('Tela de entrada'!$C$20:$C$763,MATCH('Contrato Firme'!D69,'Tela de entrada'!$B$20:$B$763,0),1)</f>
        <v>25</v>
      </c>
      <c r="G69">
        <v>0</v>
      </c>
      <c r="H69">
        <f t="shared" si="6"/>
        <v>25</v>
      </c>
      <c r="I69" s="1">
        <f t="shared" si="7"/>
        <v>1.25E-3</v>
      </c>
      <c r="J69" s="1">
        <f>IF('Tela de entrada'!$G$13="carga",('Tela de entrada'!$G$12*'Tela de entrada'!$D$12)*I69,'Tela de entrada'!$G$12)</f>
        <v>9.3000000000000007</v>
      </c>
      <c r="K69" s="1">
        <f>IF('Tela de entrada'!$G$12&gt;0,IFERROR(MIN('Tela de entrada'!$G$15,MAX(J69,'Tela de entrada'!$G$14)),""),0)</f>
        <v>9.3000000000000007</v>
      </c>
      <c r="L69" s="1">
        <f>MAX(0,(SUMIFS($K$2:$K$745,$B$2:$B$745,B69,$A$2:$A$745,A69)-SUMIFS($J$2:$J$745,$B$2:$B$745,B69,$A$2:$A$745,A69)))*((K69-'Tela de entrada'!$G$14)/(IF(SUMIFS($K$2:$K$745,$B$2:$B$745,B69,$A$2:$A$745,A69)-('Tela de entrada'!$G$14*'Tela de entrada'!$D$12)=0,1,(SUMIFS($K$2:$K$745,$B$2:$B$745,B69,$A$2:$A$745,A69)-('Tela de entrada'!$G$14*'Tela de entrada'!$D$12)))))</f>
        <v>0</v>
      </c>
      <c r="M69" s="1">
        <f>MAX(0,(SUMIFS($J$2:$J$745,$B$2:$B$745,B69,$A$2:$A$745,A69)-SUMIFS($K$2:$K$745,$B$2:$B$745,B69,$A$2:$A$745,A69)))*(('Tela de entrada'!$G$15-K69)/(IF((('Tela de entrada'!$G$15*'Tela de entrada'!$D$12)-SUMIFS($K$2:$K$745,$B$2:$B$745,B69,$A$2:$A$745,A69))=0,1,(('Tela de entrada'!$G$15*'Tela de entrada'!$D$12)-SUMIFS($K$2:$K$745,$B$2:$B$745,B69,$A$2:$A$745,A69)))))</f>
        <v>0.37223865476288254</v>
      </c>
      <c r="N69" s="1">
        <f>IFERROR(IF(SUM('Tela de entrada'!$G$20:$G$763)&gt;0,INDEX('Tela de entrada'!$G$20:$G$763,MATCH('Contrato Firme'!D69,'Tela de entrada'!$F$20:$F$763,0),1),K69-L69+M69),0)</f>
        <v>9.672238654762884</v>
      </c>
    </row>
    <row r="70" spans="1:14" x14ac:dyDescent="0.25">
      <c r="A70">
        <v>1</v>
      </c>
      <c r="B70">
        <v>1</v>
      </c>
      <c r="C70">
        <v>1</v>
      </c>
      <c r="D70">
        <v>69</v>
      </c>
      <c r="E70">
        <v>1</v>
      </c>
      <c r="F70" s="1">
        <f>INDEX('Tela de entrada'!$C$20:$C$763,MATCH('Contrato Firme'!D70,'Tela de entrada'!$B$20:$B$763,0),1)</f>
        <v>49</v>
      </c>
      <c r="G70">
        <v>0</v>
      </c>
      <c r="H70">
        <f t="shared" si="6"/>
        <v>49</v>
      </c>
      <c r="I70" s="1">
        <f t="shared" si="7"/>
        <v>2.4499999999999999E-3</v>
      </c>
      <c r="J70" s="1">
        <f>IF('Tela de entrada'!$G$13="carga",('Tela de entrada'!$G$12*'Tela de entrada'!$D$12)*I70,'Tela de entrada'!$G$12)</f>
        <v>18.227999999999998</v>
      </c>
      <c r="K70" s="1">
        <f>IF('Tela de entrada'!$G$12&gt;0,IFERROR(MIN('Tela de entrada'!$G$15,MAX(J70,'Tela de entrada'!$G$14)),""),0)</f>
        <v>15</v>
      </c>
      <c r="L70" s="1">
        <f>MAX(0,(SUMIFS($K$2:$K$745,$B$2:$B$745,B70,$A$2:$A$745,A70)-SUMIFS($J$2:$J$745,$B$2:$B$745,B70,$A$2:$A$745,A70)))*((K70-'Tela de entrada'!$G$14)/(IF(SUMIFS($K$2:$K$745,$B$2:$B$745,B70,$A$2:$A$745,A70)-('Tela de entrada'!$G$14*'Tela de entrada'!$D$12)=0,1,(SUMIFS($K$2:$K$745,$B$2:$B$745,B70,$A$2:$A$745,A70)-('Tela de entrada'!$G$14*'Tela de entrada'!$D$12)))))</f>
        <v>0</v>
      </c>
      <c r="M70" s="1">
        <f>MAX(0,(SUMIFS($J$2:$J$745,$B$2:$B$745,B70,$A$2:$A$745,A70)-SUMIFS($K$2:$K$745,$B$2:$B$745,B70,$A$2:$A$745,A70)))*(('Tela de entrada'!$G$15-K70)/(IF((('Tela de entrada'!$G$15*'Tela de entrada'!$D$12)-SUMIFS($K$2:$K$745,$B$2:$B$745,B70,$A$2:$A$745,A70))=0,1,(('Tela de entrada'!$G$15*'Tela de entrada'!$D$12)-SUMIFS($K$2:$K$745,$B$2:$B$745,B70,$A$2:$A$745,A70)))))</f>
        <v>0</v>
      </c>
      <c r="N70" s="1">
        <f>IFERROR(IF(SUM('Tela de entrada'!$G$20:$G$763)&gt;0,INDEX('Tela de entrada'!$G$20:$G$763,MATCH('Contrato Firme'!D70,'Tela de entrada'!$F$20:$F$763,0),1),K70-L70+M70),0)</f>
        <v>15</v>
      </c>
    </row>
    <row r="71" spans="1:14" x14ac:dyDescent="0.25">
      <c r="A71">
        <v>1</v>
      </c>
      <c r="B71">
        <v>1</v>
      </c>
      <c r="C71">
        <v>1</v>
      </c>
      <c r="D71">
        <v>70</v>
      </c>
      <c r="E71">
        <v>1</v>
      </c>
      <c r="F71" s="1">
        <f>INDEX('Tela de entrada'!$C$20:$C$763,MATCH('Contrato Firme'!D71,'Tela de entrada'!$B$20:$B$763,0),1)</f>
        <v>17</v>
      </c>
      <c r="G71">
        <v>0</v>
      </c>
      <c r="H71">
        <f t="shared" si="6"/>
        <v>17</v>
      </c>
      <c r="I71" s="1">
        <f t="shared" si="7"/>
        <v>8.4999999999999995E-4</v>
      </c>
      <c r="J71" s="1">
        <f>IF('Tela de entrada'!$G$13="carga",('Tela de entrada'!$G$12*'Tela de entrada'!$D$12)*I71,'Tela de entrada'!$G$12)</f>
        <v>6.3239999999999998</v>
      </c>
      <c r="K71" s="1">
        <f>IF('Tela de entrada'!$G$12&gt;0,IFERROR(MIN('Tela de entrada'!$G$15,MAX(J71,'Tela de entrada'!$G$14)),""),0)</f>
        <v>6.3239999999999998</v>
      </c>
      <c r="L71" s="1">
        <f>MAX(0,(SUMIFS($K$2:$K$745,$B$2:$B$745,B71,$A$2:$A$745,A71)-SUMIFS($J$2:$J$745,$B$2:$B$745,B71,$A$2:$A$745,A71)))*((K71-'Tela de entrada'!$G$14)/(IF(SUMIFS($K$2:$K$745,$B$2:$B$745,B71,$A$2:$A$745,A71)-('Tela de entrada'!$G$14*'Tela de entrada'!$D$12)=0,1,(SUMIFS($K$2:$K$745,$B$2:$B$745,B71,$A$2:$A$745,A71)-('Tela de entrada'!$G$14*'Tela de entrada'!$D$12)))))</f>
        <v>0</v>
      </c>
      <c r="M71" s="1">
        <f>MAX(0,(SUMIFS($J$2:$J$745,$B$2:$B$745,B71,$A$2:$A$745,A71)-SUMIFS($K$2:$K$745,$B$2:$B$745,B71,$A$2:$A$745,A71)))*(('Tela de entrada'!$G$15-K71)/(IF((('Tela de entrada'!$G$15*'Tela de entrada'!$D$12)-SUMIFS($K$2:$K$745,$B$2:$B$745,B71,$A$2:$A$745,A71))=0,1,(('Tela de entrada'!$G$15*'Tela de entrada'!$D$12)-SUMIFS($K$2:$K$745,$B$2:$B$745,B71,$A$2:$A$745,A71)))))</f>
        <v>0.56658641556539813</v>
      </c>
      <c r="N71" s="1">
        <f>IFERROR(IF(SUM('Tela de entrada'!$G$20:$G$763)&gt;0,INDEX('Tela de entrada'!$G$20:$G$763,MATCH('Contrato Firme'!D71,'Tela de entrada'!$F$20:$F$763,0),1),K71-L71+M71),0)</f>
        <v>6.890586415565398</v>
      </c>
    </row>
    <row r="72" spans="1:14" x14ac:dyDescent="0.25">
      <c r="A72">
        <v>1</v>
      </c>
      <c r="B72">
        <v>1</v>
      </c>
      <c r="C72">
        <v>1</v>
      </c>
      <c r="D72">
        <v>71</v>
      </c>
      <c r="E72">
        <v>1</v>
      </c>
      <c r="F72" s="1">
        <f>INDEX('Tela de entrada'!$C$20:$C$763,MATCH('Contrato Firme'!D72,'Tela de entrada'!$B$20:$B$763,0),1)</f>
        <v>6</v>
      </c>
      <c r="G72">
        <v>0</v>
      </c>
      <c r="H72">
        <f t="shared" si="6"/>
        <v>6</v>
      </c>
      <c r="I72" s="1">
        <f t="shared" si="7"/>
        <v>2.9999999999999997E-4</v>
      </c>
      <c r="J72" s="1">
        <f>IF('Tela de entrada'!$G$13="carga",('Tela de entrada'!$G$12*'Tela de entrada'!$D$12)*I72,'Tela de entrada'!$G$12)</f>
        <v>2.2319999999999998</v>
      </c>
      <c r="K72" s="1">
        <f>IF('Tela de entrada'!$G$12&gt;0,IFERROR(MIN('Tela de entrada'!$G$15,MAX(J72,'Tela de entrada'!$G$14)),""),0)</f>
        <v>3</v>
      </c>
      <c r="L72" s="1">
        <f>MAX(0,(SUMIFS($K$2:$K$745,$B$2:$B$745,B72,$A$2:$A$745,A72)-SUMIFS($J$2:$J$745,$B$2:$B$745,B72,$A$2:$A$745,A72)))*((K72-'Tela de entrada'!$G$14)/(IF(SUMIFS($K$2:$K$745,$B$2:$B$745,B72,$A$2:$A$745,A72)-('Tela de entrada'!$G$14*'Tela de entrada'!$D$12)=0,1,(SUMIFS($K$2:$K$745,$B$2:$B$745,B72,$A$2:$A$745,A72)-('Tela de entrada'!$G$14*'Tela de entrada'!$D$12)))))</f>
        <v>0</v>
      </c>
      <c r="M72" s="1">
        <f>MAX(0,(SUMIFS($J$2:$J$745,$B$2:$B$745,B72,$A$2:$A$745,A72)-SUMIFS($K$2:$K$745,$B$2:$B$745,B72,$A$2:$A$745,A72)))*(('Tela de entrada'!$G$15-K72)/(IF((('Tela de entrada'!$G$15*'Tela de entrada'!$D$12)-SUMIFS($K$2:$K$745,$B$2:$B$745,B72,$A$2:$A$745,A72))=0,1,(('Tela de entrada'!$G$15*'Tela de entrada'!$D$12)-SUMIFS($K$2:$K$745,$B$2:$B$745,B72,$A$2:$A$745,A72)))))</f>
        <v>0.78366032581659484</v>
      </c>
      <c r="N72" s="1">
        <f>IFERROR(IF(SUM('Tela de entrada'!$G$20:$G$763)&gt;0,INDEX('Tela de entrada'!$G$20:$G$763,MATCH('Contrato Firme'!D72,'Tela de entrada'!$F$20:$F$763,0),1),K72-L72+M72),0)</f>
        <v>3.7836603258165948</v>
      </c>
    </row>
    <row r="73" spans="1:14" x14ac:dyDescent="0.25">
      <c r="A73">
        <v>1</v>
      </c>
      <c r="B73">
        <v>1</v>
      </c>
      <c r="C73">
        <v>1</v>
      </c>
      <c r="D73">
        <v>72</v>
      </c>
      <c r="E73">
        <v>1</v>
      </c>
      <c r="F73" s="1">
        <f>INDEX('Tela de entrada'!$C$20:$C$763,MATCH('Contrato Firme'!D73,'Tela de entrada'!$B$20:$B$763,0),1)</f>
        <v>8</v>
      </c>
      <c r="G73">
        <v>0</v>
      </c>
      <c r="H73">
        <f t="shared" si="6"/>
        <v>8</v>
      </c>
      <c r="I73" s="1">
        <f t="shared" si="7"/>
        <v>4.0000000000000002E-4</v>
      </c>
      <c r="J73" s="1">
        <f>IF('Tela de entrada'!$G$13="carga",('Tela de entrada'!$G$12*'Tela de entrada'!$D$12)*I73,'Tela de entrada'!$G$12)</f>
        <v>2.976</v>
      </c>
      <c r="K73" s="1">
        <f>IF('Tela de entrada'!$G$12&gt;0,IFERROR(MIN('Tela de entrada'!$G$15,MAX(J73,'Tela de entrada'!$G$14)),""),0)</f>
        <v>3</v>
      </c>
      <c r="L73" s="1">
        <f>MAX(0,(SUMIFS($K$2:$K$745,$B$2:$B$745,B73,$A$2:$A$745,A73)-SUMIFS($J$2:$J$745,$B$2:$B$745,B73,$A$2:$A$745,A73)))*((K73-'Tela de entrada'!$G$14)/(IF(SUMIFS($K$2:$K$745,$B$2:$B$745,B73,$A$2:$A$745,A73)-('Tela de entrada'!$G$14*'Tela de entrada'!$D$12)=0,1,(SUMIFS($K$2:$K$745,$B$2:$B$745,B73,$A$2:$A$745,A73)-('Tela de entrada'!$G$14*'Tela de entrada'!$D$12)))))</f>
        <v>0</v>
      </c>
      <c r="M73" s="1">
        <f>MAX(0,(SUMIFS($J$2:$J$745,$B$2:$B$745,B73,$A$2:$A$745,A73)-SUMIFS($K$2:$K$745,$B$2:$B$745,B73,$A$2:$A$745,A73)))*(('Tela de entrada'!$G$15-K73)/(IF((('Tela de entrada'!$G$15*'Tela de entrada'!$D$12)-SUMIFS($K$2:$K$745,$B$2:$B$745,B73,$A$2:$A$745,A73))=0,1,(('Tela de entrada'!$G$15*'Tela de entrada'!$D$12)-SUMIFS($K$2:$K$745,$B$2:$B$745,B73,$A$2:$A$745,A73)))))</f>
        <v>0.78366032581659484</v>
      </c>
      <c r="N73" s="1">
        <f>IFERROR(IF(SUM('Tela de entrada'!$G$20:$G$763)&gt;0,INDEX('Tela de entrada'!$G$20:$G$763,MATCH('Contrato Firme'!D73,'Tela de entrada'!$F$20:$F$763,0),1),K73-L73+M73),0)</f>
        <v>3.7836603258165948</v>
      </c>
    </row>
    <row r="74" spans="1:14" x14ac:dyDescent="0.25">
      <c r="A74">
        <v>1</v>
      </c>
      <c r="B74">
        <v>1</v>
      </c>
      <c r="C74">
        <v>1</v>
      </c>
      <c r="D74">
        <v>73</v>
      </c>
      <c r="E74">
        <v>1</v>
      </c>
      <c r="F74" s="1">
        <f>INDEX('Tela de entrada'!$C$20:$C$763,MATCH('Contrato Firme'!D74,'Tela de entrada'!$B$20:$B$763,0),1)</f>
        <v>33</v>
      </c>
      <c r="G74">
        <v>0</v>
      </c>
      <c r="H74">
        <f t="shared" si="6"/>
        <v>33</v>
      </c>
      <c r="I74" s="1">
        <f t="shared" si="7"/>
        <v>1.65E-3</v>
      </c>
      <c r="J74" s="1">
        <f>IF('Tela de entrada'!$G$13="carga",('Tela de entrada'!$G$12*'Tela de entrada'!$D$12)*I74,'Tela de entrada'!$G$12)</f>
        <v>12.276</v>
      </c>
      <c r="K74" s="1">
        <f>IF('Tela de entrada'!$G$12&gt;0,IFERROR(MIN('Tela de entrada'!$G$15,MAX(J74,'Tela de entrada'!$G$14)),""),0)</f>
        <v>12.276</v>
      </c>
      <c r="L74" s="1">
        <f>MAX(0,(SUMIFS($K$2:$K$745,$B$2:$B$745,B74,$A$2:$A$745,A74)-SUMIFS($J$2:$J$745,$B$2:$B$745,B74,$A$2:$A$745,A74)))*((K74-'Tela de entrada'!$G$14)/(IF(SUMIFS($K$2:$K$745,$B$2:$B$745,B74,$A$2:$A$745,A74)-('Tela de entrada'!$G$14*'Tela de entrada'!$D$12)=0,1,(SUMIFS($K$2:$K$745,$B$2:$B$745,B74,$A$2:$A$745,A74)-('Tela de entrada'!$G$14*'Tela de entrada'!$D$12)))))</f>
        <v>0</v>
      </c>
      <c r="M74" s="1">
        <f>MAX(0,(SUMIFS($J$2:$J$745,$B$2:$B$745,B74,$A$2:$A$745,A74)-SUMIFS($K$2:$K$745,$B$2:$B$745,B74,$A$2:$A$745,A74)))*(('Tela de entrada'!$G$15-K74)/(IF((('Tela de entrada'!$G$15*'Tela de entrada'!$D$12)-SUMIFS($K$2:$K$745,$B$2:$B$745,B74,$A$2:$A$745,A74))=0,1,(('Tela de entrada'!$G$15*'Tela de entrada'!$D$12)-SUMIFS($K$2:$K$745,$B$2:$B$745,B74,$A$2:$A$745,A74)))))</f>
        <v>0.17789089396036706</v>
      </c>
      <c r="N74" s="1">
        <f>IFERROR(IF(SUM('Tela de entrada'!$G$20:$G$763)&gt;0,INDEX('Tela de entrada'!$G$20:$G$763,MATCH('Contrato Firme'!D74,'Tela de entrada'!$F$20:$F$763,0),1),K74-L74+M74),0)</f>
        <v>12.453890893960367</v>
      </c>
    </row>
    <row r="75" spans="1:14" x14ac:dyDescent="0.25">
      <c r="A75">
        <v>1</v>
      </c>
      <c r="B75">
        <v>1</v>
      </c>
      <c r="C75">
        <v>1</v>
      </c>
      <c r="D75">
        <v>74</v>
      </c>
      <c r="E75">
        <v>1</v>
      </c>
      <c r="F75" s="1">
        <f>INDEX('Tela de entrada'!$C$20:$C$763,MATCH('Contrato Firme'!D75,'Tela de entrada'!$B$20:$B$763,0),1)</f>
        <v>28</v>
      </c>
      <c r="G75">
        <v>0</v>
      </c>
      <c r="H75">
        <f t="shared" si="6"/>
        <v>28</v>
      </c>
      <c r="I75" s="1">
        <f t="shared" si="7"/>
        <v>1.4E-3</v>
      </c>
      <c r="J75" s="1">
        <f>IF('Tela de entrada'!$G$13="carga",('Tela de entrada'!$G$12*'Tela de entrada'!$D$12)*I75,'Tela de entrada'!$G$12)</f>
        <v>10.416</v>
      </c>
      <c r="K75" s="1">
        <f>IF('Tela de entrada'!$G$12&gt;0,IFERROR(MIN('Tela de entrada'!$G$15,MAX(J75,'Tela de entrada'!$G$14)),""),0)</f>
        <v>10.416</v>
      </c>
      <c r="L75" s="1">
        <f>MAX(0,(SUMIFS($K$2:$K$745,$B$2:$B$745,B75,$A$2:$A$745,A75)-SUMIFS($J$2:$J$745,$B$2:$B$745,B75,$A$2:$A$745,A75)))*((K75-'Tela de entrada'!$G$14)/(IF(SUMIFS($K$2:$K$745,$B$2:$B$745,B75,$A$2:$A$745,A75)-('Tela de entrada'!$G$14*'Tela de entrada'!$D$12)=0,1,(SUMIFS($K$2:$K$745,$B$2:$B$745,B75,$A$2:$A$745,A75)-('Tela de entrada'!$G$14*'Tela de entrada'!$D$12)))))</f>
        <v>0</v>
      </c>
      <c r="M75" s="1">
        <f>MAX(0,(SUMIFS($J$2:$J$745,$B$2:$B$745,B75,$A$2:$A$745,A75)-SUMIFS($K$2:$K$745,$B$2:$B$745,B75,$A$2:$A$745,A75)))*(('Tela de entrada'!$G$15-K75)/(IF((('Tela de entrada'!$G$15*'Tela de entrada'!$D$12)-SUMIFS($K$2:$K$745,$B$2:$B$745,B75,$A$2:$A$745,A75))=0,1,(('Tela de entrada'!$G$15*'Tela de entrada'!$D$12)-SUMIFS($K$2:$K$745,$B$2:$B$745,B75,$A$2:$A$745,A75)))))</f>
        <v>0.2993582444619392</v>
      </c>
      <c r="N75" s="1">
        <f>IFERROR(IF(SUM('Tela de entrada'!$G$20:$G$763)&gt;0,INDEX('Tela de entrada'!$G$20:$G$763,MATCH('Contrato Firme'!D75,'Tela de entrada'!$F$20:$F$763,0),1),K75-L75+M75),0)</f>
        <v>10.715358244461939</v>
      </c>
    </row>
    <row r="76" spans="1:14" x14ac:dyDescent="0.25">
      <c r="A76">
        <v>1</v>
      </c>
      <c r="B76">
        <v>1</v>
      </c>
      <c r="C76">
        <v>1</v>
      </c>
      <c r="D76">
        <v>75</v>
      </c>
      <c r="E76">
        <v>1</v>
      </c>
      <c r="F76" s="1">
        <f>INDEX('Tela de entrada'!$C$20:$C$763,MATCH('Contrato Firme'!D76,'Tela de entrada'!$B$20:$B$763,0),1)</f>
        <v>49</v>
      </c>
      <c r="G76">
        <v>0</v>
      </c>
      <c r="H76">
        <f t="shared" si="6"/>
        <v>49</v>
      </c>
      <c r="I76" s="1">
        <f t="shared" si="7"/>
        <v>2.4499999999999999E-3</v>
      </c>
      <c r="J76" s="1">
        <f>IF('Tela de entrada'!$G$13="carga",('Tela de entrada'!$G$12*'Tela de entrada'!$D$12)*I76,'Tela de entrada'!$G$12)</f>
        <v>18.227999999999998</v>
      </c>
      <c r="K76" s="1">
        <f>IF('Tela de entrada'!$G$12&gt;0,IFERROR(MIN('Tela de entrada'!$G$15,MAX(J76,'Tela de entrada'!$G$14)),""),0)</f>
        <v>15</v>
      </c>
      <c r="L76" s="1">
        <f>MAX(0,(SUMIFS($K$2:$K$745,$B$2:$B$745,B76,$A$2:$A$745,A76)-SUMIFS($J$2:$J$745,$B$2:$B$745,B76,$A$2:$A$745,A76)))*((K76-'Tela de entrada'!$G$14)/(IF(SUMIFS($K$2:$K$745,$B$2:$B$745,B76,$A$2:$A$745,A76)-('Tela de entrada'!$G$14*'Tela de entrada'!$D$12)=0,1,(SUMIFS($K$2:$K$745,$B$2:$B$745,B76,$A$2:$A$745,A76)-('Tela de entrada'!$G$14*'Tela de entrada'!$D$12)))))</f>
        <v>0</v>
      </c>
      <c r="M76" s="1">
        <f>MAX(0,(SUMIFS($J$2:$J$745,$B$2:$B$745,B76,$A$2:$A$745,A76)-SUMIFS($K$2:$K$745,$B$2:$B$745,B76,$A$2:$A$745,A76)))*(('Tela de entrada'!$G$15-K76)/(IF((('Tela de entrada'!$G$15*'Tela de entrada'!$D$12)-SUMIFS($K$2:$K$745,$B$2:$B$745,B76,$A$2:$A$745,A76))=0,1,(('Tela de entrada'!$G$15*'Tela de entrada'!$D$12)-SUMIFS($K$2:$K$745,$B$2:$B$745,B76,$A$2:$A$745,A76)))))</f>
        <v>0</v>
      </c>
      <c r="N76" s="1">
        <f>IFERROR(IF(SUM('Tela de entrada'!$G$20:$G$763)&gt;0,INDEX('Tela de entrada'!$G$20:$G$763,MATCH('Contrato Firme'!D76,'Tela de entrada'!$F$20:$F$763,0),1),K76-L76+M76),0)</f>
        <v>15</v>
      </c>
    </row>
    <row r="77" spans="1:14" x14ac:dyDescent="0.25">
      <c r="A77">
        <v>1</v>
      </c>
      <c r="B77">
        <v>1</v>
      </c>
      <c r="C77">
        <v>1</v>
      </c>
      <c r="D77">
        <v>76</v>
      </c>
      <c r="E77">
        <v>1</v>
      </c>
      <c r="F77" s="1">
        <f>INDEX('Tela de entrada'!$C$20:$C$763,MATCH('Contrato Firme'!D77,'Tela de entrada'!$B$20:$B$763,0),1)</f>
        <v>6</v>
      </c>
      <c r="G77">
        <v>0</v>
      </c>
      <c r="H77">
        <f t="shared" si="6"/>
        <v>6</v>
      </c>
      <c r="I77" s="1">
        <f t="shared" si="7"/>
        <v>2.9999999999999997E-4</v>
      </c>
      <c r="J77" s="1">
        <f>IF('Tela de entrada'!$G$13="carga",('Tela de entrada'!$G$12*'Tela de entrada'!$D$12)*I77,'Tela de entrada'!$G$12)</f>
        <v>2.2319999999999998</v>
      </c>
      <c r="K77" s="1">
        <f>IF('Tela de entrada'!$G$12&gt;0,IFERROR(MIN('Tela de entrada'!$G$15,MAX(J77,'Tela de entrada'!$G$14)),""),0)</f>
        <v>3</v>
      </c>
      <c r="L77" s="1">
        <f>MAX(0,(SUMIFS($K$2:$K$745,$B$2:$B$745,B77,$A$2:$A$745,A77)-SUMIFS($J$2:$J$745,$B$2:$B$745,B77,$A$2:$A$745,A77)))*((K77-'Tela de entrada'!$G$14)/(IF(SUMIFS($K$2:$K$745,$B$2:$B$745,B77,$A$2:$A$745,A77)-('Tela de entrada'!$G$14*'Tela de entrada'!$D$12)=0,1,(SUMIFS($K$2:$K$745,$B$2:$B$745,B77,$A$2:$A$745,A77)-('Tela de entrada'!$G$14*'Tela de entrada'!$D$12)))))</f>
        <v>0</v>
      </c>
      <c r="M77" s="1">
        <f>MAX(0,(SUMIFS($J$2:$J$745,$B$2:$B$745,B77,$A$2:$A$745,A77)-SUMIFS($K$2:$K$745,$B$2:$B$745,B77,$A$2:$A$745,A77)))*(('Tela de entrada'!$G$15-K77)/(IF((('Tela de entrada'!$G$15*'Tela de entrada'!$D$12)-SUMIFS($K$2:$K$745,$B$2:$B$745,B77,$A$2:$A$745,A77))=0,1,(('Tela de entrada'!$G$15*'Tela de entrada'!$D$12)-SUMIFS($K$2:$K$745,$B$2:$B$745,B77,$A$2:$A$745,A77)))))</f>
        <v>0.78366032581659484</v>
      </c>
      <c r="N77" s="1">
        <f>IFERROR(IF(SUM('Tela de entrada'!$G$20:$G$763)&gt;0,INDEX('Tela de entrada'!$G$20:$G$763,MATCH('Contrato Firme'!D77,'Tela de entrada'!$F$20:$F$763,0),1),K77-L77+M77),0)</f>
        <v>3.7836603258165948</v>
      </c>
    </row>
    <row r="78" spans="1:14" x14ac:dyDescent="0.25">
      <c r="A78">
        <v>1</v>
      </c>
      <c r="B78">
        <v>1</v>
      </c>
      <c r="C78">
        <v>1</v>
      </c>
      <c r="D78">
        <v>77</v>
      </c>
      <c r="E78">
        <v>1</v>
      </c>
      <c r="F78" s="1">
        <f>INDEX('Tela de entrada'!$C$20:$C$763,MATCH('Contrato Firme'!D78,'Tela de entrada'!$B$20:$B$763,0),1)</f>
        <v>7</v>
      </c>
      <c r="G78">
        <v>0</v>
      </c>
      <c r="H78">
        <f t="shared" si="6"/>
        <v>7</v>
      </c>
      <c r="I78" s="1">
        <f t="shared" si="7"/>
        <v>3.5E-4</v>
      </c>
      <c r="J78" s="1">
        <f>IF('Tela de entrada'!$G$13="carga",('Tela de entrada'!$G$12*'Tela de entrada'!$D$12)*I78,'Tela de entrada'!$G$12)</f>
        <v>2.6040000000000001</v>
      </c>
      <c r="K78" s="1">
        <f>IF('Tela de entrada'!$G$12&gt;0,IFERROR(MIN('Tela de entrada'!$G$15,MAX(J78,'Tela de entrada'!$G$14)),""),0)</f>
        <v>3</v>
      </c>
      <c r="L78" s="1">
        <f>MAX(0,(SUMIFS($K$2:$K$745,$B$2:$B$745,B78,$A$2:$A$745,A78)-SUMIFS($J$2:$J$745,$B$2:$B$745,B78,$A$2:$A$745,A78)))*((K78-'Tela de entrada'!$G$14)/(IF(SUMIFS($K$2:$K$745,$B$2:$B$745,B78,$A$2:$A$745,A78)-('Tela de entrada'!$G$14*'Tela de entrada'!$D$12)=0,1,(SUMIFS($K$2:$K$745,$B$2:$B$745,B78,$A$2:$A$745,A78)-('Tela de entrada'!$G$14*'Tela de entrada'!$D$12)))))</f>
        <v>0</v>
      </c>
      <c r="M78" s="1">
        <f>MAX(0,(SUMIFS($J$2:$J$745,$B$2:$B$745,B78,$A$2:$A$745,A78)-SUMIFS($K$2:$K$745,$B$2:$B$745,B78,$A$2:$A$745,A78)))*(('Tela de entrada'!$G$15-K78)/(IF((('Tela de entrada'!$G$15*'Tela de entrada'!$D$12)-SUMIFS($K$2:$K$745,$B$2:$B$745,B78,$A$2:$A$745,A78))=0,1,(('Tela de entrada'!$G$15*'Tela de entrada'!$D$12)-SUMIFS($K$2:$K$745,$B$2:$B$745,B78,$A$2:$A$745,A78)))))</f>
        <v>0.78366032581659484</v>
      </c>
      <c r="N78" s="1">
        <f>IFERROR(IF(SUM('Tela de entrada'!$G$20:$G$763)&gt;0,INDEX('Tela de entrada'!$G$20:$G$763,MATCH('Contrato Firme'!D78,'Tela de entrada'!$F$20:$F$763,0),1),K78-L78+M78),0)</f>
        <v>3.7836603258165948</v>
      </c>
    </row>
    <row r="79" spans="1:14" x14ac:dyDescent="0.25">
      <c r="A79">
        <v>1</v>
      </c>
      <c r="B79">
        <v>1</v>
      </c>
      <c r="C79">
        <v>1</v>
      </c>
      <c r="D79">
        <v>78</v>
      </c>
      <c r="E79">
        <v>1</v>
      </c>
      <c r="F79" s="1">
        <f>INDEX('Tela de entrada'!$C$20:$C$763,MATCH('Contrato Firme'!D79,'Tela de entrada'!$B$20:$B$763,0),1)</f>
        <v>10</v>
      </c>
      <c r="G79">
        <v>0</v>
      </c>
      <c r="H79">
        <f t="shared" si="6"/>
        <v>10</v>
      </c>
      <c r="I79" s="1">
        <f t="shared" si="7"/>
        <v>5.0000000000000001E-4</v>
      </c>
      <c r="J79" s="1">
        <f>IF('Tela de entrada'!$G$13="carga",('Tela de entrada'!$G$12*'Tela de entrada'!$D$12)*I79,'Tela de entrada'!$G$12)</f>
        <v>3.72</v>
      </c>
      <c r="K79" s="1">
        <f>IF('Tela de entrada'!$G$12&gt;0,IFERROR(MIN('Tela de entrada'!$G$15,MAX(J79,'Tela de entrada'!$G$14)),""),0)</f>
        <v>3.72</v>
      </c>
      <c r="L79" s="1">
        <f>MAX(0,(SUMIFS($K$2:$K$745,$B$2:$B$745,B79,$A$2:$A$745,A79)-SUMIFS($J$2:$J$745,$B$2:$B$745,B79,$A$2:$A$745,A79)))*((K79-'Tela de entrada'!$G$14)/(IF(SUMIFS($K$2:$K$745,$B$2:$B$745,B79,$A$2:$A$745,A79)-('Tela de entrada'!$G$14*'Tela de entrada'!$D$12)=0,1,(SUMIFS($K$2:$K$745,$B$2:$B$745,B79,$A$2:$A$745,A79)-('Tela de entrada'!$G$14*'Tela de entrada'!$D$12)))))</f>
        <v>0</v>
      </c>
      <c r="M79" s="1">
        <f>MAX(0,(SUMIFS($J$2:$J$745,$B$2:$B$745,B79,$A$2:$A$745,A79)-SUMIFS($K$2:$K$745,$B$2:$B$745,B79,$A$2:$A$745,A79)))*(('Tela de entrada'!$G$15-K79)/(IF((('Tela de entrada'!$G$15*'Tela de entrada'!$D$12)-SUMIFS($K$2:$K$745,$B$2:$B$745,B79,$A$2:$A$745,A79))=0,1,(('Tela de entrada'!$G$15*'Tela de entrada'!$D$12)-SUMIFS($K$2:$K$745,$B$2:$B$745,B79,$A$2:$A$745,A79)))))</f>
        <v>0.73664070626759925</v>
      </c>
      <c r="N79" s="1">
        <f>IFERROR(IF(SUM('Tela de entrada'!$G$20:$G$763)&gt;0,INDEX('Tela de entrada'!$G$20:$G$763,MATCH('Contrato Firme'!D79,'Tela de entrada'!$F$20:$F$763,0),1),K79-L79+M79),0)</f>
        <v>4.4566407062675992</v>
      </c>
    </row>
    <row r="80" spans="1:14" x14ac:dyDescent="0.25">
      <c r="A80">
        <v>1</v>
      </c>
      <c r="B80">
        <v>1</v>
      </c>
      <c r="C80">
        <v>1</v>
      </c>
      <c r="D80">
        <v>79</v>
      </c>
      <c r="E80">
        <v>1</v>
      </c>
      <c r="F80" s="1">
        <f>INDEX('Tela de entrada'!$C$20:$C$763,MATCH('Contrato Firme'!D80,'Tela de entrada'!$B$20:$B$763,0),1)</f>
        <v>36</v>
      </c>
      <c r="G80">
        <v>0</v>
      </c>
      <c r="H80">
        <f t="shared" si="6"/>
        <v>36</v>
      </c>
      <c r="I80" s="1">
        <f t="shared" si="7"/>
        <v>1.8E-3</v>
      </c>
      <c r="J80" s="1">
        <f>IF('Tela de entrada'!$G$13="carga",('Tela de entrada'!$G$12*'Tela de entrada'!$D$12)*I80,'Tela de entrada'!$G$12)</f>
        <v>13.391999999999999</v>
      </c>
      <c r="K80" s="1">
        <f>IF('Tela de entrada'!$G$12&gt;0,IFERROR(MIN('Tela de entrada'!$G$15,MAX(J80,'Tela de entrada'!$G$14)),""),0)</f>
        <v>13.391999999999999</v>
      </c>
      <c r="L80" s="1">
        <f>MAX(0,(SUMIFS($K$2:$K$745,$B$2:$B$745,B80,$A$2:$A$745,A80)-SUMIFS($J$2:$J$745,$B$2:$B$745,B80,$A$2:$A$745,A80)))*((K80-'Tela de entrada'!$G$14)/(IF(SUMIFS($K$2:$K$745,$B$2:$B$745,B80,$A$2:$A$745,A80)-('Tela de entrada'!$G$14*'Tela de entrada'!$D$12)=0,1,(SUMIFS($K$2:$K$745,$B$2:$B$745,B80,$A$2:$A$745,A80)-('Tela de entrada'!$G$14*'Tela de entrada'!$D$12)))))</f>
        <v>0</v>
      </c>
      <c r="M80" s="1">
        <f>MAX(0,(SUMIFS($J$2:$J$745,$B$2:$B$745,B80,$A$2:$A$745,A80)-SUMIFS($K$2:$K$745,$B$2:$B$745,B80,$A$2:$A$745,A80)))*(('Tela de entrada'!$G$15-K80)/(IF((('Tela de entrada'!$G$15*'Tela de entrada'!$D$12)-SUMIFS($K$2:$K$745,$B$2:$B$745,B80,$A$2:$A$745,A80))=0,1,(('Tela de entrada'!$G$15*'Tela de entrada'!$D$12)-SUMIFS($K$2:$K$745,$B$2:$B$745,B80,$A$2:$A$745,A80)))))</f>
        <v>0.10501048365942375</v>
      </c>
      <c r="N80" s="1">
        <f>IFERROR(IF(SUM('Tela de entrada'!$G$20:$G$763)&gt;0,INDEX('Tela de entrada'!$G$20:$G$763,MATCH('Contrato Firme'!D80,'Tela de entrada'!$F$20:$F$763,0),1),K80-L80+M80),0)</f>
        <v>13.497010483659423</v>
      </c>
    </row>
    <row r="81" spans="1:14" x14ac:dyDescent="0.25">
      <c r="A81">
        <v>1</v>
      </c>
      <c r="B81">
        <v>1</v>
      </c>
      <c r="C81">
        <v>1</v>
      </c>
      <c r="D81">
        <v>80</v>
      </c>
      <c r="E81">
        <v>1</v>
      </c>
      <c r="F81" s="1">
        <f>INDEX('Tela de entrada'!$C$20:$C$763,MATCH('Contrato Firme'!D81,'Tela de entrada'!$B$20:$B$763,0),1)</f>
        <v>23</v>
      </c>
      <c r="G81">
        <v>0</v>
      </c>
      <c r="H81">
        <f t="shared" si="6"/>
        <v>23</v>
      </c>
      <c r="I81" s="1">
        <f t="shared" si="7"/>
        <v>1.15E-3</v>
      </c>
      <c r="J81" s="1">
        <f>IF('Tela de entrada'!$G$13="carga",('Tela de entrada'!$G$12*'Tela de entrada'!$D$12)*I81,'Tela de entrada'!$G$12)</f>
        <v>8.5559999999999992</v>
      </c>
      <c r="K81" s="1">
        <f>IF('Tela de entrada'!$G$12&gt;0,IFERROR(MIN('Tela de entrada'!$G$15,MAX(J81,'Tela de entrada'!$G$14)),""),0)</f>
        <v>8.5559999999999992</v>
      </c>
      <c r="L81" s="1">
        <f>MAX(0,(SUMIFS($K$2:$K$745,$B$2:$B$745,B81,$A$2:$A$745,A81)-SUMIFS($J$2:$J$745,$B$2:$B$745,B81,$A$2:$A$745,A81)))*((K81-'Tela de entrada'!$G$14)/(IF(SUMIFS($K$2:$K$745,$B$2:$B$745,B81,$A$2:$A$745,A81)-('Tela de entrada'!$G$14*'Tela de entrada'!$D$12)=0,1,(SUMIFS($K$2:$K$745,$B$2:$B$745,B81,$A$2:$A$745,A81)-('Tela de entrada'!$G$14*'Tela de entrada'!$D$12)))))</f>
        <v>0</v>
      </c>
      <c r="M81" s="1">
        <f>MAX(0,(SUMIFS($J$2:$J$745,$B$2:$B$745,B81,$A$2:$A$745,A81)-SUMIFS($K$2:$K$745,$B$2:$B$745,B81,$A$2:$A$745,A81)))*(('Tela de entrada'!$G$15-K81)/(IF((('Tela de entrada'!$G$15*'Tela de entrada'!$D$12)-SUMIFS($K$2:$K$745,$B$2:$B$745,B81,$A$2:$A$745,A81))=0,1,(('Tela de entrada'!$G$15*'Tela de entrada'!$D$12)-SUMIFS($K$2:$K$745,$B$2:$B$745,B81,$A$2:$A$745,A81)))))</f>
        <v>0.42082559496351152</v>
      </c>
      <c r="N81" s="1">
        <f>IFERROR(IF(SUM('Tela de entrada'!$G$20:$G$763)&gt;0,INDEX('Tela de entrada'!$G$20:$G$763,MATCH('Contrato Firme'!D81,'Tela de entrada'!$F$20:$F$763,0),1),K81-L81+M81),0)</f>
        <v>8.9768255949635112</v>
      </c>
    </row>
    <row r="82" spans="1:14" x14ac:dyDescent="0.25">
      <c r="A82">
        <v>1</v>
      </c>
      <c r="B82">
        <v>1</v>
      </c>
      <c r="C82">
        <v>1</v>
      </c>
      <c r="D82">
        <v>81</v>
      </c>
      <c r="E82">
        <v>1</v>
      </c>
      <c r="F82" s="1">
        <f>INDEX('Tela de entrada'!$C$20:$C$763,MATCH('Contrato Firme'!D82,'Tela de entrada'!$B$20:$B$763,0),1)</f>
        <v>6</v>
      </c>
      <c r="G82">
        <v>0</v>
      </c>
      <c r="H82">
        <f t="shared" si="6"/>
        <v>6</v>
      </c>
      <c r="I82" s="1">
        <f t="shared" si="7"/>
        <v>2.9999999999999997E-4</v>
      </c>
      <c r="J82" s="1">
        <f>IF('Tela de entrada'!$G$13="carga",('Tela de entrada'!$G$12*'Tela de entrada'!$D$12)*I82,'Tela de entrada'!$G$12)</f>
        <v>2.2319999999999998</v>
      </c>
      <c r="K82" s="1">
        <f>IF('Tela de entrada'!$G$12&gt;0,IFERROR(MIN('Tela de entrada'!$G$15,MAX(J82,'Tela de entrada'!$G$14)),""),0)</f>
        <v>3</v>
      </c>
      <c r="L82" s="1">
        <f>MAX(0,(SUMIFS($K$2:$K$745,$B$2:$B$745,B82,$A$2:$A$745,A82)-SUMIFS($J$2:$J$745,$B$2:$B$745,B82,$A$2:$A$745,A82)))*((K82-'Tela de entrada'!$G$14)/(IF(SUMIFS($K$2:$K$745,$B$2:$B$745,B82,$A$2:$A$745,A82)-('Tela de entrada'!$G$14*'Tela de entrada'!$D$12)=0,1,(SUMIFS($K$2:$K$745,$B$2:$B$745,B82,$A$2:$A$745,A82)-('Tela de entrada'!$G$14*'Tela de entrada'!$D$12)))))</f>
        <v>0</v>
      </c>
      <c r="M82" s="1">
        <f>MAX(0,(SUMIFS($J$2:$J$745,$B$2:$B$745,B82,$A$2:$A$745,A82)-SUMIFS($K$2:$K$745,$B$2:$B$745,B82,$A$2:$A$745,A82)))*(('Tela de entrada'!$G$15-K82)/(IF((('Tela de entrada'!$G$15*'Tela de entrada'!$D$12)-SUMIFS($K$2:$K$745,$B$2:$B$745,B82,$A$2:$A$745,A82))=0,1,(('Tela de entrada'!$G$15*'Tela de entrada'!$D$12)-SUMIFS($K$2:$K$745,$B$2:$B$745,B82,$A$2:$A$745,A82)))))</f>
        <v>0.78366032581659484</v>
      </c>
      <c r="N82" s="1">
        <f>IFERROR(IF(SUM('Tela de entrada'!$G$20:$G$763)&gt;0,INDEX('Tela de entrada'!$G$20:$G$763,MATCH('Contrato Firme'!D82,'Tela de entrada'!$F$20:$F$763,0),1),K82-L82+M82),0)</f>
        <v>3.7836603258165948</v>
      </c>
    </row>
    <row r="83" spans="1:14" x14ac:dyDescent="0.25">
      <c r="A83">
        <v>1</v>
      </c>
      <c r="B83">
        <v>1</v>
      </c>
      <c r="C83">
        <v>1</v>
      </c>
      <c r="D83">
        <v>82</v>
      </c>
      <c r="E83">
        <v>1</v>
      </c>
      <c r="F83" s="1">
        <f>INDEX('Tela de entrada'!$C$20:$C$763,MATCH('Contrato Firme'!D83,'Tela de entrada'!$B$20:$B$763,0),1)</f>
        <v>28</v>
      </c>
      <c r="G83">
        <v>0</v>
      </c>
      <c r="H83">
        <f t="shared" si="6"/>
        <v>28</v>
      </c>
      <c r="I83" s="1">
        <f t="shared" si="7"/>
        <v>1.4E-3</v>
      </c>
      <c r="J83" s="1">
        <f>IF('Tela de entrada'!$G$13="carga",('Tela de entrada'!$G$12*'Tela de entrada'!$D$12)*I83,'Tela de entrada'!$G$12)</f>
        <v>10.416</v>
      </c>
      <c r="K83" s="1">
        <f>IF('Tela de entrada'!$G$12&gt;0,IFERROR(MIN('Tela de entrada'!$G$15,MAX(J83,'Tela de entrada'!$G$14)),""),0)</f>
        <v>10.416</v>
      </c>
      <c r="L83" s="1">
        <f>MAX(0,(SUMIFS($K$2:$K$745,$B$2:$B$745,B83,$A$2:$A$745,A83)-SUMIFS($J$2:$J$745,$B$2:$B$745,B83,$A$2:$A$745,A83)))*((K83-'Tela de entrada'!$G$14)/(IF(SUMIFS($K$2:$K$745,$B$2:$B$745,B83,$A$2:$A$745,A83)-('Tela de entrada'!$G$14*'Tela de entrada'!$D$12)=0,1,(SUMIFS($K$2:$K$745,$B$2:$B$745,B83,$A$2:$A$745,A83)-('Tela de entrada'!$G$14*'Tela de entrada'!$D$12)))))</f>
        <v>0</v>
      </c>
      <c r="M83" s="1">
        <f>MAX(0,(SUMIFS($J$2:$J$745,$B$2:$B$745,B83,$A$2:$A$745,A83)-SUMIFS($K$2:$K$745,$B$2:$B$745,B83,$A$2:$A$745,A83)))*(('Tela de entrada'!$G$15-K83)/(IF((('Tela de entrada'!$G$15*'Tela de entrada'!$D$12)-SUMIFS($K$2:$K$745,$B$2:$B$745,B83,$A$2:$A$745,A83))=0,1,(('Tela de entrada'!$G$15*'Tela de entrada'!$D$12)-SUMIFS($K$2:$K$745,$B$2:$B$745,B83,$A$2:$A$745,A83)))))</f>
        <v>0.2993582444619392</v>
      </c>
      <c r="N83" s="1">
        <f>IFERROR(IF(SUM('Tela de entrada'!$G$20:$G$763)&gt;0,INDEX('Tela de entrada'!$G$20:$G$763,MATCH('Contrato Firme'!D83,'Tela de entrada'!$F$20:$F$763,0),1),K83-L83+M83),0)</f>
        <v>10.715358244461939</v>
      </c>
    </row>
    <row r="84" spans="1:14" x14ac:dyDescent="0.25">
      <c r="A84">
        <v>1</v>
      </c>
      <c r="B84">
        <v>1</v>
      </c>
      <c r="C84">
        <v>1</v>
      </c>
      <c r="D84">
        <v>83</v>
      </c>
      <c r="E84">
        <v>1</v>
      </c>
      <c r="F84" s="1">
        <f>INDEX('Tela de entrada'!$C$20:$C$763,MATCH('Contrato Firme'!D84,'Tela de entrada'!$B$20:$B$763,0),1)</f>
        <v>11</v>
      </c>
      <c r="G84">
        <v>0</v>
      </c>
      <c r="H84">
        <f t="shared" si="6"/>
        <v>11</v>
      </c>
      <c r="I84" s="1">
        <f t="shared" si="7"/>
        <v>5.5000000000000003E-4</v>
      </c>
      <c r="J84" s="1">
        <f>IF('Tela de entrada'!$G$13="carga",('Tela de entrada'!$G$12*'Tela de entrada'!$D$12)*I84,'Tela de entrada'!$G$12)</f>
        <v>4.0920000000000005</v>
      </c>
      <c r="K84" s="1">
        <f>IF('Tela de entrada'!$G$12&gt;0,IFERROR(MIN('Tela de entrada'!$G$15,MAX(J84,'Tela de entrada'!$G$14)),""),0)</f>
        <v>4.0920000000000005</v>
      </c>
      <c r="L84" s="1">
        <f>MAX(0,(SUMIFS($K$2:$K$745,$B$2:$B$745,B84,$A$2:$A$745,A84)-SUMIFS($J$2:$J$745,$B$2:$B$745,B84,$A$2:$A$745,A84)))*((K84-'Tela de entrada'!$G$14)/(IF(SUMIFS($K$2:$K$745,$B$2:$B$745,B84,$A$2:$A$745,A84)-('Tela de entrada'!$G$14*'Tela de entrada'!$D$12)=0,1,(SUMIFS($K$2:$K$745,$B$2:$B$745,B84,$A$2:$A$745,A84)-('Tela de entrada'!$G$14*'Tela de entrada'!$D$12)))))</f>
        <v>0</v>
      </c>
      <c r="M84" s="1">
        <f>MAX(0,(SUMIFS($J$2:$J$745,$B$2:$B$745,B84,$A$2:$A$745,A84)-SUMIFS($K$2:$K$745,$B$2:$B$745,B84,$A$2:$A$745,A84)))*(('Tela de entrada'!$G$15-K84)/(IF((('Tela de entrada'!$G$15*'Tela de entrada'!$D$12)-SUMIFS($K$2:$K$745,$B$2:$B$745,B84,$A$2:$A$745,A84))=0,1,(('Tela de entrada'!$G$15*'Tela de entrada'!$D$12)-SUMIFS($K$2:$K$745,$B$2:$B$745,B84,$A$2:$A$745,A84)))))</f>
        <v>0.71234723616728468</v>
      </c>
      <c r="N84" s="1">
        <f>IFERROR(IF(SUM('Tela de entrada'!$G$20:$G$763)&gt;0,INDEX('Tela de entrada'!$G$20:$G$763,MATCH('Contrato Firme'!D84,'Tela de entrada'!$F$20:$F$763,0),1),K84-L84+M84),0)</f>
        <v>4.8043472361672848</v>
      </c>
    </row>
    <row r="85" spans="1:14" x14ac:dyDescent="0.25">
      <c r="A85">
        <v>1</v>
      </c>
      <c r="B85">
        <v>1</v>
      </c>
      <c r="C85">
        <v>1</v>
      </c>
      <c r="D85">
        <v>84</v>
      </c>
      <c r="E85">
        <v>1</v>
      </c>
      <c r="F85" s="1">
        <f>INDEX('Tela de entrada'!$C$20:$C$763,MATCH('Contrato Firme'!D85,'Tela de entrada'!$B$20:$B$763,0),1)</f>
        <v>38</v>
      </c>
      <c r="G85">
        <v>0</v>
      </c>
      <c r="H85">
        <f t="shared" si="6"/>
        <v>38</v>
      </c>
      <c r="I85" s="1">
        <f t="shared" si="7"/>
        <v>1.9E-3</v>
      </c>
      <c r="J85" s="1">
        <f>IF('Tela de entrada'!$G$13="carga",('Tela de entrada'!$G$12*'Tela de entrada'!$D$12)*I85,'Tela de entrada'!$G$12)</f>
        <v>14.135999999999999</v>
      </c>
      <c r="K85" s="1">
        <f>IF('Tela de entrada'!$G$12&gt;0,IFERROR(MIN('Tela de entrada'!$G$15,MAX(J85,'Tela de entrada'!$G$14)),""),0)</f>
        <v>14.135999999999999</v>
      </c>
      <c r="L85" s="1">
        <f>MAX(0,(SUMIFS($K$2:$K$745,$B$2:$B$745,B85,$A$2:$A$745,A85)-SUMIFS($J$2:$J$745,$B$2:$B$745,B85,$A$2:$A$745,A85)))*((K85-'Tela de entrada'!$G$14)/(IF(SUMIFS($K$2:$K$745,$B$2:$B$745,B85,$A$2:$A$745,A85)-('Tela de entrada'!$G$14*'Tela de entrada'!$D$12)=0,1,(SUMIFS($K$2:$K$745,$B$2:$B$745,B85,$A$2:$A$745,A85)-('Tela de entrada'!$G$14*'Tela de entrada'!$D$12)))))</f>
        <v>0</v>
      </c>
      <c r="M85" s="1">
        <f>MAX(0,(SUMIFS($J$2:$J$745,$B$2:$B$745,B85,$A$2:$A$745,A85)-SUMIFS($K$2:$K$745,$B$2:$B$745,B85,$A$2:$A$745,A85)))*(('Tela de entrada'!$G$15-K85)/(IF((('Tela de entrada'!$G$15*'Tela de entrada'!$D$12)-SUMIFS($K$2:$K$745,$B$2:$B$745,B85,$A$2:$A$745,A85))=0,1,(('Tela de entrada'!$G$15*'Tela de entrada'!$D$12)-SUMIFS($K$2:$K$745,$B$2:$B$745,B85,$A$2:$A$745,A85)))))</f>
        <v>5.6423543458794884E-2</v>
      </c>
      <c r="N85" s="1">
        <f>IFERROR(IF(SUM('Tela de entrada'!$G$20:$G$763)&gt;0,INDEX('Tela de entrada'!$G$20:$G$763,MATCH('Contrato Firme'!D85,'Tela de entrada'!$F$20:$F$763,0),1),K85-L85+M85),0)</f>
        <v>14.192423543458794</v>
      </c>
    </row>
    <row r="86" spans="1:14" x14ac:dyDescent="0.25">
      <c r="A86">
        <v>1</v>
      </c>
      <c r="B86">
        <v>1</v>
      </c>
      <c r="C86">
        <v>1</v>
      </c>
      <c r="D86">
        <v>85</v>
      </c>
      <c r="E86">
        <v>1</v>
      </c>
      <c r="F86" s="1">
        <f>INDEX('Tela de entrada'!$C$20:$C$763,MATCH('Contrato Firme'!D86,'Tela de entrada'!$B$20:$B$763,0),1)</f>
        <v>43</v>
      </c>
      <c r="G86">
        <v>0</v>
      </c>
      <c r="H86">
        <f t="shared" si="6"/>
        <v>43</v>
      </c>
      <c r="I86" s="1">
        <f t="shared" si="7"/>
        <v>2.15E-3</v>
      </c>
      <c r="J86" s="1">
        <f>IF('Tela de entrada'!$G$13="carga",('Tela de entrada'!$G$12*'Tela de entrada'!$D$12)*I86,'Tela de entrada'!$G$12)</f>
        <v>15.996</v>
      </c>
      <c r="K86" s="1">
        <f>IF('Tela de entrada'!$G$12&gt;0,IFERROR(MIN('Tela de entrada'!$G$15,MAX(J86,'Tela de entrada'!$G$14)),""),0)</f>
        <v>15</v>
      </c>
      <c r="L86" s="1">
        <f>MAX(0,(SUMIFS($K$2:$K$745,$B$2:$B$745,B86,$A$2:$A$745,A86)-SUMIFS($J$2:$J$745,$B$2:$B$745,B86,$A$2:$A$745,A86)))*((K86-'Tela de entrada'!$G$14)/(IF(SUMIFS($K$2:$K$745,$B$2:$B$745,B86,$A$2:$A$745,A86)-('Tela de entrada'!$G$14*'Tela de entrada'!$D$12)=0,1,(SUMIFS($K$2:$K$745,$B$2:$B$745,B86,$A$2:$A$745,A86)-('Tela de entrada'!$G$14*'Tela de entrada'!$D$12)))))</f>
        <v>0</v>
      </c>
      <c r="M86" s="1">
        <f>MAX(0,(SUMIFS($J$2:$J$745,$B$2:$B$745,B86,$A$2:$A$745,A86)-SUMIFS($K$2:$K$745,$B$2:$B$745,B86,$A$2:$A$745,A86)))*(('Tela de entrada'!$G$15-K86)/(IF((('Tela de entrada'!$G$15*'Tela de entrada'!$D$12)-SUMIFS($K$2:$K$745,$B$2:$B$745,B86,$A$2:$A$745,A86))=0,1,(('Tela de entrada'!$G$15*'Tela de entrada'!$D$12)-SUMIFS($K$2:$K$745,$B$2:$B$745,B86,$A$2:$A$745,A86)))))</f>
        <v>0</v>
      </c>
      <c r="N86" s="1">
        <f>IFERROR(IF(SUM('Tela de entrada'!$G$20:$G$763)&gt;0,INDEX('Tela de entrada'!$G$20:$G$763,MATCH('Contrato Firme'!D86,'Tela de entrada'!$F$20:$F$763,0),1),K86-L86+M86),0)</f>
        <v>15</v>
      </c>
    </row>
    <row r="87" spans="1:14" x14ac:dyDescent="0.25">
      <c r="A87">
        <v>1</v>
      </c>
      <c r="B87">
        <v>1</v>
      </c>
      <c r="C87">
        <v>1</v>
      </c>
      <c r="D87">
        <v>86</v>
      </c>
      <c r="E87">
        <v>1</v>
      </c>
      <c r="F87" s="1">
        <f>INDEX('Tela de entrada'!$C$20:$C$763,MATCH('Contrato Firme'!D87,'Tela de entrada'!$B$20:$B$763,0),1)</f>
        <v>5</v>
      </c>
      <c r="G87">
        <v>0</v>
      </c>
      <c r="H87">
        <f t="shared" si="6"/>
        <v>5</v>
      </c>
      <c r="I87" s="1">
        <f t="shared" si="7"/>
        <v>2.5000000000000001E-4</v>
      </c>
      <c r="J87" s="1">
        <f>IF('Tela de entrada'!$G$13="carga",('Tela de entrada'!$G$12*'Tela de entrada'!$D$12)*I87,'Tela de entrada'!$G$12)</f>
        <v>1.86</v>
      </c>
      <c r="K87" s="1">
        <f>IF('Tela de entrada'!$G$12&gt;0,IFERROR(MIN('Tela de entrada'!$G$15,MAX(J87,'Tela de entrada'!$G$14)),""),0)</f>
        <v>3</v>
      </c>
      <c r="L87" s="1">
        <f>MAX(0,(SUMIFS($K$2:$K$745,$B$2:$B$745,B87,$A$2:$A$745,A87)-SUMIFS($J$2:$J$745,$B$2:$B$745,B87,$A$2:$A$745,A87)))*((K87-'Tela de entrada'!$G$14)/(IF(SUMIFS($K$2:$K$745,$B$2:$B$745,B87,$A$2:$A$745,A87)-('Tela de entrada'!$G$14*'Tela de entrada'!$D$12)=0,1,(SUMIFS($K$2:$K$745,$B$2:$B$745,B87,$A$2:$A$745,A87)-('Tela de entrada'!$G$14*'Tela de entrada'!$D$12)))))</f>
        <v>0</v>
      </c>
      <c r="M87" s="1">
        <f>MAX(0,(SUMIFS($J$2:$J$745,$B$2:$B$745,B87,$A$2:$A$745,A87)-SUMIFS($K$2:$K$745,$B$2:$B$745,B87,$A$2:$A$745,A87)))*(('Tela de entrada'!$G$15-K87)/(IF((('Tela de entrada'!$G$15*'Tela de entrada'!$D$12)-SUMIFS($K$2:$K$745,$B$2:$B$745,B87,$A$2:$A$745,A87))=0,1,(('Tela de entrada'!$G$15*'Tela de entrada'!$D$12)-SUMIFS($K$2:$K$745,$B$2:$B$745,B87,$A$2:$A$745,A87)))))</f>
        <v>0.78366032581659484</v>
      </c>
      <c r="N87" s="1">
        <f>IFERROR(IF(SUM('Tela de entrada'!$G$20:$G$763)&gt;0,INDEX('Tela de entrada'!$G$20:$G$763,MATCH('Contrato Firme'!D87,'Tela de entrada'!$F$20:$F$763,0),1),K87-L87+M87),0)</f>
        <v>3.7836603258165948</v>
      </c>
    </row>
    <row r="88" spans="1:14" x14ac:dyDescent="0.25">
      <c r="A88">
        <v>1</v>
      </c>
      <c r="B88">
        <v>1</v>
      </c>
      <c r="C88">
        <v>1</v>
      </c>
      <c r="D88">
        <v>87</v>
      </c>
      <c r="E88">
        <v>1</v>
      </c>
      <c r="F88" s="1">
        <f>INDEX('Tela de entrada'!$C$20:$C$763,MATCH('Contrato Firme'!D88,'Tela de entrada'!$B$20:$B$763,0),1)</f>
        <v>34</v>
      </c>
      <c r="G88">
        <v>0</v>
      </c>
      <c r="H88">
        <f t="shared" si="6"/>
        <v>34</v>
      </c>
      <c r="I88" s="1">
        <f t="shared" si="7"/>
        <v>1.6999999999999999E-3</v>
      </c>
      <c r="J88" s="1">
        <f>IF('Tela de entrada'!$G$13="carga",('Tela de entrada'!$G$12*'Tela de entrada'!$D$12)*I88,'Tela de entrada'!$G$12)</f>
        <v>12.648</v>
      </c>
      <c r="K88" s="1">
        <f>IF('Tela de entrada'!$G$12&gt;0,IFERROR(MIN('Tela de entrada'!$G$15,MAX(J88,'Tela de entrada'!$G$14)),""),0)</f>
        <v>12.648</v>
      </c>
      <c r="L88" s="1">
        <f>MAX(0,(SUMIFS($K$2:$K$745,$B$2:$B$745,B88,$A$2:$A$745,A88)-SUMIFS($J$2:$J$745,$B$2:$B$745,B88,$A$2:$A$745,A88)))*((K88-'Tela de entrada'!$G$14)/(IF(SUMIFS($K$2:$K$745,$B$2:$B$745,B88,$A$2:$A$745,A88)-('Tela de entrada'!$G$14*'Tela de entrada'!$D$12)=0,1,(SUMIFS($K$2:$K$745,$B$2:$B$745,B88,$A$2:$A$745,A88)-('Tela de entrada'!$G$14*'Tela de entrada'!$D$12)))))</f>
        <v>0</v>
      </c>
      <c r="M88" s="1">
        <f>MAX(0,(SUMIFS($J$2:$J$745,$B$2:$B$745,B88,$A$2:$A$745,A88)-SUMIFS($K$2:$K$745,$B$2:$B$745,B88,$A$2:$A$745,A88)))*(('Tela de entrada'!$G$15-K88)/(IF((('Tela de entrada'!$G$15*'Tela de entrada'!$D$12)-SUMIFS($K$2:$K$745,$B$2:$B$745,B88,$A$2:$A$745,A88))=0,1,(('Tela de entrada'!$G$15*'Tela de entrada'!$D$12)-SUMIFS($K$2:$K$745,$B$2:$B$745,B88,$A$2:$A$745,A88)))))</f>
        <v>0.15359742386005262</v>
      </c>
      <c r="N88" s="1">
        <f>IFERROR(IF(SUM('Tela de entrada'!$G$20:$G$763)&gt;0,INDEX('Tela de entrada'!$G$20:$G$763,MATCH('Contrato Firme'!D88,'Tela de entrada'!$F$20:$F$763,0),1),K88-L88+M88),0)</f>
        <v>12.801597423860052</v>
      </c>
    </row>
    <row r="89" spans="1:14" x14ac:dyDescent="0.25">
      <c r="A89">
        <v>1</v>
      </c>
      <c r="B89">
        <v>1</v>
      </c>
      <c r="C89">
        <v>1</v>
      </c>
      <c r="D89">
        <v>88</v>
      </c>
      <c r="E89">
        <v>1</v>
      </c>
      <c r="F89" s="1">
        <f>INDEX('Tela de entrada'!$C$20:$C$763,MATCH('Contrato Firme'!D89,'Tela de entrada'!$B$20:$B$763,0),1)</f>
        <v>26</v>
      </c>
      <c r="G89">
        <v>0</v>
      </c>
      <c r="H89">
        <f t="shared" si="6"/>
        <v>26</v>
      </c>
      <c r="I89" s="1">
        <f t="shared" si="7"/>
        <v>1.2999999999999999E-3</v>
      </c>
      <c r="J89" s="1">
        <f>IF('Tela de entrada'!$G$13="carga",('Tela de entrada'!$G$12*'Tela de entrada'!$D$12)*I89,'Tela de entrada'!$G$12)</f>
        <v>9.6719999999999988</v>
      </c>
      <c r="K89" s="1">
        <f>IF('Tela de entrada'!$G$12&gt;0,IFERROR(MIN('Tela de entrada'!$G$15,MAX(J89,'Tela de entrada'!$G$14)),""),0)</f>
        <v>9.6719999999999988</v>
      </c>
      <c r="L89" s="1">
        <f>MAX(0,(SUMIFS($K$2:$K$745,$B$2:$B$745,B89,$A$2:$A$745,A89)-SUMIFS($J$2:$J$745,$B$2:$B$745,B89,$A$2:$A$745,A89)))*((K89-'Tela de entrada'!$G$14)/(IF(SUMIFS($K$2:$K$745,$B$2:$B$745,B89,$A$2:$A$745,A89)-('Tela de entrada'!$G$14*'Tela de entrada'!$D$12)=0,1,(SUMIFS($K$2:$K$745,$B$2:$B$745,B89,$A$2:$A$745,A89)-('Tela de entrada'!$G$14*'Tela de entrada'!$D$12)))))</f>
        <v>0</v>
      </c>
      <c r="M89" s="1">
        <f>MAX(0,(SUMIFS($J$2:$J$745,$B$2:$B$745,B89,$A$2:$A$745,A89)-SUMIFS($K$2:$K$745,$B$2:$B$745,B89,$A$2:$A$745,A89)))*(('Tela de entrada'!$G$15-K89)/(IF((('Tela de entrada'!$G$15*'Tela de entrada'!$D$12)-SUMIFS($K$2:$K$745,$B$2:$B$745,B89,$A$2:$A$745,A89))=0,1,(('Tela de entrada'!$G$15*'Tela de entrada'!$D$12)-SUMIFS($K$2:$K$745,$B$2:$B$745,B89,$A$2:$A$745,A89)))))</f>
        <v>0.34794518466256819</v>
      </c>
      <c r="N89" s="1">
        <f>IFERROR(IF(SUM('Tela de entrada'!$G$20:$G$763)&gt;0,INDEX('Tela de entrada'!$G$20:$G$763,MATCH('Contrato Firme'!D89,'Tela de entrada'!$F$20:$F$763,0),1),K89-L89+M89),0)</f>
        <v>10.019945184662568</v>
      </c>
    </row>
    <row r="90" spans="1:14" x14ac:dyDescent="0.25">
      <c r="A90">
        <v>1</v>
      </c>
      <c r="B90">
        <v>1</v>
      </c>
      <c r="C90">
        <v>1</v>
      </c>
      <c r="D90">
        <v>89</v>
      </c>
      <c r="E90">
        <v>1</v>
      </c>
      <c r="F90" s="1">
        <f>INDEX('Tela de entrada'!$C$20:$C$763,MATCH('Contrato Firme'!D90,'Tela de entrada'!$B$20:$B$763,0),1)</f>
        <v>44</v>
      </c>
      <c r="G90">
        <v>0</v>
      </c>
      <c r="H90">
        <f t="shared" si="6"/>
        <v>44</v>
      </c>
      <c r="I90" s="1">
        <f t="shared" si="7"/>
        <v>2.2000000000000001E-3</v>
      </c>
      <c r="J90" s="1">
        <f>IF('Tela de entrada'!$G$13="carga",('Tela de entrada'!$G$12*'Tela de entrada'!$D$12)*I90,'Tela de entrada'!$G$12)</f>
        <v>16.368000000000002</v>
      </c>
      <c r="K90" s="1">
        <f>IF('Tela de entrada'!$G$12&gt;0,IFERROR(MIN('Tela de entrada'!$G$15,MAX(J90,'Tela de entrada'!$G$14)),""),0)</f>
        <v>15</v>
      </c>
      <c r="L90" s="1">
        <f>MAX(0,(SUMIFS($K$2:$K$745,$B$2:$B$745,B90,$A$2:$A$745,A90)-SUMIFS($J$2:$J$745,$B$2:$B$745,B90,$A$2:$A$745,A90)))*((K90-'Tela de entrada'!$G$14)/(IF(SUMIFS($K$2:$K$745,$B$2:$B$745,B90,$A$2:$A$745,A90)-('Tela de entrada'!$G$14*'Tela de entrada'!$D$12)=0,1,(SUMIFS($K$2:$K$745,$B$2:$B$745,B90,$A$2:$A$745,A90)-('Tela de entrada'!$G$14*'Tela de entrada'!$D$12)))))</f>
        <v>0</v>
      </c>
      <c r="M90" s="1">
        <f>MAX(0,(SUMIFS($J$2:$J$745,$B$2:$B$745,B90,$A$2:$A$745,A90)-SUMIFS($K$2:$K$745,$B$2:$B$745,B90,$A$2:$A$745,A90)))*(('Tela de entrada'!$G$15-K90)/(IF((('Tela de entrada'!$G$15*'Tela de entrada'!$D$12)-SUMIFS($K$2:$K$745,$B$2:$B$745,B90,$A$2:$A$745,A90))=0,1,(('Tela de entrada'!$G$15*'Tela de entrada'!$D$12)-SUMIFS($K$2:$K$745,$B$2:$B$745,B90,$A$2:$A$745,A90)))))</f>
        <v>0</v>
      </c>
      <c r="N90" s="1">
        <f>IFERROR(IF(SUM('Tela de entrada'!$G$20:$G$763)&gt;0,INDEX('Tela de entrada'!$G$20:$G$763,MATCH('Contrato Firme'!D90,'Tela de entrada'!$F$20:$F$763,0),1),K90-L90+M90),0)</f>
        <v>15</v>
      </c>
    </row>
    <row r="91" spans="1:14" x14ac:dyDescent="0.25">
      <c r="A91">
        <v>1</v>
      </c>
      <c r="B91">
        <v>1</v>
      </c>
      <c r="C91">
        <v>1</v>
      </c>
      <c r="D91">
        <v>90</v>
      </c>
      <c r="E91">
        <v>1</v>
      </c>
      <c r="F91" s="1">
        <f>INDEX('Tela de entrada'!$C$20:$C$763,MATCH('Contrato Firme'!D91,'Tela de entrada'!$B$20:$B$763,0),1)</f>
        <v>18</v>
      </c>
      <c r="G91">
        <v>0</v>
      </c>
      <c r="H91">
        <f t="shared" si="6"/>
        <v>18</v>
      </c>
      <c r="I91" s="1">
        <f t="shared" si="7"/>
        <v>8.9999999999999998E-4</v>
      </c>
      <c r="J91" s="1">
        <f>IF('Tela de entrada'!$G$13="carga",('Tela de entrada'!$G$12*'Tela de entrada'!$D$12)*I91,'Tela de entrada'!$G$12)</f>
        <v>6.6959999999999997</v>
      </c>
      <c r="K91" s="1">
        <f>IF('Tela de entrada'!$G$12&gt;0,IFERROR(MIN('Tela de entrada'!$G$15,MAX(J91,'Tela de entrada'!$G$14)),""),0)</f>
        <v>6.6959999999999997</v>
      </c>
      <c r="L91" s="1">
        <f>MAX(0,(SUMIFS($K$2:$K$745,$B$2:$B$745,B91,$A$2:$A$745,A91)-SUMIFS($J$2:$J$745,$B$2:$B$745,B91,$A$2:$A$745,A91)))*((K91-'Tela de entrada'!$G$14)/(IF(SUMIFS($K$2:$K$745,$B$2:$B$745,B91,$A$2:$A$745,A91)-('Tela de entrada'!$G$14*'Tela de entrada'!$D$12)=0,1,(SUMIFS($K$2:$K$745,$B$2:$B$745,B91,$A$2:$A$745,A91)-('Tela de entrada'!$G$14*'Tela de entrada'!$D$12)))))</f>
        <v>0</v>
      </c>
      <c r="M91" s="1">
        <f>MAX(0,(SUMIFS($J$2:$J$745,$B$2:$B$745,B91,$A$2:$A$745,A91)-SUMIFS($K$2:$K$745,$B$2:$B$745,B91,$A$2:$A$745,A91)))*(('Tela de entrada'!$G$15-K91)/(IF((('Tela de entrada'!$G$15*'Tela de entrada'!$D$12)-SUMIFS($K$2:$K$745,$B$2:$B$745,B91,$A$2:$A$745,A91))=0,1,(('Tela de entrada'!$G$15*'Tela de entrada'!$D$12)-SUMIFS($K$2:$K$745,$B$2:$B$745,B91,$A$2:$A$745,A91)))))</f>
        <v>0.54229294546508366</v>
      </c>
      <c r="N91" s="1">
        <f>IFERROR(IF(SUM('Tela de entrada'!$G$20:$G$763)&gt;0,INDEX('Tela de entrada'!$G$20:$G$763,MATCH('Contrato Firme'!D91,'Tela de entrada'!$F$20:$F$763,0),1),K91-L91+M91),0)</f>
        <v>7.2382929454650835</v>
      </c>
    </row>
    <row r="92" spans="1:14" x14ac:dyDescent="0.25">
      <c r="A92">
        <v>1</v>
      </c>
      <c r="B92">
        <v>1</v>
      </c>
      <c r="C92">
        <v>1</v>
      </c>
      <c r="D92">
        <v>91</v>
      </c>
      <c r="E92">
        <v>1</v>
      </c>
      <c r="F92" s="1">
        <f>INDEX('Tela de entrada'!$C$20:$C$763,MATCH('Contrato Firme'!D92,'Tela de entrada'!$B$20:$B$763,0),1)</f>
        <v>25</v>
      </c>
      <c r="G92">
        <v>0</v>
      </c>
      <c r="H92">
        <f t="shared" si="6"/>
        <v>25</v>
      </c>
      <c r="I92" s="1">
        <f t="shared" si="7"/>
        <v>1.25E-3</v>
      </c>
      <c r="J92" s="1">
        <f>IF('Tela de entrada'!$G$13="carga",('Tela de entrada'!$G$12*'Tela de entrada'!$D$12)*I92,'Tela de entrada'!$G$12)</f>
        <v>9.3000000000000007</v>
      </c>
      <c r="K92" s="1">
        <f>IF('Tela de entrada'!$G$12&gt;0,IFERROR(MIN('Tela de entrada'!$G$15,MAX(J92,'Tela de entrada'!$G$14)),""),0)</f>
        <v>9.3000000000000007</v>
      </c>
      <c r="L92" s="1">
        <f>MAX(0,(SUMIFS($K$2:$K$745,$B$2:$B$745,B92,$A$2:$A$745,A92)-SUMIFS($J$2:$J$745,$B$2:$B$745,B92,$A$2:$A$745,A92)))*((K92-'Tela de entrada'!$G$14)/(IF(SUMIFS($K$2:$K$745,$B$2:$B$745,B92,$A$2:$A$745,A92)-('Tela de entrada'!$G$14*'Tela de entrada'!$D$12)=0,1,(SUMIFS($K$2:$K$745,$B$2:$B$745,B92,$A$2:$A$745,A92)-('Tela de entrada'!$G$14*'Tela de entrada'!$D$12)))))</f>
        <v>0</v>
      </c>
      <c r="M92" s="1">
        <f>MAX(0,(SUMIFS($J$2:$J$745,$B$2:$B$745,B92,$A$2:$A$745,A92)-SUMIFS($K$2:$K$745,$B$2:$B$745,B92,$A$2:$A$745,A92)))*(('Tela de entrada'!$G$15-K92)/(IF((('Tela de entrada'!$G$15*'Tela de entrada'!$D$12)-SUMIFS($K$2:$K$745,$B$2:$B$745,B92,$A$2:$A$745,A92))=0,1,(('Tela de entrada'!$G$15*'Tela de entrada'!$D$12)-SUMIFS($K$2:$K$745,$B$2:$B$745,B92,$A$2:$A$745,A92)))))</f>
        <v>0.37223865476288254</v>
      </c>
      <c r="N92" s="1">
        <f>IFERROR(IF(SUM('Tela de entrada'!$G$20:$G$763)&gt;0,INDEX('Tela de entrada'!$G$20:$G$763,MATCH('Contrato Firme'!D92,'Tela de entrada'!$F$20:$F$763,0),1),K92-L92+M92),0)</f>
        <v>9.672238654762884</v>
      </c>
    </row>
    <row r="93" spans="1:14" x14ac:dyDescent="0.25">
      <c r="A93">
        <v>1</v>
      </c>
      <c r="B93">
        <v>1</v>
      </c>
      <c r="C93">
        <v>1</v>
      </c>
      <c r="D93">
        <v>92</v>
      </c>
      <c r="E93">
        <v>1</v>
      </c>
      <c r="F93" s="1">
        <f>INDEX('Tela de entrada'!$C$20:$C$763,MATCH('Contrato Firme'!D93,'Tela de entrada'!$B$20:$B$763,0),1)</f>
        <v>29</v>
      </c>
      <c r="G93">
        <v>0</v>
      </c>
      <c r="H93">
        <f t="shared" si="6"/>
        <v>29</v>
      </c>
      <c r="I93" s="1">
        <f t="shared" si="7"/>
        <v>1.4499999999999999E-3</v>
      </c>
      <c r="J93" s="1">
        <f>IF('Tela de entrada'!$G$13="carga",('Tela de entrada'!$G$12*'Tela de entrada'!$D$12)*I93,'Tela de entrada'!$G$12)</f>
        <v>10.787999999999998</v>
      </c>
      <c r="K93" s="1">
        <f>IF('Tela de entrada'!$G$12&gt;0,IFERROR(MIN('Tela de entrada'!$G$15,MAX(J93,'Tela de entrada'!$G$14)),""),0)</f>
        <v>10.787999999999998</v>
      </c>
      <c r="L93" s="1">
        <f>MAX(0,(SUMIFS($K$2:$K$745,$B$2:$B$745,B93,$A$2:$A$745,A93)-SUMIFS($J$2:$J$745,$B$2:$B$745,B93,$A$2:$A$745,A93)))*((K93-'Tela de entrada'!$G$14)/(IF(SUMIFS($K$2:$K$745,$B$2:$B$745,B93,$A$2:$A$745,A93)-('Tela de entrada'!$G$14*'Tela de entrada'!$D$12)=0,1,(SUMIFS($K$2:$K$745,$B$2:$B$745,B93,$A$2:$A$745,A93)-('Tela de entrada'!$G$14*'Tela de entrada'!$D$12)))))</f>
        <v>0</v>
      </c>
      <c r="M93" s="1">
        <f>MAX(0,(SUMIFS($J$2:$J$745,$B$2:$B$745,B93,$A$2:$A$745,A93)-SUMIFS($K$2:$K$745,$B$2:$B$745,B93,$A$2:$A$745,A93)))*(('Tela de entrada'!$G$15-K93)/(IF((('Tela de entrada'!$G$15*'Tela de entrada'!$D$12)-SUMIFS($K$2:$K$745,$B$2:$B$745,B93,$A$2:$A$745,A93))=0,1,(('Tela de entrada'!$G$15*'Tela de entrada'!$D$12)-SUMIFS($K$2:$K$745,$B$2:$B$745,B93,$A$2:$A$745,A93)))))</f>
        <v>0.27506477436162491</v>
      </c>
      <c r="N93" s="1">
        <f>IFERROR(IF(SUM('Tela de entrada'!$G$20:$G$763)&gt;0,INDEX('Tela de entrada'!$G$20:$G$763,MATCH('Contrato Firme'!D93,'Tela de entrada'!$F$20:$F$763,0),1),K93-L93+M93),0)</f>
        <v>11.063064774361623</v>
      </c>
    </row>
    <row r="94" spans="1:14" x14ac:dyDescent="0.25">
      <c r="A94">
        <v>1</v>
      </c>
      <c r="B94">
        <v>1</v>
      </c>
      <c r="C94">
        <v>1</v>
      </c>
      <c r="D94">
        <v>93</v>
      </c>
      <c r="E94">
        <v>1</v>
      </c>
      <c r="F94" s="1">
        <f>INDEX('Tela de entrada'!$C$20:$C$763,MATCH('Contrato Firme'!D94,'Tela de entrada'!$B$20:$B$763,0),1)</f>
        <v>38</v>
      </c>
      <c r="G94">
        <v>0</v>
      </c>
      <c r="H94">
        <f t="shared" si="6"/>
        <v>38</v>
      </c>
      <c r="I94" s="1">
        <f t="shared" si="7"/>
        <v>1.9E-3</v>
      </c>
      <c r="J94" s="1">
        <f>IF('Tela de entrada'!$G$13="carga",('Tela de entrada'!$G$12*'Tela de entrada'!$D$12)*I94,'Tela de entrada'!$G$12)</f>
        <v>14.135999999999999</v>
      </c>
      <c r="K94" s="1">
        <f>IF('Tela de entrada'!$G$12&gt;0,IFERROR(MIN('Tela de entrada'!$G$15,MAX(J94,'Tela de entrada'!$G$14)),""),0)</f>
        <v>14.135999999999999</v>
      </c>
      <c r="L94" s="1">
        <f>MAX(0,(SUMIFS($K$2:$K$745,$B$2:$B$745,B94,$A$2:$A$745,A94)-SUMIFS($J$2:$J$745,$B$2:$B$745,B94,$A$2:$A$745,A94)))*((K94-'Tela de entrada'!$G$14)/(IF(SUMIFS($K$2:$K$745,$B$2:$B$745,B94,$A$2:$A$745,A94)-('Tela de entrada'!$G$14*'Tela de entrada'!$D$12)=0,1,(SUMIFS($K$2:$K$745,$B$2:$B$745,B94,$A$2:$A$745,A94)-('Tela de entrada'!$G$14*'Tela de entrada'!$D$12)))))</f>
        <v>0</v>
      </c>
      <c r="M94" s="1">
        <f>MAX(0,(SUMIFS($J$2:$J$745,$B$2:$B$745,B94,$A$2:$A$745,A94)-SUMIFS($K$2:$K$745,$B$2:$B$745,B94,$A$2:$A$745,A94)))*(('Tela de entrada'!$G$15-K94)/(IF((('Tela de entrada'!$G$15*'Tela de entrada'!$D$12)-SUMIFS($K$2:$K$745,$B$2:$B$745,B94,$A$2:$A$745,A94))=0,1,(('Tela de entrada'!$G$15*'Tela de entrada'!$D$12)-SUMIFS($K$2:$K$745,$B$2:$B$745,B94,$A$2:$A$745,A94)))))</f>
        <v>5.6423543458794884E-2</v>
      </c>
      <c r="N94" s="1">
        <f>IFERROR(IF(SUM('Tela de entrada'!$G$20:$G$763)&gt;0,INDEX('Tela de entrada'!$G$20:$G$763,MATCH('Contrato Firme'!D94,'Tela de entrada'!$F$20:$F$763,0),1),K94-L94+M94),0)</f>
        <v>14.192423543458794</v>
      </c>
    </row>
    <row r="95" spans="1:14" x14ac:dyDescent="0.25">
      <c r="A95">
        <v>1</v>
      </c>
      <c r="B95">
        <v>1</v>
      </c>
      <c r="C95">
        <v>1</v>
      </c>
      <c r="D95">
        <v>94</v>
      </c>
      <c r="E95">
        <v>1</v>
      </c>
      <c r="F95" s="1">
        <f>INDEX('Tela de entrada'!$C$20:$C$763,MATCH('Contrato Firme'!D95,'Tela de entrada'!$B$20:$B$763,0),1)</f>
        <v>47</v>
      </c>
      <c r="G95">
        <v>0</v>
      </c>
      <c r="H95">
        <f t="shared" si="6"/>
        <v>47</v>
      </c>
      <c r="I95" s="1">
        <f t="shared" si="7"/>
        <v>2.3500000000000001E-3</v>
      </c>
      <c r="J95" s="1">
        <f>IF('Tela de entrada'!$G$13="carga",('Tela de entrada'!$G$12*'Tela de entrada'!$D$12)*I95,'Tela de entrada'!$G$12)</f>
        <v>17.484000000000002</v>
      </c>
      <c r="K95" s="1">
        <f>IF('Tela de entrada'!$G$12&gt;0,IFERROR(MIN('Tela de entrada'!$G$15,MAX(J95,'Tela de entrada'!$G$14)),""),0)</f>
        <v>15</v>
      </c>
      <c r="L95" s="1">
        <f>MAX(0,(SUMIFS($K$2:$K$745,$B$2:$B$745,B95,$A$2:$A$745,A95)-SUMIFS($J$2:$J$745,$B$2:$B$745,B95,$A$2:$A$745,A95)))*((K95-'Tela de entrada'!$G$14)/(IF(SUMIFS($K$2:$K$745,$B$2:$B$745,B95,$A$2:$A$745,A95)-('Tela de entrada'!$G$14*'Tela de entrada'!$D$12)=0,1,(SUMIFS($K$2:$K$745,$B$2:$B$745,B95,$A$2:$A$745,A95)-('Tela de entrada'!$G$14*'Tela de entrada'!$D$12)))))</f>
        <v>0</v>
      </c>
      <c r="M95" s="1">
        <f>MAX(0,(SUMIFS($J$2:$J$745,$B$2:$B$745,B95,$A$2:$A$745,A95)-SUMIFS($K$2:$K$745,$B$2:$B$745,B95,$A$2:$A$745,A95)))*(('Tela de entrada'!$G$15-K95)/(IF((('Tela de entrada'!$G$15*'Tela de entrada'!$D$12)-SUMIFS($K$2:$K$745,$B$2:$B$745,B95,$A$2:$A$745,A95))=0,1,(('Tela de entrada'!$G$15*'Tela de entrada'!$D$12)-SUMIFS($K$2:$K$745,$B$2:$B$745,B95,$A$2:$A$745,A95)))))</f>
        <v>0</v>
      </c>
      <c r="N95" s="1">
        <f>IFERROR(IF(SUM('Tela de entrada'!$G$20:$G$763)&gt;0,INDEX('Tela de entrada'!$G$20:$G$763,MATCH('Contrato Firme'!D95,'Tela de entrada'!$F$20:$F$763,0),1),K95-L95+M95),0)</f>
        <v>15</v>
      </c>
    </row>
    <row r="96" spans="1:14" x14ac:dyDescent="0.25">
      <c r="A96">
        <v>1</v>
      </c>
      <c r="B96">
        <v>1</v>
      </c>
      <c r="C96">
        <v>1</v>
      </c>
      <c r="D96">
        <v>95</v>
      </c>
      <c r="E96">
        <v>1</v>
      </c>
      <c r="F96" s="1">
        <f>INDEX('Tela de entrada'!$C$20:$C$763,MATCH('Contrato Firme'!D96,'Tela de entrada'!$B$20:$B$763,0),1)</f>
        <v>44</v>
      </c>
      <c r="G96">
        <v>0</v>
      </c>
      <c r="H96">
        <f t="shared" si="6"/>
        <v>44</v>
      </c>
      <c r="I96" s="1">
        <f t="shared" si="7"/>
        <v>2.2000000000000001E-3</v>
      </c>
      <c r="J96" s="1">
        <f>IF('Tela de entrada'!$G$13="carga",('Tela de entrada'!$G$12*'Tela de entrada'!$D$12)*I96,'Tela de entrada'!$G$12)</f>
        <v>16.368000000000002</v>
      </c>
      <c r="K96" s="1">
        <f>IF('Tela de entrada'!$G$12&gt;0,IFERROR(MIN('Tela de entrada'!$G$15,MAX(J96,'Tela de entrada'!$G$14)),""),0)</f>
        <v>15</v>
      </c>
      <c r="L96" s="1">
        <f>MAX(0,(SUMIFS($K$2:$K$745,$B$2:$B$745,B96,$A$2:$A$745,A96)-SUMIFS($J$2:$J$745,$B$2:$B$745,B96,$A$2:$A$745,A96)))*((K96-'Tela de entrada'!$G$14)/(IF(SUMIFS($K$2:$K$745,$B$2:$B$745,B96,$A$2:$A$745,A96)-('Tela de entrada'!$G$14*'Tela de entrada'!$D$12)=0,1,(SUMIFS($K$2:$K$745,$B$2:$B$745,B96,$A$2:$A$745,A96)-('Tela de entrada'!$G$14*'Tela de entrada'!$D$12)))))</f>
        <v>0</v>
      </c>
      <c r="M96" s="1">
        <f>MAX(0,(SUMIFS($J$2:$J$745,$B$2:$B$745,B96,$A$2:$A$745,A96)-SUMIFS($K$2:$K$745,$B$2:$B$745,B96,$A$2:$A$745,A96)))*(('Tela de entrada'!$G$15-K96)/(IF((('Tela de entrada'!$G$15*'Tela de entrada'!$D$12)-SUMIFS($K$2:$K$745,$B$2:$B$745,B96,$A$2:$A$745,A96))=0,1,(('Tela de entrada'!$G$15*'Tela de entrada'!$D$12)-SUMIFS($K$2:$K$745,$B$2:$B$745,B96,$A$2:$A$745,A96)))))</f>
        <v>0</v>
      </c>
      <c r="N96" s="1">
        <f>IFERROR(IF(SUM('Tela de entrada'!$G$20:$G$763)&gt;0,INDEX('Tela de entrada'!$G$20:$G$763,MATCH('Contrato Firme'!D96,'Tela de entrada'!$F$20:$F$763,0),1),K96-L96+M96),0)</f>
        <v>15</v>
      </c>
    </row>
    <row r="97" spans="1:14" x14ac:dyDescent="0.25">
      <c r="A97">
        <v>1</v>
      </c>
      <c r="B97">
        <v>1</v>
      </c>
      <c r="C97">
        <v>1</v>
      </c>
      <c r="D97">
        <v>96</v>
      </c>
      <c r="E97">
        <v>1</v>
      </c>
      <c r="F97" s="1">
        <f>INDEX('Tela de entrada'!$C$20:$C$763,MATCH('Contrato Firme'!D97,'Tela de entrada'!$B$20:$B$763,0),1)</f>
        <v>43</v>
      </c>
      <c r="G97">
        <v>0</v>
      </c>
      <c r="H97">
        <f t="shared" si="6"/>
        <v>43</v>
      </c>
      <c r="I97" s="1">
        <f t="shared" si="7"/>
        <v>2.15E-3</v>
      </c>
      <c r="J97" s="1">
        <f>IF('Tela de entrada'!$G$13="carga",('Tela de entrada'!$G$12*'Tela de entrada'!$D$12)*I97,'Tela de entrada'!$G$12)</f>
        <v>15.996</v>
      </c>
      <c r="K97" s="1">
        <f>IF('Tela de entrada'!$G$12&gt;0,IFERROR(MIN('Tela de entrada'!$G$15,MAX(J97,'Tela de entrada'!$G$14)),""),0)</f>
        <v>15</v>
      </c>
      <c r="L97" s="1">
        <f>MAX(0,(SUMIFS($K$2:$K$745,$B$2:$B$745,B97,$A$2:$A$745,A97)-SUMIFS($J$2:$J$745,$B$2:$B$745,B97,$A$2:$A$745,A97)))*((K97-'Tela de entrada'!$G$14)/(IF(SUMIFS($K$2:$K$745,$B$2:$B$745,B97,$A$2:$A$745,A97)-('Tela de entrada'!$G$14*'Tela de entrada'!$D$12)=0,1,(SUMIFS($K$2:$K$745,$B$2:$B$745,B97,$A$2:$A$745,A97)-('Tela de entrada'!$G$14*'Tela de entrada'!$D$12)))))</f>
        <v>0</v>
      </c>
      <c r="M97" s="1">
        <f>MAX(0,(SUMIFS($J$2:$J$745,$B$2:$B$745,B97,$A$2:$A$745,A97)-SUMIFS($K$2:$K$745,$B$2:$B$745,B97,$A$2:$A$745,A97)))*(('Tela de entrada'!$G$15-K97)/(IF((('Tela de entrada'!$G$15*'Tela de entrada'!$D$12)-SUMIFS($K$2:$K$745,$B$2:$B$745,B97,$A$2:$A$745,A97))=0,1,(('Tela de entrada'!$G$15*'Tela de entrada'!$D$12)-SUMIFS($K$2:$K$745,$B$2:$B$745,B97,$A$2:$A$745,A97)))))</f>
        <v>0</v>
      </c>
      <c r="N97" s="1">
        <f>IFERROR(IF(SUM('Tela de entrada'!$G$20:$G$763)&gt;0,INDEX('Tela de entrada'!$G$20:$G$763,MATCH('Contrato Firme'!D97,'Tela de entrada'!$F$20:$F$763,0),1),K97-L97+M97),0)</f>
        <v>15</v>
      </c>
    </row>
    <row r="98" spans="1:14" x14ac:dyDescent="0.25">
      <c r="A98">
        <v>1</v>
      </c>
      <c r="B98">
        <v>1</v>
      </c>
      <c r="C98">
        <v>1</v>
      </c>
      <c r="D98">
        <v>97</v>
      </c>
      <c r="E98">
        <v>1</v>
      </c>
      <c r="F98" s="1">
        <f>INDEX('Tela de entrada'!$C$20:$C$763,MATCH('Contrato Firme'!D98,'Tela de entrada'!$B$20:$B$763,0),1)</f>
        <v>36</v>
      </c>
      <c r="G98">
        <v>0</v>
      </c>
      <c r="H98">
        <f t="shared" si="6"/>
        <v>36</v>
      </c>
      <c r="I98" s="1">
        <f t="shared" si="7"/>
        <v>1.8E-3</v>
      </c>
      <c r="J98" s="1">
        <f>IF('Tela de entrada'!$G$13="carga",('Tela de entrada'!$G$12*'Tela de entrada'!$D$12)*I98,'Tela de entrada'!$G$12)</f>
        <v>13.391999999999999</v>
      </c>
      <c r="K98" s="1">
        <f>IF('Tela de entrada'!$G$12&gt;0,IFERROR(MIN('Tela de entrada'!$G$15,MAX(J98,'Tela de entrada'!$G$14)),""),0)</f>
        <v>13.391999999999999</v>
      </c>
      <c r="L98" s="1">
        <f>MAX(0,(SUMIFS($K$2:$K$745,$B$2:$B$745,B98,$A$2:$A$745,A98)-SUMIFS($J$2:$J$745,$B$2:$B$745,B98,$A$2:$A$745,A98)))*((K98-'Tela de entrada'!$G$14)/(IF(SUMIFS($K$2:$K$745,$B$2:$B$745,B98,$A$2:$A$745,A98)-('Tela de entrada'!$G$14*'Tela de entrada'!$D$12)=0,1,(SUMIFS($K$2:$K$745,$B$2:$B$745,B98,$A$2:$A$745,A98)-('Tela de entrada'!$G$14*'Tela de entrada'!$D$12)))))</f>
        <v>0</v>
      </c>
      <c r="M98" s="1">
        <f>MAX(0,(SUMIFS($J$2:$J$745,$B$2:$B$745,B98,$A$2:$A$745,A98)-SUMIFS($K$2:$K$745,$B$2:$B$745,B98,$A$2:$A$745,A98)))*(('Tela de entrada'!$G$15-K98)/(IF((('Tela de entrada'!$G$15*'Tela de entrada'!$D$12)-SUMIFS($K$2:$K$745,$B$2:$B$745,B98,$A$2:$A$745,A98))=0,1,(('Tela de entrada'!$G$15*'Tela de entrada'!$D$12)-SUMIFS($K$2:$K$745,$B$2:$B$745,B98,$A$2:$A$745,A98)))))</f>
        <v>0.10501048365942375</v>
      </c>
      <c r="N98" s="1">
        <f>IFERROR(IF(SUM('Tela de entrada'!$G$20:$G$763)&gt;0,INDEX('Tela de entrada'!$G$20:$G$763,MATCH('Contrato Firme'!D98,'Tela de entrada'!$F$20:$F$763,0),1),K98-L98+M98),0)</f>
        <v>13.497010483659423</v>
      </c>
    </row>
    <row r="99" spans="1:14" x14ac:dyDescent="0.25">
      <c r="A99">
        <v>1</v>
      </c>
      <c r="B99">
        <v>1</v>
      </c>
      <c r="C99">
        <v>1</v>
      </c>
      <c r="D99">
        <v>98</v>
      </c>
      <c r="E99">
        <v>1</v>
      </c>
      <c r="F99" s="1">
        <f>INDEX('Tela de entrada'!$C$20:$C$763,MATCH('Contrato Firme'!D99,'Tela de entrada'!$B$20:$B$763,0),1)</f>
        <v>34</v>
      </c>
      <c r="G99">
        <v>0</v>
      </c>
      <c r="H99">
        <f t="shared" si="6"/>
        <v>34</v>
      </c>
      <c r="I99" s="1">
        <f t="shared" si="7"/>
        <v>1.6999999999999999E-3</v>
      </c>
      <c r="J99" s="1">
        <f>IF('Tela de entrada'!$G$13="carga",('Tela de entrada'!$G$12*'Tela de entrada'!$D$12)*I99,'Tela de entrada'!$G$12)</f>
        <v>12.648</v>
      </c>
      <c r="K99" s="1">
        <f>IF('Tela de entrada'!$G$12&gt;0,IFERROR(MIN('Tela de entrada'!$G$15,MAX(J99,'Tela de entrada'!$G$14)),""),0)</f>
        <v>12.648</v>
      </c>
      <c r="L99" s="1">
        <f>MAX(0,(SUMIFS($K$2:$K$745,$B$2:$B$745,B99,$A$2:$A$745,A99)-SUMIFS($J$2:$J$745,$B$2:$B$745,B99,$A$2:$A$745,A99)))*((K99-'Tela de entrada'!$G$14)/(IF(SUMIFS($K$2:$K$745,$B$2:$B$745,B99,$A$2:$A$745,A99)-('Tela de entrada'!$G$14*'Tela de entrada'!$D$12)=0,1,(SUMIFS($K$2:$K$745,$B$2:$B$745,B99,$A$2:$A$745,A99)-('Tela de entrada'!$G$14*'Tela de entrada'!$D$12)))))</f>
        <v>0</v>
      </c>
      <c r="M99" s="1">
        <f>MAX(0,(SUMIFS($J$2:$J$745,$B$2:$B$745,B99,$A$2:$A$745,A99)-SUMIFS($K$2:$K$745,$B$2:$B$745,B99,$A$2:$A$745,A99)))*(('Tela de entrada'!$G$15-K99)/(IF((('Tela de entrada'!$G$15*'Tela de entrada'!$D$12)-SUMIFS($K$2:$K$745,$B$2:$B$745,B99,$A$2:$A$745,A99))=0,1,(('Tela de entrada'!$G$15*'Tela de entrada'!$D$12)-SUMIFS($K$2:$K$745,$B$2:$B$745,B99,$A$2:$A$745,A99)))))</f>
        <v>0.15359742386005262</v>
      </c>
      <c r="N99" s="1">
        <f>IFERROR(IF(SUM('Tela de entrada'!$G$20:$G$763)&gt;0,INDEX('Tela de entrada'!$G$20:$G$763,MATCH('Contrato Firme'!D99,'Tela de entrada'!$F$20:$F$763,0),1),K99-L99+M99),0)</f>
        <v>12.801597423860052</v>
      </c>
    </row>
    <row r="100" spans="1:14" x14ac:dyDescent="0.25">
      <c r="A100">
        <v>1</v>
      </c>
      <c r="B100">
        <v>1</v>
      </c>
      <c r="C100">
        <v>1</v>
      </c>
      <c r="D100">
        <v>99</v>
      </c>
      <c r="E100">
        <v>1</v>
      </c>
      <c r="F100" s="1">
        <f>INDEX('Tela de entrada'!$C$20:$C$763,MATCH('Contrato Firme'!D100,'Tela de entrada'!$B$20:$B$763,0),1)</f>
        <v>31</v>
      </c>
      <c r="G100">
        <v>0</v>
      </c>
      <c r="H100">
        <f t="shared" si="6"/>
        <v>31</v>
      </c>
      <c r="I100" s="1">
        <f t="shared" si="7"/>
        <v>1.5499999999999999E-3</v>
      </c>
      <c r="J100" s="1">
        <f>IF('Tela de entrada'!$G$13="carga",('Tela de entrada'!$G$12*'Tela de entrada'!$D$12)*I100,'Tela de entrada'!$G$12)</f>
        <v>11.532</v>
      </c>
      <c r="K100" s="1">
        <f>IF('Tela de entrada'!$G$12&gt;0,IFERROR(MIN('Tela de entrada'!$G$15,MAX(J100,'Tela de entrada'!$G$14)),""),0)</f>
        <v>11.532</v>
      </c>
      <c r="L100" s="1">
        <f>MAX(0,(SUMIFS($K$2:$K$745,$B$2:$B$745,B100,$A$2:$A$745,A100)-SUMIFS($J$2:$J$745,$B$2:$B$745,B100,$A$2:$A$745,A100)))*((K100-'Tela de entrada'!$G$14)/(IF(SUMIFS($K$2:$K$745,$B$2:$B$745,B100,$A$2:$A$745,A100)-('Tela de entrada'!$G$14*'Tela de entrada'!$D$12)=0,1,(SUMIFS($K$2:$K$745,$B$2:$B$745,B100,$A$2:$A$745,A100)-('Tela de entrada'!$G$14*'Tela de entrada'!$D$12)))))</f>
        <v>0</v>
      </c>
      <c r="M100" s="1">
        <f>MAX(0,(SUMIFS($J$2:$J$745,$B$2:$B$745,B100,$A$2:$A$745,A100)-SUMIFS($K$2:$K$745,$B$2:$B$745,B100,$A$2:$A$745,A100)))*(('Tela de entrada'!$G$15-K100)/(IF((('Tela de entrada'!$G$15*'Tela de entrada'!$D$12)-SUMIFS($K$2:$K$745,$B$2:$B$745,B100,$A$2:$A$745,A100))=0,1,(('Tela de entrada'!$G$15*'Tela de entrada'!$D$12)-SUMIFS($K$2:$K$745,$B$2:$B$745,B100,$A$2:$A$745,A100)))))</f>
        <v>0.22647783416099593</v>
      </c>
      <c r="N100" s="1">
        <f>IFERROR(IF(SUM('Tela de entrada'!$G$20:$G$763)&gt;0,INDEX('Tela de entrada'!$G$20:$G$763,MATCH('Contrato Firme'!D100,'Tela de entrada'!$F$20:$F$763,0),1),K100-L100+M100),0)</f>
        <v>11.758477834160995</v>
      </c>
    </row>
    <row r="101" spans="1:14" x14ac:dyDescent="0.25">
      <c r="A101">
        <v>1</v>
      </c>
      <c r="B101">
        <v>1</v>
      </c>
      <c r="C101">
        <v>1</v>
      </c>
      <c r="D101">
        <v>100</v>
      </c>
      <c r="E101">
        <v>1</v>
      </c>
      <c r="F101" s="1">
        <f>INDEX('Tela de entrada'!$C$20:$C$763,MATCH('Contrato Firme'!D101,'Tela de entrada'!$B$20:$B$763,0),1)</f>
        <v>47</v>
      </c>
      <c r="G101">
        <v>0</v>
      </c>
      <c r="H101">
        <f t="shared" si="6"/>
        <v>47</v>
      </c>
      <c r="I101" s="1">
        <f t="shared" si="7"/>
        <v>2.3500000000000001E-3</v>
      </c>
      <c r="J101" s="1">
        <f>IF('Tela de entrada'!$G$13="carga",('Tela de entrada'!$G$12*'Tela de entrada'!$D$12)*I101,'Tela de entrada'!$G$12)</f>
        <v>17.484000000000002</v>
      </c>
      <c r="K101" s="1">
        <f>IF('Tela de entrada'!$G$12&gt;0,IFERROR(MIN('Tela de entrada'!$G$15,MAX(J101,'Tela de entrada'!$G$14)),""),0)</f>
        <v>15</v>
      </c>
      <c r="L101" s="1">
        <f>MAX(0,(SUMIFS($K$2:$K$745,$B$2:$B$745,B101,$A$2:$A$745,A101)-SUMIFS($J$2:$J$745,$B$2:$B$745,B101,$A$2:$A$745,A101)))*((K101-'Tela de entrada'!$G$14)/(IF(SUMIFS($K$2:$K$745,$B$2:$B$745,B101,$A$2:$A$745,A101)-('Tela de entrada'!$G$14*'Tela de entrada'!$D$12)=0,1,(SUMIFS($K$2:$K$745,$B$2:$B$745,B101,$A$2:$A$745,A101)-('Tela de entrada'!$G$14*'Tela de entrada'!$D$12)))))</f>
        <v>0</v>
      </c>
      <c r="M101" s="1">
        <f>MAX(0,(SUMIFS($J$2:$J$745,$B$2:$B$745,B101,$A$2:$A$745,A101)-SUMIFS($K$2:$K$745,$B$2:$B$745,B101,$A$2:$A$745,A101)))*(('Tela de entrada'!$G$15-K101)/(IF((('Tela de entrada'!$G$15*'Tela de entrada'!$D$12)-SUMIFS($K$2:$K$745,$B$2:$B$745,B101,$A$2:$A$745,A101))=0,1,(('Tela de entrada'!$G$15*'Tela de entrada'!$D$12)-SUMIFS($K$2:$K$745,$B$2:$B$745,B101,$A$2:$A$745,A101)))))</f>
        <v>0</v>
      </c>
      <c r="N101" s="1">
        <f>IFERROR(IF(SUM('Tela de entrada'!$G$20:$G$763)&gt;0,INDEX('Tela de entrada'!$G$20:$G$763,MATCH('Contrato Firme'!D101,'Tela de entrada'!$F$20:$F$763,0),1),K101-L101+M101),0)</f>
        <v>15</v>
      </c>
    </row>
    <row r="102" spans="1:14" x14ac:dyDescent="0.25">
      <c r="A102">
        <v>1</v>
      </c>
      <c r="B102">
        <v>1</v>
      </c>
      <c r="C102">
        <v>1</v>
      </c>
      <c r="D102">
        <v>101</v>
      </c>
      <c r="E102">
        <v>1</v>
      </c>
      <c r="F102" s="1">
        <f>INDEX('Tela de entrada'!$C$20:$C$763,MATCH('Contrato Firme'!D102,'Tela de entrada'!$B$20:$B$763,0),1)</f>
        <v>7</v>
      </c>
      <c r="G102">
        <v>0</v>
      </c>
      <c r="H102">
        <f t="shared" si="6"/>
        <v>7</v>
      </c>
      <c r="I102" s="1">
        <f t="shared" si="7"/>
        <v>3.5E-4</v>
      </c>
      <c r="J102" s="1">
        <f>IF('Tela de entrada'!$G$13="carga",('Tela de entrada'!$G$12*'Tela de entrada'!$D$12)*I102,'Tela de entrada'!$G$12)</f>
        <v>2.6040000000000001</v>
      </c>
      <c r="K102" s="1">
        <f>IF('Tela de entrada'!$G$12&gt;0,IFERROR(MIN('Tela de entrada'!$G$15,MAX(J102,'Tela de entrada'!$G$14)),""),0)</f>
        <v>3</v>
      </c>
      <c r="L102" s="1">
        <f>MAX(0,(SUMIFS($K$2:$K$745,$B$2:$B$745,B102,$A$2:$A$745,A102)-SUMIFS($J$2:$J$745,$B$2:$B$745,B102,$A$2:$A$745,A102)))*((K102-'Tela de entrada'!$G$14)/(IF(SUMIFS($K$2:$K$745,$B$2:$B$745,B102,$A$2:$A$745,A102)-('Tela de entrada'!$G$14*'Tela de entrada'!$D$12)=0,1,(SUMIFS($K$2:$K$745,$B$2:$B$745,B102,$A$2:$A$745,A102)-('Tela de entrada'!$G$14*'Tela de entrada'!$D$12)))))</f>
        <v>0</v>
      </c>
      <c r="M102" s="1">
        <f>MAX(0,(SUMIFS($J$2:$J$745,$B$2:$B$745,B102,$A$2:$A$745,A102)-SUMIFS($K$2:$K$745,$B$2:$B$745,B102,$A$2:$A$745,A102)))*(('Tela de entrada'!$G$15-K102)/(IF((('Tela de entrada'!$G$15*'Tela de entrada'!$D$12)-SUMIFS($K$2:$K$745,$B$2:$B$745,B102,$A$2:$A$745,A102))=0,1,(('Tela de entrada'!$G$15*'Tela de entrada'!$D$12)-SUMIFS($K$2:$K$745,$B$2:$B$745,B102,$A$2:$A$745,A102)))))</f>
        <v>0.78366032581659484</v>
      </c>
      <c r="N102" s="1">
        <f>IFERROR(IF(SUM('Tela de entrada'!$G$20:$G$763)&gt;0,INDEX('Tela de entrada'!$G$20:$G$763,MATCH('Contrato Firme'!D102,'Tela de entrada'!$F$20:$F$763,0),1),K102-L102+M102),0)</f>
        <v>3.7836603258165948</v>
      </c>
    </row>
    <row r="103" spans="1:14" x14ac:dyDescent="0.25">
      <c r="A103">
        <v>1</v>
      </c>
      <c r="B103">
        <v>1</v>
      </c>
      <c r="C103">
        <v>1</v>
      </c>
      <c r="D103">
        <v>102</v>
      </c>
      <c r="E103">
        <v>1</v>
      </c>
      <c r="F103" s="1">
        <f>INDEX('Tela de entrada'!$C$20:$C$763,MATCH('Contrato Firme'!D103,'Tela de entrada'!$B$20:$B$763,0),1)</f>
        <v>45</v>
      </c>
      <c r="G103">
        <v>0</v>
      </c>
      <c r="H103">
        <f t="shared" si="6"/>
        <v>45</v>
      </c>
      <c r="I103" s="1">
        <f t="shared" si="7"/>
        <v>2.2499999999999998E-3</v>
      </c>
      <c r="J103" s="1">
        <f>IF('Tela de entrada'!$G$13="carga",('Tela de entrada'!$G$12*'Tela de entrada'!$D$12)*I103,'Tela de entrada'!$G$12)</f>
        <v>16.739999999999998</v>
      </c>
      <c r="K103" s="1">
        <f>IF('Tela de entrada'!$G$12&gt;0,IFERROR(MIN('Tela de entrada'!$G$15,MAX(J103,'Tela de entrada'!$G$14)),""),0)</f>
        <v>15</v>
      </c>
      <c r="L103" s="1">
        <f>MAX(0,(SUMIFS($K$2:$K$745,$B$2:$B$745,B103,$A$2:$A$745,A103)-SUMIFS($J$2:$J$745,$B$2:$B$745,B103,$A$2:$A$745,A103)))*((K103-'Tela de entrada'!$G$14)/(IF(SUMIFS($K$2:$K$745,$B$2:$B$745,B103,$A$2:$A$745,A103)-('Tela de entrada'!$G$14*'Tela de entrada'!$D$12)=0,1,(SUMIFS($K$2:$K$745,$B$2:$B$745,B103,$A$2:$A$745,A103)-('Tela de entrada'!$G$14*'Tela de entrada'!$D$12)))))</f>
        <v>0</v>
      </c>
      <c r="M103" s="1">
        <f>MAX(0,(SUMIFS($J$2:$J$745,$B$2:$B$745,B103,$A$2:$A$745,A103)-SUMIFS($K$2:$K$745,$B$2:$B$745,B103,$A$2:$A$745,A103)))*(('Tela de entrada'!$G$15-K103)/(IF((('Tela de entrada'!$G$15*'Tela de entrada'!$D$12)-SUMIFS($K$2:$K$745,$B$2:$B$745,B103,$A$2:$A$745,A103))=0,1,(('Tela de entrada'!$G$15*'Tela de entrada'!$D$12)-SUMIFS($K$2:$K$745,$B$2:$B$745,B103,$A$2:$A$745,A103)))))</f>
        <v>0</v>
      </c>
      <c r="N103" s="1">
        <f>IFERROR(IF(SUM('Tela de entrada'!$G$20:$G$763)&gt;0,INDEX('Tela de entrada'!$G$20:$G$763,MATCH('Contrato Firme'!D103,'Tela de entrada'!$F$20:$F$763,0),1),K103-L103+M103),0)</f>
        <v>15</v>
      </c>
    </row>
    <row r="104" spans="1:14" x14ac:dyDescent="0.25">
      <c r="A104">
        <v>1</v>
      </c>
      <c r="B104">
        <v>1</v>
      </c>
      <c r="C104">
        <v>1</v>
      </c>
      <c r="D104">
        <v>103</v>
      </c>
      <c r="E104">
        <v>1</v>
      </c>
      <c r="F104" s="1">
        <f>INDEX('Tela de entrada'!$C$20:$C$763,MATCH('Contrato Firme'!D104,'Tela de entrada'!$B$20:$B$763,0),1)</f>
        <v>41</v>
      </c>
      <c r="G104">
        <v>0</v>
      </c>
      <c r="H104">
        <f t="shared" si="6"/>
        <v>41</v>
      </c>
      <c r="I104" s="1">
        <f t="shared" si="7"/>
        <v>2.0500000000000002E-3</v>
      </c>
      <c r="J104" s="1">
        <f>IF('Tela de entrada'!$G$13="carga",('Tela de entrada'!$G$12*'Tela de entrada'!$D$12)*I104,'Tela de entrada'!$G$12)</f>
        <v>15.252000000000001</v>
      </c>
      <c r="K104" s="1">
        <f>IF('Tela de entrada'!$G$12&gt;0,IFERROR(MIN('Tela de entrada'!$G$15,MAX(J104,'Tela de entrada'!$G$14)),""),0)</f>
        <v>15</v>
      </c>
      <c r="L104" s="1">
        <f>MAX(0,(SUMIFS($K$2:$K$745,$B$2:$B$745,B104,$A$2:$A$745,A104)-SUMIFS($J$2:$J$745,$B$2:$B$745,B104,$A$2:$A$745,A104)))*((K104-'Tela de entrada'!$G$14)/(IF(SUMIFS($K$2:$K$745,$B$2:$B$745,B104,$A$2:$A$745,A104)-('Tela de entrada'!$G$14*'Tela de entrada'!$D$12)=0,1,(SUMIFS($K$2:$K$745,$B$2:$B$745,B104,$A$2:$A$745,A104)-('Tela de entrada'!$G$14*'Tela de entrada'!$D$12)))))</f>
        <v>0</v>
      </c>
      <c r="M104" s="1">
        <f>MAX(0,(SUMIFS($J$2:$J$745,$B$2:$B$745,B104,$A$2:$A$745,A104)-SUMIFS($K$2:$K$745,$B$2:$B$745,B104,$A$2:$A$745,A104)))*(('Tela de entrada'!$G$15-K104)/(IF((('Tela de entrada'!$G$15*'Tela de entrada'!$D$12)-SUMIFS($K$2:$K$745,$B$2:$B$745,B104,$A$2:$A$745,A104))=0,1,(('Tela de entrada'!$G$15*'Tela de entrada'!$D$12)-SUMIFS($K$2:$K$745,$B$2:$B$745,B104,$A$2:$A$745,A104)))))</f>
        <v>0</v>
      </c>
      <c r="N104" s="1">
        <f>IFERROR(IF(SUM('Tela de entrada'!$G$20:$G$763)&gt;0,INDEX('Tela de entrada'!$G$20:$G$763,MATCH('Contrato Firme'!D104,'Tela de entrada'!$F$20:$F$763,0),1),K104-L104+M104),0)</f>
        <v>15</v>
      </c>
    </row>
    <row r="105" spans="1:14" x14ac:dyDescent="0.25">
      <c r="A105">
        <v>1</v>
      </c>
      <c r="B105">
        <v>1</v>
      </c>
      <c r="C105">
        <v>1</v>
      </c>
      <c r="D105">
        <v>104</v>
      </c>
      <c r="E105">
        <v>1</v>
      </c>
      <c r="F105" s="1">
        <f>INDEX('Tela de entrada'!$C$20:$C$763,MATCH('Contrato Firme'!D105,'Tela de entrada'!$B$20:$B$763,0),1)</f>
        <v>13</v>
      </c>
      <c r="G105">
        <v>0</v>
      </c>
      <c r="H105">
        <f t="shared" si="6"/>
        <v>13</v>
      </c>
      <c r="I105" s="1">
        <f t="shared" si="7"/>
        <v>6.4999999999999997E-4</v>
      </c>
      <c r="J105" s="1">
        <f>IF('Tela de entrada'!$G$13="carga",('Tela de entrada'!$G$12*'Tela de entrada'!$D$12)*I105,'Tela de entrada'!$G$12)</f>
        <v>4.8359999999999994</v>
      </c>
      <c r="K105" s="1">
        <f>IF('Tela de entrada'!$G$12&gt;0,IFERROR(MIN('Tela de entrada'!$G$15,MAX(J105,'Tela de entrada'!$G$14)),""),0)</f>
        <v>4.8359999999999994</v>
      </c>
      <c r="L105" s="1">
        <f>MAX(0,(SUMIFS($K$2:$K$745,$B$2:$B$745,B105,$A$2:$A$745,A105)-SUMIFS($J$2:$J$745,$B$2:$B$745,B105,$A$2:$A$745,A105)))*((K105-'Tela de entrada'!$G$14)/(IF(SUMIFS($K$2:$K$745,$B$2:$B$745,B105,$A$2:$A$745,A105)-('Tela de entrada'!$G$14*'Tela de entrada'!$D$12)=0,1,(SUMIFS($K$2:$K$745,$B$2:$B$745,B105,$A$2:$A$745,A105)-('Tela de entrada'!$G$14*'Tela de entrada'!$D$12)))))</f>
        <v>0</v>
      </c>
      <c r="M105" s="1">
        <f>MAX(0,(SUMIFS($J$2:$J$745,$B$2:$B$745,B105,$A$2:$A$745,A105)-SUMIFS($K$2:$K$745,$B$2:$B$745,B105,$A$2:$A$745,A105)))*(('Tela de entrada'!$G$15-K105)/(IF((('Tela de entrada'!$G$15*'Tela de entrada'!$D$12)-SUMIFS($K$2:$K$745,$B$2:$B$745,B105,$A$2:$A$745,A105))=0,1,(('Tela de entrada'!$G$15*'Tela de entrada'!$D$12)-SUMIFS($K$2:$K$745,$B$2:$B$745,B105,$A$2:$A$745,A105)))))</f>
        <v>0.66376029596665598</v>
      </c>
      <c r="N105" s="1">
        <f>IFERROR(IF(SUM('Tela de entrada'!$G$20:$G$763)&gt;0,INDEX('Tela de entrada'!$G$20:$G$763,MATCH('Contrato Firme'!D105,'Tela de entrada'!$F$20:$F$763,0),1),K105-L105+M105),0)</f>
        <v>5.4997602959666558</v>
      </c>
    </row>
    <row r="106" spans="1:14" x14ac:dyDescent="0.25">
      <c r="A106">
        <v>1</v>
      </c>
      <c r="B106">
        <v>1</v>
      </c>
      <c r="C106">
        <v>1</v>
      </c>
      <c r="D106">
        <v>105</v>
      </c>
      <c r="E106">
        <v>1</v>
      </c>
      <c r="F106" s="1">
        <f>INDEX('Tela de entrada'!$C$20:$C$763,MATCH('Contrato Firme'!D106,'Tela de entrada'!$B$20:$B$763,0),1)</f>
        <v>16</v>
      </c>
      <c r="G106">
        <v>0</v>
      </c>
      <c r="H106">
        <f t="shared" si="6"/>
        <v>16</v>
      </c>
      <c r="I106" s="1">
        <f t="shared" si="7"/>
        <v>8.0000000000000004E-4</v>
      </c>
      <c r="J106" s="1">
        <f>IF('Tela de entrada'!$G$13="carga",('Tela de entrada'!$G$12*'Tela de entrada'!$D$12)*I106,'Tela de entrada'!$G$12)</f>
        <v>5.952</v>
      </c>
      <c r="K106" s="1">
        <f>IF('Tela de entrada'!$G$12&gt;0,IFERROR(MIN('Tela de entrada'!$G$15,MAX(J106,'Tela de entrada'!$G$14)),""),0)</f>
        <v>5.952</v>
      </c>
      <c r="L106" s="1">
        <f>MAX(0,(SUMIFS($K$2:$K$745,$B$2:$B$745,B106,$A$2:$A$745,A106)-SUMIFS($J$2:$J$745,$B$2:$B$745,B106,$A$2:$A$745,A106)))*((K106-'Tela de entrada'!$G$14)/(IF(SUMIFS($K$2:$K$745,$B$2:$B$745,B106,$A$2:$A$745,A106)-('Tela de entrada'!$G$14*'Tela de entrada'!$D$12)=0,1,(SUMIFS($K$2:$K$745,$B$2:$B$745,B106,$A$2:$A$745,A106)-('Tela de entrada'!$G$14*'Tela de entrada'!$D$12)))))</f>
        <v>0</v>
      </c>
      <c r="M106" s="1">
        <f>MAX(0,(SUMIFS($J$2:$J$745,$B$2:$B$745,B106,$A$2:$A$745,A106)-SUMIFS($K$2:$K$745,$B$2:$B$745,B106,$A$2:$A$745,A106)))*(('Tela de entrada'!$G$15-K106)/(IF((('Tela de entrada'!$G$15*'Tela de entrada'!$D$12)-SUMIFS($K$2:$K$745,$B$2:$B$745,B106,$A$2:$A$745,A106))=0,1,(('Tela de entrada'!$G$15*'Tela de entrada'!$D$12)-SUMIFS($K$2:$K$745,$B$2:$B$745,B106,$A$2:$A$745,A106)))))</f>
        <v>0.59087988566571259</v>
      </c>
      <c r="N106" s="1">
        <f>IFERROR(IF(SUM('Tela de entrada'!$G$20:$G$763)&gt;0,INDEX('Tela de entrada'!$G$20:$G$763,MATCH('Contrato Firme'!D106,'Tela de entrada'!$F$20:$F$763,0),1),K106-L106+M106),0)</f>
        <v>6.5428798856657124</v>
      </c>
    </row>
    <row r="107" spans="1:14" x14ac:dyDescent="0.25">
      <c r="A107">
        <v>1</v>
      </c>
      <c r="B107">
        <v>1</v>
      </c>
      <c r="C107">
        <v>1</v>
      </c>
      <c r="D107">
        <v>106</v>
      </c>
      <c r="E107">
        <v>1</v>
      </c>
      <c r="F107" s="1">
        <f>INDEX('Tela de entrada'!$C$20:$C$763,MATCH('Contrato Firme'!D107,'Tela de entrada'!$B$20:$B$763,0),1)</f>
        <v>25</v>
      </c>
      <c r="G107">
        <v>0</v>
      </c>
      <c r="H107">
        <f t="shared" si="6"/>
        <v>25</v>
      </c>
      <c r="I107" s="1">
        <f t="shared" si="7"/>
        <v>1.25E-3</v>
      </c>
      <c r="J107" s="1">
        <f>IF('Tela de entrada'!$G$13="carga",('Tela de entrada'!$G$12*'Tela de entrada'!$D$12)*I107,'Tela de entrada'!$G$12)</f>
        <v>9.3000000000000007</v>
      </c>
      <c r="K107" s="1">
        <f>IF('Tela de entrada'!$G$12&gt;0,IFERROR(MIN('Tela de entrada'!$G$15,MAX(J107,'Tela de entrada'!$G$14)),""),0)</f>
        <v>9.3000000000000007</v>
      </c>
      <c r="L107" s="1">
        <f>MAX(0,(SUMIFS($K$2:$K$745,$B$2:$B$745,B107,$A$2:$A$745,A107)-SUMIFS($J$2:$J$745,$B$2:$B$745,B107,$A$2:$A$745,A107)))*((K107-'Tela de entrada'!$G$14)/(IF(SUMIFS($K$2:$K$745,$B$2:$B$745,B107,$A$2:$A$745,A107)-('Tela de entrada'!$G$14*'Tela de entrada'!$D$12)=0,1,(SUMIFS($K$2:$K$745,$B$2:$B$745,B107,$A$2:$A$745,A107)-('Tela de entrada'!$G$14*'Tela de entrada'!$D$12)))))</f>
        <v>0</v>
      </c>
      <c r="M107" s="1">
        <f>MAX(0,(SUMIFS($J$2:$J$745,$B$2:$B$745,B107,$A$2:$A$745,A107)-SUMIFS($K$2:$K$745,$B$2:$B$745,B107,$A$2:$A$745,A107)))*(('Tela de entrada'!$G$15-K107)/(IF((('Tela de entrada'!$G$15*'Tela de entrada'!$D$12)-SUMIFS($K$2:$K$745,$B$2:$B$745,B107,$A$2:$A$745,A107))=0,1,(('Tela de entrada'!$G$15*'Tela de entrada'!$D$12)-SUMIFS($K$2:$K$745,$B$2:$B$745,B107,$A$2:$A$745,A107)))))</f>
        <v>0.37223865476288254</v>
      </c>
      <c r="N107" s="1">
        <f>IFERROR(IF(SUM('Tela de entrada'!$G$20:$G$763)&gt;0,INDEX('Tela de entrada'!$G$20:$G$763,MATCH('Contrato Firme'!D107,'Tela de entrada'!$F$20:$F$763,0),1),K107-L107+M107),0)</f>
        <v>9.672238654762884</v>
      </c>
    </row>
    <row r="108" spans="1:14" x14ac:dyDescent="0.25">
      <c r="A108">
        <v>1</v>
      </c>
      <c r="B108">
        <v>1</v>
      </c>
      <c r="C108">
        <v>1</v>
      </c>
      <c r="D108">
        <v>107</v>
      </c>
      <c r="E108">
        <v>1</v>
      </c>
      <c r="F108" s="1">
        <f>INDEX('Tela de entrada'!$C$20:$C$763,MATCH('Contrato Firme'!D108,'Tela de entrada'!$B$20:$B$763,0),1)</f>
        <v>15</v>
      </c>
      <c r="G108">
        <v>0</v>
      </c>
      <c r="H108">
        <f t="shared" si="6"/>
        <v>15</v>
      </c>
      <c r="I108" s="1">
        <f t="shared" si="7"/>
        <v>7.5000000000000002E-4</v>
      </c>
      <c r="J108" s="1">
        <f>IF('Tela de entrada'!$G$13="carga",('Tela de entrada'!$G$12*'Tela de entrada'!$D$12)*I108,'Tela de entrada'!$G$12)</f>
        <v>5.58</v>
      </c>
      <c r="K108" s="1">
        <f>IF('Tela de entrada'!$G$12&gt;0,IFERROR(MIN('Tela de entrada'!$G$15,MAX(J108,'Tela de entrada'!$G$14)),""),0)</f>
        <v>5.58</v>
      </c>
      <c r="L108" s="1">
        <f>MAX(0,(SUMIFS($K$2:$K$745,$B$2:$B$745,B108,$A$2:$A$745,A108)-SUMIFS($J$2:$J$745,$B$2:$B$745,B108,$A$2:$A$745,A108)))*((K108-'Tela de entrada'!$G$14)/(IF(SUMIFS($K$2:$K$745,$B$2:$B$745,B108,$A$2:$A$745,A108)-('Tela de entrada'!$G$14*'Tela de entrada'!$D$12)=0,1,(SUMIFS($K$2:$K$745,$B$2:$B$745,B108,$A$2:$A$745,A108)-('Tela de entrada'!$G$14*'Tela de entrada'!$D$12)))))</f>
        <v>0</v>
      </c>
      <c r="M108" s="1">
        <f>MAX(0,(SUMIFS($J$2:$J$745,$B$2:$B$745,B108,$A$2:$A$745,A108)-SUMIFS($K$2:$K$745,$B$2:$B$745,B108,$A$2:$A$745,A108)))*(('Tela de entrada'!$G$15-K108)/(IF((('Tela de entrada'!$G$15*'Tela de entrada'!$D$12)-SUMIFS($K$2:$K$745,$B$2:$B$745,B108,$A$2:$A$745,A108))=0,1,(('Tela de entrada'!$G$15*'Tela de entrada'!$D$12)-SUMIFS($K$2:$K$745,$B$2:$B$745,B108,$A$2:$A$745,A108)))))</f>
        <v>0.61517335576602694</v>
      </c>
      <c r="N108" s="1">
        <f>IFERROR(IF(SUM('Tela de entrada'!$G$20:$G$763)&gt;0,INDEX('Tela de entrada'!$G$20:$G$763,MATCH('Contrato Firme'!D108,'Tela de entrada'!$F$20:$F$763,0),1),K108-L108+M108),0)</f>
        <v>6.1951733557660269</v>
      </c>
    </row>
    <row r="109" spans="1:14" x14ac:dyDescent="0.25">
      <c r="A109">
        <v>1</v>
      </c>
      <c r="B109">
        <v>1</v>
      </c>
      <c r="C109">
        <v>1</v>
      </c>
      <c r="D109">
        <v>108</v>
      </c>
      <c r="E109">
        <v>1</v>
      </c>
      <c r="F109" s="1">
        <f>INDEX('Tela de entrada'!$C$20:$C$763,MATCH('Contrato Firme'!D109,'Tela de entrada'!$B$20:$B$763,0),1)</f>
        <v>24</v>
      </c>
      <c r="G109">
        <v>0</v>
      </c>
      <c r="H109">
        <f t="shared" si="6"/>
        <v>24</v>
      </c>
      <c r="I109" s="1">
        <f t="shared" si="7"/>
        <v>1.1999999999999999E-3</v>
      </c>
      <c r="J109" s="1">
        <f>IF('Tela de entrada'!$G$13="carga",('Tela de entrada'!$G$12*'Tela de entrada'!$D$12)*I109,'Tela de entrada'!$G$12)</f>
        <v>8.927999999999999</v>
      </c>
      <c r="K109" s="1">
        <f>IF('Tela de entrada'!$G$12&gt;0,IFERROR(MIN('Tela de entrada'!$G$15,MAX(J109,'Tela de entrada'!$G$14)),""),0)</f>
        <v>8.927999999999999</v>
      </c>
      <c r="L109" s="1">
        <f>MAX(0,(SUMIFS($K$2:$K$745,$B$2:$B$745,B109,$A$2:$A$745,A109)-SUMIFS($J$2:$J$745,$B$2:$B$745,B109,$A$2:$A$745,A109)))*((K109-'Tela de entrada'!$G$14)/(IF(SUMIFS($K$2:$K$745,$B$2:$B$745,B109,$A$2:$A$745,A109)-('Tela de entrada'!$G$14*'Tela de entrada'!$D$12)=0,1,(SUMIFS($K$2:$K$745,$B$2:$B$745,B109,$A$2:$A$745,A109)-('Tela de entrada'!$G$14*'Tela de entrada'!$D$12)))))</f>
        <v>0</v>
      </c>
      <c r="M109" s="1">
        <f>MAX(0,(SUMIFS($J$2:$J$745,$B$2:$B$745,B109,$A$2:$A$745,A109)-SUMIFS($K$2:$K$745,$B$2:$B$745,B109,$A$2:$A$745,A109)))*(('Tela de entrada'!$G$15-K109)/(IF((('Tela de entrada'!$G$15*'Tela de entrada'!$D$12)-SUMIFS($K$2:$K$745,$B$2:$B$745,B109,$A$2:$A$745,A109))=0,1,(('Tela de entrada'!$G$15*'Tela de entrada'!$D$12)-SUMIFS($K$2:$K$745,$B$2:$B$745,B109,$A$2:$A$745,A109)))))</f>
        <v>0.39653212486319711</v>
      </c>
      <c r="N109" s="1">
        <f>IFERROR(IF(SUM('Tela de entrada'!$G$20:$G$763)&gt;0,INDEX('Tela de entrada'!$G$20:$G$763,MATCH('Contrato Firme'!D109,'Tela de entrada'!$F$20:$F$763,0),1),K109-L109+M109),0)</f>
        <v>9.3245321248631967</v>
      </c>
    </row>
    <row r="110" spans="1:14" x14ac:dyDescent="0.25">
      <c r="A110">
        <v>1</v>
      </c>
      <c r="B110">
        <v>1</v>
      </c>
      <c r="C110">
        <v>1</v>
      </c>
      <c r="D110">
        <v>109</v>
      </c>
      <c r="E110">
        <v>1</v>
      </c>
      <c r="F110" s="1">
        <f>INDEX('Tela de entrada'!$C$20:$C$763,MATCH('Contrato Firme'!D110,'Tela de entrada'!$B$20:$B$763,0),1)</f>
        <v>28</v>
      </c>
      <c r="G110">
        <v>0</v>
      </c>
      <c r="H110">
        <f t="shared" si="6"/>
        <v>28</v>
      </c>
      <c r="I110" s="1">
        <f t="shared" si="7"/>
        <v>1.4E-3</v>
      </c>
      <c r="J110" s="1">
        <f>IF('Tela de entrada'!$G$13="carga",('Tela de entrada'!$G$12*'Tela de entrada'!$D$12)*I110,'Tela de entrada'!$G$12)</f>
        <v>10.416</v>
      </c>
      <c r="K110" s="1">
        <f>IF('Tela de entrada'!$G$12&gt;0,IFERROR(MIN('Tela de entrada'!$G$15,MAX(J110,'Tela de entrada'!$G$14)),""),0)</f>
        <v>10.416</v>
      </c>
      <c r="L110" s="1">
        <f>MAX(0,(SUMIFS($K$2:$K$745,$B$2:$B$745,B110,$A$2:$A$745,A110)-SUMIFS($J$2:$J$745,$B$2:$B$745,B110,$A$2:$A$745,A110)))*((K110-'Tela de entrada'!$G$14)/(IF(SUMIFS($K$2:$K$745,$B$2:$B$745,B110,$A$2:$A$745,A110)-('Tela de entrada'!$G$14*'Tela de entrada'!$D$12)=0,1,(SUMIFS($K$2:$K$745,$B$2:$B$745,B110,$A$2:$A$745,A110)-('Tela de entrada'!$G$14*'Tela de entrada'!$D$12)))))</f>
        <v>0</v>
      </c>
      <c r="M110" s="1">
        <f>MAX(0,(SUMIFS($J$2:$J$745,$B$2:$B$745,B110,$A$2:$A$745,A110)-SUMIFS($K$2:$K$745,$B$2:$B$745,B110,$A$2:$A$745,A110)))*(('Tela de entrada'!$G$15-K110)/(IF((('Tela de entrada'!$G$15*'Tela de entrada'!$D$12)-SUMIFS($K$2:$K$745,$B$2:$B$745,B110,$A$2:$A$745,A110))=0,1,(('Tela de entrada'!$G$15*'Tela de entrada'!$D$12)-SUMIFS($K$2:$K$745,$B$2:$B$745,B110,$A$2:$A$745,A110)))))</f>
        <v>0.2993582444619392</v>
      </c>
      <c r="N110" s="1">
        <f>IFERROR(IF(SUM('Tela de entrada'!$G$20:$G$763)&gt;0,INDEX('Tela de entrada'!$G$20:$G$763,MATCH('Contrato Firme'!D110,'Tela de entrada'!$F$20:$F$763,0),1),K110-L110+M110),0)</f>
        <v>10.715358244461939</v>
      </c>
    </row>
    <row r="111" spans="1:14" x14ac:dyDescent="0.25">
      <c r="A111">
        <v>1</v>
      </c>
      <c r="B111">
        <v>1</v>
      </c>
      <c r="C111">
        <v>1</v>
      </c>
      <c r="D111">
        <v>110</v>
      </c>
      <c r="E111">
        <v>1</v>
      </c>
      <c r="F111" s="1">
        <f>INDEX('Tela de entrada'!$C$20:$C$763,MATCH('Contrato Firme'!D111,'Tela de entrada'!$B$20:$B$763,0),1)</f>
        <v>38</v>
      </c>
      <c r="G111">
        <v>0</v>
      </c>
      <c r="H111">
        <f t="shared" si="6"/>
        <v>38</v>
      </c>
      <c r="I111" s="1">
        <f t="shared" si="7"/>
        <v>1.9E-3</v>
      </c>
      <c r="J111" s="1">
        <f>IF('Tela de entrada'!$G$13="carga",('Tela de entrada'!$G$12*'Tela de entrada'!$D$12)*I111,'Tela de entrada'!$G$12)</f>
        <v>14.135999999999999</v>
      </c>
      <c r="K111" s="1">
        <f>IF('Tela de entrada'!$G$12&gt;0,IFERROR(MIN('Tela de entrada'!$G$15,MAX(J111,'Tela de entrada'!$G$14)),""),0)</f>
        <v>14.135999999999999</v>
      </c>
      <c r="L111" s="1">
        <f>MAX(0,(SUMIFS($K$2:$K$745,$B$2:$B$745,B111,$A$2:$A$745,A111)-SUMIFS($J$2:$J$745,$B$2:$B$745,B111,$A$2:$A$745,A111)))*((K111-'Tela de entrada'!$G$14)/(IF(SUMIFS($K$2:$K$745,$B$2:$B$745,B111,$A$2:$A$745,A111)-('Tela de entrada'!$G$14*'Tela de entrada'!$D$12)=0,1,(SUMIFS($K$2:$K$745,$B$2:$B$745,B111,$A$2:$A$745,A111)-('Tela de entrada'!$G$14*'Tela de entrada'!$D$12)))))</f>
        <v>0</v>
      </c>
      <c r="M111" s="1">
        <f>MAX(0,(SUMIFS($J$2:$J$745,$B$2:$B$745,B111,$A$2:$A$745,A111)-SUMIFS($K$2:$K$745,$B$2:$B$745,B111,$A$2:$A$745,A111)))*(('Tela de entrada'!$G$15-K111)/(IF((('Tela de entrada'!$G$15*'Tela de entrada'!$D$12)-SUMIFS($K$2:$K$745,$B$2:$B$745,B111,$A$2:$A$745,A111))=0,1,(('Tela de entrada'!$G$15*'Tela de entrada'!$D$12)-SUMIFS($K$2:$K$745,$B$2:$B$745,B111,$A$2:$A$745,A111)))))</f>
        <v>5.6423543458794884E-2</v>
      </c>
      <c r="N111" s="1">
        <f>IFERROR(IF(SUM('Tela de entrada'!$G$20:$G$763)&gt;0,INDEX('Tela de entrada'!$G$20:$G$763,MATCH('Contrato Firme'!D111,'Tela de entrada'!$F$20:$F$763,0),1),K111-L111+M111),0)</f>
        <v>14.192423543458794</v>
      </c>
    </row>
    <row r="112" spans="1:14" x14ac:dyDescent="0.25">
      <c r="A112">
        <v>1</v>
      </c>
      <c r="B112">
        <v>1</v>
      </c>
      <c r="C112">
        <v>1</v>
      </c>
      <c r="D112">
        <v>111</v>
      </c>
      <c r="E112">
        <v>1</v>
      </c>
      <c r="F112" s="1">
        <f>INDEX('Tela de entrada'!$C$20:$C$763,MATCH('Contrato Firme'!D112,'Tela de entrada'!$B$20:$B$763,0),1)</f>
        <v>23</v>
      </c>
      <c r="G112">
        <v>0</v>
      </c>
      <c r="H112">
        <f t="shared" si="6"/>
        <v>23</v>
      </c>
      <c r="I112" s="1">
        <f t="shared" si="7"/>
        <v>1.15E-3</v>
      </c>
      <c r="J112" s="1">
        <f>IF('Tela de entrada'!$G$13="carga",('Tela de entrada'!$G$12*'Tela de entrada'!$D$12)*I112,'Tela de entrada'!$G$12)</f>
        <v>8.5559999999999992</v>
      </c>
      <c r="K112" s="1">
        <f>IF('Tela de entrada'!$G$12&gt;0,IFERROR(MIN('Tela de entrada'!$G$15,MAX(J112,'Tela de entrada'!$G$14)),""),0)</f>
        <v>8.5559999999999992</v>
      </c>
      <c r="L112" s="1">
        <f>MAX(0,(SUMIFS($K$2:$K$745,$B$2:$B$745,B112,$A$2:$A$745,A112)-SUMIFS($J$2:$J$745,$B$2:$B$745,B112,$A$2:$A$745,A112)))*((K112-'Tela de entrada'!$G$14)/(IF(SUMIFS($K$2:$K$745,$B$2:$B$745,B112,$A$2:$A$745,A112)-('Tela de entrada'!$G$14*'Tela de entrada'!$D$12)=0,1,(SUMIFS($K$2:$K$745,$B$2:$B$745,B112,$A$2:$A$745,A112)-('Tela de entrada'!$G$14*'Tela de entrada'!$D$12)))))</f>
        <v>0</v>
      </c>
      <c r="M112" s="1">
        <f>MAX(0,(SUMIFS($J$2:$J$745,$B$2:$B$745,B112,$A$2:$A$745,A112)-SUMIFS($K$2:$K$745,$B$2:$B$745,B112,$A$2:$A$745,A112)))*(('Tela de entrada'!$G$15-K112)/(IF((('Tela de entrada'!$G$15*'Tela de entrada'!$D$12)-SUMIFS($K$2:$K$745,$B$2:$B$745,B112,$A$2:$A$745,A112))=0,1,(('Tela de entrada'!$G$15*'Tela de entrada'!$D$12)-SUMIFS($K$2:$K$745,$B$2:$B$745,B112,$A$2:$A$745,A112)))))</f>
        <v>0.42082559496351152</v>
      </c>
      <c r="N112" s="1">
        <f>IFERROR(IF(SUM('Tela de entrada'!$G$20:$G$763)&gt;0,INDEX('Tela de entrada'!$G$20:$G$763,MATCH('Contrato Firme'!D112,'Tela de entrada'!$F$20:$F$763,0),1),K112-L112+M112),0)</f>
        <v>8.9768255949635112</v>
      </c>
    </row>
    <row r="113" spans="1:14" x14ac:dyDescent="0.25">
      <c r="A113">
        <v>1</v>
      </c>
      <c r="B113">
        <v>1</v>
      </c>
      <c r="C113">
        <v>1</v>
      </c>
      <c r="D113">
        <v>112</v>
      </c>
      <c r="E113">
        <v>1</v>
      </c>
      <c r="F113" s="1">
        <f>INDEX('Tela de entrada'!$C$20:$C$763,MATCH('Contrato Firme'!D113,'Tela de entrada'!$B$20:$B$763,0),1)</f>
        <v>32</v>
      </c>
      <c r="G113">
        <v>0</v>
      </c>
      <c r="H113">
        <f t="shared" si="6"/>
        <v>32</v>
      </c>
      <c r="I113" s="1">
        <f t="shared" si="7"/>
        <v>1.6000000000000001E-3</v>
      </c>
      <c r="J113" s="1">
        <f>IF('Tela de entrada'!$G$13="carga",('Tela de entrada'!$G$12*'Tela de entrada'!$D$12)*I113,'Tela de entrada'!$G$12)</f>
        <v>11.904</v>
      </c>
      <c r="K113" s="1">
        <f>IF('Tela de entrada'!$G$12&gt;0,IFERROR(MIN('Tela de entrada'!$G$15,MAX(J113,'Tela de entrada'!$G$14)),""),0)</f>
        <v>11.904</v>
      </c>
      <c r="L113" s="1">
        <f>MAX(0,(SUMIFS($K$2:$K$745,$B$2:$B$745,B113,$A$2:$A$745,A113)-SUMIFS($J$2:$J$745,$B$2:$B$745,B113,$A$2:$A$745,A113)))*((K113-'Tela de entrada'!$G$14)/(IF(SUMIFS($K$2:$K$745,$B$2:$B$745,B113,$A$2:$A$745,A113)-('Tela de entrada'!$G$14*'Tela de entrada'!$D$12)=0,1,(SUMIFS($K$2:$K$745,$B$2:$B$745,B113,$A$2:$A$745,A113)-('Tela de entrada'!$G$14*'Tela de entrada'!$D$12)))))</f>
        <v>0</v>
      </c>
      <c r="M113" s="1">
        <f>MAX(0,(SUMIFS($J$2:$J$745,$B$2:$B$745,B113,$A$2:$A$745,A113)-SUMIFS($K$2:$K$745,$B$2:$B$745,B113,$A$2:$A$745,A113)))*(('Tela de entrada'!$G$15-K113)/(IF((('Tela de entrada'!$G$15*'Tela de entrada'!$D$12)-SUMIFS($K$2:$K$745,$B$2:$B$745,B113,$A$2:$A$745,A113))=0,1,(('Tela de entrada'!$G$15*'Tela de entrada'!$D$12)-SUMIFS($K$2:$K$745,$B$2:$B$745,B113,$A$2:$A$745,A113)))))</f>
        <v>0.20218436406068147</v>
      </c>
      <c r="N113" s="1">
        <f>IFERROR(IF(SUM('Tela de entrada'!$G$20:$G$763)&gt;0,INDEX('Tela de entrada'!$G$20:$G$763,MATCH('Contrato Firme'!D113,'Tela de entrada'!$F$20:$F$763,0),1),K113-L113+M113),0)</f>
        <v>12.106184364060681</v>
      </c>
    </row>
    <row r="114" spans="1:14" x14ac:dyDescent="0.25">
      <c r="A114">
        <v>1</v>
      </c>
      <c r="B114">
        <v>1</v>
      </c>
      <c r="C114">
        <v>1</v>
      </c>
      <c r="D114">
        <v>113</v>
      </c>
      <c r="E114">
        <v>1</v>
      </c>
      <c r="F114" s="1">
        <f>INDEX('Tela de entrada'!$C$20:$C$763,MATCH('Contrato Firme'!D114,'Tela de entrada'!$B$20:$B$763,0),1)</f>
        <v>23</v>
      </c>
      <c r="G114">
        <v>0</v>
      </c>
      <c r="H114">
        <f t="shared" si="6"/>
        <v>23</v>
      </c>
      <c r="I114" s="1">
        <f t="shared" si="7"/>
        <v>1.15E-3</v>
      </c>
      <c r="J114" s="1">
        <f>IF('Tela de entrada'!$G$13="carga",('Tela de entrada'!$G$12*'Tela de entrada'!$D$12)*I114,'Tela de entrada'!$G$12)</f>
        <v>8.5559999999999992</v>
      </c>
      <c r="K114" s="1">
        <f>IF('Tela de entrada'!$G$12&gt;0,IFERROR(MIN('Tela de entrada'!$G$15,MAX(J114,'Tela de entrada'!$G$14)),""),0)</f>
        <v>8.5559999999999992</v>
      </c>
      <c r="L114" s="1">
        <f>MAX(0,(SUMIFS($K$2:$K$745,$B$2:$B$745,B114,$A$2:$A$745,A114)-SUMIFS($J$2:$J$745,$B$2:$B$745,B114,$A$2:$A$745,A114)))*((K114-'Tela de entrada'!$G$14)/(IF(SUMIFS($K$2:$K$745,$B$2:$B$745,B114,$A$2:$A$745,A114)-('Tela de entrada'!$G$14*'Tela de entrada'!$D$12)=0,1,(SUMIFS($K$2:$K$745,$B$2:$B$745,B114,$A$2:$A$745,A114)-('Tela de entrada'!$G$14*'Tela de entrada'!$D$12)))))</f>
        <v>0</v>
      </c>
      <c r="M114" s="1">
        <f>MAX(0,(SUMIFS($J$2:$J$745,$B$2:$B$745,B114,$A$2:$A$745,A114)-SUMIFS($K$2:$K$745,$B$2:$B$745,B114,$A$2:$A$745,A114)))*(('Tela de entrada'!$G$15-K114)/(IF((('Tela de entrada'!$G$15*'Tela de entrada'!$D$12)-SUMIFS($K$2:$K$745,$B$2:$B$745,B114,$A$2:$A$745,A114))=0,1,(('Tela de entrada'!$G$15*'Tela de entrada'!$D$12)-SUMIFS($K$2:$K$745,$B$2:$B$745,B114,$A$2:$A$745,A114)))))</f>
        <v>0.42082559496351152</v>
      </c>
      <c r="N114" s="1">
        <f>IFERROR(IF(SUM('Tela de entrada'!$G$20:$G$763)&gt;0,INDEX('Tela de entrada'!$G$20:$G$763,MATCH('Contrato Firme'!D114,'Tela de entrada'!$F$20:$F$763,0),1),K114-L114+M114),0)</f>
        <v>8.9768255949635112</v>
      </c>
    </row>
    <row r="115" spans="1:14" x14ac:dyDescent="0.25">
      <c r="A115">
        <v>1</v>
      </c>
      <c r="B115">
        <v>1</v>
      </c>
      <c r="C115">
        <v>1</v>
      </c>
      <c r="D115">
        <v>114</v>
      </c>
      <c r="E115">
        <v>1</v>
      </c>
      <c r="F115" s="1">
        <f>INDEX('Tela de entrada'!$C$20:$C$763,MATCH('Contrato Firme'!D115,'Tela de entrada'!$B$20:$B$763,0),1)</f>
        <v>22</v>
      </c>
      <c r="G115">
        <v>0</v>
      </c>
      <c r="H115">
        <f t="shared" si="6"/>
        <v>22</v>
      </c>
      <c r="I115" s="1">
        <f t="shared" si="7"/>
        <v>1.1000000000000001E-3</v>
      </c>
      <c r="J115" s="1">
        <f>IF('Tela de entrada'!$G$13="carga",('Tela de entrada'!$G$12*'Tela de entrada'!$D$12)*I115,'Tela de entrada'!$G$12)</f>
        <v>8.1840000000000011</v>
      </c>
      <c r="K115" s="1">
        <f>IF('Tela de entrada'!$G$12&gt;0,IFERROR(MIN('Tela de entrada'!$G$15,MAX(J115,'Tela de entrada'!$G$14)),""),0)</f>
        <v>8.1840000000000011</v>
      </c>
      <c r="L115" s="1">
        <f>MAX(0,(SUMIFS($K$2:$K$745,$B$2:$B$745,B115,$A$2:$A$745,A115)-SUMIFS($J$2:$J$745,$B$2:$B$745,B115,$A$2:$A$745,A115)))*((K115-'Tela de entrada'!$G$14)/(IF(SUMIFS($K$2:$K$745,$B$2:$B$745,B115,$A$2:$A$745,A115)-('Tela de entrada'!$G$14*'Tela de entrada'!$D$12)=0,1,(SUMIFS($K$2:$K$745,$B$2:$B$745,B115,$A$2:$A$745,A115)-('Tela de entrada'!$G$14*'Tela de entrada'!$D$12)))))</f>
        <v>0</v>
      </c>
      <c r="M115" s="1">
        <f>MAX(0,(SUMIFS($J$2:$J$745,$B$2:$B$745,B115,$A$2:$A$745,A115)-SUMIFS($K$2:$K$745,$B$2:$B$745,B115,$A$2:$A$745,A115)))*(('Tela de entrada'!$G$15-K115)/(IF((('Tela de entrada'!$G$15*'Tela de entrada'!$D$12)-SUMIFS($K$2:$K$745,$B$2:$B$745,B115,$A$2:$A$745,A115))=0,1,(('Tela de entrada'!$G$15*'Tela de entrada'!$D$12)-SUMIFS($K$2:$K$745,$B$2:$B$745,B115,$A$2:$A$745,A115)))))</f>
        <v>0.44511906506382587</v>
      </c>
      <c r="N115" s="1">
        <f>IFERROR(IF(SUM('Tela de entrada'!$G$20:$G$763)&gt;0,INDEX('Tela de entrada'!$G$20:$G$763,MATCH('Contrato Firme'!D115,'Tela de entrada'!$F$20:$F$763,0),1),K115-L115+M115),0)</f>
        <v>8.6291190650638274</v>
      </c>
    </row>
    <row r="116" spans="1:14" x14ac:dyDescent="0.25">
      <c r="A116">
        <v>1</v>
      </c>
      <c r="B116">
        <v>1</v>
      </c>
      <c r="C116">
        <v>1</v>
      </c>
      <c r="D116">
        <v>115</v>
      </c>
      <c r="E116">
        <v>1</v>
      </c>
      <c r="F116" s="1">
        <f>INDEX('Tela de entrada'!$C$20:$C$763,MATCH('Contrato Firme'!D116,'Tela de entrada'!$B$20:$B$763,0),1)</f>
        <v>6</v>
      </c>
      <c r="G116">
        <v>0</v>
      </c>
      <c r="H116">
        <f t="shared" si="6"/>
        <v>6</v>
      </c>
      <c r="I116" s="1">
        <f t="shared" si="7"/>
        <v>2.9999999999999997E-4</v>
      </c>
      <c r="J116" s="1">
        <f>IF('Tela de entrada'!$G$13="carga",('Tela de entrada'!$G$12*'Tela de entrada'!$D$12)*I116,'Tela de entrada'!$G$12)</f>
        <v>2.2319999999999998</v>
      </c>
      <c r="K116" s="1">
        <f>IF('Tela de entrada'!$G$12&gt;0,IFERROR(MIN('Tela de entrada'!$G$15,MAX(J116,'Tela de entrada'!$G$14)),""),0)</f>
        <v>3</v>
      </c>
      <c r="L116" s="1">
        <f>MAX(0,(SUMIFS($K$2:$K$745,$B$2:$B$745,B116,$A$2:$A$745,A116)-SUMIFS($J$2:$J$745,$B$2:$B$745,B116,$A$2:$A$745,A116)))*((K116-'Tela de entrada'!$G$14)/(IF(SUMIFS($K$2:$K$745,$B$2:$B$745,B116,$A$2:$A$745,A116)-('Tela de entrada'!$G$14*'Tela de entrada'!$D$12)=0,1,(SUMIFS($K$2:$K$745,$B$2:$B$745,B116,$A$2:$A$745,A116)-('Tela de entrada'!$G$14*'Tela de entrada'!$D$12)))))</f>
        <v>0</v>
      </c>
      <c r="M116" s="1">
        <f>MAX(0,(SUMIFS($J$2:$J$745,$B$2:$B$745,B116,$A$2:$A$745,A116)-SUMIFS($K$2:$K$745,$B$2:$B$745,B116,$A$2:$A$745,A116)))*(('Tela de entrada'!$G$15-K116)/(IF((('Tela de entrada'!$G$15*'Tela de entrada'!$D$12)-SUMIFS($K$2:$K$745,$B$2:$B$745,B116,$A$2:$A$745,A116))=0,1,(('Tela de entrada'!$G$15*'Tela de entrada'!$D$12)-SUMIFS($K$2:$K$745,$B$2:$B$745,B116,$A$2:$A$745,A116)))))</f>
        <v>0.78366032581659484</v>
      </c>
      <c r="N116" s="1">
        <f>IFERROR(IF(SUM('Tela de entrada'!$G$20:$G$763)&gt;0,INDEX('Tela de entrada'!$G$20:$G$763,MATCH('Contrato Firme'!D116,'Tela de entrada'!$F$20:$F$763,0),1),K116-L116+M116),0)</f>
        <v>3.7836603258165948</v>
      </c>
    </row>
    <row r="117" spans="1:14" x14ac:dyDescent="0.25">
      <c r="A117">
        <v>1</v>
      </c>
      <c r="B117">
        <v>1</v>
      </c>
      <c r="C117">
        <v>1</v>
      </c>
      <c r="D117">
        <v>116</v>
      </c>
      <c r="E117">
        <v>1</v>
      </c>
      <c r="F117" s="1">
        <f>INDEX('Tela de entrada'!$C$20:$C$763,MATCH('Contrato Firme'!D117,'Tela de entrada'!$B$20:$B$763,0),1)</f>
        <v>12</v>
      </c>
      <c r="G117">
        <v>0</v>
      </c>
      <c r="H117">
        <f t="shared" si="6"/>
        <v>12</v>
      </c>
      <c r="I117" s="1">
        <f t="shared" si="7"/>
        <v>5.9999999999999995E-4</v>
      </c>
      <c r="J117" s="1">
        <f>IF('Tela de entrada'!$G$13="carga",('Tela de entrada'!$G$12*'Tela de entrada'!$D$12)*I117,'Tela de entrada'!$G$12)</f>
        <v>4.4639999999999995</v>
      </c>
      <c r="K117" s="1">
        <f>IF('Tela de entrada'!$G$12&gt;0,IFERROR(MIN('Tela de entrada'!$G$15,MAX(J117,'Tela de entrada'!$G$14)),""),0)</f>
        <v>4.4639999999999995</v>
      </c>
      <c r="L117" s="1">
        <f>MAX(0,(SUMIFS($K$2:$K$745,$B$2:$B$745,B117,$A$2:$A$745,A117)-SUMIFS($J$2:$J$745,$B$2:$B$745,B117,$A$2:$A$745,A117)))*((K117-'Tela de entrada'!$G$14)/(IF(SUMIFS($K$2:$K$745,$B$2:$B$745,B117,$A$2:$A$745,A117)-('Tela de entrada'!$G$14*'Tela de entrada'!$D$12)=0,1,(SUMIFS($K$2:$K$745,$B$2:$B$745,B117,$A$2:$A$745,A117)-('Tela de entrada'!$G$14*'Tela de entrada'!$D$12)))))</f>
        <v>0</v>
      </c>
      <c r="M117" s="1">
        <f>MAX(0,(SUMIFS($J$2:$J$745,$B$2:$B$745,B117,$A$2:$A$745,A117)-SUMIFS($K$2:$K$745,$B$2:$B$745,B117,$A$2:$A$745,A117)))*(('Tela de entrada'!$G$15-K117)/(IF((('Tela de entrada'!$G$15*'Tela de entrada'!$D$12)-SUMIFS($K$2:$K$745,$B$2:$B$745,B117,$A$2:$A$745,A117))=0,1,(('Tela de entrada'!$G$15*'Tela de entrada'!$D$12)-SUMIFS($K$2:$K$745,$B$2:$B$745,B117,$A$2:$A$745,A117)))))</f>
        <v>0.68805376606697044</v>
      </c>
      <c r="N117" s="1">
        <f>IFERROR(IF(SUM('Tela de entrada'!$G$20:$G$763)&gt;0,INDEX('Tela de entrada'!$G$20:$G$763,MATCH('Contrato Firme'!D117,'Tela de entrada'!$F$20:$F$763,0),1),K117-L117+M117),0)</f>
        <v>5.1520537660669703</v>
      </c>
    </row>
    <row r="118" spans="1:14" x14ac:dyDescent="0.25">
      <c r="A118">
        <v>1</v>
      </c>
      <c r="B118">
        <v>1</v>
      </c>
      <c r="C118">
        <v>1</v>
      </c>
      <c r="D118">
        <v>117</v>
      </c>
      <c r="E118">
        <v>1</v>
      </c>
      <c r="F118" s="1">
        <f>INDEX('Tela de entrada'!$C$20:$C$763,MATCH('Contrato Firme'!D118,'Tela de entrada'!$B$20:$B$763,0),1)</f>
        <v>23</v>
      </c>
      <c r="G118">
        <v>0</v>
      </c>
      <c r="H118">
        <f t="shared" si="6"/>
        <v>23</v>
      </c>
      <c r="I118" s="1">
        <f t="shared" si="7"/>
        <v>1.15E-3</v>
      </c>
      <c r="J118" s="1">
        <f>IF('Tela de entrada'!$G$13="carga",('Tela de entrada'!$G$12*'Tela de entrada'!$D$12)*I118,'Tela de entrada'!$G$12)</f>
        <v>8.5559999999999992</v>
      </c>
      <c r="K118" s="1">
        <f>IF('Tela de entrada'!$G$12&gt;0,IFERROR(MIN('Tela de entrada'!$G$15,MAX(J118,'Tela de entrada'!$G$14)),""),0)</f>
        <v>8.5559999999999992</v>
      </c>
      <c r="L118" s="1">
        <f>MAX(0,(SUMIFS($K$2:$K$745,$B$2:$B$745,B118,$A$2:$A$745,A118)-SUMIFS($J$2:$J$745,$B$2:$B$745,B118,$A$2:$A$745,A118)))*((K118-'Tela de entrada'!$G$14)/(IF(SUMIFS($K$2:$K$745,$B$2:$B$745,B118,$A$2:$A$745,A118)-('Tela de entrada'!$G$14*'Tela de entrada'!$D$12)=0,1,(SUMIFS($K$2:$K$745,$B$2:$B$745,B118,$A$2:$A$745,A118)-('Tela de entrada'!$G$14*'Tela de entrada'!$D$12)))))</f>
        <v>0</v>
      </c>
      <c r="M118" s="1">
        <f>MAX(0,(SUMIFS($J$2:$J$745,$B$2:$B$745,B118,$A$2:$A$745,A118)-SUMIFS($K$2:$K$745,$B$2:$B$745,B118,$A$2:$A$745,A118)))*(('Tela de entrada'!$G$15-K118)/(IF((('Tela de entrada'!$G$15*'Tela de entrada'!$D$12)-SUMIFS($K$2:$K$745,$B$2:$B$745,B118,$A$2:$A$745,A118))=0,1,(('Tela de entrada'!$G$15*'Tela de entrada'!$D$12)-SUMIFS($K$2:$K$745,$B$2:$B$745,B118,$A$2:$A$745,A118)))))</f>
        <v>0.42082559496351152</v>
      </c>
      <c r="N118" s="1">
        <f>IFERROR(IF(SUM('Tela de entrada'!$G$20:$G$763)&gt;0,INDEX('Tela de entrada'!$G$20:$G$763,MATCH('Contrato Firme'!D118,'Tela de entrada'!$F$20:$F$763,0),1),K118-L118+M118),0)</f>
        <v>8.9768255949635112</v>
      </c>
    </row>
    <row r="119" spans="1:14" x14ac:dyDescent="0.25">
      <c r="A119">
        <v>1</v>
      </c>
      <c r="B119">
        <v>1</v>
      </c>
      <c r="C119">
        <v>1</v>
      </c>
      <c r="D119">
        <v>118</v>
      </c>
      <c r="E119">
        <v>1</v>
      </c>
      <c r="F119" s="1">
        <f>INDEX('Tela de entrada'!$C$20:$C$763,MATCH('Contrato Firme'!D119,'Tela de entrada'!$B$20:$B$763,0),1)</f>
        <v>18</v>
      </c>
      <c r="G119">
        <v>0</v>
      </c>
      <c r="H119">
        <f t="shared" si="6"/>
        <v>18</v>
      </c>
      <c r="I119" s="1">
        <f t="shared" si="7"/>
        <v>8.9999999999999998E-4</v>
      </c>
      <c r="J119" s="1">
        <f>IF('Tela de entrada'!$G$13="carga",('Tela de entrada'!$G$12*'Tela de entrada'!$D$12)*I119,'Tela de entrada'!$G$12)</f>
        <v>6.6959999999999997</v>
      </c>
      <c r="K119" s="1">
        <f>IF('Tela de entrada'!$G$12&gt;0,IFERROR(MIN('Tela de entrada'!$G$15,MAX(J119,'Tela de entrada'!$G$14)),""),0)</f>
        <v>6.6959999999999997</v>
      </c>
      <c r="L119" s="1">
        <f>MAX(0,(SUMIFS($K$2:$K$745,$B$2:$B$745,B119,$A$2:$A$745,A119)-SUMIFS($J$2:$J$745,$B$2:$B$745,B119,$A$2:$A$745,A119)))*((K119-'Tela de entrada'!$G$14)/(IF(SUMIFS($K$2:$K$745,$B$2:$B$745,B119,$A$2:$A$745,A119)-('Tela de entrada'!$G$14*'Tela de entrada'!$D$12)=0,1,(SUMIFS($K$2:$K$745,$B$2:$B$745,B119,$A$2:$A$745,A119)-('Tela de entrada'!$G$14*'Tela de entrada'!$D$12)))))</f>
        <v>0</v>
      </c>
      <c r="M119" s="1">
        <f>MAX(0,(SUMIFS($J$2:$J$745,$B$2:$B$745,B119,$A$2:$A$745,A119)-SUMIFS($K$2:$K$745,$B$2:$B$745,B119,$A$2:$A$745,A119)))*(('Tela de entrada'!$G$15-K119)/(IF((('Tela de entrada'!$G$15*'Tela de entrada'!$D$12)-SUMIFS($K$2:$K$745,$B$2:$B$745,B119,$A$2:$A$745,A119))=0,1,(('Tela de entrada'!$G$15*'Tela de entrada'!$D$12)-SUMIFS($K$2:$K$745,$B$2:$B$745,B119,$A$2:$A$745,A119)))))</f>
        <v>0.54229294546508366</v>
      </c>
      <c r="N119" s="1">
        <f>IFERROR(IF(SUM('Tela de entrada'!$G$20:$G$763)&gt;0,INDEX('Tela de entrada'!$G$20:$G$763,MATCH('Contrato Firme'!D119,'Tela de entrada'!$F$20:$F$763,0),1),K119-L119+M119),0)</f>
        <v>7.2382929454650835</v>
      </c>
    </row>
    <row r="120" spans="1:14" x14ac:dyDescent="0.25">
      <c r="A120">
        <v>1</v>
      </c>
      <c r="B120">
        <v>1</v>
      </c>
      <c r="C120">
        <v>1</v>
      </c>
      <c r="D120">
        <v>119</v>
      </c>
      <c r="E120">
        <v>1</v>
      </c>
      <c r="F120" s="1">
        <f>INDEX('Tela de entrada'!$C$20:$C$763,MATCH('Contrato Firme'!D120,'Tela de entrada'!$B$20:$B$763,0),1)</f>
        <v>44</v>
      </c>
      <c r="G120">
        <v>0</v>
      </c>
      <c r="H120">
        <f t="shared" si="6"/>
        <v>44</v>
      </c>
      <c r="I120" s="1">
        <f t="shared" si="7"/>
        <v>2.2000000000000001E-3</v>
      </c>
      <c r="J120" s="1">
        <f>IF('Tela de entrada'!$G$13="carga",('Tela de entrada'!$G$12*'Tela de entrada'!$D$12)*I120,'Tela de entrada'!$G$12)</f>
        <v>16.368000000000002</v>
      </c>
      <c r="K120" s="1">
        <f>IF('Tela de entrada'!$G$12&gt;0,IFERROR(MIN('Tela de entrada'!$G$15,MAX(J120,'Tela de entrada'!$G$14)),""),0)</f>
        <v>15</v>
      </c>
      <c r="L120" s="1">
        <f>MAX(0,(SUMIFS($K$2:$K$745,$B$2:$B$745,B120,$A$2:$A$745,A120)-SUMIFS($J$2:$J$745,$B$2:$B$745,B120,$A$2:$A$745,A120)))*((K120-'Tela de entrada'!$G$14)/(IF(SUMIFS($K$2:$K$745,$B$2:$B$745,B120,$A$2:$A$745,A120)-('Tela de entrada'!$G$14*'Tela de entrada'!$D$12)=0,1,(SUMIFS($K$2:$K$745,$B$2:$B$745,B120,$A$2:$A$745,A120)-('Tela de entrada'!$G$14*'Tela de entrada'!$D$12)))))</f>
        <v>0</v>
      </c>
      <c r="M120" s="1">
        <f>MAX(0,(SUMIFS($J$2:$J$745,$B$2:$B$745,B120,$A$2:$A$745,A120)-SUMIFS($K$2:$K$745,$B$2:$B$745,B120,$A$2:$A$745,A120)))*(('Tela de entrada'!$G$15-K120)/(IF((('Tela de entrada'!$G$15*'Tela de entrada'!$D$12)-SUMIFS($K$2:$K$745,$B$2:$B$745,B120,$A$2:$A$745,A120))=0,1,(('Tela de entrada'!$G$15*'Tela de entrada'!$D$12)-SUMIFS($K$2:$K$745,$B$2:$B$745,B120,$A$2:$A$745,A120)))))</f>
        <v>0</v>
      </c>
      <c r="N120" s="1">
        <f>IFERROR(IF(SUM('Tela de entrada'!$G$20:$G$763)&gt;0,INDEX('Tela de entrada'!$G$20:$G$763,MATCH('Contrato Firme'!D120,'Tela de entrada'!$F$20:$F$763,0),1),K120-L120+M120),0)</f>
        <v>15</v>
      </c>
    </row>
    <row r="121" spans="1:14" x14ac:dyDescent="0.25">
      <c r="A121">
        <v>1</v>
      </c>
      <c r="B121">
        <v>1</v>
      </c>
      <c r="C121">
        <v>1</v>
      </c>
      <c r="D121">
        <v>120</v>
      </c>
      <c r="E121">
        <v>1</v>
      </c>
      <c r="F121" s="1">
        <f>INDEX('Tela de entrada'!$C$20:$C$763,MATCH('Contrato Firme'!D121,'Tela de entrada'!$B$20:$B$763,0),1)</f>
        <v>28</v>
      </c>
      <c r="G121">
        <v>0</v>
      </c>
      <c r="H121">
        <f t="shared" si="6"/>
        <v>28</v>
      </c>
      <c r="I121" s="1">
        <f t="shared" si="7"/>
        <v>1.4E-3</v>
      </c>
      <c r="J121" s="1">
        <f>IF('Tela de entrada'!$G$13="carga",('Tela de entrada'!$G$12*'Tela de entrada'!$D$12)*I121,'Tela de entrada'!$G$12)</f>
        <v>10.416</v>
      </c>
      <c r="K121" s="1">
        <f>IF('Tela de entrada'!$G$12&gt;0,IFERROR(MIN('Tela de entrada'!$G$15,MAX(J121,'Tela de entrada'!$G$14)),""),0)</f>
        <v>10.416</v>
      </c>
      <c r="L121" s="1">
        <f>MAX(0,(SUMIFS($K$2:$K$745,$B$2:$B$745,B121,$A$2:$A$745,A121)-SUMIFS($J$2:$J$745,$B$2:$B$745,B121,$A$2:$A$745,A121)))*((K121-'Tela de entrada'!$G$14)/(IF(SUMIFS($K$2:$K$745,$B$2:$B$745,B121,$A$2:$A$745,A121)-('Tela de entrada'!$G$14*'Tela de entrada'!$D$12)=0,1,(SUMIFS($K$2:$K$745,$B$2:$B$745,B121,$A$2:$A$745,A121)-('Tela de entrada'!$G$14*'Tela de entrada'!$D$12)))))</f>
        <v>0</v>
      </c>
      <c r="M121" s="1">
        <f>MAX(0,(SUMIFS($J$2:$J$745,$B$2:$B$745,B121,$A$2:$A$745,A121)-SUMIFS($K$2:$K$745,$B$2:$B$745,B121,$A$2:$A$745,A121)))*(('Tela de entrada'!$G$15-K121)/(IF((('Tela de entrada'!$G$15*'Tela de entrada'!$D$12)-SUMIFS($K$2:$K$745,$B$2:$B$745,B121,$A$2:$A$745,A121))=0,1,(('Tela de entrada'!$G$15*'Tela de entrada'!$D$12)-SUMIFS($K$2:$K$745,$B$2:$B$745,B121,$A$2:$A$745,A121)))))</f>
        <v>0.2993582444619392</v>
      </c>
      <c r="N121" s="1">
        <f>IFERROR(IF(SUM('Tela de entrada'!$G$20:$G$763)&gt;0,INDEX('Tela de entrada'!$G$20:$G$763,MATCH('Contrato Firme'!D121,'Tela de entrada'!$F$20:$F$763,0),1),K121-L121+M121),0)</f>
        <v>10.715358244461939</v>
      </c>
    </row>
    <row r="122" spans="1:14" x14ac:dyDescent="0.25">
      <c r="A122">
        <v>1</v>
      </c>
      <c r="B122">
        <v>1</v>
      </c>
      <c r="C122">
        <v>1</v>
      </c>
      <c r="D122">
        <v>121</v>
      </c>
      <c r="E122">
        <v>1</v>
      </c>
      <c r="F122" s="1">
        <f>INDEX('Tela de entrada'!$C$20:$C$763,MATCH('Contrato Firme'!D122,'Tela de entrada'!$B$20:$B$763,0),1)</f>
        <v>8</v>
      </c>
      <c r="G122">
        <v>0</v>
      </c>
      <c r="H122">
        <f t="shared" si="6"/>
        <v>8</v>
      </c>
      <c r="I122" s="1">
        <f t="shared" si="7"/>
        <v>4.0000000000000002E-4</v>
      </c>
      <c r="J122" s="1">
        <f>IF('Tela de entrada'!$G$13="carga",('Tela de entrada'!$G$12*'Tela de entrada'!$D$12)*I122,'Tela de entrada'!$G$12)</f>
        <v>2.976</v>
      </c>
      <c r="K122" s="1">
        <f>IF('Tela de entrada'!$G$12&gt;0,IFERROR(MIN('Tela de entrada'!$G$15,MAX(J122,'Tela de entrada'!$G$14)),""),0)</f>
        <v>3</v>
      </c>
      <c r="L122" s="1">
        <f>MAX(0,(SUMIFS($K$2:$K$745,$B$2:$B$745,B122,$A$2:$A$745,A122)-SUMIFS($J$2:$J$745,$B$2:$B$745,B122,$A$2:$A$745,A122)))*((K122-'Tela de entrada'!$G$14)/(IF(SUMIFS($K$2:$K$745,$B$2:$B$745,B122,$A$2:$A$745,A122)-('Tela de entrada'!$G$14*'Tela de entrada'!$D$12)=0,1,(SUMIFS($K$2:$K$745,$B$2:$B$745,B122,$A$2:$A$745,A122)-('Tela de entrada'!$G$14*'Tela de entrada'!$D$12)))))</f>
        <v>0</v>
      </c>
      <c r="M122" s="1">
        <f>MAX(0,(SUMIFS($J$2:$J$745,$B$2:$B$745,B122,$A$2:$A$745,A122)-SUMIFS($K$2:$K$745,$B$2:$B$745,B122,$A$2:$A$745,A122)))*(('Tela de entrada'!$G$15-K122)/(IF((('Tela de entrada'!$G$15*'Tela de entrada'!$D$12)-SUMIFS($K$2:$K$745,$B$2:$B$745,B122,$A$2:$A$745,A122))=0,1,(('Tela de entrada'!$G$15*'Tela de entrada'!$D$12)-SUMIFS($K$2:$K$745,$B$2:$B$745,B122,$A$2:$A$745,A122)))))</f>
        <v>0.78366032581659484</v>
      </c>
      <c r="N122" s="1">
        <f>IFERROR(IF(SUM('Tela de entrada'!$G$20:$G$763)&gt;0,INDEX('Tela de entrada'!$G$20:$G$763,MATCH('Contrato Firme'!D122,'Tela de entrada'!$F$20:$F$763,0),1),K122-L122+M122),0)</f>
        <v>3.7836603258165948</v>
      </c>
    </row>
    <row r="123" spans="1:14" x14ac:dyDescent="0.25">
      <c r="A123">
        <v>1</v>
      </c>
      <c r="B123">
        <v>1</v>
      </c>
      <c r="C123">
        <v>1</v>
      </c>
      <c r="D123">
        <v>122</v>
      </c>
      <c r="E123">
        <v>1</v>
      </c>
      <c r="F123" s="1">
        <f>INDEX('Tela de entrada'!$C$20:$C$763,MATCH('Contrato Firme'!D123,'Tela de entrada'!$B$20:$B$763,0),1)</f>
        <v>31</v>
      </c>
      <c r="G123">
        <v>0</v>
      </c>
      <c r="H123">
        <f t="shared" si="6"/>
        <v>31</v>
      </c>
      <c r="I123" s="1">
        <f t="shared" si="7"/>
        <v>1.5499999999999999E-3</v>
      </c>
      <c r="J123" s="1">
        <f>IF('Tela de entrada'!$G$13="carga",('Tela de entrada'!$G$12*'Tela de entrada'!$D$12)*I123,'Tela de entrada'!$G$12)</f>
        <v>11.532</v>
      </c>
      <c r="K123" s="1">
        <f>IF('Tela de entrada'!$G$12&gt;0,IFERROR(MIN('Tela de entrada'!$G$15,MAX(J123,'Tela de entrada'!$G$14)),""),0)</f>
        <v>11.532</v>
      </c>
      <c r="L123" s="1">
        <f>MAX(0,(SUMIFS($K$2:$K$745,$B$2:$B$745,B123,$A$2:$A$745,A123)-SUMIFS($J$2:$J$745,$B$2:$B$745,B123,$A$2:$A$745,A123)))*((K123-'Tela de entrada'!$G$14)/(IF(SUMIFS($K$2:$K$745,$B$2:$B$745,B123,$A$2:$A$745,A123)-('Tela de entrada'!$G$14*'Tela de entrada'!$D$12)=0,1,(SUMIFS($K$2:$K$745,$B$2:$B$745,B123,$A$2:$A$745,A123)-('Tela de entrada'!$G$14*'Tela de entrada'!$D$12)))))</f>
        <v>0</v>
      </c>
      <c r="M123" s="1">
        <f>MAX(0,(SUMIFS($J$2:$J$745,$B$2:$B$745,B123,$A$2:$A$745,A123)-SUMIFS($K$2:$K$745,$B$2:$B$745,B123,$A$2:$A$745,A123)))*(('Tela de entrada'!$G$15-K123)/(IF((('Tela de entrada'!$G$15*'Tela de entrada'!$D$12)-SUMIFS($K$2:$K$745,$B$2:$B$745,B123,$A$2:$A$745,A123))=0,1,(('Tela de entrada'!$G$15*'Tela de entrada'!$D$12)-SUMIFS($K$2:$K$745,$B$2:$B$745,B123,$A$2:$A$745,A123)))))</f>
        <v>0.22647783416099593</v>
      </c>
      <c r="N123" s="1">
        <f>IFERROR(IF(SUM('Tela de entrada'!$G$20:$G$763)&gt;0,INDEX('Tela de entrada'!$G$20:$G$763,MATCH('Contrato Firme'!D123,'Tela de entrada'!$F$20:$F$763,0),1),K123-L123+M123),0)</f>
        <v>11.758477834160995</v>
      </c>
    </row>
    <row r="124" spans="1:14" x14ac:dyDescent="0.25">
      <c r="A124">
        <v>1</v>
      </c>
      <c r="B124">
        <v>1</v>
      </c>
      <c r="C124">
        <v>1</v>
      </c>
      <c r="D124">
        <v>123</v>
      </c>
      <c r="E124">
        <v>1</v>
      </c>
      <c r="F124" s="1">
        <f>INDEX('Tela de entrada'!$C$20:$C$763,MATCH('Contrato Firme'!D124,'Tela de entrada'!$B$20:$B$763,0),1)</f>
        <v>22</v>
      </c>
      <c r="G124">
        <v>0</v>
      </c>
      <c r="H124">
        <f t="shared" si="6"/>
        <v>22</v>
      </c>
      <c r="I124" s="1">
        <f t="shared" si="7"/>
        <v>1.1000000000000001E-3</v>
      </c>
      <c r="J124" s="1">
        <f>IF('Tela de entrada'!$G$13="carga",('Tela de entrada'!$G$12*'Tela de entrada'!$D$12)*I124,'Tela de entrada'!$G$12)</f>
        <v>8.1840000000000011</v>
      </c>
      <c r="K124" s="1">
        <f>IF('Tela de entrada'!$G$12&gt;0,IFERROR(MIN('Tela de entrada'!$G$15,MAX(J124,'Tela de entrada'!$G$14)),""),0)</f>
        <v>8.1840000000000011</v>
      </c>
      <c r="L124" s="1">
        <f>MAX(0,(SUMIFS($K$2:$K$745,$B$2:$B$745,B124,$A$2:$A$745,A124)-SUMIFS($J$2:$J$745,$B$2:$B$745,B124,$A$2:$A$745,A124)))*((K124-'Tela de entrada'!$G$14)/(IF(SUMIFS($K$2:$K$745,$B$2:$B$745,B124,$A$2:$A$745,A124)-('Tela de entrada'!$G$14*'Tela de entrada'!$D$12)=0,1,(SUMIFS($K$2:$K$745,$B$2:$B$745,B124,$A$2:$A$745,A124)-('Tela de entrada'!$G$14*'Tela de entrada'!$D$12)))))</f>
        <v>0</v>
      </c>
      <c r="M124" s="1">
        <f>MAX(0,(SUMIFS($J$2:$J$745,$B$2:$B$745,B124,$A$2:$A$745,A124)-SUMIFS($K$2:$K$745,$B$2:$B$745,B124,$A$2:$A$745,A124)))*(('Tela de entrada'!$G$15-K124)/(IF((('Tela de entrada'!$G$15*'Tela de entrada'!$D$12)-SUMIFS($K$2:$K$745,$B$2:$B$745,B124,$A$2:$A$745,A124))=0,1,(('Tela de entrada'!$G$15*'Tela de entrada'!$D$12)-SUMIFS($K$2:$K$745,$B$2:$B$745,B124,$A$2:$A$745,A124)))))</f>
        <v>0.44511906506382587</v>
      </c>
      <c r="N124" s="1">
        <f>IFERROR(IF(SUM('Tela de entrada'!$G$20:$G$763)&gt;0,INDEX('Tela de entrada'!$G$20:$G$763,MATCH('Contrato Firme'!D124,'Tela de entrada'!$F$20:$F$763,0),1),K124-L124+M124),0)</f>
        <v>8.6291190650638274</v>
      </c>
    </row>
    <row r="125" spans="1:14" x14ac:dyDescent="0.25">
      <c r="A125">
        <v>1</v>
      </c>
      <c r="B125">
        <v>1</v>
      </c>
      <c r="C125">
        <v>1</v>
      </c>
      <c r="D125">
        <v>124</v>
      </c>
      <c r="E125">
        <v>1</v>
      </c>
      <c r="F125" s="1">
        <f>INDEX('Tela de entrada'!$C$20:$C$763,MATCH('Contrato Firme'!D125,'Tela de entrada'!$B$20:$B$763,0),1)</f>
        <v>5</v>
      </c>
      <c r="G125">
        <v>0</v>
      </c>
      <c r="H125">
        <f t="shared" si="6"/>
        <v>5</v>
      </c>
      <c r="I125" s="1">
        <f t="shared" si="7"/>
        <v>2.5000000000000001E-4</v>
      </c>
      <c r="J125" s="1">
        <f>IF('Tela de entrada'!$G$13="carga",('Tela de entrada'!$G$12*'Tela de entrada'!$D$12)*I125,'Tela de entrada'!$G$12)</f>
        <v>1.86</v>
      </c>
      <c r="K125" s="1">
        <f>IF('Tela de entrada'!$G$12&gt;0,IFERROR(MIN('Tela de entrada'!$G$15,MAX(J125,'Tela de entrada'!$G$14)),""),0)</f>
        <v>3</v>
      </c>
      <c r="L125" s="1">
        <f>MAX(0,(SUMIFS($K$2:$K$745,$B$2:$B$745,B125,$A$2:$A$745,A125)-SUMIFS($J$2:$J$745,$B$2:$B$745,B125,$A$2:$A$745,A125)))*((K125-'Tela de entrada'!$G$14)/(IF(SUMIFS($K$2:$K$745,$B$2:$B$745,B125,$A$2:$A$745,A125)-('Tela de entrada'!$G$14*'Tela de entrada'!$D$12)=0,1,(SUMIFS($K$2:$K$745,$B$2:$B$745,B125,$A$2:$A$745,A125)-('Tela de entrada'!$G$14*'Tela de entrada'!$D$12)))))</f>
        <v>0</v>
      </c>
      <c r="M125" s="1">
        <f>MAX(0,(SUMIFS($J$2:$J$745,$B$2:$B$745,B125,$A$2:$A$745,A125)-SUMIFS($K$2:$K$745,$B$2:$B$745,B125,$A$2:$A$745,A125)))*(('Tela de entrada'!$G$15-K125)/(IF((('Tela de entrada'!$G$15*'Tela de entrada'!$D$12)-SUMIFS($K$2:$K$745,$B$2:$B$745,B125,$A$2:$A$745,A125))=0,1,(('Tela de entrada'!$G$15*'Tela de entrada'!$D$12)-SUMIFS($K$2:$K$745,$B$2:$B$745,B125,$A$2:$A$745,A125)))))</f>
        <v>0.78366032581659484</v>
      </c>
      <c r="N125" s="1">
        <f>IFERROR(IF(SUM('Tela de entrada'!$G$20:$G$763)&gt;0,INDEX('Tela de entrada'!$G$20:$G$763,MATCH('Contrato Firme'!D125,'Tela de entrada'!$F$20:$F$763,0),1),K125-L125+M125),0)</f>
        <v>3.7836603258165948</v>
      </c>
    </row>
    <row r="126" spans="1:14" x14ac:dyDescent="0.25">
      <c r="A126">
        <v>1</v>
      </c>
      <c r="B126">
        <v>1</v>
      </c>
      <c r="C126">
        <v>1</v>
      </c>
      <c r="D126">
        <v>125</v>
      </c>
      <c r="E126">
        <v>1</v>
      </c>
      <c r="F126" s="1">
        <f>INDEX('Tela de entrada'!$C$20:$C$763,MATCH('Contrato Firme'!D126,'Tela de entrada'!$B$20:$B$763,0),1)</f>
        <v>33</v>
      </c>
      <c r="G126">
        <v>0</v>
      </c>
      <c r="H126">
        <f t="shared" si="6"/>
        <v>33</v>
      </c>
      <c r="I126" s="1">
        <f t="shared" si="7"/>
        <v>1.65E-3</v>
      </c>
      <c r="J126" s="1">
        <f>IF('Tela de entrada'!$G$13="carga",('Tela de entrada'!$G$12*'Tela de entrada'!$D$12)*I126,'Tela de entrada'!$G$12)</f>
        <v>12.276</v>
      </c>
      <c r="K126" s="1">
        <f>IF('Tela de entrada'!$G$12&gt;0,IFERROR(MIN('Tela de entrada'!$G$15,MAX(J126,'Tela de entrada'!$G$14)),""),0)</f>
        <v>12.276</v>
      </c>
      <c r="L126" s="1">
        <f>MAX(0,(SUMIFS($K$2:$K$745,$B$2:$B$745,B126,$A$2:$A$745,A126)-SUMIFS($J$2:$J$745,$B$2:$B$745,B126,$A$2:$A$745,A126)))*((K126-'Tela de entrada'!$G$14)/(IF(SUMIFS($K$2:$K$745,$B$2:$B$745,B126,$A$2:$A$745,A126)-('Tela de entrada'!$G$14*'Tela de entrada'!$D$12)=0,1,(SUMIFS($K$2:$K$745,$B$2:$B$745,B126,$A$2:$A$745,A126)-('Tela de entrada'!$G$14*'Tela de entrada'!$D$12)))))</f>
        <v>0</v>
      </c>
      <c r="M126" s="1">
        <f>MAX(0,(SUMIFS($J$2:$J$745,$B$2:$B$745,B126,$A$2:$A$745,A126)-SUMIFS($K$2:$K$745,$B$2:$B$745,B126,$A$2:$A$745,A126)))*(('Tela de entrada'!$G$15-K126)/(IF((('Tela de entrada'!$G$15*'Tela de entrada'!$D$12)-SUMIFS($K$2:$K$745,$B$2:$B$745,B126,$A$2:$A$745,A126))=0,1,(('Tela de entrada'!$G$15*'Tela de entrada'!$D$12)-SUMIFS($K$2:$K$745,$B$2:$B$745,B126,$A$2:$A$745,A126)))))</f>
        <v>0.17789089396036706</v>
      </c>
      <c r="N126" s="1">
        <f>IFERROR(IF(SUM('Tela de entrada'!$G$20:$G$763)&gt;0,INDEX('Tela de entrada'!$G$20:$G$763,MATCH('Contrato Firme'!D126,'Tela de entrada'!$F$20:$F$763,0),1),K126-L126+M126),0)</f>
        <v>12.453890893960367</v>
      </c>
    </row>
    <row r="127" spans="1:14" x14ac:dyDescent="0.25">
      <c r="A127">
        <v>1</v>
      </c>
      <c r="B127">
        <v>1</v>
      </c>
      <c r="C127">
        <v>1</v>
      </c>
      <c r="D127">
        <v>126</v>
      </c>
      <c r="E127">
        <v>1</v>
      </c>
      <c r="F127" s="1">
        <f>INDEX('Tela de entrada'!$C$20:$C$763,MATCH('Contrato Firme'!D127,'Tela de entrada'!$B$20:$B$763,0),1)</f>
        <v>23</v>
      </c>
      <c r="G127">
        <v>0</v>
      </c>
      <c r="H127">
        <f t="shared" si="6"/>
        <v>23</v>
      </c>
      <c r="I127" s="1">
        <f t="shared" si="7"/>
        <v>1.15E-3</v>
      </c>
      <c r="J127" s="1">
        <f>IF('Tela de entrada'!$G$13="carga",('Tela de entrada'!$G$12*'Tela de entrada'!$D$12)*I127,'Tela de entrada'!$G$12)</f>
        <v>8.5559999999999992</v>
      </c>
      <c r="K127" s="1">
        <f>IF('Tela de entrada'!$G$12&gt;0,IFERROR(MIN('Tela de entrada'!$G$15,MAX(J127,'Tela de entrada'!$G$14)),""),0)</f>
        <v>8.5559999999999992</v>
      </c>
      <c r="L127" s="1">
        <f>MAX(0,(SUMIFS($K$2:$K$745,$B$2:$B$745,B127,$A$2:$A$745,A127)-SUMIFS($J$2:$J$745,$B$2:$B$745,B127,$A$2:$A$745,A127)))*((K127-'Tela de entrada'!$G$14)/(IF(SUMIFS($K$2:$K$745,$B$2:$B$745,B127,$A$2:$A$745,A127)-('Tela de entrada'!$G$14*'Tela de entrada'!$D$12)=0,1,(SUMIFS($K$2:$K$745,$B$2:$B$745,B127,$A$2:$A$745,A127)-('Tela de entrada'!$G$14*'Tela de entrada'!$D$12)))))</f>
        <v>0</v>
      </c>
      <c r="M127" s="1">
        <f>MAX(0,(SUMIFS($J$2:$J$745,$B$2:$B$745,B127,$A$2:$A$745,A127)-SUMIFS($K$2:$K$745,$B$2:$B$745,B127,$A$2:$A$745,A127)))*(('Tela de entrada'!$G$15-K127)/(IF((('Tela de entrada'!$G$15*'Tela de entrada'!$D$12)-SUMIFS($K$2:$K$745,$B$2:$B$745,B127,$A$2:$A$745,A127))=0,1,(('Tela de entrada'!$G$15*'Tela de entrada'!$D$12)-SUMIFS($K$2:$K$745,$B$2:$B$745,B127,$A$2:$A$745,A127)))))</f>
        <v>0.42082559496351152</v>
      </c>
      <c r="N127" s="1">
        <f>IFERROR(IF(SUM('Tela de entrada'!$G$20:$G$763)&gt;0,INDEX('Tela de entrada'!$G$20:$G$763,MATCH('Contrato Firme'!D127,'Tela de entrada'!$F$20:$F$763,0),1),K127-L127+M127),0)</f>
        <v>8.9768255949635112</v>
      </c>
    </row>
    <row r="128" spans="1:14" x14ac:dyDescent="0.25">
      <c r="A128">
        <v>1</v>
      </c>
      <c r="B128">
        <v>1</v>
      </c>
      <c r="C128">
        <v>1</v>
      </c>
      <c r="D128">
        <v>127</v>
      </c>
      <c r="E128">
        <v>1</v>
      </c>
      <c r="F128" s="1">
        <f>INDEX('Tela de entrada'!$C$20:$C$763,MATCH('Contrato Firme'!D128,'Tela de entrada'!$B$20:$B$763,0),1)</f>
        <v>26</v>
      </c>
      <c r="G128">
        <v>0</v>
      </c>
      <c r="H128">
        <f t="shared" si="6"/>
        <v>26</v>
      </c>
      <c r="I128" s="1">
        <f t="shared" si="7"/>
        <v>1.2999999999999999E-3</v>
      </c>
      <c r="J128" s="1">
        <f>IF('Tela de entrada'!$G$13="carga",('Tela de entrada'!$G$12*'Tela de entrada'!$D$12)*I128,'Tela de entrada'!$G$12)</f>
        <v>9.6719999999999988</v>
      </c>
      <c r="K128" s="1">
        <f>IF('Tela de entrada'!$G$12&gt;0,IFERROR(MIN('Tela de entrada'!$G$15,MAX(J128,'Tela de entrada'!$G$14)),""),0)</f>
        <v>9.6719999999999988</v>
      </c>
      <c r="L128" s="1">
        <f>MAX(0,(SUMIFS($K$2:$K$745,$B$2:$B$745,B128,$A$2:$A$745,A128)-SUMIFS($J$2:$J$745,$B$2:$B$745,B128,$A$2:$A$745,A128)))*((K128-'Tela de entrada'!$G$14)/(IF(SUMIFS($K$2:$K$745,$B$2:$B$745,B128,$A$2:$A$745,A128)-('Tela de entrada'!$G$14*'Tela de entrada'!$D$12)=0,1,(SUMIFS($K$2:$K$745,$B$2:$B$745,B128,$A$2:$A$745,A128)-('Tela de entrada'!$G$14*'Tela de entrada'!$D$12)))))</f>
        <v>0</v>
      </c>
      <c r="M128" s="1">
        <f>MAX(0,(SUMIFS($J$2:$J$745,$B$2:$B$745,B128,$A$2:$A$745,A128)-SUMIFS($K$2:$K$745,$B$2:$B$745,B128,$A$2:$A$745,A128)))*(('Tela de entrada'!$G$15-K128)/(IF((('Tela de entrada'!$G$15*'Tela de entrada'!$D$12)-SUMIFS($K$2:$K$745,$B$2:$B$745,B128,$A$2:$A$745,A128))=0,1,(('Tela de entrada'!$G$15*'Tela de entrada'!$D$12)-SUMIFS($K$2:$K$745,$B$2:$B$745,B128,$A$2:$A$745,A128)))))</f>
        <v>0.34794518466256819</v>
      </c>
      <c r="N128" s="1">
        <f>IFERROR(IF(SUM('Tela de entrada'!$G$20:$G$763)&gt;0,INDEX('Tela de entrada'!$G$20:$G$763,MATCH('Contrato Firme'!D128,'Tela de entrada'!$F$20:$F$763,0),1),K128-L128+M128),0)</f>
        <v>10.019945184662568</v>
      </c>
    </row>
    <row r="129" spans="1:14" x14ac:dyDescent="0.25">
      <c r="A129">
        <v>1</v>
      </c>
      <c r="B129">
        <v>1</v>
      </c>
      <c r="C129">
        <v>1</v>
      </c>
      <c r="D129">
        <v>128</v>
      </c>
      <c r="E129">
        <v>1</v>
      </c>
      <c r="F129" s="1">
        <f>INDEX('Tela de entrada'!$C$20:$C$763,MATCH('Contrato Firme'!D129,'Tela de entrada'!$B$20:$B$763,0),1)</f>
        <v>30</v>
      </c>
      <c r="G129">
        <v>0</v>
      </c>
      <c r="H129">
        <f t="shared" si="6"/>
        <v>30</v>
      </c>
      <c r="I129" s="1">
        <f t="shared" si="7"/>
        <v>1.5E-3</v>
      </c>
      <c r="J129" s="1">
        <f>IF('Tela de entrada'!$G$13="carga",('Tela de entrada'!$G$12*'Tela de entrada'!$D$12)*I129,'Tela de entrada'!$G$12)</f>
        <v>11.16</v>
      </c>
      <c r="K129" s="1">
        <f>IF('Tela de entrada'!$G$12&gt;0,IFERROR(MIN('Tela de entrada'!$G$15,MAX(J129,'Tela de entrada'!$G$14)),""),0)</f>
        <v>11.16</v>
      </c>
      <c r="L129" s="1">
        <f>MAX(0,(SUMIFS($K$2:$K$745,$B$2:$B$745,B129,$A$2:$A$745,A129)-SUMIFS($J$2:$J$745,$B$2:$B$745,B129,$A$2:$A$745,A129)))*((K129-'Tela de entrada'!$G$14)/(IF(SUMIFS($K$2:$K$745,$B$2:$B$745,B129,$A$2:$A$745,A129)-('Tela de entrada'!$G$14*'Tela de entrada'!$D$12)=0,1,(SUMIFS($K$2:$K$745,$B$2:$B$745,B129,$A$2:$A$745,A129)-('Tela de entrada'!$G$14*'Tela de entrada'!$D$12)))))</f>
        <v>0</v>
      </c>
      <c r="M129" s="1">
        <f>MAX(0,(SUMIFS($J$2:$J$745,$B$2:$B$745,B129,$A$2:$A$745,A129)-SUMIFS($K$2:$K$745,$B$2:$B$745,B129,$A$2:$A$745,A129)))*(('Tela de entrada'!$G$15-K129)/(IF((('Tela de entrada'!$G$15*'Tela de entrada'!$D$12)-SUMIFS($K$2:$K$745,$B$2:$B$745,B129,$A$2:$A$745,A129))=0,1,(('Tela de entrada'!$G$15*'Tela de entrada'!$D$12)-SUMIFS($K$2:$K$745,$B$2:$B$745,B129,$A$2:$A$745,A129)))))</f>
        <v>0.25077130426131033</v>
      </c>
      <c r="N129" s="1">
        <f>IFERROR(IF(SUM('Tela de entrada'!$G$20:$G$763)&gt;0,INDEX('Tela de entrada'!$G$20:$G$763,MATCH('Contrato Firme'!D129,'Tela de entrada'!$F$20:$F$763,0),1),K129-L129+M129),0)</f>
        <v>11.41077130426131</v>
      </c>
    </row>
    <row r="130" spans="1:14" x14ac:dyDescent="0.25">
      <c r="A130">
        <v>1</v>
      </c>
      <c r="B130">
        <v>1</v>
      </c>
      <c r="C130">
        <v>1</v>
      </c>
      <c r="D130">
        <v>129</v>
      </c>
      <c r="E130">
        <v>1</v>
      </c>
      <c r="F130" s="1">
        <f>INDEX('Tela de entrada'!$C$20:$C$763,MATCH('Contrato Firme'!D130,'Tela de entrada'!$B$20:$B$763,0),1)</f>
        <v>15</v>
      </c>
      <c r="G130">
        <v>0</v>
      </c>
      <c r="H130">
        <f t="shared" si="6"/>
        <v>15</v>
      </c>
      <c r="I130" s="1">
        <f t="shared" si="7"/>
        <v>7.5000000000000002E-4</v>
      </c>
      <c r="J130" s="1">
        <f>IF('Tela de entrada'!$G$13="carga",('Tela de entrada'!$G$12*'Tela de entrada'!$D$12)*I130,'Tela de entrada'!$G$12)</f>
        <v>5.58</v>
      </c>
      <c r="K130" s="1">
        <f>IF('Tela de entrada'!$G$12&gt;0,IFERROR(MIN('Tela de entrada'!$G$15,MAX(J130,'Tela de entrada'!$G$14)),""),0)</f>
        <v>5.58</v>
      </c>
      <c r="L130" s="1">
        <f>MAX(0,(SUMIFS($K$2:$K$745,$B$2:$B$745,B130,$A$2:$A$745,A130)-SUMIFS($J$2:$J$745,$B$2:$B$745,B130,$A$2:$A$745,A130)))*((K130-'Tela de entrada'!$G$14)/(IF(SUMIFS($K$2:$K$745,$B$2:$B$745,B130,$A$2:$A$745,A130)-('Tela de entrada'!$G$14*'Tela de entrada'!$D$12)=0,1,(SUMIFS($K$2:$K$745,$B$2:$B$745,B130,$A$2:$A$745,A130)-('Tela de entrada'!$G$14*'Tela de entrada'!$D$12)))))</f>
        <v>0</v>
      </c>
      <c r="M130" s="1">
        <f>MAX(0,(SUMIFS($J$2:$J$745,$B$2:$B$745,B130,$A$2:$A$745,A130)-SUMIFS($K$2:$K$745,$B$2:$B$745,B130,$A$2:$A$745,A130)))*(('Tela de entrada'!$G$15-K130)/(IF((('Tela de entrada'!$G$15*'Tela de entrada'!$D$12)-SUMIFS($K$2:$K$745,$B$2:$B$745,B130,$A$2:$A$745,A130))=0,1,(('Tela de entrada'!$G$15*'Tela de entrada'!$D$12)-SUMIFS($K$2:$K$745,$B$2:$B$745,B130,$A$2:$A$745,A130)))))</f>
        <v>0.61517335576602694</v>
      </c>
      <c r="N130" s="1">
        <f>IFERROR(IF(SUM('Tela de entrada'!$G$20:$G$763)&gt;0,INDEX('Tela de entrada'!$G$20:$G$763,MATCH('Contrato Firme'!D130,'Tela de entrada'!$F$20:$F$763,0),1),K130-L130+M130),0)</f>
        <v>6.1951733557660269</v>
      </c>
    </row>
    <row r="131" spans="1:14" x14ac:dyDescent="0.25">
      <c r="A131">
        <v>1</v>
      </c>
      <c r="B131">
        <v>1</v>
      </c>
      <c r="C131">
        <v>1</v>
      </c>
      <c r="D131">
        <v>130</v>
      </c>
      <c r="E131">
        <v>1</v>
      </c>
      <c r="F131" s="1">
        <f>INDEX('Tela de entrada'!$C$20:$C$763,MATCH('Contrato Firme'!D131,'Tela de entrada'!$B$20:$B$763,0),1)</f>
        <v>41</v>
      </c>
      <c r="G131">
        <v>0</v>
      </c>
      <c r="H131">
        <f t="shared" ref="H131:H194" si="8">F131-G131</f>
        <v>41</v>
      </c>
      <c r="I131" s="1">
        <f t="shared" ref="I131:I194" si="9">H131/SUM($H$2:$H$745)</f>
        <v>2.0500000000000002E-3</v>
      </c>
      <c r="J131" s="1">
        <f>IF('Tela de entrada'!$G$13="carga",('Tela de entrada'!$G$12*'Tela de entrada'!$D$12)*I131,'Tela de entrada'!$G$12)</f>
        <v>15.252000000000001</v>
      </c>
      <c r="K131" s="1">
        <f>IF('Tela de entrada'!$G$12&gt;0,IFERROR(MIN('Tela de entrada'!$G$15,MAX(J131,'Tela de entrada'!$G$14)),""),0)</f>
        <v>15</v>
      </c>
      <c r="L131" s="1">
        <f>MAX(0,(SUMIFS($K$2:$K$745,$B$2:$B$745,B131,$A$2:$A$745,A131)-SUMIFS($J$2:$J$745,$B$2:$B$745,B131,$A$2:$A$745,A131)))*((K131-'Tela de entrada'!$G$14)/(IF(SUMIFS($K$2:$K$745,$B$2:$B$745,B131,$A$2:$A$745,A131)-('Tela de entrada'!$G$14*'Tela de entrada'!$D$12)=0,1,(SUMIFS($K$2:$K$745,$B$2:$B$745,B131,$A$2:$A$745,A131)-('Tela de entrada'!$G$14*'Tela de entrada'!$D$12)))))</f>
        <v>0</v>
      </c>
      <c r="M131" s="1">
        <f>MAX(0,(SUMIFS($J$2:$J$745,$B$2:$B$745,B131,$A$2:$A$745,A131)-SUMIFS($K$2:$K$745,$B$2:$B$745,B131,$A$2:$A$745,A131)))*(('Tela de entrada'!$G$15-K131)/(IF((('Tela de entrada'!$G$15*'Tela de entrada'!$D$12)-SUMIFS($K$2:$K$745,$B$2:$B$745,B131,$A$2:$A$745,A131))=0,1,(('Tela de entrada'!$G$15*'Tela de entrada'!$D$12)-SUMIFS($K$2:$K$745,$B$2:$B$745,B131,$A$2:$A$745,A131)))))</f>
        <v>0</v>
      </c>
      <c r="N131" s="1">
        <f>IFERROR(IF(SUM('Tela de entrada'!$G$20:$G$763)&gt;0,INDEX('Tela de entrada'!$G$20:$G$763,MATCH('Contrato Firme'!D131,'Tela de entrada'!$F$20:$F$763,0),1),K131-L131+M131),0)</f>
        <v>15</v>
      </c>
    </row>
    <row r="132" spans="1:14" x14ac:dyDescent="0.25">
      <c r="A132">
        <v>1</v>
      </c>
      <c r="B132">
        <v>1</v>
      </c>
      <c r="C132">
        <v>1</v>
      </c>
      <c r="D132">
        <v>131</v>
      </c>
      <c r="E132">
        <v>1</v>
      </c>
      <c r="F132" s="1">
        <f>INDEX('Tela de entrada'!$C$20:$C$763,MATCH('Contrato Firme'!D132,'Tela de entrada'!$B$20:$B$763,0),1)</f>
        <v>36</v>
      </c>
      <c r="G132">
        <v>0</v>
      </c>
      <c r="H132">
        <f t="shared" si="8"/>
        <v>36</v>
      </c>
      <c r="I132" s="1">
        <f t="shared" si="9"/>
        <v>1.8E-3</v>
      </c>
      <c r="J132" s="1">
        <f>IF('Tela de entrada'!$G$13="carga",('Tela de entrada'!$G$12*'Tela de entrada'!$D$12)*I132,'Tela de entrada'!$G$12)</f>
        <v>13.391999999999999</v>
      </c>
      <c r="K132" s="1">
        <f>IF('Tela de entrada'!$G$12&gt;0,IFERROR(MIN('Tela de entrada'!$G$15,MAX(J132,'Tela de entrada'!$G$14)),""),0)</f>
        <v>13.391999999999999</v>
      </c>
      <c r="L132" s="1">
        <f>MAX(0,(SUMIFS($K$2:$K$745,$B$2:$B$745,B132,$A$2:$A$745,A132)-SUMIFS($J$2:$J$745,$B$2:$B$745,B132,$A$2:$A$745,A132)))*((K132-'Tela de entrada'!$G$14)/(IF(SUMIFS($K$2:$K$745,$B$2:$B$745,B132,$A$2:$A$745,A132)-('Tela de entrada'!$G$14*'Tela de entrada'!$D$12)=0,1,(SUMIFS($K$2:$K$745,$B$2:$B$745,B132,$A$2:$A$745,A132)-('Tela de entrada'!$G$14*'Tela de entrada'!$D$12)))))</f>
        <v>0</v>
      </c>
      <c r="M132" s="1">
        <f>MAX(0,(SUMIFS($J$2:$J$745,$B$2:$B$745,B132,$A$2:$A$745,A132)-SUMIFS($K$2:$K$745,$B$2:$B$745,B132,$A$2:$A$745,A132)))*(('Tela de entrada'!$G$15-K132)/(IF((('Tela de entrada'!$G$15*'Tela de entrada'!$D$12)-SUMIFS($K$2:$K$745,$B$2:$B$745,B132,$A$2:$A$745,A132))=0,1,(('Tela de entrada'!$G$15*'Tela de entrada'!$D$12)-SUMIFS($K$2:$K$745,$B$2:$B$745,B132,$A$2:$A$745,A132)))))</f>
        <v>0.10501048365942375</v>
      </c>
      <c r="N132" s="1">
        <f>IFERROR(IF(SUM('Tela de entrada'!$G$20:$G$763)&gt;0,INDEX('Tela de entrada'!$G$20:$G$763,MATCH('Contrato Firme'!D132,'Tela de entrada'!$F$20:$F$763,0),1),K132-L132+M132),0)</f>
        <v>13.497010483659423</v>
      </c>
    </row>
    <row r="133" spans="1:14" x14ac:dyDescent="0.25">
      <c r="A133">
        <v>1</v>
      </c>
      <c r="B133">
        <v>1</v>
      </c>
      <c r="C133">
        <v>1</v>
      </c>
      <c r="D133">
        <v>132</v>
      </c>
      <c r="E133">
        <v>1</v>
      </c>
      <c r="F133" s="1">
        <f>INDEX('Tela de entrada'!$C$20:$C$763,MATCH('Contrato Firme'!D133,'Tela de entrada'!$B$20:$B$763,0),1)</f>
        <v>15</v>
      </c>
      <c r="G133">
        <v>0</v>
      </c>
      <c r="H133">
        <f t="shared" si="8"/>
        <v>15</v>
      </c>
      <c r="I133" s="1">
        <f t="shared" si="9"/>
        <v>7.5000000000000002E-4</v>
      </c>
      <c r="J133" s="1">
        <f>IF('Tela de entrada'!$G$13="carga",('Tela de entrada'!$G$12*'Tela de entrada'!$D$12)*I133,'Tela de entrada'!$G$12)</f>
        <v>5.58</v>
      </c>
      <c r="K133" s="1">
        <f>IF('Tela de entrada'!$G$12&gt;0,IFERROR(MIN('Tela de entrada'!$G$15,MAX(J133,'Tela de entrada'!$G$14)),""),0)</f>
        <v>5.58</v>
      </c>
      <c r="L133" s="1">
        <f>MAX(0,(SUMIFS($K$2:$K$745,$B$2:$B$745,B133,$A$2:$A$745,A133)-SUMIFS($J$2:$J$745,$B$2:$B$745,B133,$A$2:$A$745,A133)))*((K133-'Tela de entrada'!$G$14)/(IF(SUMIFS($K$2:$K$745,$B$2:$B$745,B133,$A$2:$A$745,A133)-('Tela de entrada'!$G$14*'Tela de entrada'!$D$12)=0,1,(SUMIFS($K$2:$K$745,$B$2:$B$745,B133,$A$2:$A$745,A133)-('Tela de entrada'!$G$14*'Tela de entrada'!$D$12)))))</f>
        <v>0</v>
      </c>
      <c r="M133" s="1">
        <f>MAX(0,(SUMIFS($J$2:$J$745,$B$2:$B$745,B133,$A$2:$A$745,A133)-SUMIFS($K$2:$K$745,$B$2:$B$745,B133,$A$2:$A$745,A133)))*(('Tela de entrada'!$G$15-K133)/(IF((('Tela de entrada'!$G$15*'Tela de entrada'!$D$12)-SUMIFS($K$2:$K$745,$B$2:$B$745,B133,$A$2:$A$745,A133))=0,1,(('Tela de entrada'!$G$15*'Tela de entrada'!$D$12)-SUMIFS($K$2:$K$745,$B$2:$B$745,B133,$A$2:$A$745,A133)))))</f>
        <v>0.61517335576602694</v>
      </c>
      <c r="N133" s="1">
        <f>IFERROR(IF(SUM('Tela de entrada'!$G$20:$G$763)&gt;0,INDEX('Tela de entrada'!$G$20:$G$763,MATCH('Contrato Firme'!D133,'Tela de entrada'!$F$20:$F$763,0),1),K133-L133+M133),0)</f>
        <v>6.1951733557660269</v>
      </c>
    </row>
    <row r="134" spans="1:14" x14ac:dyDescent="0.25">
      <c r="A134">
        <v>1</v>
      </c>
      <c r="B134">
        <v>1</v>
      </c>
      <c r="C134">
        <v>1</v>
      </c>
      <c r="D134">
        <v>133</v>
      </c>
      <c r="E134">
        <v>1</v>
      </c>
      <c r="F134" s="1">
        <f>INDEX('Tela de entrada'!$C$20:$C$763,MATCH('Contrato Firme'!D134,'Tela de entrada'!$B$20:$B$763,0),1)</f>
        <v>49</v>
      </c>
      <c r="G134">
        <v>0</v>
      </c>
      <c r="H134">
        <f t="shared" si="8"/>
        <v>49</v>
      </c>
      <c r="I134" s="1">
        <f t="shared" si="9"/>
        <v>2.4499999999999999E-3</v>
      </c>
      <c r="J134" s="1">
        <f>IF('Tela de entrada'!$G$13="carga",('Tela de entrada'!$G$12*'Tela de entrada'!$D$12)*I134,'Tela de entrada'!$G$12)</f>
        <v>18.227999999999998</v>
      </c>
      <c r="K134" s="1">
        <f>IF('Tela de entrada'!$G$12&gt;0,IFERROR(MIN('Tela de entrada'!$G$15,MAX(J134,'Tela de entrada'!$G$14)),""),0)</f>
        <v>15</v>
      </c>
      <c r="L134" s="1">
        <f>MAX(0,(SUMIFS($K$2:$K$745,$B$2:$B$745,B134,$A$2:$A$745,A134)-SUMIFS($J$2:$J$745,$B$2:$B$745,B134,$A$2:$A$745,A134)))*((K134-'Tela de entrada'!$G$14)/(IF(SUMIFS($K$2:$K$745,$B$2:$B$745,B134,$A$2:$A$745,A134)-('Tela de entrada'!$G$14*'Tela de entrada'!$D$12)=0,1,(SUMIFS($K$2:$K$745,$B$2:$B$745,B134,$A$2:$A$745,A134)-('Tela de entrada'!$G$14*'Tela de entrada'!$D$12)))))</f>
        <v>0</v>
      </c>
      <c r="M134" s="1">
        <f>MAX(0,(SUMIFS($J$2:$J$745,$B$2:$B$745,B134,$A$2:$A$745,A134)-SUMIFS($K$2:$K$745,$B$2:$B$745,B134,$A$2:$A$745,A134)))*(('Tela de entrada'!$G$15-K134)/(IF((('Tela de entrada'!$G$15*'Tela de entrada'!$D$12)-SUMIFS($K$2:$K$745,$B$2:$B$745,B134,$A$2:$A$745,A134))=0,1,(('Tela de entrada'!$G$15*'Tela de entrada'!$D$12)-SUMIFS($K$2:$K$745,$B$2:$B$745,B134,$A$2:$A$745,A134)))))</f>
        <v>0</v>
      </c>
      <c r="N134" s="1">
        <f>IFERROR(IF(SUM('Tela de entrada'!$G$20:$G$763)&gt;0,INDEX('Tela de entrada'!$G$20:$G$763,MATCH('Contrato Firme'!D134,'Tela de entrada'!$F$20:$F$763,0),1),K134-L134+M134),0)</f>
        <v>15</v>
      </c>
    </row>
    <row r="135" spans="1:14" x14ac:dyDescent="0.25">
      <c r="A135">
        <v>1</v>
      </c>
      <c r="B135">
        <v>1</v>
      </c>
      <c r="C135">
        <v>1</v>
      </c>
      <c r="D135">
        <v>134</v>
      </c>
      <c r="E135">
        <v>1</v>
      </c>
      <c r="F135" s="1">
        <f>INDEX('Tela de entrada'!$C$20:$C$763,MATCH('Contrato Firme'!D135,'Tela de entrada'!$B$20:$B$763,0),1)</f>
        <v>11</v>
      </c>
      <c r="G135">
        <v>0</v>
      </c>
      <c r="H135">
        <f t="shared" si="8"/>
        <v>11</v>
      </c>
      <c r="I135" s="1">
        <f t="shared" si="9"/>
        <v>5.5000000000000003E-4</v>
      </c>
      <c r="J135" s="1">
        <f>IF('Tela de entrada'!$G$13="carga",('Tela de entrada'!$G$12*'Tela de entrada'!$D$12)*I135,'Tela de entrada'!$G$12)</f>
        <v>4.0920000000000005</v>
      </c>
      <c r="K135" s="1">
        <f>IF('Tela de entrada'!$G$12&gt;0,IFERROR(MIN('Tela de entrada'!$G$15,MAX(J135,'Tela de entrada'!$G$14)),""),0)</f>
        <v>4.0920000000000005</v>
      </c>
      <c r="L135" s="1">
        <f>MAX(0,(SUMIFS($K$2:$K$745,$B$2:$B$745,B135,$A$2:$A$745,A135)-SUMIFS($J$2:$J$745,$B$2:$B$745,B135,$A$2:$A$745,A135)))*((K135-'Tela de entrada'!$G$14)/(IF(SUMIFS($K$2:$K$745,$B$2:$B$745,B135,$A$2:$A$745,A135)-('Tela de entrada'!$G$14*'Tela de entrada'!$D$12)=0,1,(SUMIFS($K$2:$K$745,$B$2:$B$745,B135,$A$2:$A$745,A135)-('Tela de entrada'!$G$14*'Tela de entrada'!$D$12)))))</f>
        <v>0</v>
      </c>
      <c r="M135" s="1">
        <f>MAX(0,(SUMIFS($J$2:$J$745,$B$2:$B$745,B135,$A$2:$A$745,A135)-SUMIFS($K$2:$K$745,$B$2:$B$745,B135,$A$2:$A$745,A135)))*(('Tela de entrada'!$G$15-K135)/(IF((('Tela de entrada'!$G$15*'Tela de entrada'!$D$12)-SUMIFS($K$2:$K$745,$B$2:$B$745,B135,$A$2:$A$745,A135))=0,1,(('Tela de entrada'!$G$15*'Tela de entrada'!$D$12)-SUMIFS($K$2:$K$745,$B$2:$B$745,B135,$A$2:$A$745,A135)))))</f>
        <v>0.71234723616728468</v>
      </c>
      <c r="N135" s="1">
        <f>IFERROR(IF(SUM('Tela de entrada'!$G$20:$G$763)&gt;0,INDEX('Tela de entrada'!$G$20:$G$763,MATCH('Contrato Firme'!D135,'Tela de entrada'!$F$20:$F$763,0),1),K135-L135+M135),0)</f>
        <v>4.8043472361672848</v>
      </c>
    </row>
    <row r="136" spans="1:14" x14ac:dyDescent="0.25">
      <c r="A136">
        <v>1</v>
      </c>
      <c r="B136">
        <v>1</v>
      </c>
      <c r="C136">
        <v>1</v>
      </c>
      <c r="D136">
        <v>135</v>
      </c>
      <c r="E136">
        <v>1</v>
      </c>
      <c r="F136" s="1">
        <f>INDEX('Tela de entrada'!$C$20:$C$763,MATCH('Contrato Firme'!D136,'Tela de entrada'!$B$20:$B$763,0),1)</f>
        <v>29</v>
      </c>
      <c r="G136">
        <v>0</v>
      </c>
      <c r="H136">
        <f t="shared" si="8"/>
        <v>29</v>
      </c>
      <c r="I136" s="1">
        <f t="shared" si="9"/>
        <v>1.4499999999999999E-3</v>
      </c>
      <c r="J136" s="1">
        <f>IF('Tela de entrada'!$G$13="carga",('Tela de entrada'!$G$12*'Tela de entrada'!$D$12)*I136,'Tela de entrada'!$G$12)</f>
        <v>10.787999999999998</v>
      </c>
      <c r="K136" s="1">
        <f>IF('Tela de entrada'!$G$12&gt;0,IFERROR(MIN('Tela de entrada'!$G$15,MAX(J136,'Tela de entrada'!$G$14)),""),0)</f>
        <v>10.787999999999998</v>
      </c>
      <c r="L136" s="1">
        <f>MAX(0,(SUMIFS($K$2:$K$745,$B$2:$B$745,B136,$A$2:$A$745,A136)-SUMIFS($J$2:$J$745,$B$2:$B$745,B136,$A$2:$A$745,A136)))*((K136-'Tela de entrada'!$G$14)/(IF(SUMIFS($K$2:$K$745,$B$2:$B$745,B136,$A$2:$A$745,A136)-('Tela de entrada'!$G$14*'Tela de entrada'!$D$12)=0,1,(SUMIFS($K$2:$K$745,$B$2:$B$745,B136,$A$2:$A$745,A136)-('Tela de entrada'!$G$14*'Tela de entrada'!$D$12)))))</f>
        <v>0</v>
      </c>
      <c r="M136" s="1">
        <f>MAX(0,(SUMIFS($J$2:$J$745,$B$2:$B$745,B136,$A$2:$A$745,A136)-SUMIFS($K$2:$K$745,$B$2:$B$745,B136,$A$2:$A$745,A136)))*(('Tela de entrada'!$G$15-K136)/(IF((('Tela de entrada'!$G$15*'Tela de entrada'!$D$12)-SUMIFS($K$2:$K$745,$B$2:$B$745,B136,$A$2:$A$745,A136))=0,1,(('Tela de entrada'!$G$15*'Tela de entrada'!$D$12)-SUMIFS($K$2:$K$745,$B$2:$B$745,B136,$A$2:$A$745,A136)))))</f>
        <v>0.27506477436162491</v>
      </c>
      <c r="N136" s="1">
        <f>IFERROR(IF(SUM('Tela de entrada'!$G$20:$G$763)&gt;0,INDEX('Tela de entrada'!$G$20:$G$763,MATCH('Contrato Firme'!D136,'Tela de entrada'!$F$20:$F$763,0),1),K136-L136+M136),0)</f>
        <v>11.063064774361623</v>
      </c>
    </row>
    <row r="137" spans="1:14" x14ac:dyDescent="0.25">
      <c r="A137">
        <v>1</v>
      </c>
      <c r="B137">
        <v>1</v>
      </c>
      <c r="C137">
        <v>1</v>
      </c>
      <c r="D137">
        <v>136</v>
      </c>
      <c r="E137">
        <v>1</v>
      </c>
      <c r="F137" s="1">
        <f>INDEX('Tela de entrada'!$C$20:$C$763,MATCH('Contrato Firme'!D137,'Tela de entrada'!$B$20:$B$763,0),1)</f>
        <v>32</v>
      </c>
      <c r="G137">
        <v>0</v>
      </c>
      <c r="H137">
        <f t="shared" si="8"/>
        <v>32</v>
      </c>
      <c r="I137" s="1">
        <f t="shared" si="9"/>
        <v>1.6000000000000001E-3</v>
      </c>
      <c r="J137" s="1">
        <f>IF('Tela de entrada'!$G$13="carga",('Tela de entrada'!$G$12*'Tela de entrada'!$D$12)*I137,'Tela de entrada'!$G$12)</f>
        <v>11.904</v>
      </c>
      <c r="K137" s="1">
        <f>IF('Tela de entrada'!$G$12&gt;0,IFERROR(MIN('Tela de entrada'!$G$15,MAX(J137,'Tela de entrada'!$G$14)),""),0)</f>
        <v>11.904</v>
      </c>
      <c r="L137" s="1">
        <f>MAX(0,(SUMIFS($K$2:$K$745,$B$2:$B$745,B137,$A$2:$A$745,A137)-SUMIFS($J$2:$J$745,$B$2:$B$745,B137,$A$2:$A$745,A137)))*((K137-'Tela de entrada'!$G$14)/(IF(SUMIFS($K$2:$K$745,$B$2:$B$745,B137,$A$2:$A$745,A137)-('Tela de entrada'!$G$14*'Tela de entrada'!$D$12)=0,1,(SUMIFS($K$2:$K$745,$B$2:$B$745,B137,$A$2:$A$745,A137)-('Tela de entrada'!$G$14*'Tela de entrada'!$D$12)))))</f>
        <v>0</v>
      </c>
      <c r="M137" s="1">
        <f>MAX(0,(SUMIFS($J$2:$J$745,$B$2:$B$745,B137,$A$2:$A$745,A137)-SUMIFS($K$2:$K$745,$B$2:$B$745,B137,$A$2:$A$745,A137)))*(('Tela de entrada'!$G$15-K137)/(IF((('Tela de entrada'!$G$15*'Tela de entrada'!$D$12)-SUMIFS($K$2:$K$745,$B$2:$B$745,B137,$A$2:$A$745,A137))=0,1,(('Tela de entrada'!$G$15*'Tela de entrada'!$D$12)-SUMIFS($K$2:$K$745,$B$2:$B$745,B137,$A$2:$A$745,A137)))))</f>
        <v>0.20218436406068147</v>
      </c>
      <c r="N137" s="1">
        <f>IFERROR(IF(SUM('Tela de entrada'!$G$20:$G$763)&gt;0,INDEX('Tela de entrada'!$G$20:$G$763,MATCH('Contrato Firme'!D137,'Tela de entrada'!$F$20:$F$763,0),1),K137-L137+M137),0)</f>
        <v>12.106184364060681</v>
      </c>
    </row>
    <row r="138" spans="1:14" x14ac:dyDescent="0.25">
      <c r="A138">
        <v>1</v>
      </c>
      <c r="B138">
        <v>1</v>
      </c>
      <c r="C138">
        <v>1</v>
      </c>
      <c r="D138">
        <v>137</v>
      </c>
      <c r="E138">
        <v>1</v>
      </c>
      <c r="F138" s="1">
        <f>INDEX('Tela de entrada'!$C$20:$C$763,MATCH('Contrato Firme'!D138,'Tela de entrada'!$B$20:$B$763,0),1)</f>
        <v>30</v>
      </c>
      <c r="G138">
        <v>0</v>
      </c>
      <c r="H138">
        <f t="shared" si="8"/>
        <v>30</v>
      </c>
      <c r="I138" s="1">
        <f t="shared" si="9"/>
        <v>1.5E-3</v>
      </c>
      <c r="J138" s="1">
        <f>IF('Tela de entrada'!$G$13="carga",('Tela de entrada'!$G$12*'Tela de entrada'!$D$12)*I138,'Tela de entrada'!$G$12)</f>
        <v>11.16</v>
      </c>
      <c r="K138" s="1">
        <f>IF('Tela de entrada'!$G$12&gt;0,IFERROR(MIN('Tela de entrada'!$G$15,MAX(J138,'Tela de entrada'!$G$14)),""),0)</f>
        <v>11.16</v>
      </c>
      <c r="L138" s="1">
        <f>MAX(0,(SUMIFS($K$2:$K$745,$B$2:$B$745,B138,$A$2:$A$745,A138)-SUMIFS($J$2:$J$745,$B$2:$B$745,B138,$A$2:$A$745,A138)))*((K138-'Tela de entrada'!$G$14)/(IF(SUMIFS($K$2:$K$745,$B$2:$B$745,B138,$A$2:$A$745,A138)-('Tela de entrada'!$G$14*'Tela de entrada'!$D$12)=0,1,(SUMIFS($K$2:$K$745,$B$2:$B$745,B138,$A$2:$A$745,A138)-('Tela de entrada'!$G$14*'Tela de entrada'!$D$12)))))</f>
        <v>0</v>
      </c>
      <c r="M138" s="1">
        <f>MAX(0,(SUMIFS($J$2:$J$745,$B$2:$B$745,B138,$A$2:$A$745,A138)-SUMIFS($K$2:$K$745,$B$2:$B$745,B138,$A$2:$A$745,A138)))*(('Tela de entrada'!$G$15-K138)/(IF((('Tela de entrada'!$G$15*'Tela de entrada'!$D$12)-SUMIFS($K$2:$K$745,$B$2:$B$745,B138,$A$2:$A$745,A138))=0,1,(('Tela de entrada'!$G$15*'Tela de entrada'!$D$12)-SUMIFS($K$2:$K$745,$B$2:$B$745,B138,$A$2:$A$745,A138)))))</f>
        <v>0.25077130426131033</v>
      </c>
      <c r="N138" s="1">
        <f>IFERROR(IF(SUM('Tela de entrada'!$G$20:$G$763)&gt;0,INDEX('Tela de entrada'!$G$20:$G$763,MATCH('Contrato Firme'!D138,'Tela de entrada'!$F$20:$F$763,0),1),K138-L138+M138),0)</f>
        <v>11.41077130426131</v>
      </c>
    </row>
    <row r="139" spans="1:14" x14ac:dyDescent="0.25">
      <c r="A139">
        <v>1</v>
      </c>
      <c r="B139">
        <v>1</v>
      </c>
      <c r="C139">
        <v>1</v>
      </c>
      <c r="D139">
        <v>138</v>
      </c>
      <c r="E139">
        <v>1</v>
      </c>
      <c r="F139" s="1">
        <f>INDEX('Tela de entrada'!$C$20:$C$763,MATCH('Contrato Firme'!D139,'Tela de entrada'!$B$20:$B$763,0),1)</f>
        <v>29</v>
      </c>
      <c r="G139">
        <v>0</v>
      </c>
      <c r="H139">
        <f t="shared" si="8"/>
        <v>29</v>
      </c>
      <c r="I139" s="1">
        <f t="shared" si="9"/>
        <v>1.4499999999999999E-3</v>
      </c>
      <c r="J139" s="1">
        <f>IF('Tela de entrada'!$G$13="carga",('Tela de entrada'!$G$12*'Tela de entrada'!$D$12)*I139,'Tela de entrada'!$G$12)</f>
        <v>10.787999999999998</v>
      </c>
      <c r="K139" s="1">
        <f>IF('Tela de entrada'!$G$12&gt;0,IFERROR(MIN('Tela de entrada'!$G$15,MAX(J139,'Tela de entrada'!$G$14)),""),0)</f>
        <v>10.787999999999998</v>
      </c>
      <c r="L139" s="1">
        <f>MAX(0,(SUMIFS($K$2:$K$745,$B$2:$B$745,B139,$A$2:$A$745,A139)-SUMIFS($J$2:$J$745,$B$2:$B$745,B139,$A$2:$A$745,A139)))*((K139-'Tela de entrada'!$G$14)/(IF(SUMIFS($K$2:$K$745,$B$2:$B$745,B139,$A$2:$A$745,A139)-('Tela de entrada'!$G$14*'Tela de entrada'!$D$12)=0,1,(SUMIFS($K$2:$K$745,$B$2:$B$745,B139,$A$2:$A$745,A139)-('Tela de entrada'!$G$14*'Tela de entrada'!$D$12)))))</f>
        <v>0</v>
      </c>
      <c r="M139" s="1">
        <f>MAX(0,(SUMIFS($J$2:$J$745,$B$2:$B$745,B139,$A$2:$A$745,A139)-SUMIFS($K$2:$K$745,$B$2:$B$745,B139,$A$2:$A$745,A139)))*(('Tela de entrada'!$G$15-K139)/(IF((('Tela de entrada'!$G$15*'Tela de entrada'!$D$12)-SUMIFS($K$2:$K$745,$B$2:$B$745,B139,$A$2:$A$745,A139))=0,1,(('Tela de entrada'!$G$15*'Tela de entrada'!$D$12)-SUMIFS($K$2:$K$745,$B$2:$B$745,B139,$A$2:$A$745,A139)))))</f>
        <v>0.27506477436162491</v>
      </c>
      <c r="N139" s="1">
        <f>IFERROR(IF(SUM('Tela de entrada'!$G$20:$G$763)&gt;0,INDEX('Tela de entrada'!$G$20:$G$763,MATCH('Contrato Firme'!D139,'Tela de entrada'!$F$20:$F$763,0),1),K139-L139+M139),0)</f>
        <v>11.063064774361623</v>
      </c>
    </row>
    <row r="140" spans="1:14" x14ac:dyDescent="0.25">
      <c r="A140">
        <v>1</v>
      </c>
      <c r="B140">
        <v>1</v>
      </c>
      <c r="C140">
        <v>1</v>
      </c>
      <c r="D140">
        <v>139</v>
      </c>
      <c r="E140">
        <v>1</v>
      </c>
      <c r="F140" s="1">
        <f>INDEX('Tela de entrada'!$C$20:$C$763,MATCH('Contrato Firme'!D140,'Tela de entrada'!$B$20:$B$763,0),1)</f>
        <v>25</v>
      </c>
      <c r="G140">
        <v>0</v>
      </c>
      <c r="H140">
        <f t="shared" si="8"/>
        <v>25</v>
      </c>
      <c r="I140" s="1">
        <f t="shared" si="9"/>
        <v>1.25E-3</v>
      </c>
      <c r="J140" s="1">
        <f>IF('Tela de entrada'!$G$13="carga",('Tela de entrada'!$G$12*'Tela de entrada'!$D$12)*I140,'Tela de entrada'!$G$12)</f>
        <v>9.3000000000000007</v>
      </c>
      <c r="K140" s="1">
        <f>IF('Tela de entrada'!$G$12&gt;0,IFERROR(MIN('Tela de entrada'!$G$15,MAX(J140,'Tela de entrada'!$G$14)),""),0)</f>
        <v>9.3000000000000007</v>
      </c>
      <c r="L140" s="1">
        <f>MAX(0,(SUMIFS($K$2:$K$745,$B$2:$B$745,B140,$A$2:$A$745,A140)-SUMIFS($J$2:$J$745,$B$2:$B$745,B140,$A$2:$A$745,A140)))*((K140-'Tela de entrada'!$G$14)/(IF(SUMIFS($K$2:$K$745,$B$2:$B$745,B140,$A$2:$A$745,A140)-('Tela de entrada'!$G$14*'Tela de entrada'!$D$12)=0,1,(SUMIFS($K$2:$K$745,$B$2:$B$745,B140,$A$2:$A$745,A140)-('Tela de entrada'!$G$14*'Tela de entrada'!$D$12)))))</f>
        <v>0</v>
      </c>
      <c r="M140" s="1">
        <f>MAX(0,(SUMIFS($J$2:$J$745,$B$2:$B$745,B140,$A$2:$A$745,A140)-SUMIFS($K$2:$K$745,$B$2:$B$745,B140,$A$2:$A$745,A140)))*(('Tela de entrada'!$G$15-K140)/(IF((('Tela de entrada'!$G$15*'Tela de entrada'!$D$12)-SUMIFS($K$2:$K$745,$B$2:$B$745,B140,$A$2:$A$745,A140))=0,1,(('Tela de entrada'!$G$15*'Tela de entrada'!$D$12)-SUMIFS($K$2:$K$745,$B$2:$B$745,B140,$A$2:$A$745,A140)))))</f>
        <v>0.37223865476288254</v>
      </c>
      <c r="N140" s="1">
        <f>IFERROR(IF(SUM('Tela de entrada'!$G$20:$G$763)&gt;0,INDEX('Tela de entrada'!$G$20:$G$763,MATCH('Contrato Firme'!D140,'Tela de entrada'!$F$20:$F$763,0),1),K140-L140+M140),0)</f>
        <v>9.672238654762884</v>
      </c>
    </row>
    <row r="141" spans="1:14" x14ac:dyDescent="0.25">
      <c r="A141">
        <v>1</v>
      </c>
      <c r="B141">
        <v>1</v>
      </c>
      <c r="C141">
        <v>1</v>
      </c>
      <c r="D141">
        <v>140</v>
      </c>
      <c r="E141">
        <v>1</v>
      </c>
      <c r="F141" s="1">
        <f>INDEX('Tela de entrada'!$C$20:$C$763,MATCH('Contrato Firme'!D141,'Tela de entrada'!$B$20:$B$763,0),1)</f>
        <v>5</v>
      </c>
      <c r="G141">
        <v>0</v>
      </c>
      <c r="H141">
        <f t="shared" si="8"/>
        <v>5</v>
      </c>
      <c r="I141" s="1">
        <f t="shared" si="9"/>
        <v>2.5000000000000001E-4</v>
      </c>
      <c r="J141" s="1">
        <f>IF('Tela de entrada'!$G$13="carga",('Tela de entrada'!$G$12*'Tela de entrada'!$D$12)*I141,'Tela de entrada'!$G$12)</f>
        <v>1.86</v>
      </c>
      <c r="K141" s="1">
        <f>IF('Tela de entrada'!$G$12&gt;0,IFERROR(MIN('Tela de entrada'!$G$15,MAX(J141,'Tela de entrada'!$G$14)),""),0)</f>
        <v>3</v>
      </c>
      <c r="L141" s="1">
        <f>MAX(0,(SUMIFS($K$2:$K$745,$B$2:$B$745,B141,$A$2:$A$745,A141)-SUMIFS($J$2:$J$745,$B$2:$B$745,B141,$A$2:$A$745,A141)))*((K141-'Tela de entrada'!$G$14)/(IF(SUMIFS($K$2:$K$745,$B$2:$B$745,B141,$A$2:$A$745,A141)-('Tela de entrada'!$G$14*'Tela de entrada'!$D$12)=0,1,(SUMIFS($K$2:$K$745,$B$2:$B$745,B141,$A$2:$A$745,A141)-('Tela de entrada'!$G$14*'Tela de entrada'!$D$12)))))</f>
        <v>0</v>
      </c>
      <c r="M141" s="1">
        <f>MAX(0,(SUMIFS($J$2:$J$745,$B$2:$B$745,B141,$A$2:$A$745,A141)-SUMIFS($K$2:$K$745,$B$2:$B$745,B141,$A$2:$A$745,A141)))*(('Tela de entrada'!$G$15-K141)/(IF((('Tela de entrada'!$G$15*'Tela de entrada'!$D$12)-SUMIFS($K$2:$K$745,$B$2:$B$745,B141,$A$2:$A$745,A141))=0,1,(('Tela de entrada'!$G$15*'Tela de entrada'!$D$12)-SUMIFS($K$2:$K$745,$B$2:$B$745,B141,$A$2:$A$745,A141)))))</f>
        <v>0.78366032581659484</v>
      </c>
      <c r="N141" s="1">
        <f>IFERROR(IF(SUM('Tela de entrada'!$G$20:$G$763)&gt;0,INDEX('Tela de entrada'!$G$20:$G$763,MATCH('Contrato Firme'!D141,'Tela de entrada'!$F$20:$F$763,0),1),K141-L141+M141),0)</f>
        <v>3.7836603258165948</v>
      </c>
    </row>
    <row r="142" spans="1:14" x14ac:dyDescent="0.25">
      <c r="A142">
        <v>1</v>
      </c>
      <c r="B142">
        <v>1</v>
      </c>
      <c r="C142">
        <v>1</v>
      </c>
      <c r="D142">
        <v>141</v>
      </c>
      <c r="E142">
        <v>1</v>
      </c>
      <c r="F142" s="1">
        <f>INDEX('Tela de entrada'!$C$20:$C$763,MATCH('Contrato Firme'!D142,'Tela de entrada'!$B$20:$B$763,0),1)</f>
        <v>26</v>
      </c>
      <c r="G142">
        <v>0</v>
      </c>
      <c r="H142">
        <f t="shared" si="8"/>
        <v>26</v>
      </c>
      <c r="I142" s="1">
        <f t="shared" si="9"/>
        <v>1.2999999999999999E-3</v>
      </c>
      <c r="J142" s="1">
        <f>IF('Tela de entrada'!$G$13="carga",('Tela de entrada'!$G$12*'Tela de entrada'!$D$12)*I142,'Tela de entrada'!$G$12)</f>
        <v>9.6719999999999988</v>
      </c>
      <c r="K142" s="1">
        <f>IF('Tela de entrada'!$G$12&gt;0,IFERROR(MIN('Tela de entrada'!$G$15,MAX(J142,'Tela de entrada'!$G$14)),""),0)</f>
        <v>9.6719999999999988</v>
      </c>
      <c r="L142" s="1">
        <f>MAX(0,(SUMIFS($K$2:$K$745,$B$2:$B$745,B142,$A$2:$A$745,A142)-SUMIFS($J$2:$J$745,$B$2:$B$745,B142,$A$2:$A$745,A142)))*((K142-'Tela de entrada'!$G$14)/(IF(SUMIFS($K$2:$K$745,$B$2:$B$745,B142,$A$2:$A$745,A142)-('Tela de entrada'!$G$14*'Tela de entrada'!$D$12)=0,1,(SUMIFS($K$2:$K$745,$B$2:$B$745,B142,$A$2:$A$745,A142)-('Tela de entrada'!$G$14*'Tela de entrada'!$D$12)))))</f>
        <v>0</v>
      </c>
      <c r="M142" s="1">
        <f>MAX(0,(SUMIFS($J$2:$J$745,$B$2:$B$745,B142,$A$2:$A$745,A142)-SUMIFS($K$2:$K$745,$B$2:$B$745,B142,$A$2:$A$745,A142)))*(('Tela de entrada'!$G$15-K142)/(IF((('Tela de entrada'!$G$15*'Tela de entrada'!$D$12)-SUMIFS($K$2:$K$745,$B$2:$B$745,B142,$A$2:$A$745,A142))=0,1,(('Tela de entrada'!$G$15*'Tela de entrada'!$D$12)-SUMIFS($K$2:$K$745,$B$2:$B$745,B142,$A$2:$A$745,A142)))))</f>
        <v>0.34794518466256819</v>
      </c>
      <c r="N142" s="1">
        <f>IFERROR(IF(SUM('Tela de entrada'!$G$20:$G$763)&gt;0,INDEX('Tela de entrada'!$G$20:$G$763,MATCH('Contrato Firme'!D142,'Tela de entrada'!$F$20:$F$763,0),1),K142-L142+M142),0)</f>
        <v>10.019945184662568</v>
      </c>
    </row>
    <row r="143" spans="1:14" x14ac:dyDescent="0.25">
      <c r="A143">
        <v>1</v>
      </c>
      <c r="B143">
        <v>1</v>
      </c>
      <c r="C143">
        <v>1</v>
      </c>
      <c r="D143">
        <v>142</v>
      </c>
      <c r="E143">
        <v>1</v>
      </c>
      <c r="F143" s="1">
        <f>INDEX('Tela de entrada'!$C$20:$C$763,MATCH('Contrato Firme'!D143,'Tela de entrada'!$B$20:$B$763,0),1)</f>
        <v>35</v>
      </c>
      <c r="G143">
        <v>0</v>
      </c>
      <c r="H143">
        <f t="shared" si="8"/>
        <v>35</v>
      </c>
      <c r="I143" s="1">
        <f t="shared" si="9"/>
        <v>1.75E-3</v>
      </c>
      <c r="J143" s="1">
        <f>IF('Tela de entrada'!$G$13="carga",('Tela de entrada'!$G$12*'Tela de entrada'!$D$12)*I143,'Tela de entrada'!$G$12)</f>
        <v>13.02</v>
      </c>
      <c r="K143" s="1">
        <f>IF('Tela de entrada'!$G$12&gt;0,IFERROR(MIN('Tela de entrada'!$G$15,MAX(J143,'Tela de entrada'!$G$14)),""),0)</f>
        <v>13.02</v>
      </c>
      <c r="L143" s="1">
        <f>MAX(0,(SUMIFS($K$2:$K$745,$B$2:$B$745,B143,$A$2:$A$745,A143)-SUMIFS($J$2:$J$745,$B$2:$B$745,B143,$A$2:$A$745,A143)))*((K143-'Tela de entrada'!$G$14)/(IF(SUMIFS($K$2:$K$745,$B$2:$B$745,B143,$A$2:$A$745,A143)-('Tela de entrada'!$G$14*'Tela de entrada'!$D$12)=0,1,(SUMIFS($K$2:$K$745,$B$2:$B$745,B143,$A$2:$A$745,A143)-('Tela de entrada'!$G$14*'Tela de entrada'!$D$12)))))</f>
        <v>0</v>
      </c>
      <c r="M143" s="1">
        <f>MAX(0,(SUMIFS($J$2:$J$745,$B$2:$B$745,B143,$A$2:$A$745,A143)-SUMIFS($K$2:$K$745,$B$2:$B$745,B143,$A$2:$A$745,A143)))*(('Tela de entrada'!$G$15-K143)/(IF((('Tela de entrada'!$G$15*'Tela de entrada'!$D$12)-SUMIFS($K$2:$K$745,$B$2:$B$745,B143,$A$2:$A$745,A143))=0,1,(('Tela de entrada'!$G$15*'Tela de entrada'!$D$12)-SUMIFS($K$2:$K$745,$B$2:$B$745,B143,$A$2:$A$745,A143)))))</f>
        <v>0.12930395375973819</v>
      </c>
      <c r="N143" s="1">
        <f>IFERROR(IF(SUM('Tela de entrada'!$G$20:$G$763)&gt;0,INDEX('Tela de entrada'!$G$20:$G$763,MATCH('Contrato Firme'!D143,'Tela de entrada'!$F$20:$F$763,0),1),K143-L143+M143),0)</f>
        <v>13.149303953759738</v>
      </c>
    </row>
    <row r="144" spans="1:14" x14ac:dyDescent="0.25">
      <c r="A144">
        <v>1</v>
      </c>
      <c r="B144">
        <v>1</v>
      </c>
      <c r="C144">
        <v>1</v>
      </c>
      <c r="D144">
        <v>143</v>
      </c>
      <c r="E144">
        <v>1</v>
      </c>
      <c r="F144" s="1">
        <f>INDEX('Tela de entrada'!$C$20:$C$763,MATCH('Contrato Firme'!D144,'Tela de entrada'!$B$20:$B$763,0),1)</f>
        <v>33</v>
      </c>
      <c r="G144">
        <v>0</v>
      </c>
      <c r="H144">
        <f t="shared" si="8"/>
        <v>33</v>
      </c>
      <c r="I144" s="1">
        <f t="shared" si="9"/>
        <v>1.65E-3</v>
      </c>
      <c r="J144" s="1">
        <f>IF('Tela de entrada'!$G$13="carga",('Tela de entrada'!$G$12*'Tela de entrada'!$D$12)*I144,'Tela de entrada'!$G$12)</f>
        <v>12.276</v>
      </c>
      <c r="K144" s="1">
        <f>IF('Tela de entrada'!$G$12&gt;0,IFERROR(MIN('Tela de entrada'!$G$15,MAX(J144,'Tela de entrada'!$G$14)),""),0)</f>
        <v>12.276</v>
      </c>
      <c r="L144" s="1">
        <f>MAX(0,(SUMIFS($K$2:$K$745,$B$2:$B$745,B144,$A$2:$A$745,A144)-SUMIFS($J$2:$J$745,$B$2:$B$745,B144,$A$2:$A$745,A144)))*((K144-'Tela de entrada'!$G$14)/(IF(SUMIFS($K$2:$K$745,$B$2:$B$745,B144,$A$2:$A$745,A144)-('Tela de entrada'!$G$14*'Tela de entrada'!$D$12)=0,1,(SUMIFS($K$2:$K$745,$B$2:$B$745,B144,$A$2:$A$745,A144)-('Tela de entrada'!$G$14*'Tela de entrada'!$D$12)))))</f>
        <v>0</v>
      </c>
      <c r="M144" s="1">
        <f>MAX(0,(SUMIFS($J$2:$J$745,$B$2:$B$745,B144,$A$2:$A$745,A144)-SUMIFS($K$2:$K$745,$B$2:$B$745,B144,$A$2:$A$745,A144)))*(('Tela de entrada'!$G$15-K144)/(IF((('Tela de entrada'!$G$15*'Tela de entrada'!$D$12)-SUMIFS($K$2:$K$745,$B$2:$B$745,B144,$A$2:$A$745,A144))=0,1,(('Tela de entrada'!$G$15*'Tela de entrada'!$D$12)-SUMIFS($K$2:$K$745,$B$2:$B$745,B144,$A$2:$A$745,A144)))))</f>
        <v>0.17789089396036706</v>
      </c>
      <c r="N144" s="1">
        <f>IFERROR(IF(SUM('Tela de entrada'!$G$20:$G$763)&gt;0,INDEX('Tela de entrada'!$G$20:$G$763,MATCH('Contrato Firme'!D144,'Tela de entrada'!$F$20:$F$763,0),1),K144-L144+M144),0)</f>
        <v>12.453890893960367</v>
      </c>
    </row>
    <row r="145" spans="1:14" x14ac:dyDescent="0.25">
      <c r="A145">
        <v>1</v>
      </c>
      <c r="B145">
        <v>1</v>
      </c>
      <c r="C145">
        <v>1</v>
      </c>
      <c r="D145">
        <v>144</v>
      </c>
      <c r="E145">
        <v>1</v>
      </c>
      <c r="F145" s="1">
        <f>INDEX('Tela de entrada'!$C$20:$C$763,MATCH('Contrato Firme'!D145,'Tela de entrada'!$B$20:$B$763,0),1)</f>
        <v>5</v>
      </c>
      <c r="G145">
        <v>0</v>
      </c>
      <c r="H145">
        <f t="shared" si="8"/>
        <v>5</v>
      </c>
      <c r="I145" s="1">
        <f t="shared" si="9"/>
        <v>2.5000000000000001E-4</v>
      </c>
      <c r="J145" s="1">
        <f>IF('Tela de entrada'!$G$13="carga",('Tela de entrada'!$G$12*'Tela de entrada'!$D$12)*I145,'Tela de entrada'!$G$12)</f>
        <v>1.86</v>
      </c>
      <c r="K145" s="1">
        <f>IF('Tela de entrada'!$G$12&gt;0,IFERROR(MIN('Tela de entrada'!$G$15,MAX(J145,'Tela de entrada'!$G$14)),""),0)</f>
        <v>3</v>
      </c>
      <c r="L145" s="1">
        <f>MAX(0,(SUMIFS($K$2:$K$745,$B$2:$B$745,B145,$A$2:$A$745,A145)-SUMIFS($J$2:$J$745,$B$2:$B$745,B145,$A$2:$A$745,A145)))*((K145-'Tela de entrada'!$G$14)/(IF(SUMIFS($K$2:$K$745,$B$2:$B$745,B145,$A$2:$A$745,A145)-('Tela de entrada'!$G$14*'Tela de entrada'!$D$12)=0,1,(SUMIFS($K$2:$K$745,$B$2:$B$745,B145,$A$2:$A$745,A145)-('Tela de entrada'!$G$14*'Tela de entrada'!$D$12)))))</f>
        <v>0</v>
      </c>
      <c r="M145" s="1">
        <f>MAX(0,(SUMIFS($J$2:$J$745,$B$2:$B$745,B145,$A$2:$A$745,A145)-SUMIFS($K$2:$K$745,$B$2:$B$745,B145,$A$2:$A$745,A145)))*(('Tela de entrada'!$G$15-K145)/(IF((('Tela de entrada'!$G$15*'Tela de entrada'!$D$12)-SUMIFS($K$2:$K$745,$B$2:$B$745,B145,$A$2:$A$745,A145))=0,1,(('Tela de entrada'!$G$15*'Tela de entrada'!$D$12)-SUMIFS($K$2:$K$745,$B$2:$B$745,B145,$A$2:$A$745,A145)))))</f>
        <v>0.78366032581659484</v>
      </c>
      <c r="N145" s="1">
        <f>IFERROR(IF(SUM('Tela de entrada'!$G$20:$G$763)&gt;0,INDEX('Tela de entrada'!$G$20:$G$763,MATCH('Contrato Firme'!D145,'Tela de entrada'!$F$20:$F$763,0),1),K145-L145+M145),0)</f>
        <v>3.7836603258165948</v>
      </c>
    </row>
    <row r="146" spans="1:14" x14ac:dyDescent="0.25">
      <c r="A146">
        <v>1</v>
      </c>
      <c r="B146">
        <v>1</v>
      </c>
      <c r="C146">
        <v>1</v>
      </c>
      <c r="D146">
        <v>145</v>
      </c>
      <c r="E146">
        <v>1</v>
      </c>
      <c r="F146" s="1">
        <f>INDEX('Tela de entrada'!$C$20:$C$763,MATCH('Contrato Firme'!D146,'Tela de entrada'!$B$20:$B$763,0),1)</f>
        <v>29</v>
      </c>
      <c r="G146">
        <v>0</v>
      </c>
      <c r="H146">
        <f t="shared" si="8"/>
        <v>29</v>
      </c>
      <c r="I146" s="1">
        <f t="shared" si="9"/>
        <v>1.4499999999999999E-3</v>
      </c>
      <c r="J146" s="1">
        <f>IF('Tela de entrada'!$G$13="carga",('Tela de entrada'!$G$12*'Tela de entrada'!$D$12)*I146,'Tela de entrada'!$G$12)</f>
        <v>10.787999999999998</v>
      </c>
      <c r="K146" s="1">
        <f>IF('Tela de entrada'!$G$12&gt;0,IFERROR(MIN('Tela de entrada'!$G$15,MAX(J146,'Tela de entrada'!$G$14)),""),0)</f>
        <v>10.787999999999998</v>
      </c>
      <c r="L146" s="1">
        <f>MAX(0,(SUMIFS($K$2:$K$745,$B$2:$B$745,B146,$A$2:$A$745,A146)-SUMIFS($J$2:$J$745,$B$2:$B$745,B146,$A$2:$A$745,A146)))*((K146-'Tela de entrada'!$G$14)/(IF(SUMIFS($K$2:$K$745,$B$2:$B$745,B146,$A$2:$A$745,A146)-('Tela de entrada'!$G$14*'Tela de entrada'!$D$12)=0,1,(SUMIFS($K$2:$K$745,$B$2:$B$745,B146,$A$2:$A$745,A146)-('Tela de entrada'!$G$14*'Tela de entrada'!$D$12)))))</f>
        <v>0</v>
      </c>
      <c r="M146" s="1">
        <f>MAX(0,(SUMIFS($J$2:$J$745,$B$2:$B$745,B146,$A$2:$A$745,A146)-SUMIFS($K$2:$K$745,$B$2:$B$745,B146,$A$2:$A$745,A146)))*(('Tela de entrada'!$G$15-K146)/(IF((('Tela de entrada'!$G$15*'Tela de entrada'!$D$12)-SUMIFS($K$2:$K$745,$B$2:$B$745,B146,$A$2:$A$745,A146))=0,1,(('Tela de entrada'!$G$15*'Tela de entrada'!$D$12)-SUMIFS($K$2:$K$745,$B$2:$B$745,B146,$A$2:$A$745,A146)))))</f>
        <v>0.27506477436162491</v>
      </c>
      <c r="N146" s="1">
        <f>IFERROR(IF(SUM('Tela de entrada'!$G$20:$G$763)&gt;0,INDEX('Tela de entrada'!$G$20:$G$763,MATCH('Contrato Firme'!D146,'Tela de entrada'!$F$20:$F$763,0),1),K146-L146+M146),0)</f>
        <v>11.063064774361623</v>
      </c>
    </row>
    <row r="147" spans="1:14" x14ac:dyDescent="0.25">
      <c r="A147">
        <v>1</v>
      </c>
      <c r="B147">
        <v>1</v>
      </c>
      <c r="C147">
        <v>1</v>
      </c>
      <c r="D147">
        <v>146</v>
      </c>
      <c r="E147">
        <v>1</v>
      </c>
      <c r="F147" s="1">
        <f>INDEX('Tela de entrada'!$C$20:$C$763,MATCH('Contrato Firme'!D147,'Tela de entrada'!$B$20:$B$763,0),1)</f>
        <v>50</v>
      </c>
      <c r="G147">
        <v>0</v>
      </c>
      <c r="H147">
        <f t="shared" si="8"/>
        <v>50</v>
      </c>
      <c r="I147" s="1">
        <f t="shared" si="9"/>
        <v>2.5000000000000001E-3</v>
      </c>
      <c r="J147" s="1">
        <f>IF('Tela de entrada'!$G$13="carga",('Tela de entrada'!$G$12*'Tela de entrada'!$D$12)*I147,'Tela de entrada'!$G$12)</f>
        <v>18.600000000000001</v>
      </c>
      <c r="K147" s="1">
        <f>IF('Tela de entrada'!$G$12&gt;0,IFERROR(MIN('Tela de entrada'!$G$15,MAX(J147,'Tela de entrada'!$G$14)),""),0)</f>
        <v>15</v>
      </c>
      <c r="L147" s="1">
        <f>MAX(0,(SUMIFS($K$2:$K$745,$B$2:$B$745,B147,$A$2:$A$745,A147)-SUMIFS($J$2:$J$745,$B$2:$B$745,B147,$A$2:$A$745,A147)))*((K147-'Tela de entrada'!$G$14)/(IF(SUMIFS($K$2:$K$745,$B$2:$B$745,B147,$A$2:$A$745,A147)-('Tela de entrada'!$G$14*'Tela de entrada'!$D$12)=0,1,(SUMIFS($K$2:$K$745,$B$2:$B$745,B147,$A$2:$A$745,A147)-('Tela de entrada'!$G$14*'Tela de entrada'!$D$12)))))</f>
        <v>0</v>
      </c>
      <c r="M147" s="1">
        <f>MAX(0,(SUMIFS($J$2:$J$745,$B$2:$B$745,B147,$A$2:$A$745,A147)-SUMIFS($K$2:$K$745,$B$2:$B$745,B147,$A$2:$A$745,A147)))*(('Tela de entrada'!$G$15-K147)/(IF((('Tela de entrada'!$G$15*'Tela de entrada'!$D$12)-SUMIFS($K$2:$K$745,$B$2:$B$745,B147,$A$2:$A$745,A147))=0,1,(('Tela de entrada'!$G$15*'Tela de entrada'!$D$12)-SUMIFS($K$2:$K$745,$B$2:$B$745,B147,$A$2:$A$745,A147)))))</f>
        <v>0</v>
      </c>
      <c r="N147" s="1">
        <f>IFERROR(IF(SUM('Tela de entrada'!$G$20:$G$763)&gt;0,INDEX('Tela de entrada'!$G$20:$G$763,MATCH('Contrato Firme'!D147,'Tela de entrada'!$F$20:$F$763,0),1),K147-L147+M147),0)</f>
        <v>15</v>
      </c>
    </row>
    <row r="148" spans="1:14" x14ac:dyDescent="0.25">
      <c r="A148">
        <v>1</v>
      </c>
      <c r="B148">
        <v>1</v>
      </c>
      <c r="C148">
        <v>1</v>
      </c>
      <c r="D148">
        <v>147</v>
      </c>
      <c r="E148">
        <v>1</v>
      </c>
      <c r="F148" s="1">
        <f>INDEX('Tela de entrada'!$C$20:$C$763,MATCH('Contrato Firme'!D148,'Tela de entrada'!$B$20:$B$763,0),1)</f>
        <v>50</v>
      </c>
      <c r="G148">
        <v>0</v>
      </c>
      <c r="H148">
        <f t="shared" si="8"/>
        <v>50</v>
      </c>
      <c r="I148" s="1">
        <f t="shared" si="9"/>
        <v>2.5000000000000001E-3</v>
      </c>
      <c r="J148" s="1">
        <f>IF('Tela de entrada'!$G$13="carga",('Tela de entrada'!$G$12*'Tela de entrada'!$D$12)*I148,'Tela de entrada'!$G$12)</f>
        <v>18.600000000000001</v>
      </c>
      <c r="K148" s="1">
        <f>IF('Tela de entrada'!$G$12&gt;0,IFERROR(MIN('Tela de entrada'!$G$15,MAX(J148,'Tela de entrada'!$G$14)),""),0)</f>
        <v>15</v>
      </c>
      <c r="L148" s="1">
        <f>MAX(0,(SUMIFS($K$2:$K$745,$B$2:$B$745,B148,$A$2:$A$745,A148)-SUMIFS($J$2:$J$745,$B$2:$B$745,B148,$A$2:$A$745,A148)))*((K148-'Tela de entrada'!$G$14)/(IF(SUMIFS($K$2:$K$745,$B$2:$B$745,B148,$A$2:$A$745,A148)-('Tela de entrada'!$G$14*'Tela de entrada'!$D$12)=0,1,(SUMIFS($K$2:$K$745,$B$2:$B$745,B148,$A$2:$A$745,A148)-('Tela de entrada'!$G$14*'Tela de entrada'!$D$12)))))</f>
        <v>0</v>
      </c>
      <c r="M148" s="1">
        <f>MAX(0,(SUMIFS($J$2:$J$745,$B$2:$B$745,B148,$A$2:$A$745,A148)-SUMIFS($K$2:$K$745,$B$2:$B$745,B148,$A$2:$A$745,A148)))*(('Tela de entrada'!$G$15-K148)/(IF((('Tela de entrada'!$G$15*'Tela de entrada'!$D$12)-SUMIFS($K$2:$K$745,$B$2:$B$745,B148,$A$2:$A$745,A148))=0,1,(('Tela de entrada'!$G$15*'Tela de entrada'!$D$12)-SUMIFS($K$2:$K$745,$B$2:$B$745,B148,$A$2:$A$745,A148)))))</f>
        <v>0</v>
      </c>
      <c r="N148" s="1">
        <f>IFERROR(IF(SUM('Tela de entrada'!$G$20:$G$763)&gt;0,INDEX('Tela de entrada'!$G$20:$G$763,MATCH('Contrato Firme'!D148,'Tela de entrada'!$F$20:$F$763,0),1),K148-L148+M148),0)</f>
        <v>15</v>
      </c>
    </row>
    <row r="149" spans="1:14" x14ac:dyDescent="0.25">
      <c r="A149">
        <v>1</v>
      </c>
      <c r="B149">
        <v>1</v>
      </c>
      <c r="C149">
        <v>1</v>
      </c>
      <c r="D149">
        <v>148</v>
      </c>
      <c r="E149">
        <v>1</v>
      </c>
      <c r="F149" s="1">
        <f>INDEX('Tela de entrada'!$C$20:$C$763,MATCH('Contrato Firme'!D149,'Tela de entrada'!$B$20:$B$763,0),1)</f>
        <v>43</v>
      </c>
      <c r="G149">
        <v>0</v>
      </c>
      <c r="H149">
        <f t="shared" si="8"/>
        <v>43</v>
      </c>
      <c r="I149" s="1">
        <f t="shared" si="9"/>
        <v>2.15E-3</v>
      </c>
      <c r="J149" s="1">
        <f>IF('Tela de entrada'!$G$13="carga",('Tela de entrada'!$G$12*'Tela de entrada'!$D$12)*I149,'Tela de entrada'!$G$12)</f>
        <v>15.996</v>
      </c>
      <c r="K149" s="1">
        <f>IF('Tela de entrada'!$G$12&gt;0,IFERROR(MIN('Tela de entrada'!$G$15,MAX(J149,'Tela de entrada'!$G$14)),""),0)</f>
        <v>15</v>
      </c>
      <c r="L149" s="1">
        <f>MAX(0,(SUMIFS($K$2:$K$745,$B$2:$B$745,B149,$A$2:$A$745,A149)-SUMIFS($J$2:$J$745,$B$2:$B$745,B149,$A$2:$A$745,A149)))*((K149-'Tela de entrada'!$G$14)/(IF(SUMIFS($K$2:$K$745,$B$2:$B$745,B149,$A$2:$A$745,A149)-('Tela de entrada'!$G$14*'Tela de entrada'!$D$12)=0,1,(SUMIFS($K$2:$K$745,$B$2:$B$745,B149,$A$2:$A$745,A149)-('Tela de entrada'!$G$14*'Tela de entrada'!$D$12)))))</f>
        <v>0</v>
      </c>
      <c r="M149" s="1">
        <f>MAX(0,(SUMIFS($J$2:$J$745,$B$2:$B$745,B149,$A$2:$A$745,A149)-SUMIFS($K$2:$K$745,$B$2:$B$745,B149,$A$2:$A$745,A149)))*(('Tela de entrada'!$G$15-K149)/(IF((('Tela de entrada'!$G$15*'Tela de entrada'!$D$12)-SUMIFS($K$2:$K$745,$B$2:$B$745,B149,$A$2:$A$745,A149))=0,1,(('Tela de entrada'!$G$15*'Tela de entrada'!$D$12)-SUMIFS($K$2:$K$745,$B$2:$B$745,B149,$A$2:$A$745,A149)))))</f>
        <v>0</v>
      </c>
      <c r="N149" s="1">
        <f>IFERROR(IF(SUM('Tela de entrada'!$G$20:$G$763)&gt;0,INDEX('Tela de entrada'!$G$20:$G$763,MATCH('Contrato Firme'!D149,'Tela de entrada'!$F$20:$F$763,0),1),K149-L149+M149),0)</f>
        <v>15</v>
      </c>
    </row>
    <row r="150" spans="1:14" x14ac:dyDescent="0.25">
      <c r="A150">
        <v>1</v>
      </c>
      <c r="B150">
        <v>1</v>
      </c>
      <c r="C150">
        <v>1</v>
      </c>
      <c r="D150">
        <v>149</v>
      </c>
      <c r="E150">
        <v>1</v>
      </c>
      <c r="F150" s="1">
        <f>INDEX('Tela de entrada'!$C$20:$C$763,MATCH('Contrato Firme'!D150,'Tela de entrada'!$B$20:$B$763,0),1)</f>
        <v>33</v>
      </c>
      <c r="G150">
        <v>0</v>
      </c>
      <c r="H150">
        <f t="shared" si="8"/>
        <v>33</v>
      </c>
      <c r="I150" s="1">
        <f t="shared" si="9"/>
        <v>1.65E-3</v>
      </c>
      <c r="J150" s="1">
        <f>IF('Tela de entrada'!$G$13="carga",('Tela de entrada'!$G$12*'Tela de entrada'!$D$12)*I150,'Tela de entrada'!$G$12)</f>
        <v>12.276</v>
      </c>
      <c r="K150" s="1">
        <f>IF('Tela de entrada'!$G$12&gt;0,IFERROR(MIN('Tela de entrada'!$G$15,MAX(J150,'Tela de entrada'!$G$14)),""),0)</f>
        <v>12.276</v>
      </c>
      <c r="L150" s="1">
        <f>MAX(0,(SUMIFS($K$2:$K$745,$B$2:$B$745,B150,$A$2:$A$745,A150)-SUMIFS($J$2:$J$745,$B$2:$B$745,B150,$A$2:$A$745,A150)))*((K150-'Tela de entrada'!$G$14)/(IF(SUMIFS($K$2:$K$745,$B$2:$B$745,B150,$A$2:$A$745,A150)-('Tela de entrada'!$G$14*'Tela de entrada'!$D$12)=0,1,(SUMIFS($K$2:$K$745,$B$2:$B$745,B150,$A$2:$A$745,A150)-('Tela de entrada'!$G$14*'Tela de entrada'!$D$12)))))</f>
        <v>0</v>
      </c>
      <c r="M150" s="1">
        <f>MAX(0,(SUMIFS($J$2:$J$745,$B$2:$B$745,B150,$A$2:$A$745,A150)-SUMIFS($K$2:$K$745,$B$2:$B$745,B150,$A$2:$A$745,A150)))*(('Tela de entrada'!$G$15-K150)/(IF((('Tela de entrada'!$G$15*'Tela de entrada'!$D$12)-SUMIFS($K$2:$K$745,$B$2:$B$745,B150,$A$2:$A$745,A150))=0,1,(('Tela de entrada'!$G$15*'Tela de entrada'!$D$12)-SUMIFS($K$2:$K$745,$B$2:$B$745,B150,$A$2:$A$745,A150)))))</f>
        <v>0.17789089396036706</v>
      </c>
      <c r="N150" s="1">
        <f>IFERROR(IF(SUM('Tela de entrada'!$G$20:$G$763)&gt;0,INDEX('Tela de entrada'!$G$20:$G$763,MATCH('Contrato Firme'!D150,'Tela de entrada'!$F$20:$F$763,0),1),K150-L150+M150),0)</f>
        <v>12.453890893960367</v>
      </c>
    </row>
    <row r="151" spans="1:14" x14ac:dyDescent="0.25">
      <c r="A151">
        <v>1</v>
      </c>
      <c r="B151">
        <v>1</v>
      </c>
      <c r="C151">
        <v>1</v>
      </c>
      <c r="D151">
        <v>150</v>
      </c>
      <c r="E151">
        <v>1</v>
      </c>
      <c r="F151" s="1">
        <f>INDEX('Tela de entrada'!$C$20:$C$763,MATCH('Contrato Firme'!D151,'Tela de entrada'!$B$20:$B$763,0),1)</f>
        <v>22</v>
      </c>
      <c r="G151">
        <v>0</v>
      </c>
      <c r="H151">
        <f t="shared" si="8"/>
        <v>22</v>
      </c>
      <c r="I151" s="1">
        <f t="shared" si="9"/>
        <v>1.1000000000000001E-3</v>
      </c>
      <c r="J151" s="1">
        <f>IF('Tela de entrada'!$G$13="carga",('Tela de entrada'!$G$12*'Tela de entrada'!$D$12)*I151,'Tela de entrada'!$G$12)</f>
        <v>8.1840000000000011</v>
      </c>
      <c r="K151" s="1">
        <f>IF('Tela de entrada'!$G$12&gt;0,IFERROR(MIN('Tela de entrada'!$G$15,MAX(J151,'Tela de entrada'!$G$14)),""),0)</f>
        <v>8.1840000000000011</v>
      </c>
      <c r="L151" s="1">
        <f>MAX(0,(SUMIFS($K$2:$K$745,$B$2:$B$745,B151,$A$2:$A$745,A151)-SUMIFS($J$2:$J$745,$B$2:$B$745,B151,$A$2:$A$745,A151)))*((K151-'Tela de entrada'!$G$14)/(IF(SUMIFS($K$2:$K$745,$B$2:$B$745,B151,$A$2:$A$745,A151)-('Tela de entrada'!$G$14*'Tela de entrada'!$D$12)=0,1,(SUMIFS($K$2:$K$745,$B$2:$B$745,B151,$A$2:$A$745,A151)-('Tela de entrada'!$G$14*'Tela de entrada'!$D$12)))))</f>
        <v>0</v>
      </c>
      <c r="M151" s="1">
        <f>MAX(0,(SUMIFS($J$2:$J$745,$B$2:$B$745,B151,$A$2:$A$745,A151)-SUMIFS($K$2:$K$745,$B$2:$B$745,B151,$A$2:$A$745,A151)))*(('Tela de entrada'!$G$15-K151)/(IF((('Tela de entrada'!$G$15*'Tela de entrada'!$D$12)-SUMIFS($K$2:$K$745,$B$2:$B$745,B151,$A$2:$A$745,A151))=0,1,(('Tela de entrada'!$G$15*'Tela de entrada'!$D$12)-SUMIFS($K$2:$K$745,$B$2:$B$745,B151,$A$2:$A$745,A151)))))</f>
        <v>0.44511906506382587</v>
      </c>
      <c r="N151" s="1">
        <f>IFERROR(IF(SUM('Tela de entrada'!$G$20:$G$763)&gt;0,INDEX('Tela de entrada'!$G$20:$G$763,MATCH('Contrato Firme'!D151,'Tela de entrada'!$F$20:$F$763,0),1),K151-L151+M151),0)</f>
        <v>8.6291190650638274</v>
      </c>
    </row>
    <row r="152" spans="1:14" x14ac:dyDescent="0.25">
      <c r="A152">
        <v>1</v>
      </c>
      <c r="B152">
        <v>1</v>
      </c>
      <c r="C152">
        <v>1</v>
      </c>
      <c r="D152">
        <v>151</v>
      </c>
      <c r="E152">
        <v>1</v>
      </c>
      <c r="F152" s="1">
        <f>INDEX('Tela de entrada'!$C$20:$C$763,MATCH('Contrato Firme'!D152,'Tela de entrada'!$B$20:$B$763,0),1)</f>
        <v>23</v>
      </c>
      <c r="G152">
        <v>0</v>
      </c>
      <c r="H152">
        <f t="shared" si="8"/>
        <v>23</v>
      </c>
      <c r="I152" s="1">
        <f t="shared" si="9"/>
        <v>1.15E-3</v>
      </c>
      <c r="J152" s="1">
        <f>IF('Tela de entrada'!$G$13="carga",('Tela de entrada'!$G$12*'Tela de entrada'!$D$12)*I152,'Tela de entrada'!$G$12)</f>
        <v>8.5559999999999992</v>
      </c>
      <c r="K152" s="1">
        <f>IF('Tela de entrada'!$G$12&gt;0,IFERROR(MIN('Tela de entrada'!$G$15,MAX(J152,'Tela de entrada'!$G$14)),""),0)</f>
        <v>8.5559999999999992</v>
      </c>
      <c r="L152" s="1">
        <f>MAX(0,(SUMIFS($K$2:$K$745,$B$2:$B$745,B152,$A$2:$A$745,A152)-SUMIFS($J$2:$J$745,$B$2:$B$745,B152,$A$2:$A$745,A152)))*((K152-'Tela de entrada'!$G$14)/(IF(SUMIFS($K$2:$K$745,$B$2:$B$745,B152,$A$2:$A$745,A152)-('Tela de entrada'!$G$14*'Tela de entrada'!$D$12)=0,1,(SUMIFS($K$2:$K$745,$B$2:$B$745,B152,$A$2:$A$745,A152)-('Tela de entrada'!$G$14*'Tela de entrada'!$D$12)))))</f>
        <v>0</v>
      </c>
      <c r="M152" s="1">
        <f>MAX(0,(SUMIFS($J$2:$J$745,$B$2:$B$745,B152,$A$2:$A$745,A152)-SUMIFS($K$2:$K$745,$B$2:$B$745,B152,$A$2:$A$745,A152)))*(('Tela de entrada'!$G$15-K152)/(IF((('Tela de entrada'!$G$15*'Tela de entrada'!$D$12)-SUMIFS($K$2:$K$745,$B$2:$B$745,B152,$A$2:$A$745,A152))=0,1,(('Tela de entrada'!$G$15*'Tela de entrada'!$D$12)-SUMIFS($K$2:$K$745,$B$2:$B$745,B152,$A$2:$A$745,A152)))))</f>
        <v>0.42082559496351152</v>
      </c>
      <c r="N152" s="1">
        <f>IFERROR(IF(SUM('Tela de entrada'!$G$20:$G$763)&gt;0,INDEX('Tela de entrada'!$G$20:$G$763,MATCH('Contrato Firme'!D152,'Tela de entrada'!$F$20:$F$763,0),1),K152-L152+M152),0)</f>
        <v>8.9768255949635112</v>
      </c>
    </row>
    <row r="153" spans="1:14" x14ac:dyDescent="0.25">
      <c r="A153">
        <v>1</v>
      </c>
      <c r="B153">
        <v>1</v>
      </c>
      <c r="C153">
        <v>1</v>
      </c>
      <c r="D153">
        <v>152</v>
      </c>
      <c r="E153">
        <v>1</v>
      </c>
      <c r="F153" s="1">
        <f>INDEX('Tela de entrada'!$C$20:$C$763,MATCH('Contrato Firme'!D153,'Tela de entrada'!$B$20:$B$763,0),1)</f>
        <v>29</v>
      </c>
      <c r="G153">
        <v>0</v>
      </c>
      <c r="H153">
        <f t="shared" si="8"/>
        <v>29</v>
      </c>
      <c r="I153" s="1">
        <f t="shared" si="9"/>
        <v>1.4499999999999999E-3</v>
      </c>
      <c r="J153" s="1">
        <f>IF('Tela de entrada'!$G$13="carga",('Tela de entrada'!$G$12*'Tela de entrada'!$D$12)*I153,'Tela de entrada'!$G$12)</f>
        <v>10.787999999999998</v>
      </c>
      <c r="K153" s="1">
        <f>IF('Tela de entrada'!$G$12&gt;0,IFERROR(MIN('Tela de entrada'!$G$15,MAX(J153,'Tela de entrada'!$G$14)),""),0)</f>
        <v>10.787999999999998</v>
      </c>
      <c r="L153" s="1">
        <f>MAX(0,(SUMIFS($K$2:$K$745,$B$2:$B$745,B153,$A$2:$A$745,A153)-SUMIFS($J$2:$J$745,$B$2:$B$745,B153,$A$2:$A$745,A153)))*((K153-'Tela de entrada'!$G$14)/(IF(SUMIFS($K$2:$K$745,$B$2:$B$745,B153,$A$2:$A$745,A153)-('Tela de entrada'!$G$14*'Tela de entrada'!$D$12)=0,1,(SUMIFS($K$2:$K$745,$B$2:$B$745,B153,$A$2:$A$745,A153)-('Tela de entrada'!$G$14*'Tela de entrada'!$D$12)))))</f>
        <v>0</v>
      </c>
      <c r="M153" s="1">
        <f>MAX(0,(SUMIFS($J$2:$J$745,$B$2:$B$745,B153,$A$2:$A$745,A153)-SUMIFS($K$2:$K$745,$B$2:$B$745,B153,$A$2:$A$745,A153)))*(('Tela de entrada'!$G$15-K153)/(IF((('Tela de entrada'!$G$15*'Tela de entrada'!$D$12)-SUMIFS($K$2:$K$745,$B$2:$B$745,B153,$A$2:$A$745,A153))=0,1,(('Tela de entrada'!$G$15*'Tela de entrada'!$D$12)-SUMIFS($K$2:$K$745,$B$2:$B$745,B153,$A$2:$A$745,A153)))))</f>
        <v>0.27506477436162491</v>
      </c>
      <c r="N153" s="1">
        <f>IFERROR(IF(SUM('Tela de entrada'!$G$20:$G$763)&gt;0,INDEX('Tela de entrada'!$G$20:$G$763,MATCH('Contrato Firme'!D153,'Tela de entrada'!$F$20:$F$763,0),1),K153-L153+M153),0)</f>
        <v>11.063064774361623</v>
      </c>
    </row>
    <row r="154" spans="1:14" x14ac:dyDescent="0.25">
      <c r="A154">
        <v>1</v>
      </c>
      <c r="B154">
        <v>1</v>
      </c>
      <c r="C154">
        <v>1</v>
      </c>
      <c r="D154">
        <v>153</v>
      </c>
      <c r="E154">
        <v>1</v>
      </c>
      <c r="F154" s="1">
        <f>INDEX('Tela de entrada'!$C$20:$C$763,MATCH('Contrato Firme'!D154,'Tela de entrada'!$B$20:$B$763,0),1)</f>
        <v>11</v>
      </c>
      <c r="G154">
        <v>0</v>
      </c>
      <c r="H154">
        <f t="shared" si="8"/>
        <v>11</v>
      </c>
      <c r="I154" s="1">
        <f t="shared" si="9"/>
        <v>5.5000000000000003E-4</v>
      </c>
      <c r="J154" s="1">
        <f>IF('Tela de entrada'!$G$13="carga",('Tela de entrada'!$G$12*'Tela de entrada'!$D$12)*I154,'Tela de entrada'!$G$12)</f>
        <v>4.0920000000000005</v>
      </c>
      <c r="K154" s="1">
        <f>IF('Tela de entrada'!$G$12&gt;0,IFERROR(MIN('Tela de entrada'!$G$15,MAX(J154,'Tela de entrada'!$G$14)),""),0)</f>
        <v>4.0920000000000005</v>
      </c>
      <c r="L154" s="1">
        <f>MAX(0,(SUMIFS($K$2:$K$745,$B$2:$B$745,B154,$A$2:$A$745,A154)-SUMIFS($J$2:$J$745,$B$2:$B$745,B154,$A$2:$A$745,A154)))*((K154-'Tela de entrada'!$G$14)/(IF(SUMIFS($K$2:$K$745,$B$2:$B$745,B154,$A$2:$A$745,A154)-('Tela de entrada'!$G$14*'Tela de entrada'!$D$12)=0,1,(SUMIFS($K$2:$K$745,$B$2:$B$745,B154,$A$2:$A$745,A154)-('Tela de entrada'!$G$14*'Tela de entrada'!$D$12)))))</f>
        <v>0</v>
      </c>
      <c r="M154" s="1">
        <f>MAX(0,(SUMIFS($J$2:$J$745,$B$2:$B$745,B154,$A$2:$A$745,A154)-SUMIFS($K$2:$K$745,$B$2:$B$745,B154,$A$2:$A$745,A154)))*(('Tela de entrada'!$G$15-K154)/(IF((('Tela de entrada'!$G$15*'Tela de entrada'!$D$12)-SUMIFS($K$2:$K$745,$B$2:$B$745,B154,$A$2:$A$745,A154))=0,1,(('Tela de entrada'!$G$15*'Tela de entrada'!$D$12)-SUMIFS($K$2:$K$745,$B$2:$B$745,B154,$A$2:$A$745,A154)))))</f>
        <v>0.71234723616728468</v>
      </c>
      <c r="N154" s="1">
        <f>IFERROR(IF(SUM('Tela de entrada'!$G$20:$G$763)&gt;0,INDEX('Tela de entrada'!$G$20:$G$763,MATCH('Contrato Firme'!D154,'Tela de entrada'!$F$20:$F$763,0),1),K154-L154+M154),0)</f>
        <v>4.8043472361672848</v>
      </c>
    </row>
    <row r="155" spans="1:14" x14ac:dyDescent="0.25">
      <c r="A155">
        <v>1</v>
      </c>
      <c r="B155">
        <v>1</v>
      </c>
      <c r="C155">
        <v>1</v>
      </c>
      <c r="D155">
        <v>154</v>
      </c>
      <c r="E155">
        <v>1</v>
      </c>
      <c r="F155" s="1">
        <f>INDEX('Tela de entrada'!$C$20:$C$763,MATCH('Contrato Firme'!D155,'Tela de entrada'!$B$20:$B$763,0),1)</f>
        <v>28</v>
      </c>
      <c r="G155">
        <v>0</v>
      </c>
      <c r="H155">
        <f t="shared" si="8"/>
        <v>28</v>
      </c>
      <c r="I155" s="1">
        <f t="shared" si="9"/>
        <v>1.4E-3</v>
      </c>
      <c r="J155" s="1">
        <f>IF('Tela de entrada'!$G$13="carga",('Tela de entrada'!$G$12*'Tela de entrada'!$D$12)*I155,'Tela de entrada'!$G$12)</f>
        <v>10.416</v>
      </c>
      <c r="K155" s="1">
        <f>IF('Tela de entrada'!$G$12&gt;0,IFERROR(MIN('Tela de entrada'!$G$15,MAX(J155,'Tela de entrada'!$G$14)),""),0)</f>
        <v>10.416</v>
      </c>
      <c r="L155" s="1">
        <f>MAX(0,(SUMIFS($K$2:$K$745,$B$2:$B$745,B155,$A$2:$A$745,A155)-SUMIFS($J$2:$J$745,$B$2:$B$745,B155,$A$2:$A$745,A155)))*((K155-'Tela de entrada'!$G$14)/(IF(SUMIFS($K$2:$K$745,$B$2:$B$745,B155,$A$2:$A$745,A155)-('Tela de entrada'!$G$14*'Tela de entrada'!$D$12)=0,1,(SUMIFS($K$2:$K$745,$B$2:$B$745,B155,$A$2:$A$745,A155)-('Tela de entrada'!$G$14*'Tela de entrada'!$D$12)))))</f>
        <v>0</v>
      </c>
      <c r="M155" s="1">
        <f>MAX(0,(SUMIFS($J$2:$J$745,$B$2:$B$745,B155,$A$2:$A$745,A155)-SUMIFS($K$2:$K$745,$B$2:$B$745,B155,$A$2:$A$745,A155)))*(('Tela de entrada'!$G$15-K155)/(IF((('Tela de entrada'!$G$15*'Tela de entrada'!$D$12)-SUMIFS($K$2:$K$745,$B$2:$B$745,B155,$A$2:$A$745,A155))=0,1,(('Tela de entrada'!$G$15*'Tela de entrada'!$D$12)-SUMIFS($K$2:$K$745,$B$2:$B$745,B155,$A$2:$A$745,A155)))))</f>
        <v>0.2993582444619392</v>
      </c>
      <c r="N155" s="1">
        <f>IFERROR(IF(SUM('Tela de entrada'!$G$20:$G$763)&gt;0,INDEX('Tela de entrada'!$G$20:$G$763,MATCH('Contrato Firme'!D155,'Tela de entrada'!$F$20:$F$763,0),1),K155-L155+M155),0)</f>
        <v>10.715358244461939</v>
      </c>
    </row>
    <row r="156" spans="1:14" x14ac:dyDescent="0.25">
      <c r="A156">
        <v>1</v>
      </c>
      <c r="B156">
        <v>1</v>
      </c>
      <c r="C156">
        <v>1</v>
      </c>
      <c r="D156">
        <v>155</v>
      </c>
      <c r="E156">
        <v>1</v>
      </c>
      <c r="F156" s="1">
        <f>INDEX('Tela de entrada'!$C$20:$C$763,MATCH('Contrato Firme'!D156,'Tela de entrada'!$B$20:$B$763,0),1)</f>
        <v>40</v>
      </c>
      <c r="G156">
        <v>0</v>
      </c>
      <c r="H156">
        <f t="shared" si="8"/>
        <v>40</v>
      </c>
      <c r="I156" s="1">
        <f t="shared" si="9"/>
        <v>2E-3</v>
      </c>
      <c r="J156" s="1">
        <f>IF('Tela de entrada'!$G$13="carga",('Tela de entrada'!$G$12*'Tela de entrada'!$D$12)*I156,'Tela de entrada'!$G$12)</f>
        <v>14.88</v>
      </c>
      <c r="K156" s="1">
        <f>IF('Tela de entrada'!$G$12&gt;0,IFERROR(MIN('Tela de entrada'!$G$15,MAX(J156,'Tela de entrada'!$G$14)),""),0)</f>
        <v>14.88</v>
      </c>
      <c r="L156" s="1">
        <f>MAX(0,(SUMIFS($K$2:$K$745,$B$2:$B$745,B156,$A$2:$A$745,A156)-SUMIFS($J$2:$J$745,$B$2:$B$745,B156,$A$2:$A$745,A156)))*((K156-'Tela de entrada'!$G$14)/(IF(SUMIFS($K$2:$K$745,$B$2:$B$745,B156,$A$2:$A$745,A156)-('Tela de entrada'!$G$14*'Tela de entrada'!$D$12)=0,1,(SUMIFS($K$2:$K$745,$B$2:$B$745,B156,$A$2:$A$745,A156)-('Tela de entrada'!$G$14*'Tela de entrada'!$D$12)))))</f>
        <v>0</v>
      </c>
      <c r="M156" s="1">
        <f>MAX(0,(SUMIFS($J$2:$J$745,$B$2:$B$745,B156,$A$2:$A$745,A156)-SUMIFS($K$2:$K$745,$B$2:$B$745,B156,$A$2:$A$745,A156)))*(('Tela de entrada'!$G$15-K156)/(IF((('Tela de entrada'!$G$15*'Tela de entrada'!$D$12)-SUMIFS($K$2:$K$745,$B$2:$B$745,B156,$A$2:$A$745,A156))=0,1,(('Tela de entrada'!$G$15*'Tela de entrada'!$D$12)-SUMIFS($K$2:$K$745,$B$2:$B$745,B156,$A$2:$A$745,A156)))))</f>
        <v>7.8366032581658977E-3</v>
      </c>
      <c r="N156" s="1">
        <f>IFERROR(IF(SUM('Tela de entrada'!$G$20:$G$763)&gt;0,INDEX('Tela de entrada'!$G$20:$G$763,MATCH('Contrato Firme'!D156,'Tela de entrada'!$F$20:$F$763,0),1),K156-L156+M156),0)</f>
        <v>14.887836603258167</v>
      </c>
    </row>
    <row r="157" spans="1:14" x14ac:dyDescent="0.25">
      <c r="A157">
        <v>1</v>
      </c>
      <c r="B157">
        <v>1</v>
      </c>
      <c r="C157">
        <v>1</v>
      </c>
      <c r="D157">
        <v>156</v>
      </c>
      <c r="E157">
        <v>1</v>
      </c>
      <c r="F157" s="1">
        <f>INDEX('Tela de entrada'!$C$20:$C$763,MATCH('Contrato Firme'!D157,'Tela de entrada'!$B$20:$B$763,0),1)</f>
        <v>41</v>
      </c>
      <c r="G157">
        <v>0</v>
      </c>
      <c r="H157">
        <f t="shared" si="8"/>
        <v>41</v>
      </c>
      <c r="I157" s="1">
        <f t="shared" si="9"/>
        <v>2.0500000000000002E-3</v>
      </c>
      <c r="J157" s="1">
        <f>IF('Tela de entrada'!$G$13="carga",('Tela de entrada'!$G$12*'Tela de entrada'!$D$12)*I157,'Tela de entrada'!$G$12)</f>
        <v>15.252000000000001</v>
      </c>
      <c r="K157" s="1">
        <f>IF('Tela de entrada'!$G$12&gt;0,IFERROR(MIN('Tela de entrada'!$G$15,MAX(J157,'Tela de entrada'!$G$14)),""),0)</f>
        <v>15</v>
      </c>
      <c r="L157" s="1">
        <f>MAX(0,(SUMIFS($K$2:$K$745,$B$2:$B$745,B157,$A$2:$A$745,A157)-SUMIFS($J$2:$J$745,$B$2:$B$745,B157,$A$2:$A$745,A157)))*((K157-'Tela de entrada'!$G$14)/(IF(SUMIFS($K$2:$K$745,$B$2:$B$745,B157,$A$2:$A$745,A157)-('Tela de entrada'!$G$14*'Tela de entrada'!$D$12)=0,1,(SUMIFS($K$2:$K$745,$B$2:$B$745,B157,$A$2:$A$745,A157)-('Tela de entrada'!$G$14*'Tela de entrada'!$D$12)))))</f>
        <v>0</v>
      </c>
      <c r="M157" s="1">
        <f>MAX(0,(SUMIFS($J$2:$J$745,$B$2:$B$745,B157,$A$2:$A$745,A157)-SUMIFS($K$2:$K$745,$B$2:$B$745,B157,$A$2:$A$745,A157)))*(('Tela de entrada'!$G$15-K157)/(IF((('Tela de entrada'!$G$15*'Tela de entrada'!$D$12)-SUMIFS($K$2:$K$745,$B$2:$B$745,B157,$A$2:$A$745,A157))=0,1,(('Tela de entrada'!$G$15*'Tela de entrada'!$D$12)-SUMIFS($K$2:$K$745,$B$2:$B$745,B157,$A$2:$A$745,A157)))))</f>
        <v>0</v>
      </c>
      <c r="N157" s="1">
        <f>IFERROR(IF(SUM('Tela de entrada'!$G$20:$G$763)&gt;0,INDEX('Tela de entrada'!$G$20:$G$763,MATCH('Contrato Firme'!D157,'Tela de entrada'!$F$20:$F$763,0),1),K157-L157+M157),0)</f>
        <v>15</v>
      </c>
    </row>
    <row r="158" spans="1:14" x14ac:dyDescent="0.25">
      <c r="A158">
        <v>1</v>
      </c>
      <c r="B158">
        <v>1</v>
      </c>
      <c r="C158">
        <v>1</v>
      </c>
      <c r="D158">
        <v>157</v>
      </c>
      <c r="E158">
        <v>1</v>
      </c>
      <c r="F158" s="1">
        <f>INDEX('Tela de entrada'!$C$20:$C$763,MATCH('Contrato Firme'!D158,'Tela de entrada'!$B$20:$B$763,0),1)</f>
        <v>45</v>
      </c>
      <c r="G158">
        <v>0</v>
      </c>
      <c r="H158">
        <f t="shared" si="8"/>
        <v>45</v>
      </c>
      <c r="I158" s="1">
        <f t="shared" si="9"/>
        <v>2.2499999999999998E-3</v>
      </c>
      <c r="J158" s="1">
        <f>IF('Tela de entrada'!$G$13="carga",('Tela de entrada'!$G$12*'Tela de entrada'!$D$12)*I158,'Tela de entrada'!$G$12)</f>
        <v>16.739999999999998</v>
      </c>
      <c r="K158" s="1">
        <f>IF('Tela de entrada'!$G$12&gt;0,IFERROR(MIN('Tela de entrada'!$G$15,MAX(J158,'Tela de entrada'!$G$14)),""),0)</f>
        <v>15</v>
      </c>
      <c r="L158" s="1">
        <f>MAX(0,(SUMIFS($K$2:$K$745,$B$2:$B$745,B158,$A$2:$A$745,A158)-SUMIFS($J$2:$J$745,$B$2:$B$745,B158,$A$2:$A$745,A158)))*((K158-'Tela de entrada'!$G$14)/(IF(SUMIFS($K$2:$K$745,$B$2:$B$745,B158,$A$2:$A$745,A158)-('Tela de entrada'!$G$14*'Tela de entrada'!$D$12)=0,1,(SUMIFS($K$2:$K$745,$B$2:$B$745,B158,$A$2:$A$745,A158)-('Tela de entrada'!$G$14*'Tela de entrada'!$D$12)))))</f>
        <v>0</v>
      </c>
      <c r="M158" s="1">
        <f>MAX(0,(SUMIFS($J$2:$J$745,$B$2:$B$745,B158,$A$2:$A$745,A158)-SUMIFS($K$2:$K$745,$B$2:$B$745,B158,$A$2:$A$745,A158)))*(('Tela de entrada'!$G$15-K158)/(IF((('Tela de entrada'!$G$15*'Tela de entrada'!$D$12)-SUMIFS($K$2:$K$745,$B$2:$B$745,B158,$A$2:$A$745,A158))=0,1,(('Tela de entrada'!$G$15*'Tela de entrada'!$D$12)-SUMIFS($K$2:$K$745,$B$2:$B$745,B158,$A$2:$A$745,A158)))))</f>
        <v>0</v>
      </c>
      <c r="N158" s="1">
        <f>IFERROR(IF(SUM('Tela de entrada'!$G$20:$G$763)&gt;0,INDEX('Tela de entrada'!$G$20:$G$763,MATCH('Contrato Firme'!D158,'Tela de entrada'!$F$20:$F$763,0),1),K158-L158+M158),0)</f>
        <v>15</v>
      </c>
    </row>
    <row r="159" spans="1:14" x14ac:dyDescent="0.25">
      <c r="A159">
        <v>1</v>
      </c>
      <c r="B159">
        <v>1</v>
      </c>
      <c r="C159">
        <v>1</v>
      </c>
      <c r="D159">
        <v>158</v>
      </c>
      <c r="E159">
        <v>1</v>
      </c>
      <c r="F159" s="1">
        <f>INDEX('Tela de entrada'!$C$20:$C$763,MATCH('Contrato Firme'!D159,'Tela de entrada'!$B$20:$B$763,0),1)</f>
        <v>44</v>
      </c>
      <c r="G159">
        <v>0</v>
      </c>
      <c r="H159">
        <f t="shared" si="8"/>
        <v>44</v>
      </c>
      <c r="I159" s="1">
        <f t="shared" si="9"/>
        <v>2.2000000000000001E-3</v>
      </c>
      <c r="J159" s="1">
        <f>IF('Tela de entrada'!$G$13="carga",('Tela de entrada'!$G$12*'Tela de entrada'!$D$12)*I159,'Tela de entrada'!$G$12)</f>
        <v>16.368000000000002</v>
      </c>
      <c r="K159" s="1">
        <f>IF('Tela de entrada'!$G$12&gt;0,IFERROR(MIN('Tela de entrada'!$G$15,MAX(J159,'Tela de entrada'!$G$14)),""),0)</f>
        <v>15</v>
      </c>
      <c r="L159" s="1">
        <f>MAX(0,(SUMIFS($K$2:$K$745,$B$2:$B$745,B159,$A$2:$A$745,A159)-SUMIFS($J$2:$J$745,$B$2:$B$745,B159,$A$2:$A$745,A159)))*((K159-'Tela de entrada'!$G$14)/(IF(SUMIFS($K$2:$K$745,$B$2:$B$745,B159,$A$2:$A$745,A159)-('Tela de entrada'!$G$14*'Tela de entrada'!$D$12)=0,1,(SUMIFS($K$2:$K$745,$B$2:$B$745,B159,$A$2:$A$745,A159)-('Tela de entrada'!$G$14*'Tela de entrada'!$D$12)))))</f>
        <v>0</v>
      </c>
      <c r="M159" s="1">
        <f>MAX(0,(SUMIFS($J$2:$J$745,$B$2:$B$745,B159,$A$2:$A$745,A159)-SUMIFS($K$2:$K$745,$B$2:$B$745,B159,$A$2:$A$745,A159)))*(('Tela de entrada'!$G$15-K159)/(IF((('Tela de entrada'!$G$15*'Tela de entrada'!$D$12)-SUMIFS($K$2:$K$745,$B$2:$B$745,B159,$A$2:$A$745,A159))=0,1,(('Tela de entrada'!$G$15*'Tela de entrada'!$D$12)-SUMIFS($K$2:$K$745,$B$2:$B$745,B159,$A$2:$A$745,A159)))))</f>
        <v>0</v>
      </c>
      <c r="N159" s="1">
        <f>IFERROR(IF(SUM('Tela de entrada'!$G$20:$G$763)&gt;0,INDEX('Tela de entrada'!$G$20:$G$763,MATCH('Contrato Firme'!D159,'Tela de entrada'!$F$20:$F$763,0),1),K159-L159+M159),0)</f>
        <v>15</v>
      </c>
    </row>
    <row r="160" spans="1:14" x14ac:dyDescent="0.25">
      <c r="A160">
        <v>1</v>
      </c>
      <c r="B160">
        <v>1</v>
      </c>
      <c r="C160">
        <v>1</v>
      </c>
      <c r="D160">
        <v>159</v>
      </c>
      <c r="E160">
        <v>1</v>
      </c>
      <c r="F160" s="1">
        <f>INDEX('Tela de entrada'!$C$20:$C$763,MATCH('Contrato Firme'!D160,'Tela de entrada'!$B$20:$B$763,0),1)</f>
        <v>43</v>
      </c>
      <c r="G160">
        <v>0</v>
      </c>
      <c r="H160">
        <f t="shared" si="8"/>
        <v>43</v>
      </c>
      <c r="I160" s="1">
        <f t="shared" si="9"/>
        <v>2.15E-3</v>
      </c>
      <c r="J160" s="1">
        <f>IF('Tela de entrada'!$G$13="carga",('Tela de entrada'!$G$12*'Tela de entrada'!$D$12)*I160,'Tela de entrada'!$G$12)</f>
        <v>15.996</v>
      </c>
      <c r="K160" s="1">
        <f>IF('Tela de entrada'!$G$12&gt;0,IFERROR(MIN('Tela de entrada'!$G$15,MAX(J160,'Tela de entrada'!$G$14)),""),0)</f>
        <v>15</v>
      </c>
      <c r="L160" s="1">
        <f>MAX(0,(SUMIFS($K$2:$K$745,$B$2:$B$745,B160,$A$2:$A$745,A160)-SUMIFS($J$2:$J$745,$B$2:$B$745,B160,$A$2:$A$745,A160)))*((K160-'Tela de entrada'!$G$14)/(IF(SUMIFS($K$2:$K$745,$B$2:$B$745,B160,$A$2:$A$745,A160)-('Tela de entrada'!$G$14*'Tela de entrada'!$D$12)=0,1,(SUMIFS($K$2:$K$745,$B$2:$B$745,B160,$A$2:$A$745,A160)-('Tela de entrada'!$G$14*'Tela de entrada'!$D$12)))))</f>
        <v>0</v>
      </c>
      <c r="M160" s="1">
        <f>MAX(0,(SUMIFS($J$2:$J$745,$B$2:$B$745,B160,$A$2:$A$745,A160)-SUMIFS($K$2:$K$745,$B$2:$B$745,B160,$A$2:$A$745,A160)))*(('Tela de entrada'!$G$15-K160)/(IF((('Tela de entrada'!$G$15*'Tela de entrada'!$D$12)-SUMIFS($K$2:$K$745,$B$2:$B$745,B160,$A$2:$A$745,A160))=0,1,(('Tela de entrada'!$G$15*'Tela de entrada'!$D$12)-SUMIFS($K$2:$K$745,$B$2:$B$745,B160,$A$2:$A$745,A160)))))</f>
        <v>0</v>
      </c>
      <c r="N160" s="1">
        <f>IFERROR(IF(SUM('Tela de entrada'!$G$20:$G$763)&gt;0,INDEX('Tela de entrada'!$G$20:$G$763,MATCH('Contrato Firme'!D160,'Tela de entrada'!$F$20:$F$763,0),1),K160-L160+M160),0)</f>
        <v>15</v>
      </c>
    </row>
    <row r="161" spans="1:14" x14ac:dyDescent="0.25">
      <c r="A161">
        <v>1</v>
      </c>
      <c r="B161">
        <v>1</v>
      </c>
      <c r="C161">
        <v>1</v>
      </c>
      <c r="D161">
        <v>160</v>
      </c>
      <c r="E161">
        <v>1</v>
      </c>
      <c r="F161" s="1">
        <f>INDEX('Tela de entrada'!$C$20:$C$763,MATCH('Contrato Firme'!D161,'Tela de entrada'!$B$20:$B$763,0),1)</f>
        <v>12</v>
      </c>
      <c r="G161">
        <v>0</v>
      </c>
      <c r="H161">
        <f t="shared" si="8"/>
        <v>12</v>
      </c>
      <c r="I161" s="1">
        <f t="shared" si="9"/>
        <v>5.9999999999999995E-4</v>
      </c>
      <c r="J161" s="1">
        <f>IF('Tela de entrada'!$G$13="carga",('Tela de entrada'!$G$12*'Tela de entrada'!$D$12)*I161,'Tela de entrada'!$G$12)</f>
        <v>4.4639999999999995</v>
      </c>
      <c r="K161" s="1">
        <f>IF('Tela de entrada'!$G$12&gt;0,IFERROR(MIN('Tela de entrada'!$G$15,MAX(J161,'Tela de entrada'!$G$14)),""),0)</f>
        <v>4.4639999999999995</v>
      </c>
      <c r="L161" s="1">
        <f>MAX(0,(SUMIFS($K$2:$K$745,$B$2:$B$745,B161,$A$2:$A$745,A161)-SUMIFS($J$2:$J$745,$B$2:$B$745,B161,$A$2:$A$745,A161)))*((K161-'Tela de entrada'!$G$14)/(IF(SUMIFS($K$2:$K$745,$B$2:$B$745,B161,$A$2:$A$745,A161)-('Tela de entrada'!$G$14*'Tela de entrada'!$D$12)=0,1,(SUMIFS($K$2:$K$745,$B$2:$B$745,B161,$A$2:$A$745,A161)-('Tela de entrada'!$G$14*'Tela de entrada'!$D$12)))))</f>
        <v>0</v>
      </c>
      <c r="M161" s="1">
        <f>MAX(0,(SUMIFS($J$2:$J$745,$B$2:$B$745,B161,$A$2:$A$745,A161)-SUMIFS($K$2:$K$745,$B$2:$B$745,B161,$A$2:$A$745,A161)))*(('Tela de entrada'!$G$15-K161)/(IF((('Tela de entrada'!$G$15*'Tela de entrada'!$D$12)-SUMIFS($K$2:$K$745,$B$2:$B$745,B161,$A$2:$A$745,A161))=0,1,(('Tela de entrada'!$G$15*'Tela de entrada'!$D$12)-SUMIFS($K$2:$K$745,$B$2:$B$745,B161,$A$2:$A$745,A161)))))</f>
        <v>0.68805376606697044</v>
      </c>
      <c r="N161" s="1">
        <f>IFERROR(IF(SUM('Tela de entrada'!$G$20:$G$763)&gt;0,INDEX('Tela de entrada'!$G$20:$G$763,MATCH('Contrato Firme'!D161,'Tela de entrada'!$F$20:$F$763,0),1),K161-L161+M161),0)</f>
        <v>5.1520537660669703</v>
      </c>
    </row>
    <row r="162" spans="1:14" x14ac:dyDescent="0.25">
      <c r="A162">
        <v>1</v>
      </c>
      <c r="B162">
        <v>1</v>
      </c>
      <c r="C162">
        <v>1</v>
      </c>
      <c r="D162">
        <v>161</v>
      </c>
      <c r="E162">
        <v>1</v>
      </c>
      <c r="F162" s="1">
        <f>INDEX('Tela de entrada'!$C$20:$C$763,MATCH('Contrato Firme'!D162,'Tela de entrada'!$B$20:$B$763,0),1)</f>
        <v>42</v>
      </c>
      <c r="G162">
        <v>0</v>
      </c>
      <c r="H162">
        <f t="shared" si="8"/>
        <v>42</v>
      </c>
      <c r="I162" s="1">
        <f t="shared" si="9"/>
        <v>2.0999999999999999E-3</v>
      </c>
      <c r="J162" s="1">
        <f>IF('Tela de entrada'!$G$13="carga",('Tela de entrada'!$G$12*'Tela de entrada'!$D$12)*I162,'Tela de entrada'!$G$12)</f>
        <v>15.623999999999999</v>
      </c>
      <c r="K162" s="1">
        <f>IF('Tela de entrada'!$G$12&gt;0,IFERROR(MIN('Tela de entrada'!$G$15,MAX(J162,'Tela de entrada'!$G$14)),""),0)</f>
        <v>15</v>
      </c>
      <c r="L162" s="1">
        <f>MAX(0,(SUMIFS($K$2:$K$745,$B$2:$B$745,B162,$A$2:$A$745,A162)-SUMIFS($J$2:$J$745,$B$2:$B$745,B162,$A$2:$A$745,A162)))*((K162-'Tela de entrada'!$G$14)/(IF(SUMIFS($K$2:$K$745,$B$2:$B$745,B162,$A$2:$A$745,A162)-('Tela de entrada'!$G$14*'Tela de entrada'!$D$12)=0,1,(SUMIFS($K$2:$K$745,$B$2:$B$745,B162,$A$2:$A$745,A162)-('Tela de entrada'!$G$14*'Tela de entrada'!$D$12)))))</f>
        <v>0</v>
      </c>
      <c r="M162" s="1">
        <f>MAX(0,(SUMIFS($J$2:$J$745,$B$2:$B$745,B162,$A$2:$A$745,A162)-SUMIFS($K$2:$K$745,$B$2:$B$745,B162,$A$2:$A$745,A162)))*(('Tela de entrada'!$G$15-K162)/(IF((('Tela de entrada'!$G$15*'Tela de entrada'!$D$12)-SUMIFS($K$2:$K$745,$B$2:$B$745,B162,$A$2:$A$745,A162))=0,1,(('Tela de entrada'!$G$15*'Tela de entrada'!$D$12)-SUMIFS($K$2:$K$745,$B$2:$B$745,B162,$A$2:$A$745,A162)))))</f>
        <v>0</v>
      </c>
      <c r="N162" s="1">
        <f>IFERROR(IF(SUM('Tela de entrada'!$G$20:$G$763)&gt;0,INDEX('Tela de entrada'!$G$20:$G$763,MATCH('Contrato Firme'!D162,'Tela de entrada'!$F$20:$F$763,0),1),K162-L162+M162),0)</f>
        <v>15</v>
      </c>
    </row>
    <row r="163" spans="1:14" x14ac:dyDescent="0.25">
      <c r="A163">
        <v>1</v>
      </c>
      <c r="B163">
        <v>1</v>
      </c>
      <c r="C163">
        <v>1</v>
      </c>
      <c r="D163">
        <v>162</v>
      </c>
      <c r="E163">
        <v>1</v>
      </c>
      <c r="F163" s="1">
        <f>INDEX('Tela de entrada'!$C$20:$C$763,MATCH('Contrato Firme'!D163,'Tela de entrada'!$B$20:$B$763,0),1)</f>
        <v>30</v>
      </c>
      <c r="G163">
        <v>0</v>
      </c>
      <c r="H163">
        <f t="shared" si="8"/>
        <v>30</v>
      </c>
      <c r="I163" s="1">
        <f t="shared" si="9"/>
        <v>1.5E-3</v>
      </c>
      <c r="J163" s="1">
        <f>IF('Tela de entrada'!$G$13="carga",('Tela de entrada'!$G$12*'Tela de entrada'!$D$12)*I163,'Tela de entrada'!$G$12)</f>
        <v>11.16</v>
      </c>
      <c r="K163" s="1">
        <f>IF('Tela de entrada'!$G$12&gt;0,IFERROR(MIN('Tela de entrada'!$G$15,MAX(J163,'Tela de entrada'!$G$14)),""),0)</f>
        <v>11.16</v>
      </c>
      <c r="L163" s="1">
        <f>MAX(0,(SUMIFS($K$2:$K$745,$B$2:$B$745,B163,$A$2:$A$745,A163)-SUMIFS($J$2:$J$745,$B$2:$B$745,B163,$A$2:$A$745,A163)))*((K163-'Tela de entrada'!$G$14)/(IF(SUMIFS($K$2:$K$745,$B$2:$B$745,B163,$A$2:$A$745,A163)-('Tela de entrada'!$G$14*'Tela de entrada'!$D$12)=0,1,(SUMIFS($K$2:$K$745,$B$2:$B$745,B163,$A$2:$A$745,A163)-('Tela de entrada'!$G$14*'Tela de entrada'!$D$12)))))</f>
        <v>0</v>
      </c>
      <c r="M163" s="1">
        <f>MAX(0,(SUMIFS($J$2:$J$745,$B$2:$B$745,B163,$A$2:$A$745,A163)-SUMIFS($K$2:$K$745,$B$2:$B$745,B163,$A$2:$A$745,A163)))*(('Tela de entrada'!$G$15-K163)/(IF((('Tela de entrada'!$G$15*'Tela de entrada'!$D$12)-SUMIFS($K$2:$K$745,$B$2:$B$745,B163,$A$2:$A$745,A163))=0,1,(('Tela de entrada'!$G$15*'Tela de entrada'!$D$12)-SUMIFS($K$2:$K$745,$B$2:$B$745,B163,$A$2:$A$745,A163)))))</f>
        <v>0.25077130426131033</v>
      </c>
      <c r="N163" s="1">
        <f>IFERROR(IF(SUM('Tela de entrada'!$G$20:$G$763)&gt;0,INDEX('Tela de entrada'!$G$20:$G$763,MATCH('Contrato Firme'!D163,'Tela de entrada'!$F$20:$F$763,0),1),K163-L163+M163),0)</f>
        <v>11.41077130426131</v>
      </c>
    </row>
    <row r="164" spans="1:14" x14ac:dyDescent="0.25">
      <c r="A164">
        <v>1</v>
      </c>
      <c r="B164">
        <v>1</v>
      </c>
      <c r="C164">
        <v>1</v>
      </c>
      <c r="D164">
        <v>163</v>
      </c>
      <c r="E164">
        <v>1</v>
      </c>
      <c r="F164" s="1">
        <f>INDEX('Tela de entrada'!$C$20:$C$763,MATCH('Contrato Firme'!D164,'Tela de entrada'!$B$20:$B$763,0),1)</f>
        <v>40</v>
      </c>
      <c r="G164">
        <v>0</v>
      </c>
      <c r="H164">
        <f t="shared" si="8"/>
        <v>40</v>
      </c>
      <c r="I164" s="1">
        <f t="shared" si="9"/>
        <v>2E-3</v>
      </c>
      <c r="J164" s="1">
        <f>IF('Tela de entrada'!$G$13="carga",('Tela de entrada'!$G$12*'Tela de entrada'!$D$12)*I164,'Tela de entrada'!$G$12)</f>
        <v>14.88</v>
      </c>
      <c r="K164" s="1">
        <f>IF('Tela de entrada'!$G$12&gt;0,IFERROR(MIN('Tela de entrada'!$G$15,MAX(J164,'Tela de entrada'!$G$14)),""),0)</f>
        <v>14.88</v>
      </c>
      <c r="L164" s="1">
        <f>MAX(0,(SUMIFS($K$2:$K$745,$B$2:$B$745,B164,$A$2:$A$745,A164)-SUMIFS($J$2:$J$745,$B$2:$B$745,B164,$A$2:$A$745,A164)))*((K164-'Tela de entrada'!$G$14)/(IF(SUMIFS($K$2:$K$745,$B$2:$B$745,B164,$A$2:$A$745,A164)-('Tela de entrada'!$G$14*'Tela de entrada'!$D$12)=0,1,(SUMIFS($K$2:$K$745,$B$2:$B$745,B164,$A$2:$A$745,A164)-('Tela de entrada'!$G$14*'Tela de entrada'!$D$12)))))</f>
        <v>0</v>
      </c>
      <c r="M164" s="1">
        <f>MAX(0,(SUMIFS($J$2:$J$745,$B$2:$B$745,B164,$A$2:$A$745,A164)-SUMIFS($K$2:$K$745,$B$2:$B$745,B164,$A$2:$A$745,A164)))*(('Tela de entrada'!$G$15-K164)/(IF((('Tela de entrada'!$G$15*'Tela de entrada'!$D$12)-SUMIFS($K$2:$K$745,$B$2:$B$745,B164,$A$2:$A$745,A164))=0,1,(('Tela de entrada'!$G$15*'Tela de entrada'!$D$12)-SUMIFS($K$2:$K$745,$B$2:$B$745,B164,$A$2:$A$745,A164)))))</f>
        <v>7.8366032581658977E-3</v>
      </c>
      <c r="N164" s="1">
        <f>IFERROR(IF(SUM('Tela de entrada'!$G$20:$G$763)&gt;0,INDEX('Tela de entrada'!$G$20:$G$763,MATCH('Contrato Firme'!D164,'Tela de entrada'!$F$20:$F$763,0),1),K164-L164+M164),0)</f>
        <v>14.887836603258167</v>
      </c>
    </row>
    <row r="165" spans="1:14" x14ac:dyDescent="0.25">
      <c r="A165">
        <v>1</v>
      </c>
      <c r="B165">
        <v>1</v>
      </c>
      <c r="C165">
        <v>1</v>
      </c>
      <c r="D165">
        <v>164</v>
      </c>
      <c r="E165">
        <v>1</v>
      </c>
      <c r="F165" s="1">
        <f>INDEX('Tela de entrada'!$C$20:$C$763,MATCH('Contrato Firme'!D165,'Tela de entrada'!$B$20:$B$763,0),1)</f>
        <v>29</v>
      </c>
      <c r="G165">
        <v>0</v>
      </c>
      <c r="H165">
        <f t="shared" si="8"/>
        <v>29</v>
      </c>
      <c r="I165" s="1">
        <f t="shared" si="9"/>
        <v>1.4499999999999999E-3</v>
      </c>
      <c r="J165" s="1">
        <f>IF('Tela de entrada'!$G$13="carga",('Tela de entrada'!$G$12*'Tela de entrada'!$D$12)*I165,'Tela de entrada'!$G$12)</f>
        <v>10.787999999999998</v>
      </c>
      <c r="K165" s="1">
        <f>IF('Tela de entrada'!$G$12&gt;0,IFERROR(MIN('Tela de entrada'!$G$15,MAX(J165,'Tela de entrada'!$G$14)),""),0)</f>
        <v>10.787999999999998</v>
      </c>
      <c r="L165" s="1">
        <f>MAX(0,(SUMIFS($K$2:$K$745,$B$2:$B$745,B165,$A$2:$A$745,A165)-SUMIFS($J$2:$J$745,$B$2:$B$745,B165,$A$2:$A$745,A165)))*((K165-'Tela de entrada'!$G$14)/(IF(SUMIFS($K$2:$K$745,$B$2:$B$745,B165,$A$2:$A$745,A165)-('Tela de entrada'!$G$14*'Tela de entrada'!$D$12)=0,1,(SUMIFS($K$2:$K$745,$B$2:$B$745,B165,$A$2:$A$745,A165)-('Tela de entrada'!$G$14*'Tela de entrada'!$D$12)))))</f>
        <v>0</v>
      </c>
      <c r="M165" s="1">
        <f>MAX(0,(SUMIFS($J$2:$J$745,$B$2:$B$745,B165,$A$2:$A$745,A165)-SUMIFS($K$2:$K$745,$B$2:$B$745,B165,$A$2:$A$745,A165)))*(('Tela de entrada'!$G$15-K165)/(IF((('Tela de entrada'!$G$15*'Tela de entrada'!$D$12)-SUMIFS($K$2:$K$745,$B$2:$B$745,B165,$A$2:$A$745,A165))=0,1,(('Tela de entrada'!$G$15*'Tela de entrada'!$D$12)-SUMIFS($K$2:$K$745,$B$2:$B$745,B165,$A$2:$A$745,A165)))))</f>
        <v>0.27506477436162491</v>
      </c>
      <c r="N165" s="1">
        <f>IFERROR(IF(SUM('Tela de entrada'!$G$20:$G$763)&gt;0,INDEX('Tela de entrada'!$G$20:$G$763,MATCH('Contrato Firme'!D165,'Tela de entrada'!$F$20:$F$763,0),1),K165-L165+M165),0)</f>
        <v>11.063064774361623</v>
      </c>
    </row>
    <row r="166" spans="1:14" x14ac:dyDescent="0.25">
      <c r="A166">
        <v>1</v>
      </c>
      <c r="B166">
        <v>1</v>
      </c>
      <c r="C166">
        <v>1</v>
      </c>
      <c r="D166">
        <v>165</v>
      </c>
      <c r="E166">
        <v>1</v>
      </c>
      <c r="F166" s="1">
        <f>INDEX('Tela de entrada'!$C$20:$C$763,MATCH('Contrato Firme'!D166,'Tela de entrada'!$B$20:$B$763,0),1)</f>
        <v>20</v>
      </c>
      <c r="G166">
        <v>0</v>
      </c>
      <c r="H166">
        <f t="shared" si="8"/>
        <v>20</v>
      </c>
      <c r="I166" s="1">
        <f t="shared" si="9"/>
        <v>1E-3</v>
      </c>
      <c r="J166" s="1">
        <f>IF('Tela de entrada'!$G$13="carga",('Tela de entrada'!$G$12*'Tela de entrada'!$D$12)*I166,'Tela de entrada'!$G$12)</f>
        <v>7.44</v>
      </c>
      <c r="K166" s="1">
        <f>IF('Tela de entrada'!$G$12&gt;0,IFERROR(MIN('Tela de entrada'!$G$15,MAX(J166,'Tela de entrada'!$G$14)),""),0)</f>
        <v>7.44</v>
      </c>
      <c r="L166" s="1">
        <f>MAX(0,(SUMIFS($K$2:$K$745,$B$2:$B$745,B166,$A$2:$A$745,A166)-SUMIFS($J$2:$J$745,$B$2:$B$745,B166,$A$2:$A$745,A166)))*((K166-'Tela de entrada'!$G$14)/(IF(SUMIFS($K$2:$K$745,$B$2:$B$745,B166,$A$2:$A$745,A166)-('Tela de entrada'!$G$14*'Tela de entrada'!$D$12)=0,1,(SUMIFS($K$2:$K$745,$B$2:$B$745,B166,$A$2:$A$745,A166)-('Tela de entrada'!$G$14*'Tela de entrada'!$D$12)))))</f>
        <v>0</v>
      </c>
      <c r="M166" s="1">
        <f>MAX(0,(SUMIFS($J$2:$J$745,$B$2:$B$745,B166,$A$2:$A$745,A166)-SUMIFS($K$2:$K$745,$B$2:$B$745,B166,$A$2:$A$745,A166)))*(('Tela de entrada'!$G$15-K166)/(IF((('Tela de entrada'!$G$15*'Tela de entrada'!$D$12)-SUMIFS($K$2:$K$745,$B$2:$B$745,B166,$A$2:$A$745,A166))=0,1,(('Tela de entrada'!$G$15*'Tela de entrada'!$D$12)-SUMIFS($K$2:$K$745,$B$2:$B$745,B166,$A$2:$A$745,A166)))))</f>
        <v>0.49370600526445474</v>
      </c>
      <c r="N166" s="1">
        <f>IFERROR(IF(SUM('Tela de entrada'!$G$20:$G$763)&gt;0,INDEX('Tela de entrada'!$G$20:$G$763,MATCH('Contrato Firme'!D166,'Tela de entrada'!$F$20:$F$763,0),1),K166-L166+M166),0)</f>
        <v>7.9337060052644555</v>
      </c>
    </row>
    <row r="167" spans="1:14" x14ac:dyDescent="0.25">
      <c r="A167">
        <v>1</v>
      </c>
      <c r="B167">
        <v>1</v>
      </c>
      <c r="C167">
        <v>1</v>
      </c>
      <c r="D167">
        <v>166</v>
      </c>
      <c r="E167">
        <v>1</v>
      </c>
      <c r="F167" s="1">
        <f>INDEX('Tela de entrada'!$C$20:$C$763,MATCH('Contrato Firme'!D167,'Tela de entrada'!$B$20:$B$763,0),1)</f>
        <v>13</v>
      </c>
      <c r="G167">
        <v>0</v>
      </c>
      <c r="H167">
        <f t="shared" si="8"/>
        <v>13</v>
      </c>
      <c r="I167" s="1">
        <f t="shared" si="9"/>
        <v>6.4999999999999997E-4</v>
      </c>
      <c r="J167" s="1">
        <f>IF('Tela de entrada'!$G$13="carga",('Tela de entrada'!$G$12*'Tela de entrada'!$D$12)*I167,'Tela de entrada'!$G$12)</f>
        <v>4.8359999999999994</v>
      </c>
      <c r="K167" s="1">
        <f>IF('Tela de entrada'!$G$12&gt;0,IFERROR(MIN('Tela de entrada'!$G$15,MAX(J167,'Tela de entrada'!$G$14)),""),0)</f>
        <v>4.8359999999999994</v>
      </c>
      <c r="L167" s="1">
        <f>MAX(0,(SUMIFS($K$2:$K$745,$B$2:$B$745,B167,$A$2:$A$745,A167)-SUMIFS($J$2:$J$745,$B$2:$B$745,B167,$A$2:$A$745,A167)))*((K167-'Tela de entrada'!$G$14)/(IF(SUMIFS($K$2:$K$745,$B$2:$B$745,B167,$A$2:$A$745,A167)-('Tela de entrada'!$G$14*'Tela de entrada'!$D$12)=0,1,(SUMIFS($K$2:$K$745,$B$2:$B$745,B167,$A$2:$A$745,A167)-('Tela de entrada'!$G$14*'Tela de entrada'!$D$12)))))</f>
        <v>0</v>
      </c>
      <c r="M167" s="1">
        <f>MAX(0,(SUMIFS($J$2:$J$745,$B$2:$B$745,B167,$A$2:$A$745,A167)-SUMIFS($K$2:$K$745,$B$2:$B$745,B167,$A$2:$A$745,A167)))*(('Tela de entrada'!$G$15-K167)/(IF((('Tela de entrada'!$G$15*'Tela de entrada'!$D$12)-SUMIFS($K$2:$K$745,$B$2:$B$745,B167,$A$2:$A$745,A167))=0,1,(('Tela de entrada'!$G$15*'Tela de entrada'!$D$12)-SUMIFS($K$2:$K$745,$B$2:$B$745,B167,$A$2:$A$745,A167)))))</f>
        <v>0.66376029596665598</v>
      </c>
      <c r="N167" s="1">
        <f>IFERROR(IF(SUM('Tela de entrada'!$G$20:$G$763)&gt;0,INDEX('Tela de entrada'!$G$20:$G$763,MATCH('Contrato Firme'!D167,'Tela de entrada'!$F$20:$F$763,0),1),K167-L167+M167),0)</f>
        <v>5.4997602959666558</v>
      </c>
    </row>
    <row r="168" spans="1:14" x14ac:dyDescent="0.25">
      <c r="A168">
        <v>1</v>
      </c>
      <c r="B168">
        <v>1</v>
      </c>
      <c r="C168">
        <v>1</v>
      </c>
      <c r="D168">
        <v>167</v>
      </c>
      <c r="E168">
        <v>1</v>
      </c>
      <c r="F168" s="1">
        <f>INDEX('Tela de entrada'!$C$20:$C$763,MATCH('Contrato Firme'!D168,'Tela de entrada'!$B$20:$B$763,0),1)</f>
        <v>14</v>
      </c>
      <c r="G168">
        <v>0</v>
      </c>
      <c r="H168">
        <f t="shared" si="8"/>
        <v>14</v>
      </c>
      <c r="I168" s="1">
        <f t="shared" si="9"/>
        <v>6.9999999999999999E-4</v>
      </c>
      <c r="J168" s="1">
        <f>IF('Tela de entrada'!$G$13="carga",('Tela de entrada'!$G$12*'Tela de entrada'!$D$12)*I168,'Tela de entrada'!$G$12)</f>
        <v>5.2080000000000002</v>
      </c>
      <c r="K168" s="1">
        <f>IF('Tela de entrada'!$G$12&gt;0,IFERROR(MIN('Tela de entrada'!$G$15,MAX(J168,'Tela de entrada'!$G$14)),""),0)</f>
        <v>5.2080000000000002</v>
      </c>
      <c r="L168" s="1">
        <f>MAX(0,(SUMIFS($K$2:$K$745,$B$2:$B$745,B168,$A$2:$A$745,A168)-SUMIFS($J$2:$J$745,$B$2:$B$745,B168,$A$2:$A$745,A168)))*((K168-'Tela de entrada'!$G$14)/(IF(SUMIFS($K$2:$K$745,$B$2:$B$745,B168,$A$2:$A$745,A168)-('Tela de entrada'!$G$14*'Tela de entrada'!$D$12)=0,1,(SUMIFS($K$2:$K$745,$B$2:$B$745,B168,$A$2:$A$745,A168)-('Tela de entrada'!$G$14*'Tela de entrada'!$D$12)))))</f>
        <v>0</v>
      </c>
      <c r="M168" s="1">
        <f>MAX(0,(SUMIFS($J$2:$J$745,$B$2:$B$745,B168,$A$2:$A$745,A168)-SUMIFS($K$2:$K$745,$B$2:$B$745,B168,$A$2:$A$745,A168)))*(('Tela de entrada'!$G$15-K168)/(IF((('Tela de entrada'!$G$15*'Tela de entrada'!$D$12)-SUMIFS($K$2:$K$745,$B$2:$B$745,B168,$A$2:$A$745,A168))=0,1,(('Tela de entrada'!$G$15*'Tela de entrada'!$D$12)-SUMIFS($K$2:$K$745,$B$2:$B$745,B168,$A$2:$A$745,A168)))))</f>
        <v>0.6394668258663414</v>
      </c>
      <c r="N168" s="1">
        <f>IFERROR(IF(SUM('Tela de entrada'!$G$20:$G$763)&gt;0,INDEX('Tela de entrada'!$G$20:$G$763,MATCH('Contrato Firme'!D168,'Tela de entrada'!$F$20:$F$763,0),1),K168-L168+M168),0)</f>
        <v>5.8474668258663414</v>
      </c>
    </row>
    <row r="169" spans="1:14" x14ac:dyDescent="0.25">
      <c r="A169">
        <v>1</v>
      </c>
      <c r="B169">
        <v>1</v>
      </c>
      <c r="C169">
        <v>1</v>
      </c>
      <c r="D169">
        <v>168</v>
      </c>
      <c r="E169">
        <v>1</v>
      </c>
      <c r="F169" s="1">
        <f>INDEX('Tela de entrada'!$C$20:$C$763,MATCH('Contrato Firme'!D169,'Tela de entrada'!$B$20:$B$763,0),1)</f>
        <v>13</v>
      </c>
      <c r="G169">
        <v>0</v>
      </c>
      <c r="H169">
        <f t="shared" si="8"/>
        <v>13</v>
      </c>
      <c r="I169" s="1">
        <f t="shared" si="9"/>
        <v>6.4999999999999997E-4</v>
      </c>
      <c r="J169" s="1">
        <f>IF('Tela de entrada'!$G$13="carga",('Tela de entrada'!$G$12*'Tela de entrada'!$D$12)*I169,'Tela de entrada'!$G$12)</f>
        <v>4.8359999999999994</v>
      </c>
      <c r="K169" s="1">
        <f>IF('Tela de entrada'!$G$12&gt;0,IFERROR(MIN('Tela de entrada'!$G$15,MAX(J169,'Tela de entrada'!$G$14)),""),0)</f>
        <v>4.8359999999999994</v>
      </c>
      <c r="L169" s="1">
        <f>MAX(0,(SUMIFS($K$2:$K$745,$B$2:$B$745,B169,$A$2:$A$745,A169)-SUMIFS($J$2:$J$745,$B$2:$B$745,B169,$A$2:$A$745,A169)))*((K169-'Tela de entrada'!$G$14)/(IF(SUMIFS($K$2:$K$745,$B$2:$B$745,B169,$A$2:$A$745,A169)-('Tela de entrada'!$G$14*'Tela de entrada'!$D$12)=0,1,(SUMIFS($K$2:$K$745,$B$2:$B$745,B169,$A$2:$A$745,A169)-('Tela de entrada'!$G$14*'Tela de entrada'!$D$12)))))</f>
        <v>0</v>
      </c>
      <c r="M169" s="1">
        <f>MAX(0,(SUMIFS($J$2:$J$745,$B$2:$B$745,B169,$A$2:$A$745,A169)-SUMIFS($K$2:$K$745,$B$2:$B$745,B169,$A$2:$A$745,A169)))*(('Tela de entrada'!$G$15-K169)/(IF((('Tela de entrada'!$G$15*'Tela de entrada'!$D$12)-SUMIFS($K$2:$K$745,$B$2:$B$745,B169,$A$2:$A$745,A169))=0,1,(('Tela de entrada'!$G$15*'Tela de entrada'!$D$12)-SUMIFS($K$2:$K$745,$B$2:$B$745,B169,$A$2:$A$745,A169)))))</f>
        <v>0.66376029596665598</v>
      </c>
      <c r="N169" s="1">
        <f>IFERROR(IF(SUM('Tela de entrada'!$G$20:$G$763)&gt;0,INDEX('Tela de entrada'!$G$20:$G$763,MATCH('Contrato Firme'!D169,'Tela de entrada'!$F$20:$F$763,0),1),K169-L169+M169),0)</f>
        <v>5.4997602959666558</v>
      </c>
    </row>
    <row r="170" spans="1:14" x14ac:dyDescent="0.25">
      <c r="A170">
        <v>1</v>
      </c>
      <c r="B170">
        <v>1</v>
      </c>
      <c r="C170">
        <v>1</v>
      </c>
      <c r="D170">
        <v>169</v>
      </c>
      <c r="E170">
        <v>1</v>
      </c>
      <c r="F170" s="1">
        <f>INDEX('Tela de entrada'!$C$20:$C$763,MATCH('Contrato Firme'!D170,'Tela de entrada'!$B$20:$B$763,0),1)</f>
        <v>43</v>
      </c>
      <c r="G170">
        <v>0</v>
      </c>
      <c r="H170">
        <f t="shared" si="8"/>
        <v>43</v>
      </c>
      <c r="I170" s="1">
        <f t="shared" si="9"/>
        <v>2.15E-3</v>
      </c>
      <c r="J170" s="1">
        <f>IF('Tela de entrada'!$G$13="carga",('Tela de entrada'!$G$12*'Tela de entrada'!$D$12)*I170,'Tela de entrada'!$G$12)</f>
        <v>15.996</v>
      </c>
      <c r="K170" s="1">
        <f>IF('Tela de entrada'!$G$12&gt;0,IFERROR(MIN('Tela de entrada'!$G$15,MAX(J170,'Tela de entrada'!$G$14)),""),0)</f>
        <v>15</v>
      </c>
      <c r="L170" s="1">
        <f>MAX(0,(SUMIFS($K$2:$K$745,$B$2:$B$745,B170,$A$2:$A$745,A170)-SUMIFS($J$2:$J$745,$B$2:$B$745,B170,$A$2:$A$745,A170)))*((K170-'Tela de entrada'!$G$14)/(IF(SUMIFS($K$2:$K$745,$B$2:$B$745,B170,$A$2:$A$745,A170)-('Tela de entrada'!$G$14*'Tela de entrada'!$D$12)=0,1,(SUMIFS($K$2:$K$745,$B$2:$B$745,B170,$A$2:$A$745,A170)-('Tela de entrada'!$G$14*'Tela de entrada'!$D$12)))))</f>
        <v>0</v>
      </c>
      <c r="M170" s="1">
        <f>MAX(0,(SUMIFS($J$2:$J$745,$B$2:$B$745,B170,$A$2:$A$745,A170)-SUMIFS($K$2:$K$745,$B$2:$B$745,B170,$A$2:$A$745,A170)))*(('Tela de entrada'!$G$15-K170)/(IF((('Tela de entrada'!$G$15*'Tela de entrada'!$D$12)-SUMIFS($K$2:$K$745,$B$2:$B$745,B170,$A$2:$A$745,A170))=0,1,(('Tela de entrada'!$G$15*'Tela de entrada'!$D$12)-SUMIFS($K$2:$K$745,$B$2:$B$745,B170,$A$2:$A$745,A170)))))</f>
        <v>0</v>
      </c>
      <c r="N170" s="1">
        <f>IFERROR(IF(SUM('Tela de entrada'!$G$20:$G$763)&gt;0,INDEX('Tela de entrada'!$G$20:$G$763,MATCH('Contrato Firme'!D170,'Tela de entrada'!$F$20:$F$763,0),1),K170-L170+M170),0)</f>
        <v>15</v>
      </c>
    </row>
    <row r="171" spans="1:14" x14ac:dyDescent="0.25">
      <c r="A171">
        <v>1</v>
      </c>
      <c r="B171">
        <v>1</v>
      </c>
      <c r="C171">
        <v>1</v>
      </c>
      <c r="D171">
        <v>170</v>
      </c>
      <c r="E171">
        <v>1</v>
      </c>
      <c r="F171" s="1">
        <f>INDEX('Tela de entrada'!$C$20:$C$763,MATCH('Contrato Firme'!D171,'Tela de entrada'!$B$20:$B$763,0),1)</f>
        <v>20</v>
      </c>
      <c r="G171">
        <v>0</v>
      </c>
      <c r="H171">
        <f t="shared" si="8"/>
        <v>20</v>
      </c>
      <c r="I171" s="1">
        <f t="shared" si="9"/>
        <v>1E-3</v>
      </c>
      <c r="J171" s="1">
        <f>IF('Tela de entrada'!$G$13="carga",('Tela de entrada'!$G$12*'Tela de entrada'!$D$12)*I171,'Tela de entrada'!$G$12)</f>
        <v>7.44</v>
      </c>
      <c r="K171" s="1">
        <f>IF('Tela de entrada'!$G$12&gt;0,IFERROR(MIN('Tela de entrada'!$G$15,MAX(J171,'Tela de entrada'!$G$14)),""),0)</f>
        <v>7.44</v>
      </c>
      <c r="L171" s="1">
        <f>MAX(0,(SUMIFS($K$2:$K$745,$B$2:$B$745,B171,$A$2:$A$745,A171)-SUMIFS($J$2:$J$745,$B$2:$B$745,B171,$A$2:$A$745,A171)))*((K171-'Tela de entrada'!$G$14)/(IF(SUMIFS($K$2:$K$745,$B$2:$B$745,B171,$A$2:$A$745,A171)-('Tela de entrada'!$G$14*'Tela de entrada'!$D$12)=0,1,(SUMIFS($K$2:$K$745,$B$2:$B$745,B171,$A$2:$A$745,A171)-('Tela de entrada'!$G$14*'Tela de entrada'!$D$12)))))</f>
        <v>0</v>
      </c>
      <c r="M171" s="1">
        <f>MAX(0,(SUMIFS($J$2:$J$745,$B$2:$B$745,B171,$A$2:$A$745,A171)-SUMIFS($K$2:$K$745,$B$2:$B$745,B171,$A$2:$A$745,A171)))*(('Tela de entrada'!$G$15-K171)/(IF((('Tela de entrada'!$G$15*'Tela de entrada'!$D$12)-SUMIFS($K$2:$K$745,$B$2:$B$745,B171,$A$2:$A$745,A171))=0,1,(('Tela de entrada'!$G$15*'Tela de entrada'!$D$12)-SUMIFS($K$2:$K$745,$B$2:$B$745,B171,$A$2:$A$745,A171)))))</f>
        <v>0.49370600526445474</v>
      </c>
      <c r="N171" s="1">
        <f>IFERROR(IF(SUM('Tela de entrada'!$G$20:$G$763)&gt;0,INDEX('Tela de entrada'!$G$20:$G$763,MATCH('Contrato Firme'!D171,'Tela de entrada'!$F$20:$F$763,0),1),K171-L171+M171),0)</f>
        <v>7.9337060052644555</v>
      </c>
    </row>
    <row r="172" spans="1:14" x14ac:dyDescent="0.25">
      <c r="A172">
        <v>1</v>
      </c>
      <c r="B172">
        <v>1</v>
      </c>
      <c r="C172">
        <v>1</v>
      </c>
      <c r="D172">
        <v>171</v>
      </c>
      <c r="E172">
        <v>1</v>
      </c>
      <c r="F172" s="1">
        <f>INDEX('Tela de entrada'!$C$20:$C$763,MATCH('Contrato Firme'!D172,'Tela de entrada'!$B$20:$B$763,0),1)</f>
        <v>13</v>
      </c>
      <c r="G172">
        <v>0</v>
      </c>
      <c r="H172">
        <f t="shared" si="8"/>
        <v>13</v>
      </c>
      <c r="I172" s="1">
        <f t="shared" si="9"/>
        <v>6.4999999999999997E-4</v>
      </c>
      <c r="J172" s="1">
        <f>IF('Tela de entrada'!$G$13="carga",('Tela de entrada'!$G$12*'Tela de entrada'!$D$12)*I172,'Tela de entrada'!$G$12)</f>
        <v>4.8359999999999994</v>
      </c>
      <c r="K172" s="1">
        <f>IF('Tela de entrada'!$G$12&gt;0,IFERROR(MIN('Tela de entrada'!$G$15,MAX(J172,'Tela de entrada'!$G$14)),""),0)</f>
        <v>4.8359999999999994</v>
      </c>
      <c r="L172" s="1">
        <f>MAX(0,(SUMIFS($K$2:$K$745,$B$2:$B$745,B172,$A$2:$A$745,A172)-SUMIFS($J$2:$J$745,$B$2:$B$745,B172,$A$2:$A$745,A172)))*((K172-'Tela de entrada'!$G$14)/(IF(SUMIFS($K$2:$K$745,$B$2:$B$745,B172,$A$2:$A$745,A172)-('Tela de entrada'!$G$14*'Tela de entrada'!$D$12)=0,1,(SUMIFS($K$2:$K$745,$B$2:$B$745,B172,$A$2:$A$745,A172)-('Tela de entrada'!$G$14*'Tela de entrada'!$D$12)))))</f>
        <v>0</v>
      </c>
      <c r="M172" s="1">
        <f>MAX(0,(SUMIFS($J$2:$J$745,$B$2:$B$745,B172,$A$2:$A$745,A172)-SUMIFS($K$2:$K$745,$B$2:$B$745,B172,$A$2:$A$745,A172)))*(('Tela de entrada'!$G$15-K172)/(IF((('Tela de entrada'!$G$15*'Tela de entrada'!$D$12)-SUMIFS($K$2:$K$745,$B$2:$B$745,B172,$A$2:$A$745,A172))=0,1,(('Tela de entrada'!$G$15*'Tela de entrada'!$D$12)-SUMIFS($K$2:$K$745,$B$2:$B$745,B172,$A$2:$A$745,A172)))))</f>
        <v>0.66376029596665598</v>
      </c>
      <c r="N172" s="1">
        <f>IFERROR(IF(SUM('Tela de entrada'!$G$20:$G$763)&gt;0,INDEX('Tela de entrada'!$G$20:$G$763,MATCH('Contrato Firme'!D172,'Tela de entrada'!$F$20:$F$763,0),1),K172-L172+M172),0)</f>
        <v>5.4997602959666558</v>
      </c>
    </row>
    <row r="173" spans="1:14" x14ac:dyDescent="0.25">
      <c r="A173">
        <v>1</v>
      </c>
      <c r="B173">
        <v>1</v>
      </c>
      <c r="C173">
        <v>1</v>
      </c>
      <c r="D173">
        <v>172</v>
      </c>
      <c r="E173">
        <v>1</v>
      </c>
      <c r="F173" s="1">
        <f>INDEX('Tela de entrada'!$C$20:$C$763,MATCH('Contrato Firme'!D173,'Tela de entrada'!$B$20:$B$763,0),1)</f>
        <v>18</v>
      </c>
      <c r="G173">
        <v>0</v>
      </c>
      <c r="H173">
        <f t="shared" si="8"/>
        <v>18</v>
      </c>
      <c r="I173" s="1">
        <f t="shared" si="9"/>
        <v>8.9999999999999998E-4</v>
      </c>
      <c r="J173" s="1">
        <f>IF('Tela de entrada'!$G$13="carga",('Tela de entrada'!$G$12*'Tela de entrada'!$D$12)*I173,'Tela de entrada'!$G$12)</f>
        <v>6.6959999999999997</v>
      </c>
      <c r="K173" s="1">
        <f>IF('Tela de entrada'!$G$12&gt;0,IFERROR(MIN('Tela de entrada'!$G$15,MAX(J173,'Tela de entrada'!$G$14)),""),0)</f>
        <v>6.6959999999999997</v>
      </c>
      <c r="L173" s="1">
        <f>MAX(0,(SUMIFS($K$2:$K$745,$B$2:$B$745,B173,$A$2:$A$745,A173)-SUMIFS($J$2:$J$745,$B$2:$B$745,B173,$A$2:$A$745,A173)))*((K173-'Tela de entrada'!$G$14)/(IF(SUMIFS($K$2:$K$745,$B$2:$B$745,B173,$A$2:$A$745,A173)-('Tela de entrada'!$G$14*'Tela de entrada'!$D$12)=0,1,(SUMIFS($K$2:$K$745,$B$2:$B$745,B173,$A$2:$A$745,A173)-('Tela de entrada'!$G$14*'Tela de entrada'!$D$12)))))</f>
        <v>0</v>
      </c>
      <c r="M173" s="1">
        <f>MAX(0,(SUMIFS($J$2:$J$745,$B$2:$B$745,B173,$A$2:$A$745,A173)-SUMIFS($K$2:$K$745,$B$2:$B$745,B173,$A$2:$A$745,A173)))*(('Tela de entrada'!$G$15-K173)/(IF((('Tela de entrada'!$G$15*'Tela de entrada'!$D$12)-SUMIFS($K$2:$K$745,$B$2:$B$745,B173,$A$2:$A$745,A173))=0,1,(('Tela de entrada'!$G$15*'Tela de entrada'!$D$12)-SUMIFS($K$2:$K$745,$B$2:$B$745,B173,$A$2:$A$745,A173)))))</f>
        <v>0.54229294546508366</v>
      </c>
      <c r="N173" s="1">
        <f>IFERROR(IF(SUM('Tela de entrada'!$G$20:$G$763)&gt;0,INDEX('Tela de entrada'!$G$20:$G$763,MATCH('Contrato Firme'!D173,'Tela de entrada'!$F$20:$F$763,0),1),K173-L173+M173),0)</f>
        <v>7.2382929454650835</v>
      </c>
    </row>
    <row r="174" spans="1:14" x14ac:dyDescent="0.25">
      <c r="A174">
        <v>1</v>
      </c>
      <c r="B174">
        <v>1</v>
      </c>
      <c r="C174">
        <v>1</v>
      </c>
      <c r="D174">
        <v>173</v>
      </c>
      <c r="E174">
        <v>1</v>
      </c>
      <c r="F174" s="1">
        <f>INDEX('Tela de entrada'!$C$20:$C$763,MATCH('Contrato Firme'!D174,'Tela de entrada'!$B$20:$B$763,0),1)</f>
        <v>46</v>
      </c>
      <c r="G174">
        <v>0</v>
      </c>
      <c r="H174">
        <f t="shared" si="8"/>
        <v>46</v>
      </c>
      <c r="I174" s="1">
        <f t="shared" si="9"/>
        <v>2.3E-3</v>
      </c>
      <c r="J174" s="1">
        <f>IF('Tela de entrada'!$G$13="carga",('Tela de entrada'!$G$12*'Tela de entrada'!$D$12)*I174,'Tela de entrada'!$G$12)</f>
        <v>17.111999999999998</v>
      </c>
      <c r="K174" s="1">
        <f>IF('Tela de entrada'!$G$12&gt;0,IFERROR(MIN('Tela de entrada'!$G$15,MAX(J174,'Tela de entrada'!$G$14)),""),0)</f>
        <v>15</v>
      </c>
      <c r="L174" s="1">
        <f>MAX(0,(SUMIFS($K$2:$K$745,$B$2:$B$745,B174,$A$2:$A$745,A174)-SUMIFS($J$2:$J$745,$B$2:$B$745,B174,$A$2:$A$745,A174)))*((K174-'Tela de entrada'!$G$14)/(IF(SUMIFS($K$2:$K$745,$B$2:$B$745,B174,$A$2:$A$745,A174)-('Tela de entrada'!$G$14*'Tela de entrada'!$D$12)=0,1,(SUMIFS($K$2:$K$745,$B$2:$B$745,B174,$A$2:$A$745,A174)-('Tela de entrada'!$G$14*'Tela de entrada'!$D$12)))))</f>
        <v>0</v>
      </c>
      <c r="M174" s="1">
        <f>MAX(0,(SUMIFS($J$2:$J$745,$B$2:$B$745,B174,$A$2:$A$745,A174)-SUMIFS($K$2:$K$745,$B$2:$B$745,B174,$A$2:$A$745,A174)))*(('Tela de entrada'!$G$15-K174)/(IF((('Tela de entrada'!$G$15*'Tela de entrada'!$D$12)-SUMIFS($K$2:$K$745,$B$2:$B$745,B174,$A$2:$A$745,A174))=0,1,(('Tela de entrada'!$G$15*'Tela de entrada'!$D$12)-SUMIFS($K$2:$K$745,$B$2:$B$745,B174,$A$2:$A$745,A174)))))</f>
        <v>0</v>
      </c>
      <c r="N174" s="1">
        <f>IFERROR(IF(SUM('Tela de entrada'!$G$20:$G$763)&gt;0,INDEX('Tela de entrada'!$G$20:$G$763,MATCH('Contrato Firme'!D174,'Tela de entrada'!$F$20:$F$763,0),1),K174-L174+M174),0)</f>
        <v>15</v>
      </c>
    </row>
    <row r="175" spans="1:14" x14ac:dyDescent="0.25">
      <c r="A175">
        <v>1</v>
      </c>
      <c r="B175">
        <v>1</v>
      </c>
      <c r="C175">
        <v>1</v>
      </c>
      <c r="D175">
        <v>174</v>
      </c>
      <c r="E175">
        <v>1</v>
      </c>
      <c r="F175" s="1">
        <f>INDEX('Tela de entrada'!$C$20:$C$763,MATCH('Contrato Firme'!D175,'Tela de entrada'!$B$20:$B$763,0),1)</f>
        <v>49</v>
      </c>
      <c r="G175">
        <v>0</v>
      </c>
      <c r="H175">
        <f t="shared" si="8"/>
        <v>49</v>
      </c>
      <c r="I175" s="1">
        <f t="shared" si="9"/>
        <v>2.4499999999999999E-3</v>
      </c>
      <c r="J175" s="1">
        <f>IF('Tela de entrada'!$G$13="carga",('Tela de entrada'!$G$12*'Tela de entrada'!$D$12)*I175,'Tela de entrada'!$G$12)</f>
        <v>18.227999999999998</v>
      </c>
      <c r="K175" s="1">
        <f>IF('Tela de entrada'!$G$12&gt;0,IFERROR(MIN('Tela de entrada'!$G$15,MAX(J175,'Tela de entrada'!$G$14)),""),0)</f>
        <v>15</v>
      </c>
      <c r="L175" s="1">
        <f>MAX(0,(SUMIFS($K$2:$K$745,$B$2:$B$745,B175,$A$2:$A$745,A175)-SUMIFS($J$2:$J$745,$B$2:$B$745,B175,$A$2:$A$745,A175)))*((K175-'Tela de entrada'!$G$14)/(IF(SUMIFS($K$2:$K$745,$B$2:$B$745,B175,$A$2:$A$745,A175)-('Tela de entrada'!$G$14*'Tela de entrada'!$D$12)=0,1,(SUMIFS($K$2:$K$745,$B$2:$B$745,B175,$A$2:$A$745,A175)-('Tela de entrada'!$G$14*'Tela de entrada'!$D$12)))))</f>
        <v>0</v>
      </c>
      <c r="M175" s="1">
        <f>MAX(0,(SUMIFS($J$2:$J$745,$B$2:$B$745,B175,$A$2:$A$745,A175)-SUMIFS($K$2:$K$745,$B$2:$B$745,B175,$A$2:$A$745,A175)))*(('Tela de entrada'!$G$15-K175)/(IF((('Tela de entrada'!$G$15*'Tela de entrada'!$D$12)-SUMIFS($K$2:$K$745,$B$2:$B$745,B175,$A$2:$A$745,A175))=0,1,(('Tela de entrada'!$G$15*'Tela de entrada'!$D$12)-SUMIFS($K$2:$K$745,$B$2:$B$745,B175,$A$2:$A$745,A175)))))</f>
        <v>0</v>
      </c>
      <c r="N175" s="1">
        <f>IFERROR(IF(SUM('Tela de entrada'!$G$20:$G$763)&gt;0,INDEX('Tela de entrada'!$G$20:$G$763,MATCH('Contrato Firme'!D175,'Tela de entrada'!$F$20:$F$763,0),1),K175-L175+M175),0)</f>
        <v>15</v>
      </c>
    </row>
    <row r="176" spans="1:14" x14ac:dyDescent="0.25">
      <c r="A176">
        <v>1</v>
      </c>
      <c r="B176">
        <v>1</v>
      </c>
      <c r="C176">
        <v>1</v>
      </c>
      <c r="D176">
        <v>175</v>
      </c>
      <c r="E176">
        <v>1</v>
      </c>
      <c r="F176" s="1">
        <f>INDEX('Tela de entrada'!$C$20:$C$763,MATCH('Contrato Firme'!D176,'Tela de entrada'!$B$20:$B$763,0),1)</f>
        <v>18</v>
      </c>
      <c r="G176">
        <v>0</v>
      </c>
      <c r="H176">
        <f t="shared" si="8"/>
        <v>18</v>
      </c>
      <c r="I176" s="1">
        <f t="shared" si="9"/>
        <v>8.9999999999999998E-4</v>
      </c>
      <c r="J176" s="1">
        <f>IF('Tela de entrada'!$G$13="carga",('Tela de entrada'!$G$12*'Tela de entrada'!$D$12)*I176,'Tela de entrada'!$G$12)</f>
        <v>6.6959999999999997</v>
      </c>
      <c r="K176" s="1">
        <f>IF('Tela de entrada'!$G$12&gt;0,IFERROR(MIN('Tela de entrada'!$G$15,MAX(J176,'Tela de entrada'!$G$14)),""),0)</f>
        <v>6.6959999999999997</v>
      </c>
      <c r="L176" s="1">
        <f>MAX(0,(SUMIFS($K$2:$K$745,$B$2:$B$745,B176,$A$2:$A$745,A176)-SUMIFS($J$2:$J$745,$B$2:$B$745,B176,$A$2:$A$745,A176)))*((K176-'Tela de entrada'!$G$14)/(IF(SUMIFS($K$2:$K$745,$B$2:$B$745,B176,$A$2:$A$745,A176)-('Tela de entrada'!$G$14*'Tela de entrada'!$D$12)=0,1,(SUMIFS($K$2:$K$745,$B$2:$B$745,B176,$A$2:$A$745,A176)-('Tela de entrada'!$G$14*'Tela de entrada'!$D$12)))))</f>
        <v>0</v>
      </c>
      <c r="M176" s="1">
        <f>MAX(0,(SUMIFS($J$2:$J$745,$B$2:$B$745,B176,$A$2:$A$745,A176)-SUMIFS($K$2:$K$745,$B$2:$B$745,B176,$A$2:$A$745,A176)))*(('Tela de entrada'!$G$15-K176)/(IF((('Tela de entrada'!$G$15*'Tela de entrada'!$D$12)-SUMIFS($K$2:$K$745,$B$2:$B$745,B176,$A$2:$A$745,A176))=0,1,(('Tela de entrada'!$G$15*'Tela de entrada'!$D$12)-SUMIFS($K$2:$K$745,$B$2:$B$745,B176,$A$2:$A$745,A176)))))</f>
        <v>0.54229294546508366</v>
      </c>
      <c r="N176" s="1">
        <f>IFERROR(IF(SUM('Tela de entrada'!$G$20:$G$763)&gt;0,INDEX('Tela de entrada'!$G$20:$G$763,MATCH('Contrato Firme'!D176,'Tela de entrada'!$F$20:$F$763,0),1),K176-L176+M176),0)</f>
        <v>7.2382929454650835</v>
      </c>
    </row>
    <row r="177" spans="1:14" x14ac:dyDescent="0.25">
      <c r="A177">
        <v>1</v>
      </c>
      <c r="B177">
        <v>1</v>
      </c>
      <c r="C177">
        <v>1</v>
      </c>
      <c r="D177">
        <v>176</v>
      </c>
      <c r="E177">
        <v>1</v>
      </c>
      <c r="F177" s="1">
        <f>INDEX('Tela de entrada'!$C$20:$C$763,MATCH('Contrato Firme'!D177,'Tela de entrada'!$B$20:$B$763,0),1)</f>
        <v>18</v>
      </c>
      <c r="G177">
        <v>0</v>
      </c>
      <c r="H177">
        <f t="shared" si="8"/>
        <v>18</v>
      </c>
      <c r="I177" s="1">
        <f t="shared" si="9"/>
        <v>8.9999999999999998E-4</v>
      </c>
      <c r="J177" s="1">
        <f>IF('Tela de entrada'!$G$13="carga",('Tela de entrada'!$G$12*'Tela de entrada'!$D$12)*I177,'Tela de entrada'!$G$12)</f>
        <v>6.6959999999999997</v>
      </c>
      <c r="K177" s="1">
        <f>IF('Tela de entrada'!$G$12&gt;0,IFERROR(MIN('Tela de entrada'!$G$15,MAX(J177,'Tela de entrada'!$G$14)),""),0)</f>
        <v>6.6959999999999997</v>
      </c>
      <c r="L177" s="1">
        <f>MAX(0,(SUMIFS($K$2:$K$745,$B$2:$B$745,B177,$A$2:$A$745,A177)-SUMIFS($J$2:$J$745,$B$2:$B$745,B177,$A$2:$A$745,A177)))*((K177-'Tela de entrada'!$G$14)/(IF(SUMIFS($K$2:$K$745,$B$2:$B$745,B177,$A$2:$A$745,A177)-('Tela de entrada'!$G$14*'Tela de entrada'!$D$12)=0,1,(SUMIFS($K$2:$K$745,$B$2:$B$745,B177,$A$2:$A$745,A177)-('Tela de entrada'!$G$14*'Tela de entrada'!$D$12)))))</f>
        <v>0</v>
      </c>
      <c r="M177" s="1">
        <f>MAX(0,(SUMIFS($J$2:$J$745,$B$2:$B$745,B177,$A$2:$A$745,A177)-SUMIFS($K$2:$K$745,$B$2:$B$745,B177,$A$2:$A$745,A177)))*(('Tela de entrada'!$G$15-K177)/(IF((('Tela de entrada'!$G$15*'Tela de entrada'!$D$12)-SUMIFS($K$2:$K$745,$B$2:$B$745,B177,$A$2:$A$745,A177))=0,1,(('Tela de entrada'!$G$15*'Tela de entrada'!$D$12)-SUMIFS($K$2:$K$745,$B$2:$B$745,B177,$A$2:$A$745,A177)))))</f>
        <v>0.54229294546508366</v>
      </c>
      <c r="N177" s="1">
        <f>IFERROR(IF(SUM('Tela de entrada'!$G$20:$G$763)&gt;0,INDEX('Tela de entrada'!$G$20:$G$763,MATCH('Contrato Firme'!D177,'Tela de entrada'!$F$20:$F$763,0),1),K177-L177+M177),0)</f>
        <v>7.2382929454650835</v>
      </c>
    </row>
    <row r="178" spans="1:14" x14ac:dyDescent="0.25">
      <c r="A178">
        <v>1</v>
      </c>
      <c r="B178">
        <v>1</v>
      </c>
      <c r="C178">
        <v>1</v>
      </c>
      <c r="D178">
        <v>177</v>
      </c>
      <c r="E178">
        <v>1</v>
      </c>
      <c r="F178" s="1">
        <f>INDEX('Tela de entrada'!$C$20:$C$763,MATCH('Contrato Firme'!D178,'Tela de entrada'!$B$20:$B$763,0),1)</f>
        <v>9</v>
      </c>
      <c r="G178">
        <v>0</v>
      </c>
      <c r="H178">
        <f t="shared" si="8"/>
        <v>9</v>
      </c>
      <c r="I178" s="1">
        <f t="shared" si="9"/>
        <v>4.4999999999999999E-4</v>
      </c>
      <c r="J178" s="1">
        <f>IF('Tela de entrada'!$G$13="carga",('Tela de entrada'!$G$12*'Tela de entrada'!$D$12)*I178,'Tela de entrada'!$G$12)</f>
        <v>3.3479999999999999</v>
      </c>
      <c r="K178" s="1">
        <f>IF('Tela de entrada'!$G$12&gt;0,IFERROR(MIN('Tela de entrada'!$G$15,MAX(J178,'Tela de entrada'!$G$14)),""),0)</f>
        <v>3.3479999999999999</v>
      </c>
      <c r="L178" s="1">
        <f>MAX(0,(SUMIFS($K$2:$K$745,$B$2:$B$745,B178,$A$2:$A$745,A178)-SUMIFS($J$2:$J$745,$B$2:$B$745,B178,$A$2:$A$745,A178)))*((K178-'Tela de entrada'!$G$14)/(IF(SUMIFS($K$2:$K$745,$B$2:$B$745,B178,$A$2:$A$745,A178)-('Tela de entrada'!$G$14*'Tela de entrada'!$D$12)=0,1,(SUMIFS($K$2:$K$745,$B$2:$B$745,B178,$A$2:$A$745,A178)-('Tela de entrada'!$G$14*'Tela de entrada'!$D$12)))))</f>
        <v>0</v>
      </c>
      <c r="M178" s="1">
        <f>MAX(0,(SUMIFS($J$2:$J$745,$B$2:$B$745,B178,$A$2:$A$745,A178)-SUMIFS($K$2:$K$745,$B$2:$B$745,B178,$A$2:$A$745,A178)))*(('Tela de entrada'!$G$15-K178)/(IF((('Tela de entrada'!$G$15*'Tela de entrada'!$D$12)-SUMIFS($K$2:$K$745,$B$2:$B$745,B178,$A$2:$A$745,A178))=0,1,(('Tela de entrada'!$G$15*'Tela de entrada'!$D$12)-SUMIFS($K$2:$K$745,$B$2:$B$745,B178,$A$2:$A$745,A178)))))</f>
        <v>0.76093417636791372</v>
      </c>
      <c r="N178" s="1">
        <f>IFERROR(IF(SUM('Tela de entrada'!$G$20:$G$763)&gt;0,INDEX('Tela de entrada'!$G$20:$G$763,MATCH('Contrato Firme'!D178,'Tela de entrada'!$F$20:$F$763,0),1),K178-L178+M178),0)</f>
        <v>4.1089341763679137</v>
      </c>
    </row>
    <row r="179" spans="1:14" x14ac:dyDescent="0.25">
      <c r="A179">
        <v>1</v>
      </c>
      <c r="B179">
        <v>1</v>
      </c>
      <c r="C179">
        <v>1</v>
      </c>
      <c r="D179">
        <v>178</v>
      </c>
      <c r="E179">
        <v>1</v>
      </c>
      <c r="F179" s="1">
        <f>INDEX('Tela de entrada'!$C$20:$C$763,MATCH('Contrato Firme'!D179,'Tela de entrada'!$B$20:$B$763,0),1)</f>
        <v>14</v>
      </c>
      <c r="G179">
        <v>0</v>
      </c>
      <c r="H179">
        <f t="shared" si="8"/>
        <v>14</v>
      </c>
      <c r="I179" s="1">
        <f t="shared" si="9"/>
        <v>6.9999999999999999E-4</v>
      </c>
      <c r="J179" s="1">
        <f>IF('Tela de entrada'!$G$13="carga",('Tela de entrada'!$G$12*'Tela de entrada'!$D$12)*I179,'Tela de entrada'!$G$12)</f>
        <v>5.2080000000000002</v>
      </c>
      <c r="K179" s="1">
        <f>IF('Tela de entrada'!$G$12&gt;0,IFERROR(MIN('Tela de entrada'!$G$15,MAX(J179,'Tela de entrada'!$G$14)),""),0)</f>
        <v>5.2080000000000002</v>
      </c>
      <c r="L179" s="1">
        <f>MAX(0,(SUMIFS($K$2:$K$745,$B$2:$B$745,B179,$A$2:$A$745,A179)-SUMIFS($J$2:$J$745,$B$2:$B$745,B179,$A$2:$A$745,A179)))*((K179-'Tela de entrada'!$G$14)/(IF(SUMIFS($K$2:$K$745,$B$2:$B$745,B179,$A$2:$A$745,A179)-('Tela de entrada'!$G$14*'Tela de entrada'!$D$12)=0,1,(SUMIFS($K$2:$K$745,$B$2:$B$745,B179,$A$2:$A$745,A179)-('Tela de entrada'!$G$14*'Tela de entrada'!$D$12)))))</f>
        <v>0</v>
      </c>
      <c r="M179" s="1">
        <f>MAX(0,(SUMIFS($J$2:$J$745,$B$2:$B$745,B179,$A$2:$A$745,A179)-SUMIFS($K$2:$K$745,$B$2:$B$745,B179,$A$2:$A$745,A179)))*(('Tela de entrada'!$G$15-K179)/(IF((('Tela de entrada'!$G$15*'Tela de entrada'!$D$12)-SUMIFS($K$2:$K$745,$B$2:$B$745,B179,$A$2:$A$745,A179))=0,1,(('Tela de entrada'!$G$15*'Tela de entrada'!$D$12)-SUMIFS($K$2:$K$745,$B$2:$B$745,B179,$A$2:$A$745,A179)))))</f>
        <v>0.6394668258663414</v>
      </c>
      <c r="N179" s="1">
        <f>IFERROR(IF(SUM('Tela de entrada'!$G$20:$G$763)&gt;0,INDEX('Tela de entrada'!$G$20:$G$763,MATCH('Contrato Firme'!D179,'Tela de entrada'!$F$20:$F$763,0),1),K179-L179+M179),0)</f>
        <v>5.8474668258663414</v>
      </c>
    </row>
    <row r="180" spans="1:14" x14ac:dyDescent="0.25">
      <c r="A180">
        <v>1</v>
      </c>
      <c r="B180">
        <v>1</v>
      </c>
      <c r="C180">
        <v>1</v>
      </c>
      <c r="D180">
        <v>179</v>
      </c>
      <c r="E180">
        <v>1</v>
      </c>
      <c r="F180" s="1">
        <f>INDEX('Tela de entrada'!$C$20:$C$763,MATCH('Contrato Firme'!D180,'Tela de entrada'!$B$20:$B$763,0),1)</f>
        <v>40</v>
      </c>
      <c r="G180">
        <v>0</v>
      </c>
      <c r="H180">
        <f t="shared" si="8"/>
        <v>40</v>
      </c>
      <c r="I180" s="1">
        <f t="shared" si="9"/>
        <v>2E-3</v>
      </c>
      <c r="J180" s="1">
        <f>IF('Tela de entrada'!$G$13="carga",('Tela de entrada'!$G$12*'Tela de entrada'!$D$12)*I180,'Tela de entrada'!$G$12)</f>
        <v>14.88</v>
      </c>
      <c r="K180" s="1">
        <f>IF('Tela de entrada'!$G$12&gt;0,IFERROR(MIN('Tela de entrada'!$G$15,MAX(J180,'Tela de entrada'!$G$14)),""),0)</f>
        <v>14.88</v>
      </c>
      <c r="L180" s="1">
        <f>MAX(0,(SUMIFS($K$2:$K$745,$B$2:$B$745,B180,$A$2:$A$745,A180)-SUMIFS($J$2:$J$745,$B$2:$B$745,B180,$A$2:$A$745,A180)))*((K180-'Tela de entrada'!$G$14)/(IF(SUMIFS($K$2:$K$745,$B$2:$B$745,B180,$A$2:$A$745,A180)-('Tela de entrada'!$G$14*'Tela de entrada'!$D$12)=0,1,(SUMIFS($K$2:$K$745,$B$2:$B$745,B180,$A$2:$A$745,A180)-('Tela de entrada'!$G$14*'Tela de entrada'!$D$12)))))</f>
        <v>0</v>
      </c>
      <c r="M180" s="1">
        <f>MAX(0,(SUMIFS($J$2:$J$745,$B$2:$B$745,B180,$A$2:$A$745,A180)-SUMIFS($K$2:$K$745,$B$2:$B$745,B180,$A$2:$A$745,A180)))*(('Tela de entrada'!$G$15-K180)/(IF((('Tela de entrada'!$G$15*'Tela de entrada'!$D$12)-SUMIFS($K$2:$K$745,$B$2:$B$745,B180,$A$2:$A$745,A180))=0,1,(('Tela de entrada'!$G$15*'Tela de entrada'!$D$12)-SUMIFS($K$2:$K$745,$B$2:$B$745,B180,$A$2:$A$745,A180)))))</f>
        <v>7.8366032581658977E-3</v>
      </c>
      <c r="N180" s="1">
        <f>IFERROR(IF(SUM('Tela de entrada'!$G$20:$G$763)&gt;0,INDEX('Tela de entrada'!$G$20:$G$763,MATCH('Contrato Firme'!D180,'Tela de entrada'!$F$20:$F$763,0),1),K180-L180+M180),0)</f>
        <v>14.887836603258167</v>
      </c>
    </row>
    <row r="181" spans="1:14" x14ac:dyDescent="0.25">
      <c r="A181">
        <v>1</v>
      </c>
      <c r="B181">
        <v>1</v>
      </c>
      <c r="C181">
        <v>1</v>
      </c>
      <c r="D181">
        <v>180</v>
      </c>
      <c r="E181">
        <v>1</v>
      </c>
      <c r="F181" s="1">
        <f>INDEX('Tela de entrada'!$C$20:$C$763,MATCH('Contrato Firme'!D181,'Tela de entrada'!$B$20:$B$763,0),1)</f>
        <v>42</v>
      </c>
      <c r="G181">
        <v>0</v>
      </c>
      <c r="H181">
        <f t="shared" si="8"/>
        <v>42</v>
      </c>
      <c r="I181" s="1">
        <f t="shared" si="9"/>
        <v>2.0999999999999999E-3</v>
      </c>
      <c r="J181" s="1">
        <f>IF('Tela de entrada'!$G$13="carga",('Tela de entrada'!$G$12*'Tela de entrada'!$D$12)*I181,'Tela de entrada'!$G$12)</f>
        <v>15.623999999999999</v>
      </c>
      <c r="K181" s="1">
        <f>IF('Tela de entrada'!$G$12&gt;0,IFERROR(MIN('Tela de entrada'!$G$15,MAX(J181,'Tela de entrada'!$G$14)),""),0)</f>
        <v>15</v>
      </c>
      <c r="L181" s="1">
        <f>MAX(0,(SUMIFS($K$2:$K$745,$B$2:$B$745,B181,$A$2:$A$745,A181)-SUMIFS($J$2:$J$745,$B$2:$B$745,B181,$A$2:$A$745,A181)))*((K181-'Tela de entrada'!$G$14)/(IF(SUMIFS($K$2:$K$745,$B$2:$B$745,B181,$A$2:$A$745,A181)-('Tela de entrada'!$G$14*'Tela de entrada'!$D$12)=0,1,(SUMIFS($K$2:$K$745,$B$2:$B$745,B181,$A$2:$A$745,A181)-('Tela de entrada'!$G$14*'Tela de entrada'!$D$12)))))</f>
        <v>0</v>
      </c>
      <c r="M181" s="1">
        <f>MAX(0,(SUMIFS($J$2:$J$745,$B$2:$B$745,B181,$A$2:$A$745,A181)-SUMIFS($K$2:$K$745,$B$2:$B$745,B181,$A$2:$A$745,A181)))*(('Tela de entrada'!$G$15-K181)/(IF((('Tela de entrada'!$G$15*'Tela de entrada'!$D$12)-SUMIFS($K$2:$K$745,$B$2:$B$745,B181,$A$2:$A$745,A181))=0,1,(('Tela de entrada'!$G$15*'Tela de entrada'!$D$12)-SUMIFS($K$2:$K$745,$B$2:$B$745,B181,$A$2:$A$745,A181)))))</f>
        <v>0</v>
      </c>
      <c r="N181" s="1">
        <f>IFERROR(IF(SUM('Tela de entrada'!$G$20:$G$763)&gt;0,INDEX('Tela de entrada'!$G$20:$G$763,MATCH('Contrato Firme'!D181,'Tela de entrada'!$F$20:$F$763,0),1),K181-L181+M181),0)</f>
        <v>15</v>
      </c>
    </row>
    <row r="182" spans="1:14" x14ac:dyDescent="0.25">
      <c r="A182">
        <v>1</v>
      </c>
      <c r="B182">
        <v>1</v>
      </c>
      <c r="C182">
        <v>1</v>
      </c>
      <c r="D182">
        <v>181</v>
      </c>
      <c r="E182">
        <v>1</v>
      </c>
      <c r="F182" s="1">
        <f>INDEX('Tela de entrada'!$C$20:$C$763,MATCH('Contrato Firme'!D182,'Tela de entrada'!$B$20:$B$763,0),1)</f>
        <v>40</v>
      </c>
      <c r="G182">
        <v>0</v>
      </c>
      <c r="H182">
        <f t="shared" si="8"/>
        <v>40</v>
      </c>
      <c r="I182" s="1">
        <f t="shared" si="9"/>
        <v>2E-3</v>
      </c>
      <c r="J182" s="1">
        <f>IF('Tela de entrada'!$G$13="carga",('Tela de entrada'!$G$12*'Tela de entrada'!$D$12)*I182,'Tela de entrada'!$G$12)</f>
        <v>14.88</v>
      </c>
      <c r="K182" s="1">
        <f>IF('Tela de entrada'!$G$12&gt;0,IFERROR(MIN('Tela de entrada'!$G$15,MAX(J182,'Tela de entrada'!$G$14)),""),0)</f>
        <v>14.88</v>
      </c>
      <c r="L182" s="1">
        <f>MAX(0,(SUMIFS($K$2:$K$745,$B$2:$B$745,B182,$A$2:$A$745,A182)-SUMIFS($J$2:$J$745,$B$2:$B$745,B182,$A$2:$A$745,A182)))*((K182-'Tela de entrada'!$G$14)/(IF(SUMIFS($K$2:$K$745,$B$2:$B$745,B182,$A$2:$A$745,A182)-('Tela de entrada'!$G$14*'Tela de entrada'!$D$12)=0,1,(SUMIFS($K$2:$K$745,$B$2:$B$745,B182,$A$2:$A$745,A182)-('Tela de entrada'!$G$14*'Tela de entrada'!$D$12)))))</f>
        <v>0</v>
      </c>
      <c r="M182" s="1">
        <f>MAX(0,(SUMIFS($J$2:$J$745,$B$2:$B$745,B182,$A$2:$A$745,A182)-SUMIFS($K$2:$K$745,$B$2:$B$745,B182,$A$2:$A$745,A182)))*(('Tela de entrada'!$G$15-K182)/(IF((('Tela de entrada'!$G$15*'Tela de entrada'!$D$12)-SUMIFS($K$2:$K$745,$B$2:$B$745,B182,$A$2:$A$745,A182))=0,1,(('Tela de entrada'!$G$15*'Tela de entrada'!$D$12)-SUMIFS($K$2:$K$745,$B$2:$B$745,B182,$A$2:$A$745,A182)))))</f>
        <v>7.8366032581658977E-3</v>
      </c>
      <c r="N182" s="1">
        <f>IFERROR(IF(SUM('Tela de entrada'!$G$20:$G$763)&gt;0,INDEX('Tela de entrada'!$G$20:$G$763,MATCH('Contrato Firme'!D182,'Tela de entrada'!$F$20:$F$763,0),1),K182-L182+M182),0)</f>
        <v>14.887836603258167</v>
      </c>
    </row>
    <row r="183" spans="1:14" x14ac:dyDescent="0.25">
      <c r="A183">
        <v>1</v>
      </c>
      <c r="B183">
        <v>1</v>
      </c>
      <c r="C183">
        <v>1</v>
      </c>
      <c r="D183">
        <v>182</v>
      </c>
      <c r="E183">
        <v>1</v>
      </c>
      <c r="F183" s="1">
        <f>INDEX('Tela de entrada'!$C$20:$C$763,MATCH('Contrato Firme'!D183,'Tela de entrada'!$B$20:$B$763,0),1)</f>
        <v>43</v>
      </c>
      <c r="G183">
        <v>0</v>
      </c>
      <c r="H183">
        <f t="shared" si="8"/>
        <v>43</v>
      </c>
      <c r="I183" s="1">
        <f t="shared" si="9"/>
        <v>2.15E-3</v>
      </c>
      <c r="J183" s="1">
        <f>IF('Tela de entrada'!$G$13="carga",('Tela de entrada'!$G$12*'Tela de entrada'!$D$12)*I183,'Tela de entrada'!$G$12)</f>
        <v>15.996</v>
      </c>
      <c r="K183" s="1">
        <f>IF('Tela de entrada'!$G$12&gt;0,IFERROR(MIN('Tela de entrada'!$G$15,MAX(J183,'Tela de entrada'!$G$14)),""),0)</f>
        <v>15</v>
      </c>
      <c r="L183" s="1">
        <f>MAX(0,(SUMIFS($K$2:$K$745,$B$2:$B$745,B183,$A$2:$A$745,A183)-SUMIFS($J$2:$J$745,$B$2:$B$745,B183,$A$2:$A$745,A183)))*((K183-'Tela de entrada'!$G$14)/(IF(SUMIFS($K$2:$K$745,$B$2:$B$745,B183,$A$2:$A$745,A183)-('Tela de entrada'!$G$14*'Tela de entrada'!$D$12)=0,1,(SUMIFS($K$2:$K$745,$B$2:$B$745,B183,$A$2:$A$745,A183)-('Tela de entrada'!$G$14*'Tela de entrada'!$D$12)))))</f>
        <v>0</v>
      </c>
      <c r="M183" s="1">
        <f>MAX(0,(SUMIFS($J$2:$J$745,$B$2:$B$745,B183,$A$2:$A$745,A183)-SUMIFS($K$2:$K$745,$B$2:$B$745,B183,$A$2:$A$745,A183)))*(('Tela de entrada'!$G$15-K183)/(IF((('Tela de entrada'!$G$15*'Tela de entrada'!$D$12)-SUMIFS($K$2:$K$745,$B$2:$B$745,B183,$A$2:$A$745,A183))=0,1,(('Tela de entrada'!$G$15*'Tela de entrada'!$D$12)-SUMIFS($K$2:$K$745,$B$2:$B$745,B183,$A$2:$A$745,A183)))))</f>
        <v>0</v>
      </c>
      <c r="N183" s="1">
        <f>IFERROR(IF(SUM('Tela de entrada'!$G$20:$G$763)&gt;0,INDEX('Tela de entrada'!$G$20:$G$763,MATCH('Contrato Firme'!D183,'Tela de entrada'!$F$20:$F$763,0),1),K183-L183+M183),0)</f>
        <v>15</v>
      </c>
    </row>
    <row r="184" spans="1:14" x14ac:dyDescent="0.25">
      <c r="A184">
        <v>1</v>
      </c>
      <c r="B184">
        <v>1</v>
      </c>
      <c r="C184">
        <v>1</v>
      </c>
      <c r="D184">
        <v>183</v>
      </c>
      <c r="E184">
        <v>1</v>
      </c>
      <c r="F184" s="1">
        <f>INDEX('Tela de entrada'!$C$20:$C$763,MATCH('Contrato Firme'!D184,'Tela de entrada'!$B$20:$B$763,0),1)</f>
        <v>24</v>
      </c>
      <c r="G184">
        <v>0</v>
      </c>
      <c r="H184">
        <f t="shared" si="8"/>
        <v>24</v>
      </c>
      <c r="I184" s="1">
        <f t="shared" si="9"/>
        <v>1.1999999999999999E-3</v>
      </c>
      <c r="J184" s="1">
        <f>IF('Tela de entrada'!$G$13="carga",('Tela de entrada'!$G$12*'Tela de entrada'!$D$12)*I184,'Tela de entrada'!$G$12)</f>
        <v>8.927999999999999</v>
      </c>
      <c r="K184" s="1">
        <f>IF('Tela de entrada'!$G$12&gt;0,IFERROR(MIN('Tela de entrada'!$G$15,MAX(J184,'Tela de entrada'!$G$14)),""),0)</f>
        <v>8.927999999999999</v>
      </c>
      <c r="L184" s="1">
        <f>MAX(0,(SUMIFS($K$2:$K$745,$B$2:$B$745,B184,$A$2:$A$745,A184)-SUMIFS($J$2:$J$745,$B$2:$B$745,B184,$A$2:$A$745,A184)))*((K184-'Tela de entrada'!$G$14)/(IF(SUMIFS($K$2:$K$745,$B$2:$B$745,B184,$A$2:$A$745,A184)-('Tela de entrada'!$G$14*'Tela de entrada'!$D$12)=0,1,(SUMIFS($K$2:$K$745,$B$2:$B$745,B184,$A$2:$A$745,A184)-('Tela de entrada'!$G$14*'Tela de entrada'!$D$12)))))</f>
        <v>0</v>
      </c>
      <c r="M184" s="1">
        <f>MAX(0,(SUMIFS($J$2:$J$745,$B$2:$B$745,B184,$A$2:$A$745,A184)-SUMIFS($K$2:$K$745,$B$2:$B$745,B184,$A$2:$A$745,A184)))*(('Tela de entrada'!$G$15-K184)/(IF((('Tela de entrada'!$G$15*'Tela de entrada'!$D$12)-SUMIFS($K$2:$K$745,$B$2:$B$745,B184,$A$2:$A$745,A184))=0,1,(('Tela de entrada'!$G$15*'Tela de entrada'!$D$12)-SUMIFS($K$2:$K$745,$B$2:$B$745,B184,$A$2:$A$745,A184)))))</f>
        <v>0.39653212486319711</v>
      </c>
      <c r="N184" s="1">
        <f>IFERROR(IF(SUM('Tela de entrada'!$G$20:$G$763)&gt;0,INDEX('Tela de entrada'!$G$20:$G$763,MATCH('Contrato Firme'!D184,'Tela de entrada'!$F$20:$F$763,0),1),K184-L184+M184),0)</f>
        <v>9.3245321248631967</v>
      </c>
    </row>
    <row r="185" spans="1:14" x14ac:dyDescent="0.25">
      <c r="A185">
        <v>1</v>
      </c>
      <c r="B185">
        <v>1</v>
      </c>
      <c r="C185">
        <v>1</v>
      </c>
      <c r="D185">
        <v>184</v>
      </c>
      <c r="E185">
        <v>1</v>
      </c>
      <c r="F185" s="1">
        <f>INDEX('Tela de entrada'!$C$20:$C$763,MATCH('Contrato Firme'!D185,'Tela de entrada'!$B$20:$B$763,0),1)</f>
        <v>27</v>
      </c>
      <c r="G185">
        <v>0</v>
      </c>
      <c r="H185">
        <f t="shared" si="8"/>
        <v>27</v>
      </c>
      <c r="I185" s="1">
        <f t="shared" si="9"/>
        <v>1.3500000000000001E-3</v>
      </c>
      <c r="J185" s="1">
        <f>IF('Tela de entrada'!$G$13="carga",('Tela de entrada'!$G$12*'Tela de entrada'!$D$12)*I185,'Tela de entrada'!$G$12)</f>
        <v>10.044</v>
      </c>
      <c r="K185" s="1">
        <f>IF('Tela de entrada'!$G$12&gt;0,IFERROR(MIN('Tela de entrada'!$G$15,MAX(J185,'Tela de entrada'!$G$14)),""),0)</f>
        <v>10.044</v>
      </c>
      <c r="L185" s="1">
        <f>MAX(0,(SUMIFS($K$2:$K$745,$B$2:$B$745,B185,$A$2:$A$745,A185)-SUMIFS($J$2:$J$745,$B$2:$B$745,B185,$A$2:$A$745,A185)))*((K185-'Tela de entrada'!$G$14)/(IF(SUMIFS($K$2:$K$745,$B$2:$B$745,B185,$A$2:$A$745,A185)-('Tela de entrada'!$G$14*'Tela de entrada'!$D$12)=0,1,(SUMIFS($K$2:$K$745,$B$2:$B$745,B185,$A$2:$A$745,A185)-('Tela de entrada'!$G$14*'Tela de entrada'!$D$12)))))</f>
        <v>0</v>
      </c>
      <c r="M185" s="1">
        <f>MAX(0,(SUMIFS($J$2:$J$745,$B$2:$B$745,B185,$A$2:$A$745,A185)-SUMIFS($K$2:$K$745,$B$2:$B$745,B185,$A$2:$A$745,A185)))*(('Tela de entrada'!$G$15-K185)/(IF((('Tela de entrada'!$G$15*'Tela de entrada'!$D$12)-SUMIFS($K$2:$K$745,$B$2:$B$745,B185,$A$2:$A$745,A185))=0,1,(('Tela de entrada'!$G$15*'Tela de entrada'!$D$12)-SUMIFS($K$2:$K$745,$B$2:$B$745,B185,$A$2:$A$745,A185)))))</f>
        <v>0.32365171456225367</v>
      </c>
      <c r="N185" s="1">
        <f>IFERROR(IF(SUM('Tela de entrada'!$G$20:$G$763)&gt;0,INDEX('Tela de entrada'!$G$20:$G$763,MATCH('Contrato Firme'!D185,'Tela de entrada'!$F$20:$F$763,0),1),K185-L185+M185),0)</f>
        <v>10.367651714562253</v>
      </c>
    </row>
    <row r="186" spans="1:14" x14ac:dyDescent="0.25">
      <c r="A186">
        <v>1</v>
      </c>
      <c r="B186">
        <v>1</v>
      </c>
      <c r="C186">
        <v>1</v>
      </c>
      <c r="D186">
        <v>185</v>
      </c>
      <c r="E186">
        <v>1</v>
      </c>
      <c r="F186" s="1">
        <f>INDEX('Tela de entrada'!$C$20:$C$763,MATCH('Contrato Firme'!D186,'Tela de entrada'!$B$20:$B$763,0),1)</f>
        <v>34</v>
      </c>
      <c r="G186">
        <v>0</v>
      </c>
      <c r="H186">
        <f t="shared" si="8"/>
        <v>34</v>
      </c>
      <c r="I186" s="1">
        <f t="shared" si="9"/>
        <v>1.6999999999999999E-3</v>
      </c>
      <c r="J186" s="1">
        <f>IF('Tela de entrada'!$G$13="carga",('Tela de entrada'!$G$12*'Tela de entrada'!$D$12)*I186,'Tela de entrada'!$G$12)</f>
        <v>12.648</v>
      </c>
      <c r="K186" s="1">
        <f>IF('Tela de entrada'!$G$12&gt;0,IFERROR(MIN('Tela de entrada'!$G$15,MAX(J186,'Tela de entrada'!$G$14)),""),0)</f>
        <v>12.648</v>
      </c>
      <c r="L186" s="1">
        <f>MAX(0,(SUMIFS($K$2:$K$745,$B$2:$B$745,B186,$A$2:$A$745,A186)-SUMIFS($J$2:$J$745,$B$2:$B$745,B186,$A$2:$A$745,A186)))*((K186-'Tela de entrada'!$G$14)/(IF(SUMIFS($K$2:$K$745,$B$2:$B$745,B186,$A$2:$A$745,A186)-('Tela de entrada'!$G$14*'Tela de entrada'!$D$12)=0,1,(SUMIFS($K$2:$K$745,$B$2:$B$745,B186,$A$2:$A$745,A186)-('Tela de entrada'!$G$14*'Tela de entrada'!$D$12)))))</f>
        <v>0</v>
      </c>
      <c r="M186" s="1">
        <f>MAX(0,(SUMIFS($J$2:$J$745,$B$2:$B$745,B186,$A$2:$A$745,A186)-SUMIFS($K$2:$K$745,$B$2:$B$745,B186,$A$2:$A$745,A186)))*(('Tela de entrada'!$G$15-K186)/(IF((('Tela de entrada'!$G$15*'Tela de entrada'!$D$12)-SUMIFS($K$2:$K$745,$B$2:$B$745,B186,$A$2:$A$745,A186))=0,1,(('Tela de entrada'!$G$15*'Tela de entrada'!$D$12)-SUMIFS($K$2:$K$745,$B$2:$B$745,B186,$A$2:$A$745,A186)))))</f>
        <v>0.15359742386005262</v>
      </c>
      <c r="N186" s="1">
        <f>IFERROR(IF(SUM('Tela de entrada'!$G$20:$G$763)&gt;0,INDEX('Tela de entrada'!$G$20:$G$763,MATCH('Contrato Firme'!D186,'Tela de entrada'!$F$20:$F$763,0),1),K186-L186+M186),0)</f>
        <v>12.801597423860052</v>
      </c>
    </row>
    <row r="187" spans="1:14" x14ac:dyDescent="0.25">
      <c r="A187">
        <v>1</v>
      </c>
      <c r="B187">
        <v>1</v>
      </c>
      <c r="C187">
        <v>1</v>
      </c>
      <c r="D187">
        <v>186</v>
      </c>
      <c r="E187">
        <v>1</v>
      </c>
      <c r="F187" s="1">
        <f>INDEX('Tela de entrada'!$C$20:$C$763,MATCH('Contrato Firme'!D187,'Tela de entrada'!$B$20:$B$763,0),1)</f>
        <v>37</v>
      </c>
      <c r="G187">
        <v>0</v>
      </c>
      <c r="H187">
        <f t="shared" si="8"/>
        <v>37</v>
      </c>
      <c r="I187" s="1">
        <f t="shared" si="9"/>
        <v>1.8500000000000001E-3</v>
      </c>
      <c r="J187" s="1">
        <f>IF('Tela de entrada'!$G$13="carga",('Tela de entrada'!$G$12*'Tela de entrada'!$D$12)*I187,'Tela de entrada'!$G$12)</f>
        <v>13.764000000000001</v>
      </c>
      <c r="K187" s="1">
        <f>IF('Tela de entrada'!$G$12&gt;0,IFERROR(MIN('Tela de entrada'!$G$15,MAX(J187,'Tela de entrada'!$G$14)),""),0)</f>
        <v>13.764000000000001</v>
      </c>
      <c r="L187" s="1">
        <f>MAX(0,(SUMIFS($K$2:$K$745,$B$2:$B$745,B187,$A$2:$A$745,A187)-SUMIFS($J$2:$J$745,$B$2:$B$745,B187,$A$2:$A$745,A187)))*((K187-'Tela de entrada'!$G$14)/(IF(SUMIFS($K$2:$K$745,$B$2:$B$745,B187,$A$2:$A$745,A187)-('Tela de entrada'!$G$14*'Tela de entrada'!$D$12)=0,1,(SUMIFS($K$2:$K$745,$B$2:$B$745,B187,$A$2:$A$745,A187)-('Tela de entrada'!$G$14*'Tela de entrada'!$D$12)))))</f>
        <v>0</v>
      </c>
      <c r="M187" s="1">
        <f>MAX(0,(SUMIFS($J$2:$J$745,$B$2:$B$745,B187,$A$2:$A$745,A187)-SUMIFS($K$2:$K$745,$B$2:$B$745,B187,$A$2:$A$745,A187)))*(('Tela de entrada'!$G$15-K187)/(IF((('Tela de entrada'!$G$15*'Tela de entrada'!$D$12)-SUMIFS($K$2:$K$745,$B$2:$B$745,B187,$A$2:$A$745,A187))=0,1,(('Tela de entrada'!$G$15*'Tela de entrada'!$D$12)-SUMIFS($K$2:$K$745,$B$2:$B$745,B187,$A$2:$A$745,A187)))))</f>
        <v>8.0717013559109207E-2</v>
      </c>
      <c r="N187" s="1">
        <f>IFERROR(IF(SUM('Tela de entrada'!$G$20:$G$763)&gt;0,INDEX('Tela de entrada'!$G$20:$G$763,MATCH('Contrato Firme'!D187,'Tela de entrada'!$F$20:$F$763,0),1),K187-L187+M187),0)</f>
        <v>13.84471701355911</v>
      </c>
    </row>
    <row r="188" spans="1:14" x14ac:dyDescent="0.25">
      <c r="A188">
        <v>1</v>
      </c>
      <c r="B188">
        <v>1</v>
      </c>
      <c r="C188">
        <v>1</v>
      </c>
      <c r="D188">
        <v>187</v>
      </c>
      <c r="E188">
        <v>1</v>
      </c>
      <c r="F188" s="1">
        <f>INDEX('Tela de entrada'!$C$20:$C$763,MATCH('Contrato Firme'!D188,'Tela de entrada'!$B$20:$B$763,0),1)</f>
        <v>29</v>
      </c>
      <c r="G188">
        <v>0</v>
      </c>
      <c r="H188">
        <f t="shared" si="8"/>
        <v>29</v>
      </c>
      <c r="I188" s="1">
        <f t="shared" si="9"/>
        <v>1.4499999999999999E-3</v>
      </c>
      <c r="J188" s="1">
        <f>IF('Tela de entrada'!$G$13="carga",('Tela de entrada'!$G$12*'Tela de entrada'!$D$12)*I188,'Tela de entrada'!$G$12)</f>
        <v>10.787999999999998</v>
      </c>
      <c r="K188" s="1">
        <f>IF('Tela de entrada'!$G$12&gt;0,IFERROR(MIN('Tela de entrada'!$G$15,MAX(J188,'Tela de entrada'!$G$14)),""),0)</f>
        <v>10.787999999999998</v>
      </c>
      <c r="L188" s="1">
        <f>MAX(0,(SUMIFS($K$2:$K$745,$B$2:$B$745,B188,$A$2:$A$745,A188)-SUMIFS($J$2:$J$745,$B$2:$B$745,B188,$A$2:$A$745,A188)))*((K188-'Tela de entrada'!$G$14)/(IF(SUMIFS($K$2:$K$745,$B$2:$B$745,B188,$A$2:$A$745,A188)-('Tela de entrada'!$G$14*'Tela de entrada'!$D$12)=0,1,(SUMIFS($K$2:$K$745,$B$2:$B$745,B188,$A$2:$A$745,A188)-('Tela de entrada'!$G$14*'Tela de entrada'!$D$12)))))</f>
        <v>0</v>
      </c>
      <c r="M188" s="1">
        <f>MAX(0,(SUMIFS($J$2:$J$745,$B$2:$B$745,B188,$A$2:$A$745,A188)-SUMIFS($K$2:$K$745,$B$2:$B$745,B188,$A$2:$A$745,A188)))*(('Tela de entrada'!$G$15-K188)/(IF((('Tela de entrada'!$G$15*'Tela de entrada'!$D$12)-SUMIFS($K$2:$K$745,$B$2:$B$745,B188,$A$2:$A$745,A188))=0,1,(('Tela de entrada'!$G$15*'Tela de entrada'!$D$12)-SUMIFS($K$2:$K$745,$B$2:$B$745,B188,$A$2:$A$745,A188)))))</f>
        <v>0.27506477436162491</v>
      </c>
      <c r="N188" s="1">
        <f>IFERROR(IF(SUM('Tela de entrada'!$G$20:$G$763)&gt;0,INDEX('Tela de entrada'!$G$20:$G$763,MATCH('Contrato Firme'!D188,'Tela de entrada'!$F$20:$F$763,0),1),K188-L188+M188),0)</f>
        <v>11.063064774361623</v>
      </c>
    </row>
    <row r="189" spans="1:14" x14ac:dyDescent="0.25">
      <c r="A189">
        <v>1</v>
      </c>
      <c r="B189">
        <v>1</v>
      </c>
      <c r="C189">
        <v>1</v>
      </c>
      <c r="D189">
        <v>188</v>
      </c>
      <c r="E189">
        <v>1</v>
      </c>
      <c r="F189" s="1">
        <f>INDEX('Tela de entrada'!$C$20:$C$763,MATCH('Contrato Firme'!D189,'Tela de entrada'!$B$20:$B$763,0),1)</f>
        <v>18</v>
      </c>
      <c r="G189">
        <v>0</v>
      </c>
      <c r="H189">
        <f t="shared" si="8"/>
        <v>18</v>
      </c>
      <c r="I189" s="1">
        <f t="shared" si="9"/>
        <v>8.9999999999999998E-4</v>
      </c>
      <c r="J189" s="1">
        <f>IF('Tela de entrada'!$G$13="carga",('Tela de entrada'!$G$12*'Tela de entrada'!$D$12)*I189,'Tela de entrada'!$G$12)</f>
        <v>6.6959999999999997</v>
      </c>
      <c r="K189" s="1">
        <f>IF('Tela de entrada'!$G$12&gt;0,IFERROR(MIN('Tela de entrada'!$G$15,MAX(J189,'Tela de entrada'!$G$14)),""),0)</f>
        <v>6.6959999999999997</v>
      </c>
      <c r="L189" s="1">
        <f>MAX(0,(SUMIFS($K$2:$K$745,$B$2:$B$745,B189,$A$2:$A$745,A189)-SUMIFS($J$2:$J$745,$B$2:$B$745,B189,$A$2:$A$745,A189)))*((K189-'Tela de entrada'!$G$14)/(IF(SUMIFS($K$2:$K$745,$B$2:$B$745,B189,$A$2:$A$745,A189)-('Tela de entrada'!$G$14*'Tela de entrada'!$D$12)=0,1,(SUMIFS($K$2:$K$745,$B$2:$B$745,B189,$A$2:$A$745,A189)-('Tela de entrada'!$G$14*'Tela de entrada'!$D$12)))))</f>
        <v>0</v>
      </c>
      <c r="M189" s="1">
        <f>MAX(0,(SUMIFS($J$2:$J$745,$B$2:$B$745,B189,$A$2:$A$745,A189)-SUMIFS($K$2:$K$745,$B$2:$B$745,B189,$A$2:$A$745,A189)))*(('Tela de entrada'!$G$15-K189)/(IF((('Tela de entrada'!$G$15*'Tela de entrada'!$D$12)-SUMIFS($K$2:$K$745,$B$2:$B$745,B189,$A$2:$A$745,A189))=0,1,(('Tela de entrada'!$G$15*'Tela de entrada'!$D$12)-SUMIFS($K$2:$K$745,$B$2:$B$745,B189,$A$2:$A$745,A189)))))</f>
        <v>0.54229294546508366</v>
      </c>
      <c r="N189" s="1">
        <f>IFERROR(IF(SUM('Tela de entrada'!$G$20:$G$763)&gt;0,INDEX('Tela de entrada'!$G$20:$G$763,MATCH('Contrato Firme'!D189,'Tela de entrada'!$F$20:$F$763,0),1),K189-L189+M189),0)</f>
        <v>7.2382929454650835</v>
      </c>
    </row>
    <row r="190" spans="1:14" x14ac:dyDescent="0.25">
      <c r="A190">
        <v>1</v>
      </c>
      <c r="B190">
        <v>1</v>
      </c>
      <c r="C190">
        <v>1</v>
      </c>
      <c r="D190">
        <v>189</v>
      </c>
      <c r="E190">
        <v>1</v>
      </c>
      <c r="F190" s="1">
        <f>INDEX('Tela de entrada'!$C$20:$C$763,MATCH('Contrato Firme'!D190,'Tela de entrada'!$B$20:$B$763,0),1)</f>
        <v>26</v>
      </c>
      <c r="G190">
        <v>0</v>
      </c>
      <c r="H190">
        <f t="shared" si="8"/>
        <v>26</v>
      </c>
      <c r="I190" s="1">
        <f t="shared" si="9"/>
        <v>1.2999999999999999E-3</v>
      </c>
      <c r="J190" s="1">
        <f>IF('Tela de entrada'!$G$13="carga",('Tela de entrada'!$G$12*'Tela de entrada'!$D$12)*I190,'Tela de entrada'!$G$12)</f>
        <v>9.6719999999999988</v>
      </c>
      <c r="K190" s="1">
        <f>IF('Tela de entrada'!$G$12&gt;0,IFERROR(MIN('Tela de entrada'!$G$15,MAX(J190,'Tela de entrada'!$G$14)),""),0)</f>
        <v>9.6719999999999988</v>
      </c>
      <c r="L190" s="1">
        <f>MAX(0,(SUMIFS($K$2:$K$745,$B$2:$B$745,B190,$A$2:$A$745,A190)-SUMIFS($J$2:$J$745,$B$2:$B$745,B190,$A$2:$A$745,A190)))*((K190-'Tela de entrada'!$G$14)/(IF(SUMIFS($K$2:$K$745,$B$2:$B$745,B190,$A$2:$A$745,A190)-('Tela de entrada'!$G$14*'Tela de entrada'!$D$12)=0,1,(SUMIFS($K$2:$K$745,$B$2:$B$745,B190,$A$2:$A$745,A190)-('Tela de entrada'!$G$14*'Tela de entrada'!$D$12)))))</f>
        <v>0</v>
      </c>
      <c r="M190" s="1">
        <f>MAX(0,(SUMIFS($J$2:$J$745,$B$2:$B$745,B190,$A$2:$A$745,A190)-SUMIFS($K$2:$K$745,$B$2:$B$745,B190,$A$2:$A$745,A190)))*(('Tela de entrada'!$G$15-K190)/(IF((('Tela de entrada'!$G$15*'Tela de entrada'!$D$12)-SUMIFS($K$2:$K$745,$B$2:$B$745,B190,$A$2:$A$745,A190))=0,1,(('Tela de entrada'!$G$15*'Tela de entrada'!$D$12)-SUMIFS($K$2:$K$745,$B$2:$B$745,B190,$A$2:$A$745,A190)))))</f>
        <v>0.34794518466256819</v>
      </c>
      <c r="N190" s="1">
        <f>IFERROR(IF(SUM('Tela de entrada'!$G$20:$G$763)&gt;0,INDEX('Tela de entrada'!$G$20:$G$763,MATCH('Contrato Firme'!D190,'Tela de entrada'!$F$20:$F$763,0),1),K190-L190+M190),0)</f>
        <v>10.019945184662568</v>
      </c>
    </row>
    <row r="191" spans="1:14" x14ac:dyDescent="0.25">
      <c r="A191">
        <v>1</v>
      </c>
      <c r="B191">
        <v>1</v>
      </c>
      <c r="C191">
        <v>1</v>
      </c>
      <c r="D191">
        <v>190</v>
      </c>
      <c r="E191">
        <v>1</v>
      </c>
      <c r="F191" s="1">
        <f>INDEX('Tela de entrada'!$C$20:$C$763,MATCH('Contrato Firme'!D191,'Tela de entrada'!$B$20:$B$763,0),1)</f>
        <v>46</v>
      </c>
      <c r="G191">
        <v>0</v>
      </c>
      <c r="H191">
        <f t="shared" si="8"/>
        <v>46</v>
      </c>
      <c r="I191" s="1">
        <f t="shared" si="9"/>
        <v>2.3E-3</v>
      </c>
      <c r="J191" s="1">
        <f>IF('Tela de entrada'!$G$13="carga",('Tela de entrada'!$G$12*'Tela de entrada'!$D$12)*I191,'Tela de entrada'!$G$12)</f>
        <v>17.111999999999998</v>
      </c>
      <c r="K191" s="1">
        <f>IF('Tela de entrada'!$G$12&gt;0,IFERROR(MIN('Tela de entrada'!$G$15,MAX(J191,'Tela de entrada'!$G$14)),""),0)</f>
        <v>15</v>
      </c>
      <c r="L191" s="1">
        <f>MAX(0,(SUMIFS($K$2:$K$745,$B$2:$B$745,B191,$A$2:$A$745,A191)-SUMIFS($J$2:$J$745,$B$2:$B$745,B191,$A$2:$A$745,A191)))*((K191-'Tela de entrada'!$G$14)/(IF(SUMIFS($K$2:$K$745,$B$2:$B$745,B191,$A$2:$A$745,A191)-('Tela de entrada'!$G$14*'Tela de entrada'!$D$12)=0,1,(SUMIFS($K$2:$K$745,$B$2:$B$745,B191,$A$2:$A$745,A191)-('Tela de entrada'!$G$14*'Tela de entrada'!$D$12)))))</f>
        <v>0</v>
      </c>
      <c r="M191" s="1">
        <f>MAX(0,(SUMIFS($J$2:$J$745,$B$2:$B$745,B191,$A$2:$A$745,A191)-SUMIFS($K$2:$K$745,$B$2:$B$745,B191,$A$2:$A$745,A191)))*(('Tela de entrada'!$G$15-K191)/(IF((('Tela de entrada'!$G$15*'Tela de entrada'!$D$12)-SUMIFS($K$2:$K$745,$B$2:$B$745,B191,$A$2:$A$745,A191))=0,1,(('Tela de entrada'!$G$15*'Tela de entrada'!$D$12)-SUMIFS($K$2:$K$745,$B$2:$B$745,B191,$A$2:$A$745,A191)))))</f>
        <v>0</v>
      </c>
      <c r="N191" s="1">
        <f>IFERROR(IF(SUM('Tela de entrada'!$G$20:$G$763)&gt;0,INDEX('Tela de entrada'!$G$20:$G$763,MATCH('Contrato Firme'!D191,'Tela de entrada'!$F$20:$F$763,0),1),K191-L191+M191),0)</f>
        <v>15</v>
      </c>
    </row>
    <row r="192" spans="1:14" x14ac:dyDescent="0.25">
      <c r="A192">
        <v>1</v>
      </c>
      <c r="B192">
        <v>1</v>
      </c>
      <c r="C192">
        <v>1</v>
      </c>
      <c r="D192">
        <v>191</v>
      </c>
      <c r="E192">
        <v>1</v>
      </c>
      <c r="F192" s="1">
        <f>INDEX('Tela de entrada'!$C$20:$C$763,MATCH('Contrato Firme'!D192,'Tela de entrada'!$B$20:$B$763,0),1)</f>
        <v>25</v>
      </c>
      <c r="G192">
        <v>0</v>
      </c>
      <c r="H192">
        <f t="shared" si="8"/>
        <v>25</v>
      </c>
      <c r="I192" s="1">
        <f t="shared" si="9"/>
        <v>1.25E-3</v>
      </c>
      <c r="J192" s="1">
        <f>IF('Tela de entrada'!$G$13="carga",('Tela de entrada'!$G$12*'Tela de entrada'!$D$12)*I192,'Tela de entrada'!$G$12)</f>
        <v>9.3000000000000007</v>
      </c>
      <c r="K192" s="1">
        <f>IF('Tela de entrada'!$G$12&gt;0,IFERROR(MIN('Tela de entrada'!$G$15,MAX(J192,'Tela de entrada'!$G$14)),""),0)</f>
        <v>9.3000000000000007</v>
      </c>
      <c r="L192" s="1">
        <f>MAX(0,(SUMIFS($K$2:$K$745,$B$2:$B$745,B192,$A$2:$A$745,A192)-SUMIFS($J$2:$J$745,$B$2:$B$745,B192,$A$2:$A$745,A192)))*((K192-'Tela de entrada'!$G$14)/(IF(SUMIFS($K$2:$K$745,$B$2:$B$745,B192,$A$2:$A$745,A192)-('Tela de entrada'!$G$14*'Tela de entrada'!$D$12)=0,1,(SUMIFS($K$2:$K$745,$B$2:$B$745,B192,$A$2:$A$745,A192)-('Tela de entrada'!$G$14*'Tela de entrada'!$D$12)))))</f>
        <v>0</v>
      </c>
      <c r="M192" s="1">
        <f>MAX(0,(SUMIFS($J$2:$J$745,$B$2:$B$745,B192,$A$2:$A$745,A192)-SUMIFS($K$2:$K$745,$B$2:$B$745,B192,$A$2:$A$745,A192)))*(('Tela de entrada'!$G$15-K192)/(IF((('Tela de entrada'!$G$15*'Tela de entrada'!$D$12)-SUMIFS($K$2:$K$745,$B$2:$B$745,B192,$A$2:$A$745,A192))=0,1,(('Tela de entrada'!$G$15*'Tela de entrada'!$D$12)-SUMIFS($K$2:$K$745,$B$2:$B$745,B192,$A$2:$A$745,A192)))))</f>
        <v>0.37223865476288254</v>
      </c>
      <c r="N192" s="1">
        <f>IFERROR(IF(SUM('Tela de entrada'!$G$20:$G$763)&gt;0,INDEX('Tela de entrada'!$G$20:$G$763,MATCH('Contrato Firme'!D192,'Tela de entrada'!$F$20:$F$763,0),1),K192-L192+M192),0)</f>
        <v>9.672238654762884</v>
      </c>
    </row>
    <row r="193" spans="1:14" x14ac:dyDescent="0.25">
      <c r="A193">
        <v>1</v>
      </c>
      <c r="B193">
        <v>1</v>
      </c>
      <c r="C193">
        <v>1</v>
      </c>
      <c r="D193">
        <v>192</v>
      </c>
      <c r="E193">
        <v>1</v>
      </c>
      <c r="F193" s="1">
        <f>INDEX('Tela de entrada'!$C$20:$C$763,MATCH('Contrato Firme'!D193,'Tela de entrada'!$B$20:$B$763,0),1)</f>
        <v>49</v>
      </c>
      <c r="G193">
        <v>0</v>
      </c>
      <c r="H193">
        <f t="shared" si="8"/>
        <v>49</v>
      </c>
      <c r="I193" s="1">
        <f t="shared" si="9"/>
        <v>2.4499999999999999E-3</v>
      </c>
      <c r="J193" s="1">
        <f>IF('Tela de entrada'!$G$13="carga",('Tela de entrada'!$G$12*'Tela de entrada'!$D$12)*I193,'Tela de entrada'!$G$12)</f>
        <v>18.227999999999998</v>
      </c>
      <c r="K193" s="1">
        <f>IF('Tela de entrada'!$G$12&gt;0,IFERROR(MIN('Tela de entrada'!$G$15,MAX(J193,'Tela de entrada'!$G$14)),""),0)</f>
        <v>15</v>
      </c>
      <c r="L193" s="1">
        <f>MAX(0,(SUMIFS($K$2:$K$745,$B$2:$B$745,B193,$A$2:$A$745,A193)-SUMIFS($J$2:$J$745,$B$2:$B$745,B193,$A$2:$A$745,A193)))*((K193-'Tela de entrada'!$G$14)/(IF(SUMIFS($K$2:$K$745,$B$2:$B$745,B193,$A$2:$A$745,A193)-('Tela de entrada'!$G$14*'Tela de entrada'!$D$12)=0,1,(SUMIFS($K$2:$K$745,$B$2:$B$745,B193,$A$2:$A$745,A193)-('Tela de entrada'!$G$14*'Tela de entrada'!$D$12)))))</f>
        <v>0</v>
      </c>
      <c r="M193" s="1">
        <f>MAX(0,(SUMIFS($J$2:$J$745,$B$2:$B$745,B193,$A$2:$A$745,A193)-SUMIFS($K$2:$K$745,$B$2:$B$745,B193,$A$2:$A$745,A193)))*(('Tela de entrada'!$G$15-K193)/(IF((('Tela de entrada'!$G$15*'Tela de entrada'!$D$12)-SUMIFS($K$2:$K$745,$B$2:$B$745,B193,$A$2:$A$745,A193))=0,1,(('Tela de entrada'!$G$15*'Tela de entrada'!$D$12)-SUMIFS($K$2:$K$745,$B$2:$B$745,B193,$A$2:$A$745,A193)))))</f>
        <v>0</v>
      </c>
      <c r="N193" s="1">
        <f>IFERROR(IF(SUM('Tela de entrada'!$G$20:$G$763)&gt;0,INDEX('Tela de entrada'!$G$20:$G$763,MATCH('Contrato Firme'!D193,'Tela de entrada'!$F$20:$F$763,0),1),K193-L193+M193),0)</f>
        <v>15</v>
      </c>
    </row>
    <row r="194" spans="1:14" x14ac:dyDescent="0.25">
      <c r="A194">
        <v>1</v>
      </c>
      <c r="B194">
        <v>1</v>
      </c>
      <c r="C194">
        <v>1</v>
      </c>
      <c r="D194">
        <v>193</v>
      </c>
      <c r="E194">
        <v>1</v>
      </c>
      <c r="F194" s="1">
        <f>INDEX('Tela de entrada'!$C$20:$C$763,MATCH('Contrato Firme'!D194,'Tela de entrada'!$B$20:$B$763,0),1)</f>
        <v>18</v>
      </c>
      <c r="G194">
        <v>0</v>
      </c>
      <c r="H194">
        <f t="shared" si="8"/>
        <v>18</v>
      </c>
      <c r="I194" s="1">
        <f t="shared" si="9"/>
        <v>8.9999999999999998E-4</v>
      </c>
      <c r="J194" s="1">
        <f>IF('Tela de entrada'!$G$13="carga",('Tela de entrada'!$G$12*'Tela de entrada'!$D$12)*I194,'Tela de entrada'!$G$12)</f>
        <v>6.6959999999999997</v>
      </c>
      <c r="K194" s="1">
        <f>IF('Tela de entrada'!$G$12&gt;0,IFERROR(MIN('Tela de entrada'!$G$15,MAX(J194,'Tela de entrada'!$G$14)),""),0)</f>
        <v>6.6959999999999997</v>
      </c>
      <c r="L194" s="1">
        <f>MAX(0,(SUMIFS($K$2:$K$745,$B$2:$B$745,B194,$A$2:$A$745,A194)-SUMIFS($J$2:$J$745,$B$2:$B$745,B194,$A$2:$A$745,A194)))*((K194-'Tela de entrada'!$G$14)/(IF(SUMIFS($K$2:$K$745,$B$2:$B$745,B194,$A$2:$A$745,A194)-('Tela de entrada'!$G$14*'Tela de entrada'!$D$12)=0,1,(SUMIFS($K$2:$K$745,$B$2:$B$745,B194,$A$2:$A$745,A194)-('Tela de entrada'!$G$14*'Tela de entrada'!$D$12)))))</f>
        <v>0</v>
      </c>
      <c r="M194" s="1">
        <f>MAX(0,(SUMIFS($J$2:$J$745,$B$2:$B$745,B194,$A$2:$A$745,A194)-SUMIFS($K$2:$K$745,$B$2:$B$745,B194,$A$2:$A$745,A194)))*(('Tela de entrada'!$G$15-K194)/(IF((('Tela de entrada'!$G$15*'Tela de entrada'!$D$12)-SUMIFS($K$2:$K$745,$B$2:$B$745,B194,$A$2:$A$745,A194))=0,1,(('Tela de entrada'!$G$15*'Tela de entrada'!$D$12)-SUMIFS($K$2:$K$745,$B$2:$B$745,B194,$A$2:$A$745,A194)))))</f>
        <v>0.54229294546508366</v>
      </c>
      <c r="N194" s="1">
        <f>IFERROR(IF(SUM('Tela de entrada'!$G$20:$G$763)&gt;0,INDEX('Tela de entrada'!$G$20:$G$763,MATCH('Contrato Firme'!D194,'Tela de entrada'!$F$20:$F$763,0),1),K194-L194+M194),0)</f>
        <v>7.2382929454650835</v>
      </c>
    </row>
    <row r="195" spans="1:14" x14ac:dyDescent="0.25">
      <c r="A195">
        <v>1</v>
      </c>
      <c r="B195">
        <v>1</v>
      </c>
      <c r="C195">
        <v>1</v>
      </c>
      <c r="D195">
        <v>194</v>
      </c>
      <c r="E195">
        <v>1</v>
      </c>
      <c r="F195" s="1">
        <f>INDEX('Tela de entrada'!$C$20:$C$763,MATCH('Contrato Firme'!D195,'Tela de entrada'!$B$20:$B$763,0),1)</f>
        <v>36</v>
      </c>
      <c r="G195">
        <v>0</v>
      </c>
      <c r="H195">
        <f t="shared" ref="H195:H258" si="10">F195-G195</f>
        <v>36</v>
      </c>
      <c r="I195" s="1">
        <f t="shared" ref="I195:I258" si="11">H195/SUM($H$2:$H$745)</f>
        <v>1.8E-3</v>
      </c>
      <c r="J195" s="1">
        <f>IF('Tela de entrada'!$G$13="carga",('Tela de entrada'!$G$12*'Tela de entrada'!$D$12)*I195,'Tela de entrada'!$G$12)</f>
        <v>13.391999999999999</v>
      </c>
      <c r="K195" s="1">
        <f>IF('Tela de entrada'!$G$12&gt;0,IFERROR(MIN('Tela de entrada'!$G$15,MAX(J195,'Tela de entrada'!$G$14)),""),0)</f>
        <v>13.391999999999999</v>
      </c>
      <c r="L195" s="1">
        <f>MAX(0,(SUMIFS($K$2:$K$745,$B$2:$B$745,B195,$A$2:$A$745,A195)-SUMIFS($J$2:$J$745,$B$2:$B$745,B195,$A$2:$A$745,A195)))*((K195-'Tela de entrada'!$G$14)/(IF(SUMIFS($K$2:$K$745,$B$2:$B$745,B195,$A$2:$A$745,A195)-('Tela de entrada'!$G$14*'Tela de entrada'!$D$12)=0,1,(SUMIFS($K$2:$K$745,$B$2:$B$745,B195,$A$2:$A$745,A195)-('Tela de entrada'!$G$14*'Tela de entrada'!$D$12)))))</f>
        <v>0</v>
      </c>
      <c r="M195" s="1">
        <f>MAX(0,(SUMIFS($J$2:$J$745,$B$2:$B$745,B195,$A$2:$A$745,A195)-SUMIFS($K$2:$K$745,$B$2:$B$745,B195,$A$2:$A$745,A195)))*(('Tela de entrada'!$G$15-K195)/(IF((('Tela de entrada'!$G$15*'Tela de entrada'!$D$12)-SUMIFS($K$2:$K$745,$B$2:$B$745,B195,$A$2:$A$745,A195))=0,1,(('Tela de entrada'!$G$15*'Tela de entrada'!$D$12)-SUMIFS($K$2:$K$745,$B$2:$B$745,B195,$A$2:$A$745,A195)))))</f>
        <v>0.10501048365942375</v>
      </c>
      <c r="N195" s="1">
        <f>IFERROR(IF(SUM('Tela de entrada'!$G$20:$G$763)&gt;0,INDEX('Tela de entrada'!$G$20:$G$763,MATCH('Contrato Firme'!D195,'Tela de entrada'!$F$20:$F$763,0),1),K195-L195+M195),0)</f>
        <v>13.497010483659423</v>
      </c>
    </row>
    <row r="196" spans="1:14" x14ac:dyDescent="0.25">
      <c r="A196">
        <v>1</v>
      </c>
      <c r="B196">
        <v>1</v>
      </c>
      <c r="C196">
        <v>1</v>
      </c>
      <c r="D196">
        <v>195</v>
      </c>
      <c r="E196">
        <v>1</v>
      </c>
      <c r="F196" s="1">
        <f>INDEX('Tela de entrada'!$C$20:$C$763,MATCH('Contrato Firme'!D196,'Tela de entrada'!$B$20:$B$763,0),1)</f>
        <v>36</v>
      </c>
      <c r="G196">
        <v>0</v>
      </c>
      <c r="H196">
        <f t="shared" si="10"/>
        <v>36</v>
      </c>
      <c r="I196" s="1">
        <f t="shared" si="11"/>
        <v>1.8E-3</v>
      </c>
      <c r="J196" s="1">
        <f>IF('Tela de entrada'!$G$13="carga",('Tela de entrada'!$G$12*'Tela de entrada'!$D$12)*I196,'Tela de entrada'!$G$12)</f>
        <v>13.391999999999999</v>
      </c>
      <c r="K196" s="1">
        <f>IF('Tela de entrada'!$G$12&gt;0,IFERROR(MIN('Tela de entrada'!$G$15,MAX(J196,'Tela de entrada'!$G$14)),""),0)</f>
        <v>13.391999999999999</v>
      </c>
      <c r="L196" s="1">
        <f>MAX(0,(SUMIFS($K$2:$K$745,$B$2:$B$745,B196,$A$2:$A$745,A196)-SUMIFS($J$2:$J$745,$B$2:$B$745,B196,$A$2:$A$745,A196)))*((K196-'Tela de entrada'!$G$14)/(IF(SUMIFS($K$2:$K$745,$B$2:$B$745,B196,$A$2:$A$745,A196)-('Tela de entrada'!$G$14*'Tela de entrada'!$D$12)=0,1,(SUMIFS($K$2:$K$745,$B$2:$B$745,B196,$A$2:$A$745,A196)-('Tela de entrada'!$G$14*'Tela de entrada'!$D$12)))))</f>
        <v>0</v>
      </c>
      <c r="M196" s="1">
        <f>MAX(0,(SUMIFS($J$2:$J$745,$B$2:$B$745,B196,$A$2:$A$745,A196)-SUMIFS($K$2:$K$745,$B$2:$B$745,B196,$A$2:$A$745,A196)))*(('Tela de entrada'!$G$15-K196)/(IF((('Tela de entrada'!$G$15*'Tela de entrada'!$D$12)-SUMIFS($K$2:$K$745,$B$2:$B$745,B196,$A$2:$A$745,A196))=0,1,(('Tela de entrada'!$G$15*'Tela de entrada'!$D$12)-SUMIFS($K$2:$K$745,$B$2:$B$745,B196,$A$2:$A$745,A196)))))</f>
        <v>0.10501048365942375</v>
      </c>
      <c r="N196" s="1">
        <f>IFERROR(IF(SUM('Tela de entrada'!$G$20:$G$763)&gt;0,INDEX('Tela de entrada'!$G$20:$G$763,MATCH('Contrato Firme'!D196,'Tela de entrada'!$F$20:$F$763,0),1),K196-L196+M196),0)</f>
        <v>13.497010483659423</v>
      </c>
    </row>
    <row r="197" spans="1:14" x14ac:dyDescent="0.25">
      <c r="A197">
        <v>1</v>
      </c>
      <c r="B197">
        <v>1</v>
      </c>
      <c r="C197">
        <v>1</v>
      </c>
      <c r="D197">
        <v>196</v>
      </c>
      <c r="E197">
        <v>1</v>
      </c>
      <c r="F197" s="1">
        <f>INDEX('Tela de entrada'!$C$20:$C$763,MATCH('Contrato Firme'!D197,'Tela de entrada'!$B$20:$B$763,0),1)</f>
        <v>16</v>
      </c>
      <c r="G197">
        <v>0</v>
      </c>
      <c r="H197">
        <f t="shared" si="10"/>
        <v>16</v>
      </c>
      <c r="I197" s="1">
        <f t="shared" si="11"/>
        <v>8.0000000000000004E-4</v>
      </c>
      <c r="J197" s="1">
        <f>IF('Tela de entrada'!$G$13="carga",('Tela de entrada'!$G$12*'Tela de entrada'!$D$12)*I197,'Tela de entrada'!$G$12)</f>
        <v>5.952</v>
      </c>
      <c r="K197" s="1">
        <f>IF('Tela de entrada'!$G$12&gt;0,IFERROR(MIN('Tela de entrada'!$G$15,MAX(J197,'Tela de entrada'!$G$14)),""),0)</f>
        <v>5.952</v>
      </c>
      <c r="L197" s="1">
        <f>MAX(0,(SUMIFS($K$2:$K$745,$B$2:$B$745,B197,$A$2:$A$745,A197)-SUMIFS($J$2:$J$745,$B$2:$B$745,B197,$A$2:$A$745,A197)))*((K197-'Tela de entrada'!$G$14)/(IF(SUMIFS($K$2:$K$745,$B$2:$B$745,B197,$A$2:$A$745,A197)-('Tela de entrada'!$G$14*'Tela de entrada'!$D$12)=0,1,(SUMIFS($K$2:$K$745,$B$2:$B$745,B197,$A$2:$A$745,A197)-('Tela de entrada'!$G$14*'Tela de entrada'!$D$12)))))</f>
        <v>0</v>
      </c>
      <c r="M197" s="1">
        <f>MAX(0,(SUMIFS($J$2:$J$745,$B$2:$B$745,B197,$A$2:$A$745,A197)-SUMIFS($K$2:$K$745,$B$2:$B$745,B197,$A$2:$A$745,A197)))*(('Tela de entrada'!$G$15-K197)/(IF((('Tela de entrada'!$G$15*'Tela de entrada'!$D$12)-SUMIFS($K$2:$K$745,$B$2:$B$745,B197,$A$2:$A$745,A197))=0,1,(('Tela de entrada'!$G$15*'Tela de entrada'!$D$12)-SUMIFS($K$2:$K$745,$B$2:$B$745,B197,$A$2:$A$745,A197)))))</f>
        <v>0.59087988566571259</v>
      </c>
      <c r="N197" s="1">
        <f>IFERROR(IF(SUM('Tela de entrada'!$G$20:$G$763)&gt;0,INDEX('Tela de entrada'!$G$20:$G$763,MATCH('Contrato Firme'!D197,'Tela de entrada'!$F$20:$F$763,0),1),K197-L197+M197),0)</f>
        <v>6.5428798856657124</v>
      </c>
    </row>
    <row r="198" spans="1:14" x14ac:dyDescent="0.25">
      <c r="A198">
        <v>1</v>
      </c>
      <c r="B198">
        <v>1</v>
      </c>
      <c r="C198">
        <v>1</v>
      </c>
      <c r="D198">
        <v>197</v>
      </c>
      <c r="E198">
        <v>1</v>
      </c>
      <c r="F198" s="1">
        <f>INDEX('Tela de entrada'!$C$20:$C$763,MATCH('Contrato Firme'!D198,'Tela de entrada'!$B$20:$B$763,0),1)</f>
        <v>22</v>
      </c>
      <c r="G198">
        <v>0</v>
      </c>
      <c r="H198">
        <f t="shared" si="10"/>
        <v>22</v>
      </c>
      <c r="I198" s="1">
        <f t="shared" si="11"/>
        <v>1.1000000000000001E-3</v>
      </c>
      <c r="J198" s="1">
        <f>IF('Tela de entrada'!$G$13="carga",('Tela de entrada'!$G$12*'Tela de entrada'!$D$12)*I198,'Tela de entrada'!$G$12)</f>
        <v>8.1840000000000011</v>
      </c>
      <c r="K198" s="1">
        <f>IF('Tela de entrada'!$G$12&gt;0,IFERROR(MIN('Tela de entrada'!$G$15,MAX(J198,'Tela de entrada'!$G$14)),""),0)</f>
        <v>8.1840000000000011</v>
      </c>
      <c r="L198" s="1">
        <f>MAX(0,(SUMIFS($K$2:$K$745,$B$2:$B$745,B198,$A$2:$A$745,A198)-SUMIFS($J$2:$J$745,$B$2:$B$745,B198,$A$2:$A$745,A198)))*((K198-'Tela de entrada'!$G$14)/(IF(SUMIFS($K$2:$K$745,$B$2:$B$745,B198,$A$2:$A$745,A198)-('Tela de entrada'!$G$14*'Tela de entrada'!$D$12)=0,1,(SUMIFS($K$2:$K$745,$B$2:$B$745,B198,$A$2:$A$745,A198)-('Tela de entrada'!$G$14*'Tela de entrada'!$D$12)))))</f>
        <v>0</v>
      </c>
      <c r="M198" s="1">
        <f>MAX(0,(SUMIFS($J$2:$J$745,$B$2:$B$745,B198,$A$2:$A$745,A198)-SUMIFS($K$2:$K$745,$B$2:$B$745,B198,$A$2:$A$745,A198)))*(('Tela de entrada'!$G$15-K198)/(IF((('Tela de entrada'!$G$15*'Tela de entrada'!$D$12)-SUMIFS($K$2:$K$745,$B$2:$B$745,B198,$A$2:$A$745,A198))=0,1,(('Tela de entrada'!$G$15*'Tela de entrada'!$D$12)-SUMIFS($K$2:$K$745,$B$2:$B$745,B198,$A$2:$A$745,A198)))))</f>
        <v>0.44511906506382587</v>
      </c>
      <c r="N198" s="1">
        <f>IFERROR(IF(SUM('Tela de entrada'!$G$20:$G$763)&gt;0,INDEX('Tela de entrada'!$G$20:$G$763,MATCH('Contrato Firme'!D198,'Tela de entrada'!$F$20:$F$763,0),1),K198-L198+M198),0)</f>
        <v>8.6291190650638274</v>
      </c>
    </row>
    <row r="199" spans="1:14" x14ac:dyDescent="0.25">
      <c r="A199">
        <v>1</v>
      </c>
      <c r="B199">
        <v>1</v>
      </c>
      <c r="C199">
        <v>1</v>
      </c>
      <c r="D199">
        <v>198</v>
      </c>
      <c r="E199">
        <v>1</v>
      </c>
      <c r="F199" s="1">
        <f>INDEX('Tela de entrada'!$C$20:$C$763,MATCH('Contrato Firme'!D199,'Tela de entrada'!$B$20:$B$763,0),1)</f>
        <v>48</v>
      </c>
      <c r="G199">
        <v>0</v>
      </c>
      <c r="H199">
        <f t="shared" si="10"/>
        <v>48</v>
      </c>
      <c r="I199" s="1">
        <f t="shared" si="11"/>
        <v>2.3999999999999998E-3</v>
      </c>
      <c r="J199" s="1">
        <f>IF('Tela de entrada'!$G$13="carga",('Tela de entrada'!$G$12*'Tela de entrada'!$D$12)*I199,'Tela de entrada'!$G$12)</f>
        <v>17.855999999999998</v>
      </c>
      <c r="K199" s="1">
        <f>IF('Tela de entrada'!$G$12&gt;0,IFERROR(MIN('Tela de entrada'!$G$15,MAX(J199,'Tela de entrada'!$G$14)),""),0)</f>
        <v>15</v>
      </c>
      <c r="L199" s="1">
        <f>MAX(0,(SUMIFS($K$2:$K$745,$B$2:$B$745,B199,$A$2:$A$745,A199)-SUMIFS($J$2:$J$745,$B$2:$B$745,B199,$A$2:$A$745,A199)))*((K199-'Tela de entrada'!$G$14)/(IF(SUMIFS($K$2:$K$745,$B$2:$B$745,B199,$A$2:$A$745,A199)-('Tela de entrada'!$G$14*'Tela de entrada'!$D$12)=0,1,(SUMIFS($K$2:$K$745,$B$2:$B$745,B199,$A$2:$A$745,A199)-('Tela de entrada'!$G$14*'Tela de entrada'!$D$12)))))</f>
        <v>0</v>
      </c>
      <c r="M199" s="1">
        <f>MAX(0,(SUMIFS($J$2:$J$745,$B$2:$B$745,B199,$A$2:$A$745,A199)-SUMIFS($K$2:$K$745,$B$2:$B$745,B199,$A$2:$A$745,A199)))*(('Tela de entrada'!$G$15-K199)/(IF((('Tela de entrada'!$G$15*'Tela de entrada'!$D$12)-SUMIFS($K$2:$K$745,$B$2:$B$745,B199,$A$2:$A$745,A199))=0,1,(('Tela de entrada'!$G$15*'Tela de entrada'!$D$12)-SUMIFS($K$2:$K$745,$B$2:$B$745,B199,$A$2:$A$745,A199)))))</f>
        <v>0</v>
      </c>
      <c r="N199" s="1">
        <f>IFERROR(IF(SUM('Tela de entrada'!$G$20:$G$763)&gt;0,INDEX('Tela de entrada'!$G$20:$G$763,MATCH('Contrato Firme'!D199,'Tela de entrada'!$F$20:$F$763,0),1),K199-L199+M199),0)</f>
        <v>15</v>
      </c>
    </row>
    <row r="200" spans="1:14" x14ac:dyDescent="0.25">
      <c r="A200">
        <v>1</v>
      </c>
      <c r="B200">
        <v>1</v>
      </c>
      <c r="C200">
        <v>1</v>
      </c>
      <c r="D200">
        <v>199</v>
      </c>
      <c r="E200">
        <v>1</v>
      </c>
      <c r="F200" s="1">
        <f>INDEX('Tela de entrada'!$C$20:$C$763,MATCH('Contrato Firme'!D200,'Tela de entrada'!$B$20:$B$763,0),1)</f>
        <v>46</v>
      </c>
      <c r="G200">
        <v>0</v>
      </c>
      <c r="H200">
        <f t="shared" si="10"/>
        <v>46</v>
      </c>
      <c r="I200" s="1">
        <f t="shared" si="11"/>
        <v>2.3E-3</v>
      </c>
      <c r="J200" s="1">
        <f>IF('Tela de entrada'!$G$13="carga",('Tela de entrada'!$G$12*'Tela de entrada'!$D$12)*I200,'Tela de entrada'!$G$12)</f>
        <v>17.111999999999998</v>
      </c>
      <c r="K200" s="1">
        <f>IF('Tela de entrada'!$G$12&gt;0,IFERROR(MIN('Tela de entrada'!$G$15,MAX(J200,'Tela de entrada'!$G$14)),""),0)</f>
        <v>15</v>
      </c>
      <c r="L200" s="1">
        <f>MAX(0,(SUMIFS($K$2:$K$745,$B$2:$B$745,B200,$A$2:$A$745,A200)-SUMIFS($J$2:$J$745,$B$2:$B$745,B200,$A$2:$A$745,A200)))*((K200-'Tela de entrada'!$G$14)/(IF(SUMIFS($K$2:$K$745,$B$2:$B$745,B200,$A$2:$A$745,A200)-('Tela de entrada'!$G$14*'Tela de entrada'!$D$12)=0,1,(SUMIFS($K$2:$K$745,$B$2:$B$745,B200,$A$2:$A$745,A200)-('Tela de entrada'!$G$14*'Tela de entrada'!$D$12)))))</f>
        <v>0</v>
      </c>
      <c r="M200" s="1">
        <f>MAX(0,(SUMIFS($J$2:$J$745,$B$2:$B$745,B200,$A$2:$A$745,A200)-SUMIFS($K$2:$K$745,$B$2:$B$745,B200,$A$2:$A$745,A200)))*(('Tela de entrada'!$G$15-K200)/(IF((('Tela de entrada'!$G$15*'Tela de entrada'!$D$12)-SUMIFS($K$2:$K$745,$B$2:$B$745,B200,$A$2:$A$745,A200))=0,1,(('Tela de entrada'!$G$15*'Tela de entrada'!$D$12)-SUMIFS($K$2:$K$745,$B$2:$B$745,B200,$A$2:$A$745,A200)))))</f>
        <v>0</v>
      </c>
      <c r="N200" s="1">
        <f>IFERROR(IF(SUM('Tela de entrada'!$G$20:$G$763)&gt;0,INDEX('Tela de entrada'!$G$20:$G$763,MATCH('Contrato Firme'!D200,'Tela de entrada'!$F$20:$F$763,0),1),K200-L200+M200),0)</f>
        <v>15</v>
      </c>
    </row>
    <row r="201" spans="1:14" x14ac:dyDescent="0.25">
      <c r="A201">
        <v>1</v>
      </c>
      <c r="B201">
        <v>1</v>
      </c>
      <c r="C201">
        <v>1</v>
      </c>
      <c r="D201">
        <v>200</v>
      </c>
      <c r="E201">
        <v>1</v>
      </c>
      <c r="F201" s="1">
        <f>INDEX('Tela de entrada'!$C$20:$C$763,MATCH('Contrato Firme'!D201,'Tela de entrada'!$B$20:$B$763,0),1)</f>
        <v>19</v>
      </c>
      <c r="G201">
        <v>0</v>
      </c>
      <c r="H201">
        <f t="shared" si="10"/>
        <v>19</v>
      </c>
      <c r="I201" s="1">
        <f t="shared" si="11"/>
        <v>9.5E-4</v>
      </c>
      <c r="J201" s="1">
        <f>IF('Tela de entrada'!$G$13="carga",('Tela de entrada'!$G$12*'Tela de entrada'!$D$12)*I201,'Tela de entrada'!$G$12)</f>
        <v>7.0679999999999996</v>
      </c>
      <c r="K201" s="1">
        <f>IF('Tela de entrada'!$G$12&gt;0,IFERROR(MIN('Tela de entrada'!$G$15,MAX(J201,'Tela de entrada'!$G$14)),""),0)</f>
        <v>7.0679999999999996</v>
      </c>
      <c r="L201" s="1">
        <f>MAX(0,(SUMIFS($K$2:$K$745,$B$2:$B$745,B201,$A$2:$A$745,A201)-SUMIFS($J$2:$J$745,$B$2:$B$745,B201,$A$2:$A$745,A201)))*((K201-'Tela de entrada'!$G$14)/(IF(SUMIFS($K$2:$K$745,$B$2:$B$745,B201,$A$2:$A$745,A201)-('Tela de entrada'!$G$14*'Tela de entrada'!$D$12)=0,1,(SUMIFS($K$2:$K$745,$B$2:$B$745,B201,$A$2:$A$745,A201)-('Tela de entrada'!$G$14*'Tela de entrada'!$D$12)))))</f>
        <v>0</v>
      </c>
      <c r="M201" s="1">
        <f>MAX(0,(SUMIFS($J$2:$J$745,$B$2:$B$745,B201,$A$2:$A$745,A201)-SUMIFS($K$2:$K$745,$B$2:$B$745,B201,$A$2:$A$745,A201)))*(('Tela de entrada'!$G$15-K201)/(IF((('Tela de entrada'!$G$15*'Tela de entrada'!$D$12)-SUMIFS($K$2:$K$745,$B$2:$B$745,B201,$A$2:$A$745,A201))=0,1,(('Tela de entrada'!$G$15*'Tela de entrada'!$D$12)-SUMIFS($K$2:$K$745,$B$2:$B$745,B201,$A$2:$A$745,A201)))))</f>
        <v>0.51799947536476931</v>
      </c>
      <c r="N201" s="1">
        <f>IFERROR(IF(SUM('Tela de entrada'!$G$20:$G$763)&gt;0,INDEX('Tela de entrada'!$G$20:$G$763,MATCH('Contrato Firme'!D201,'Tela de entrada'!$F$20:$F$763,0),1),K201-L201+M201),0)</f>
        <v>7.585999475364769</v>
      </c>
    </row>
    <row r="202" spans="1:14" x14ac:dyDescent="0.25">
      <c r="A202">
        <v>1</v>
      </c>
      <c r="B202">
        <v>1</v>
      </c>
      <c r="C202">
        <v>1</v>
      </c>
      <c r="D202">
        <v>201</v>
      </c>
      <c r="E202">
        <v>1</v>
      </c>
      <c r="F202" s="1">
        <f>INDEX('Tela de entrada'!$C$20:$C$763,MATCH('Contrato Firme'!D202,'Tela de entrada'!$B$20:$B$763,0),1)</f>
        <v>35</v>
      </c>
      <c r="G202">
        <v>0</v>
      </c>
      <c r="H202">
        <f t="shared" si="10"/>
        <v>35</v>
      </c>
      <c r="I202" s="1">
        <f t="shared" si="11"/>
        <v>1.75E-3</v>
      </c>
      <c r="J202" s="1">
        <f>IF('Tela de entrada'!$G$13="carga",('Tela de entrada'!$G$12*'Tela de entrada'!$D$12)*I202,'Tela de entrada'!$G$12)</f>
        <v>13.02</v>
      </c>
      <c r="K202" s="1">
        <f>IF('Tela de entrada'!$G$12&gt;0,IFERROR(MIN('Tela de entrada'!$G$15,MAX(J202,'Tela de entrada'!$G$14)),""),0)</f>
        <v>13.02</v>
      </c>
      <c r="L202" s="1">
        <f>MAX(0,(SUMIFS($K$2:$K$745,$B$2:$B$745,B202,$A$2:$A$745,A202)-SUMIFS($J$2:$J$745,$B$2:$B$745,B202,$A$2:$A$745,A202)))*((K202-'Tela de entrada'!$G$14)/(IF(SUMIFS($K$2:$K$745,$B$2:$B$745,B202,$A$2:$A$745,A202)-('Tela de entrada'!$G$14*'Tela de entrada'!$D$12)=0,1,(SUMIFS($K$2:$K$745,$B$2:$B$745,B202,$A$2:$A$745,A202)-('Tela de entrada'!$G$14*'Tela de entrada'!$D$12)))))</f>
        <v>0</v>
      </c>
      <c r="M202" s="1">
        <f>MAX(0,(SUMIFS($J$2:$J$745,$B$2:$B$745,B202,$A$2:$A$745,A202)-SUMIFS($K$2:$K$745,$B$2:$B$745,B202,$A$2:$A$745,A202)))*(('Tela de entrada'!$G$15-K202)/(IF((('Tela de entrada'!$G$15*'Tela de entrada'!$D$12)-SUMIFS($K$2:$K$745,$B$2:$B$745,B202,$A$2:$A$745,A202))=0,1,(('Tela de entrada'!$G$15*'Tela de entrada'!$D$12)-SUMIFS($K$2:$K$745,$B$2:$B$745,B202,$A$2:$A$745,A202)))))</f>
        <v>0.12930395375973819</v>
      </c>
      <c r="N202" s="1">
        <f>IFERROR(IF(SUM('Tela de entrada'!$G$20:$G$763)&gt;0,INDEX('Tela de entrada'!$G$20:$G$763,MATCH('Contrato Firme'!D202,'Tela de entrada'!$F$20:$F$763,0),1),K202-L202+M202),0)</f>
        <v>13.149303953759738</v>
      </c>
    </row>
    <row r="203" spans="1:14" x14ac:dyDescent="0.25">
      <c r="A203">
        <v>1</v>
      </c>
      <c r="B203">
        <v>1</v>
      </c>
      <c r="C203">
        <v>1</v>
      </c>
      <c r="D203">
        <v>202</v>
      </c>
      <c r="E203">
        <v>1</v>
      </c>
      <c r="F203" s="1">
        <f>INDEX('Tela de entrada'!$C$20:$C$763,MATCH('Contrato Firme'!D203,'Tela de entrada'!$B$20:$B$763,0),1)</f>
        <v>13</v>
      </c>
      <c r="G203">
        <v>0</v>
      </c>
      <c r="H203">
        <f t="shared" si="10"/>
        <v>13</v>
      </c>
      <c r="I203" s="1">
        <f t="shared" si="11"/>
        <v>6.4999999999999997E-4</v>
      </c>
      <c r="J203" s="1">
        <f>IF('Tela de entrada'!$G$13="carga",('Tela de entrada'!$G$12*'Tela de entrada'!$D$12)*I203,'Tela de entrada'!$G$12)</f>
        <v>4.8359999999999994</v>
      </c>
      <c r="K203" s="1">
        <f>IF('Tela de entrada'!$G$12&gt;0,IFERROR(MIN('Tela de entrada'!$G$15,MAX(J203,'Tela de entrada'!$G$14)),""),0)</f>
        <v>4.8359999999999994</v>
      </c>
      <c r="L203" s="1">
        <f>MAX(0,(SUMIFS($K$2:$K$745,$B$2:$B$745,B203,$A$2:$A$745,A203)-SUMIFS($J$2:$J$745,$B$2:$B$745,B203,$A$2:$A$745,A203)))*((K203-'Tela de entrada'!$G$14)/(IF(SUMIFS($K$2:$K$745,$B$2:$B$745,B203,$A$2:$A$745,A203)-('Tela de entrada'!$G$14*'Tela de entrada'!$D$12)=0,1,(SUMIFS($K$2:$K$745,$B$2:$B$745,B203,$A$2:$A$745,A203)-('Tela de entrada'!$G$14*'Tela de entrada'!$D$12)))))</f>
        <v>0</v>
      </c>
      <c r="M203" s="1">
        <f>MAX(0,(SUMIFS($J$2:$J$745,$B$2:$B$745,B203,$A$2:$A$745,A203)-SUMIFS($K$2:$K$745,$B$2:$B$745,B203,$A$2:$A$745,A203)))*(('Tela de entrada'!$G$15-K203)/(IF((('Tela de entrada'!$G$15*'Tela de entrada'!$D$12)-SUMIFS($K$2:$K$745,$B$2:$B$745,B203,$A$2:$A$745,A203))=0,1,(('Tela de entrada'!$G$15*'Tela de entrada'!$D$12)-SUMIFS($K$2:$K$745,$B$2:$B$745,B203,$A$2:$A$745,A203)))))</f>
        <v>0.66376029596665598</v>
      </c>
      <c r="N203" s="1">
        <f>IFERROR(IF(SUM('Tela de entrada'!$G$20:$G$763)&gt;0,INDEX('Tela de entrada'!$G$20:$G$763,MATCH('Contrato Firme'!D203,'Tela de entrada'!$F$20:$F$763,0),1),K203-L203+M203),0)</f>
        <v>5.4997602959666558</v>
      </c>
    </row>
    <row r="204" spans="1:14" x14ac:dyDescent="0.25">
      <c r="A204">
        <v>1</v>
      </c>
      <c r="B204">
        <v>1</v>
      </c>
      <c r="C204">
        <v>1</v>
      </c>
      <c r="D204">
        <v>203</v>
      </c>
      <c r="E204">
        <v>1</v>
      </c>
      <c r="F204" s="1">
        <f>INDEX('Tela de entrada'!$C$20:$C$763,MATCH('Contrato Firme'!D204,'Tela de entrada'!$B$20:$B$763,0),1)</f>
        <v>31</v>
      </c>
      <c r="G204">
        <v>0</v>
      </c>
      <c r="H204">
        <f t="shared" si="10"/>
        <v>31</v>
      </c>
      <c r="I204" s="1">
        <f t="shared" si="11"/>
        <v>1.5499999999999999E-3</v>
      </c>
      <c r="J204" s="1">
        <f>IF('Tela de entrada'!$G$13="carga",('Tela de entrada'!$G$12*'Tela de entrada'!$D$12)*I204,'Tela de entrada'!$G$12)</f>
        <v>11.532</v>
      </c>
      <c r="K204" s="1">
        <f>IF('Tela de entrada'!$G$12&gt;0,IFERROR(MIN('Tela de entrada'!$G$15,MAX(J204,'Tela de entrada'!$G$14)),""),0)</f>
        <v>11.532</v>
      </c>
      <c r="L204" s="1">
        <f>MAX(0,(SUMIFS($K$2:$K$745,$B$2:$B$745,B204,$A$2:$A$745,A204)-SUMIFS($J$2:$J$745,$B$2:$B$745,B204,$A$2:$A$745,A204)))*((K204-'Tela de entrada'!$G$14)/(IF(SUMIFS($K$2:$K$745,$B$2:$B$745,B204,$A$2:$A$745,A204)-('Tela de entrada'!$G$14*'Tela de entrada'!$D$12)=0,1,(SUMIFS($K$2:$K$745,$B$2:$B$745,B204,$A$2:$A$745,A204)-('Tela de entrada'!$G$14*'Tela de entrada'!$D$12)))))</f>
        <v>0</v>
      </c>
      <c r="M204" s="1">
        <f>MAX(0,(SUMIFS($J$2:$J$745,$B$2:$B$745,B204,$A$2:$A$745,A204)-SUMIFS($K$2:$K$745,$B$2:$B$745,B204,$A$2:$A$745,A204)))*(('Tela de entrada'!$G$15-K204)/(IF((('Tela de entrada'!$G$15*'Tela de entrada'!$D$12)-SUMIFS($K$2:$K$745,$B$2:$B$745,B204,$A$2:$A$745,A204))=0,1,(('Tela de entrada'!$G$15*'Tela de entrada'!$D$12)-SUMIFS($K$2:$K$745,$B$2:$B$745,B204,$A$2:$A$745,A204)))))</f>
        <v>0.22647783416099593</v>
      </c>
      <c r="N204" s="1">
        <f>IFERROR(IF(SUM('Tela de entrada'!$G$20:$G$763)&gt;0,INDEX('Tela de entrada'!$G$20:$G$763,MATCH('Contrato Firme'!D204,'Tela de entrada'!$F$20:$F$763,0),1),K204-L204+M204),0)</f>
        <v>11.758477834160995</v>
      </c>
    </row>
    <row r="205" spans="1:14" x14ac:dyDescent="0.25">
      <c r="A205">
        <v>1</v>
      </c>
      <c r="B205">
        <v>1</v>
      </c>
      <c r="C205">
        <v>1</v>
      </c>
      <c r="D205">
        <v>204</v>
      </c>
      <c r="E205">
        <v>1</v>
      </c>
      <c r="F205" s="1">
        <f>INDEX('Tela de entrada'!$C$20:$C$763,MATCH('Contrato Firme'!D205,'Tela de entrada'!$B$20:$B$763,0),1)</f>
        <v>46</v>
      </c>
      <c r="G205">
        <v>0</v>
      </c>
      <c r="H205">
        <f t="shared" si="10"/>
        <v>46</v>
      </c>
      <c r="I205" s="1">
        <f t="shared" si="11"/>
        <v>2.3E-3</v>
      </c>
      <c r="J205" s="1">
        <f>IF('Tela de entrada'!$G$13="carga",('Tela de entrada'!$G$12*'Tela de entrada'!$D$12)*I205,'Tela de entrada'!$G$12)</f>
        <v>17.111999999999998</v>
      </c>
      <c r="K205" s="1">
        <f>IF('Tela de entrada'!$G$12&gt;0,IFERROR(MIN('Tela de entrada'!$G$15,MAX(J205,'Tela de entrada'!$G$14)),""),0)</f>
        <v>15</v>
      </c>
      <c r="L205" s="1">
        <f>MAX(0,(SUMIFS($K$2:$K$745,$B$2:$B$745,B205,$A$2:$A$745,A205)-SUMIFS($J$2:$J$745,$B$2:$B$745,B205,$A$2:$A$745,A205)))*((K205-'Tela de entrada'!$G$14)/(IF(SUMIFS($K$2:$K$745,$B$2:$B$745,B205,$A$2:$A$745,A205)-('Tela de entrada'!$G$14*'Tela de entrada'!$D$12)=0,1,(SUMIFS($K$2:$K$745,$B$2:$B$745,B205,$A$2:$A$745,A205)-('Tela de entrada'!$G$14*'Tela de entrada'!$D$12)))))</f>
        <v>0</v>
      </c>
      <c r="M205" s="1">
        <f>MAX(0,(SUMIFS($J$2:$J$745,$B$2:$B$745,B205,$A$2:$A$745,A205)-SUMIFS($K$2:$K$745,$B$2:$B$745,B205,$A$2:$A$745,A205)))*(('Tela de entrada'!$G$15-K205)/(IF((('Tela de entrada'!$G$15*'Tela de entrada'!$D$12)-SUMIFS($K$2:$K$745,$B$2:$B$745,B205,$A$2:$A$745,A205))=0,1,(('Tela de entrada'!$G$15*'Tela de entrada'!$D$12)-SUMIFS($K$2:$K$745,$B$2:$B$745,B205,$A$2:$A$745,A205)))))</f>
        <v>0</v>
      </c>
      <c r="N205" s="1">
        <f>IFERROR(IF(SUM('Tela de entrada'!$G$20:$G$763)&gt;0,INDEX('Tela de entrada'!$G$20:$G$763,MATCH('Contrato Firme'!D205,'Tela de entrada'!$F$20:$F$763,0),1),K205-L205+M205),0)</f>
        <v>15</v>
      </c>
    </row>
    <row r="206" spans="1:14" x14ac:dyDescent="0.25">
      <c r="A206">
        <v>1</v>
      </c>
      <c r="B206">
        <v>1</v>
      </c>
      <c r="C206">
        <v>1</v>
      </c>
      <c r="D206">
        <v>205</v>
      </c>
      <c r="E206">
        <v>1</v>
      </c>
      <c r="F206" s="1">
        <f>INDEX('Tela de entrada'!$C$20:$C$763,MATCH('Contrato Firme'!D206,'Tela de entrada'!$B$20:$B$763,0),1)</f>
        <v>16</v>
      </c>
      <c r="G206">
        <v>0</v>
      </c>
      <c r="H206">
        <f t="shared" si="10"/>
        <v>16</v>
      </c>
      <c r="I206" s="1">
        <f t="shared" si="11"/>
        <v>8.0000000000000004E-4</v>
      </c>
      <c r="J206" s="1">
        <f>IF('Tela de entrada'!$G$13="carga",('Tela de entrada'!$G$12*'Tela de entrada'!$D$12)*I206,'Tela de entrada'!$G$12)</f>
        <v>5.952</v>
      </c>
      <c r="K206" s="1">
        <f>IF('Tela de entrada'!$G$12&gt;0,IFERROR(MIN('Tela de entrada'!$G$15,MAX(J206,'Tela de entrada'!$G$14)),""),0)</f>
        <v>5.952</v>
      </c>
      <c r="L206" s="1">
        <f>MAX(0,(SUMIFS($K$2:$K$745,$B$2:$B$745,B206,$A$2:$A$745,A206)-SUMIFS($J$2:$J$745,$B$2:$B$745,B206,$A$2:$A$745,A206)))*((K206-'Tela de entrada'!$G$14)/(IF(SUMIFS($K$2:$K$745,$B$2:$B$745,B206,$A$2:$A$745,A206)-('Tela de entrada'!$G$14*'Tela de entrada'!$D$12)=0,1,(SUMIFS($K$2:$K$745,$B$2:$B$745,B206,$A$2:$A$745,A206)-('Tela de entrada'!$G$14*'Tela de entrada'!$D$12)))))</f>
        <v>0</v>
      </c>
      <c r="M206" s="1">
        <f>MAX(0,(SUMIFS($J$2:$J$745,$B$2:$B$745,B206,$A$2:$A$745,A206)-SUMIFS($K$2:$K$745,$B$2:$B$745,B206,$A$2:$A$745,A206)))*(('Tela de entrada'!$G$15-K206)/(IF((('Tela de entrada'!$G$15*'Tela de entrada'!$D$12)-SUMIFS($K$2:$K$745,$B$2:$B$745,B206,$A$2:$A$745,A206))=0,1,(('Tela de entrada'!$G$15*'Tela de entrada'!$D$12)-SUMIFS($K$2:$K$745,$B$2:$B$745,B206,$A$2:$A$745,A206)))))</f>
        <v>0.59087988566571259</v>
      </c>
      <c r="N206" s="1">
        <f>IFERROR(IF(SUM('Tela de entrada'!$G$20:$G$763)&gt;0,INDEX('Tela de entrada'!$G$20:$G$763,MATCH('Contrato Firme'!D206,'Tela de entrada'!$F$20:$F$763,0),1),K206-L206+M206),0)</f>
        <v>6.5428798856657124</v>
      </c>
    </row>
    <row r="207" spans="1:14" x14ac:dyDescent="0.25">
      <c r="A207">
        <v>1</v>
      </c>
      <c r="B207">
        <v>1</v>
      </c>
      <c r="C207">
        <v>1</v>
      </c>
      <c r="D207">
        <v>206</v>
      </c>
      <c r="E207">
        <v>1</v>
      </c>
      <c r="F207" s="1">
        <f>INDEX('Tela de entrada'!$C$20:$C$763,MATCH('Contrato Firme'!D207,'Tela de entrada'!$B$20:$B$763,0),1)</f>
        <v>31</v>
      </c>
      <c r="G207">
        <v>0</v>
      </c>
      <c r="H207">
        <f t="shared" si="10"/>
        <v>31</v>
      </c>
      <c r="I207" s="1">
        <f t="shared" si="11"/>
        <v>1.5499999999999999E-3</v>
      </c>
      <c r="J207" s="1">
        <f>IF('Tela de entrada'!$G$13="carga",('Tela de entrada'!$G$12*'Tela de entrada'!$D$12)*I207,'Tela de entrada'!$G$12)</f>
        <v>11.532</v>
      </c>
      <c r="K207" s="1">
        <f>IF('Tela de entrada'!$G$12&gt;0,IFERROR(MIN('Tela de entrada'!$G$15,MAX(J207,'Tela de entrada'!$G$14)),""),0)</f>
        <v>11.532</v>
      </c>
      <c r="L207" s="1">
        <f>MAX(0,(SUMIFS($K$2:$K$745,$B$2:$B$745,B207,$A$2:$A$745,A207)-SUMIFS($J$2:$J$745,$B$2:$B$745,B207,$A$2:$A$745,A207)))*((K207-'Tela de entrada'!$G$14)/(IF(SUMIFS($K$2:$K$745,$B$2:$B$745,B207,$A$2:$A$745,A207)-('Tela de entrada'!$G$14*'Tela de entrada'!$D$12)=0,1,(SUMIFS($K$2:$K$745,$B$2:$B$745,B207,$A$2:$A$745,A207)-('Tela de entrada'!$G$14*'Tela de entrada'!$D$12)))))</f>
        <v>0</v>
      </c>
      <c r="M207" s="1">
        <f>MAX(0,(SUMIFS($J$2:$J$745,$B$2:$B$745,B207,$A$2:$A$745,A207)-SUMIFS($K$2:$K$745,$B$2:$B$745,B207,$A$2:$A$745,A207)))*(('Tela de entrada'!$G$15-K207)/(IF((('Tela de entrada'!$G$15*'Tela de entrada'!$D$12)-SUMIFS($K$2:$K$745,$B$2:$B$745,B207,$A$2:$A$745,A207))=0,1,(('Tela de entrada'!$G$15*'Tela de entrada'!$D$12)-SUMIFS($K$2:$K$745,$B$2:$B$745,B207,$A$2:$A$745,A207)))))</f>
        <v>0.22647783416099593</v>
      </c>
      <c r="N207" s="1">
        <f>IFERROR(IF(SUM('Tela de entrada'!$G$20:$G$763)&gt;0,INDEX('Tela de entrada'!$G$20:$G$763,MATCH('Contrato Firme'!D207,'Tela de entrada'!$F$20:$F$763,0),1),K207-L207+M207),0)</f>
        <v>11.758477834160995</v>
      </c>
    </row>
    <row r="208" spans="1:14" x14ac:dyDescent="0.25">
      <c r="A208">
        <v>1</v>
      </c>
      <c r="B208">
        <v>1</v>
      </c>
      <c r="C208">
        <v>1</v>
      </c>
      <c r="D208">
        <v>207</v>
      </c>
      <c r="E208">
        <v>1</v>
      </c>
      <c r="F208" s="1">
        <f>INDEX('Tela de entrada'!$C$20:$C$763,MATCH('Contrato Firme'!D208,'Tela de entrada'!$B$20:$B$763,0),1)</f>
        <v>25</v>
      </c>
      <c r="G208">
        <v>0</v>
      </c>
      <c r="H208">
        <f t="shared" si="10"/>
        <v>25</v>
      </c>
      <c r="I208" s="1">
        <f t="shared" si="11"/>
        <v>1.25E-3</v>
      </c>
      <c r="J208" s="1">
        <f>IF('Tela de entrada'!$G$13="carga",('Tela de entrada'!$G$12*'Tela de entrada'!$D$12)*I208,'Tela de entrada'!$G$12)</f>
        <v>9.3000000000000007</v>
      </c>
      <c r="K208" s="1">
        <f>IF('Tela de entrada'!$G$12&gt;0,IFERROR(MIN('Tela de entrada'!$G$15,MAX(J208,'Tela de entrada'!$G$14)),""),0)</f>
        <v>9.3000000000000007</v>
      </c>
      <c r="L208" s="1">
        <f>MAX(0,(SUMIFS($K$2:$K$745,$B$2:$B$745,B208,$A$2:$A$745,A208)-SUMIFS($J$2:$J$745,$B$2:$B$745,B208,$A$2:$A$745,A208)))*((K208-'Tela de entrada'!$G$14)/(IF(SUMIFS($K$2:$K$745,$B$2:$B$745,B208,$A$2:$A$745,A208)-('Tela de entrada'!$G$14*'Tela de entrada'!$D$12)=0,1,(SUMIFS($K$2:$K$745,$B$2:$B$745,B208,$A$2:$A$745,A208)-('Tela de entrada'!$G$14*'Tela de entrada'!$D$12)))))</f>
        <v>0</v>
      </c>
      <c r="M208" s="1">
        <f>MAX(0,(SUMIFS($J$2:$J$745,$B$2:$B$745,B208,$A$2:$A$745,A208)-SUMIFS($K$2:$K$745,$B$2:$B$745,B208,$A$2:$A$745,A208)))*(('Tela de entrada'!$G$15-K208)/(IF((('Tela de entrada'!$G$15*'Tela de entrada'!$D$12)-SUMIFS($K$2:$K$745,$B$2:$B$745,B208,$A$2:$A$745,A208))=0,1,(('Tela de entrada'!$G$15*'Tela de entrada'!$D$12)-SUMIFS($K$2:$K$745,$B$2:$B$745,B208,$A$2:$A$745,A208)))))</f>
        <v>0.37223865476288254</v>
      </c>
      <c r="N208" s="1">
        <f>IFERROR(IF(SUM('Tela de entrada'!$G$20:$G$763)&gt;0,INDEX('Tela de entrada'!$G$20:$G$763,MATCH('Contrato Firme'!D208,'Tela de entrada'!$F$20:$F$763,0),1),K208-L208+M208),0)</f>
        <v>9.672238654762884</v>
      </c>
    </row>
    <row r="209" spans="1:14" x14ac:dyDescent="0.25">
      <c r="A209">
        <v>1</v>
      </c>
      <c r="B209">
        <v>1</v>
      </c>
      <c r="C209">
        <v>1</v>
      </c>
      <c r="D209">
        <v>208</v>
      </c>
      <c r="E209">
        <v>1</v>
      </c>
      <c r="F209" s="1">
        <f>INDEX('Tela de entrada'!$C$20:$C$763,MATCH('Contrato Firme'!D209,'Tela de entrada'!$B$20:$B$763,0),1)</f>
        <v>42</v>
      </c>
      <c r="G209">
        <v>0</v>
      </c>
      <c r="H209">
        <f t="shared" si="10"/>
        <v>42</v>
      </c>
      <c r="I209" s="1">
        <f t="shared" si="11"/>
        <v>2.0999999999999999E-3</v>
      </c>
      <c r="J209" s="1">
        <f>IF('Tela de entrada'!$G$13="carga",('Tela de entrada'!$G$12*'Tela de entrada'!$D$12)*I209,'Tela de entrada'!$G$12)</f>
        <v>15.623999999999999</v>
      </c>
      <c r="K209" s="1">
        <f>IF('Tela de entrada'!$G$12&gt;0,IFERROR(MIN('Tela de entrada'!$G$15,MAX(J209,'Tela de entrada'!$G$14)),""),0)</f>
        <v>15</v>
      </c>
      <c r="L209" s="1">
        <f>MAX(0,(SUMIFS($K$2:$K$745,$B$2:$B$745,B209,$A$2:$A$745,A209)-SUMIFS($J$2:$J$745,$B$2:$B$745,B209,$A$2:$A$745,A209)))*((K209-'Tela de entrada'!$G$14)/(IF(SUMIFS($K$2:$K$745,$B$2:$B$745,B209,$A$2:$A$745,A209)-('Tela de entrada'!$G$14*'Tela de entrada'!$D$12)=0,1,(SUMIFS($K$2:$K$745,$B$2:$B$745,B209,$A$2:$A$745,A209)-('Tela de entrada'!$G$14*'Tela de entrada'!$D$12)))))</f>
        <v>0</v>
      </c>
      <c r="M209" s="1">
        <f>MAX(0,(SUMIFS($J$2:$J$745,$B$2:$B$745,B209,$A$2:$A$745,A209)-SUMIFS($K$2:$K$745,$B$2:$B$745,B209,$A$2:$A$745,A209)))*(('Tela de entrada'!$G$15-K209)/(IF((('Tela de entrada'!$G$15*'Tela de entrada'!$D$12)-SUMIFS($K$2:$K$745,$B$2:$B$745,B209,$A$2:$A$745,A209))=0,1,(('Tela de entrada'!$G$15*'Tela de entrada'!$D$12)-SUMIFS($K$2:$K$745,$B$2:$B$745,B209,$A$2:$A$745,A209)))))</f>
        <v>0</v>
      </c>
      <c r="N209" s="1">
        <f>IFERROR(IF(SUM('Tela de entrada'!$G$20:$G$763)&gt;0,INDEX('Tela de entrada'!$G$20:$G$763,MATCH('Contrato Firme'!D209,'Tela de entrada'!$F$20:$F$763,0),1),K209-L209+M209),0)</f>
        <v>15</v>
      </c>
    </row>
    <row r="210" spans="1:14" x14ac:dyDescent="0.25">
      <c r="A210">
        <v>1</v>
      </c>
      <c r="B210">
        <v>1</v>
      </c>
      <c r="C210">
        <v>1</v>
      </c>
      <c r="D210">
        <v>209</v>
      </c>
      <c r="E210">
        <v>1</v>
      </c>
      <c r="F210" s="1">
        <f>INDEX('Tela de entrada'!$C$20:$C$763,MATCH('Contrato Firme'!D210,'Tela de entrada'!$B$20:$B$763,0),1)</f>
        <v>50</v>
      </c>
      <c r="G210">
        <v>0</v>
      </c>
      <c r="H210">
        <f t="shared" si="10"/>
        <v>50</v>
      </c>
      <c r="I210" s="1">
        <f t="shared" si="11"/>
        <v>2.5000000000000001E-3</v>
      </c>
      <c r="J210" s="1">
        <f>IF('Tela de entrada'!$G$13="carga",('Tela de entrada'!$G$12*'Tela de entrada'!$D$12)*I210,'Tela de entrada'!$G$12)</f>
        <v>18.600000000000001</v>
      </c>
      <c r="K210" s="1">
        <f>IF('Tela de entrada'!$G$12&gt;0,IFERROR(MIN('Tela de entrada'!$G$15,MAX(J210,'Tela de entrada'!$G$14)),""),0)</f>
        <v>15</v>
      </c>
      <c r="L210" s="1">
        <f>MAX(0,(SUMIFS($K$2:$K$745,$B$2:$B$745,B210,$A$2:$A$745,A210)-SUMIFS($J$2:$J$745,$B$2:$B$745,B210,$A$2:$A$745,A210)))*((K210-'Tela de entrada'!$G$14)/(IF(SUMIFS($K$2:$K$745,$B$2:$B$745,B210,$A$2:$A$745,A210)-('Tela de entrada'!$G$14*'Tela de entrada'!$D$12)=0,1,(SUMIFS($K$2:$K$745,$B$2:$B$745,B210,$A$2:$A$745,A210)-('Tela de entrada'!$G$14*'Tela de entrada'!$D$12)))))</f>
        <v>0</v>
      </c>
      <c r="M210" s="1">
        <f>MAX(0,(SUMIFS($J$2:$J$745,$B$2:$B$745,B210,$A$2:$A$745,A210)-SUMIFS($K$2:$K$745,$B$2:$B$745,B210,$A$2:$A$745,A210)))*(('Tela de entrada'!$G$15-K210)/(IF((('Tela de entrada'!$G$15*'Tela de entrada'!$D$12)-SUMIFS($K$2:$K$745,$B$2:$B$745,B210,$A$2:$A$745,A210))=0,1,(('Tela de entrada'!$G$15*'Tela de entrada'!$D$12)-SUMIFS($K$2:$K$745,$B$2:$B$745,B210,$A$2:$A$745,A210)))))</f>
        <v>0</v>
      </c>
      <c r="N210" s="1">
        <f>IFERROR(IF(SUM('Tela de entrada'!$G$20:$G$763)&gt;0,INDEX('Tela de entrada'!$G$20:$G$763,MATCH('Contrato Firme'!D210,'Tela de entrada'!$F$20:$F$763,0),1),K210-L210+M210),0)</f>
        <v>15</v>
      </c>
    </row>
    <row r="211" spans="1:14" x14ac:dyDescent="0.25">
      <c r="A211">
        <v>1</v>
      </c>
      <c r="B211">
        <v>1</v>
      </c>
      <c r="C211">
        <v>1</v>
      </c>
      <c r="D211">
        <v>210</v>
      </c>
      <c r="E211">
        <v>1</v>
      </c>
      <c r="F211" s="1">
        <f>INDEX('Tela de entrada'!$C$20:$C$763,MATCH('Contrato Firme'!D211,'Tela de entrada'!$B$20:$B$763,0),1)</f>
        <v>5</v>
      </c>
      <c r="G211">
        <v>0</v>
      </c>
      <c r="H211">
        <f t="shared" si="10"/>
        <v>5</v>
      </c>
      <c r="I211" s="1">
        <f t="shared" si="11"/>
        <v>2.5000000000000001E-4</v>
      </c>
      <c r="J211" s="1">
        <f>IF('Tela de entrada'!$G$13="carga",('Tela de entrada'!$G$12*'Tela de entrada'!$D$12)*I211,'Tela de entrada'!$G$12)</f>
        <v>1.86</v>
      </c>
      <c r="K211" s="1">
        <f>IF('Tela de entrada'!$G$12&gt;0,IFERROR(MIN('Tela de entrada'!$G$15,MAX(J211,'Tela de entrada'!$G$14)),""),0)</f>
        <v>3</v>
      </c>
      <c r="L211" s="1">
        <f>MAX(0,(SUMIFS($K$2:$K$745,$B$2:$B$745,B211,$A$2:$A$745,A211)-SUMIFS($J$2:$J$745,$B$2:$B$745,B211,$A$2:$A$745,A211)))*((K211-'Tela de entrada'!$G$14)/(IF(SUMIFS($K$2:$K$745,$B$2:$B$745,B211,$A$2:$A$745,A211)-('Tela de entrada'!$G$14*'Tela de entrada'!$D$12)=0,1,(SUMIFS($K$2:$K$745,$B$2:$B$745,B211,$A$2:$A$745,A211)-('Tela de entrada'!$G$14*'Tela de entrada'!$D$12)))))</f>
        <v>0</v>
      </c>
      <c r="M211" s="1">
        <f>MAX(0,(SUMIFS($J$2:$J$745,$B$2:$B$745,B211,$A$2:$A$745,A211)-SUMIFS($K$2:$K$745,$B$2:$B$745,B211,$A$2:$A$745,A211)))*(('Tela de entrada'!$G$15-K211)/(IF((('Tela de entrada'!$G$15*'Tela de entrada'!$D$12)-SUMIFS($K$2:$K$745,$B$2:$B$745,B211,$A$2:$A$745,A211))=0,1,(('Tela de entrada'!$G$15*'Tela de entrada'!$D$12)-SUMIFS($K$2:$K$745,$B$2:$B$745,B211,$A$2:$A$745,A211)))))</f>
        <v>0.78366032581659484</v>
      </c>
      <c r="N211" s="1">
        <f>IFERROR(IF(SUM('Tela de entrada'!$G$20:$G$763)&gt;0,INDEX('Tela de entrada'!$G$20:$G$763,MATCH('Contrato Firme'!D211,'Tela de entrada'!$F$20:$F$763,0),1),K211-L211+M211),0)</f>
        <v>3.7836603258165948</v>
      </c>
    </row>
    <row r="212" spans="1:14" x14ac:dyDescent="0.25">
      <c r="A212">
        <v>1</v>
      </c>
      <c r="B212">
        <v>1</v>
      </c>
      <c r="C212">
        <v>1</v>
      </c>
      <c r="D212">
        <v>211</v>
      </c>
      <c r="E212">
        <v>1</v>
      </c>
      <c r="F212" s="1">
        <f>INDEX('Tela de entrada'!$C$20:$C$763,MATCH('Contrato Firme'!D212,'Tela de entrada'!$B$20:$B$763,0),1)</f>
        <v>34</v>
      </c>
      <c r="G212">
        <v>0</v>
      </c>
      <c r="H212">
        <f t="shared" si="10"/>
        <v>34</v>
      </c>
      <c r="I212" s="1">
        <f t="shared" si="11"/>
        <v>1.6999999999999999E-3</v>
      </c>
      <c r="J212" s="1">
        <f>IF('Tela de entrada'!$G$13="carga",('Tela de entrada'!$G$12*'Tela de entrada'!$D$12)*I212,'Tela de entrada'!$G$12)</f>
        <v>12.648</v>
      </c>
      <c r="K212" s="1">
        <f>IF('Tela de entrada'!$G$12&gt;0,IFERROR(MIN('Tela de entrada'!$G$15,MAX(J212,'Tela de entrada'!$G$14)),""),0)</f>
        <v>12.648</v>
      </c>
      <c r="L212" s="1">
        <f>MAX(0,(SUMIFS($K$2:$K$745,$B$2:$B$745,B212,$A$2:$A$745,A212)-SUMIFS($J$2:$J$745,$B$2:$B$745,B212,$A$2:$A$745,A212)))*((K212-'Tela de entrada'!$G$14)/(IF(SUMIFS($K$2:$K$745,$B$2:$B$745,B212,$A$2:$A$745,A212)-('Tela de entrada'!$G$14*'Tela de entrada'!$D$12)=0,1,(SUMIFS($K$2:$K$745,$B$2:$B$745,B212,$A$2:$A$745,A212)-('Tela de entrada'!$G$14*'Tela de entrada'!$D$12)))))</f>
        <v>0</v>
      </c>
      <c r="M212" s="1">
        <f>MAX(0,(SUMIFS($J$2:$J$745,$B$2:$B$745,B212,$A$2:$A$745,A212)-SUMIFS($K$2:$K$745,$B$2:$B$745,B212,$A$2:$A$745,A212)))*(('Tela de entrada'!$G$15-K212)/(IF((('Tela de entrada'!$G$15*'Tela de entrada'!$D$12)-SUMIFS($K$2:$K$745,$B$2:$B$745,B212,$A$2:$A$745,A212))=0,1,(('Tela de entrada'!$G$15*'Tela de entrada'!$D$12)-SUMIFS($K$2:$K$745,$B$2:$B$745,B212,$A$2:$A$745,A212)))))</f>
        <v>0.15359742386005262</v>
      </c>
      <c r="N212" s="1">
        <f>IFERROR(IF(SUM('Tela de entrada'!$G$20:$G$763)&gt;0,INDEX('Tela de entrada'!$G$20:$G$763,MATCH('Contrato Firme'!D212,'Tela de entrada'!$F$20:$F$763,0),1),K212-L212+M212),0)</f>
        <v>12.801597423860052</v>
      </c>
    </row>
    <row r="213" spans="1:14" x14ac:dyDescent="0.25">
      <c r="A213">
        <v>1</v>
      </c>
      <c r="B213">
        <v>1</v>
      </c>
      <c r="C213">
        <v>1</v>
      </c>
      <c r="D213">
        <v>212</v>
      </c>
      <c r="E213">
        <v>1</v>
      </c>
      <c r="F213" s="1">
        <f>INDEX('Tela de entrada'!$C$20:$C$763,MATCH('Contrato Firme'!D213,'Tela de entrada'!$B$20:$B$763,0),1)</f>
        <v>42</v>
      </c>
      <c r="G213">
        <v>0</v>
      </c>
      <c r="H213">
        <f t="shared" si="10"/>
        <v>42</v>
      </c>
      <c r="I213" s="1">
        <f t="shared" si="11"/>
        <v>2.0999999999999999E-3</v>
      </c>
      <c r="J213" s="1">
        <f>IF('Tela de entrada'!$G$13="carga",('Tela de entrada'!$G$12*'Tela de entrada'!$D$12)*I213,'Tela de entrada'!$G$12)</f>
        <v>15.623999999999999</v>
      </c>
      <c r="K213" s="1">
        <f>IF('Tela de entrada'!$G$12&gt;0,IFERROR(MIN('Tela de entrada'!$G$15,MAX(J213,'Tela de entrada'!$G$14)),""),0)</f>
        <v>15</v>
      </c>
      <c r="L213" s="1">
        <f>MAX(0,(SUMIFS($K$2:$K$745,$B$2:$B$745,B213,$A$2:$A$745,A213)-SUMIFS($J$2:$J$745,$B$2:$B$745,B213,$A$2:$A$745,A213)))*((K213-'Tela de entrada'!$G$14)/(IF(SUMIFS($K$2:$K$745,$B$2:$B$745,B213,$A$2:$A$745,A213)-('Tela de entrada'!$G$14*'Tela de entrada'!$D$12)=0,1,(SUMIFS($K$2:$K$745,$B$2:$B$745,B213,$A$2:$A$745,A213)-('Tela de entrada'!$G$14*'Tela de entrada'!$D$12)))))</f>
        <v>0</v>
      </c>
      <c r="M213" s="1">
        <f>MAX(0,(SUMIFS($J$2:$J$745,$B$2:$B$745,B213,$A$2:$A$745,A213)-SUMIFS($K$2:$K$745,$B$2:$B$745,B213,$A$2:$A$745,A213)))*(('Tela de entrada'!$G$15-K213)/(IF((('Tela de entrada'!$G$15*'Tela de entrada'!$D$12)-SUMIFS($K$2:$K$745,$B$2:$B$745,B213,$A$2:$A$745,A213))=0,1,(('Tela de entrada'!$G$15*'Tela de entrada'!$D$12)-SUMIFS($K$2:$K$745,$B$2:$B$745,B213,$A$2:$A$745,A213)))))</f>
        <v>0</v>
      </c>
      <c r="N213" s="1">
        <f>IFERROR(IF(SUM('Tela de entrada'!$G$20:$G$763)&gt;0,INDEX('Tela de entrada'!$G$20:$G$763,MATCH('Contrato Firme'!D213,'Tela de entrada'!$F$20:$F$763,0),1),K213-L213+M213),0)</f>
        <v>15</v>
      </c>
    </row>
    <row r="214" spans="1:14" x14ac:dyDescent="0.25">
      <c r="A214">
        <v>1</v>
      </c>
      <c r="B214">
        <v>1</v>
      </c>
      <c r="C214">
        <v>1</v>
      </c>
      <c r="D214">
        <v>213</v>
      </c>
      <c r="E214">
        <v>1</v>
      </c>
      <c r="F214" s="1">
        <f>INDEX('Tela de entrada'!$C$20:$C$763,MATCH('Contrato Firme'!D214,'Tela de entrada'!$B$20:$B$763,0),1)</f>
        <v>43</v>
      </c>
      <c r="G214">
        <v>0</v>
      </c>
      <c r="H214">
        <f t="shared" si="10"/>
        <v>43</v>
      </c>
      <c r="I214" s="1">
        <f t="shared" si="11"/>
        <v>2.15E-3</v>
      </c>
      <c r="J214" s="1">
        <f>IF('Tela de entrada'!$G$13="carga",('Tela de entrada'!$G$12*'Tela de entrada'!$D$12)*I214,'Tela de entrada'!$G$12)</f>
        <v>15.996</v>
      </c>
      <c r="K214" s="1">
        <f>IF('Tela de entrada'!$G$12&gt;0,IFERROR(MIN('Tela de entrada'!$G$15,MAX(J214,'Tela de entrada'!$G$14)),""),0)</f>
        <v>15</v>
      </c>
      <c r="L214" s="1">
        <f>MAX(0,(SUMIFS($K$2:$K$745,$B$2:$B$745,B214,$A$2:$A$745,A214)-SUMIFS($J$2:$J$745,$B$2:$B$745,B214,$A$2:$A$745,A214)))*((K214-'Tela de entrada'!$G$14)/(IF(SUMIFS($K$2:$K$745,$B$2:$B$745,B214,$A$2:$A$745,A214)-('Tela de entrada'!$G$14*'Tela de entrada'!$D$12)=0,1,(SUMIFS($K$2:$K$745,$B$2:$B$745,B214,$A$2:$A$745,A214)-('Tela de entrada'!$G$14*'Tela de entrada'!$D$12)))))</f>
        <v>0</v>
      </c>
      <c r="M214" s="1">
        <f>MAX(0,(SUMIFS($J$2:$J$745,$B$2:$B$745,B214,$A$2:$A$745,A214)-SUMIFS($K$2:$K$745,$B$2:$B$745,B214,$A$2:$A$745,A214)))*(('Tela de entrada'!$G$15-K214)/(IF((('Tela de entrada'!$G$15*'Tela de entrada'!$D$12)-SUMIFS($K$2:$K$745,$B$2:$B$745,B214,$A$2:$A$745,A214))=0,1,(('Tela de entrada'!$G$15*'Tela de entrada'!$D$12)-SUMIFS($K$2:$K$745,$B$2:$B$745,B214,$A$2:$A$745,A214)))))</f>
        <v>0</v>
      </c>
      <c r="N214" s="1">
        <f>IFERROR(IF(SUM('Tela de entrada'!$G$20:$G$763)&gt;0,INDEX('Tela de entrada'!$G$20:$G$763,MATCH('Contrato Firme'!D214,'Tela de entrada'!$F$20:$F$763,0),1),K214-L214+M214),0)</f>
        <v>15</v>
      </c>
    </row>
    <row r="215" spans="1:14" x14ac:dyDescent="0.25">
      <c r="A215">
        <v>1</v>
      </c>
      <c r="B215">
        <v>1</v>
      </c>
      <c r="C215">
        <v>1</v>
      </c>
      <c r="D215">
        <v>214</v>
      </c>
      <c r="E215">
        <v>1</v>
      </c>
      <c r="F215" s="1">
        <f>INDEX('Tela de entrada'!$C$20:$C$763,MATCH('Contrato Firme'!D215,'Tela de entrada'!$B$20:$B$763,0),1)</f>
        <v>37</v>
      </c>
      <c r="G215">
        <v>0</v>
      </c>
      <c r="H215">
        <f t="shared" si="10"/>
        <v>37</v>
      </c>
      <c r="I215" s="1">
        <f t="shared" si="11"/>
        <v>1.8500000000000001E-3</v>
      </c>
      <c r="J215" s="1">
        <f>IF('Tela de entrada'!$G$13="carga",('Tela de entrada'!$G$12*'Tela de entrada'!$D$12)*I215,'Tela de entrada'!$G$12)</f>
        <v>13.764000000000001</v>
      </c>
      <c r="K215" s="1">
        <f>IF('Tela de entrada'!$G$12&gt;0,IFERROR(MIN('Tela de entrada'!$G$15,MAX(J215,'Tela de entrada'!$G$14)),""),0)</f>
        <v>13.764000000000001</v>
      </c>
      <c r="L215" s="1">
        <f>MAX(0,(SUMIFS($K$2:$K$745,$B$2:$B$745,B215,$A$2:$A$745,A215)-SUMIFS($J$2:$J$745,$B$2:$B$745,B215,$A$2:$A$745,A215)))*((K215-'Tela de entrada'!$G$14)/(IF(SUMIFS($K$2:$K$745,$B$2:$B$745,B215,$A$2:$A$745,A215)-('Tela de entrada'!$G$14*'Tela de entrada'!$D$12)=0,1,(SUMIFS($K$2:$K$745,$B$2:$B$745,B215,$A$2:$A$745,A215)-('Tela de entrada'!$G$14*'Tela de entrada'!$D$12)))))</f>
        <v>0</v>
      </c>
      <c r="M215" s="1">
        <f>MAX(0,(SUMIFS($J$2:$J$745,$B$2:$B$745,B215,$A$2:$A$745,A215)-SUMIFS($K$2:$K$745,$B$2:$B$745,B215,$A$2:$A$745,A215)))*(('Tela de entrada'!$G$15-K215)/(IF((('Tela de entrada'!$G$15*'Tela de entrada'!$D$12)-SUMIFS($K$2:$K$745,$B$2:$B$745,B215,$A$2:$A$745,A215))=0,1,(('Tela de entrada'!$G$15*'Tela de entrada'!$D$12)-SUMIFS($K$2:$K$745,$B$2:$B$745,B215,$A$2:$A$745,A215)))))</f>
        <v>8.0717013559109207E-2</v>
      </c>
      <c r="N215" s="1">
        <f>IFERROR(IF(SUM('Tela de entrada'!$G$20:$G$763)&gt;0,INDEX('Tela de entrada'!$G$20:$G$763,MATCH('Contrato Firme'!D215,'Tela de entrada'!$F$20:$F$763,0),1),K215-L215+M215),0)</f>
        <v>13.84471701355911</v>
      </c>
    </row>
    <row r="216" spans="1:14" x14ac:dyDescent="0.25">
      <c r="A216">
        <v>1</v>
      </c>
      <c r="B216">
        <v>1</v>
      </c>
      <c r="C216">
        <v>1</v>
      </c>
      <c r="D216">
        <v>215</v>
      </c>
      <c r="E216">
        <v>1</v>
      </c>
      <c r="F216" s="1">
        <f>INDEX('Tela de entrada'!$C$20:$C$763,MATCH('Contrato Firme'!D216,'Tela de entrada'!$B$20:$B$763,0),1)</f>
        <v>35</v>
      </c>
      <c r="G216">
        <v>0</v>
      </c>
      <c r="H216">
        <f t="shared" si="10"/>
        <v>35</v>
      </c>
      <c r="I216" s="1">
        <f t="shared" si="11"/>
        <v>1.75E-3</v>
      </c>
      <c r="J216" s="1">
        <f>IF('Tela de entrada'!$G$13="carga",('Tela de entrada'!$G$12*'Tela de entrada'!$D$12)*I216,'Tela de entrada'!$G$12)</f>
        <v>13.02</v>
      </c>
      <c r="K216" s="1">
        <f>IF('Tela de entrada'!$G$12&gt;0,IFERROR(MIN('Tela de entrada'!$G$15,MAX(J216,'Tela de entrada'!$G$14)),""),0)</f>
        <v>13.02</v>
      </c>
      <c r="L216" s="1">
        <f>MAX(0,(SUMIFS($K$2:$K$745,$B$2:$B$745,B216,$A$2:$A$745,A216)-SUMIFS($J$2:$J$745,$B$2:$B$745,B216,$A$2:$A$745,A216)))*((K216-'Tela de entrada'!$G$14)/(IF(SUMIFS($K$2:$K$745,$B$2:$B$745,B216,$A$2:$A$745,A216)-('Tela de entrada'!$G$14*'Tela de entrada'!$D$12)=0,1,(SUMIFS($K$2:$K$745,$B$2:$B$745,B216,$A$2:$A$745,A216)-('Tela de entrada'!$G$14*'Tela de entrada'!$D$12)))))</f>
        <v>0</v>
      </c>
      <c r="M216" s="1">
        <f>MAX(0,(SUMIFS($J$2:$J$745,$B$2:$B$745,B216,$A$2:$A$745,A216)-SUMIFS($K$2:$K$745,$B$2:$B$745,B216,$A$2:$A$745,A216)))*(('Tela de entrada'!$G$15-K216)/(IF((('Tela de entrada'!$G$15*'Tela de entrada'!$D$12)-SUMIFS($K$2:$K$745,$B$2:$B$745,B216,$A$2:$A$745,A216))=0,1,(('Tela de entrada'!$G$15*'Tela de entrada'!$D$12)-SUMIFS($K$2:$K$745,$B$2:$B$745,B216,$A$2:$A$745,A216)))))</f>
        <v>0.12930395375973819</v>
      </c>
      <c r="N216" s="1">
        <f>IFERROR(IF(SUM('Tela de entrada'!$G$20:$G$763)&gt;0,INDEX('Tela de entrada'!$G$20:$G$763,MATCH('Contrato Firme'!D216,'Tela de entrada'!$F$20:$F$763,0),1),K216-L216+M216),0)</f>
        <v>13.149303953759738</v>
      </c>
    </row>
    <row r="217" spans="1:14" x14ac:dyDescent="0.25">
      <c r="A217">
        <v>1</v>
      </c>
      <c r="B217">
        <v>1</v>
      </c>
      <c r="C217">
        <v>1</v>
      </c>
      <c r="D217">
        <v>216</v>
      </c>
      <c r="E217">
        <v>1</v>
      </c>
      <c r="F217" s="1">
        <f>INDEX('Tela de entrada'!$C$20:$C$763,MATCH('Contrato Firme'!D217,'Tela de entrada'!$B$20:$B$763,0),1)</f>
        <v>35</v>
      </c>
      <c r="G217">
        <v>0</v>
      </c>
      <c r="H217">
        <f t="shared" si="10"/>
        <v>35</v>
      </c>
      <c r="I217" s="1">
        <f t="shared" si="11"/>
        <v>1.75E-3</v>
      </c>
      <c r="J217" s="1">
        <f>IF('Tela de entrada'!$G$13="carga",('Tela de entrada'!$G$12*'Tela de entrada'!$D$12)*I217,'Tela de entrada'!$G$12)</f>
        <v>13.02</v>
      </c>
      <c r="K217" s="1">
        <f>IF('Tela de entrada'!$G$12&gt;0,IFERROR(MIN('Tela de entrada'!$G$15,MAX(J217,'Tela de entrada'!$G$14)),""),0)</f>
        <v>13.02</v>
      </c>
      <c r="L217" s="1">
        <f>MAX(0,(SUMIFS($K$2:$K$745,$B$2:$B$745,B217,$A$2:$A$745,A217)-SUMIFS($J$2:$J$745,$B$2:$B$745,B217,$A$2:$A$745,A217)))*((K217-'Tela de entrada'!$G$14)/(IF(SUMIFS($K$2:$K$745,$B$2:$B$745,B217,$A$2:$A$745,A217)-('Tela de entrada'!$G$14*'Tela de entrada'!$D$12)=0,1,(SUMIFS($K$2:$K$745,$B$2:$B$745,B217,$A$2:$A$745,A217)-('Tela de entrada'!$G$14*'Tela de entrada'!$D$12)))))</f>
        <v>0</v>
      </c>
      <c r="M217" s="1">
        <f>MAX(0,(SUMIFS($J$2:$J$745,$B$2:$B$745,B217,$A$2:$A$745,A217)-SUMIFS($K$2:$K$745,$B$2:$B$745,B217,$A$2:$A$745,A217)))*(('Tela de entrada'!$G$15-K217)/(IF((('Tela de entrada'!$G$15*'Tela de entrada'!$D$12)-SUMIFS($K$2:$K$745,$B$2:$B$745,B217,$A$2:$A$745,A217))=0,1,(('Tela de entrada'!$G$15*'Tela de entrada'!$D$12)-SUMIFS($K$2:$K$745,$B$2:$B$745,B217,$A$2:$A$745,A217)))))</f>
        <v>0.12930395375973819</v>
      </c>
      <c r="N217" s="1">
        <f>IFERROR(IF(SUM('Tela de entrada'!$G$20:$G$763)&gt;0,INDEX('Tela de entrada'!$G$20:$G$763,MATCH('Contrato Firme'!D217,'Tela de entrada'!$F$20:$F$763,0),1),K217-L217+M217),0)</f>
        <v>13.149303953759738</v>
      </c>
    </row>
    <row r="218" spans="1:14" x14ac:dyDescent="0.25">
      <c r="A218">
        <v>1</v>
      </c>
      <c r="B218">
        <v>1</v>
      </c>
      <c r="C218">
        <v>1</v>
      </c>
      <c r="D218">
        <v>217</v>
      </c>
      <c r="E218">
        <v>1</v>
      </c>
      <c r="F218" s="1">
        <f>INDEX('Tela de entrada'!$C$20:$C$763,MATCH('Contrato Firme'!D218,'Tela de entrada'!$B$20:$B$763,0),1)</f>
        <v>45</v>
      </c>
      <c r="G218">
        <v>0</v>
      </c>
      <c r="H218">
        <f t="shared" si="10"/>
        <v>45</v>
      </c>
      <c r="I218" s="1">
        <f t="shared" si="11"/>
        <v>2.2499999999999998E-3</v>
      </c>
      <c r="J218" s="1">
        <f>IF('Tela de entrada'!$G$13="carga",('Tela de entrada'!$G$12*'Tela de entrada'!$D$12)*I218,'Tela de entrada'!$G$12)</f>
        <v>16.739999999999998</v>
      </c>
      <c r="K218" s="1">
        <f>IF('Tela de entrada'!$G$12&gt;0,IFERROR(MIN('Tela de entrada'!$G$15,MAX(J218,'Tela de entrada'!$G$14)),""),0)</f>
        <v>15</v>
      </c>
      <c r="L218" s="1">
        <f>MAX(0,(SUMIFS($K$2:$K$745,$B$2:$B$745,B218,$A$2:$A$745,A218)-SUMIFS($J$2:$J$745,$B$2:$B$745,B218,$A$2:$A$745,A218)))*((K218-'Tela de entrada'!$G$14)/(IF(SUMIFS($K$2:$K$745,$B$2:$B$745,B218,$A$2:$A$745,A218)-('Tela de entrada'!$G$14*'Tela de entrada'!$D$12)=0,1,(SUMIFS($K$2:$K$745,$B$2:$B$745,B218,$A$2:$A$745,A218)-('Tela de entrada'!$G$14*'Tela de entrada'!$D$12)))))</f>
        <v>0</v>
      </c>
      <c r="M218" s="1">
        <f>MAX(0,(SUMIFS($J$2:$J$745,$B$2:$B$745,B218,$A$2:$A$745,A218)-SUMIFS($K$2:$K$745,$B$2:$B$745,B218,$A$2:$A$745,A218)))*(('Tela de entrada'!$G$15-K218)/(IF((('Tela de entrada'!$G$15*'Tela de entrada'!$D$12)-SUMIFS($K$2:$K$745,$B$2:$B$745,B218,$A$2:$A$745,A218))=0,1,(('Tela de entrada'!$G$15*'Tela de entrada'!$D$12)-SUMIFS($K$2:$K$745,$B$2:$B$745,B218,$A$2:$A$745,A218)))))</f>
        <v>0</v>
      </c>
      <c r="N218" s="1">
        <f>IFERROR(IF(SUM('Tela de entrada'!$G$20:$G$763)&gt;0,INDEX('Tela de entrada'!$G$20:$G$763,MATCH('Contrato Firme'!D218,'Tela de entrada'!$F$20:$F$763,0),1),K218-L218+M218),0)</f>
        <v>15</v>
      </c>
    </row>
    <row r="219" spans="1:14" x14ac:dyDescent="0.25">
      <c r="A219">
        <v>1</v>
      </c>
      <c r="B219">
        <v>1</v>
      </c>
      <c r="C219">
        <v>1</v>
      </c>
      <c r="D219">
        <v>218</v>
      </c>
      <c r="E219">
        <v>1</v>
      </c>
      <c r="F219" s="1">
        <f>INDEX('Tela de entrada'!$C$20:$C$763,MATCH('Contrato Firme'!D219,'Tela de entrada'!$B$20:$B$763,0),1)</f>
        <v>5</v>
      </c>
      <c r="G219">
        <v>0</v>
      </c>
      <c r="H219">
        <f t="shared" si="10"/>
        <v>5</v>
      </c>
      <c r="I219" s="1">
        <f t="shared" si="11"/>
        <v>2.5000000000000001E-4</v>
      </c>
      <c r="J219" s="1">
        <f>IF('Tela de entrada'!$G$13="carga",('Tela de entrada'!$G$12*'Tela de entrada'!$D$12)*I219,'Tela de entrada'!$G$12)</f>
        <v>1.86</v>
      </c>
      <c r="K219" s="1">
        <f>IF('Tela de entrada'!$G$12&gt;0,IFERROR(MIN('Tela de entrada'!$G$15,MAX(J219,'Tela de entrada'!$G$14)),""),0)</f>
        <v>3</v>
      </c>
      <c r="L219" s="1">
        <f>MAX(0,(SUMIFS($K$2:$K$745,$B$2:$B$745,B219,$A$2:$A$745,A219)-SUMIFS($J$2:$J$745,$B$2:$B$745,B219,$A$2:$A$745,A219)))*((K219-'Tela de entrada'!$G$14)/(IF(SUMIFS($K$2:$K$745,$B$2:$B$745,B219,$A$2:$A$745,A219)-('Tela de entrada'!$G$14*'Tela de entrada'!$D$12)=0,1,(SUMIFS($K$2:$K$745,$B$2:$B$745,B219,$A$2:$A$745,A219)-('Tela de entrada'!$G$14*'Tela de entrada'!$D$12)))))</f>
        <v>0</v>
      </c>
      <c r="M219" s="1">
        <f>MAX(0,(SUMIFS($J$2:$J$745,$B$2:$B$745,B219,$A$2:$A$745,A219)-SUMIFS($K$2:$K$745,$B$2:$B$745,B219,$A$2:$A$745,A219)))*(('Tela de entrada'!$G$15-K219)/(IF((('Tela de entrada'!$G$15*'Tela de entrada'!$D$12)-SUMIFS($K$2:$K$745,$B$2:$B$745,B219,$A$2:$A$745,A219))=0,1,(('Tela de entrada'!$G$15*'Tela de entrada'!$D$12)-SUMIFS($K$2:$K$745,$B$2:$B$745,B219,$A$2:$A$745,A219)))))</f>
        <v>0.78366032581659484</v>
      </c>
      <c r="N219" s="1">
        <f>IFERROR(IF(SUM('Tela de entrada'!$G$20:$G$763)&gt;0,INDEX('Tela de entrada'!$G$20:$G$763,MATCH('Contrato Firme'!D219,'Tela de entrada'!$F$20:$F$763,0),1),K219-L219+M219),0)</f>
        <v>3.7836603258165948</v>
      </c>
    </row>
    <row r="220" spans="1:14" x14ac:dyDescent="0.25">
      <c r="A220">
        <v>1</v>
      </c>
      <c r="B220">
        <v>1</v>
      </c>
      <c r="C220">
        <v>1</v>
      </c>
      <c r="D220">
        <v>219</v>
      </c>
      <c r="E220">
        <v>1</v>
      </c>
      <c r="F220" s="1">
        <f>INDEX('Tela de entrada'!$C$20:$C$763,MATCH('Contrato Firme'!D220,'Tela de entrada'!$B$20:$B$763,0),1)</f>
        <v>7</v>
      </c>
      <c r="G220">
        <v>0</v>
      </c>
      <c r="H220">
        <f t="shared" si="10"/>
        <v>7</v>
      </c>
      <c r="I220" s="1">
        <f t="shared" si="11"/>
        <v>3.5E-4</v>
      </c>
      <c r="J220" s="1">
        <f>IF('Tela de entrada'!$G$13="carga",('Tela de entrada'!$G$12*'Tela de entrada'!$D$12)*I220,'Tela de entrada'!$G$12)</f>
        <v>2.6040000000000001</v>
      </c>
      <c r="K220" s="1">
        <f>IF('Tela de entrada'!$G$12&gt;0,IFERROR(MIN('Tela de entrada'!$G$15,MAX(J220,'Tela de entrada'!$G$14)),""),0)</f>
        <v>3</v>
      </c>
      <c r="L220" s="1">
        <f>MAX(0,(SUMIFS($K$2:$K$745,$B$2:$B$745,B220,$A$2:$A$745,A220)-SUMIFS($J$2:$J$745,$B$2:$B$745,B220,$A$2:$A$745,A220)))*((K220-'Tela de entrada'!$G$14)/(IF(SUMIFS($K$2:$K$745,$B$2:$B$745,B220,$A$2:$A$745,A220)-('Tela de entrada'!$G$14*'Tela de entrada'!$D$12)=0,1,(SUMIFS($K$2:$K$745,$B$2:$B$745,B220,$A$2:$A$745,A220)-('Tela de entrada'!$G$14*'Tela de entrada'!$D$12)))))</f>
        <v>0</v>
      </c>
      <c r="M220" s="1">
        <f>MAX(0,(SUMIFS($J$2:$J$745,$B$2:$B$745,B220,$A$2:$A$745,A220)-SUMIFS($K$2:$K$745,$B$2:$B$745,B220,$A$2:$A$745,A220)))*(('Tela de entrada'!$G$15-K220)/(IF((('Tela de entrada'!$G$15*'Tela de entrada'!$D$12)-SUMIFS($K$2:$K$745,$B$2:$B$745,B220,$A$2:$A$745,A220))=0,1,(('Tela de entrada'!$G$15*'Tela de entrada'!$D$12)-SUMIFS($K$2:$K$745,$B$2:$B$745,B220,$A$2:$A$745,A220)))))</f>
        <v>0.78366032581659484</v>
      </c>
      <c r="N220" s="1">
        <f>IFERROR(IF(SUM('Tela de entrada'!$G$20:$G$763)&gt;0,INDEX('Tela de entrada'!$G$20:$G$763,MATCH('Contrato Firme'!D220,'Tela de entrada'!$F$20:$F$763,0),1),K220-L220+M220),0)</f>
        <v>3.7836603258165948</v>
      </c>
    </row>
    <row r="221" spans="1:14" x14ac:dyDescent="0.25">
      <c r="A221">
        <v>1</v>
      </c>
      <c r="B221">
        <v>1</v>
      </c>
      <c r="C221">
        <v>1</v>
      </c>
      <c r="D221">
        <v>220</v>
      </c>
      <c r="E221">
        <v>1</v>
      </c>
      <c r="F221" s="1">
        <f>INDEX('Tela de entrada'!$C$20:$C$763,MATCH('Contrato Firme'!D221,'Tela de entrada'!$B$20:$B$763,0),1)</f>
        <v>41</v>
      </c>
      <c r="G221">
        <v>0</v>
      </c>
      <c r="H221">
        <f t="shared" si="10"/>
        <v>41</v>
      </c>
      <c r="I221" s="1">
        <f t="shared" si="11"/>
        <v>2.0500000000000002E-3</v>
      </c>
      <c r="J221" s="1">
        <f>IF('Tela de entrada'!$G$13="carga",('Tela de entrada'!$G$12*'Tela de entrada'!$D$12)*I221,'Tela de entrada'!$G$12)</f>
        <v>15.252000000000001</v>
      </c>
      <c r="K221" s="1">
        <f>IF('Tela de entrada'!$G$12&gt;0,IFERROR(MIN('Tela de entrada'!$G$15,MAX(J221,'Tela de entrada'!$G$14)),""),0)</f>
        <v>15</v>
      </c>
      <c r="L221" s="1">
        <f>MAX(0,(SUMIFS($K$2:$K$745,$B$2:$B$745,B221,$A$2:$A$745,A221)-SUMIFS($J$2:$J$745,$B$2:$B$745,B221,$A$2:$A$745,A221)))*((K221-'Tela de entrada'!$G$14)/(IF(SUMIFS($K$2:$K$745,$B$2:$B$745,B221,$A$2:$A$745,A221)-('Tela de entrada'!$G$14*'Tela de entrada'!$D$12)=0,1,(SUMIFS($K$2:$K$745,$B$2:$B$745,B221,$A$2:$A$745,A221)-('Tela de entrada'!$G$14*'Tela de entrada'!$D$12)))))</f>
        <v>0</v>
      </c>
      <c r="M221" s="1">
        <f>MAX(0,(SUMIFS($J$2:$J$745,$B$2:$B$745,B221,$A$2:$A$745,A221)-SUMIFS($K$2:$K$745,$B$2:$B$745,B221,$A$2:$A$745,A221)))*(('Tela de entrada'!$G$15-K221)/(IF((('Tela de entrada'!$G$15*'Tela de entrada'!$D$12)-SUMIFS($K$2:$K$745,$B$2:$B$745,B221,$A$2:$A$745,A221))=0,1,(('Tela de entrada'!$G$15*'Tela de entrada'!$D$12)-SUMIFS($K$2:$K$745,$B$2:$B$745,B221,$A$2:$A$745,A221)))))</f>
        <v>0</v>
      </c>
      <c r="N221" s="1">
        <f>IFERROR(IF(SUM('Tela de entrada'!$G$20:$G$763)&gt;0,INDEX('Tela de entrada'!$G$20:$G$763,MATCH('Contrato Firme'!D221,'Tela de entrada'!$F$20:$F$763,0),1),K221-L221+M221),0)</f>
        <v>15</v>
      </c>
    </row>
    <row r="222" spans="1:14" x14ac:dyDescent="0.25">
      <c r="A222">
        <v>1</v>
      </c>
      <c r="B222">
        <v>1</v>
      </c>
      <c r="C222">
        <v>1</v>
      </c>
      <c r="D222">
        <v>221</v>
      </c>
      <c r="E222">
        <v>1</v>
      </c>
      <c r="F222" s="1">
        <f>INDEX('Tela de entrada'!$C$20:$C$763,MATCH('Contrato Firme'!D222,'Tela de entrada'!$B$20:$B$763,0),1)</f>
        <v>15</v>
      </c>
      <c r="G222">
        <v>0</v>
      </c>
      <c r="H222">
        <f t="shared" si="10"/>
        <v>15</v>
      </c>
      <c r="I222" s="1">
        <f t="shared" si="11"/>
        <v>7.5000000000000002E-4</v>
      </c>
      <c r="J222" s="1">
        <f>IF('Tela de entrada'!$G$13="carga",('Tela de entrada'!$G$12*'Tela de entrada'!$D$12)*I222,'Tela de entrada'!$G$12)</f>
        <v>5.58</v>
      </c>
      <c r="K222" s="1">
        <f>IF('Tela de entrada'!$G$12&gt;0,IFERROR(MIN('Tela de entrada'!$G$15,MAX(J222,'Tela de entrada'!$G$14)),""),0)</f>
        <v>5.58</v>
      </c>
      <c r="L222" s="1">
        <f>MAX(0,(SUMIFS($K$2:$K$745,$B$2:$B$745,B222,$A$2:$A$745,A222)-SUMIFS($J$2:$J$745,$B$2:$B$745,B222,$A$2:$A$745,A222)))*((K222-'Tela de entrada'!$G$14)/(IF(SUMIFS($K$2:$K$745,$B$2:$B$745,B222,$A$2:$A$745,A222)-('Tela de entrada'!$G$14*'Tela de entrada'!$D$12)=0,1,(SUMIFS($K$2:$K$745,$B$2:$B$745,B222,$A$2:$A$745,A222)-('Tela de entrada'!$G$14*'Tela de entrada'!$D$12)))))</f>
        <v>0</v>
      </c>
      <c r="M222" s="1">
        <f>MAX(0,(SUMIFS($J$2:$J$745,$B$2:$B$745,B222,$A$2:$A$745,A222)-SUMIFS($K$2:$K$745,$B$2:$B$745,B222,$A$2:$A$745,A222)))*(('Tela de entrada'!$G$15-K222)/(IF((('Tela de entrada'!$G$15*'Tela de entrada'!$D$12)-SUMIFS($K$2:$K$745,$B$2:$B$745,B222,$A$2:$A$745,A222))=0,1,(('Tela de entrada'!$G$15*'Tela de entrada'!$D$12)-SUMIFS($K$2:$K$745,$B$2:$B$745,B222,$A$2:$A$745,A222)))))</f>
        <v>0.61517335576602694</v>
      </c>
      <c r="N222" s="1">
        <f>IFERROR(IF(SUM('Tela de entrada'!$G$20:$G$763)&gt;0,INDEX('Tela de entrada'!$G$20:$G$763,MATCH('Contrato Firme'!D222,'Tela de entrada'!$F$20:$F$763,0),1),K222-L222+M222),0)</f>
        <v>6.1951733557660269</v>
      </c>
    </row>
    <row r="223" spans="1:14" x14ac:dyDescent="0.25">
      <c r="A223">
        <v>1</v>
      </c>
      <c r="B223">
        <v>1</v>
      </c>
      <c r="C223">
        <v>1</v>
      </c>
      <c r="D223">
        <v>222</v>
      </c>
      <c r="E223">
        <v>1</v>
      </c>
      <c r="F223" s="1">
        <f>INDEX('Tela de entrada'!$C$20:$C$763,MATCH('Contrato Firme'!D223,'Tela de entrada'!$B$20:$B$763,0),1)</f>
        <v>10</v>
      </c>
      <c r="G223">
        <v>0</v>
      </c>
      <c r="H223">
        <f t="shared" si="10"/>
        <v>10</v>
      </c>
      <c r="I223" s="1">
        <f t="shared" si="11"/>
        <v>5.0000000000000001E-4</v>
      </c>
      <c r="J223" s="1">
        <f>IF('Tela de entrada'!$G$13="carga",('Tela de entrada'!$G$12*'Tela de entrada'!$D$12)*I223,'Tela de entrada'!$G$12)</f>
        <v>3.72</v>
      </c>
      <c r="K223" s="1">
        <f>IF('Tela de entrada'!$G$12&gt;0,IFERROR(MIN('Tela de entrada'!$G$15,MAX(J223,'Tela de entrada'!$G$14)),""),0)</f>
        <v>3.72</v>
      </c>
      <c r="L223" s="1">
        <f>MAX(0,(SUMIFS($K$2:$K$745,$B$2:$B$745,B223,$A$2:$A$745,A223)-SUMIFS($J$2:$J$745,$B$2:$B$745,B223,$A$2:$A$745,A223)))*((K223-'Tela de entrada'!$G$14)/(IF(SUMIFS($K$2:$K$745,$B$2:$B$745,B223,$A$2:$A$745,A223)-('Tela de entrada'!$G$14*'Tela de entrada'!$D$12)=0,1,(SUMIFS($K$2:$K$745,$B$2:$B$745,B223,$A$2:$A$745,A223)-('Tela de entrada'!$G$14*'Tela de entrada'!$D$12)))))</f>
        <v>0</v>
      </c>
      <c r="M223" s="1">
        <f>MAX(0,(SUMIFS($J$2:$J$745,$B$2:$B$745,B223,$A$2:$A$745,A223)-SUMIFS($K$2:$K$745,$B$2:$B$745,B223,$A$2:$A$745,A223)))*(('Tela de entrada'!$G$15-K223)/(IF((('Tela de entrada'!$G$15*'Tela de entrada'!$D$12)-SUMIFS($K$2:$K$745,$B$2:$B$745,B223,$A$2:$A$745,A223))=0,1,(('Tela de entrada'!$G$15*'Tela de entrada'!$D$12)-SUMIFS($K$2:$K$745,$B$2:$B$745,B223,$A$2:$A$745,A223)))))</f>
        <v>0.73664070626759925</v>
      </c>
      <c r="N223" s="1">
        <f>IFERROR(IF(SUM('Tela de entrada'!$G$20:$G$763)&gt;0,INDEX('Tela de entrada'!$G$20:$G$763,MATCH('Contrato Firme'!D223,'Tela de entrada'!$F$20:$F$763,0),1),K223-L223+M223),0)</f>
        <v>4.4566407062675992</v>
      </c>
    </row>
    <row r="224" spans="1:14" x14ac:dyDescent="0.25">
      <c r="A224">
        <v>1</v>
      </c>
      <c r="B224">
        <v>1</v>
      </c>
      <c r="C224">
        <v>1</v>
      </c>
      <c r="D224">
        <v>223</v>
      </c>
      <c r="E224">
        <v>1</v>
      </c>
      <c r="F224" s="1">
        <f>INDEX('Tela de entrada'!$C$20:$C$763,MATCH('Contrato Firme'!D224,'Tela de entrada'!$B$20:$B$763,0),1)</f>
        <v>27</v>
      </c>
      <c r="G224">
        <v>0</v>
      </c>
      <c r="H224">
        <f t="shared" si="10"/>
        <v>27</v>
      </c>
      <c r="I224" s="1">
        <f t="shared" si="11"/>
        <v>1.3500000000000001E-3</v>
      </c>
      <c r="J224" s="1">
        <f>IF('Tela de entrada'!$G$13="carga",('Tela de entrada'!$G$12*'Tela de entrada'!$D$12)*I224,'Tela de entrada'!$G$12)</f>
        <v>10.044</v>
      </c>
      <c r="K224" s="1">
        <f>IF('Tela de entrada'!$G$12&gt;0,IFERROR(MIN('Tela de entrada'!$G$15,MAX(J224,'Tela de entrada'!$G$14)),""),0)</f>
        <v>10.044</v>
      </c>
      <c r="L224" s="1">
        <f>MAX(0,(SUMIFS($K$2:$K$745,$B$2:$B$745,B224,$A$2:$A$745,A224)-SUMIFS($J$2:$J$745,$B$2:$B$745,B224,$A$2:$A$745,A224)))*((K224-'Tela de entrada'!$G$14)/(IF(SUMIFS($K$2:$K$745,$B$2:$B$745,B224,$A$2:$A$745,A224)-('Tela de entrada'!$G$14*'Tela de entrada'!$D$12)=0,1,(SUMIFS($K$2:$K$745,$B$2:$B$745,B224,$A$2:$A$745,A224)-('Tela de entrada'!$G$14*'Tela de entrada'!$D$12)))))</f>
        <v>0</v>
      </c>
      <c r="M224" s="1">
        <f>MAX(0,(SUMIFS($J$2:$J$745,$B$2:$B$745,B224,$A$2:$A$745,A224)-SUMIFS($K$2:$K$745,$B$2:$B$745,B224,$A$2:$A$745,A224)))*(('Tela de entrada'!$G$15-K224)/(IF((('Tela de entrada'!$G$15*'Tela de entrada'!$D$12)-SUMIFS($K$2:$K$745,$B$2:$B$745,B224,$A$2:$A$745,A224))=0,1,(('Tela de entrada'!$G$15*'Tela de entrada'!$D$12)-SUMIFS($K$2:$K$745,$B$2:$B$745,B224,$A$2:$A$745,A224)))))</f>
        <v>0.32365171456225367</v>
      </c>
      <c r="N224" s="1">
        <f>IFERROR(IF(SUM('Tela de entrada'!$G$20:$G$763)&gt;0,INDEX('Tela de entrada'!$G$20:$G$763,MATCH('Contrato Firme'!D224,'Tela de entrada'!$F$20:$F$763,0),1),K224-L224+M224),0)</f>
        <v>10.367651714562253</v>
      </c>
    </row>
    <row r="225" spans="1:14" x14ac:dyDescent="0.25">
      <c r="A225">
        <v>1</v>
      </c>
      <c r="B225">
        <v>1</v>
      </c>
      <c r="C225">
        <v>1</v>
      </c>
      <c r="D225">
        <v>224</v>
      </c>
      <c r="E225">
        <v>1</v>
      </c>
      <c r="F225" s="1">
        <f>INDEX('Tela de entrada'!$C$20:$C$763,MATCH('Contrato Firme'!D225,'Tela de entrada'!$B$20:$B$763,0),1)</f>
        <v>11</v>
      </c>
      <c r="G225">
        <v>0</v>
      </c>
      <c r="H225">
        <f t="shared" si="10"/>
        <v>11</v>
      </c>
      <c r="I225" s="1">
        <f t="shared" si="11"/>
        <v>5.5000000000000003E-4</v>
      </c>
      <c r="J225" s="1">
        <f>IF('Tela de entrada'!$G$13="carga",('Tela de entrada'!$G$12*'Tela de entrada'!$D$12)*I225,'Tela de entrada'!$G$12)</f>
        <v>4.0920000000000005</v>
      </c>
      <c r="K225" s="1">
        <f>IF('Tela de entrada'!$G$12&gt;0,IFERROR(MIN('Tela de entrada'!$G$15,MAX(J225,'Tela de entrada'!$G$14)),""),0)</f>
        <v>4.0920000000000005</v>
      </c>
      <c r="L225" s="1">
        <f>MAX(0,(SUMIFS($K$2:$K$745,$B$2:$B$745,B225,$A$2:$A$745,A225)-SUMIFS($J$2:$J$745,$B$2:$B$745,B225,$A$2:$A$745,A225)))*((K225-'Tela de entrada'!$G$14)/(IF(SUMIFS($K$2:$K$745,$B$2:$B$745,B225,$A$2:$A$745,A225)-('Tela de entrada'!$G$14*'Tela de entrada'!$D$12)=0,1,(SUMIFS($K$2:$K$745,$B$2:$B$745,B225,$A$2:$A$745,A225)-('Tela de entrada'!$G$14*'Tela de entrada'!$D$12)))))</f>
        <v>0</v>
      </c>
      <c r="M225" s="1">
        <f>MAX(0,(SUMIFS($J$2:$J$745,$B$2:$B$745,B225,$A$2:$A$745,A225)-SUMIFS($K$2:$K$745,$B$2:$B$745,B225,$A$2:$A$745,A225)))*(('Tela de entrada'!$G$15-K225)/(IF((('Tela de entrada'!$G$15*'Tela de entrada'!$D$12)-SUMIFS($K$2:$K$745,$B$2:$B$745,B225,$A$2:$A$745,A225))=0,1,(('Tela de entrada'!$G$15*'Tela de entrada'!$D$12)-SUMIFS($K$2:$K$745,$B$2:$B$745,B225,$A$2:$A$745,A225)))))</f>
        <v>0.71234723616728468</v>
      </c>
      <c r="N225" s="1">
        <f>IFERROR(IF(SUM('Tela de entrada'!$G$20:$G$763)&gt;0,INDEX('Tela de entrada'!$G$20:$G$763,MATCH('Contrato Firme'!D225,'Tela de entrada'!$F$20:$F$763,0),1),K225-L225+M225),0)</f>
        <v>4.8043472361672848</v>
      </c>
    </row>
    <row r="226" spans="1:14" x14ac:dyDescent="0.25">
      <c r="A226">
        <v>1</v>
      </c>
      <c r="B226">
        <v>1</v>
      </c>
      <c r="C226">
        <v>1</v>
      </c>
      <c r="D226">
        <v>225</v>
      </c>
      <c r="E226">
        <v>1</v>
      </c>
      <c r="F226" s="1">
        <f>INDEX('Tela de entrada'!$C$20:$C$763,MATCH('Contrato Firme'!D226,'Tela de entrada'!$B$20:$B$763,0),1)</f>
        <v>8</v>
      </c>
      <c r="G226">
        <v>0</v>
      </c>
      <c r="H226">
        <f t="shared" si="10"/>
        <v>8</v>
      </c>
      <c r="I226" s="1">
        <f t="shared" si="11"/>
        <v>4.0000000000000002E-4</v>
      </c>
      <c r="J226" s="1">
        <f>IF('Tela de entrada'!$G$13="carga",('Tela de entrada'!$G$12*'Tela de entrada'!$D$12)*I226,'Tela de entrada'!$G$12)</f>
        <v>2.976</v>
      </c>
      <c r="K226" s="1">
        <f>IF('Tela de entrada'!$G$12&gt;0,IFERROR(MIN('Tela de entrada'!$G$15,MAX(J226,'Tela de entrada'!$G$14)),""),0)</f>
        <v>3</v>
      </c>
      <c r="L226" s="1">
        <f>MAX(0,(SUMIFS($K$2:$K$745,$B$2:$B$745,B226,$A$2:$A$745,A226)-SUMIFS($J$2:$J$745,$B$2:$B$745,B226,$A$2:$A$745,A226)))*((K226-'Tela de entrada'!$G$14)/(IF(SUMIFS($K$2:$K$745,$B$2:$B$745,B226,$A$2:$A$745,A226)-('Tela de entrada'!$G$14*'Tela de entrada'!$D$12)=0,1,(SUMIFS($K$2:$K$745,$B$2:$B$745,B226,$A$2:$A$745,A226)-('Tela de entrada'!$G$14*'Tela de entrada'!$D$12)))))</f>
        <v>0</v>
      </c>
      <c r="M226" s="1">
        <f>MAX(0,(SUMIFS($J$2:$J$745,$B$2:$B$745,B226,$A$2:$A$745,A226)-SUMIFS($K$2:$K$745,$B$2:$B$745,B226,$A$2:$A$745,A226)))*(('Tela de entrada'!$G$15-K226)/(IF((('Tela de entrada'!$G$15*'Tela de entrada'!$D$12)-SUMIFS($K$2:$K$745,$B$2:$B$745,B226,$A$2:$A$745,A226))=0,1,(('Tela de entrada'!$G$15*'Tela de entrada'!$D$12)-SUMIFS($K$2:$K$745,$B$2:$B$745,B226,$A$2:$A$745,A226)))))</f>
        <v>0.78366032581659484</v>
      </c>
      <c r="N226" s="1">
        <f>IFERROR(IF(SUM('Tela de entrada'!$G$20:$G$763)&gt;0,INDEX('Tela de entrada'!$G$20:$G$763,MATCH('Contrato Firme'!D226,'Tela de entrada'!$F$20:$F$763,0),1),K226-L226+M226),0)</f>
        <v>3.7836603258165948</v>
      </c>
    </row>
    <row r="227" spans="1:14" x14ac:dyDescent="0.25">
      <c r="A227">
        <v>1</v>
      </c>
      <c r="B227">
        <v>1</v>
      </c>
      <c r="C227">
        <v>1</v>
      </c>
      <c r="D227">
        <v>226</v>
      </c>
      <c r="E227">
        <v>1</v>
      </c>
      <c r="F227" s="1">
        <f>INDEX('Tela de entrada'!$C$20:$C$763,MATCH('Contrato Firme'!D227,'Tela de entrada'!$B$20:$B$763,0),1)</f>
        <v>42</v>
      </c>
      <c r="G227">
        <v>0</v>
      </c>
      <c r="H227">
        <f t="shared" si="10"/>
        <v>42</v>
      </c>
      <c r="I227" s="1">
        <f t="shared" si="11"/>
        <v>2.0999999999999999E-3</v>
      </c>
      <c r="J227" s="1">
        <f>IF('Tela de entrada'!$G$13="carga",('Tela de entrada'!$G$12*'Tela de entrada'!$D$12)*I227,'Tela de entrada'!$G$12)</f>
        <v>15.623999999999999</v>
      </c>
      <c r="K227" s="1">
        <f>IF('Tela de entrada'!$G$12&gt;0,IFERROR(MIN('Tela de entrada'!$G$15,MAX(J227,'Tela de entrada'!$G$14)),""),0)</f>
        <v>15</v>
      </c>
      <c r="L227" s="1">
        <f>MAX(0,(SUMIFS($K$2:$K$745,$B$2:$B$745,B227,$A$2:$A$745,A227)-SUMIFS($J$2:$J$745,$B$2:$B$745,B227,$A$2:$A$745,A227)))*((K227-'Tela de entrada'!$G$14)/(IF(SUMIFS($K$2:$K$745,$B$2:$B$745,B227,$A$2:$A$745,A227)-('Tela de entrada'!$G$14*'Tela de entrada'!$D$12)=0,1,(SUMIFS($K$2:$K$745,$B$2:$B$745,B227,$A$2:$A$745,A227)-('Tela de entrada'!$G$14*'Tela de entrada'!$D$12)))))</f>
        <v>0</v>
      </c>
      <c r="M227" s="1">
        <f>MAX(0,(SUMIFS($J$2:$J$745,$B$2:$B$745,B227,$A$2:$A$745,A227)-SUMIFS($K$2:$K$745,$B$2:$B$745,B227,$A$2:$A$745,A227)))*(('Tela de entrada'!$G$15-K227)/(IF((('Tela de entrada'!$G$15*'Tela de entrada'!$D$12)-SUMIFS($K$2:$K$745,$B$2:$B$745,B227,$A$2:$A$745,A227))=0,1,(('Tela de entrada'!$G$15*'Tela de entrada'!$D$12)-SUMIFS($K$2:$K$745,$B$2:$B$745,B227,$A$2:$A$745,A227)))))</f>
        <v>0</v>
      </c>
      <c r="N227" s="1">
        <f>IFERROR(IF(SUM('Tela de entrada'!$G$20:$G$763)&gt;0,INDEX('Tela de entrada'!$G$20:$G$763,MATCH('Contrato Firme'!D227,'Tela de entrada'!$F$20:$F$763,0),1),K227-L227+M227),0)</f>
        <v>15</v>
      </c>
    </row>
    <row r="228" spans="1:14" x14ac:dyDescent="0.25">
      <c r="A228">
        <v>1</v>
      </c>
      <c r="B228">
        <v>1</v>
      </c>
      <c r="C228">
        <v>1</v>
      </c>
      <c r="D228">
        <v>227</v>
      </c>
      <c r="E228">
        <v>1</v>
      </c>
      <c r="F228" s="1">
        <f>INDEX('Tela de entrada'!$C$20:$C$763,MATCH('Contrato Firme'!D228,'Tela de entrada'!$B$20:$B$763,0),1)</f>
        <v>47</v>
      </c>
      <c r="G228">
        <v>0</v>
      </c>
      <c r="H228">
        <f t="shared" si="10"/>
        <v>47</v>
      </c>
      <c r="I228" s="1">
        <f t="shared" si="11"/>
        <v>2.3500000000000001E-3</v>
      </c>
      <c r="J228" s="1">
        <f>IF('Tela de entrada'!$G$13="carga",('Tela de entrada'!$G$12*'Tela de entrada'!$D$12)*I228,'Tela de entrada'!$G$12)</f>
        <v>17.484000000000002</v>
      </c>
      <c r="K228" s="1">
        <f>IF('Tela de entrada'!$G$12&gt;0,IFERROR(MIN('Tela de entrada'!$G$15,MAX(J228,'Tela de entrada'!$G$14)),""),0)</f>
        <v>15</v>
      </c>
      <c r="L228" s="1">
        <f>MAX(0,(SUMIFS($K$2:$K$745,$B$2:$B$745,B228,$A$2:$A$745,A228)-SUMIFS($J$2:$J$745,$B$2:$B$745,B228,$A$2:$A$745,A228)))*((K228-'Tela de entrada'!$G$14)/(IF(SUMIFS($K$2:$K$745,$B$2:$B$745,B228,$A$2:$A$745,A228)-('Tela de entrada'!$G$14*'Tela de entrada'!$D$12)=0,1,(SUMIFS($K$2:$K$745,$B$2:$B$745,B228,$A$2:$A$745,A228)-('Tela de entrada'!$G$14*'Tela de entrada'!$D$12)))))</f>
        <v>0</v>
      </c>
      <c r="M228" s="1">
        <f>MAX(0,(SUMIFS($J$2:$J$745,$B$2:$B$745,B228,$A$2:$A$745,A228)-SUMIFS($K$2:$K$745,$B$2:$B$745,B228,$A$2:$A$745,A228)))*(('Tela de entrada'!$G$15-K228)/(IF((('Tela de entrada'!$G$15*'Tela de entrada'!$D$12)-SUMIFS($K$2:$K$745,$B$2:$B$745,B228,$A$2:$A$745,A228))=0,1,(('Tela de entrada'!$G$15*'Tela de entrada'!$D$12)-SUMIFS($K$2:$K$745,$B$2:$B$745,B228,$A$2:$A$745,A228)))))</f>
        <v>0</v>
      </c>
      <c r="N228" s="1">
        <f>IFERROR(IF(SUM('Tela de entrada'!$G$20:$G$763)&gt;0,INDEX('Tela de entrada'!$G$20:$G$763,MATCH('Contrato Firme'!D228,'Tela de entrada'!$F$20:$F$763,0),1),K228-L228+M228),0)</f>
        <v>15</v>
      </c>
    </row>
    <row r="229" spans="1:14" x14ac:dyDescent="0.25">
      <c r="A229">
        <v>1</v>
      </c>
      <c r="B229">
        <v>1</v>
      </c>
      <c r="C229">
        <v>1</v>
      </c>
      <c r="D229">
        <v>228</v>
      </c>
      <c r="E229">
        <v>1</v>
      </c>
      <c r="F229" s="1">
        <f>INDEX('Tela de entrada'!$C$20:$C$763,MATCH('Contrato Firme'!D229,'Tela de entrada'!$B$20:$B$763,0),1)</f>
        <v>12</v>
      </c>
      <c r="G229">
        <v>0</v>
      </c>
      <c r="H229">
        <f t="shared" si="10"/>
        <v>12</v>
      </c>
      <c r="I229" s="1">
        <f t="shared" si="11"/>
        <v>5.9999999999999995E-4</v>
      </c>
      <c r="J229" s="1">
        <f>IF('Tela de entrada'!$G$13="carga",('Tela de entrada'!$G$12*'Tela de entrada'!$D$12)*I229,'Tela de entrada'!$G$12)</f>
        <v>4.4639999999999995</v>
      </c>
      <c r="K229" s="1">
        <f>IF('Tela de entrada'!$G$12&gt;0,IFERROR(MIN('Tela de entrada'!$G$15,MAX(J229,'Tela de entrada'!$G$14)),""),0)</f>
        <v>4.4639999999999995</v>
      </c>
      <c r="L229" s="1">
        <f>MAX(0,(SUMIFS($K$2:$K$745,$B$2:$B$745,B229,$A$2:$A$745,A229)-SUMIFS($J$2:$J$745,$B$2:$B$745,B229,$A$2:$A$745,A229)))*((K229-'Tela de entrada'!$G$14)/(IF(SUMIFS($K$2:$K$745,$B$2:$B$745,B229,$A$2:$A$745,A229)-('Tela de entrada'!$G$14*'Tela de entrada'!$D$12)=0,1,(SUMIFS($K$2:$K$745,$B$2:$B$745,B229,$A$2:$A$745,A229)-('Tela de entrada'!$G$14*'Tela de entrada'!$D$12)))))</f>
        <v>0</v>
      </c>
      <c r="M229" s="1">
        <f>MAX(0,(SUMIFS($J$2:$J$745,$B$2:$B$745,B229,$A$2:$A$745,A229)-SUMIFS($K$2:$K$745,$B$2:$B$745,B229,$A$2:$A$745,A229)))*(('Tela de entrada'!$G$15-K229)/(IF((('Tela de entrada'!$G$15*'Tela de entrada'!$D$12)-SUMIFS($K$2:$K$745,$B$2:$B$745,B229,$A$2:$A$745,A229))=0,1,(('Tela de entrada'!$G$15*'Tela de entrada'!$D$12)-SUMIFS($K$2:$K$745,$B$2:$B$745,B229,$A$2:$A$745,A229)))))</f>
        <v>0.68805376606697044</v>
      </c>
      <c r="N229" s="1">
        <f>IFERROR(IF(SUM('Tela de entrada'!$G$20:$G$763)&gt;0,INDEX('Tela de entrada'!$G$20:$G$763,MATCH('Contrato Firme'!D229,'Tela de entrada'!$F$20:$F$763,0),1),K229-L229+M229),0)</f>
        <v>5.1520537660669703</v>
      </c>
    </row>
    <row r="230" spans="1:14" x14ac:dyDescent="0.25">
      <c r="A230">
        <v>1</v>
      </c>
      <c r="B230">
        <v>1</v>
      </c>
      <c r="C230">
        <v>1</v>
      </c>
      <c r="D230">
        <v>229</v>
      </c>
      <c r="E230">
        <v>1</v>
      </c>
      <c r="F230" s="1">
        <f>INDEX('Tela de entrada'!$C$20:$C$763,MATCH('Contrato Firme'!D230,'Tela de entrada'!$B$20:$B$763,0),1)</f>
        <v>44</v>
      </c>
      <c r="G230">
        <v>0</v>
      </c>
      <c r="H230">
        <f t="shared" si="10"/>
        <v>44</v>
      </c>
      <c r="I230" s="1">
        <f t="shared" si="11"/>
        <v>2.2000000000000001E-3</v>
      </c>
      <c r="J230" s="1">
        <f>IF('Tela de entrada'!$G$13="carga",('Tela de entrada'!$G$12*'Tela de entrada'!$D$12)*I230,'Tela de entrada'!$G$12)</f>
        <v>16.368000000000002</v>
      </c>
      <c r="K230" s="1">
        <f>IF('Tela de entrada'!$G$12&gt;0,IFERROR(MIN('Tela de entrada'!$G$15,MAX(J230,'Tela de entrada'!$G$14)),""),0)</f>
        <v>15</v>
      </c>
      <c r="L230" s="1">
        <f>MAX(0,(SUMIFS($K$2:$K$745,$B$2:$B$745,B230,$A$2:$A$745,A230)-SUMIFS($J$2:$J$745,$B$2:$B$745,B230,$A$2:$A$745,A230)))*((K230-'Tela de entrada'!$G$14)/(IF(SUMIFS($K$2:$K$745,$B$2:$B$745,B230,$A$2:$A$745,A230)-('Tela de entrada'!$G$14*'Tela de entrada'!$D$12)=0,1,(SUMIFS($K$2:$K$745,$B$2:$B$745,B230,$A$2:$A$745,A230)-('Tela de entrada'!$G$14*'Tela de entrada'!$D$12)))))</f>
        <v>0</v>
      </c>
      <c r="M230" s="1">
        <f>MAX(0,(SUMIFS($J$2:$J$745,$B$2:$B$745,B230,$A$2:$A$745,A230)-SUMIFS($K$2:$K$745,$B$2:$B$745,B230,$A$2:$A$745,A230)))*(('Tela de entrada'!$G$15-K230)/(IF((('Tela de entrada'!$G$15*'Tela de entrada'!$D$12)-SUMIFS($K$2:$K$745,$B$2:$B$745,B230,$A$2:$A$745,A230))=0,1,(('Tela de entrada'!$G$15*'Tela de entrada'!$D$12)-SUMIFS($K$2:$K$745,$B$2:$B$745,B230,$A$2:$A$745,A230)))))</f>
        <v>0</v>
      </c>
      <c r="N230" s="1">
        <f>IFERROR(IF(SUM('Tela de entrada'!$G$20:$G$763)&gt;0,INDEX('Tela de entrada'!$G$20:$G$763,MATCH('Contrato Firme'!D230,'Tela de entrada'!$F$20:$F$763,0),1),K230-L230+M230),0)</f>
        <v>15</v>
      </c>
    </row>
    <row r="231" spans="1:14" x14ac:dyDescent="0.25">
      <c r="A231">
        <v>1</v>
      </c>
      <c r="B231">
        <v>1</v>
      </c>
      <c r="C231">
        <v>1</v>
      </c>
      <c r="D231">
        <v>230</v>
      </c>
      <c r="E231">
        <v>1</v>
      </c>
      <c r="F231" s="1">
        <f>INDEX('Tela de entrada'!$C$20:$C$763,MATCH('Contrato Firme'!D231,'Tela de entrada'!$B$20:$B$763,0),1)</f>
        <v>11</v>
      </c>
      <c r="G231">
        <v>0</v>
      </c>
      <c r="H231">
        <f t="shared" si="10"/>
        <v>11</v>
      </c>
      <c r="I231" s="1">
        <f t="shared" si="11"/>
        <v>5.5000000000000003E-4</v>
      </c>
      <c r="J231" s="1">
        <f>IF('Tela de entrada'!$G$13="carga",('Tela de entrada'!$G$12*'Tela de entrada'!$D$12)*I231,'Tela de entrada'!$G$12)</f>
        <v>4.0920000000000005</v>
      </c>
      <c r="K231" s="1">
        <f>IF('Tela de entrada'!$G$12&gt;0,IFERROR(MIN('Tela de entrada'!$G$15,MAX(J231,'Tela de entrada'!$G$14)),""),0)</f>
        <v>4.0920000000000005</v>
      </c>
      <c r="L231" s="1">
        <f>MAX(0,(SUMIFS($K$2:$K$745,$B$2:$B$745,B231,$A$2:$A$745,A231)-SUMIFS($J$2:$J$745,$B$2:$B$745,B231,$A$2:$A$745,A231)))*((K231-'Tela de entrada'!$G$14)/(IF(SUMIFS($K$2:$K$745,$B$2:$B$745,B231,$A$2:$A$745,A231)-('Tela de entrada'!$G$14*'Tela de entrada'!$D$12)=0,1,(SUMIFS($K$2:$K$745,$B$2:$B$745,B231,$A$2:$A$745,A231)-('Tela de entrada'!$G$14*'Tela de entrada'!$D$12)))))</f>
        <v>0</v>
      </c>
      <c r="M231" s="1">
        <f>MAX(0,(SUMIFS($J$2:$J$745,$B$2:$B$745,B231,$A$2:$A$745,A231)-SUMIFS($K$2:$K$745,$B$2:$B$745,B231,$A$2:$A$745,A231)))*(('Tela de entrada'!$G$15-K231)/(IF((('Tela de entrada'!$G$15*'Tela de entrada'!$D$12)-SUMIFS($K$2:$K$745,$B$2:$B$745,B231,$A$2:$A$745,A231))=0,1,(('Tela de entrada'!$G$15*'Tela de entrada'!$D$12)-SUMIFS($K$2:$K$745,$B$2:$B$745,B231,$A$2:$A$745,A231)))))</f>
        <v>0.71234723616728468</v>
      </c>
      <c r="N231" s="1">
        <f>IFERROR(IF(SUM('Tela de entrada'!$G$20:$G$763)&gt;0,INDEX('Tela de entrada'!$G$20:$G$763,MATCH('Contrato Firme'!D231,'Tela de entrada'!$F$20:$F$763,0),1),K231-L231+M231),0)</f>
        <v>4.8043472361672848</v>
      </c>
    </row>
    <row r="232" spans="1:14" x14ac:dyDescent="0.25">
      <c r="A232">
        <v>1</v>
      </c>
      <c r="B232">
        <v>1</v>
      </c>
      <c r="C232">
        <v>1</v>
      </c>
      <c r="D232">
        <v>231</v>
      </c>
      <c r="E232">
        <v>1</v>
      </c>
      <c r="F232" s="1">
        <f>INDEX('Tela de entrada'!$C$20:$C$763,MATCH('Contrato Firme'!D232,'Tela de entrada'!$B$20:$B$763,0),1)</f>
        <v>37</v>
      </c>
      <c r="G232">
        <v>0</v>
      </c>
      <c r="H232">
        <f t="shared" si="10"/>
        <v>37</v>
      </c>
      <c r="I232" s="1">
        <f t="shared" si="11"/>
        <v>1.8500000000000001E-3</v>
      </c>
      <c r="J232" s="1">
        <f>IF('Tela de entrada'!$G$13="carga",('Tela de entrada'!$G$12*'Tela de entrada'!$D$12)*I232,'Tela de entrada'!$G$12)</f>
        <v>13.764000000000001</v>
      </c>
      <c r="K232" s="1">
        <f>IF('Tela de entrada'!$G$12&gt;0,IFERROR(MIN('Tela de entrada'!$G$15,MAX(J232,'Tela de entrada'!$G$14)),""),0)</f>
        <v>13.764000000000001</v>
      </c>
      <c r="L232" s="1">
        <f>MAX(0,(SUMIFS($K$2:$K$745,$B$2:$B$745,B232,$A$2:$A$745,A232)-SUMIFS($J$2:$J$745,$B$2:$B$745,B232,$A$2:$A$745,A232)))*((K232-'Tela de entrada'!$G$14)/(IF(SUMIFS($K$2:$K$745,$B$2:$B$745,B232,$A$2:$A$745,A232)-('Tela de entrada'!$G$14*'Tela de entrada'!$D$12)=0,1,(SUMIFS($K$2:$K$745,$B$2:$B$745,B232,$A$2:$A$745,A232)-('Tela de entrada'!$G$14*'Tela de entrada'!$D$12)))))</f>
        <v>0</v>
      </c>
      <c r="M232" s="1">
        <f>MAX(0,(SUMIFS($J$2:$J$745,$B$2:$B$745,B232,$A$2:$A$745,A232)-SUMIFS($K$2:$K$745,$B$2:$B$745,B232,$A$2:$A$745,A232)))*(('Tela de entrada'!$G$15-K232)/(IF((('Tela de entrada'!$G$15*'Tela de entrada'!$D$12)-SUMIFS($K$2:$K$745,$B$2:$B$745,B232,$A$2:$A$745,A232))=0,1,(('Tela de entrada'!$G$15*'Tela de entrada'!$D$12)-SUMIFS($K$2:$K$745,$B$2:$B$745,B232,$A$2:$A$745,A232)))))</f>
        <v>8.0717013559109207E-2</v>
      </c>
      <c r="N232" s="1">
        <f>IFERROR(IF(SUM('Tela de entrada'!$G$20:$G$763)&gt;0,INDEX('Tela de entrada'!$G$20:$G$763,MATCH('Contrato Firme'!D232,'Tela de entrada'!$F$20:$F$763,0),1),K232-L232+M232),0)</f>
        <v>13.84471701355911</v>
      </c>
    </row>
    <row r="233" spans="1:14" x14ac:dyDescent="0.25">
      <c r="A233">
        <v>1</v>
      </c>
      <c r="B233">
        <v>1</v>
      </c>
      <c r="C233">
        <v>1</v>
      </c>
      <c r="D233">
        <v>232</v>
      </c>
      <c r="E233">
        <v>1</v>
      </c>
      <c r="F233" s="1">
        <f>INDEX('Tela de entrada'!$C$20:$C$763,MATCH('Contrato Firme'!D233,'Tela de entrada'!$B$20:$B$763,0),1)</f>
        <v>47</v>
      </c>
      <c r="G233">
        <v>0</v>
      </c>
      <c r="H233">
        <f t="shared" si="10"/>
        <v>47</v>
      </c>
      <c r="I233" s="1">
        <f t="shared" si="11"/>
        <v>2.3500000000000001E-3</v>
      </c>
      <c r="J233" s="1">
        <f>IF('Tela de entrada'!$G$13="carga",('Tela de entrada'!$G$12*'Tela de entrada'!$D$12)*I233,'Tela de entrada'!$G$12)</f>
        <v>17.484000000000002</v>
      </c>
      <c r="K233" s="1">
        <f>IF('Tela de entrada'!$G$12&gt;0,IFERROR(MIN('Tela de entrada'!$G$15,MAX(J233,'Tela de entrada'!$G$14)),""),0)</f>
        <v>15</v>
      </c>
      <c r="L233" s="1">
        <f>MAX(0,(SUMIFS($K$2:$K$745,$B$2:$B$745,B233,$A$2:$A$745,A233)-SUMIFS($J$2:$J$745,$B$2:$B$745,B233,$A$2:$A$745,A233)))*((K233-'Tela de entrada'!$G$14)/(IF(SUMIFS($K$2:$K$745,$B$2:$B$745,B233,$A$2:$A$745,A233)-('Tela de entrada'!$G$14*'Tela de entrada'!$D$12)=0,1,(SUMIFS($K$2:$K$745,$B$2:$B$745,B233,$A$2:$A$745,A233)-('Tela de entrada'!$G$14*'Tela de entrada'!$D$12)))))</f>
        <v>0</v>
      </c>
      <c r="M233" s="1">
        <f>MAX(0,(SUMIFS($J$2:$J$745,$B$2:$B$745,B233,$A$2:$A$745,A233)-SUMIFS($K$2:$K$745,$B$2:$B$745,B233,$A$2:$A$745,A233)))*(('Tela de entrada'!$G$15-K233)/(IF((('Tela de entrada'!$G$15*'Tela de entrada'!$D$12)-SUMIFS($K$2:$K$745,$B$2:$B$745,B233,$A$2:$A$745,A233))=0,1,(('Tela de entrada'!$G$15*'Tela de entrada'!$D$12)-SUMIFS($K$2:$K$745,$B$2:$B$745,B233,$A$2:$A$745,A233)))))</f>
        <v>0</v>
      </c>
      <c r="N233" s="1">
        <f>IFERROR(IF(SUM('Tela de entrada'!$G$20:$G$763)&gt;0,INDEX('Tela de entrada'!$G$20:$G$763,MATCH('Contrato Firme'!D233,'Tela de entrada'!$F$20:$F$763,0),1),K233-L233+M233),0)</f>
        <v>15</v>
      </c>
    </row>
    <row r="234" spans="1:14" x14ac:dyDescent="0.25">
      <c r="A234">
        <v>1</v>
      </c>
      <c r="B234">
        <v>1</v>
      </c>
      <c r="C234">
        <v>1</v>
      </c>
      <c r="D234">
        <v>233</v>
      </c>
      <c r="E234">
        <v>1</v>
      </c>
      <c r="F234" s="1">
        <f>INDEX('Tela de entrada'!$C$20:$C$763,MATCH('Contrato Firme'!D234,'Tela de entrada'!$B$20:$B$763,0),1)</f>
        <v>17</v>
      </c>
      <c r="G234">
        <v>0</v>
      </c>
      <c r="H234">
        <f t="shared" si="10"/>
        <v>17</v>
      </c>
      <c r="I234" s="1">
        <f t="shared" si="11"/>
        <v>8.4999999999999995E-4</v>
      </c>
      <c r="J234" s="1">
        <f>IF('Tela de entrada'!$G$13="carga",('Tela de entrada'!$G$12*'Tela de entrada'!$D$12)*I234,'Tela de entrada'!$G$12)</f>
        <v>6.3239999999999998</v>
      </c>
      <c r="K234" s="1">
        <f>IF('Tela de entrada'!$G$12&gt;0,IFERROR(MIN('Tela de entrada'!$G$15,MAX(J234,'Tela de entrada'!$G$14)),""),0)</f>
        <v>6.3239999999999998</v>
      </c>
      <c r="L234" s="1">
        <f>MAX(0,(SUMIFS($K$2:$K$745,$B$2:$B$745,B234,$A$2:$A$745,A234)-SUMIFS($J$2:$J$745,$B$2:$B$745,B234,$A$2:$A$745,A234)))*((K234-'Tela de entrada'!$G$14)/(IF(SUMIFS($K$2:$K$745,$B$2:$B$745,B234,$A$2:$A$745,A234)-('Tela de entrada'!$G$14*'Tela de entrada'!$D$12)=0,1,(SUMIFS($K$2:$K$745,$B$2:$B$745,B234,$A$2:$A$745,A234)-('Tela de entrada'!$G$14*'Tela de entrada'!$D$12)))))</f>
        <v>0</v>
      </c>
      <c r="M234" s="1">
        <f>MAX(0,(SUMIFS($J$2:$J$745,$B$2:$B$745,B234,$A$2:$A$745,A234)-SUMIFS($K$2:$K$745,$B$2:$B$745,B234,$A$2:$A$745,A234)))*(('Tela de entrada'!$G$15-K234)/(IF((('Tela de entrada'!$G$15*'Tela de entrada'!$D$12)-SUMIFS($K$2:$K$745,$B$2:$B$745,B234,$A$2:$A$745,A234))=0,1,(('Tela de entrada'!$G$15*'Tela de entrada'!$D$12)-SUMIFS($K$2:$K$745,$B$2:$B$745,B234,$A$2:$A$745,A234)))))</f>
        <v>0.56658641556539813</v>
      </c>
      <c r="N234" s="1">
        <f>IFERROR(IF(SUM('Tela de entrada'!$G$20:$G$763)&gt;0,INDEX('Tela de entrada'!$G$20:$G$763,MATCH('Contrato Firme'!D234,'Tela de entrada'!$F$20:$F$763,0),1),K234-L234+M234),0)</f>
        <v>6.890586415565398</v>
      </c>
    </row>
    <row r="235" spans="1:14" x14ac:dyDescent="0.25">
      <c r="A235">
        <v>1</v>
      </c>
      <c r="B235">
        <v>1</v>
      </c>
      <c r="C235">
        <v>1</v>
      </c>
      <c r="D235">
        <v>234</v>
      </c>
      <c r="E235">
        <v>1</v>
      </c>
      <c r="F235" s="1">
        <f>INDEX('Tela de entrada'!$C$20:$C$763,MATCH('Contrato Firme'!D235,'Tela de entrada'!$B$20:$B$763,0),1)</f>
        <v>48</v>
      </c>
      <c r="G235">
        <v>0</v>
      </c>
      <c r="H235">
        <f t="shared" si="10"/>
        <v>48</v>
      </c>
      <c r="I235" s="1">
        <f t="shared" si="11"/>
        <v>2.3999999999999998E-3</v>
      </c>
      <c r="J235" s="1">
        <f>IF('Tela de entrada'!$G$13="carga",('Tela de entrada'!$G$12*'Tela de entrada'!$D$12)*I235,'Tela de entrada'!$G$12)</f>
        <v>17.855999999999998</v>
      </c>
      <c r="K235" s="1">
        <f>IF('Tela de entrada'!$G$12&gt;0,IFERROR(MIN('Tela de entrada'!$G$15,MAX(J235,'Tela de entrada'!$G$14)),""),0)</f>
        <v>15</v>
      </c>
      <c r="L235" s="1">
        <f>MAX(0,(SUMIFS($K$2:$K$745,$B$2:$B$745,B235,$A$2:$A$745,A235)-SUMIFS($J$2:$J$745,$B$2:$B$745,B235,$A$2:$A$745,A235)))*((K235-'Tela de entrada'!$G$14)/(IF(SUMIFS($K$2:$K$745,$B$2:$B$745,B235,$A$2:$A$745,A235)-('Tela de entrada'!$G$14*'Tela de entrada'!$D$12)=0,1,(SUMIFS($K$2:$K$745,$B$2:$B$745,B235,$A$2:$A$745,A235)-('Tela de entrada'!$G$14*'Tela de entrada'!$D$12)))))</f>
        <v>0</v>
      </c>
      <c r="M235" s="1">
        <f>MAX(0,(SUMIFS($J$2:$J$745,$B$2:$B$745,B235,$A$2:$A$745,A235)-SUMIFS($K$2:$K$745,$B$2:$B$745,B235,$A$2:$A$745,A235)))*(('Tela de entrada'!$G$15-K235)/(IF((('Tela de entrada'!$G$15*'Tela de entrada'!$D$12)-SUMIFS($K$2:$K$745,$B$2:$B$745,B235,$A$2:$A$745,A235))=0,1,(('Tela de entrada'!$G$15*'Tela de entrada'!$D$12)-SUMIFS($K$2:$K$745,$B$2:$B$745,B235,$A$2:$A$745,A235)))))</f>
        <v>0</v>
      </c>
      <c r="N235" s="1">
        <f>IFERROR(IF(SUM('Tela de entrada'!$G$20:$G$763)&gt;0,INDEX('Tela de entrada'!$G$20:$G$763,MATCH('Contrato Firme'!D235,'Tela de entrada'!$F$20:$F$763,0),1),K235-L235+M235),0)</f>
        <v>15</v>
      </c>
    </row>
    <row r="236" spans="1:14" x14ac:dyDescent="0.25">
      <c r="A236">
        <v>1</v>
      </c>
      <c r="B236">
        <v>1</v>
      </c>
      <c r="C236">
        <v>1</v>
      </c>
      <c r="D236">
        <v>235</v>
      </c>
      <c r="E236">
        <v>1</v>
      </c>
      <c r="F236" s="1">
        <f>INDEX('Tela de entrada'!$C$20:$C$763,MATCH('Contrato Firme'!D236,'Tela de entrada'!$B$20:$B$763,0),1)</f>
        <v>25</v>
      </c>
      <c r="G236">
        <v>0</v>
      </c>
      <c r="H236">
        <f t="shared" si="10"/>
        <v>25</v>
      </c>
      <c r="I236" s="1">
        <f t="shared" si="11"/>
        <v>1.25E-3</v>
      </c>
      <c r="J236" s="1">
        <f>IF('Tela de entrada'!$G$13="carga",('Tela de entrada'!$G$12*'Tela de entrada'!$D$12)*I236,'Tela de entrada'!$G$12)</f>
        <v>9.3000000000000007</v>
      </c>
      <c r="K236" s="1">
        <f>IF('Tela de entrada'!$G$12&gt;0,IFERROR(MIN('Tela de entrada'!$G$15,MAX(J236,'Tela de entrada'!$G$14)),""),0)</f>
        <v>9.3000000000000007</v>
      </c>
      <c r="L236" s="1">
        <f>MAX(0,(SUMIFS($K$2:$K$745,$B$2:$B$745,B236,$A$2:$A$745,A236)-SUMIFS($J$2:$J$745,$B$2:$B$745,B236,$A$2:$A$745,A236)))*((K236-'Tela de entrada'!$G$14)/(IF(SUMIFS($K$2:$K$745,$B$2:$B$745,B236,$A$2:$A$745,A236)-('Tela de entrada'!$G$14*'Tela de entrada'!$D$12)=0,1,(SUMIFS($K$2:$K$745,$B$2:$B$745,B236,$A$2:$A$745,A236)-('Tela de entrada'!$G$14*'Tela de entrada'!$D$12)))))</f>
        <v>0</v>
      </c>
      <c r="M236" s="1">
        <f>MAX(0,(SUMIFS($J$2:$J$745,$B$2:$B$745,B236,$A$2:$A$745,A236)-SUMIFS($K$2:$K$745,$B$2:$B$745,B236,$A$2:$A$745,A236)))*(('Tela de entrada'!$G$15-K236)/(IF((('Tela de entrada'!$G$15*'Tela de entrada'!$D$12)-SUMIFS($K$2:$K$745,$B$2:$B$745,B236,$A$2:$A$745,A236))=0,1,(('Tela de entrada'!$G$15*'Tela de entrada'!$D$12)-SUMIFS($K$2:$K$745,$B$2:$B$745,B236,$A$2:$A$745,A236)))))</f>
        <v>0.37223865476288254</v>
      </c>
      <c r="N236" s="1">
        <f>IFERROR(IF(SUM('Tela de entrada'!$G$20:$G$763)&gt;0,INDEX('Tela de entrada'!$G$20:$G$763,MATCH('Contrato Firme'!D236,'Tela de entrada'!$F$20:$F$763,0),1),K236-L236+M236),0)</f>
        <v>9.672238654762884</v>
      </c>
    </row>
    <row r="237" spans="1:14" x14ac:dyDescent="0.25">
      <c r="A237">
        <v>1</v>
      </c>
      <c r="B237">
        <v>1</v>
      </c>
      <c r="C237">
        <v>1</v>
      </c>
      <c r="D237">
        <v>236</v>
      </c>
      <c r="E237">
        <v>1</v>
      </c>
      <c r="F237" s="1">
        <f>INDEX('Tela de entrada'!$C$20:$C$763,MATCH('Contrato Firme'!D237,'Tela de entrada'!$B$20:$B$763,0),1)</f>
        <v>46</v>
      </c>
      <c r="G237">
        <v>0</v>
      </c>
      <c r="H237">
        <f t="shared" si="10"/>
        <v>46</v>
      </c>
      <c r="I237" s="1">
        <f t="shared" si="11"/>
        <v>2.3E-3</v>
      </c>
      <c r="J237" s="1">
        <f>IF('Tela de entrada'!$G$13="carga",('Tela de entrada'!$G$12*'Tela de entrada'!$D$12)*I237,'Tela de entrada'!$G$12)</f>
        <v>17.111999999999998</v>
      </c>
      <c r="K237" s="1">
        <f>IF('Tela de entrada'!$G$12&gt;0,IFERROR(MIN('Tela de entrada'!$G$15,MAX(J237,'Tela de entrada'!$G$14)),""),0)</f>
        <v>15</v>
      </c>
      <c r="L237" s="1">
        <f>MAX(0,(SUMIFS($K$2:$K$745,$B$2:$B$745,B237,$A$2:$A$745,A237)-SUMIFS($J$2:$J$745,$B$2:$B$745,B237,$A$2:$A$745,A237)))*((K237-'Tela de entrada'!$G$14)/(IF(SUMIFS($K$2:$K$745,$B$2:$B$745,B237,$A$2:$A$745,A237)-('Tela de entrada'!$G$14*'Tela de entrada'!$D$12)=0,1,(SUMIFS($K$2:$K$745,$B$2:$B$745,B237,$A$2:$A$745,A237)-('Tela de entrada'!$G$14*'Tela de entrada'!$D$12)))))</f>
        <v>0</v>
      </c>
      <c r="M237" s="1">
        <f>MAX(0,(SUMIFS($J$2:$J$745,$B$2:$B$745,B237,$A$2:$A$745,A237)-SUMIFS($K$2:$K$745,$B$2:$B$745,B237,$A$2:$A$745,A237)))*(('Tela de entrada'!$G$15-K237)/(IF((('Tela de entrada'!$G$15*'Tela de entrada'!$D$12)-SUMIFS($K$2:$K$745,$B$2:$B$745,B237,$A$2:$A$745,A237))=0,1,(('Tela de entrada'!$G$15*'Tela de entrada'!$D$12)-SUMIFS($K$2:$K$745,$B$2:$B$745,B237,$A$2:$A$745,A237)))))</f>
        <v>0</v>
      </c>
      <c r="N237" s="1">
        <f>IFERROR(IF(SUM('Tela de entrada'!$G$20:$G$763)&gt;0,INDEX('Tela de entrada'!$G$20:$G$763,MATCH('Contrato Firme'!D237,'Tela de entrada'!$F$20:$F$763,0),1),K237-L237+M237),0)</f>
        <v>15</v>
      </c>
    </row>
    <row r="238" spans="1:14" x14ac:dyDescent="0.25">
      <c r="A238">
        <v>1</v>
      </c>
      <c r="B238">
        <v>1</v>
      </c>
      <c r="C238">
        <v>1</v>
      </c>
      <c r="D238">
        <v>237</v>
      </c>
      <c r="E238">
        <v>1</v>
      </c>
      <c r="F238" s="1">
        <f>INDEX('Tela de entrada'!$C$20:$C$763,MATCH('Contrato Firme'!D238,'Tela de entrada'!$B$20:$B$763,0),1)</f>
        <v>15</v>
      </c>
      <c r="G238">
        <v>0</v>
      </c>
      <c r="H238">
        <f t="shared" si="10"/>
        <v>15</v>
      </c>
      <c r="I238" s="1">
        <f t="shared" si="11"/>
        <v>7.5000000000000002E-4</v>
      </c>
      <c r="J238" s="1">
        <f>IF('Tela de entrada'!$G$13="carga",('Tela de entrada'!$G$12*'Tela de entrada'!$D$12)*I238,'Tela de entrada'!$G$12)</f>
        <v>5.58</v>
      </c>
      <c r="K238" s="1">
        <f>IF('Tela de entrada'!$G$12&gt;0,IFERROR(MIN('Tela de entrada'!$G$15,MAX(J238,'Tela de entrada'!$G$14)),""),0)</f>
        <v>5.58</v>
      </c>
      <c r="L238" s="1">
        <f>MAX(0,(SUMIFS($K$2:$K$745,$B$2:$B$745,B238,$A$2:$A$745,A238)-SUMIFS($J$2:$J$745,$B$2:$B$745,B238,$A$2:$A$745,A238)))*((K238-'Tela de entrada'!$G$14)/(IF(SUMIFS($K$2:$K$745,$B$2:$B$745,B238,$A$2:$A$745,A238)-('Tela de entrada'!$G$14*'Tela de entrada'!$D$12)=0,1,(SUMIFS($K$2:$K$745,$B$2:$B$745,B238,$A$2:$A$745,A238)-('Tela de entrada'!$G$14*'Tela de entrada'!$D$12)))))</f>
        <v>0</v>
      </c>
      <c r="M238" s="1">
        <f>MAX(0,(SUMIFS($J$2:$J$745,$B$2:$B$745,B238,$A$2:$A$745,A238)-SUMIFS($K$2:$K$745,$B$2:$B$745,B238,$A$2:$A$745,A238)))*(('Tela de entrada'!$G$15-K238)/(IF((('Tela de entrada'!$G$15*'Tela de entrada'!$D$12)-SUMIFS($K$2:$K$745,$B$2:$B$745,B238,$A$2:$A$745,A238))=0,1,(('Tela de entrada'!$G$15*'Tela de entrada'!$D$12)-SUMIFS($K$2:$K$745,$B$2:$B$745,B238,$A$2:$A$745,A238)))))</f>
        <v>0.61517335576602694</v>
      </c>
      <c r="N238" s="1">
        <f>IFERROR(IF(SUM('Tela de entrada'!$G$20:$G$763)&gt;0,INDEX('Tela de entrada'!$G$20:$G$763,MATCH('Contrato Firme'!D238,'Tela de entrada'!$F$20:$F$763,0),1),K238-L238+M238),0)</f>
        <v>6.1951733557660269</v>
      </c>
    </row>
    <row r="239" spans="1:14" x14ac:dyDescent="0.25">
      <c r="A239">
        <v>1</v>
      </c>
      <c r="B239">
        <v>1</v>
      </c>
      <c r="C239">
        <v>1</v>
      </c>
      <c r="D239">
        <v>238</v>
      </c>
      <c r="E239">
        <v>1</v>
      </c>
      <c r="F239" s="1">
        <f>INDEX('Tela de entrada'!$C$20:$C$763,MATCH('Contrato Firme'!D239,'Tela de entrada'!$B$20:$B$763,0),1)</f>
        <v>50</v>
      </c>
      <c r="G239">
        <v>0</v>
      </c>
      <c r="H239">
        <f t="shared" si="10"/>
        <v>50</v>
      </c>
      <c r="I239" s="1">
        <f t="shared" si="11"/>
        <v>2.5000000000000001E-3</v>
      </c>
      <c r="J239" s="1">
        <f>IF('Tela de entrada'!$G$13="carga",('Tela de entrada'!$G$12*'Tela de entrada'!$D$12)*I239,'Tela de entrada'!$G$12)</f>
        <v>18.600000000000001</v>
      </c>
      <c r="K239" s="1">
        <f>IF('Tela de entrada'!$G$12&gt;0,IFERROR(MIN('Tela de entrada'!$G$15,MAX(J239,'Tela de entrada'!$G$14)),""),0)</f>
        <v>15</v>
      </c>
      <c r="L239" s="1">
        <f>MAX(0,(SUMIFS($K$2:$K$745,$B$2:$B$745,B239,$A$2:$A$745,A239)-SUMIFS($J$2:$J$745,$B$2:$B$745,B239,$A$2:$A$745,A239)))*((K239-'Tela de entrada'!$G$14)/(IF(SUMIFS($K$2:$K$745,$B$2:$B$745,B239,$A$2:$A$745,A239)-('Tela de entrada'!$G$14*'Tela de entrada'!$D$12)=0,1,(SUMIFS($K$2:$K$745,$B$2:$B$745,B239,$A$2:$A$745,A239)-('Tela de entrada'!$G$14*'Tela de entrada'!$D$12)))))</f>
        <v>0</v>
      </c>
      <c r="M239" s="1">
        <f>MAX(0,(SUMIFS($J$2:$J$745,$B$2:$B$745,B239,$A$2:$A$745,A239)-SUMIFS($K$2:$K$745,$B$2:$B$745,B239,$A$2:$A$745,A239)))*(('Tela de entrada'!$G$15-K239)/(IF((('Tela de entrada'!$G$15*'Tela de entrada'!$D$12)-SUMIFS($K$2:$K$745,$B$2:$B$745,B239,$A$2:$A$745,A239))=0,1,(('Tela de entrada'!$G$15*'Tela de entrada'!$D$12)-SUMIFS($K$2:$K$745,$B$2:$B$745,B239,$A$2:$A$745,A239)))))</f>
        <v>0</v>
      </c>
      <c r="N239" s="1">
        <f>IFERROR(IF(SUM('Tela de entrada'!$G$20:$G$763)&gt;0,INDEX('Tela de entrada'!$G$20:$G$763,MATCH('Contrato Firme'!D239,'Tela de entrada'!$F$20:$F$763,0),1),K239-L239+M239),0)</f>
        <v>15</v>
      </c>
    </row>
    <row r="240" spans="1:14" x14ac:dyDescent="0.25">
      <c r="A240">
        <v>1</v>
      </c>
      <c r="B240">
        <v>1</v>
      </c>
      <c r="C240">
        <v>1</v>
      </c>
      <c r="D240">
        <v>239</v>
      </c>
      <c r="E240">
        <v>1</v>
      </c>
      <c r="F240" s="1">
        <f>INDEX('Tela de entrada'!$C$20:$C$763,MATCH('Contrato Firme'!D240,'Tela de entrada'!$B$20:$B$763,0),1)</f>
        <v>38</v>
      </c>
      <c r="G240">
        <v>0</v>
      </c>
      <c r="H240">
        <f t="shared" si="10"/>
        <v>38</v>
      </c>
      <c r="I240" s="1">
        <f t="shared" si="11"/>
        <v>1.9E-3</v>
      </c>
      <c r="J240" s="1">
        <f>IF('Tela de entrada'!$G$13="carga",('Tela de entrada'!$G$12*'Tela de entrada'!$D$12)*I240,'Tela de entrada'!$G$12)</f>
        <v>14.135999999999999</v>
      </c>
      <c r="K240" s="1">
        <f>IF('Tela de entrada'!$G$12&gt;0,IFERROR(MIN('Tela de entrada'!$G$15,MAX(J240,'Tela de entrada'!$G$14)),""),0)</f>
        <v>14.135999999999999</v>
      </c>
      <c r="L240" s="1">
        <f>MAX(0,(SUMIFS($K$2:$K$745,$B$2:$B$745,B240,$A$2:$A$745,A240)-SUMIFS($J$2:$J$745,$B$2:$B$745,B240,$A$2:$A$745,A240)))*((K240-'Tela de entrada'!$G$14)/(IF(SUMIFS($K$2:$K$745,$B$2:$B$745,B240,$A$2:$A$745,A240)-('Tela de entrada'!$G$14*'Tela de entrada'!$D$12)=0,1,(SUMIFS($K$2:$K$745,$B$2:$B$745,B240,$A$2:$A$745,A240)-('Tela de entrada'!$G$14*'Tela de entrada'!$D$12)))))</f>
        <v>0</v>
      </c>
      <c r="M240" s="1">
        <f>MAX(0,(SUMIFS($J$2:$J$745,$B$2:$B$745,B240,$A$2:$A$745,A240)-SUMIFS($K$2:$K$745,$B$2:$B$745,B240,$A$2:$A$745,A240)))*(('Tela de entrada'!$G$15-K240)/(IF((('Tela de entrada'!$G$15*'Tela de entrada'!$D$12)-SUMIFS($K$2:$K$745,$B$2:$B$745,B240,$A$2:$A$745,A240))=0,1,(('Tela de entrada'!$G$15*'Tela de entrada'!$D$12)-SUMIFS($K$2:$K$745,$B$2:$B$745,B240,$A$2:$A$745,A240)))))</f>
        <v>5.6423543458794884E-2</v>
      </c>
      <c r="N240" s="1">
        <f>IFERROR(IF(SUM('Tela de entrada'!$G$20:$G$763)&gt;0,INDEX('Tela de entrada'!$G$20:$G$763,MATCH('Contrato Firme'!D240,'Tela de entrada'!$F$20:$F$763,0),1),K240-L240+M240),0)</f>
        <v>14.192423543458794</v>
      </c>
    </row>
    <row r="241" spans="1:14" x14ac:dyDescent="0.25">
      <c r="A241">
        <v>1</v>
      </c>
      <c r="B241">
        <v>1</v>
      </c>
      <c r="C241">
        <v>1</v>
      </c>
      <c r="D241">
        <v>240</v>
      </c>
      <c r="E241">
        <v>1</v>
      </c>
      <c r="F241" s="1">
        <f>INDEX('Tela de entrada'!$C$20:$C$763,MATCH('Contrato Firme'!D241,'Tela de entrada'!$B$20:$B$763,0),1)</f>
        <v>16</v>
      </c>
      <c r="G241">
        <v>0</v>
      </c>
      <c r="H241">
        <f t="shared" si="10"/>
        <v>16</v>
      </c>
      <c r="I241" s="1">
        <f t="shared" si="11"/>
        <v>8.0000000000000004E-4</v>
      </c>
      <c r="J241" s="1">
        <f>IF('Tela de entrada'!$G$13="carga",('Tela de entrada'!$G$12*'Tela de entrada'!$D$12)*I241,'Tela de entrada'!$G$12)</f>
        <v>5.952</v>
      </c>
      <c r="K241" s="1">
        <f>IF('Tela de entrada'!$G$12&gt;0,IFERROR(MIN('Tela de entrada'!$G$15,MAX(J241,'Tela de entrada'!$G$14)),""),0)</f>
        <v>5.952</v>
      </c>
      <c r="L241" s="1">
        <f>MAX(0,(SUMIFS($K$2:$K$745,$B$2:$B$745,B241,$A$2:$A$745,A241)-SUMIFS($J$2:$J$745,$B$2:$B$745,B241,$A$2:$A$745,A241)))*((K241-'Tela de entrada'!$G$14)/(IF(SUMIFS($K$2:$K$745,$B$2:$B$745,B241,$A$2:$A$745,A241)-('Tela de entrada'!$G$14*'Tela de entrada'!$D$12)=0,1,(SUMIFS($K$2:$K$745,$B$2:$B$745,B241,$A$2:$A$745,A241)-('Tela de entrada'!$G$14*'Tela de entrada'!$D$12)))))</f>
        <v>0</v>
      </c>
      <c r="M241" s="1">
        <f>MAX(0,(SUMIFS($J$2:$J$745,$B$2:$B$745,B241,$A$2:$A$745,A241)-SUMIFS($K$2:$K$745,$B$2:$B$745,B241,$A$2:$A$745,A241)))*(('Tela de entrada'!$G$15-K241)/(IF((('Tela de entrada'!$G$15*'Tela de entrada'!$D$12)-SUMIFS($K$2:$K$745,$B$2:$B$745,B241,$A$2:$A$745,A241))=0,1,(('Tela de entrada'!$G$15*'Tela de entrada'!$D$12)-SUMIFS($K$2:$K$745,$B$2:$B$745,B241,$A$2:$A$745,A241)))))</f>
        <v>0.59087988566571259</v>
      </c>
      <c r="N241" s="1">
        <f>IFERROR(IF(SUM('Tela de entrada'!$G$20:$G$763)&gt;0,INDEX('Tela de entrada'!$G$20:$G$763,MATCH('Contrato Firme'!D241,'Tela de entrada'!$F$20:$F$763,0),1),K241-L241+M241),0)</f>
        <v>6.5428798856657124</v>
      </c>
    </row>
    <row r="242" spans="1:14" x14ac:dyDescent="0.25">
      <c r="A242">
        <v>1</v>
      </c>
      <c r="B242">
        <v>1</v>
      </c>
      <c r="C242">
        <v>1</v>
      </c>
      <c r="D242">
        <v>241</v>
      </c>
      <c r="E242">
        <v>1</v>
      </c>
      <c r="F242" s="1">
        <f>INDEX('Tela de entrada'!$C$20:$C$763,MATCH('Contrato Firme'!D242,'Tela de entrada'!$B$20:$B$763,0),1)</f>
        <v>22</v>
      </c>
      <c r="G242">
        <v>0</v>
      </c>
      <c r="H242">
        <f t="shared" si="10"/>
        <v>22</v>
      </c>
      <c r="I242" s="1">
        <f t="shared" si="11"/>
        <v>1.1000000000000001E-3</v>
      </c>
      <c r="J242" s="1">
        <f>IF('Tela de entrada'!$G$13="carga",('Tela de entrada'!$G$12*'Tela de entrada'!$D$12)*I242,'Tela de entrada'!$G$12)</f>
        <v>8.1840000000000011</v>
      </c>
      <c r="K242" s="1">
        <f>IF('Tela de entrada'!$G$12&gt;0,IFERROR(MIN('Tela de entrada'!$G$15,MAX(J242,'Tela de entrada'!$G$14)),""),0)</f>
        <v>8.1840000000000011</v>
      </c>
      <c r="L242" s="1">
        <f>MAX(0,(SUMIFS($K$2:$K$745,$B$2:$B$745,B242,$A$2:$A$745,A242)-SUMIFS($J$2:$J$745,$B$2:$B$745,B242,$A$2:$A$745,A242)))*((K242-'Tela de entrada'!$G$14)/(IF(SUMIFS($K$2:$K$745,$B$2:$B$745,B242,$A$2:$A$745,A242)-('Tela de entrada'!$G$14*'Tela de entrada'!$D$12)=0,1,(SUMIFS($K$2:$K$745,$B$2:$B$745,B242,$A$2:$A$745,A242)-('Tela de entrada'!$G$14*'Tela de entrada'!$D$12)))))</f>
        <v>0</v>
      </c>
      <c r="M242" s="1">
        <f>MAX(0,(SUMIFS($J$2:$J$745,$B$2:$B$745,B242,$A$2:$A$745,A242)-SUMIFS($K$2:$K$745,$B$2:$B$745,B242,$A$2:$A$745,A242)))*(('Tela de entrada'!$G$15-K242)/(IF((('Tela de entrada'!$G$15*'Tela de entrada'!$D$12)-SUMIFS($K$2:$K$745,$B$2:$B$745,B242,$A$2:$A$745,A242))=0,1,(('Tela de entrada'!$G$15*'Tela de entrada'!$D$12)-SUMIFS($K$2:$K$745,$B$2:$B$745,B242,$A$2:$A$745,A242)))))</f>
        <v>0.44511906506382587</v>
      </c>
      <c r="N242" s="1">
        <f>IFERROR(IF(SUM('Tela de entrada'!$G$20:$G$763)&gt;0,INDEX('Tela de entrada'!$G$20:$G$763,MATCH('Contrato Firme'!D242,'Tela de entrada'!$F$20:$F$763,0),1),K242-L242+M242),0)</f>
        <v>8.6291190650638274</v>
      </c>
    </row>
    <row r="243" spans="1:14" x14ac:dyDescent="0.25">
      <c r="A243">
        <v>1</v>
      </c>
      <c r="B243">
        <v>1</v>
      </c>
      <c r="C243">
        <v>1</v>
      </c>
      <c r="D243">
        <v>242</v>
      </c>
      <c r="E243">
        <v>1</v>
      </c>
      <c r="F243" s="1">
        <f>INDEX('Tela de entrada'!$C$20:$C$763,MATCH('Contrato Firme'!D243,'Tela de entrada'!$B$20:$B$763,0),1)</f>
        <v>32</v>
      </c>
      <c r="G243">
        <v>0</v>
      </c>
      <c r="H243">
        <f t="shared" si="10"/>
        <v>32</v>
      </c>
      <c r="I243" s="1">
        <f t="shared" si="11"/>
        <v>1.6000000000000001E-3</v>
      </c>
      <c r="J243" s="1">
        <f>IF('Tela de entrada'!$G$13="carga",('Tela de entrada'!$G$12*'Tela de entrada'!$D$12)*I243,'Tela de entrada'!$G$12)</f>
        <v>11.904</v>
      </c>
      <c r="K243" s="1">
        <f>IF('Tela de entrada'!$G$12&gt;0,IFERROR(MIN('Tela de entrada'!$G$15,MAX(J243,'Tela de entrada'!$G$14)),""),0)</f>
        <v>11.904</v>
      </c>
      <c r="L243" s="1">
        <f>MAX(0,(SUMIFS($K$2:$K$745,$B$2:$B$745,B243,$A$2:$A$745,A243)-SUMIFS($J$2:$J$745,$B$2:$B$745,B243,$A$2:$A$745,A243)))*((K243-'Tela de entrada'!$G$14)/(IF(SUMIFS($K$2:$K$745,$B$2:$B$745,B243,$A$2:$A$745,A243)-('Tela de entrada'!$G$14*'Tela de entrada'!$D$12)=0,1,(SUMIFS($K$2:$K$745,$B$2:$B$745,B243,$A$2:$A$745,A243)-('Tela de entrada'!$G$14*'Tela de entrada'!$D$12)))))</f>
        <v>0</v>
      </c>
      <c r="M243" s="1">
        <f>MAX(0,(SUMIFS($J$2:$J$745,$B$2:$B$745,B243,$A$2:$A$745,A243)-SUMIFS($K$2:$K$745,$B$2:$B$745,B243,$A$2:$A$745,A243)))*(('Tela de entrada'!$G$15-K243)/(IF((('Tela de entrada'!$G$15*'Tela de entrada'!$D$12)-SUMIFS($K$2:$K$745,$B$2:$B$745,B243,$A$2:$A$745,A243))=0,1,(('Tela de entrada'!$G$15*'Tela de entrada'!$D$12)-SUMIFS($K$2:$K$745,$B$2:$B$745,B243,$A$2:$A$745,A243)))))</f>
        <v>0.20218436406068147</v>
      </c>
      <c r="N243" s="1">
        <f>IFERROR(IF(SUM('Tela de entrada'!$G$20:$G$763)&gt;0,INDEX('Tela de entrada'!$G$20:$G$763,MATCH('Contrato Firme'!D243,'Tela de entrada'!$F$20:$F$763,0),1),K243-L243+M243),0)</f>
        <v>12.106184364060681</v>
      </c>
    </row>
    <row r="244" spans="1:14" x14ac:dyDescent="0.25">
      <c r="A244">
        <v>1</v>
      </c>
      <c r="B244">
        <v>1</v>
      </c>
      <c r="C244">
        <v>1</v>
      </c>
      <c r="D244">
        <v>243</v>
      </c>
      <c r="E244">
        <v>1</v>
      </c>
      <c r="F244" s="1">
        <f>INDEX('Tela de entrada'!$C$20:$C$763,MATCH('Contrato Firme'!D244,'Tela de entrada'!$B$20:$B$763,0),1)</f>
        <v>50</v>
      </c>
      <c r="G244">
        <v>0</v>
      </c>
      <c r="H244">
        <f t="shared" si="10"/>
        <v>50</v>
      </c>
      <c r="I244" s="1">
        <f t="shared" si="11"/>
        <v>2.5000000000000001E-3</v>
      </c>
      <c r="J244" s="1">
        <f>IF('Tela de entrada'!$G$13="carga",('Tela de entrada'!$G$12*'Tela de entrada'!$D$12)*I244,'Tela de entrada'!$G$12)</f>
        <v>18.600000000000001</v>
      </c>
      <c r="K244" s="1">
        <f>IF('Tela de entrada'!$G$12&gt;0,IFERROR(MIN('Tela de entrada'!$G$15,MAX(J244,'Tela de entrada'!$G$14)),""),0)</f>
        <v>15</v>
      </c>
      <c r="L244" s="1">
        <f>MAX(0,(SUMIFS($K$2:$K$745,$B$2:$B$745,B244,$A$2:$A$745,A244)-SUMIFS($J$2:$J$745,$B$2:$B$745,B244,$A$2:$A$745,A244)))*((K244-'Tela de entrada'!$G$14)/(IF(SUMIFS($K$2:$K$745,$B$2:$B$745,B244,$A$2:$A$745,A244)-('Tela de entrada'!$G$14*'Tela de entrada'!$D$12)=0,1,(SUMIFS($K$2:$K$745,$B$2:$B$745,B244,$A$2:$A$745,A244)-('Tela de entrada'!$G$14*'Tela de entrada'!$D$12)))))</f>
        <v>0</v>
      </c>
      <c r="M244" s="1">
        <f>MAX(0,(SUMIFS($J$2:$J$745,$B$2:$B$745,B244,$A$2:$A$745,A244)-SUMIFS($K$2:$K$745,$B$2:$B$745,B244,$A$2:$A$745,A244)))*(('Tela de entrada'!$G$15-K244)/(IF((('Tela de entrada'!$G$15*'Tela de entrada'!$D$12)-SUMIFS($K$2:$K$745,$B$2:$B$745,B244,$A$2:$A$745,A244))=0,1,(('Tela de entrada'!$G$15*'Tela de entrada'!$D$12)-SUMIFS($K$2:$K$745,$B$2:$B$745,B244,$A$2:$A$745,A244)))))</f>
        <v>0</v>
      </c>
      <c r="N244" s="1">
        <f>IFERROR(IF(SUM('Tela de entrada'!$G$20:$G$763)&gt;0,INDEX('Tela de entrada'!$G$20:$G$763,MATCH('Contrato Firme'!D244,'Tela de entrada'!$F$20:$F$763,0),1),K244-L244+M244),0)</f>
        <v>15</v>
      </c>
    </row>
    <row r="245" spans="1:14" x14ac:dyDescent="0.25">
      <c r="A245">
        <v>1</v>
      </c>
      <c r="B245">
        <v>1</v>
      </c>
      <c r="C245">
        <v>1</v>
      </c>
      <c r="D245">
        <v>244</v>
      </c>
      <c r="E245">
        <v>1</v>
      </c>
      <c r="F245" s="1">
        <f>INDEX('Tela de entrada'!$C$20:$C$763,MATCH('Contrato Firme'!D245,'Tela de entrada'!$B$20:$B$763,0),1)</f>
        <v>26</v>
      </c>
      <c r="G245">
        <v>0</v>
      </c>
      <c r="H245">
        <f t="shared" si="10"/>
        <v>26</v>
      </c>
      <c r="I245" s="1">
        <f t="shared" si="11"/>
        <v>1.2999999999999999E-3</v>
      </c>
      <c r="J245" s="1">
        <f>IF('Tela de entrada'!$G$13="carga",('Tela de entrada'!$G$12*'Tela de entrada'!$D$12)*I245,'Tela de entrada'!$G$12)</f>
        <v>9.6719999999999988</v>
      </c>
      <c r="K245" s="1">
        <f>IF('Tela de entrada'!$G$12&gt;0,IFERROR(MIN('Tela de entrada'!$G$15,MAX(J245,'Tela de entrada'!$G$14)),""),0)</f>
        <v>9.6719999999999988</v>
      </c>
      <c r="L245" s="1">
        <f>MAX(0,(SUMIFS($K$2:$K$745,$B$2:$B$745,B245,$A$2:$A$745,A245)-SUMIFS($J$2:$J$745,$B$2:$B$745,B245,$A$2:$A$745,A245)))*((K245-'Tela de entrada'!$G$14)/(IF(SUMIFS($K$2:$K$745,$B$2:$B$745,B245,$A$2:$A$745,A245)-('Tela de entrada'!$G$14*'Tela de entrada'!$D$12)=0,1,(SUMIFS($K$2:$K$745,$B$2:$B$745,B245,$A$2:$A$745,A245)-('Tela de entrada'!$G$14*'Tela de entrada'!$D$12)))))</f>
        <v>0</v>
      </c>
      <c r="M245" s="1">
        <f>MAX(0,(SUMIFS($J$2:$J$745,$B$2:$B$745,B245,$A$2:$A$745,A245)-SUMIFS($K$2:$K$745,$B$2:$B$745,B245,$A$2:$A$745,A245)))*(('Tela de entrada'!$G$15-K245)/(IF((('Tela de entrada'!$G$15*'Tela de entrada'!$D$12)-SUMIFS($K$2:$K$745,$B$2:$B$745,B245,$A$2:$A$745,A245))=0,1,(('Tela de entrada'!$G$15*'Tela de entrada'!$D$12)-SUMIFS($K$2:$K$745,$B$2:$B$745,B245,$A$2:$A$745,A245)))))</f>
        <v>0.34794518466256819</v>
      </c>
      <c r="N245" s="1">
        <f>IFERROR(IF(SUM('Tela de entrada'!$G$20:$G$763)&gt;0,INDEX('Tela de entrada'!$G$20:$G$763,MATCH('Contrato Firme'!D245,'Tela de entrada'!$F$20:$F$763,0),1),K245-L245+M245),0)</f>
        <v>10.019945184662568</v>
      </c>
    </row>
    <row r="246" spans="1:14" x14ac:dyDescent="0.25">
      <c r="A246">
        <v>1</v>
      </c>
      <c r="B246">
        <v>1</v>
      </c>
      <c r="C246">
        <v>1</v>
      </c>
      <c r="D246">
        <v>245</v>
      </c>
      <c r="E246">
        <v>1</v>
      </c>
      <c r="F246" s="1">
        <f>INDEX('Tela de entrada'!$C$20:$C$763,MATCH('Contrato Firme'!D246,'Tela de entrada'!$B$20:$B$763,0),1)</f>
        <v>8</v>
      </c>
      <c r="G246">
        <v>0</v>
      </c>
      <c r="H246">
        <f t="shared" si="10"/>
        <v>8</v>
      </c>
      <c r="I246" s="1">
        <f t="shared" si="11"/>
        <v>4.0000000000000002E-4</v>
      </c>
      <c r="J246" s="1">
        <f>IF('Tela de entrada'!$G$13="carga",('Tela de entrada'!$G$12*'Tela de entrada'!$D$12)*I246,'Tela de entrada'!$G$12)</f>
        <v>2.976</v>
      </c>
      <c r="K246" s="1">
        <f>IF('Tela de entrada'!$G$12&gt;0,IFERROR(MIN('Tela de entrada'!$G$15,MAX(J246,'Tela de entrada'!$G$14)),""),0)</f>
        <v>3</v>
      </c>
      <c r="L246" s="1">
        <f>MAX(0,(SUMIFS($K$2:$K$745,$B$2:$B$745,B246,$A$2:$A$745,A246)-SUMIFS($J$2:$J$745,$B$2:$B$745,B246,$A$2:$A$745,A246)))*((K246-'Tela de entrada'!$G$14)/(IF(SUMIFS($K$2:$K$745,$B$2:$B$745,B246,$A$2:$A$745,A246)-('Tela de entrada'!$G$14*'Tela de entrada'!$D$12)=0,1,(SUMIFS($K$2:$K$745,$B$2:$B$745,B246,$A$2:$A$745,A246)-('Tela de entrada'!$G$14*'Tela de entrada'!$D$12)))))</f>
        <v>0</v>
      </c>
      <c r="M246" s="1">
        <f>MAX(0,(SUMIFS($J$2:$J$745,$B$2:$B$745,B246,$A$2:$A$745,A246)-SUMIFS($K$2:$K$745,$B$2:$B$745,B246,$A$2:$A$745,A246)))*(('Tela de entrada'!$G$15-K246)/(IF((('Tela de entrada'!$G$15*'Tela de entrada'!$D$12)-SUMIFS($K$2:$K$745,$B$2:$B$745,B246,$A$2:$A$745,A246))=0,1,(('Tela de entrada'!$G$15*'Tela de entrada'!$D$12)-SUMIFS($K$2:$K$745,$B$2:$B$745,B246,$A$2:$A$745,A246)))))</f>
        <v>0.78366032581659484</v>
      </c>
      <c r="N246" s="1">
        <f>IFERROR(IF(SUM('Tela de entrada'!$G$20:$G$763)&gt;0,INDEX('Tela de entrada'!$G$20:$G$763,MATCH('Contrato Firme'!D246,'Tela de entrada'!$F$20:$F$763,0),1),K246-L246+M246),0)</f>
        <v>3.7836603258165948</v>
      </c>
    </row>
    <row r="247" spans="1:14" x14ac:dyDescent="0.25">
      <c r="A247">
        <v>1</v>
      </c>
      <c r="B247">
        <v>1</v>
      </c>
      <c r="C247">
        <v>1</v>
      </c>
      <c r="D247">
        <v>246</v>
      </c>
      <c r="E247">
        <v>1</v>
      </c>
      <c r="F247" s="1">
        <f>INDEX('Tela de entrada'!$C$20:$C$763,MATCH('Contrato Firme'!D247,'Tela de entrada'!$B$20:$B$763,0),1)</f>
        <v>11</v>
      </c>
      <c r="G247">
        <v>0</v>
      </c>
      <c r="H247">
        <f t="shared" si="10"/>
        <v>11</v>
      </c>
      <c r="I247" s="1">
        <f t="shared" si="11"/>
        <v>5.5000000000000003E-4</v>
      </c>
      <c r="J247" s="1">
        <f>IF('Tela de entrada'!$G$13="carga",('Tela de entrada'!$G$12*'Tela de entrada'!$D$12)*I247,'Tela de entrada'!$G$12)</f>
        <v>4.0920000000000005</v>
      </c>
      <c r="K247" s="1">
        <f>IF('Tela de entrada'!$G$12&gt;0,IFERROR(MIN('Tela de entrada'!$G$15,MAX(J247,'Tela de entrada'!$G$14)),""),0)</f>
        <v>4.0920000000000005</v>
      </c>
      <c r="L247" s="1">
        <f>MAX(0,(SUMIFS($K$2:$K$745,$B$2:$B$745,B247,$A$2:$A$745,A247)-SUMIFS($J$2:$J$745,$B$2:$B$745,B247,$A$2:$A$745,A247)))*((K247-'Tela de entrada'!$G$14)/(IF(SUMIFS($K$2:$K$745,$B$2:$B$745,B247,$A$2:$A$745,A247)-('Tela de entrada'!$G$14*'Tela de entrada'!$D$12)=0,1,(SUMIFS($K$2:$K$745,$B$2:$B$745,B247,$A$2:$A$745,A247)-('Tela de entrada'!$G$14*'Tela de entrada'!$D$12)))))</f>
        <v>0</v>
      </c>
      <c r="M247" s="1">
        <f>MAX(0,(SUMIFS($J$2:$J$745,$B$2:$B$745,B247,$A$2:$A$745,A247)-SUMIFS($K$2:$K$745,$B$2:$B$745,B247,$A$2:$A$745,A247)))*(('Tela de entrada'!$G$15-K247)/(IF((('Tela de entrada'!$G$15*'Tela de entrada'!$D$12)-SUMIFS($K$2:$K$745,$B$2:$B$745,B247,$A$2:$A$745,A247))=0,1,(('Tela de entrada'!$G$15*'Tela de entrada'!$D$12)-SUMIFS($K$2:$K$745,$B$2:$B$745,B247,$A$2:$A$745,A247)))))</f>
        <v>0.71234723616728468</v>
      </c>
      <c r="N247" s="1">
        <f>IFERROR(IF(SUM('Tela de entrada'!$G$20:$G$763)&gt;0,INDEX('Tela de entrada'!$G$20:$G$763,MATCH('Contrato Firme'!D247,'Tela de entrada'!$F$20:$F$763,0),1),K247-L247+M247),0)</f>
        <v>4.8043472361672848</v>
      </c>
    </row>
    <row r="248" spans="1:14" x14ac:dyDescent="0.25">
      <c r="A248">
        <v>1</v>
      </c>
      <c r="B248">
        <v>1</v>
      </c>
      <c r="C248">
        <v>1</v>
      </c>
      <c r="D248">
        <v>247</v>
      </c>
      <c r="E248">
        <v>1</v>
      </c>
      <c r="F248" s="1">
        <f>INDEX('Tela de entrada'!$C$20:$C$763,MATCH('Contrato Firme'!D248,'Tela de entrada'!$B$20:$B$763,0),1)</f>
        <v>24</v>
      </c>
      <c r="G248">
        <v>0</v>
      </c>
      <c r="H248">
        <f t="shared" si="10"/>
        <v>24</v>
      </c>
      <c r="I248" s="1">
        <f t="shared" si="11"/>
        <v>1.1999999999999999E-3</v>
      </c>
      <c r="J248" s="1">
        <f>IF('Tela de entrada'!$G$13="carga",('Tela de entrada'!$G$12*'Tela de entrada'!$D$12)*I248,'Tela de entrada'!$G$12)</f>
        <v>8.927999999999999</v>
      </c>
      <c r="K248" s="1">
        <f>IF('Tela de entrada'!$G$12&gt;0,IFERROR(MIN('Tela de entrada'!$G$15,MAX(J248,'Tela de entrada'!$G$14)),""),0)</f>
        <v>8.927999999999999</v>
      </c>
      <c r="L248" s="1">
        <f>MAX(0,(SUMIFS($K$2:$K$745,$B$2:$B$745,B248,$A$2:$A$745,A248)-SUMIFS($J$2:$J$745,$B$2:$B$745,B248,$A$2:$A$745,A248)))*((K248-'Tela de entrada'!$G$14)/(IF(SUMIFS($K$2:$K$745,$B$2:$B$745,B248,$A$2:$A$745,A248)-('Tela de entrada'!$G$14*'Tela de entrada'!$D$12)=0,1,(SUMIFS($K$2:$K$745,$B$2:$B$745,B248,$A$2:$A$745,A248)-('Tela de entrada'!$G$14*'Tela de entrada'!$D$12)))))</f>
        <v>0</v>
      </c>
      <c r="M248" s="1">
        <f>MAX(0,(SUMIFS($J$2:$J$745,$B$2:$B$745,B248,$A$2:$A$745,A248)-SUMIFS($K$2:$K$745,$B$2:$B$745,B248,$A$2:$A$745,A248)))*(('Tela de entrada'!$G$15-K248)/(IF((('Tela de entrada'!$G$15*'Tela de entrada'!$D$12)-SUMIFS($K$2:$K$745,$B$2:$B$745,B248,$A$2:$A$745,A248))=0,1,(('Tela de entrada'!$G$15*'Tela de entrada'!$D$12)-SUMIFS($K$2:$K$745,$B$2:$B$745,B248,$A$2:$A$745,A248)))))</f>
        <v>0.39653212486319711</v>
      </c>
      <c r="N248" s="1">
        <f>IFERROR(IF(SUM('Tela de entrada'!$G$20:$G$763)&gt;0,INDEX('Tela de entrada'!$G$20:$G$763,MATCH('Contrato Firme'!D248,'Tela de entrada'!$F$20:$F$763,0),1),K248-L248+M248),0)</f>
        <v>9.3245321248631967</v>
      </c>
    </row>
    <row r="249" spans="1:14" x14ac:dyDescent="0.25">
      <c r="A249">
        <v>1</v>
      </c>
      <c r="B249">
        <v>1</v>
      </c>
      <c r="C249">
        <v>1</v>
      </c>
      <c r="D249">
        <v>248</v>
      </c>
      <c r="E249">
        <v>1</v>
      </c>
      <c r="F249" s="1">
        <f>INDEX('Tela de entrada'!$C$20:$C$763,MATCH('Contrato Firme'!D249,'Tela de entrada'!$B$20:$B$763,0),1)</f>
        <v>5</v>
      </c>
      <c r="G249">
        <v>0</v>
      </c>
      <c r="H249">
        <f t="shared" si="10"/>
        <v>5</v>
      </c>
      <c r="I249" s="1">
        <f t="shared" si="11"/>
        <v>2.5000000000000001E-4</v>
      </c>
      <c r="J249" s="1">
        <f>IF('Tela de entrada'!$G$13="carga",('Tela de entrada'!$G$12*'Tela de entrada'!$D$12)*I249,'Tela de entrada'!$G$12)</f>
        <v>1.86</v>
      </c>
      <c r="K249" s="1">
        <f>IF('Tela de entrada'!$G$12&gt;0,IFERROR(MIN('Tela de entrada'!$G$15,MAX(J249,'Tela de entrada'!$G$14)),""),0)</f>
        <v>3</v>
      </c>
      <c r="L249" s="1">
        <f>MAX(0,(SUMIFS($K$2:$K$745,$B$2:$B$745,B249,$A$2:$A$745,A249)-SUMIFS($J$2:$J$745,$B$2:$B$745,B249,$A$2:$A$745,A249)))*((K249-'Tela de entrada'!$G$14)/(IF(SUMIFS($K$2:$K$745,$B$2:$B$745,B249,$A$2:$A$745,A249)-('Tela de entrada'!$G$14*'Tela de entrada'!$D$12)=0,1,(SUMIFS($K$2:$K$745,$B$2:$B$745,B249,$A$2:$A$745,A249)-('Tela de entrada'!$G$14*'Tela de entrada'!$D$12)))))</f>
        <v>0</v>
      </c>
      <c r="M249" s="1">
        <f>MAX(0,(SUMIFS($J$2:$J$745,$B$2:$B$745,B249,$A$2:$A$745,A249)-SUMIFS($K$2:$K$745,$B$2:$B$745,B249,$A$2:$A$745,A249)))*(('Tela de entrada'!$G$15-K249)/(IF((('Tela de entrada'!$G$15*'Tela de entrada'!$D$12)-SUMIFS($K$2:$K$745,$B$2:$B$745,B249,$A$2:$A$745,A249))=0,1,(('Tela de entrada'!$G$15*'Tela de entrada'!$D$12)-SUMIFS($K$2:$K$745,$B$2:$B$745,B249,$A$2:$A$745,A249)))))</f>
        <v>0.78366032581659484</v>
      </c>
      <c r="N249" s="1">
        <f>IFERROR(IF(SUM('Tela de entrada'!$G$20:$G$763)&gt;0,INDEX('Tela de entrada'!$G$20:$G$763,MATCH('Contrato Firme'!D249,'Tela de entrada'!$F$20:$F$763,0),1),K249-L249+M249),0)</f>
        <v>3.7836603258165948</v>
      </c>
    </row>
    <row r="250" spans="1:14" x14ac:dyDescent="0.25">
      <c r="A250">
        <v>1</v>
      </c>
      <c r="B250">
        <v>1</v>
      </c>
      <c r="C250">
        <v>1</v>
      </c>
      <c r="D250">
        <v>249</v>
      </c>
      <c r="E250">
        <v>1</v>
      </c>
      <c r="F250" s="1">
        <f>INDEX('Tela de entrada'!$C$20:$C$763,MATCH('Contrato Firme'!D250,'Tela de entrada'!$B$20:$B$763,0),1)</f>
        <v>10</v>
      </c>
      <c r="G250">
        <v>0</v>
      </c>
      <c r="H250">
        <f t="shared" si="10"/>
        <v>10</v>
      </c>
      <c r="I250" s="1">
        <f t="shared" si="11"/>
        <v>5.0000000000000001E-4</v>
      </c>
      <c r="J250" s="1">
        <f>IF('Tela de entrada'!$G$13="carga",('Tela de entrada'!$G$12*'Tela de entrada'!$D$12)*I250,'Tela de entrada'!$G$12)</f>
        <v>3.72</v>
      </c>
      <c r="K250" s="1">
        <f>IF('Tela de entrada'!$G$12&gt;0,IFERROR(MIN('Tela de entrada'!$G$15,MAX(J250,'Tela de entrada'!$G$14)),""),0)</f>
        <v>3.72</v>
      </c>
      <c r="L250" s="1">
        <f>MAX(0,(SUMIFS($K$2:$K$745,$B$2:$B$745,B250,$A$2:$A$745,A250)-SUMIFS($J$2:$J$745,$B$2:$B$745,B250,$A$2:$A$745,A250)))*((K250-'Tela de entrada'!$G$14)/(IF(SUMIFS($K$2:$K$745,$B$2:$B$745,B250,$A$2:$A$745,A250)-('Tela de entrada'!$G$14*'Tela de entrada'!$D$12)=0,1,(SUMIFS($K$2:$K$745,$B$2:$B$745,B250,$A$2:$A$745,A250)-('Tela de entrada'!$G$14*'Tela de entrada'!$D$12)))))</f>
        <v>0</v>
      </c>
      <c r="M250" s="1">
        <f>MAX(0,(SUMIFS($J$2:$J$745,$B$2:$B$745,B250,$A$2:$A$745,A250)-SUMIFS($K$2:$K$745,$B$2:$B$745,B250,$A$2:$A$745,A250)))*(('Tela de entrada'!$G$15-K250)/(IF((('Tela de entrada'!$G$15*'Tela de entrada'!$D$12)-SUMIFS($K$2:$K$745,$B$2:$B$745,B250,$A$2:$A$745,A250))=0,1,(('Tela de entrada'!$G$15*'Tela de entrada'!$D$12)-SUMIFS($K$2:$K$745,$B$2:$B$745,B250,$A$2:$A$745,A250)))))</f>
        <v>0.73664070626759925</v>
      </c>
      <c r="N250" s="1">
        <f>IFERROR(IF(SUM('Tela de entrada'!$G$20:$G$763)&gt;0,INDEX('Tela de entrada'!$G$20:$G$763,MATCH('Contrato Firme'!D250,'Tela de entrada'!$F$20:$F$763,0),1),K250-L250+M250),0)</f>
        <v>4.4566407062675992</v>
      </c>
    </row>
    <row r="251" spans="1:14" x14ac:dyDescent="0.25">
      <c r="A251">
        <v>1</v>
      </c>
      <c r="B251">
        <v>1</v>
      </c>
      <c r="C251">
        <v>1</v>
      </c>
      <c r="D251">
        <v>250</v>
      </c>
      <c r="E251">
        <v>1</v>
      </c>
      <c r="F251" s="1">
        <f>INDEX('Tela de entrada'!$C$20:$C$763,MATCH('Contrato Firme'!D251,'Tela de entrada'!$B$20:$B$763,0),1)</f>
        <v>10</v>
      </c>
      <c r="G251">
        <v>0</v>
      </c>
      <c r="H251">
        <f t="shared" si="10"/>
        <v>10</v>
      </c>
      <c r="I251" s="1">
        <f t="shared" si="11"/>
        <v>5.0000000000000001E-4</v>
      </c>
      <c r="J251" s="1">
        <f>IF('Tela de entrada'!$G$13="carga",('Tela de entrada'!$G$12*'Tela de entrada'!$D$12)*I251,'Tela de entrada'!$G$12)</f>
        <v>3.72</v>
      </c>
      <c r="K251" s="1">
        <f>IF('Tela de entrada'!$G$12&gt;0,IFERROR(MIN('Tela de entrada'!$G$15,MAX(J251,'Tela de entrada'!$G$14)),""),0)</f>
        <v>3.72</v>
      </c>
      <c r="L251" s="1">
        <f>MAX(0,(SUMIFS($K$2:$K$745,$B$2:$B$745,B251,$A$2:$A$745,A251)-SUMIFS($J$2:$J$745,$B$2:$B$745,B251,$A$2:$A$745,A251)))*((K251-'Tela de entrada'!$G$14)/(IF(SUMIFS($K$2:$K$745,$B$2:$B$745,B251,$A$2:$A$745,A251)-('Tela de entrada'!$G$14*'Tela de entrada'!$D$12)=0,1,(SUMIFS($K$2:$K$745,$B$2:$B$745,B251,$A$2:$A$745,A251)-('Tela de entrada'!$G$14*'Tela de entrada'!$D$12)))))</f>
        <v>0</v>
      </c>
      <c r="M251" s="1">
        <f>MAX(0,(SUMIFS($J$2:$J$745,$B$2:$B$745,B251,$A$2:$A$745,A251)-SUMIFS($K$2:$K$745,$B$2:$B$745,B251,$A$2:$A$745,A251)))*(('Tela de entrada'!$G$15-K251)/(IF((('Tela de entrada'!$G$15*'Tela de entrada'!$D$12)-SUMIFS($K$2:$K$745,$B$2:$B$745,B251,$A$2:$A$745,A251))=0,1,(('Tela de entrada'!$G$15*'Tela de entrada'!$D$12)-SUMIFS($K$2:$K$745,$B$2:$B$745,B251,$A$2:$A$745,A251)))))</f>
        <v>0.73664070626759925</v>
      </c>
      <c r="N251" s="1">
        <f>IFERROR(IF(SUM('Tela de entrada'!$G$20:$G$763)&gt;0,INDEX('Tela de entrada'!$G$20:$G$763,MATCH('Contrato Firme'!D251,'Tela de entrada'!$F$20:$F$763,0),1),K251-L251+M251),0)</f>
        <v>4.4566407062675992</v>
      </c>
    </row>
    <row r="252" spans="1:14" x14ac:dyDescent="0.25">
      <c r="A252">
        <v>1</v>
      </c>
      <c r="B252">
        <v>1</v>
      </c>
      <c r="C252">
        <v>1</v>
      </c>
      <c r="D252">
        <v>251</v>
      </c>
      <c r="E252">
        <v>1</v>
      </c>
      <c r="F252" s="1">
        <f>INDEX('Tela de entrada'!$C$20:$C$763,MATCH('Contrato Firme'!D252,'Tela de entrada'!$B$20:$B$763,0),1)</f>
        <v>28</v>
      </c>
      <c r="G252">
        <v>0</v>
      </c>
      <c r="H252">
        <f t="shared" si="10"/>
        <v>28</v>
      </c>
      <c r="I252" s="1">
        <f t="shared" si="11"/>
        <v>1.4E-3</v>
      </c>
      <c r="J252" s="1">
        <f>IF('Tela de entrada'!$G$13="carga",('Tela de entrada'!$G$12*'Tela de entrada'!$D$12)*I252,'Tela de entrada'!$G$12)</f>
        <v>10.416</v>
      </c>
      <c r="K252" s="1">
        <f>IF('Tela de entrada'!$G$12&gt;0,IFERROR(MIN('Tela de entrada'!$G$15,MAX(J252,'Tela de entrada'!$G$14)),""),0)</f>
        <v>10.416</v>
      </c>
      <c r="L252" s="1">
        <f>MAX(0,(SUMIFS($K$2:$K$745,$B$2:$B$745,B252,$A$2:$A$745,A252)-SUMIFS($J$2:$J$745,$B$2:$B$745,B252,$A$2:$A$745,A252)))*((K252-'Tela de entrada'!$G$14)/(IF(SUMIFS($K$2:$K$745,$B$2:$B$745,B252,$A$2:$A$745,A252)-('Tela de entrada'!$G$14*'Tela de entrada'!$D$12)=0,1,(SUMIFS($K$2:$K$745,$B$2:$B$745,B252,$A$2:$A$745,A252)-('Tela de entrada'!$G$14*'Tela de entrada'!$D$12)))))</f>
        <v>0</v>
      </c>
      <c r="M252" s="1">
        <f>MAX(0,(SUMIFS($J$2:$J$745,$B$2:$B$745,B252,$A$2:$A$745,A252)-SUMIFS($K$2:$K$745,$B$2:$B$745,B252,$A$2:$A$745,A252)))*(('Tela de entrada'!$G$15-K252)/(IF((('Tela de entrada'!$G$15*'Tela de entrada'!$D$12)-SUMIFS($K$2:$K$745,$B$2:$B$745,B252,$A$2:$A$745,A252))=0,1,(('Tela de entrada'!$G$15*'Tela de entrada'!$D$12)-SUMIFS($K$2:$K$745,$B$2:$B$745,B252,$A$2:$A$745,A252)))))</f>
        <v>0.2993582444619392</v>
      </c>
      <c r="N252" s="1">
        <f>IFERROR(IF(SUM('Tela de entrada'!$G$20:$G$763)&gt;0,INDEX('Tela de entrada'!$G$20:$G$763,MATCH('Contrato Firme'!D252,'Tela de entrada'!$F$20:$F$763,0),1),K252-L252+M252),0)</f>
        <v>10.715358244461939</v>
      </c>
    </row>
    <row r="253" spans="1:14" x14ac:dyDescent="0.25">
      <c r="A253">
        <v>1</v>
      </c>
      <c r="B253">
        <v>1</v>
      </c>
      <c r="C253">
        <v>1</v>
      </c>
      <c r="D253">
        <v>252</v>
      </c>
      <c r="E253">
        <v>1</v>
      </c>
      <c r="F253" s="1">
        <f>INDEX('Tela de entrada'!$C$20:$C$763,MATCH('Contrato Firme'!D253,'Tela de entrada'!$B$20:$B$763,0),1)</f>
        <v>31</v>
      </c>
      <c r="G253">
        <v>0</v>
      </c>
      <c r="H253">
        <f t="shared" si="10"/>
        <v>31</v>
      </c>
      <c r="I253" s="1">
        <f t="shared" si="11"/>
        <v>1.5499999999999999E-3</v>
      </c>
      <c r="J253" s="1">
        <f>IF('Tela de entrada'!$G$13="carga",('Tela de entrada'!$G$12*'Tela de entrada'!$D$12)*I253,'Tela de entrada'!$G$12)</f>
        <v>11.532</v>
      </c>
      <c r="K253" s="1">
        <f>IF('Tela de entrada'!$G$12&gt;0,IFERROR(MIN('Tela de entrada'!$G$15,MAX(J253,'Tela de entrada'!$G$14)),""),0)</f>
        <v>11.532</v>
      </c>
      <c r="L253" s="1">
        <f>MAX(0,(SUMIFS($K$2:$K$745,$B$2:$B$745,B253,$A$2:$A$745,A253)-SUMIFS($J$2:$J$745,$B$2:$B$745,B253,$A$2:$A$745,A253)))*((K253-'Tela de entrada'!$G$14)/(IF(SUMIFS($K$2:$K$745,$B$2:$B$745,B253,$A$2:$A$745,A253)-('Tela de entrada'!$G$14*'Tela de entrada'!$D$12)=0,1,(SUMIFS($K$2:$K$745,$B$2:$B$745,B253,$A$2:$A$745,A253)-('Tela de entrada'!$G$14*'Tela de entrada'!$D$12)))))</f>
        <v>0</v>
      </c>
      <c r="M253" s="1">
        <f>MAX(0,(SUMIFS($J$2:$J$745,$B$2:$B$745,B253,$A$2:$A$745,A253)-SUMIFS($K$2:$K$745,$B$2:$B$745,B253,$A$2:$A$745,A253)))*(('Tela de entrada'!$G$15-K253)/(IF((('Tela de entrada'!$G$15*'Tela de entrada'!$D$12)-SUMIFS($K$2:$K$745,$B$2:$B$745,B253,$A$2:$A$745,A253))=0,1,(('Tela de entrada'!$G$15*'Tela de entrada'!$D$12)-SUMIFS($K$2:$K$745,$B$2:$B$745,B253,$A$2:$A$745,A253)))))</f>
        <v>0.22647783416099593</v>
      </c>
      <c r="N253" s="1">
        <f>IFERROR(IF(SUM('Tela de entrada'!$G$20:$G$763)&gt;0,INDEX('Tela de entrada'!$G$20:$G$763,MATCH('Contrato Firme'!D253,'Tela de entrada'!$F$20:$F$763,0),1),K253-L253+M253),0)</f>
        <v>11.758477834160995</v>
      </c>
    </row>
    <row r="254" spans="1:14" x14ac:dyDescent="0.25">
      <c r="A254">
        <v>1</v>
      </c>
      <c r="B254">
        <v>1</v>
      </c>
      <c r="C254">
        <v>1</v>
      </c>
      <c r="D254">
        <v>253</v>
      </c>
      <c r="E254">
        <v>1</v>
      </c>
      <c r="F254" s="1">
        <f>INDEX('Tela de entrada'!$C$20:$C$763,MATCH('Contrato Firme'!D254,'Tela de entrada'!$B$20:$B$763,0),1)</f>
        <v>32</v>
      </c>
      <c r="G254">
        <v>0</v>
      </c>
      <c r="H254">
        <f t="shared" si="10"/>
        <v>32</v>
      </c>
      <c r="I254" s="1">
        <f t="shared" si="11"/>
        <v>1.6000000000000001E-3</v>
      </c>
      <c r="J254" s="1">
        <f>IF('Tela de entrada'!$G$13="carga",('Tela de entrada'!$G$12*'Tela de entrada'!$D$12)*I254,'Tela de entrada'!$G$12)</f>
        <v>11.904</v>
      </c>
      <c r="K254" s="1">
        <f>IF('Tela de entrada'!$G$12&gt;0,IFERROR(MIN('Tela de entrada'!$G$15,MAX(J254,'Tela de entrada'!$G$14)),""),0)</f>
        <v>11.904</v>
      </c>
      <c r="L254" s="1">
        <f>MAX(0,(SUMIFS($K$2:$K$745,$B$2:$B$745,B254,$A$2:$A$745,A254)-SUMIFS($J$2:$J$745,$B$2:$B$745,B254,$A$2:$A$745,A254)))*((K254-'Tela de entrada'!$G$14)/(IF(SUMIFS($K$2:$K$745,$B$2:$B$745,B254,$A$2:$A$745,A254)-('Tela de entrada'!$G$14*'Tela de entrada'!$D$12)=0,1,(SUMIFS($K$2:$K$745,$B$2:$B$745,B254,$A$2:$A$745,A254)-('Tela de entrada'!$G$14*'Tela de entrada'!$D$12)))))</f>
        <v>0</v>
      </c>
      <c r="M254" s="1">
        <f>MAX(0,(SUMIFS($J$2:$J$745,$B$2:$B$745,B254,$A$2:$A$745,A254)-SUMIFS($K$2:$K$745,$B$2:$B$745,B254,$A$2:$A$745,A254)))*(('Tela de entrada'!$G$15-K254)/(IF((('Tela de entrada'!$G$15*'Tela de entrada'!$D$12)-SUMIFS($K$2:$K$745,$B$2:$B$745,B254,$A$2:$A$745,A254))=0,1,(('Tela de entrada'!$G$15*'Tela de entrada'!$D$12)-SUMIFS($K$2:$K$745,$B$2:$B$745,B254,$A$2:$A$745,A254)))))</f>
        <v>0.20218436406068147</v>
      </c>
      <c r="N254" s="1">
        <f>IFERROR(IF(SUM('Tela de entrada'!$G$20:$G$763)&gt;0,INDEX('Tela de entrada'!$G$20:$G$763,MATCH('Contrato Firme'!D254,'Tela de entrada'!$F$20:$F$763,0),1),K254-L254+M254),0)</f>
        <v>12.106184364060681</v>
      </c>
    </row>
    <row r="255" spans="1:14" x14ac:dyDescent="0.25">
      <c r="A255">
        <v>1</v>
      </c>
      <c r="B255">
        <v>1</v>
      </c>
      <c r="C255">
        <v>1</v>
      </c>
      <c r="D255">
        <v>254</v>
      </c>
      <c r="E255">
        <v>1</v>
      </c>
      <c r="F255" s="1">
        <f>INDEX('Tela de entrada'!$C$20:$C$763,MATCH('Contrato Firme'!D255,'Tela de entrada'!$B$20:$B$763,0),1)</f>
        <v>42</v>
      </c>
      <c r="G255">
        <v>0</v>
      </c>
      <c r="H255">
        <f t="shared" si="10"/>
        <v>42</v>
      </c>
      <c r="I255" s="1">
        <f t="shared" si="11"/>
        <v>2.0999999999999999E-3</v>
      </c>
      <c r="J255" s="1">
        <f>IF('Tela de entrada'!$G$13="carga",('Tela de entrada'!$G$12*'Tela de entrada'!$D$12)*I255,'Tela de entrada'!$G$12)</f>
        <v>15.623999999999999</v>
      </c>
      <c r="K255" s="1">
        <f>IF('Tela de entrada'!$G$12&gt;0,IFERROR(MIN('Tela de entrada'!$G$15,MAX(J255,'Tela de entrada'!$G$14)),""),0)</f>
        <v>15</v>
      </c>
      <c r="L255" s="1">
        <f>MAX(0,(SUMIFS($K$2:$K$745,$B$2:$B$745,B255,$A$2:$A$745,A255)-SUMIFS($J$2:$J$745,$B$2:$B$745,B255,$A$2:$A$745,A255)))*((K255-'Tela de entrada'!$G$14)/(IF(SUMIFS($K$2:$K$745,$B$2:$B$745,B255,$A$2:$A$745,A255)-('Tela de entrada'!$G$14*'Tela de entrada'!$D$12)=0,1,(SUMIFS($K$2:$K$745,$B$2:$B$745,B255,$A$2:$A$745,A255)-('Tela de entrada'!$G$14*'Tela de entrada'!$D$12)))))</f>
        <v>0</v>
      </c>
      <c r="M255" s="1">
        <f>MAX(0,(SUMIFS($J$2:$J$745,$B$2:$B$745,B255,$A$2:$A$745,A255)-SUMIFS($K$2:$K$745,$B$2:$B$745,B255,$A$2:$A$745,A255)))*(('Tela de entrada'!$G$15-K255)/(IF((('Tela de entrada'!$G$15*'Tela de entrada'!$D$12)-SUMIFS($K$2:$K$745,$B$2:$B$745,B255,$A$2:$A$745,A255))=0,1,(('Tela de entrada'!$G$15*'Tela de entrada'!$D$12)-SUMIFS($K$2:$K$745,$B$2:$B$745,B255,$A$2:$A$745,A255)))))</f>
        <v>0</v>
      </c>
      <c r="N255" s="1">
        <f>IFERROR(IF(SUM('Tela de entrada'!$G$20:$G$763)&gt;0,INDEX('Tela de entrada'!$G$20:$G$763,MATCH('Contrato Firme'!D255,'Tela de entrada'!$F$20:$F$763,0),1),K255-L255+M255),0)</f>
        <v>15</v>
      </c>
    </row>
    <row r="256" spans="1:14" x14ac:dyDescent="0.25">
      <c r="A256">
        <v>1</v>
      </c>
      <c r="B256">
        <v>1</v>
      </c>
      <c r="C256">
        <v>1</v>
      </c>
      <c r="D256">
        <v>255</v>
      </c>
      <c r="E256">
        <v>1</v>
      </c>
      <c r="F256" s="1">
        <f>INDEX('Tela de entrada'!$C$20:$C$763,MATCH('Contrato Firme'!D256,'Tela de entrada'!$B$20:$B$763,0),1)</f>
        <v>21</v>
      </c>
      <c r="G256">
        <v>0</v>
      </c>
      <c r="H256">
        <f t="shared" si="10"/>
        <v>21</v>
      </c>
      <c r="I256" s="1">
        <f t="shared" si="11"/>
        <v>1.0499999999999999E-3</v>
      </c>
      <c r="J256" s="1">
        <f>IF('Tela de entrada'!$G$13="carga",('Tela de entrada'!$G$12*'Tela de entrada'!$D$12)*I256,'Tela de entrada'!$G$12)</f>
        <v>7.8119999999999994</v>
      </c>
      <c r="K256" s="1">
        <f>IF('Tela de entrada'!$G$12&gt;0,IFERROR(MIN('Tela de entrada'!$G$15,MAX(J256,'Tela de entrada'!$G$14)),""),0)</f>
        <v>7.8119999999999994</v>
      </c>
      <c r="L256" s="1">
        <f>MAX(0,(SUMIFS($K$2:$K$745,$B$2:$B$745,B256,$A$2:$A$745,A256)-SUMIFS($J$2:$J$745,$B$2:$B$745,B256,$A$2:$A$745,A256)))*((K256-'Tela de entrada'!$G$14)/(IF(SUMIFS($K$2:$K$745,$B$2:$B$745,B256,$A$2:$A$745,A256)-('Tela de entrada'!$G$14*'Tela de entrada'!$D$12)=0,1,(SUMIFS($K$2:$K$745,$B$2:$B$745,B256,$A$2:$A$745,A256)-('Tela de entrada'!$G$14*'Tela de entrada'!$D$12)))))</f>
        <v>0</v>
      </c>
      <c r="M256" s="1">
        <f>MAX(0,(SUMIFS($J$2:$J$745,$B$2:$B$745,B256,$A$2:$A$745,A256)-SUMIFS($K$2:$K$745,$B$2:$B$745,B256,$A$2:$A$745,A256)))*(('Tela de entrada'!$G$15-K256)/(IF((('Tela de entrada'!$G$15*'Tela de entrada'!$D$12)-SUMIFS($K$2:$K$745,$B$2:$B$745,B256,$A$2:$A$745,A256))=0,1,(('Tela de entrada'!$G$15*'Tela de entrada'!$D$12)-SUMIFS($K$2:$K$745,$B$2:$B$745,B256,$A$2:$A$745,A256)))))</f>
        <v>0.46941253516414039</v>
      </c>
      <c r="N256" s="1">
        <f>IFERROR(IF(SUM('Tela de entrada'!$G$20:$G$763)&gt;0,INDEX('Tela de entrada'!$G$20:$G$763,MATCH('Contrato Firme'!D256,'Tela de entrada'!$F$20:$F$763,0),1),K256-L256+M256),0)</f>
        <v>8.2814125351641401</v>
      </c>
    </row>
    <row r="257" spans="1:14" x14ac:dyDescent="0.25">
      <c r="A257">
        <v>1</v>
      </c>
      <c r="B257">
        <v>1</v>
      </c>
      <c r="C257">
        <v>1</v>
      </c>
      <c r="D257">
        <v>256</v>
      </c>
      <c r="E257">
        <v>1</v>
      </c>
      <c r="F257" s="1">
        <f>INDEX('Tela de entrada'!$C$20:$C$763,MATCH('Contrato Firme'!D257,'Tela de entrada'!$B$20:$B$763,0),1)</f>
        <v>39</v>
      </c>
      <c r="G257">
        <v>0</v>
      </c>
      <c r="H257">
        <f t="shared" si="10"/>
        <v>39</v>
      </c>
      <c r="I257" s="1">
        <f t="shared" si="11"/>
        <v>1.9499999999999999E-3</v>
      </c>
      <c r="J257" s="1">
        <f>IF('Tela de entrada'!$G$13="carga",('Tela de entrada'!$G$12*'Tela de entrada'!$D$12)*I257,'Tela de entrada'!$G$12)</f>
        <v>14.507999999999999</v>
      </c>
      <c r="K257" s="1">
        <f>IF('Tela de entrada'!$G$12&gt;0,IFERROR(MIN('Tela de entrada'!$G$15,MAX(J257,'Tela de entrada'!$G$14)),""),0)</f>
        <v>14.507999999999999</v>
      </c>
      <c r="L257" s="1">
        <f>MAX(0,(SUMIFS($K$2:$K$745,$B$2:$B$745,B257,$A$2:$A$745,A257)-SUMIFS($J$2:$J$745,$B$2:$B$745,B257,$A$2:$A$745,A257)))*((K257-'Tela de entrada'!$G$14)/(IF(SUMIFS($K$2:$K$745,$B$2:$B$745,B257,$A$2:$A$745,A257)-('Tela de entrada'!$G$14*'Tela de entrada'!$D$12)=0,1,(SUMIFS($K$2:$K$745,$B$2:$B$745,B257,$A$2:$A$745,A257)-('Tela de entrada'!$G$14*'Tela de entrada'!$D$12)))))</f>
        <v>0</v>
      </c>
      <c r="M257" s="1">
        <f>MAX(0,(SUMIFS($J$2:$J$745,$B$2:$B$745,B257,$A$2:$A$745,A257)-SUMIFS($K$2:$K$745,$B$2:$B$745,B257,$A$2:$A$745,A257)))*(('Tela de entrada'!$G$15-K257)/(IF((('Tela de entrada'!$G$15*'Tela de entrada'!$D$12)-SUMIFS($K$2:$K$745,$B$2:$B$745,B257,$A$2:$A$745,A257))=0,1,(('Tela de entrada'!$G$15*'Tela de entrada'!$D$12)-SUMIFS($K$2:$K$745,$B$2:$B$745,B257,$A$2:$A$745,A257)))))</f>
        <v>3.2130073358480449E-2</v>
      </c>
      <c r="N257" s="1">
        <f>IFERROR(IF(SUM('Tela de entrada'!$G$20:$G$763)&gt;0,INDEX('Tela de entrada'!$G$20:$G$763,MATCH('Contrato Firme'!D257,'Tela de entrada'!$F$20:$F$763,0),1),K257-L257+M257),0)</f>
        <v>14.54013007335848</v>
      </c>
    </row>
    <row r="258" spans="1:14" x14ac:dyDescent="0.25">
      <c r="A258">
        <v>1</v>
      </c>
      <c r="B258">
        <v>1</v>
      </c>
      <c r="C258">
        <v>1</v>
      </c>
      <c r="D258">
        <v>257</v>
      </c>
      <c r="E258">
        <v>1</v>
      </c>
      <c r="F258" s="1">
        <f>INDEX('Tela de entrada'!$C$20:$C$763,MATCH('Contrato Firme'!D258,'Tela de entrada'!$B$20:$B$763,0),1)</f>
        <v>33</v>
      </c>
      <c r="G258">
        <v>0</v>
      </c>
      <c r="H258">
        <f t="shared" si="10"/>
        <v>33</v>
      </c>
      <c r="I258" s="1">
        <f t="shared" si="11"/>
        <v>1.65E-3</v>
      </c>
      <c r="J258" s="1">
        <f>IF('Tela de entrada'!$G$13="carga",('Tela de entrada'!$G$12*'Tela de entrada'!$D$12)*I258,'Tela de entrada'!$G$12)</f>
        <v>12.276</v>
      </c>
      <c r="K258" s="1">
        <f>IF('Tela de entrada'!$G$12&gt;0,IFERROR(MIN('Tela de entrada'!$G$15,MAX(J258,'Tela de entrada'!$G$14)),""),0)</f>
        <v>12.276</v>
      </c>
      <c r="L258" s="1">
        <f>MAX(0,(SUMIFS($K$2:$K$745,$B$2:$B$745,B258,$A$2:$A$745,A258)-SUMIFS($J$2:$J$745,$B$2:$B$745,B258,$A$2:$A$745,A258)))*((K258-'Tela de entrada'!$G$14)/(IF(SUMIFS($K$2:$K$745,$B$2:$B$745,B258,$A$2:$A$745,A258)-('Tela de entrada'!$G$14*'Tela de entrada'!$D$12)=0,1,(SUMIFS($K$2:$K$745,$B$2:$B$745,B258,$A$2:$A$745,A258)-('Tela de entrada'!$G$14*'Tela de entrada'!$D$12)))))</f>
        <v>0</v>
      </c>
      <c r="M258" s="1">
        <f>MAX(0,(SUMIFS($J$2:$J$745,$B$2:$B$745,B258,$A$2:$A$745,A258)-SUMIFS($K$2:$K$745,$B$2:$B$745,B258,$A$2:$A$745,A258)))*(('Tela de entrada'!$G$15-K258)/(IF((('Tela de entrada'!$G$15*'Tela de entrada'!$D$12)-SUMIFS($K$2:$K$745,$B$2:$B$745,B258,$A$2:$A$745,A258))=0,1,(('Tela de entrada'!$G$15*'Tela de entrada'!$D$12)-SUMIFS($K$2:$K$745,$B$2:$B$745,B258,$A$2:$A$745,A258)))))</f>
        <v>0.17789089396036706</v>
      </c>
      <c r="N258" s="1">
        <f>IFERROR(IF(SUM('Tela de entrada'!$G$20:$G$763)&gt;0,INDEX('Tela de entrada'!$G$20:$G$763,MATCH('Contrato Firme'!D258,'Tela de entrada'!$F$20:$F$763,0),1),K258-L258+M258),0)</f>
        <v>12.453890893960367</v>
      </c>
    </row>
    <row r="259" spans="1:14" x14ac:dyDescent="0.25">
      <c r="A259">
        <v>1</v>
      </c>
      <c r="B259">
        <v>1</v>
      </c>
      <c r="C259">
        <v>1</v>
      </c>
      <c r="D259">
        <v>258</v>
      </c>
      <c r="E259">
        <v>1</v>
      </c>
      <c r="F259" s="1">
        <f>INDEX('Tela de entrada'!$C$20:$C$763,MATCH('Contrato Firme'!D259,'Tela de entrada'!$B$20:$B$763,0),1)</f>
        <v>19</v>
      </c>
      <c r="G259">
        <v>0</v>
      </c>
      <c r="H259">
        <f t="shared" ref="H259:H322" si="12">F259-G259</f>
        <v>19</v>
      </c>
      <c r="I259" s="1">
        <f t="shared" ref="I259:I322" si="13">H259/SUM($H$2:$H$745)</f>
        <v>9.5E-4</v>
      </c>
      <c r="J259" s="1">
        <f>IF('Tela de entrada'!$G$13="carga",('Tela de entrada'!$G$12*'Tela de entrada'!$D$12)*I259,'Tela de entrada'!$G$12)</f>
        <v>7.0679999999999996</v>
      </c>
      <c r="K259" s="1">
        <f>IF('Tela de entrada'!$G$12&gt;0,IFERROR(MIN('Tela de entrada'!$G$15,MAX(J259,'Tela de entrada'!$G$14)),""),0)</f>
        <v>7.0679999999999996</v>
      </c>
      <c r="L259" s="1">
        <f>MAX(0,(SUMIFS($K$2:$K$745,$B$2:$B$745,B259,$A$2:$A$745,A259)-SUMIFS($J$2:$J$745,$B$2:$B$745,B259,$A$2:$A$745,A259)))*((K259-'Tela de entrada'!$G$14)/(IF(SUMIFS($K$2:$K$745,$B$2:$B$745,B259,$A$2:$A$745,A259)-('Tela de entrada'!$G$14*'Tela de entrada'!$D$12)=0,1,(SUMIFS($K$2:$K$745,$B$2:$B$745,B259,$A$2:$A$745,A259)-('Tela de entrada'!$G$14*'Tela de entrada'!$D$12)))))</f>
        <v>0</v>
      </c>
      <c r="M259" s="1">
        <f>MAX(0,(SUMIFS($J$2:$J$745,$B$2:$B$745,B259,$A$2:$A$745,A259)-SUMIFS($K$2:$K$745,$B$2:$B$745,B259,$A$2:$A$745,A259)))*(('Tela de entrada'!$G$15-K259)/(IF((('Tela de entrada'!$G$15*'Tela de entrada'!$D$12)-SUMIFS($K$2:$K$745,$B$2:$B$745,B259,$A$2:$A$745,A259))=0,1,(('Tela de entrada'!$G$15*'Tela de entrada'!$D$12)-SUMIFS($K$2:$K$745,$B$2:$B$745,B259,$A$2:$A$745,A259)))))</f>
        <v>0.51799947536476931</v>
      </c>
      <c r="N259" s="1">
        <f>IFERROR(IF(SUM('Tela de entrada'!$G$20:$G$763)&gt;0,INDEX('Tela de entrada'!$G$20:$G$763,MATCH('Contrato Firme'!D259,'Tela de entrada'!$F$20:$F$763,0),1),K259-L259+M259),0)</f>
        <v>7.585999475364769</v>
      </c>
    </row>
    <row r="260" spans="1:14" x14ac:dyDescent="0.25">
      <c r="A260">
        <v>1</v>
      </c>
      <c r="B260">
        <v>1</v>
      </c>
      <c r="C260">
        <v>1</v>
      </c>
      <c r="D260">
        <v>259</v>
      </c>
      <c r="E260">
        <v>1</v>
      </c>
      <c r="F260" s="1">
        <f>INDEX('Tela de entrada'!$C$20:$C$763,MATCH('Contrato Firme'!D260,'Tela de entrada'!$B$20:$B$763,0),1)</f>
        <v>50</v>
      </c>
      <c r="G260">
        <v>0</v>
      </c>
      <c r="H260">
        <f t="shared" si="12"/>
        <v>50</v>
      </c>
      <c r="I260" s="1">
        <f t="shared" si="13"/>
        <v>2.5000000000000001E-3</v>
      </c>
      <c r="J260" s="1">
        <f>IF('Tela de entrada'!$G$13="carga",('Tela de entrada'!$G$12*'Tela de entrada'!$D$12)*I260,'Tela de entrada'!$G$12)</f>
        <v>18.600000000000001</v>
      </c>
      <c r="K260" s="1">
        <f>IF('Tela de entrada'!$G$12&gt;0,IFERROR(MIN('Tela de entrada'!$G$15,MAX(J260,'Tela de entrada'!$G$14)),""),0)</f>
        <v>15</v>
      </c>
      <c r="L260" s="1">
        <f>MAX(0,(SUMIFS($K$2:$K$745,$B$2:$B$745,B260,$A$2:$A$745,A260)-SUMIFS($J$2:$J$745,$B$2:$B$745,B260,$A$2:$A$745,A260)))*((K260-'Tela de entrada'!$G$14)/(IF(SUMIFS($K$2:$K$745,$B$2:$B$745,B260,$A$2:$A$745,A260)-('Tela de entrada'!$G$14*'Tela de entrada'!$D$12)=0,1,(SUMIFS($K$2:$K$745,$B$2:$B$745,B260,$A$2:$A$745,A260)-('Tela de entrada'!$G$14*'Tela de entrada'!$D$12)))))</f>
        <v>0</v>
      </c>
      <c r="M260" s="1">
        <f>MAX(0,(SUMIFS($J$2:$J$745,$B$2:$B$745,B260,$A$2:$A$745,A260)-SUMIFS($K$2:$K$745,$B$2:$B$745,B260,$A$2:$A$745,A260)))*(('Tela de entrada'!$G$15-K260)/(IF((('Tela de entrada'!$G$15*'Tela de entrada'!$D$12)-SUMIFS($K$2:$K$745,$B$2:$B$745,B260,$A$2:$A$745,A260))=0,1,(('Tela de entrada'!$G$15*'Tela de entrada'!$D$12)-SUMIFS($K$2:$K$745,$B$2:$B$745,B260,$A$2:$A$745,A260)))))</f>
        <v>0</v>
      </c>
      <c r="N260" s="1">
        <f>IFERROR(IF(SUM('Tela de entrada'!$G$20:$G$763)&gt;0,INDEX('Tela de entrada'!$G$20:$G$763,MATCH('Contrato Firme'!D260,'Tela de entrada'!$F$20:$F$763,0),1),K260-L260+M260),0)</f>
        <v>15</v>
      </c>
    </row>
    <row r="261" spans="1:14" x14ac:dyDescent="0.25">
      <c r="A261">
        <v>1</v>
      </c>
      <c r="B261">
        <v>1</v>
      </c>
      <c r="C261">
        <v>1</v>
      </c>
      <c r="D261">
        <v>260</v>
      </c>
      <c r="E261">
        <v>1</v>
      </c>
      <c r="F261" s="1">
        <f>INDEX('Tela de entrada'!$C$20:$C$763,MATCH('Contrato Firme'!D261,'Tela de entrada'!$B$20:$B$763,0),1)</f>
        <v>5</v>
      </c>
      <c r="G261">
        <v>0</v>
      </c>
      <c r="H261">
        <f t="shared" si="12"/>
        <v>5</v>
      </c>
      <c r="I261" s="1">
        <f t="shared" si="13"/>
        <v>2.5000000000000001E-4</v>
      </c>
      <c r="J261" s="1">
        <f>IF('Tela de entrada'!$G$13="carga",('Tela de entrada'!$G$12*'Tela de entrada'!$D$12)*I261,'Tela de entrada'!$G$12)</f>
        <v>1.86</v>
      </c>
      <c r="K261" s="1">
        <f>IF('Tela de entrada'!$G$12&gt;0,IFERROR(MIN('Tela de entrada'!$G$15,MAX(J261,'Tela de entrada'!$G$14)),""),0)</f>
        <v>3</v>
      </c>
      <c r="L261" s="1">
        <f>MAX(0,(SUMIFS($K$2:$K$745,$B$2:$B$745,B261,$A$2:$A$745,A261)-SUMIFS($J$2:$J$745,$B$2:$B$745,B261,$A$2:$A$745,A261)))*((K261-'Tela de entrada'!$G$14)/(IF(SUMIFS($K$2:$K$745,$B$2:$B$745,B261,$A$2:$A$745,A261)-('Tela de entrada'!$G$14*'Tela de entrada'!$D$12)=0,1,(SUMIFS($K$2:$K$745,$B$2:$B$745,B261,$A$2:$A$745,A261)-('Tela de entrada'!$G$14*'Tela de entrada'!$D$12)))))</f>
        <v>0</v>
      </c>
      <c r="M261" s="1">
        <f>MAX(0,(SUMIFS($J$2:$J$745,$B$2:$B$745,B261,$A$2:$A$745,A261)-SUMIFS($K$2:$K$745,$B$2:$B$745,B261,$A$2:$A$745,A261)))*(('Tela de entrada'!$G$15-K261)/(IF((('Tela de entrada'!$G$15*'Tela de entrada'!$D$12)-SUMIFS($K$2:$K$745,$B$2:$B$745,B261,$A$2:$A$745,A261))=0,1,(('Tela de entrada'!$G$15*'Tela de entrada'!$D$12)-SUMIFS($K$2:$K$745,$B$2:$B$745,B261,$A$2:$A$745,A261)))))</f>
        <v>0.78366032581659484</v>
      </c>
      <c r="N261" s="1">
        <f>IFERROR(IF(SUM('Tela de entrada'!$G$20:$G$763)&gt;0,INDEX('Tela de entrada'!$G$20:$G$763,MATCH('Contrato Firme'!D261,'Tela de entrada'!$F$20:$F$763,0),1),K261-L261+M261),0)</f>
        <v>3.7836603258165948</v>
      </c>
    </row>
    <row r="262" spans="1:14" x14ac:dyDescent="0.25">
      <c r="A262">
        <v>1</v>
      </c>
      <c r="B262">
        <v>1</v>
      </c>
      <c r="C262">
        <v>1</v>
      </c>
      <c r="D262">
        <v>261</v>
      </c>
      <c r="E262">
        <v>1</v>
      </c>
      <c r="F262" s="1">
        <f>INDEX('Tela de entrada'!$C$20:$C$763,MATCH('Contrato Firme'!D262,'Tela de entrada'!$B$20:$B$763,0),1)</f>
        <v>34</v>
      </c>
      <c r="G262">
        <v>0</v>
      </c>
      <c r="H262">
        <f t="shared" si="12"/>
        <v>34</v>
      </c>
      <c r="I262" s="1">
        <f t="shared" si="13"/>
        <v>1.6999999999999999E-3</v>
      </c>
      <c r="J262" s="1">
        <f>IF('Tela de entrada'!$G$13="carga",('Tela de entrada'!$G$12*'Tela de entrada'!$D$12)*I262,'Tela de entrada'!$G$12)</f>
        <v>12.648</v>
      </c>
      <c r="K262" s="1">
        <f>IF('Tela de entrada'!$G$12&gt;0,IFERROR(MIN('Tela de entrada'!$G$15,MAX(J262,'Tela de entrada'!$G$14)),""),0)</f>
        <v>12.648</v>
      </c>
      <c r="L262" s="1">
        <f>MAX(0,(SUMIFS($K$2:$K$745,$B$2:$B$745,B262,$A$2:$A$745,A262)-SUMIFS($J$2:$J$745,$B$2:$B$745,B262,$A$2:$A$745,A262)))*((K262-'Tela de entrada'!$G$14)/(IF(SUMIFS($K$2:$K$745,$B$2:$B$745,B262,$A$2:$A$745,A262)-('Tela de entrada'!$G$14*'Tela de entrada'!$D$12)=0,1,(SUMIFS($K$2:$K$745,$B$2:$B$745,B262,$A$2:$A$745,A262)-('Tela de entrada'!$G$14*'Tela de entrada'!$D$12)))))</f>
        <v>0</v>
      </c>
      <c r="M262" s="1">
        <f>MAX(0,(SUMIFS($J$2:$J$745,$B$2:$B$745,B262,$A$2:$A$745,A262)-SUMIFS($K$2:$K$745,$B$2:$B$745,B262,$A$2:$A$745,A262)))*(('Tela de entrada'!$G$15-K262)/(IF((('Tela de entrada'!$G$15*'Tela de entrada'!$D$12)-SUMIFS($K$2:$K$745,$B$2:$B$745,B262,$A$2:$A$745,A262))=0,1,(('Tela de entrada'!$G$15*'Tela de entrada'!$D$12)-SUMIFS($K$2:$K$745,$B$2:$B$745,B262,$A$2:$A$745,A262)))))</f>
        <v>0.15359742386005262</v>
      </c>
      <c r="N262" s="1">
        <f>IFERROR(IF(SUM('Tela de entrada'!$G$20:$G$763)&gt;0,INDEX('Tela de entrada'!$G$20:$G$763,MATCH('Contrato Firme'!D262,'Tela de entrada'!$F$20:$F$763,0),1),K262-L262+M262),0)</f>
        <v>12.801597423860052</v>
      </c>
    </row>
    <row r="263" spans="1:14" x14ac:dyDescent="0.25">
      <c r="A263">
        <v>1</v>
      </c>
      <c r="B263">
        <v>1</v>
      </c>
      <c r="C263">
        <v>1</v>
      </c>
      <c r="D263">
        <v>262</v>
      </c>
      <c r="E263">
        <v>1</v>
      </c>
      <c r="F263" s="1">
        <f>INDEX('Tela de entrada'!$C$20:$C$763,MATCH('Contrato Firme'!D263,'Tela de entrada'!$B$20:$B$763,0),1)</f>
        <v>14</v>
      </c>
      <c r="G263">
        <v>0</v>
      </c>
      <c r="H263">
        <f t="shared" si="12"/>
        <v>14</v>
      </c>
      <c r="I263" s="1">
        <f t="shared" si="13"/>
        <v>6.9999999999999999E-4</v>
      </c>
      <c r="J263" s="1">
        <f>IF('Tela de entrada'!$G$13="carga",('Tela de entrada'!$G$12*'Tela de entrada'!$D$12)*I263,'Tela de entrada'!$G$12)</f>
        <v>5.2080000000000002</v>
      </c>
      <c r="K263" s="1">
        <f>IF('Tela de entrada'!$G$12&gt;0,IFERROR(MIN('Tela de entrada'!$G$15,MAX(J263,'Tela de entrada'!$G$14)),""),0)</f>
        <v>5.2080000000000002</v>
      </c>
      <c r="L263" s="1">
        <f>MAX(0,(SUMIFS($K$2:$K$745,$B$2:$B$745,B263,$A$2:$A$745,A263)-SUMIFS($J$2:$J$745,$B$2:$B$745,B263,$A$2:$A$745,A263)))*((K263-'Tela de entrada'!$G$14)/(IF(SUMIFS($K$2:$K$745,$B$2:$B$745,B263,$A$2:$A$745,A263)-('Tela de entrada'!$G$14*'Tela de entrada'!$D$12)=0,1,(SUMIFS($K$2:$K$745,$B$2:$B$745,B263,$A$2:$A$745,A263)-('Tela de entrada'!$G$14*'Tela de entrada'!$D$12)))))</f>
        <v>0</v>
      </c>
      <c r="M263" s="1">
        <f>MAX(0,(SUMIFS($J$2:$J$745,$B$2:$B$745,B263,$A$2:$A$745,A263)-SUMIFS($K$2:$K$745,$B$2:$B$745,B263,$A$2:$A$745,A263)))*(('Tela de entrada'!$G$15-K263)/(IF((('Tela de entrada'!$G$15*'Tela de entrada'!$D$12)-SUMIFS($K$2:$K$745,$B$2:$B$745,B263,$A$2:$A$745,A263))=0,1,(('Tela de entrada'!$G$15*'Tela de entrada'!$D$12)-SUMIFS($K$2:$K$745,$B$2:$B$745,B263,$A$2:$A$745,A263)))))</f>
        <v>0.6394668258663414</v>
      </c>
      <c r="N263" s="1">
        <f>IFERROR(IF(SUM('Tela de entrada'!$G$20:$G$763)&gt;0,INDEX('Tela de entrada'!$G$20:$G$763,MATCH('Contrato Firme'!D263,'Tela de entrada'!$F$20:$F$763,0),1),K263-L263+M263),0)</f>
        <v>5.8474668258663414</v>
      </c>
    </row>
    <row r="264" spans="1:14" x14ac:dyDescent="0.25">
      <c r="A264">
        <v>1</v>
      </c>
      <c r="B264">
        <v>1</v>
      </c>
      <c r="C264">
        <v>1</v>
      </c>
      <c r="D264">
        <v>263</v>
      </c>
      <c r="E264">
        <v>1</v>
      </c>
      <c r="F264" s="1">
        <f>INDEX('Tela de entrada'!$C$20:$C$763,MATCH('Contrato Firme'!D264,'Tela de entrada'!$B$20:$B$763,0),1)</f>
        <v>5</v>
      </c>
      <c r="G264">
        <v>0</v>
      </c>
      <c r="H264">
        <f t="shared" si="12"/>
        <v>5</v>
      </c>
      <c r="I264" s="1">
        <f t="shared" si="13"/>
        <v>2.5000000000000001E-4</v>
      </c>
      <c r="J264" s="1">
        <f>IF('Tela de entrada'!$G$13="carga",('Tela de entrada'!$G$12*'Tela de entrada'!$D$12)*I264,'Tela de entrada'!$G$12)</f>
        <v>1.86</v>
      </c>
      <c r="K264" s="1">
        <f>IF('Tela de entrada'!$G$12&gt;0,IFERROR(MIN('Tela de entrada'!$G$15,MAX(J264,'Tela de entrada'!$G$14)),""),0)</f>
        <v>3</v>
      </c>
      <c r="L264" s="1">
        <f>MAX(0,(SUMIFS($K$2:$K$745,$B$2:$B$745,B264,$A$2:$A$745,A264)-SUMIFS($J$2:$J$745,$B$2:$B$745,B264,$A$2:$A$745,A264)))*((K264-'Tela de entrada'!$G$14)/(IF(SUMIFS($K$2:$K$745,$B$2:$B$745,B264,$A$2:$A$745,A264)-('Tela de entrada'!$G$14*'Tela de entrada'!$D$12)=0,1,(SUMIFS($K$2:$K$745,$B$2:$B$745,B264,$A$2:$A$745,A264)-('Tela de entrada'!$G$14*'Tela de entrada'!$D$12)))))</f>
        <v>0</v>
      </c>
      <c r="M264" s="1">
        <f>MAX(0,(SUMIFS($J$2:$J$745,$B$2:$B$745,B264,$A$2:$A$745,A264)-SUMIFS($K$2:$K$745,$B$2:$B$745,B264,$A$2:$A$745,A264)))*(('Tela de entrada'!$G$15-K264)/(IF((('Tela de entrada'!$G$15*'Tela de entrada'!$D$12)-SUMIFS($K$2:$K$745,$B$2:$B$745,B264,$A$2:$A$745,A264))=0,1,(('Tela de entrada'!$G$15*'Tela de entrada'!$D$12)-SUMIFS($K$2:$K$745,$B$2:$B$745,B264,$A$2:$A$745,A264)))))</f>
        <v>0.78366032581659484</v>
      </c>
      <c r="N264" s="1">
        <f>IFERROR(IF(SUM('Tela de entrada'!$G$20:$G$763)&gt;0,INDEX('Tela de entrada'!$G$20:$G$763,MATCH('Contrato Firme'!D264,'Tela de entrada'!$F$20:$F$763,0),1),K264-L264+M264),0)</f>
        <v>3.7836603258165948</v>
      </c>
    </row>
    <row r="265" spans="1:14" x14ac:dyDescent="0.25">
      <c r="A265">
        <v>1</v>
      </c>
      <c r="B265">
        <v>1</v>
      </c>
      <c r="C265">
        <v>1</v>
      </c>
      <c r="D265">
        <v>264</v>
      </c>
      <c r="E265">
        <v>1</v>
      </c>
      <c r="F265" s="1">
        <f>INDEX('Tela de entrada'!$C$20:$C$763,MATCH('Contrato Firme'!D265,'Tela de entrada'!$B$20:$B$763,0),1)</f>
        <v>32</v>
      </c>
      <c r="G265">
        <v>0</v>
      </c>
      <c r="H265">
        <f t="shared" si="12"/>
        <v>32</v>
      </c>
      <c r="I265" s="1">
        <f t="shared" si="13"/>
        <v>1.6000000000000001E-3</v>
      </c>
      <c r="J265" s="1">
        <f>IF('Tela de entrada'!$G$13="carga",('Tela de entrada'!$G$12*'Tela de entrada'!$D$12)*I265,'Tela de entrada'!$G$12)</f>
        <v>11.904</v>
      </c>
      <c r="K265" s="1">
        <f>IF('Tela de entrada'!$G$12&gt;0,IFERROR(MIN('Tela de entrada'!$G$15,MAX(J265,'Tela de entrada'!$G$14)),""),0)</f>
        <v>11.904</v>
      </c>
      <c r="L265" s="1">
        <f>MAX(0,(SUMIFS($K$2:$K$745,$B$2:$B$745,B265,$A$2:$A$745,A265)-SUMIFS($J$2:$J$745,$B$2:$B$745,B265,$A$2:$A$745,A265)))*((K265-'Tela de entrada'!$G$14)/(IF(SUMIFS($K$2:$K$745,$B$2:$B$745,B265,$A$2:$A$745,A265)-('Tela de entrada'!$G$14*'Tela de entrada'!$D$12)=0,1,(SUMIFS($K$2:$K$745,$B$2:$B$745,B265,$A$2:$A$745,A265)-('Tela de entrada'!$G$14*'Tela de entrada'!$D$12)))))</f>
        <v>0</v>
      </c>
      <c r="M265" s="1">
        <f>MAX(0,(SUMIFS($J$2:$J$745,$B$2:$B$745,B265,$A$2:$A$745,A265)-SUMIFS($K$2:$K$745,$B$2:$B$745,B265,$A$2:$A$745,A265)))*(('Tela de entrada'!$G$15-K265)/(IF((('Tela de entrada'!$G$15*'Tela de entrada'!$D$12)-SUMIFS($K$2:$K$745,$B$2:$B$745,B265,$A$2:$A$745,A265))=0,1,(('Tela de entrada'!$G$15*'Tela de entrada'!$D$12)-SUMIFS($K$2:$K$745,$B$2:$B$745,B265,$A$2:$A$745,A265)))))</f>
        <v>0.20218436406068147</v>
      </c>
      <c r="N265" s="1">
        <f>IFERROR(IF(SUM('Tela de entrada'!$G$20:$G$763)&gt;0,INDEX('Tela de entrada'!$G$20:$G$763,MATCH('Contrato Firme'!D265,'Tela de entrada'!$F$20:$F$763,0),1),K265-L265+M265),0)</f>
        <v>12.106184364060681</v>
      </c>
    </row>
    <row r="266" spans="1:14" x14ac:dyDescent="0.25">
      <c r="A266">
        <v>1</v>
      </c>
      <c r="B266">
        <v>1</v>
      </c>
      <c r="C266">
        <v>1</v>
      </c>
      <c r="D266">
        <v>265</v>
      </c>
      <c r="E266">
        <v>1</v>
      </c>
      <c r="F266" s="1">
        <f>INDEX('Tela de entrada'!$C$20:$C$763,MATCH('Contrato Firme'!D266,'Tela de entrada'!$B$20:$B$763,0),1)</f>
        <v>46</v>
      </c>
      <c r="G266">
        <v>0</v>
      </c>
      <c r="H266">
        <f t="shared" si="12"/>
        <v>46</v>
      </c>
      <c r="I266" s="1">
        <f t="shared" si="13"/>
        <v>2.3E-3</v>
      </c>
      <c r="J266" s="1">
        <f>IF('Tela de entrada'!$G$13="carga",('Tela de entrada'!$G$12*'Tela de entrada'!$D$12)*I266,'Tela de entrada'!$G$12)</f>
        <v>17.111999999999998</v>
      </c>
      <c r="K266" s="1">
        <f>IF('Tela de entrada'!$G$12&gt;0,IFERROR(MIN('Tela de entrada'!$G$15,MAX(J266,'Tela de entrada'!$G$14)),""),0)</f>
        <v>15</v>
      </c>
      <c r="L266" s="1">
        <f>MAX(0,(SUMIFS($K$2:$K$745,$B$2:$B$745,B266,$A$2:$A$745,A266)-SUMIFS($J$2:$J$745,$B$2:$B$745,B266,$A$2:$A$745,A266)))*((K266-'Tela de entrada'!$G$14)/(IF(SUMIFS($K$2:$K$745,$B$2:$B$745,B266,$A$2:$A$745,A266)-('Tela de entrada'!$G$14*'Tela de entrada'!$D$12)=0,1,(SUMIFS($K$2:$K$745,$B$2:$B$745,B266,$A$2:$A$745,A266)-('Tela de entrada'!$G$14*'Tela de entrada'!$D$12)))))</f>
        <v>0</v>
      </c>
      <c r="M266" s="1">
        <f>MAX(0,(SUMIFS($J$2:$J$745,$B$2:$B$745,B266,$A$2:$A$745,A266)-SUMIFS($K$2:$K$745,$B$2:$B$745,B266,$A$2:$A$745,A266)))*(('Tela de entrada'!$G$15-K266)/(IF((('Tela de entrada'!$G$15*'Tela de entrada'!$D$12)-SUMIFS($K$2:$K$745,$B$2:$B$745,B266,$A$2:$A$745,A266))=0,1,(('Tela de entrada'!$G$15*'Tela de entrada'!$D$12)-SUMIFS($K$2:$K$745,$B$2:$B$745,B266,$A$2:$A$745,A266)))))</f>
        <v>0</v>
      </c>
      <c r="N266" s="1">
        <f>IFERROR(IF(SUM('Tela de entrada'!$G$20:$G$763)&gt;0,INDEX('Tela de entrada'!$G$20:$G$763,MATCH('Contrato Firme'!D266,'Tela de entrada'!$F$20:$F$763,0),1),K266-L266+M266),0)</f>
        <v>15</v>
      </c>
    </row>
    <row r="267" spans="1:14" x14ac:dyDescent="0.25">
      <c r="A267">
        <v>1</v>
      </c>
      <c r="B267">
        <v>1</v>
      </c>
      <c r="C267">
        <v>1</v>
      </c>
      <c r="D267">
        <v>266</v>
      </c>
      <c r="E267">
        <v>1</v>
      </c>
      <c r="F267" s="1">
        <f>INDEX('Tela de entrada'!$C$20:$C$763,MATCH('Contrato Firme'!D267,'Tela de entrada'!$B$20:$B$763,0),1)</f>
        <v>12</v>
      </c>
      <c r="G267">
        <v>0</v>
      </c>
      <c r="H267">
        <f t="shared" si="12"/>
        <v>12</v>
      </c>
      <c r="I267" s="1">
        <f t="shared" si="13"/>
        <v>5.9999999999999995E-4</v>
      </c>
      <c r="J267" s="1">
        <f>IF('Tela de entrada'!$G$13="carga",('Tela de entrada'!$G$12*'Tela de entrada'!$D$12)*I267,'Tela de entrada'!$G$12)</f>
        <v>4.4639999999999995</v>
      </c>
      <c r="K267" s="1">
        <f>IF('Tela de entrada'!$G$12&gt;0,IFERROR(MIN('Tela de entrada'!$G$15,MAX(J267,'Tela de entrada'!$G$14)),""),0)</f>
        <v>4.4639999999999995</v>
      </c>
      <c r="L267" s="1">
        <f>MAX(0,(SUMIFS($K$2:$K$745,$B$2:$B$745,B267,$A$2:$A$745,A267)-SUMIFS($J$2:$J$745,$B$2:$B$745,B267,$A$2:$A$745,A267)))*((K267-'Tela de entrada'!$G$14)/(IF(SUMIFS($K$2:$K$745,$B$2:$B$745,B267,$A$2:$A$745,A267)-('Tela de entrada'!$G$14*'Tela de entrada'!$D$12)=0,1,(SUMIFS($K$2:$K$745,$B$2:$B$745,B267,$A$2:$A$745,A267)-('Tela de entrada'!$G$14*'Tela de entrada'!$D$12)))))</f>
        <v>0</v>
      </c>
      <c r="M267" s="1">
        <f>MAX(0,(SUMIFS($J$2:$J$745,$B$2:$B$745,B267,$A$2:$A$745,A267)-SUMIFS($K$2:$K$745,$B$2:$B$745,B267,$A$2:$A$745,A267)))*(('Tela de entrada'!$G$15-K267)/(IF((('Tela de entrada'!$G$15*'Tela de entrada'!$D$12)-SUMIFS($K$2:$K$745,$B$2:$B$745,B267,$A$2:$A$745,A267))=0,1,(('Tela de entrada'!$G$15*'Tela de entrada'!$D$12)-SUMIFS($K$2:$K$745,$B$2:$B$745,B267,$A$2:$A$745,A267)))))</f>
        <v>0.68805376606697044</v>
      </c>
      <c r="N267" s="1">
        <f>IFERROR(IF(SUM('Tela de entrada'!$G$20:$G$763)&gt;0,INDEX('Tela de entrada'!$G$20:$G$763,MATCH('Contrato Firme'!D267,'Tela de entrada'!$F$20:$F$763,0),1),K267-L267+M267),0)</f>
        <v>5.1520537660669703</v>
      </c>
    </row>
    <row r="268" spans="1:14" x14ac:dyDescent="0.25">
      <c r="A268">
        <v>1</v>
      </c>
      <c r="B268">
        <v>1</v>
      </c>
      <c r="C268">
        <v>1</v>
      </c>
      <c r="D268">
        <v>267</v>
      </c>
      <c r="E268">
        <v>1</v>
      </c>
      <c r="F268" s="1">
        <f>INDEX('Tela de entrada'!$C$20:$C$763,MATCH('Contrato Firme'!D268,'Tela de entrada'!$B$20:$B$763,0),1)</f>
        <v>48</v>
      </c>
      <c r="G268">
        <v>0</v>
      </c>
      <c r="H268">
        <f t="shared" si="12"/>
        <v>48</v>
      </c>
      <c r="I268" s="1">
        <f t="shared" si="13"/>
        <v>2.3999999999999998E-3</v>
      </c>
      <c r="J268" s="1">
        <f>IF('Tela de entrada'!$G$13="carga",('Tela de entrada'!$G$12*'Tela de entrada'!$D$12)*I268,'Tela de entrada'!$G$12)</f>
        <v>17.855999999999998</v>
      </c>
      <c r="K268" s="1">
        <f>IF('Tela de entrada'!$G$12&gt;0,IFERROR(MIN('Tela de entrada'!$G$15,MAX(J268,'Tela de entrada'!$G$14)),""),0)</f>
        <v>15</v>
      </c>
      <c r="L268" s="1">
        <f>MAX(0,(SUMIFS($K$2:$K$745,$B$2:$B$745,B268,$A$2:$A$745,A268)-SUMIFS($J$2:$J$745,$B$2:$B$745,B268,$A$2:$A$745,A268)))*((K268-'Tela de entrada'!$G$14)/(IF(SUMIFS($K$2:$K$745,$B$2:$B$745,B268,$A$2:$A$745,A268)-('Tela de entrada'!$G$14*'Tela de entrada'!$D$12)=0,1,(SUMIFS($K$2:$K$745,$B$2:$B$745,B268,$A$2:$A$745,A268)-('Tela de entrada'!$G$14*'Tela de entrada'!$D$12)))))</f>
        <v>0</v>
      </c>
      <c r="M268" s="1">
        <f>MAX(0,(SUMIFS($J$2:$J$745,$B$2:$B$745,B268,$A$2:$A$745,A268)-SUMIFS($K$2:$K$745,$B$2:$B$745,B268,$A$2:$A$745,A268)))*(('Tela de entrada'!$G$15-K268)/(IF((('Tela de entrada'!$G$15*'Tela de entrada'!$D$12)-SUMIFS($K$2:$K$745,$B$2:$B$745,B268,$A$2:$A$745,A268))=0,1,(('Tela de entrada'!$G$15*'Tela de entrada'!$D$12)-SUMIFS($K$2:$K$745,$B$2:$B$745,B268,$A$2:$A$745,A268)))))</f>
        <v>0</v>
      </c>
      <c r="N268" s="1">
        <f>IFERROR(IF(SUM('Tela de entrada'!$G$20:$G$763)&gt;0,INDEX('Tela de entrada'!$G$20:$G$763,MATCH('Contrato Firme'!D268,'Tela de entrada'!$F$20:$F$763,0),1),K268-L268+M268),0)</f>
        <v>15</v>
      </c>
    </row>
    <row r="269" spans="1:14" x14ac:dyDescent="0.25">
      <c r="A269">
        <v>1</v>
      </c>
      <c r="B269">
        <v>1</v>
      </c>
      <c r="C269">
        <v>1</v>
      </c>
      <c r="D269">
        <v>268</v>
      </c>
      <c r="E269">
        <v>1</v>
      </c>
      <c r="F269" s="1">
        <f>INDEX('Tela de entrada'!$C$20:$C$763,MATCH('Contrato Firme'!D269,'Tela de entrada'!$B$20:$B$763,0),1)</f>
        <v>25</v>
      </c>
      <c r="G269">
        <v>0</v>
      </c>
      <c r="H269">
        <f t="shared" si="12"/>
        <v>25</v>
      </c>
      <c r="I269" s="1">
        <f t="shared" si="13"/>
        <v>1.25E-3</v>
      </c>
      <c r="J269" s="1">
        <f>IF('Tela de entrada'!$G$13="carga",('Tela de entrada'!$G$12*'Tela de entrada'!$D$12)*I269,'Tela de entrada'!$G$12)</f>
        <v>9.3000000000000007</v>
      </c>
      <c r="K269" s="1">
        <f>IF('Tela de entrada'!$G$12&gt;0,IFERROR(MIN('Tela de entrada'!$G$15,MAX(J269,'Tela de entrada'!$G$14)),""),0)</f>
        <v>9.3000000000000007</v>
      </c>
      <c r="L269" s="1">
        <f>MAX(0,(SUMIFS($K$2:$K$745,$B$2:$B$745,B269,$A$2:$A$745,A269)-SUMIFS($J$2:$J$745,$B$2:$B$745,B269,$A$2:$A$745,A269)))*((K269-'Tela de entrada'!$G$14)/(IF(SUMIFS($K$2:$K$745,$B$2:$B$745,B269,$A$2:$A$745,A269)-('Tela de entrada'!$G$14*'Tela de entrada'!$D$12)=0,1,(SUMIFS($K$2:$K$745,$B$2:$B$745,B269,$A$2:$A$745,A269)-('Tela de entrada'!$G$14*'Tela de entrada'!$D$12)))))</f>
        <v>0</v>
      </c>
      <c r="M269" s="1">
        <f>MAX(0,(SUMIFS($J$2:$J$745,$B$2:$B$745,B269,$A$2:$A$745,A269)-SUMIFS($K$2:$K$745,$B$2:$B$745,B269,$A$2:$A$745,A269)))*(('Tela de entrada'!$G$15-K269)/(IF((('Tela de entrada'!$G$15*'Tela de entrada'!$D$12)-SUMIFS($K$2:$K$745,$B$2:$B$745,B269,$A$2:$A$745,A269))=0,1,(('Tela de entrada'!$G$15*'Tela de entrada'!$D$12)-SUMIFS($K$2:$K$745,$B$2:$B$745,B269,$A$2:$A$745,A269)))))</f>
        <v>0.37223865476288254</v>
      </c>
      <c r="N269" s="1">
        <f>IFERROR(IF(SUM('Tela de entrada'!$G$20:$G$763)&gt;0,INDEX('Tela de entrada'!$G$20:$G$763,MATCH('Contrato Firme'!D269,'Tela de entrada'!$F$20:$F$763,0),1),K269-L269+M269),0)</f>
        <v>9.672238654762884</v>
      </c>
    </row>
    <row r="270" spans="1:14" x14ac:dyDescent="0.25">
      <c r="A270">
        <v>1</v>
      </c>
      <c r="B270">
        <v>1</v>
      </c>
      <c r="C270">
        <v>1</v>
      </c>
      <c r="D270">
        <v>269</v>
      </c>
      <c r="E270">
        <v>1</v>
      </c>
      <c r="F270" s="1">
        <f>INDEX('Tela de entrada'!$C$20:$C$763,MATCH('Contrato Firme'!D270,'Tela de entrada'!$B$20:$B$763,0),1)</f>
        <v>17</v>
      </c>
      <c r="G270">
        <v>0</v>
      </c>
      <c r="H270">
        <f t="shared" si="12"/>
        <v>17</v>
      </c>
      <c r="I270" s="1">
        <f t="shared" si="13"/>
        <v>8.4999999999999995E-4</v>
      </c>
      <c r="J270" s="1">
        <f>IF('Tela de entrada'!$G$13="carga",('Tela de entrada'!$G$12*'Tela de entrada'!$D$12)*I270,'Tela de entrada'!$G$12)</f>
        <v>6.3239999999999998</v>
      </c>
      <c r="K270" s="1">
        <f>IF('Tela de entrada'!$G$12&gt;0,IFERROR(MIN('Tela de entrada'!$G$15,MAX(J270,'Tela de entrada'!$G$14)),""),0)</f>
        <v>6.3239999999999998</v>
      </c>
      <c r="L270" s="1">
        <f>MAX(0,(SUMIFS($K$2:$K$745,$B$2:$B$745,B270,$A$2:$A$745,A270)-SUMIFS($J$2:$J$745,$B$2:$B$745,B270,$A$2:$A$745,A270)))*((K270-'Tela de entrada'!$G$14)/(IF(SUMIFS($K$2:$K$745,$B$2:$B$745,B270,$A$2:$A$745,A270)-('Tela de entrada'!$G$14*'Tela de entrada'!$D$12)=0,1,(SUMIFS($K$2:$K$745,$B$2:$B$745,B270,$A$2:$A$745,A270)-('Tela de entrada'!$G$14*'Tela de entrada'!$D$12)))))</f>
        <v>0</v>
      </c>
      <c r="M270" s="1">
        <f>MAX(0,(SUMIFS($J$2:$J$745,$B$2:$B$745,B270,$A$2:$A$745,A270)-SUMIFS($K$2:$K$745,$B$2:$B$745,B270,$A$2:$A$745,A270)))*(('Tela de entrada'!$G$15-K270)/(IF((('Tela de entrada'!$G$15*'Tela de entrada'!$D$12)-SUMIFS($K$2:$K$745,$B$2:$B$745,B270,$A$2:$A$745,A270))=0,1,(('Tela de entrada'!$G$15*'Tela de entrada'!$D$12)-SUMIFS($K$2:$K$745,$B$2:$B$745,B270,$A$2:$A$745,A270)))))</f>
        <v>0.56658641556539813</v>
      </c>
      <c r="N270" s="1">
        <f>IFERROR(IF(SUM('Tela de entrada'!$G$20:$G$763)&gt;0,INDEX('Tela de entrada'!$G$20:$G$763,MATCH('Contrato Firme'!D270,'Tela de entrada'!$F$20:$F$763,0),1),K270-L270+M270),0)</f>
        <v>6.890586415565398</v>
      </c>
    </row>
    <row r="271" spans="1:14" x14ac:dyDescent="0.25">
      <c r="A271">
        <v>1</v>
      </c>
      <c r="B271">
        <v>1</v>
      </c>
      <c r="C271">
        <v>1</v>
      </c>
      <c r="D271">
        <v>270</v>
      </c>
      <c r="E271">
        <v>1</v>
      </c>
      <c r="F271" s="1">
        <f>INDEX('Tela de entrada'!$C$20:$C$763,MATCH('Contrato Firme'!D271,'Tela de entrada'!$B$20:$B$763,0),1)</f>
        <v>22</v>
      </c>
      <c r="G271">
        <v>0</v>
      </c>
      <c r="H271">
        <f t="shared" si="12"/>
        <v>22</v>
      </c>
      <c r="I271" s="1">
        <f t="shared" si="13"/>
        <v>1.1000000000000001E-3</v>
      </c>
      <c r="J271" s="1">
        <f>IF('Tela de entrada'!$G$13="carga",('Tela de entrada'!$G$12*'Tela de entrada'!$D$12)*I271,'Tela de entrada'!$G$12)</f>
        <v>8.1840000000000011</v>
      </c>
      <c r="K271" s="1">
        <f>IF('Tela de entrada'!$G$12&gt;0,IFERROR(MIN('Tela de entrada'!$G$15,MAX(J271,'Tela de entrada'!$G$14)),""),0)</f>
        <v>8.1840000000000011</v>
      </c>
      <c r="L271" s="1">
        <f>MAX(0,(SUMIFS($K$2:$K$745,$B$2:$B$745,B271,$A$2:$A$745,A271)-SUMIFS($J$2:$J$745,$B$2:$B$745,B271,$A$2:$A$745,A271)))*((K271-'Tela de entrada'!$G$14)/(IF(SUMIFS($K$2:$K$745,$B$2:$B$745,B271,$A$2:$A$745,A271)-('Tela de entrada'!$G$14*'Tela de entrada'!$D$12)=0,1,(SUMIFS($K$2:$K$745,$B$2:$B$745,B271,$A$2:$A$745,A271)-('Tela de entrada'!$G$14*'Tela de entrada'!$D$12)))))</f>
        <v>0</v>
      </c>
      <c r="M271" s="1">
        <f>MAX(0,(SUMIFS($J$2:$J$745,$B$2:$B$745,B271,$A$2:$A$745,A271)-SUMIFS($K$2:$K$745,$B$2:$B$745,B271,$A$2:$A$745,A271)))*(('Tela de entrada'!$G$15-K271)/(IF((('Tela de entrada'!$G$15*'Tela de entrada'!$D$12)-SUMIFS($K$2:$K$745,$B$2:$B$745,B271,$A$2:$A$745,A271))=0,1,(('Tela de entrada'!$G$15*'Tela de entrada'!$D$12)-SUMIFS($K$2:$K$745,$B$2:$B$745,B271,$A$2:$A$745,A271)))))</f>
        <v>0.44511906506382587</v>
      </c>
      <c r="N271" s="1">
        <f>IFERROR(IF(SUM('Tela de entrada'!$G$20:$G$763)&gt;0,INDEX('Tela de entrada'!$G$20:$G$763,MATCH('Contrato Firme'!D271,'Tela de entrada'!$F$20:$F$763,0),1),K271-L271+M271),0)</f>
        <v>8.6291190650638274</v>
      </c>
    </row>
    <row r="272" spans="1:14" x14ac:dyDescent="0.25">
      <c r="A272">
        <v>1</v>
      </c>
      <c r="B272">
        <v>1</v>
      </c>
      <c r="C272">
        <v>1</v>
      </c>
      <c r="D272">
        <v>271</v>
      </c>
      <c r="E272">
        <v>1</v>
      </c>
      <c r="F272" s="1">
        <f>INDEX('Tela de entrada'!$C$20:$C$763,MATCH('Contrato Firme'!D272,'Tela de entrada'!$B$20:$B$763,0),1)</f>
        <v>34</v>
      </c>
      <c r="G272">
        <v>0</v>
      </c>
      <c r="H272">
        <f t="shared" si="12"/>
        <v>34</v>
      </c>
      <c r="I272" s="1">
        <f t="shared" si="13"/>
        <v>1.6999999999999999E-3</v>
      </c>
      <c r="J272" s="1">
        <f>IF('Tela de entrada'!$G$13="carga",('Tela de entrada'!$G$12*'Tela de entrada'!$D$12)*I272,'Tela de entrada'!$G$12)</f>
        <v>12.648</v>
      </c>
      <c r="K272" s="1">
        <f>IF('Tela de entrada'!$G$12&gt;0,IFERROR(MIN('Tela de entrada'!$G$15,MAX(J272,'Tela de entrada'!$G$14)),""),0)</f>
        <v>12.648</v>
      </c>
      <c r="L272" s="1">
        <f>MAX(0,(SUMIFS($K$2:$K$745,$B$2:$B$745,B272,$A$2:$A$745,A272)-SUMIFS($J$2:$J$745,$B$2:$B$745,B272,$A$2:$A$745,A272)))*((K272-'Tela de entrada'!$G$14)/(IF(SUMIFS($K$2:$K$745,$B$2:$B$745,B272,$A$2:$A$745,A272)-('Tela de entrada'!$G$14*'Tela de entrada'!$D$12)=0,1,(SUMIFS($K$2:$K$745,$B$2:$B$745,B272,$A$2:$A$745,A272)-('Tela de entrada'!$G$14*'Tela de entrada'!$D$12)))))</f>
        <v>0</v>
      </c>
      <c r="M272" s="1">
        <f>MAX(0,(SUMIFS($J$2:$J$745,$B$2:$B$745,B272,$A$2:$A$745,A272)-SUMIFS($K$2:$K$745,$B$2:$B$745,B272,$A$2:$A$745,A272)))*(('Tela de entrada'!$G$15-K272)/(IF((('Tela de entrada'!$G$15*'Tela de entrada'!$D$12)-SUMIFS($K$2:$K$745,$B$2:$B$745,B272,$A$2:$A$745,A272))=0,1,(('Tela de entrada'!$G$15*'Tela de entrada'!$D$12)-SUMIFS($K$2:$K$745,$B$2:$B$745,B272,$A$2:$A$745,A272)))))</f>
        <v>0.15359742386005262</v>
      </c>
      <c r="N272" s="1">
        <f>IFERROR(IF(SUM('Tela de entrada'!$G$20:$G$763)&gt;0,INDEX('Tela de entrada'!$G$20:$G$763,MATCH('Contrato Firme'!D272,'Tela de entrada'!$F$20:$F$763,0),1),K272-L272+M272),0)</f>
        <v>12.801597423860052</v>
      </c>
    </row>
    <row r="273" spans="1:14" x14ac:dyDescent="0.25">
      <c r="A273">
        <v>1</v>
      </c>
      <c r="B273">
        <v>1</v>
      </c>
      <c r="C273">
        <v>1</v>
      </c>
      <c r="D273">
        <v>272</v>
      </c>
      <c r="E273">
        <v>1</v>
      </c>
      <c r="F273" s="1">
        <f>INDEX('Tela de entrada'!$C$20:$C$763,MATCH('Contrato Firme'!D273,'Tela de entrada'!$B$20:$B$763,0),1)</f>
        <v>8</v>
      </c>
      <c r="G273">
        <v>0</v>
      </c>
      <c r="H273">
        <f t="shared" si="12"/>
        <v>8</v>
      </c>
      <c r="I273" s="1">
        <f t="shared" si="13"/>
        <v>4.0000000000000002E-4</v>
      </c>
      <c r="J273" s="1">
        <f>IF('Tela de entrada'!$G$13="carga",('Tela de entrada'!$G$12*'Tela de entrada'!$D$12)*I273,'Tela de entrada'!$G$12)</f>
        <v>2.976</v>
      </c>
      <c r="K273" s="1">
        <f>IF('Tela de entrada'!$G$12&gt;0,IFERROR(MIN('Tela de entrada'!$G$15,MAX(J273,'Tela de entrada'!$G$14)),""),0)</f>
        <v>3</v>
      </c>
      <c r="L273" s="1">
        <f>MAX(0,(SUMIFS($K$2:$K$745,$B$2:$B$745,B273,$A$2:$A$745,A273)-SUMIFS($J$2:$J$745,$B$2:$B$745,B273,$A$2:$A$745,A273)))*((K273-'Tela de entrada'!$G$14)/(IF(SUMIFS($K$2:$K$745,$B$2:$B$745,B273,$A$2:$A$745,A273)-('Tela de entrada'!$G$14*'Tela de entrada'!$D$12)=0,1,(SUMIFS($K$2:$K$745,$B$2:$B$745,B273,$A$2:$A$745,A273)-('Tela de entrada'!$G$14*'Tela de entrada'!$D$12)))))</f>
        <v>0</v>
      </c>
      <c r="M273" s="1">
        <f>MAX(0,(SUMIFS($J$2:$J$745,$B$2:$B$745,B273,$A$2:$A$745,A273)-SUMIFS($K$2:$K$745,$B$2:$B$745,B273,$A$2:$A$745,A273)))*(('Tela de entrada'!$G$15-K273)/(IF((('Tela de entrada'!$G$15*'Tela de entrada'!$D$12)-SUMIFS($K$2:$K$745,$B$2:$B$745,B273,$A$2:$A$745,A273))=0,1,(('Tela de entrada'!$G$15*'Tela de entrada'!$D$12)-SUMIFS($K$2:$K$745,$B$2:$B$745,B273,$A$2:$A$745,A273)))))</f>
        <v>0.78366032581659484</v>
      </c>
      <c r="N273" s="1">
        <f>IFERROR(IF(SUM('Tela de entrada'!$G$20:$G$763)&gt;0,INDEX('Tela de entrada'!$G$20:$G$763,MATCH('Contrato Firme'!D273,'Tela de entrada'!$F$20:$F$763,0),1),K273-L273+M273),0)</f>
        <v>3.7836603258165948</v>
      </c>
    </row>
    <row r="274" spans="1:14" x14ac:dyDescent="0.25">
      <c r="A274">
        <v>1</v>
      </c>
      <c r="B274">
        <v>1</v>
      </c>
      <c r="C274">
        <v>1</v>
      </c>
      <c r="D274">
        <v>273</v>
      </c>
      <c r="E274">
        <v>1</v>
      </c>
      <c r="F274" s="1">
        <f>INDEX('Tela de entrada'!$C$20:$C$763,MATCH('Contrato Firme'!D274,'Tela de entrada'!$B$20:$B$763,0),1)</f>
        <v>40</v>
      </c>
      <c r="G274">
        <v>0</v>
      </c>
      <c r="H274">
        <f t="shared" si="12"/>
        <v>40</v>
      </c>
      <c r="I274" s="1">
        <f t="shared" si="13"/>
        <v>2E-3</v>
      </c>
      <c r="J274" s="1">
        <f>IF('Tela de entrada'!$G$13="carga",('Tela de entrada'!$G$12*'Tela de entrada'!$D$12)*I274,'Tela de entrada'!$G$12)</f>
        <v>14.88</v>
      </c>
      <c r="K274" s="1">
        <f>IF('Tela de entrada'!$G$12&gt;0,IFERROR(MIN('Tela de entrada'!$G$15,MAX(J274,'Tela de entrada'!$G$14)),""),0)</f>
        <v>14.88</v>
      </c>
      <c r="L274" s="1">
        <f>MAX(0,(SUMIFS($K$2:$K$745,$B$2:$B$745,B274,$A$2:$A$745,A274)-SUMIFS($J$2:$J$745,$B$2:$B$745,B274,$A$2:$A$745,A274)))*((K274-'Tela de entrada'!$G$14)/(IF(SUMIFS($K$2:$K$745,$B$2:$B$745,B274,$A$2:$A$745,A274)-('Tela de entrada'!$G$14*'Tela de entrada'!$D$12)=0,1,(SUMIFS($K$2:$K$745,$B$2:$B$745,B274,$A$2:$A$745,A274)-('Tela de entrada'!$G$14*'Tela de entrada'!$D$12)))))</f>
        <v>0</v>
      </c>
      <c r="M274" s="1">
        <f>MAX(0,(SUMIFS($J$2:$J$745,$B$2:$B$745,B274,$A$2:$A$745,A274)-SUMIFS($K$2:$K$745,$B$2:$B$745,B274,$A$2:$A$745,A274)))*(('Tela de entrada'!$G$15-K274)/(IF((('Tela de entrada'!$G$15*'Tela de entrada'!$D$12)-SUMIFS($K$2:$K$745,$B$2:$B$745,B274,$A$2:$A$745,A274))=0,1,(('Tela de entrada'!$G$15*'Tela de entrada'!$D$12)-SUMIFS($K$2:$K$745,$B$2:$B$745,B274,$A$2:$A$745,A274)))))</f>
        <v>7.8366032581658977E-3</v>
      </c>
      <c r="N274" s="1">
        <f>IFERROR(IF(SUM('Tela de entrada'!$G$20:$G$763)&gt;0,INDEX('Tela de entrada'!$G$20:$G$763,MATCH('Contrato Firme'!D274,'Tela de entrada'!$F$20:$F$763,0),1),K274-L274+M274),0)</f>
        <v>14.887836603258167</v>
      </c>
    </row>
    <row r="275" spans="1:14" x14ac:dyDescent="0.25">
      <c r="A275">
        <v>1</v>
      </c>
      <c r="B275">
        <v>1</v>
      </c>
      <c r="C275">
        <v>1</v>
      </c>
      <c r="D275">
        <v>274</v>
      </c>
      <c r="E275">
        <v>1</v>
      </c>
      <c r="F275" s="1">
        <f>INDEX('Tela de entrada'!$C$20:$C$763,MATCH('Contrato Firme'!D275,'Tela de entrada'!$B$20:$B$763,0),1)</f>
        <v>18</v>
      </c>
      <c r="G275">
        <v>0</v>
      </c>
      <c r="H275">
        <f t="shared" si="12"/>
        <v>18</v>
      </c>
      <c r="I275" s="1">
        <f t="shared" si="13"/>
        <v>8.9999999999999998E-4</v>
      </c>
      <c r="J275" s="1">
        <f>IF('Tela de entrada'!$G$13="carga",('Tela de entrada'!$G$12*'Tela de entrada'!$D$12)*I275,'Tela de entrada'!$G$12)</f>
        <v>6.6959999999999997</v>
      </c>
      <c r="K275" s="1">
        <f>IF('Tela de entrada'!$G$12&gt;0,IFERROR(MIN('Tela de entrada'!$G$15,MAX(J275,'Tela de entrada'!$G$14)),""),0)</f>
        <v>6.6959999999999997</v>
      </c>
      <c r="L275" s="1">
        <f>MAX(0,(SUMIFS($K$2:$K$745,$B$2:$B$745,B275,$A$2:$A$745,A275)-SUMIFS($J$2:$J$745,$B$2:$B$745,B275,$A$2:$A$745,A275)))*((K275-'Tela de entrada'!$G$14)/(IF(SUMIFS($K$2:$K$745,$B$2:$B$745,B275,$A$2:$A$745,A275)-('Tela de entrada'!$G$14*'Tela de entrada'!$D$12)=0,1,(SUMIFS($K$2:$K$745,$B$2:$B$745,B275,$A$2:$A$745,A275)-('Tela de entrada'!$G$14*'Tela de entrada'!$D$12)))))</f>
        <v>0</v>
      </c>
      <c r="M275" s="1">
        <f>MAX(0,(SUMIFS($J$2:$J$745,$B$2:$B$745,B275,$A$2:$A$745,A275)-SUMIFS($K$2:$K$745,$B$2:$B$745,B275,$A$2:$A$745,A275)))*(('Tela de entrada'!$G$15-K275)/(IF((('Tela de entrada'!$G$15*'Tela de entrada'!$D$12)-SUMIFS($K$2:$K$745,$B$2:$B$745,B275,$A$2:$A$745,A275))=0,1,(('Tela de entrada'!$G$15*'Tela de entrada'!$D$12)-SUMIFS($K$2:$K$745,$B$2:$B$745,B275,$A$2:$A$745,A275)))))</f>
        <v>0.54229294546508366</v>
      </c>
      <c r="N275" s="1">
        <f>IFERROR(IF(SUM('Tela de entrada'!$G$20:$G$763)&gt;0,INDEX('Tela de entrada'!$G$20:$G$763,MATCH('Contrato Firme'!D275,'Tela de entrada'!$F$20:$F$763,0),1),K275-L275+M275),0)</f>
        <v>7.2382929454650835</v>
      </c>
    </row>
    <row r="276" spans="1:14" x14ac:dyDescent="0.25">
      <c r="A276">
        <v>1</v>
      </c>
      <c r="B276">
        <v>1</v>
      </c>
      <c r="C276">
        <v>1</v>
      </c>
      <c r="D276">
        <v>275</v>
      </c>
      <c r="E276">
        <v>1</v>
      </c>
      <c r="F276" s="1">
        <f>INDEX('Tela de entrada'!$C$20:$C$763,MATCH('Contrato Firme'!D276,'Tela de entrada'!$B$20:$B$763,0),1)</f>
        <v>12</v>
      </c>
      <c r="G276">
        <v>0</v>
      </c>
      <c r="H276">
        <f t="shared" si="12"/>
        <v>12</v>
      </c>
      <c r="I276" s="1">
        <f t="shared" si="13"/>
        <v>5.9999999999999995E-4</v>
      </c>
      <c r="J276" s="1">
        <f>IF('Tela de entrada'!$G$13="carga",('Tela de entrada'!$G$12*'Tela de entrada'!$D$12)*I276,'Tela de entrada'!$G$12)</f>
        <v>4.4639999999999995</v>
      </c>
      <c r="K276" s="1">
        <f>IF('Tela de entrada'!$G$12&gt;0,IFERROR(MIN('Tela de entrada'!$G$15,MAX(J276,'Tela de entrada'!$G$14)),""),0)</f>
        <v>4.4639999999999995</v>
      </c>
      <c r="L276" s="1">
        <f>MAX(0,(SUMIFS($K$2:$K$745,$B$2:$B$745,B276,$A$2:$A$745,A276)-SUMIFS($J$2:$J$745,$B$2:$B$745,B276,$A$2:$A$745,A276)))*((K276-'Tela de entrada'!$G$14)/(IF(SUMIFS($K$2:$K$745,$B$2:$B$745,B276,$A$2:$A$745,A276)-('Tela de entrada'!$G$14*'Tela de entrada'!$D$12)=0,1,(SUMIFS($K$2:$K$745,$B$2:$B$745,B276,$A$2:$A$745,A276)-('Tela de entrada'!$G$14*'Tela de entrada'!$D$12)))))</f>
        <v>0</v>
      </c>
      <c r="M276" s="1">
        <f>MAX(0,(SUMIFS($J$2:$J$745,$B$2:$B$745,B276,$A$2:$A$745,A276)-SUMIFS($K$2:$K$745,$B$2:$B$745,B276,$A$2:$A$745,A276)))*(('Tela de entrada'!$G$15-K276)/(IF((('Tela de entrada'!$G$15*'Tela de entrada'!$D$12)-SUMIFS($K$2:$K$745,$B$2:$B$745,B276,$A$2:$A$745,A276))=0,1,(('Tela de entrada'!$G$15*'Tela de entrada'!$D$12)-SUMIFS($K$2:$K$745,$B$2:$B$745,B276,$A$2:$A$745,A276)))))</f>
        <v>0.68805376606697044</v>
      </c>
      <c r="N276" s="1">
        <f>IFERROR(IF(SUM('Tela de entrada'!$G$20:$G$763)&gt;0,INDEX('Tela de entrada'!$G$20:$G$763,MATCH('Contrato Firme'!D276,'Tela de entrada'!$F$20:$F$763,0),1),K276-L276+M276),0)</f>
        <v>5.1520537660669703</v>
      </c>
    </row>
    <row r="277" spans="1:14" x14ac:dyDescent="0.25">
      <c r="A277">
        <v>1</v>
      </c>
      <c r="B277">
        <v>1</v>
      </c>
      <c r="C277">
        <v>1</v>
      </c>
      <c r="D277">
        <v>276</v>
      </c>
      <c r="E277">
        <v>1</v>
      </c>
      <c r="F277" s="1">
        <f>INDEX('Tela de entrada'!$C$20:$C$763,MATCH('Contrato Firme'!D277,'Tela de entrada'!$B$20:$B$763,0),1)</f>
        <v>47</v>
      </c>
      <c r="G277">
        <v>0</v>
      </c>
      <c r="H277">
        <f t="shared" si="12"/>
        <v>47</v>
      </c>
      <c r="I277" s="1">
        <f t="shared" si="13"/>
        <v>2.3500000000000001E-3</v>
      </c>
      <c r="J277" s="1">
        <f>IF('Tela de entrada'!$G$13="carga",('Tela de entrada'!$G$12*'Tela de entrada'!$D$12)*I277,'Tela de entrada'!$G$12)</f>
        <v>17.484000000000002</v>
      </c>
      <c r="K277" s="1">
        <f>IF('Tela de entrada'!$G$12&gt;0,IFERROR(MIN('Tela de entrada'!$G$15,MAX(J277,'Tela de entrada'!$G$14)),""),0)</f>
        <v>15</v>
      </c>
      <c r="L277" s="1">
        <f>MAX(0,(SUMIFS($K$2:$K$745,$B$2:$B$745,B277,$A$2:$A$745,A277)-SUMIFS($J$2:$J$745,$B$2:$B$745,B277,$A$2:$A$745,A277)))*((K277-'Tela de entrada'!$G$14)/(IF(SUMIFS($K$2:$K$745,$B$2:$B$745,B277,$A$2:$A$745,A277)-('Tela de entrada'!$G$14*'Tela de entrada'!$D$12)=0,1,(SUMIFS($K$2:$K$745,$B$2:$B$745,B277,$A$2:$A$745,A277)-('Tela de entrada'!$G$14*'Tela de entrada'!$D$12)))))</f>
        <v>0</v>
      </c>
      <c r="M277" s="1">
        <f>MAX(0,(SUMIFS($J$2:$J$745,$B$2:$B$745,B277,$A$2:$A$745,A277)-SUMIFS($K$2:$K$745,$B$2:$B$745,B277,$A$2:$A$745,A277)))*(('Tela de entrada'!$G$15-K277)/(IF((('Tela de entrada'!$G$15*'Tela de entrada'!$D$12)-SUMIFS($K$2:$K$745,$B$2:$B$745,B277,$A$2:$A$745,A277))=0,1,(('Tela de entrada'!$G$15*'Tela de entrada'!$D$12)-SUMIFS($K$2:$K$745,$B$2:$B$745,B277,$A$2:$A$745,A277)))))</f>
        <v>0</v>
      </c>
      <c r="N277" s="1">
        <f>IFERROR(IF(SUM('Tela de entrada'!$G$20:$G$763)&gt;0,INDEX('Tela de entrada'!$G$20:$G$763,MATCH('Contrato Firme'!D277,'Tela de entrada'!$F$20:$F$763,0),1),K277-L277+M277),0)</f>
        <v>15</v>
      </c>
    </row>
    <row r="278" spans="1:14" x14ac:dyDescent="0.25">
      <c r="A278">
        <v>1</v>
      </c>
      <c r="B278">
        <v>1</v>
      </c>
      <c r="C278">
        <v>1</v>
      </c>
      <c r="D278">
        <v>277</v>
      </c>
      <c r="E278">
        <v>1</v>
      </c>
      <c r="F278" s="1">
        <f>INDEX('Tela de entrada'!$C$20:$C$763,MATCH('Contrato Firme'!D278,'Tela de entrada'!$B$20:$B$763,0),1)</f>
        <v>34</v>
      </c>
      <c r="G278">
        <v>0</v>
      </c>
      <c r="H278">
        <f t="shared" si="12"/>
        <v>34</v>
      </c>
      <c r="I278" s="1">
        <f t="shared" si="13"/>
        <v>1.6999999999999999E-3</v>
      </c>
      <c r="J278" s="1">
        <f>IF('Tela de entrada'!$G$13="carga",('Tela de entrada'!$G$12*'Tela de entrada'!$D$12)*I278,'Tela de entrada'!$G$12)</f>
        <v>12.648</v>
      </c>
      <c r="K278" s="1">
        <f>IF('Tela de entrada'!$G$12&gt;0,IFERROR(MIN('Tela de entrada'!$G$15,MAX(J278,'Tela de entrada'!$G$14)),""),0)</f>
        <v>12.648</v>
      </c>
      <c r="L278" s="1">
        <f>MAX(0,(SUMIFS($K$2:$K$745,$B$2:$B$745,B278,$A$2:$A$745,A278)-SUMIFS($J$2:$J$745,$B$2:$B$745,B278,$A$2:$A$745,A278)))*((K278-'Tela de entrada'!$G$14)/(IF(SUMIFS($K$2:$K$745,$B$2:$B$745,B278,$A$2:$A$745,A278)-('Tela de entrada'!$G$14*'Tela de entrada'!$D$12)=0,1,(SUMIFS($K$2:$K$745,$B$2:$B$745,B278,$A$2:$A$745,A278)-('Tela de entrada'!$G$14*'Tela de entrada'!$D$12)))))</f>
        <v>0</v>
      </c>
      <c r="M278" s="1">
        <f>MAX(0,(SUMIFS($J$2:$J$745,$B$2:$B$745,B278,$A$2:$A$745,A278)-SUMIFS($K$2:$K$745,$B$2:$B$745,B278,$A$2:$A$745,A278)))*(('Tela de entrada'!$G$15-K278)/(IF((('Tela de entrada'!$G$15*'Tela de entrada'!$D$12)-SUMIFS($K$2:$K$745,$B$2:$B$745,B278,$A$2:$A$745,A278))=0,1,(('Tela de entrada'!$G$15*'Tela de entrada'!$D$12)-SUMIFS($K$2:$K$745,$B$2:$B$745,B278,$A$2:$A$745,A278)))))</f>
        <v>0.15359742386005262</v>
      </c>
      <c r="N278" s="1">
        <f>IFERROR(IF(SUM('Tela de entrada'!$G$20:$G$763)&gt;0,INDEX('Tela de entrada'!$G$20:$G$763,MATCH('Contrato Firme'!D278,'Tela de entrada'!$F$20:$F$763,0),1),K278-L278+M278),0)</f>
        <v>12.801597423860052</v>
      </c>
    </row>
    <row r="279" spans="1:14" x14ac:dyDescent="0.25">
      <c r="A279">
        <v>1</v>
      </c>
      <c r="B279">
        <v>1</v>
      </c>
      <c r="C279">
        <v>1</v>
      </c>
      <c r="D279">
        <v>278</v>
      </c>
      <c r="E279">
        <v>1</v>
      </c>
      <c r="F279" s="1">
        <f>INDEX('Tela de entrada'!$C$20:$C$763,MATCH('Contrato Firme'!D279,'Tela de entrada'!$B$20:$B$763,0),1)</f>
        <v>33</v>
      </c>
      <c r="G279">
        <v>0</v>
      </c>
      <c r="H279">
        <f t="shared" si="12"/>
        <v>33</v>
      </c>
      <c r="I279" s="1">
        <f t="shared" si="13"/>
        <v>1.65E-3</v>
      </c>
      <c r="J279" s="1">
        <f>IF('Tela de entrada'!$G$13="carga",('Tela de entrada'!$G$12*'Tela de entrada'!$D$12)*I279,'Tela de entrada'!$G$12)</f>
        <v>12.276</v>
      </c>
      <c r="K279" s="1">
        <f>IF('Tela de entrada'!$G$12&gt;0,IFERROR(MIN('Tela de entrada'!$G$15,MAX(J279,'Tela de entrada'!$G$14)),""),0)</f>
        <v>12.276</v>
      </c>
      <c r="L279" s="1">
        <f>MAX(0,(SUMIFS($K$2:$K$745,$B$2:$B$745,B279,$A$2:$A$745,A279)-SUMIFS($J$2:$J$745,$B$2:$B$745,B279,$A$2:$A$745,A279)))*((K279-'Tela de entrada'!$G$14)/(IF(SUMIFS($K$2:$K$745,$B$2:$B$745,B279,$A$2:$A$745,A279)-('Tela de entrada'!$G$14*'Tela de entrada'!$D$12)=0,1,(SUMIFS($K$2:$K$745,$B$2:$B$745,B279,$A$2:$A$745,A279)-('Tela de entrada'!$G$14*'Tela de entrada'!$D$12)))))</f>
        <v>0</v>
      </c>
      <c r="M279" s="1">
        <f>MAX(0,(SUMIFS($J$2:$J$745,$B$2:$B$745,B279,$A$2:$A$745,A279)-SUMIFS($K$2:$K$745,$B$2:$B$745,B279,$A$2:$A$745,A279)))*(('Tela de entrada'!$G$15-K279)/(IF((('Tela de entrada'!$G$15*'Tela de entrada'!$D$12)-SUMIFS($K$2:$K$745,$B$2:$B$745,B279,$A$2:$A$745,A279))=0,1,(('Tela de entrada'!$G$15*'Tela de entrada'!$D$12)-SUMIFS($K$2:$K$745,$B$2:$B$745,B279,$A$2:$A$745,A279)))))</f>
        <v>0.17789089396036706</v>
      </c>
      <c r="N279" s="1">
        <f>IFERROR(IF(SUM('Tela de entrada'!$G$20:$G$763)&gt;0,INDEX('Tela de entrada'!$G$20:$G$763,MATCH('Contrato Firme'!D279,'Tela de entrada'!$F$20:$F$763,0),1),K279-L279+M279),0)</f>
        <v>12.453890893960367</v>
      </c>
    </row>
    <row r="280" spans="1:14" x14ac:dyDescent="0.25">
      <c r="A280">
        <v>1</v>
      </c>
      <c r="B280">
        <v>1</v>
      </c>
      <c r="C280">
        <v>1</v>
      </c>
      <c r="D280">
        <v>279</v>
      </c>
      <c r="E280">
        <v>1</v>
      </c>
      <c r="F280" s="1">
        <f>INDEX('Tela de entrada'!$C$20:$C$763,MATCH('Contrato Firme'!D280,'Tela de entrada'!$B$20:$B$763,0),1)</f>
        <v>27</v>
      </c>
      <c r="G280">
        <v>0</v>
      </c>
      <c r="H280">
        <f t="shared" si="12"/>
        <v>27</v>
      </c>
      <c r="I280" s="1">
        <f t="shared" si="13"/>
        <v>1.3500000000000001E-3</v>
      </c>
      <c r="J280" s="1">
        <f>IF('Tela de entrada'!$G$13="carga",('Tela de entrada'!$G$12*'Tela de entrada'!$D$12)*I280,'Tela de entrada'!$G$12)</f>
        <v>10.044</v>
      </c>
      <c r="K280" s="1">
        <f>IF('Tela de entrada'!$G$12&gt;0,IFERROR(MIN('Tela de entrada'!$G$15,MAX(J280,'Tela de entrada'!$G$14)),""),0)</f>
        <v>10.044</v>
      </c>
      <c r="L280" s="1">
        <f>MAX(0,(SUMIFS($K$2:$K$745,$B$2:$B$745,B280,$A$2:$A$745,A280)-SUMIFS($J$2:$J$745,$B$2:$B$745,B280,$A$2:$A$745,A280)))*((K280-'Tela de entrada'!$G$14)/(IF(SUMIFS($K$2:$K$745,$B$2:$B$745,B280,$A$2:$A$745,A280)-('Tela de entrada'!$G$14*'Tela de entrada'!$D$12)=0,1,(SUMIFS($K$2:$K$745,$B$2:$B$745,B280,$A$2:$A$745,A280)-('Tela de entrada'!$G$14*'Tela de entrada'!$D$12)))))</f>
        <v>0</v>
      </c>
      <c r="M280" s="1">
        <f>MAX(0,(SUMIFS($J$2:$J$745,$B$2:$B$745,B280,$A$2:$A$745,A280)-SUMIFS($K$2:$K$745,$B$2:$B$745,B280,$A$2:$A$745,A280)))*(('Tela de entrada'!$G$15-K280)/(IF((('Tela de entrada'!$G$15*'Tela de entrada'!$D$12)-SUMIFS($K$2:$K$745,$B$2:$B$745,B280,$A$2:$A$745,A280))=0,1,(('Tela de entrada'!$G$15*'Tela de entrada'!$D$12)-SUMIFS($K$2:$K$745,$B$2:$B$745,B280,$A$2:$A$745,A280)))))</f>
        <v>0.32365171456225367</v>
      </c>
      <c r="N280" s="1">
        <f>IFERROR(IF(SUM('Tela de entrada'!$G$20:$G$763)&gt;0,INDEX('Tela de entrada'!$G$20:$G$763,MATCH('Contrato Firme'!D280,'Tela de entrada'!$F$20:$F$763,0),1),K280-L280+M280),0)</f>
        <v>10.367651714562253</v>
      </c>
    </row>
    <row r="281" spans="1:14" x14ac:dyDescent="0.25">
      <c r="A281">
        <v>1</v>
      </c>
      <c r="B281">
        <v>1</v>
      </c>
      <c r="C281">
        <v>1</v>
      </c>
      <c r="D281">
        <v>280</v>
      </c>
      <c r="E281">
        <v>1</v>
      </c>
      <c r="F281" s="1">
        <f>INDEX('Tela de entrada'!$C$20:$C$763,MATCH('Contrato Firme'!D281,'Tela de entrada'!$B$20:$B$763,0),1)</f>
        <v>46</v>
      </c>
      <c r="G281">
        <v>0</v>
      </c>
      <c r="H281">
        <f t="shared" si="12"/>
        <v>46</v>
      </c>
      <c r="I281" s="1">
        <f t="shared" si="13"/>
        <v>2.3E-3</v>
      </c>
      <c r="J281" s="1">
        <f>IF('Tela de entrada'!$G$13="carga",('Tela de entrada'!$G$12*'Tela de entrada'!$D$12)*I281,'Tela de entrada'!$G$12)</f>
        <v>17.111999999999998</v>
      </c>
      <c r="K281" s="1">
        <f>IF('Tela de entrada'!$G$12&gt;0,IFERROR(MIN('Tela de entrada'!$G$15,MAX(J281,'Tela de entrada'!$G$14)),""),0)</f>
        <v>15</v>
      </c>
      <c r="L281" s="1">
        <f>MAX(0,(SUMIFS($K$2:$K$745,$B$2:$B$745,B281,$A$2:$A$745,A281)-SUMIFS($J$2:$J$745,$B$2:$B$745,B281,$A$2:$A$745,A281)))*((K281-'Tela de entrada'!$G$14)/(IF(SUMIFS($K$2:$K$745,$B$2:$B$745,B281,$A$2:$A$745,A281)-('Tela de entrada'!$G$14*'Tela de entrada'!$D$12)=0,1,(SUMIFS($K$2:$K$745,$B$2:$B$745,B281,$A$2:$A$745,A281)-('Tela de entrada'!$G$14*'Tela de entrada'!$D$12)))))</f>
        <v>0</v>
      </c>
      <c r="M281" s="1">
        <f>MAX(0,(SUMIFS($J$2:$J$745,$B$2:$B$745,B281,$A$2:$A$745,A281)-SUMIFS($K$2:$K$745,$B$2:$B$745,B281,$A$2:$A$745,A281)))*(('Tela de entrada'!$G$15-K281)/(IF((('Tela de entrada'!$G$15*'Tela de entrada'!$D$12)-SUMIFS($K$2:$K$745,$B$2:$B$745,B281,$A$2:$A$745,A281))=0,1,(('Tela de entrada'!$G$15*'Tela de entrada'!$D$12)-SUMIFS($K$2:$K$745,$B$2:$B$745,B281,$A$2:$A$745,A281)))))</f>
        <v>0</v>
      </c>
      <c r="N281" s="1">
        <f>IFERROR(IF(SUM('Tela de entrada'!$G$20:$G$763)&gt;0,INDEX('Tela de entrada'!$G$20:$G$763,MATCH('Contrato Firme'!D281,'Tela de entrada'!$F$20:$F$763,0),1),K281-L281+M281),0)</f>
        <v>15</v>
      </c>
    </row>
    <row r="282" spans="1:14" x14ac:dyDescent="0.25">
      <c r="A282">
        <v>1</v>
      </c>
      <c r="B282">
        <v>1</v>
      </c>
      <c r="C282">
        <v>1</v>
      </c>
      <c r="D282">
        <v>281</v>
      </c>
      <c r="E282">
        <v>1</v>
      </c>
      <c r="F282" s="1">
        <f>INDEX('Tela de entrada'!$C$20:$C$763,MATCH('Contrato Firme'!D282,'Tela de entrada'!$B$20:$B$763,0),1)</f>
        <v>15</v>
      </c>
      <c r="G282">
        <v>0</v>
      </c>
      <c r="H282">
        <f t="shared" si="12"/>
        <v>15</v>
      </c>
      <c r="I282" s="1">
        <f t="shared" si="13"/>
        <v>7.5000000000000002E-4</v>
      </c>
      <c r="J282" s="1">
        <f>IF('Tela de entrada'!$G$13="carga",('Tela de entrada'!$G$12*'Tela de entrada'!$D$12)*I282,'Tela de entrada'!$G$12)</f>
        <v>5.58</v>
      </c>
      <c r="K282" s="1">
        <f>IF('Tela de entrada'!$G$12&gt;0,IFERROR(MIN('Tela de entrada'!$G$15,MAX(J282,'Tela de entrada'!$G$14)),""),0)</f>
        <v>5.58</v>
      </c>
      <c r="L282" s="1">
        <f>MAX(0,(SUMIFS($K$2:$K$745,$B$2:$B$745,B282,$A$2:$A$745,A282)-SUMIFS($J$2:$J$745,$B$2:$B$745,B282,$A$2:$A$745,A282)))*((K282-'Tela de entrada'!$G$14)/(IF(SUMIFS($K$2:$K$745,$B$2:$B$745,B282,$A$2:$A$745,A282)-('Tela de entrada'!$G$14*'Tela de entrada'!$D$12)=0,1,(SUMIFS($K$2:$K$745,$B$2:$B$745,B282,$A$2:$A$745,A282)-('Tela de entrada'!$G$14*'Tela de entrada'!$D$12)))))</f>
        <v>0</v>
      </c>
      <c r="M282" s="1">
        <f>MAX(0,(SUMIFS($J$2:$J$745,$B$2:$B$745,B282,$A$2:$A$745,A282)-SUMIFS($K$2:$K$745,$B$2:$B$745,B282,$A$2:$A$745,A282)))*(('Tela de entrada'!$G$15-K282)/(IF((('Tela de entrada'!$G$15*'Tela de entrada'!$D$12)-SUMIFS($K$2:$K$745,$B$2:$B$745,B282,$A$2:$A$745,A282))=0,1,(('Tela de entrada'!$G$15*'Tela de entrada'!$D$12)-SUMIFS($K$2:$K$745,$B$2:$B$745,B282,$A$2:$A$745,A282)))))</f>
        <v>0.61517335576602694</v>
      </c>
      <c r="N282" s="1">
        <f>IFERROR(IF(SUM('Tela de entrada'!$G$20:$G$763)&gt;0,INDEX('Tela de entrada'!$G$20:$G$763,MATCH('Contrato Firme'!D282,'Tela de entrada'!$F$20:$F$763,0),1),K282-L282+M282),0)</f>
        <v>6.1951733557660269</v>
      </c>
    </row>
    <row r="283" spans="1:14" x14ac:dyDescent="0.25">
      <c r="A283">
        <v>1</v>
      </c>
      <c r="B283">
        <v>1</v>
      </c>
      <c r="C283">
        <v>1</v>
      </c>
      <c r="D283">
        <v>282</v>
      </c>
      <c r="E283">
        <v>1</v>
      </c>
      <c r="F283" s="1">
        <f>INDEX('Tela de entrada'!$C$20:$C$763,MATCH('Contrato Firme'!D283,'Tela de entrada'!$B$20:$B$763,0),1)</f>
        <v>9</v>
      </c>
      <c r="G283">
        <v>0</v>
      </c>
      <c r="H283">
        <f t="shared" si="12"/>
        <v>9</v>
      </c>
      <c r="I283" s="1">
        <f t="shared" si="13"/>
        <v>4.4999999999999999E-4</v>
      </c>
      <c r="J283" s="1">
        <f>IF('Tela de entrada'!$G$13="carga",('Tela de entrada'!$G$12*'Tela de entrada'!$D$12)*I283,'Tela de entrada'!$G$12)</f>
        <v>3.3479999999999999</v>
      </c>
      <c r="K283" s="1">
        <f>IF('Tela de entrada'!$G$12&gt;0,IFERROR(MIN('Tela de entrada'!$G$15,MAX(J283,'Tela de entrada'!$G$14)),""),0)</f>
        <v>3.3479999999999999</v>
      </c>
      <c r="L283" s="1">
        <f>MAX(0,(SUMIFS($K$2:$K$745,$B$2:$B$745,B283,$A$2:$A$745,A283)-SUMIFS($J$2:$J$745,$B$2:$B$745,B283,$A$2:$A$745,A283)))*((K283-'Tela de entrada'!$G$14)/(IF(SUMIFS($K$2:$K$745,$B$2:$B$745,B283,$A$2:$A$745,A283)-('Tela de entrada'!$G$14*'Tela de entrada'!$D$12)=0,1,(SUMIFS($K$2:$K$745,$B$2:$B$745,B283,$A$2:$A$745,A283)-('Tela de entrada'!$G$14*'Tela de entrada'!$D$12)))))</f>
        <v>0</v>
      </c>
      <c r="M283" s="1">
        <f>MAX(0,(SUMIFS($J$2:$J$745,$B$2:$B$745,B283,$A$2:$A$745,A283)-SUMIFS($K$2:$K$745,$B$2:$B$745,B283,$A$2:$A$745,A283)))*(('Tela de entrada'!$G$15-K283)/(IF((('Tela de entrada'!$G$15*'Tela de entrada'!$D$12)-SUMIFS($K$2:$K$745,$B$2:$B$745,B283,$A$2:$A$745,A283))=0,1,(('Tela de entrada'!$G$15*'Tela de entrada'!$D$12)-SUMIFS($K$2:$K$745,$B$2:$B$745,B283,$A$2:$A$745,A283)))))</f>
        <v>0.76093417636791372</v>
      </c>
      <c r="N283" s="1">
        <f>IFERROR(IF(SUM('Tela de entrada'!$G$20:$G$763)&gt;0,INDEX('Tela de entrada'!$G$20:$G$763,MATCH('Contrato Firme'!D283,'Tela de entrada'!$F$20:$F$763,0),1),K283-L283+M283),0)</f>
        <v>4.1089341763679137</v>
      </c>
    </row>
    <row r="284" spans="1:14" x14ac:dyDescent="0.25">
      <c r="A284">
        <v>1</v>
      </c>
      <c r="B284">
        <v>1</v>
      </c>
      <c r="C284">
        <v>1</v>
      </c>
      <c r="D284">
        <v>283</v>
      </c>
      <c r="E284">
        <v>1</v>
      </c>
      <c r="F284" s="1">
        <f>INDEX('Tela de entrada'!$C$20:$C$763,MATCH('Contrato Firme'!D284,'Tela de entrada'!$B$20:$B$763,0),1)</f>
        <v>44</v>
      </c>
      <c r="G284">
        <v>0</v>
      </c>
      <c r="H284">
        <f t="shared" si="12"/>
        <v>44</v>
      </c>
      <c r="I284" s="1">
        <f t="shared" si="13"/>
        <v>2.2000000000000001E-3</v>
      </c>
      <c r="J284" s="1">
        <f>IF('Tela de entrada'!$G$13="carga",('Tela de entrada'!$G$12*'Tela de entrada'!$D$12)*I284,'Tela de entrada'!$G$12)</f>
        <v>16.368000000000002</v>
      </c>
      <c r="K284" s="1">
        <f>IF('Tela de entrada'!$G$12&gt;0,IFERROR(MIN('Tela de entrada'!$G$15,MAX(J284,'Tela de entrada'!$G$14)),""),0)</f>
        <v>15</v>
      </c>
      <c r="L284" s="1">
        <f>MAX(0,(SUMIFS($K$2:$K$745,$B$2:$B$745,B284,$A$2:$A$745,A284)-SUMIFS($J$2:$J$745,$B$2:$B$745,B284,$A$2:$A$745,A284)))*((K284-'Tela de entrada'!$G$14)/(IF(SUMIFS($K$2:$K$745,$B$2:$B$745,B284,$A$2:$A$745,A284)-('Tela de entrada'!$G$14*'Tela de entrada'!$D$12)=0,1,(SUMIFS($K$2:$K$745,$B$2:$B$745,B284,$A$2:$A$745,A284)-('Tela de entrada'!$G$14*'Tela de entrada'!$D$12)))))</f>
        <v>0</v>
      </c>
      <c r="M284" s="1">
        <f>MAX(0,(SUMIFS($J$2:$J$745,$B$2:$B$745,B284,$A$2:$A$745,A284)-SUMIFS($K$2:$K$745,$B$2:$B$745,B284,$A$2:$A$745,A284)))*(('Tela de entrada'!$G$15-K284)/(IF((('Tela de entrada'!$G$15*'Tela de entrada'!$D$12)-SUMIFS($K$2:$K$745,$B$2:$B$745,B284,$A$2:$A$745,A284))=0,1,(('Tela de entrada'!$G$15*'Tela de entrada'!$D$12)-SUMIFS($K$2:$K$745,$B$2:$B$745,B284,$A$2:$A$745,A284)))))</f>
        <v>0</v>
      </c>
      <c r="N284" s="1">
        <f>IFERROR(IF(SUM('Tela de entrada'!$G$20:$G$763)&gt;0,INDEX('Tela de entrada'!$G$20:$G$763,MATCH('Contrato Firme'!D284,'Tela de entrada'!$F$20:$F$763,0),1),K284-L284+M284),0)</f>
        <v>15</v>
      </c>
    </row>
    <row r="285" spans="1:14" x14ac:dyDescent="0.25">
      <c r="A285">
        <v>1</v>
      </c>
      <c r="B285">
        <v>1</v>
      </c>
      <c r="C285">
        <v>1</v>
      </c>
      <c r="D285">
        <v>284</v>
      </c>
      <c r="E285">
        <v>1</v>
      </c>
      <c r="F285" s="1">
        <f>INDEX('Tela de entrada'!$C$20:$C$763,MATCH('Contrato Firme'!D285,'Tela de entrada'!$B$20:$B$763,0),1)</f>
        <v>6</v>
      </c>
      <c r="G285">
        <v>0</v>
      </c>
      <c r="H285">
        <f t="shared" si="12"/>
        <v>6</v>
      </c>
      <c r="I285" s="1">
        <f t="shared" si="13"/>
        <v>2.9999999999999997E-4</v>
      </c>
      <c r="J285" s="1">
        <f>IF('Tela de entrada'!$G$13="carga",('Tela de entrada'!$G$12*'Tela de entrada'!$D$12)*I285,'Tela de entrada'!$G$12)</f>
        <v>2.2319999999999998</v>
      </c>
      <c r="K285" s="1">
        <f>IF('Tela de entrada'!$G$12&gt;0,IFERROR(MIN('Tela de entrada'!$G$15,MAX(J285,'Tela de entrada'!$G$14)),""),0)</f>
        <v>3</v>
      </c>
      <c r="L285" s="1">
        <f>MAX(0,(SUMIFS($K$2:$K$745,$B$2:$B$745,B285,$A$2:$A$745,A285)-SUMIFS($J$2:$J$745,$B$2:$B$745,B285,$A$2:$A$745,A285)))*((K285-'Tela de entrada'!$G$14)/(IF(SUMIFS($K$2:$K$745,$B$2:$B$745,B285,$A$2:$A$745,A285)-('Tela de entrada'!$G$14*'Tela de entrada'!$D$12)=0,1,(SUMIFS($K$2:$K$745,$B$2:$B$745,B285,$A$2:$A$745,A285)-('Tela de entrada'!$G$14*'Tela de entrada'!$D$12)))))</f>
        <v>0</v>
      </c>
      <c r="M285" s="1">
        <f>MAX(0,(SUMIFS($J$2:$J$745,$B$2:$B$745,B285,$A$2:$A$745,A285)-SUMIFS($K$2:$K$745,$B$2:$B$745,B285,$A$2:$A$745,A285)))*(('Tela de entrada'!$G$15-K285)/(IF((('Tela de entrada'!$G$15*'Tela de entrada'!$D$12)-SUMIFS($K$2:$K$745,$B$2:$B$745,B285,$A$2:$A$745,A285))=0,1,(('Tela de entrada'!$G$15*'Tela de entrada'!$D$12)-SUMIFS($K$2:$K$745,$B$2:$B$745,B285,$A$2:$A$745,A285)))))</f>
        <v>0.78366032581659484</v>
      </c>
      <c r="N285" s="1">
        <f>IFERROR(IF(SUM('Tela de entrada'!$G$20:$G$763)&gt;0,INDEX('Tela de entrada'!$G$20:$G$763,MATCH('Contrato Firme'!D285,'Tela de entrada'!$F$20:$F$763,0),1),K285-L285+M285),0)</f>
        <v>3.7836603258165948</v>
      </c>
    </row>
    <row r="286" spans="1:14" x14ac:dyDescent="0.25">
      <c r="A286">
        <v>1</v>
      </c>
      <c r="B286">
        <v>1</v>
      </c>
      <c r="C286">
        <v>1</v>
      </c>
      <c r="D286">
        <v>285</v>
      </c>
      <c r="E286">
        <v>1</v>
      </c>
      <c r="F286" s="1">
        <f>INDEX('Tela de entrada'!$C$20:$C$763,MATCH('Contrato Firme'!D286,'Tela de entrada'!$B$20:$B$763,0),1)</f>
        <v>5</v>
      </c>
      <c r="G286">
        <v>0</v>
      </c>
      <c r="H286">
        <f t="shared" si="12"/>
        <v>5</v>
      </c>
      <c r="I286" s="1">
        <f t="shared" si="13"/>
        <v>2.5000000000000001E-4</v>
      </c>
      <c r="J286" s="1">
        <f>IF('Tela de entrada'!$G$13="carga",('Tela de entrada'!$G$12*'Tela de entrada'!$D$12)*I286,'Tela de entrada'!$G$12)</f>
        <v>1.86</v>
      </c>
      <c r="K286" s="1">
        <f>IF('Tela de entrada'!$G$12&gt;0,IFERROR(MIN('Tela de entrada'!$G$15,MAX(J286,'Tela de entrada'!$G$14)),""),0)</f>
        <v>3</v>
      </c>
      <c r="L286" s="1">
        <f>MAX(0,(SUMIFS($K$2:$K$745,$B$2:$B$745,B286,$A$2:$A$745,A286)-SUMIFS($J$2:$J$745,$B$2:$B$745,B286,$A$2:$A$745,A286)))*((K286-'Tela de entrada'!$G$14)/(IF(SUMIFS($K$2:$K$745,$B$2:$B$745,B286,$A$2:$A$745,A286)-('Tela de entrada'!$G$14*'Tela de entrada'!$D$12)=0,1,(SUMIFS($K$2:$K$745,$B$2:$B$745,B286,$A$2:$A$745,A286)-('Tela de entrada'!$G$14*'Tela de entrada'!$D$12)))))</f>
        <v>0</v>
      </c>
      <c r="M286" s="1">
        <f>MAX(0,(SUMIFS($J$2:$J$745,$B$2:$B$745,B286,$A$2:$A$745,A286)-SUMIFS($K$2:$K$745,$B$2:$B$745,B286,$A$2:$A$745,A286)))*(('Tela de entrada'!$G$15-K286)/(IF((('Tela de entrada'!$G$15*'Tela de entrada'!$D$12)-SUMIFS($K$2:$K$745,$B$2:$B$745,B286,$A$2:$A$745,A286))=0,1,(('Tela de entrada'!$G$15*'Tela de entrada'!$D$12)-SUMIFS($K$2:$K$745,$B$2:$B$745,B286,$A$2:$A$745,A286)))))</f>
        <v>0.78366032581659484</v>
      </c>
      <c r="N286" s="1">
        <f>IFERROR(IF(SUM('Tela de entrada'!$G$20:$G$763)&gt;0,INDEX('Tela de entrada'!$G$20:$G$763,MATCH('Contrato Firme'!D286,'Tela de entrada'!$F$20:$F$763,0),1),K286-L286+M286),0)</f>
        <v>3.7836603258165948</v>
      </c>
    </row>
    <row r="287" spans="1:14" x14ac:dyDescent="0.25">
      <c r="A287">
        <v>1</v>
      </c>
      <c r="B287">
        <v>1</v>
      </c>
      <c r="C287">
        <v>1</v>
      </c>
      <c r="D287">
        <v>286</v>
      </c>
      <c r="E287">
        <v>1</v>
      </c>
      <c r="F287" s="1">
        <f>INDEX('Tela de entrada'!$C$20:$C$763,MATCH('Contrato Firme'!D287,'Tela de entrada'!$B$20:$B$763,0),1)</f>
        <v>10</v>
      </c>
      <c r="G287">
        <v>0</v>
      </c>
      <c r="H287">
        <f t="shared" si="12"/>
        <v>10</v>
      </c>
      <c r="I287" s="1">
        <f t="shared" si="13"/>
        <v>5.0000000000000001E-4</v>
      </c>
      <c r="J287" s="1">
        <f>IF('Tela de entrada'!$G$13="carga",('Tela de entrada'!$G$12*'Tela de entrada'!$D$12)*I287,'Tela de entrada'!$G$12)</f>
        <v>3.72</v>
      </c>
      <c r="K287" s="1">
        <f>IF('Tela de entrada'!$G$12&gt;0,IFERROR(MIN('Tela de entrada'!$G$15,MAX(J287,'Tela de entrada'!$G$14)),""),0)</f>
        <v>3.72</v>
      </c>
      <c r="L287" s="1">
        <f>MAX(0,(SUMIFS($K$2:$K$745,$B$2:$B$745,B287,$A$2:$A$745,A287)-SUMIFS($J$2:$J$745,$B$2:$B$745,B287,$A$2:$A$745,A287)))*((K287-'Tela de entrada'!$G$14)/(IF(SUMIFS($K$2:$K$745,$B$2:$B$745,B287,$A$2:$A$745,A287)-('Tela de entrada'!$G$14*'Tela de entrada'!$D$12)=0,1,(SUMIFS($K$2:$K$745,$B$2:$B$745,B287,$A$2:$A$745,A287)-('Tela de entrada'!$G$14*'Tela de entrada'!$D$12)))))</f>
        <v>0</v>
      </c>
      <c r="M287" s="1">
        <f>MAX(0,(SUMIFS($J$2:$J$745,$B$2:$B$745,B287,$A$2:$A$745,A287)-SUMIFS($K$2:$K$745,$B$2:$B$745,B287,$A$2:$A$745,A287)))*(('Tela de entrada'!$G$15-K287)/(IF((('Tela de entrada'!$G$15*'Tela de entrada'!$D$12)-SUMIFS($K$2:$K$745,$B$2:$B$745,B287,$A$2:$A$745,A287))=0,1,(('Tela de entrada'!$G$15*'Tela de entrada'!$D$12)-SUMIFS($K$2:$K$745,$B$2:$B$745,B287,$A$2:$A$745,A287)))))</f>
        <v>0.73664070626759925</v>
      </c>
      <c r="N287" s="1">
        <f>IFERROR(IF(SUM('Tela de entrada'!$G$20:$G$763)&gt;0,INDEX('Tela de entrada'!$G$20:$G$763,MATCH('Contrato Firme'!D287,'Tela de entrada'!$F$20:$F$763,0),1),K287-L287+M287),0)</f>
        <v>4.4566407062675992</v>
      </c>
    </row>
    <row r="288" spans="1:14" x14ac:dyDescent="0.25">
      <c r="A288">
        <v>1</v>
      </c>
      <c r="B288">
        <v>1</v>
      </c>
      <c r="C288">
        <v>1</v>
      </c>
      <c r="D288">
        <v>287</v>
      </c>
      <c r="E288">
        <v>1</v>
      </c>
      <c r="F288" s="1">
        <f>INDEX('Tela de entrada'!$C$20:$C$763,MATCH('Contrato Firme'!D288,'Tela de entrada'!$B$20:$B$763,0),1)</f>
        <v>7</v>
      </c>
      <c r="G288">
        <v>0</v>
      </c>
      <c r="H288">
        <f t="shared" si="12"/>
        <v>7</v>
      </c>
      <c r="I288" s="1">
        <f t="shared" si="13"/>
        <v>3.5E-4</v>
      </c>
      <c r="J288" s="1">
        <f>IF('Tela de entrada'!$G$13="carga",('Tela de entrada'!$G$12*'Tela de entrada'!$D$12)*I288,'Tela de entrada'!$G$12)</f>
        <v>2.6040000000000001</v>
      </c>
      <c r="K288" s="1">
        <f>IF('Tela de entrada'!$G$12&gt;0,IFERROR(MIN('Tela de entrada'!$G$15,MAX(J288,'Tela de entrada'!$G$14)),""),0)</f>
        <v>3</v>
      </c>
      <c r="L288" s="1">
        <f>MAX(0,(SUMIFS($K$2:$K$745,$B$2:$B$745,B288,$A$2:$A$745,A288)-SUMIFS($J$2:$J$745,$B$2:$B$745,B288,$A$2:$A$745,A288)))*((K288-'Tela de entrada'!$G$14)/(IF(SUMIFS($K$2:$K$745,$B$2:$B$745,B288,$A$2:$A$745,A288)-('Tela de entrada'!$G$14*'Tela de entrada'!$D$12)=0,1,(SUMIFS($K$2:$K$745,$B$2:$B$745,B288,$A$2:$A$745,A288)-('Tela de entrada'!$G$14*'Tela de entrada'!$D$12)))))</f>
        <v>0</v>
      </c>
      <c r="M288" s="1">
        <f>MAX(0,(SUMIFS($J$2:$J$745,$B$2:$B$745,B288,$A$2:$A$745,A288)-SUMIFS($K$2:$K$745,$B$2:$B$745,B288,$A$2:$A$745,A288)))*(('Tela de entrada'!$G$15-K288)/(IF((('Tela de entrada'!$G$15*'Tela de entrada'!$D$12)-SUMIFS($K$2:$K$745,$B$2:$B$745,B288,$A$2:$A$745,A288))=0,1,(('Tela de entrada'!$G$15*'Tela de entrada'!$D$12)-SUMIFS($K$2:$K$745,$B$2:$B$745,B288,$A$2:$A$745,A288)))))</f>
        <v>0.78366032581659484</v>
      </c>
      <c r="N288" s="1">
        <f>IFERROR(IF(SUM('Tela de entrada'!$G$20:$G$763)&gt;0,INDEX('Tela de entrada'!$G$20:$G$763,MATCH('Contrato Firme'!D288,'Tela de entrada'!$F$20:$F$763,0),1),K288-L288+M288),0)</f>
        <v>3.7836603258165948</v>
      </c>
    </row>
    <row r="289" spans="1:14" x14ac:dyDescent="0.25">
      <c r="A289">
        <v>1</v>
      </c>
      <c r="B289">
        <v>1</v>
      </c>
      <c r="C289">
        <v>1</v>
      </c>
      <c r="D289">
        <v>288</v>
      </c>
      <c r="E289">
        <v>1</v>
      </c>
      <c r="F289" s="1">
        <f>INDEX('Tela de entrada'!$C$20:$C$763,MATCH('Contrato Firme'!D289,'Tela de entrada'!$B$20:$B$763,0),1)</f>
        <v>29</v>
      </c>
      <c r="G289">
        <v>0</v>
      </c>
      <c r="H289">
        <f t="shared" si="12"/>
        <v>29</v>
      </c>
      <c r="I289" s="1">
        <f t="shared" si="13"/>
        <v>1.4499999999999999E-3</v>
      </c>
      <c r="J289" s="1">
        <f>IF('Tela de entrada'!$G$13="carga",('Tela de entrada'!$G$12*'Tela de entrada'!$D$12)*I289,'Tela de entrada'!$G$12)</f>
        <v>10.787999999999998</v>
      </c>
      <c r="K289" s="1">
        <f>IF('Tela de entrada'!$G$12&gt;0,IFERROR(MIN('Tela de entrada'!$G$15,MAX(J289,'Tela de entrada'!$G$14)),""),0)</f>
        <v>10.787999999999998</v>
      </c>
      <c r="L289" s="1">
        <f>MAX(0,(SUMIFS($K$2:$K$745,$B$2:$B$745,B289,$A$2:$A$745,A289)-SUMIFS($J$2:$J$745,$B$2:$B$745,B289,$A$2:$A$745,A289)))*((K289-'Tela de entrada'!$G$14)/(IF(SUMIFS($K$2:$K$745,$B$2:$B$745,B289,$A$2:$A$745,A289)-('Tela de entrada'!$G$14*'Tela de entrada'!$D$12)=0,1,(SUMIFS($K$2:$K$745,$B$2:$B$745,B289,$A$2:$A$745,A289)-('Tela de entrada'!$G$14*'Tela de entrada'!$D$12)))))</f>
        <v>0</v>
      </c>
      <c r="M289" s="1">
        <f>MAX(0,(SUMIFS($J$2:$J$745,$B$2:$B$745,B289,$A$2:$A$745,A289)-SUMIFS($K$2:$K$745,$B$2:$B$745,B289,$A$2:$A$745,A289)))*(('Tela de entrada'!$G$15-K289)/(IF((('Tela de entrada'!$G$15*'Tela de entrada'!$D$12)-SUMIFS($K$2:$K$745,$B$2:$B$745,B289,$A$2:$A$745,A289))=0,1,(('Tela de entrada'!$G$15*'Tela de entrada'!$D$12)-SUMIFS($K$2:$K$745,$B$2:$B$745,B289,$A$2:$A$745,A289)))))</f>
        <v>0.27506477436162491</v>
      </c>
      <c r="N289" s="1">
        <f>IFERROR(IF(SUM('Tela de entrada'!$G$20:$G$763)&gt;0,INDEX('Tela de entrada'!$G$20:$G$763,MATCH('Contrato Firme'!D289,'Tela de entrada'!$F$20:$F$763,0),1),K289-L289+M289),0)</f>
        <v>11.063064774361623</v>
      </c>
    </row>
    <row r="290" spans="1:14" x14ac:dyDescent="0.25">
      <c r="A290">
        <v>1</v>
      </c>
      <c r="B290">
        <v>1</v>
      </c>
      <c r="C290">
        <v>1</v>
      </c>
      <c r="D290">
        <v>289</v>
      </c>
      <c r="E290">
        <v>1</v>
      </c>
      <c r="F290" s="1">
        <f>INDEX('Tela de entrada'!$C$20:$C$763,MATCH('Contrato Firme'!D290,'Tela de entrada'!$B$20:$B$763,0),1)</f>
        <v>33</v>
      </c>
      <c r="G290">
        <v>0</v>
      </c>
      <c r="H290">
        <f t="shared" si="12"/>
        <v>33</v>
      </c>
      <c r="I290" s="1">
        <f t="shared" si="13"/>
        <v>1.65E-3</v>
      </c>
      <c r="J290" s="1">
        <f>IF('Tela de entrada'!$G$13="carga",('Tela de entrada'!$G$12*'Tela de entrada'!$D$12)*I290,'Tela de entrada'!$G$12)</f>
        <v>12.276</v>
      </c>
      <c r="K290" s="1">
        <f>IF('Tela de entrada'!$G$12&gt;0,IFERROR(MIN('Tela de entrada'!$G$15,MAX(J290,'Tela de entrada'!$G$14)),""),0)</f>
        <v>12.276</v>
      </c>
      <c r="L290" s="1">
        <f>MAX(0,(SUMIFS($K$2:$K$745,$B$2:$B$745,B290,$A$2:$A$745,A290)-SUMIFS($J$2:$J$745,$B$2:$B$745,B290,$A$2:$A$745,A290)))*((K290-'Tela de entrada'!$G$14)/(IF(SUMIFS($K$2:$K$745,$B$2:$B$745,B290,$A$2:$A$745,A290)-('Tela de entrada'!$G$14*'Tela de entrada'!$D$12)=0,1,(SUMIFS($K$2:$K$745,$B$2:$B$745,B290,$A$2:$A$745,A290)-('Tela de entrada'!$G$14*'Tela de entrada'!$D$12)))))</f>
        <v>0</v>
      </c>
      <c r="M290" s="1">
        <f>MAX(0,(SUMIFS($J$2:$J$745,$B$2:$B$745,B290,$A$2:$A$745,A290)-SUMIFS($K$2:$K$745,$B$2:$B$745,B290,$A$2:$A$745,A290)))*(('Tela de entrada'!$G$15-K290)/(IF((('Tela de entrada'!$G$15*'Tela de entrada'!$D$12)-SUMIFS($K$2:$K$745,$B$2:$B$745,B290,$A$2:$A$745,A290))=0,1,(('Tela de entrada'!$G$15*'Tela de entrada'!$D$12)-SUMIFS($K$2:$K$745,$B$2:$B$745,B290,$A$2:$A$745,A290)))))</f>
        <v>0.17789089396036706</v>
      </c>
      <c r="N290" s="1">
        <f>IFERROR(IF(SUM('Tela de entrada'!$G$20:$G$763)&gt;0,INDEX('Tela de entrada'!$G$20:$G$763,MATCH('Contrato Firme'!D290,'Tela de entrada'!$F$20:$F$763,0),1),K290-L290+M290),0)</f>
        <v>12.453890893960367</v>
      </c>
    </row>
    <row r="291" spans="1:14" x14ac:dyDescent="0.25">
      <c r="A291">
        <v>1</v>
      </c>
      <c r="B291">
        <v>1</v>
      </c>
      <c r="C291">
        <v>1</v>
      </c>
      <c r="D291">
        <v>290</v>
      </c>
      <c r="E291">
        <v>1</v>
      </c>
      <c r="F291" s="1">
        <f>INDEX('Tela de entrada'!$C$20:$C$763,MATCH('Contrato Firme'!D291,'Tela de entrada'!$B$20:$B$763,0),1)</f>
        <v>15</v>
      </c>
      <c r="G291">
        <v>0</v>
      </c>
      <c r="H291">
        <f t="shared" si="12"/>
        <v>15</v>
      </c>
      <c r="I291" s="1">
        <f t="shared" si="13"/>
        <v>7.5000000000000002E-4</v>
      </c>
      <c r="J291" s="1">
        <f>IF('Tela de entrada'!$G$13="carga",('Tela de entrada'!$G$12*'Tela de entrada'!$D$12)*I291,'Tela de entrada'!$G$12)</f>
        <v>5.58</v>
      </c>
      <c r="K291" s="1">
        <f>IF('Tela de entrada'!$G$12&gt;0,IFERROR(MIN('Tela de entrada'!$G$15,MAX(J291,'Tela de entrada'!$G$14)),""),0)</f>
        <v>5.58</v>
      </c>
      <c r="L291" s="1">
        <f>MAX(0,(SUMIFS($K$2:$K$745,$B$2:$B$745,B291,$A$2:$A$745,A291)-SUMIFS($J$2:$J$745,$B$2:$B$745,B291,$A$2:$A$745,A291)))*((K291-'Tela de entrada'!$G$14)/(IF(SUMIFS($K$2:$K$745,$B$2:$B$745,B291,$A$2:$A$745,A291)-('Tela de entrada'!$G$14*'Tela de entrada'!$D$12)=0,1,(SUMIFS($K$2:$K$745,$B$2:$B$745,B291,$A$2:$A$745,A291)-('Tela de entrada'!$G$14*'Tela de entrada'!$D$12)))))</f>
        <v>0</v>
      </c>
      <c r="M291" s="1">
        <f>MAX(0,(SUMIFS($J$2:$J$745,$B$2:$B$745,B291,$A$2:$A$745,A291)-SUMIFS($K$2:$K$745,$B$2:$B$745,B291,$A$2:$A$745,A291)))*(('Tela de entrada'!$G$15-K291)/(IF((('Tela de entrada'!$G$15*'Tela de entrada'!$D$12)-SUMIFS($K$2:$K$745,$B$2:$B$745,B291,$A$2:$A$745,A291))=0,1,(('Tela de entrada'!$G$15*'Tela de entrada'!$D$12)-SUMIFS($K$2:$K$745,$B$2:$B$745,B291,$A$2:$A$745,A291)))))</f>
        <v>0.61517335576602694</v>
      </c>
      <c r="N291" s="1">
        <f>IFERROR(IF(SUM('Tela de entrada'!$G$20:$G$763)&gt;0,INDEX('Tela de entrada'!$G$20:$G$763,MATCH('Contrato Firme'!D291,'Tela de entrada'!$F$20:$F$763,0),1),K291-L291+M291),0)</f>
        <v>6.1951733557660269</v>
      </c>
    </row>
    <row r="292" spans="1:14" x14ac:dyDescent="0.25">
      <c r="A292">
        <v>1</v>
      </c>
      <c r="B292">
        <v>1</v>
      </c>
      <c r="C292">
        <v>1</v>
      </c>
      <c r="D292">
        <v>291</v>
      </c>
      <c r="E292">
        <v>1</v>
      </c>
      <c r="F292" s="1">
        <f>INDEX('Tela de entrada'!$C$20:$C$763,MATCH('Contrato Firme'!D292,'Tela de entrada'!$B$20:$B$763,0),1)</f>
        <v>43</v>
      </c>
      <c r="G292">
        <v>0</v>
      </c>
      <c r="H292">
        <f t="shared" si="12"/>
        <v>43</v>
      </c>
      <c r="I292" s="1">
        <f t="shared" si="13"/>
        <v>2.15E-3</v>
      </c>
      <c r="J292" s="1">
        <f>IF('Tela de entrada'!$G$13="carga",('Tela de entrada'!$G$12*'Tela de entrada'!$D$12)*I292,'Tela de entrada'!$G$12)</f>
        <v>15.996</v>
      </c>
      <c r="K292" s="1">
        <f>IF('Tela de entrada'!$G$12&gt;0,IFERROR(MIN('Tela de entrada'!$G$15,MAX(J292,'Tela de entrada'!$G$14)),""),0)</f>
        <v>15</v>
      </c>
      <c r="L292" s="1">
        <f>MAX(0,(SUMIFS($K$2:$K$745,$B$2:$B$745,B292,$A$2:$A$745,A292)-SUMIFS($J$2:$J$745,$B$2:$B$745,B292,$A$2:$A$745,A292)))*((K292-'Tela de entrada'!$G$14)/(IF(SUMIFS($K$2:$K$745,$B$2:$B$745,B292,$A$2:$A$745,A292)-('Tela de entrada'!$G$14*'Tela de entrada'!$D$12)=0,1,(SUMIFS($K$2:$K$745,$B$2:$B$745,B292,$A$2:$A$745,A292)-('Tela de entrada'!$G$14*'Tela de entrada'!$D$12)))))</f>
        <v>0</v>
      </c>
      <c r="M292" s="1">
        <f>MAX(0,(SUMIFS($J$2:$J$745,$B$2:$B$745,B292,$A$2:$A$745,A292)-SUMIFS($K$2:$K$745,$B$2:$B$745,B292,$A$2:$A$745,A292)))*(('Tela de entrada'!$G$15-K292)/(IF((('Tela de entrada'!$G$15*'Tela de entrada'!$D$12)-SUMIFS($K$2:$K$745,$B$2:$B$745,B292,$A$2:$A$745,A292))=0,1,(('Tela de entrada'!$G$15*'Tela de entrada'!$D$12)-SUMIFS($K$2:$K$745,$B$2:$B$745,B292,$A$2:$A$745,A292)))))</f>
        <v>0</v>
      </c>
      <c r="N292" s="1">
        <f>IFERROR(IF(SUM('Tela de entrada'!$G$20:$G$763)&gt;0,INDEX('Tela de entrada'!$G$20:$G$763,MATCH('Contrato Firme'!D292,'Tela de entrada'!$F$20:$F$763,0),1),K292-L292+M292),0)</f>
        <v>15</v>
      </c>
    </row>
    <row r="293" spans="1:14" x14ac:dyDescent="0.25">
      <c r="A293">
        <v>1</v>
      </c>
      <c r="B293">
        <v>1</v>
      </c>
      <c r="C293">
        <v>1</v>
      </c>
      <c r="D293">
        <v>292</v>
      </c>
      <c r="E293">
        <v>1</v>
      </c>
      <c r="F293" s="1">
        <f>INDEX('Tela de entrada'!$C$20:$C$763,MATCH('Contrato Firme'!D293,'Tela de entrada'!$B$20:$B$763,0),1)</f>
        <v>33</v>
      </c>
      <c r="G293">
        <v>0</v>
      </c>
      <c r="H293">
        <f t="shared" si="12"/>
        <v>33</v>
      </c>
      <c r="I293" s="1">
        <f t="shared" si="13"/>
        <v>1.65E-3</v>
      </c>
      <c r="J293" s="1">
        <f>IF('Tela de entrada'!$G$13="carga",('Tela de entrada'!$G$12*'Tela de entrada'!$D$12)*I293,'Tela de entrada'!$G$12)</f>
        <v>12.276</v>
      </c>
      <c r="K293" s="1">
        <f>IF('Tela de entrada'!$G$12&gt;0,IFERROR(MIN('Tela de entrada'!$G$15,MAX(J293,'Tela de entrada'!$G$14)),""),0)</f>
        <v>12.276</v>
      </c>
      <c r="L293" s="1">
        <f>MAX(0,(SUMIFS($K$2:$K$745,$B$2:$B$745,B293,$A$2:$A$745,A293)-SUMIFS($J$2:$J$745,$B$2:$B$745,B293,$A$2:$A$745,A293)))*((K293-'Tela de entrada'!$G$14)/(IF(SUMIFS($K$2:$K$745,$B$2:$B$745,B293,$A$2:$A$745,A293)-('Tela de entrada'!$G$14*'Tela de entrada'!$D$12)=0,1,(SUMIFS($K$2:$K$745,$B$2:$B$745,B293,$A$2:$A$745,A293)-('Tela de entrada'!$G$14*'Tela de entrada'!$D$12)))))</f>
        <v>0</v>
      </c>
      <c r="M293" s="1">
        <f>MAX(0,(SUMIFS($J$2:$J$745,$B$2:$B$745,B293,$A$2:$A$745,A293)-SUMIFS($K$2:$K$745,$B$2:$B$745,B293,$A$2:$A$745,A293)))*(('Tela de entrada'!$G$15-K293)/(IF((('Tela de entrada'!$G$15*'Tela de entrada'!$D$12)-SUMIFS($K$2:$K$745,$B$2:$B$745,B293,$A$2:$A$745,A293))=0,1,(('Tela de entrada'!$G$15*'Tela de entrada'!$D$12)-SUMIFS($K$2:$K$745,$B$2:$B$745,B293,$A$2:$A$745,A293)))))</f>
        <v>0.17789089396036706</v>
      </c>
      <c r="N293" s="1">
        <f>IFERROR(IF(SUM('Tela de entrada'!$G$20:$G$763)&gt;0,INDEX('Tela de entrada'!$G$20:$G$763,MATCH('Contrato Firme'!D293,'Tela de entrada'!$F$20:$F$763,0),1),K293-L293+M293),0)</f>
        <v>12.453890893960367</v>
      </c>
    </row>
    <row r="294" spans="1:14" x14ac:dyDescent="0.25">
      <c r="A294">
        <v>1</v>
      </c>
      <c r="B294">
        <v>1</v>
      </c>
      <c r="C294">
        <v>1</v>
      </c>
      <c r="D294">
        <v>293</v>
      </c>
      <c r="E294">
        <v>1</v>
      </c>
      <c r="F294" s="1">
        <f>INDEX('Tela de entrada'!$C$20:$C$763,MATCH('Contrato Firme'!D294,'Tela de entrada'!$B$20:$B$763,0),1)</f>
        <v>7</v>
      </c>
      <c r="G294">
        <v>0</v>
      </c>
      <c r="H294">
        <f t="shared" si="12"/>
        <v>7</v>
      </c>
      <c r="I294" s="1">
        <f t="shared" si="13"/>
        <v>3.5E-4</v>
      </c>
      <c r="J294" s="1">
        <f>IF('Tela de entrada'!$G$13="carga",('Tela de entrada'!$G$12*'Tela de entrada'!$D$12)*I294,'Tela de entrada'!$G$12)</f>
        <v>2.6040000000000001</v>
      </c>
      <c r="K294" s="1">
        <f>IF('Tela de entrada'!$G$12&gt;0,IFERROR(MIN('Tela de entrada'!$G$15,MAX(J294,'Tela de entrada'!$G$14)),""),0)</f>
        <v>3</v>
      </c>
      <c r="L294" s="1">
        <f>MAX(0,(SUMIFS($K$2:$K$745,$B$2:$B$745,B294,$A$2:$A$745,A294)-SUMIFS($J$2:$J$745,$B$2:$B$745,B294,$A$2:$A$745,A294)))*((K294-'Tela de entrada'!$G$14)/(IF(SUMIFS($K$2:$K$745,$B$2:$B$745,B294,$A$2:$A$745,A294)-('Tela de entrada'!$G$14*'Tela de entrada'!$D$12)=0,1,(SUMIFS($K$2:$K$745,$B$2:$B$745,B294,$A$2:$A$745,A294)-('Tela de entrada'!$G$14*'Tela de entrada'!$D$12)))))</f>
        <v>0</v>
      </c>
      <c r="M294" s="1">
        <f>MAX(0,(SUMIFS($J$2:$J$745,$B$2:$B$745,B294,$A$2:$A$745,A294)-SUMIFS($K$2:$K$745,$B$2:$B$745,B294,$A$2:$A$745,A294)))*(('Tela de entrada'!$G$15-K294)/(IF((('Tela de entrada'!$G$15*'Tela de entrada'!$D$12)-SUMIFS($K$2:$K$745,$B$2:$B$745,B294,$A$2:$A$745,A294))=0,1,(('Tela de entrada'!$G$15*'Tela de entrada'!$D$12)-SUMIFS($K$2:$K$745,$B$2:$B$745,B294,$A$2:$A$745,A294)))))</f>
        <v>0.78366032581659484</v>
      </c>
      <c r="N294" s="1">
        <f>IFERROR(IF(SUM('Tela de entrada'!$G$20:$G$763)&gt;0,INDEX('Tela de entrada'!$G$20:$G$763,MATCH('Contrato Firme'!D294,'Tela de entrada'!$F$20:$F$763,0),1),K294-L294+M294),0)</f>
        <v>3.7836603258165948</v>
      </c>
    </row>
    <row r="295" spans="1:14" x14ac:dyDescent="0.25">
      <c r="A295">
        <v>1</v>
      </c>
      <c r="B295">
        <v>1</v>
      </c>
      <c r="C295">
        <v>1</v>
      </c>
      <c r="D295">
        <v>294</v>
      </c>
      <c r="E295">
        <v>1</v>
      </c>
      <c r="F295" s="1">
        <f>INDEX('Tela de entrada'!$C$20:$C$763,MATCH('Contrato Firme'!D295,'Tela de entrada'!$B$20:$B$763,0),1)</f>
        <v>46</v>
      </c>
      <c r="G295">
        <v>0</v>
      </c>
      <c r="H295">
        <f t="shared" si="12"/>
        <v>46</v>
      </c>
      <c r="I295" s="1">
        <f t="shared" si="13"/>
        <v>2.3E-3</v>
      </c>
      <c r="J295" s="1">
        <f>IF('Tela de entrada'!$G$13="carga",('Tela de entrada'!$G$12*'Tela de entrada'!$D$12)*I295,'Tela de entrada'!$G$12)</f>
        <v>17.111999999999998</v>
      </c>
      <c r="K295" s="1">
        <f>IF('Tela de entrada'!$G$12&gt;0,IFERROR(MIN('Tela de entrada'!$G$15,MAX(J295,'Tela de entrada'!$G$14)),""),0)</f>
        <v>15</v>
      </c>
      <c r="L295" s="1">
        <f>MAX(0,(SUMIFS($K$2:$K$745,$B$2:$B$745,B295,$A$2:$A$745,A295)-SUMIFS($J$2:$J$745,$B$2:$B$745,B295,$A$2:$A$745,A295)))*((K295-'Tela de entrada'!$G$14)/(IF(SUMIFS($K$2:$K$745,$B$2:$B$745,B295,$A$2:$A$745,A295)-('Tela de entrada'!$G$14*'Tela de entrada'!$D$12)=0,1,(SUMIFS($K$2:$K$745,$B$2:$B$745,B295,$A$2:$A$745,A295)-('Tela de entrada'!$G$14*'Tela de entrada'!$D$12)))))</f>
        <v>0</v>
      </c>
      <c r="M295" s="1">
        <f>MAX(0,(SUMIFS($J$2:$J$745,$B$2:$B$745,B295,$A$2:$A$745,A295)-SUMIFS($K$2:$K$745,$B$2:$B$745,B295,$A$2:$A$745,A295)))*(('Tela de entrada'!$G$15-K295)/(IF((('Tela de entrada'!$G$15*'Tela de entrada'!$D$12)-SUMIFS($K$2:$K$745,$B$2:$B$745,B295,$A$2:$A$745,A295))=0,1,(('Tela de entrada'!$G$15*'Tela de entrada'!$D$12)-SUMIFS($K$2:$K$745,$B$2:$B$745,B295,$A$2:$A$745,A295)))))</f>
        <v>0</v>
      </c>
      <c r="N295" s="1">
        <f>IFERROR(IF(SUM('Tela de entrada'!$G$20:$G$763)&gt;0,INDEX('Tela de entrada'!$G$20:$G$763,MATCH('Contrato Firme'!D295,'Tela de entrada'!$F$20:$F$763,0),1),K295-L295+M295),0)</f>
        <v>15</v>
      </c>
    </row>
    <row r="296" spans="1:14" x14ac:dyDescent="0.25">
      <c r="A296">
        <v>1</v>
      </c>
      <c r="B296">
        <v>1</v>
      </c>
      <c r="C296">
        <v>1</v>
      </c>
      <c r="D296">
        <v>295</v>
      </c>
      <c r="E296">
        <v>1</v>
      </c>
      <c r="F296" s="1">
        <f>INDEX('Tela de entrada'!$C$20:$C$763,MATCH('Contrato Firme'!D296,'Tela de entrada'!$B$20:$B$763,0),1)</f>
        <v>36</v>
      </c>
      <c r="G296">
        <v>0</v>
      </c>
      <c r="H296">
        <f t="shared" si="12"/>
        <v>36</v>
      </c>
      <c r="I296" s="1">
        <f t="shared" si="13"/>
        <v>1.8E-3</v>
      </c>
      <c r="J296" s="1">
        <f>IF('Tela de entrada'!$G$13="carga",('Tela de entrada'!$G$12*'Tela de entrada'!$D$12)*I296,'Tela de entrada'!$G$12)</f>
        <v>13.391999999999999</v>
      </c>
      <c r="K296" s="1">
        <f>IF('Tela de entrada'!$G$12&gt;0,IFERROR(MIN('Tela de entrada'!$G$15,MAX(J296,'Tela de entrada'!$G$14)),""),0)</f>
        <v>13.391999999999999</v>
      </c>
      <c r="L296" s="1">
        <f>MAX(0,(SUMIFS($K$2:$K$745,$B$2:$B$745,B296,$A$2:$A$745,A296)-SUMIFS($J$2:$J$745,$B$2:$B$745,B296,$A$2:$A$745,A296)))*((K296-'Tela de entrada'!$G$14)/(IF(SUMIFS($K$2:$K$745,$B$2:$B$745,B296,$A$2:$A$745,A296)-('Tela de entrada'!$G$14*'Tela de entrada'!$D$12)=0,1,(SUMIFS($K$2:$K$745,$B$2:$B$745,B296,$A$2:$A$745,A296)-('Tela de entrada'!$G$14*'Tela de entrada'!$D$12)))))</f>
        <v>0</v>
      </c>
      <c r="M296" s="1">
        <f>MAX(0,(SUMIFS($J$2:$J$745,$B$2:$B$745,B296,$A$2:$A$745,A296)-SUMIFS($K$2:$K$745,$B$2:$B$745,B296,$A$2:$A$745,A296)))*(('Tela de entrada'!$G$15-K296)/(IF((('Tela de entrada'!$G$15*'Tela de entrada'!$D$12)-SUMIFS($K$2:$K$745,$B$2:$B$745,B296,$A$2:$A$745,A296))=0,1,(('Tela de entrada'!$G$15*'Tela de entrada'!$D$12)-SUMIFS($K$2:$K$745,$B$2:$B$745,B296,$A$2:$A$745,A296)))))</f>
        <v>0.10501048365942375</v>
      </c>
      <c r="N296" s="1">
        <f>IFERROR(IF(SUM('Tela de entrada'!$G$20:$G$763)&gt;0,INDEX('Tela de entrada'!$G$20:$G$763,MATCH('Contrato Firme'!D296,'Tela de entrada'!$F$20:$F$763,0),1),K296-L296+M296),0)</f>
        <v>13.497010483659423</v>
      </c>
    </row>
    <row r="297" spans="1:14" x14ac:dyDescent="0.25">
      <c r="A297">
        <v>1</v>
      </c>
      <c r="B297">
        <v>1</v>
      </c>
      <c r="C297">
        <v>1</v>
      </c>
      <c r="D297">
        <v>296</v>
      </c>
      <c r="E297">
        <v>1</v>
      </c>
      <c r="F297" s="1">
        <f>INDEX('Tela de entrada'!$C$20:$C$763,MATCH('Contrato Firme'!D297,'Tela de entrada'!$B$20:$B$763,0),1)</f>
        <v>38</v>
      </c>
      <c r="G297">
        <v>0</v>
      </c>
      <c r="H297">
        <f t="shared" si="12"/>
        <v>38</v>
      </c>
      <c r="I297" s="1">
        <f t="shared" si="13"/>
        <v>1.9E-3</v>
      </c>
      <c r="J297" s="1">
        <f>IF('Tela de entrada'!$G$13="carga",('Tela de entrada'!$G$12*'Tela de entrada'!$D$12)*I297,'Tela de entrada'!$G$12)</f>
        <v>14.135999999999999</v>
      </c>
      <c r="K297" s="1">
        <f>IF('Tela de entrada'!$G$12&gt;0,IFERROR(MIN('Tela de entrada'!$G$15,MAX(J297,'Tela de entrada'!$G$14)),""),0)</f>
        <v>14.135999999999999</v>
      </c>
      <c r="L297" s="1">
        <f>MAX(0,(SUMIFS($K$2:$K$745,$B$2:$B$745,B297,$A$2:$A$745,A297)-SUMIFS($J$2:$J$745,$B$2:$B$745,B297,$A$2:$A$745,A297)))*((K297-'Tela de entrada'!$G$14)/(IF(SUMIFS($K$2:$K$745,$B$2:$B$745,B297,$A$2:$A$745,A297)-('Tela de entrada'!$G$14*'Tela de entrada'!$D$12)=0,1,(SUMIFS($K$2:$K$745,$B$2:$B$745,B297,$A$2:$A$745,A297)-('Tela de entrada'!$G$14*'Tela de entrada'!$D$12)))))</f>
        <v>0</v>
      </c>
      <c r="M297" s="1">
        <f>MAX(0,(SUMIFS($J$2:$J$745,$B$2:$B$745,B297,$A$2:$A$745,A297)-SUMIFS($K$2:$K$745,$B$2:$B$745,B297,$A$2:$A$745,A297)))*(('Tela de entrada'!$G$15-K297)/(IF((('Tela de entrada'!$G$15*'Tela de entrada'!$D$12)-SUMIFS($K$2:$K$745,$B$2:$B$745,B297,$A$2:$A$745,A297))=0,1,(('Tela de entrada'!$G$15*'Tela de entrada'!$D$12)-SUMIFS($K$2:$K$745,$B$2:$B$745,B297,$A$2:$A$745,A297)))))</f>
        <v>5.6423543458794884E-2</v>
      </c>
      <c r="N297" s="1">
        <f>IFERROR(IF(SUM('Tela de entrada'!$G$20:$G$763)&gt;0,INDEX('Tela de entrada'!$G$20:$G$763,MATCH('Contrato Firme'!D297,'Tela de entrada'!$F$20:$F$763,0),1),K297-L297+M297),0)</f>
        <v>14.192423543458794</v>
      </c>
    </row>
    <row r="298" spans="1:14" x14ac:dyDescent="0.25">
      <c r="A298">
        <v>1</v>
      </c>
      <c r="B298">
        <v>1</v>
      </c>
      <c r="C298">
        <v>1</v>
      </c>
      <c r="D298">
        <v>297</v>
      </c>
      <c r="E298">
        <v>1</v>
      </c>
      <c r="F298" s="1">
        <f>INDEX('Tela de entrada'!$C$20:$C$763,MATCH('Contrato Firme'!D298,'Tela de entrada'!$B$20:$B$763,0),1)</f>
        <v>17</v>
      </c>
      <c r="G298">
        <v>0</v>
      </c>
      <c r="H298">
        <f t="shared" si="12"/>
        <v>17</v>
      </c>
      <c r="I298" s="1">
        <f t="shared" si="13"/>
        <v>8.4999999999999995E-4</v>
      </c>
      <c r="J298" s="1">
        <f>IF('Tela de entrada'!$G$13="carga",('Tela de entrada'!$G$12*'Tela de entrada'!$D$12)*I298,'Tela de entrada'!$G$12)</f>
        <v>6.3239999999999998</v>
      </c>
      <c r="K298" s="1">
        <f>IF('Tela de entrada'!$G$12&gt;0,IFERROR(MIN('Tela de entrada'!$G$15,MAX(J298,'Tela de entrada'!$G$14)),""),0)</f>
        <v>6.3239999999999998</v>
      </c>
      <c r="L298" s="1">
        <f>MAX(0,(SUMIFS($K$2:$K$745,$B$2:$B$745,B298,$A$2:$A$745,A298)-SUMIFS($J$2:$J$745,$B$2:$B$745,B298,$A$2:$A$745,A298)))*((K298-'Tela de entrada'!$G$14)/(IF(SUMIFS($K$2:$K$745,$B$2:$B$745,B298,$A$2:$A$745,A298)-('Tela de entrada'!$G$14*'Tela de entrada'!$D$12)=0,1,(SUMIFS($K$2:$K$745,$B$2:$B$745,B298,$A$2:$A$745,A298)-('Tela de entrada'!$G$14*'Tela de entrada'!$D$12)))))</f>
        <v>0</v>
      </c>
      <c r="M298" s="1">
        <f>MAX(0,(SUMIFS($J$2:$J$745,$B$2:$B$745,B298,$A$2:$A$745,A298)-SUMIFS($K$2:$K$745,$B$2:$B$745,B298,$A$2:$A$745,A298)))*(('Tela de entrada'!$G$15-K298)/(IF((('Tela de entrada'!$G$15*'Tela de entrada'!$D$12)-SUMIFS($K$2:$K$745,$B$2:$B$745,B298,$A$2:$A$745,A298))=0,1,(('Tela de entrada'!$G$15*'Tela de entrada'!$D$12)-SUMIFS($K$2:$K$745,$B$2:$B$745,B298,$A$2:$A$745,A298)))))</f>
        <v>0.56658641556539813</v>
      </c>
      <c r="N298" s="1">
        <f>IFERROR(IF(SUM('Tela de entrada'!$G$20:$G$763)&gt;0,INDEX('Tela de entrada'!$G$20:$G$763,MATCH('Contrato Firme'!D298,'Tela de entrada'!$F$20:$F$763,0),1),K298-L298+M298),0)</f>
        <v>6.890586415565398</v>
      </c>
    </row>
    <row r="299" spans="1:14" x14ac:dyDescent="0.25">
      <c r="A299">
        <v>1</v>
      </c>
      <c r="B299">
        <v>1</v>
      </c>
      <c r="C299">
        <v>1</v>
      </c>
      <c r="D299">
        <v>298</v>
      </c>
      <c r="E299">
        <v>1</v>
      </c>
      <c r="F299" s="1">
        <f>INDEX('Tela de entrada'!$C$20:$C$763,MATCH('Contrato Firme'!D299,'Tela de entrada'!$B$20:$B$763,0),1)</f>
        <v>41</v>
      </c>
      <c r="G299">
        <v>0</v>
      </c>
      <c r="H299">
        <f t="shared" si="12"/>
        <v>41</v>
      </c>
      <c r="I299" s="1">
        <f t="shared" si="13"/>
        <v>2.0500000000000002E-3</v>
      </c>
      <c r="J299" s="1">
        <f>IF('Tela de entrada'!$G$13="carga",('Tela de entrada'!$G$12*'Tela de entrada'!$D$12)*I299,'Tela de entrada'!$G$12)</f>
        <v>15.252000000000001</v>
      </c>
      <c r="K299" s="1">
        <f>IF('Tela de entrada'!$G$12&gt;0,IFERROR(MIN('Tela de entrada'!$G$15,MAX(J299,'Tela de entrada'!$G$14)),""),0)</f>
        <v>15</v>
      </c>
      <c r="L299" s="1">
        <f>MAX(0,(SUMIFS($K$2:$K$745,$B$2:$B$745,B299,$A$2:$A$745,A299)-SUMIFS($J$2:$J$745,$B$2:$B$745,B299,$A$2:$A$745,A299)))*((K299-'Tela de entrada'!$G$14)/(IF(SUMIFS($K$2:$K$745,$B$2:$B$745,B299,$A$2:$A$745,A299)-('Tela de entrada'!$G$14*'Tela de entrada'!$D$12)=0,1,(SUMIFS($K$2:$K$745,$B$2:$B$745,B299,$A$2:$A$745,A299)-('Tela de entrada'!$G$14*'Tela de entrada'!$D$12)))))</f>
        <v>0</v>
      </c>
      <c r="M299" s="1">
        <f>MAX(0,(SUMIFS($J$2:$J$745,$B$2:$B$745,B299,$A$2:$A$745,A299)-SUMIFS($K$2:$K$745,$B$2:$B$745,B299,$A$2:$A$745,A299)))*(('Tela de entrada'!$G$15-K299)/(IF((('Tela de entrada'!$G$15*'Tela de entrada'!$D$12)-SUMIFS($K$2:$K$745,$B$2:$B$745,B299,$A$2:$A$745,A299))=0,1,(('Tela de entrada'!$G$15*'Tela de entrada'!$D$12)-SUMIFS($K$2:$K$745,$B$2:$B$745,B299,$A$2:$A$745,A299)))))</f>
        <v>0</v>
      </c>
      <c r="N299" s="1">
        <f>IFERROR(IF(SUM('Tela de entrada'!$G$20:$G$763)&gt;0,INDEX('Tela de entrada'!$G$20:$G$763,MATCH('Contrato Firme'!D299,'Tela de entrada'!$F$20:$F$763,0),1),K299-L299+M299),0)</f>
        <v>15</v>
      </c>
    </row>
    <row r="300" spans="1:14" x14ac:dyDescent="0.25">
      <c r="A300">
        <v>1</v>
      </c>
      <c r="B300">
        <v>1</v>
      </c>
      <c r="C300">
        <v>1</v>
      </c>
      <c r="D300">
        <v>299</v>
      </c>
      <c r="E300">
        <v>1</v>
      </c>
      <c r="F300" s="1">
        <f>INDEX('Tela de entrada'!$C$20:$C$763,MATCH('Contrato Firme'!D300,'Tela de entrada'!$B$20:$B$763,0),1)</f>
        <v>37</v>
      </c>
      <c r="G300">
        <v>0</v>
      </c>
      <c r="H300">
        <f t="shared" si="12"/>
        <v>37</v>
      </c>
      <c r="I300" s="1">
        <f t="shared" si="13"/>
        <v>1.8500000000000001E-3</v>
      </c>
      <c r="J300" s="1">
        <f>IF('Tela de entrada'!$G$13="carga",('Tela de entrada'!$G$12*'Tela de entrada'!$D$12)*I300,'Tela de entrada'!$G$12)</f>
        <v>13.764000000000001</v>
      </c>
      <c r="K300" s="1">
        <f>IF('Tela de entrada'!$G$12&gt;0,IFERROR(MIN('Tela de entrada'!$G$15,MAX(J300,'Tela de entrada'!$G$14)),""),0)</f>
        <v>13.764000000000001</v>
      </c>
      <c r="L300" s="1">
        <f>MAX(0,(SUMIFS($K$2:$K$745,$B$2:$B$745,B300,$A$2:$A$745,A300)-SUMIFS($J$2:$J$745,$B$2:$B$745,B300,$A$2:$A$745,A300)))*((K300-'Tela de entrada'!$G$14)/(IF(SUMIFS($K$2:$K$745,$B$2:$B$745,B300,$A$2:$A$745,A300)-('Tela de entrada'!$G$14*'Tela de entrada'!$D$12)=0,1,(SUMIFS($K$2:$K$745,$B$2:$B$745,B300,$A$2:$A$745,A300)-('Tela de entrada'!$G$14*'Tela de entrada'!$D$12)))))</f>
        <v>0</v>
      </c>
      <c r="M300" s="1">
        <f>MAX(0,(SUMIFS($J$2:$J$745,$B$2:$B$745,B300,$A$2:$A$745,A300)-SUMIFS($K$2:$K$745,$B$2:$B$745,B300,$A$2:$A$745,A300)))*(('Tela de entrada'!$G$15-K300)/(IF((('Tela de entrada'!$G$15*'Tela de entrada'!$D$12)-SUMIFS($K$2:$K$745,$B$2:$B$745,B300,$A$2:$A$745,A300))=0,1,(('Tela de entrada'!$G$15*'Tela de entrada'!$D$12)-SUMIFS($K$2:$K$745,$B$2:$B$745,B300,$A$2:$A$745,A300)))))</f>
        <v>8.0717013559109207E-2</v>
      </c>
      <c r="N300" s="1">
        <f>IFERROR(IF(SUM('Tela de entrada'!$G$20:$G$763)&gt;0,INDEX('Tela de entrada'!$G$20:$G$763,MATCH('Contrato Firme'!D300,'Tela de entrada'!$F$20:$F$763,0),1),K300-L300+M300),0)</f>
        <v>13.84471701355911</v>
      </c>
    </row>
    <row r="301" spans="1:14" x14ac:dyDescent="0.25">
      <c r="A301">
        <v>1</v>
      </c>
      <c r="B301">
        <v>1</v>
      </c>
      <c r="C301">
        <v>1</v>
      </c>
      <c r="D301">
        <v>300</v>
      </c>
      <c r="E301">
        <v>1</v>
      </c>
      <c r="F301" s="1">
        <f>INDEX('Tela de entrada'!$C$20:$C$763,MATCH('Contrato Firme'!D301,'Tela de entrada'!$B$20:$B$763,0),1)</f>
        <v>33</v>
      </c>
      <c r="G301">
        <v>0</v>
      </c>
      <c r="H301">
        <f t="shared" si="12"/>
        <v>33</v>
      </c>
      <c r="I301" s="1">
        <f t="shared" si="13"/>
        <v>1.65E-3</v>
      </c>
      <c r="J301" s="1">
        <f>IF('Tela de entrada'!$G$13="carga",('Tela de entrada'!$G$12*'Tela de entrada'!$D$12)*I301,'Tela de entrada'!$G$12)</f>
        <v>12.276</v>
      </c>
      <c r="K301" s="1">
        <f>IF('Tela de entrada'!$G$12&gt;0,IFERROR(MIN('Tela de entrada'!$G$15,MAX(J301,'Tela de entrada'!$G$14)),""),0)</f>
        <v>12.276</v>
      </c>
      <c r="L301" s="1">
        <f>MAX(0,(SUMIFS($K$2:$K$745,$B$2:$B$745,B301,$A$2:$A$745,A301)-SUMIFS($J$2:$J$745,$B$2:$B$745,B301,$A$2:$A$745,A301)))*((K301-'Tela de entrada'!$G$14)/(IF(SUMIFS($K$2:$K$745,$B$2:$B$745,B301,$A$2:$A$745,A301)-('Tela de entrada'!$G$14*'Tela de entrada'!$D$12)=0,1,(SUMIFS($K$2:$K$745,$B$2:$B$745,B301,$A$2:$A$745,A301)-('Tela de entrada'!$G$14*'Tela de entrada'!$D$12)))))</f>
        <v>0</v>
      </c>
      <c r="M301" s="1">
        <f>MAX(0,(SUMIFS($J$2:$J$745,$B$2:$B$745,B301,$A$2:$A$745,A301)-SUMIFS($K$2:$K$745,$B$2:$B$745,B301,$A$2:$A$745,A301)))*(('Tela de entrada'!$G$15-K301)/(IF((('Tela de entrada'!$G$15*'Tela de entrada'!$D$12)-SUMIFS($K$2:$K$745,$B$2:$B$745,B301,$A$2:$A$745,A301))=0,1,(('Tela de entrada'!$G$15*'Tela de entrada'!$D$12)-SUMIFS($K$2:$K$745,$B$2:$B$745,B301,$A$2:$A$745,A301)))))</f>
        <v>0.17789089396036706</v>
      </c>
      <c r="N301" s="1">
        <f>IFERROR(IF(SUM('Tela de entrada'!$G$20:$G$763)&gt;0,INDEX('Tela de entrada'!$G$20:$G$763,MATCH('Contrato Firme'!D301,'Tela de entrada'!$F$20:$F$763,0),1),K301-L301+M301),0)</f>
        <v>12.453890893960367</v>
      </c>
    </row>
    <row r="302" spans="1:14" x14ac:dyDescent="0.25">
      <c r="A302">
        <v>1</v>
      </c>
      <c r="B302">
        <v>1</v>
      </c>
      <c r="C302">
        <v>1</v>
      </c>
      <c r="D302">
        <v>301</v>
      </c>
      <c r="E302">
        <v>1</v>
      </c>
      <c r="F302" s="1">
        <f>INDEX('Tela de entrada'!$C$20:$C$763,MATCH('Contrato Firme'!D302,'Tela de entrada'!$B$20:$B$763,0),1)</f>
        <v>28</v>
      </c>
      <c r="G302">
        <v>0</v>
      </c>
      <c r="H302">
        <f t="shared" si="12"/>
        <v>28</v>
      </c>
      <c r="I302" s="1">
        <f t="shared" si="13"/>
        <v>1.4E-3</v>
      </c>
      <c r="J302" s="1">
        <f>IF('Tela de entrada'!$G$13="carga",('Tela de entrada'!$G$12*'Tela de entrada'!$D$12)*I302,'Tela de entrada'!$G$12)</f>
        <v>10.416</v>
      </c>
      <c r="K302" s="1">
        <f>IF('Tela de entrada'!$G$12&gt;0,IFERROR(MIN('Tela de entrada'!$G$15,MAX(J302,'Tela de entrada'!$G$14)),""),0)</f>
        <v>10.416</v>
      </c>
      <c r="L302" s="1">
        <f>MAX(0,(SUMIFS($K$2:$K$745,$B$2:$B$745,B302,$A$2:$A$745,A302)-SUMIFS($J$2:$J$745,$B$2:$B$745,B302,$A$2:$A$745,A302)))*((K302-'Tela de entrada'!$G$14)/(IF(SUMIFS($K$2:$K$745,$B$2:$B$745,B302,$A$2:$A$745,A302)-('Tela de entrada'!$G$14*'Tela de entrada'!$D$12)=0,1,(SUMIFS($K$2:$K$745,$B$2:$B$745,B302,$A$2:$A$745,A302)-('Tela de entrada'!$G$14*'Tela de entrada'!$D$12)))))</f>
        <v>0</v>
      </c>
      <c r="M302" s="1">
        <f>MAX(0,(SUMIFS($J$2:$J$745,$B$2:$B$745,B302,$A$2:$A$745,A302)-SUMIFS($K$2:$K$745,$B$2:$B$745,B302,$A$2:$A$745,A302)))*(('Tela de entrada'!$G$15-K302)/(IF((('Tela de entrada'!$G$15*'Tela de entrada'!$D$12)-SUMIFS($K$2:$K$745,$B$2:$B$745,B302,$A$2:$A$745,A302))=0,1,(('Tela de entrada'!$G$15*'Tela de entrada'!$D$12)-SUMIFS($K$2:$K$745,$B$2:$B$745,B302,$A$2:$A$745,A302)))))</f>
        <v>0.2993582444619392</v>
      </c>
      <c r="N302" s="1">
        <f>IFERROR(IF(SUM('Tela de entrada'!$G$20:$G$763)&gt;0,INDEX('Tela de entrada'!$G$20:$G$763,MATCH('Contrato Firme'!D302,'Tela de entrada'!$F$20:$F$763,0),1),K302-L302+M302),0)</f>
        <v>10.715358244461939</v>
      </c>
    </row>
    <row r="303" spans="1:14" x14ac:dyDescent="0.25">
      <c r="A303">
        <v>1</v>
      </c>
      <c r="B303">
        <v>1</v>
      </c>
      <c r="C303">
        <v>1</v>
      </c>
      <c r="D303">
        <v>302</v>
      </c>
      <c r="E303">
        <v>1</v>
      </c>
      <c r="F303" s="1">
        <f>INDEX('Tela de entrada'!$C$20:$C$763,MATCH('Contrato Firme'!D303,'Tela de entrada'!$B$20:$B$763,0),1)</f>
        <v>15</v>
      </c>
      <c r="G303">
        <v>0</v>
      </c>
      <c r="H303">
        <f t="shared" si="12"/>
        <v>15</v>
      </c>
      <c r="I303" s="1">
        <f t="shared" si="13"/>
        <v>7.5000000000000002E-4</v>
      </c>
      <c r="J303" s="1">
        <f>IF('Tela de entrada'!$G$13="carga",('Tela de entrada'!$G$12*'Tela de entrada'!$D$12)*I303,'Tela de entrada'!$G$12)</f>
        <v>5.58</v>
      </c>
      <c r="K303" s="1">
        <f>IF('Tela de entrada'!$G$12&gt;0,IFERROR(MIN('Tela de entrada'!$G$15,MAX(J303,'Tela de entrada'!$G$14)),""),0)</f>
        <v>5.58</v>
      </c>
      <c r="L303" s="1">
        <f>MAX(0,(SUMIFS($K$2:$K$745,$B$2:$B$745,B303,$A$2:$A$745,A303)-SUMIFS($J$2:$J$745,$B$2:$B$745,B303,$A$2:$A$745,A303)))*((K303-'Tela de entrada'!$G$14)/(IF(SUMIFS($K$2:$K$745,$B$2:$B$745,B303,$A$2:$A$745,A303)-('Tela de entrada'!$G$14*'Tela de entrada'!$D$12)=0,1,(SUMIFS($K$2:$K$745,$B$2:$B$745,B303,$A$2:$A$745,A303)-('Tela de entrada'!$G$14*'Tela de entrada'!$D$12)))))</f>
        <v>0</v>
      </c>
      <c r="M303" s="1">
        <f>MAX(0,(SUMIFS($J$2:$J$745,$B$2:$B$745,B303,$A$2:$A$745,A303)-SUMIFS($K$2:$K$745,$B$2:$B$745,B303,$A$2:$A$745,A303)))*(('Tela de entrada'!$G$15-K303)/(IF((('Tela de entrada'!$G$15*'Tela de entrada'!$D$12)-SUMIFS($K$2:$K$745,$B$2:$B$745,B303,$A$2:$A$745,A303))=0,1,(('Tela de entrada'!$G$15*'Tela de entrada'!$D$12)-SUMIFS($K$2:$K$745,$B$2:$B$745,B303,$A$2:$A$745,A303)))))</f>
        <v>0.61517335576602694</v>
      </c>
      <c r="N303" s="1">
        <f>IFERROR(IF(SUM('Tela de entrada'!$G$20:$G$763)&gt;0,INDEX('Tela de entrada'!$G$20:$G$763,MATCH('Contrato Firme'!D303,'Tela de entrada'!$F$20:$F$763,0),1),K303-L303+M303),0)</f>
        <v>6.1951733557660269</v>
      </c>
    </row>
    <row r="304" spans="1:14" x14ac:dyDescent="0.25">
      <c r="A304">
        <v>1</v>
      </c>
      <c r="B304">
        <v>1</v>
      </c>
      <c r="C304">
        <v>1</v>
      </c>
      <c r="D304">
        <v>303</v>
      </c>
      <c r="E304">
        <v>1</v>
      </c>
      <c r="F304" s="1">
        <f>INDEX('Tela de entrada'!$C$20:$C$763,MATCH('Contrato Firme'!D304,'Tela de entrada'!$B$20:$B$763,0),1)</f>
        <v>23</v>
      </c>
      <c r="G304">
        <v>0</v>
      </c>
      <c r="H304">
        <f t="shared" si="12"/>
        <v>23</v>
      </c>
      <c r="I304" s="1">
        <f t="shared" si="13"/>
        <v>1.15E-3</v>
      </c>
      <c r="J304" s="1">
        <f>IF('Tela de entrada'!$G$13="carga",('Tela de entrada'!$G$12*'Tela de entrada'!$D$12)*I304,'Tela de entrada'!$G$12)</f>
        <v>8.5559999999999992</v>
      </c>
      <c r="K304" s="1">
        <f>IF('Tela de entrada'!$G$12&gt;0,IFERROR(MIN('Tela de entrada'!$G$15,MAX(J304,'Tela de entrada'!$G$14)),""),0)</f>
        <v>8.5559999999999992</v>
      </c>
      <c r="L304" s="1">
        <f>MAX(0,(SUMIFS($K$2:$K$745,$B$2:$B$745,B304,$A$2:$A$745,A304)-SUMIFS($J$2:$J$745,$B$2:$B$745,B304,$A$2:$A$745,A304)))*((K304-'Tela de entrada'!$G$14)/(IF(SUMIFS($K$2:$K$745,$B$2:$B$745,B304,$A$2:$A$745,A304)-('Tela de entrada'!$G$14*'Tela de entrada'!$D$12)=0,1,(SUMIFS($K$2:$K$745,$B$2:$B$745,B304,$A$2:$A$745,A304)-('Tela de entrada'!$G$14*'Tela de entrada'!$D$12)))))</f>
        <v>0</v>
      </c>
      <c r="M304" s="1">
        <f>MAX(0,(SUMIFS($J$2:$J$745,$B$2:$B$745,B304,$A$2:$A$745,A304)-SUMIFS($K$2:$K$745,$B$2:$B$745,B304,$A$2:$A$745,A304)))*(('Tela de entrada'!$G$15-K304)/(IF((('Tela de entrada'!$G$15*'Tela de entrada'!$D$12)-SUMIFS($K$2:$K$745,$B$2:$B$745,B304,$A$2:$A$745,A304))=0,1,(('Tela de entrada'!$G$15*'Tela de entrada'!$D$12)-SUMIFS($K$2:$K$745,$B$2:$B$745,B304,$A$2:$A$745,A304)))))</f>
        <v>0.42082559496351152</v>
      </c>
      <c r="N304" s="1">
        <f>IFERROR(IF(SUM('Tela de entrada'!$G$20:$G$763)&gt;0,INDEX('Tela de entrada'!$G$20:$G$763,MATCH('Contrato Firme'!D304,'Tela de entrada'!$F$20:$F$763,0),1),K304-L304+M304),0)</f>
        <v>8.9768255949635112</v>
      </c>
    </row>
    <row r="305" spans="1:14" x14ac:dyDescent="0.25">
      <c r="A305">
        <v>1</v>
      </c>
      <c r="B305">
        <v>1</v>
      </c>
      <c r="C305">
        <v>1</v>
      </c>
      <c r="D305">
        <v>304</v>
      </c>
      <c r="E305">
        <v>1</v>
      </c>
      <c r="F305" s="1">
        <f>INDEX('Tela de entrada'!$C$20:$C$763,MATCH('Contrato Firme'!D305,'Tela de entrada'!$B$20:$B$763,0),1)</f>
        <v>22</v>
      </c>
      <c r="G305">
        <v>0</v>
      </c>
      <c r="H305">
        <f t="shared" si="12"/>
        <v>22</v>
      </c>
      <c r="I305" s="1">
        <f t="shared" si="13"/>
        <v>1.1000000000000001E-3</v>
      </c>
      <c r="J305" s="1">
        <f>IF('Tela de entrada'!$G$13="carga",('Tela de entrada'!$G$12*'Tela de entrada'!$D$12)*I305,'Tela de entrada'!$G$12)</f>
        <v>8.1840000000000011</v>
      </c>
      <c r="K305" s="1">
        <f>IF('Tela de entrada'!$G$12&gt;0,IFERROR(MIN('Tela de entrada'!$G$15,MAX(J305,'Tela de entrada'!$G$14)),""),0)</f>
        <v>8.1840000000000011</v>
      </c>
      <c r="L305" s="1">
        <f>MAX(0,(SUMIFS($K$2:$K$745,$B$2:$B$745,B305,$A$2:$A$745,A305)-SUMIFS($J$2:$J$745,$B$2:$B$745,B305,$A$2:$A$745,A305)))*((K305-'Tela de entrada'!$G$14)/(IF(SUMIFS($K$2:$K$745,$B$2:$B$745,B305,$A$2:$A$745,A305)-('Tela de entrada'!$G$14*'Tela de entrada'!$D$12)=0,1,(SUMIFS($K$2:$K$745,$B$2:$B$745,B305,$A$2:$A$745,A305)-('Tela de entrada'!$G$14*'Tela de entrada'!$D$12)))))</f>
        <v>0</v>
      </c>
      <c r="M305" s="1">
        <f>MAX(0,(SUMIFS($J$2:$J$745,$B$2:$B$745,B305,$A$2:$A$745,A305)-SUMIFS($K$2:$K$745,$B$2:$B$745,B305,$A$2:$A$745,A305)))*(('Tela de entrada'!$G$15-K305)/(IF((('Tela de entrada'!$G$15*'Tela de entrada'!$D$12)-SUMIFS($K$2:$K$745,$B$2:$B$745,B305,$A$2:$A$745,A305))=0,1,(('Tela de entrada'!$G$15*'Tela de entrada'!$D$12)-SUMIFS($K$2:$K$745,$B$2:$B$745,B305,$A$2:$A$745,A305)))))</f>
        <v>0.44511906506382587</v>
      </c>
      <c r="N305" s="1">
        <f>IFERROR(IF(SUM('Tela de entrada'!$G$20:$G$763)&gt;0,INDEX('Tela de entrada'!$G$20:$G$763,MATCH('Contrato Firme'!D305,'Tela de entrada'!$F$20:$F$763,0),1),K305-L305+M305),0)</f>
        <v>8.6291190650638274</v>
      </c>
    </row>
    <row r="306" spans="1:14" x14ac:dyDescent="0.25">
      <c r="A306">
        <v>1</v>
      </c>
      <c r="B306">
        <v>1</v>
      </c>
      <c r="C306">
        <v>1</v>
      </c>
      <c r="D306">
        <v>305</v>
      </c>
      <c r="E306">
        <v>1</v>
      </c>
      <c r="F306" s="1">
        <f>INDEX('Tela de entrada'!$C$20:$C$763,MATCH('Contrato Firme'!D306,'Tela de entrada'!$B$20:$B$763,0),1)</f>
        <v>28</v>
      </c>
      <c r="G306">
        <v>0</v>
      </c>
      <c r="H306">
        <f t="shared" si="12"/>
        <v>28</v>
      </c>
      <c r="I306" s="1">
        <f t="shared" si="13"/>
        <v>1.4E-3</v>
      </c>
      <c r="J306" s="1">
        <f>IF('Tela de entrada'!$G$13="carga",('Tela de entrada'!$G$12*'Tela de entrada'!$D$12)*I306,'Tela de entrada'!$G$12)</f>
        <v>10.416</v>
      </c>
      <c r="K306" s="1">
        <f>IF('Tela de entrada'!$G$12&gt;0,IFERROR(MIN('Tela de entrada'!$G$15,MAX(J306,'Tela de entrada'!$G$14)),""),0)</f>
        <v>10.416</v>
      </c>
      <c r="L306" s="1">
        <f>MAX(0,(SUMIFS($K$2:$K$745,$B$2:$B$745,B306,$A$2:$A$745,A306)-SUMIFS($J$2:$J$745,$B$2:$B$745,B306,$A$2:$A$745,A306)))*((K306-'Tela de entrada'!$G$14)/(IF(SUMIFS($K$2:$K$745,$B$2:$B$745,B306,$A$2:$A$745,A306)-('Tela de entrada'!$G$14*'Tela de entrada'!$D$12)=0,1,(SUMIFS($K$2:$K$745,$B$2:$B$745,B306,$A$2:$A$745,A306)-('Tela de entrada'!$G$14*'Tela de entrada'!$D$12)))))</f>
        <v>0</v>
      </c>
      <c r="M306" s="1">
        <f>MAX(0,(SUMIFS($J$2:$J$745,$B$2:$B$745,B306,$A$2:$A$745,A306)-SUMIFS($K$2:$K$745,$B$2:$B$745,B306,$A$2:$A$745,A306)))*(('Tela de entrada'!$G$15-K306)/(IF((('Tela de entrada'!$G$15*'Tela de entrada'!$D$12)-SUMIFS($K$2:$K$745,$B$2:$B$745,B306,$A$2:$A$745,A306))=0,1,(('Tela de entrada'!$G$15*'Tela de entrada'!$D$12)-SUMIFS($K$2:$K$745,$B$2:$B$745,B306,$A$2:$A$745,A306)))))</f>
        <v>0.2993582444619392</v>
      </c>
      <c r="N306" s="1">
        <f>IFERROR(IF(SUM('Tela de entrada'!$G$20:$G$763)&gt;0,INDEX('Tela de entrada'!$G$20:$G$763,MATCH('Contrato Firme'!D306,'Tela de entrada'!$F$20:$F$763,0),1),K306-L306+M306),0)</f>
        <v>10.715358244461939</v>
      </c>
    </row>
    <row r="307" spans="1:14" x14ac:dyDescent="0.25">
      <c r="A307">
        <v>1</v>
      </c>
      <c r="B307">
        <v>1</v>
      </c>
      <c r="C307">
        <v>1</v>
      </c>
      <c r="D307">
        <v>306</v>
      </c>
      <c r="E307">
        <v>1</v>
      </c>
      <c r="F307" s="1">
        <f>INDEX('Tela de entrada'!$C$20:$C$763,MATCH('Contrato Firme'!D307,'Tela de entrada'!$B$20:$B$763,0),1)</f>
        <v>18</v>
      </c>
      <c r="G307">
        <v>0</v>
      </c>
      <c r="H307">
        <f t="shared" si="12"/>
        <v>18</v>
      </c>
      <c r="I307" s="1">
        <f t="shared" si="13"/>
        <v>8.9999999999999998E-4</v>
      </c>
      <c r="J307" s="1">
        <f>IF('Tela de entrada'!$G$13="carga",('Tela de entrada'!$G$12*'Tela de entrada'!$D$12)*I307,'Tela de entrada'!$G$12)</f>
        <v>6.6959999999999997</v>
      </c>
      <c r="K307" s="1">
        <f>IF('Tela de entrada'!$G$12&gt;0,IFERROR(MIN('Tela de entrada'!$G$15,MAX(J307,'Tela de entrada'!$G$14)),""),0)</f>
        <v>6.6959999999999997</v>
      </c>
      <c r="L307" s="1">
        <f>MAX(0,(SUMIFS($K$2:$K$745,$B$2:$B$745,B307,$A$2:$A$745,A307)-SUMIFS($J$2:$J$745,$B$2:$B$745,B307,$A$2:$A$745,A307)))*((K307-'Tela de entrada'!$G$14)/(IF(SUMIFS($K$2:$K$745,$B$2:$B$745,B307,$A$2:$A$745,A307)-('Tela de entrada'!$G$14*'Tela de entrada'!$D$12)=0,1,(SUMIFS($K$2:$K$745,$B$2:$B$745,B307,$A$2:$A$745,A307)-('Tela de entrada'!$G$14*'Tela de entrada'!$D$12)))))</f>
        <v>0</v>
      </c>
      <c r="M307" s="1">
        <f>MAX(0,(SUMIFS($J$2:$J$745,$B$2:$B$745,B307,$A$2:$A$745,A307)-SUMIFS($K$2:$K$745,$B$2:$B$745,B307,$A$2:$A$745,A307)))*(('Tela de entrada'!$G$15-K307)/(IF((('Tela de entrada'!$G$15*'Tela de entrada'!$D$12)-SUMIFS($K$2:$K$745,$B$2:$B$745,B307,$A$2:$A$745,A307))=0,1,(('Tela de entrada'!$G$15*'Tela de entrada'!$D$12)-SUMIFS($K$2:$K$745,$B$2:$B$745,B307,$A$2:$A$745,A307)))))</f>
        <v>0.54229294546508366</v>
      </c>
      <c r="N307" s="1">
        <f>IFERROR(IF(SUM('Tela de entrada'!$G$20:$G$763)&gt;0,INDEX('Tela de entrada'!$G$20:$G$763,MATCH('Contrato Firme'!D307,'Tela de entrada'!$F$20:$F$763,0),1),K307-L307+M307),0)</f>
        <v>7.2382929454650835</v>
      </c>
    </row>
    <row r="308" spans="1:14" x14ac:dyDescent="0.25">
      <c r="A308">
        <v>1</v>
      </c>
      <c r="B308">
        <v>1</v>
      </c>
      <c r="C308">
        <v>1</v>
      </c>
      <c r="D308">
        <v>307</v>
      </c>
      <c r="E308">
        <v>1</v>
      </c>
      <c r="F308" s="1">
        <f>INDEX('Tela de entrada'!$C$20:$C$763,MATCH('Contrato Firme'!D308,'Tela de entrada'!$B$20:$B$763,0),1)</f>
        <v>20</v>
      </c>
      <c r="G308">
        <v>0</v>
      </c>
      <c r="H308">
        <f t="shared" si="12"/>
        <v>20</v>
      </c>
      <c r="I308" s="1">
        <f t="shared" si="13"/>
        <v>1E-3</v>
      </c>
      <c r="J308" s="1">
        <f>IF('Tela de entrada'!$G$13="carga",('Tela de entrada'!$G$12*'Tela de entrada'!$D$12)*I308,'Tela de entrada'!$G$12)</f>
        <v>7.44</v>
      </c>
      <c r="K308" s="1">
        <f>IF('Tela de entrada'!$G$12&gt;0,IFERROR(MIN('Tela de entrada'!$G$15,MAX(J308,'Tela de entrada'!$G$14)),""),0)</f>
        <v>7.44</v>
      </c>
      <c r="L308" s="1">
        <f>MAX(0,(SUMIFS($K$2:$K$745,$B$2:$B$745,B308,$A$2:$A$745,A308)-SUMIFS($J$2:$J$745,$B$2:$B$745,B308,$A$2:$A$745,A308)))*((K308-'Tela de entrada'!$G$14)/(IF(SUMIFS($K$2:$K$745,$B$2:$B$745,B308,$A$2:$A$745,A308)-('Tela de entrada'!$G$14*'Tela de entrada'!$D$12)=0,1,(SUMIFS($K$2:$K$745,$B$2:$B$745,B308,$A$2:$A$745,A308)-('Tela de entrada'!$G$14*'Tela de entrada'!$D$12)))))</f>
        <v>0</v>
      </c>
      <c r="M308" s="1">
        <f>MAX(0,(SUMIFS($J$2:$J$745,$B$2:$B$745,B308,$A$2:$A$745,A308)-SUMIFS($K$2:$K$745,$B$2:$B$745,B308,$A$2:$A$745,A308)))*(('Tela de entrada'!$G$15-K308)/(IF((('Tela de entrada'!$G$15*'Tela de entrada'!$D$12)-SUMIFS($K$2:$K$745,$B$2:$B$745,B308,$A$2:$A$745,A308))=0,1,(('Tela de entrada'!$G$15*'Tela de entrada'!$D$12)-SUMIFS($K$2:$K$745,$B$2:$B$745,B308,$A$2:$A$745,A308)))))</f>
        <v>0.49370600526445474</v>
      </c>
      <c r="N308" s="1">
        <f>IFERROR(IF(SUM('Tela de entrada'!$G$20:$G$763)&gt;0,INDEX('Tela de entrada'!$G$20:$G$763,MATCH('Contrato Firme'!D308,'Tela de entrada'!$F$20:$F$763,0),1),K308-L308+M308),0)</f>
        <v>7.9337060052644555</v>
      </c>
    </row>
    <row r="309" spans="1:14" x14ac:dyDescent="0.25">
      <c r="A309">
        <v>1</v>
      </c>
      <c r="B309">
        <v>1</v>
      </c>
      <c r="C309">
        <v>1</v>
      </c>
      <c r="D309">
        <v>308</v>
      </c>
      <c r="E309">
        <v>1</v>
      </c>
      <c r="F309" s="1">
        <f>INDEX('Tela de entrada'!$C$20:$C$763,MATCH('Contrato Firme'!D309,'Tela de entrada'!$B$20:$B$763,0),1)</f>
        <v>10</v>
      </c>
      <c r="G309">
        <v>0</v>
      </c>
      <c r="H309">
        <f t="shared" si="12"/>
        <v>10</v>
      </c>
      <c r="I309" s="1">
        <f t="shared" si="13"/>
        <v>5.0000000000000001E-4</v>
      </c>
      <c r="J309" s="1">
        <f>IF('Tela de entrada'!$G$13="carga",('Tela de entrada'!$G$12*'Tela de entrada'!$D$12)*I309,'Tela de entrada'!$G$12)</f>
        <v>3.72</v>
      </c>
      <c r="K309" s="1">
        <f>IF('Tela de entrada'!$G$12&gt;0,IFERROR(MIN('Tela de entrada'!$G$15,MAX(J309,'Tela de entrada'!$G$14)),""),0)</f>
        <v>3.72</v>
      </c>
      <c r="L309" s="1">
        <f>MAX(0,(SUMIFS($K$2:$K$745,$B$2:$B$745,B309,$A$2:$A$745,A309)-SUMIFS($J$2:$J$745,$B$2:$B$745,B309,$A$2:$A$745,A309)))*((K309-'Tela de entrada'!$G$14)/(IF(SUMIFS($K$2:$K$745,$B$2:$B$745,B309,$A$2:$A$745,A309)-('Tela de entrada'!$G$14*'Tela de entrada'!$D$12)=0,1,(SUMIFS($K$2:$K$745,$B$2:$B$745,B309,$A$2:$A$745,A309)-('Tela de entrada'!$G$14*'Tela de entrada'!$D$12)))))</f>
        <v>0</v>
      </c>
      <c r="M309" s="1">
        <f>MAX(0,(SUMIFS($J$2:$J$745,$B$2:$B$745,B309,$A$2:$A$745,A309)-SUMIFS($K$2:$K$745,$B$2:$B$745,B309,$A$2:$A$745,A309)))*(('Tela de entrada'!$G$15-K309)/(IF((('Tela de entrada'!$G$15*'Tela de entrada'!$D$12)-SUMIFS($K$2:$K$745,$B$2:$B$745,B309,$A$2:$A$745,A309))=0,1,(('Tela de entrada'!$G$15*'Tela de entrada'!$D$12)-SUMIFS($K$2:$K$745,$B$2:$B$745,B309,$A$2:$A$745,A309)))))</f>
        <v>0.73664070626759925</v>
      </c>
      <c r="N309" s="1">
        <f>IFERROR(IF(SUM('Tela de entrada'!$G$20:$G$763)&gt;0,INDEX('Tela de entrada'!$G$20:$G$763,MATCH('Contrato Firme'!D309,'Tela de entrada'!$F$20:$F$763,0),1),K309-L309+M309),0)</f>
        <v>4.4566407062675992</v>
      </c>
    </row>
    <row r="310" spans="1:14" x14ac:dyDescent="0.25">
      <c r="A310">
        <v>1</v>
      </c>
      <c r="B310">
        <v>1</v>
      </c>
      <c r="C310">
        <v>1</v>
      </c>
      <c r="D310">
        <v>309</v>
      </c>
      <c r="E310">
        <v>1</v>
      </c>
      <c r="F310" s="1">
        <f>INDEX('Tela de entrada'!$C$20:$C$763,MATCH('Contrato Firme'!D310,'Tela de entrada'!$B$20:$B$763,0),1)</f>
        <v>14</v>
      </c>
      <c r="G310">
        <v>0</v>
      </c>
      <c r="H310">
        <f t="shared" si="12"/>
        <v>14</v>
      </c>
      <c r="I310" s="1">
        <f t="shared" si="13"/>
        <v>6.9999999999999999E-4</v>
      </c>
      <c r="J310" s="1">
        <f>IF('Tela de entrada'!$G$13="carga",('Tela de entrada'!$G$12*'Tela de entrada'!$D$12)*I310,'Tela de entrada'!$G$12)</f>
        <v>5.2080000000000002</v>
      </c>
      <c r="K310" s="1">
        <f>IF('Tela de entrada'!$G$12&gt;0,IFERROR(MIN('Tela de entrada'!$G$15,MAX(J310,'Tela de entrada'!$G$14)),""),0)</f>
        <v>5.2080000000000002</v>
      </c>
      <c r="L310" s="1">
        <f>MAX(0,(SUMIFS($K$2:$K$745,$B$2:$B$745,B310,$A$2:$A$745,A310)-SUMIFS($J$2:$J$745,$B$2:$B$745,B310,$A$2:$A$745,A310)))*((K310-'Tela de entrada'!$G$14)/(IF(SUMIFS($K$2:$K$745,$B$2:$B$745,B310,$A$2:$A$745,A310)-('Tela de entrada'!$G$14*'Tela de entrada'!$D$12)=0,1,(SUMIFS($K$2:$K$745,$B$2:$B$745,B310,$A$2:$A$745,A310)-('Tela de entrada'!$G$14*'Tela de entrada'!$D$12)))))</f>
        <v>0</v>
      </c>
      <c r="M310" s="1">
        <f>MAX(0,(SUMIFS($J$2:$J$745,$B$2:$B$745,B310,$A$2:$A$745,A310)-SUMIFS($K$2:$K$745,$B$2:$B$745,B310,$A$2:$A$745,A310)))*(('Tela de entrada'!$G$15-K310)/(IF((('Tela de entrada'!$G$15*'Tela de entrada'!$D$12)-SUMIFS($K$2:$K$745,$B$2:$B$745,B310,$A$2:$A$745,A310))=0,1,(('Tela de entrada'!$G$15*'Tela de entrada'!$D$12)-SUMIFS($K$2:$K$745,$B$2:$B$745,B310,$A$2:$A$745,A310)))))</f>
        <v>0.6394668258663414</v>
      </c>
      <c r="N310" s="1">
        <f>IFERROR(IF(SUM('Tela de entrada'!$G$20:$G$763)&gt;0,INDEX('Tela de entrada'!$G$20:$G$763,MATCH('Contrato Firme'!D310,'Tela de entrada'!$F$20:$F$763,0),1),K310-L310+M310),0)</f>
        <v>5.8474668258663414</v>
      </c>
    </row>
    <row r="311" spans="1:14" x14ac:dyDescent="0.25">
      <c r="A311">
        <v>1</v>
      </c>
      <c r="B311">
        <v>1</v>
      </c>
      <c r="C311">
        <v>1</v>
      </c>
      <c r="D311">
        <v>310</v>
      </c>
      <c r="E311">
        <v>1</v>
      </c>
      <c r="F311" s="1">
        <f>INDEX('Tela de entrada'!$C$20:$C$763,MATCH('Contrato Firme'!D311,'Tela de entrada'!$B$20:$B$763,0),1)</f>
        <v>8</v>
      </c>
      <c r="G311">
        <v>0</v>
      </c>
      <c r="H311">
        <f t="shared" si="12"/>
        <v>8</v>
      </c>
      <c r="I311" s="1">
        <f t="shared" si="13"/>
        <v>4.0000000000000002E-4</v>
      </c>
      <c r="J311" s="1">
        <f>IF('Tela de entrada'!$G$13="carga",('Tela de entrada'!$G$12*'Tela de entrada'!$D$12)*I311,'Tela de entrada'!$G$12)</f>
        <v>2.976</v>
      </c>
      <c r="K311" s="1">
        <f>IF('Tela de entrada'!$G$12&gt;0,IFERROR(MIN('Tela de entrada'!$G$15,MAX(J311,'Tela de entrada'!$G$14)),""),0)</f>
        <v>3</v>
      </c>
      <c r="L311" s="1">
        <f>MAX(0,(SUMIFS($K$2:$K$745,$B$2:$B$745,B311,$A$2:$A$745,A311)-SUMIFS($J$2:$J$745,$B$2:$B$745,B311,$A$2:$A$745,A311)))*((K311-'Tela de entrada'!$G$14)/(IF(SUMIFS($K$2:$K$745,$B$2:$B$745,B311,$A$2:$A$745,A311)-('Tela de entrada'!$G$14*'Tela de entrada'!$D$12)=0,1,(SUMIFS($K$2:$K$745,$B$2:$B$745,B311,$A$2:$A$745,A311)-('Tela de entrada'!$G$14*'Tela de entrada'!$D$12)))))</f>
        <v>0</v>
      </c>
      <c r="M311" s="1">
        <f>MAX(0,(SUMIFS($J$2:$J$745,$B$2:$B$745,B311,$A$2:$A$745,A311)-SUMIFS($K$2:$K$745,$B$2:$B$745,B311,$A$2:$A$745,A311)))*(('Tela de entrada'!$G$15-K311)/(IF((('Tela de entrada'!$G$15*'Tela de entrada'!$D$12)-SUMIFS($K$2:$K$745,$B$2:$B$745,B311,$A$2:$A$745,A311))=0,1,(('Tela de entrada'!$G$15*'Tela de entrada'!$D$12)-SUMIFS($K$2:$K$745,$B$2:$B$745,B311,$A$2:$A$745,A311)))))</f>
        <v>0.78366032581659484</v>
      </c>
      <c r="N311" s="1">
        <f>IFERROR(IF(SUM('Tela de entrada'!$G$20:$G$763)&gt;0,INDEX('Tela de entrada'!$G$20:$G$763,MATCH('Contrato Firme'!D311,'Tela de entrada'!$F$20:$F$763,0),1),K311-L311+M311),0)</f>
        <v>3.7836603258165948</v>
      </c>
    </row>
    <row r="312" spans="1:14" x14ac:dyDescent="0.25">
      <c r="A312">
        <v>1</v>
      </c>
      <c r="B312">
        <v>1</v>
      </c>
      <c r="C312">
        <v>1</v>
      </c>
      <c r="D312">
        <v>311</v>
      </c>
      <c r="E312">
        <v>1</v>
      </c>
      <c r="F312" s="1">
        <f>INDEX('Tela de entrada'!$C$20:$C$763,MATCH('Contrato Firme'!D312,'Tela de entrada'!$B$20:$B$763,0),1)</f>
        <v>46</v>
      </c>
      <c r="G312">
        <v>0</v>
      </c>
      <c r="H312">
        <f t="shared" si="12"/>
        <v>46</v>
      </c>
      <c r="I312" s="1">
        <f t="shared" si="13"/>
        <v>2.3E-3</v>
      </c>
      <c r="J312" s="1">
        <f>IF('Tela de entrada'!$G$13="carga",('Tela de entrada'!$G$12*'Tela de entrada'!$D$12)*I312,'Tela de entrada'!$G$12)</f>
        <v>17.111999999999998</v>
      </c>
      <c r="K312" s="1">
        <f>IF('Tela de entrada'!$G$12&gt;0,IFERROR(MIN('Tela de entrada'!$G$15,MAX(J312,'Tela de entrada'!$G$14)),""),0)</f>
        <v>15</v>
      </c>
      <c r="L312" s="1">
        <f>MAX(0,(SUMIFS($K$2:$K$745,$B$2:$B$745,B312,$A$2:$A$745,A312)-SUMIFS($J$2:$J$745,$B$2:$B$745,B312,$A$2:$A$745,A312)))*((K312-'Tela de entrada'!$G$14)/(IF(SUMIFS($K$2:$K$745,$B$2:$B$745,B312,$A$2:$A$745,A312)-('Tela de entrada'!$G$14*'Tela de entrada'!$D$12)=0,1,(SUMIFS($K$2:$K$745,$B$2:$B$745,B312,$A$2:$A$745,A312)-('Tela de entrada'!$G$14*'Tela de entrada'!$D$12)))))</f>
        <v>0</v>
      </c>
      <c r="M312" s="1">
        <f>MAX(0,(SUMIFS($J$2:$J$745,$B$2:$B$745,B312,$A$2:$A$745,A312)-SUMIFS($K$2:$K$745,$B$2:$B$745,B312,$A$2:$A$745,A312)))*(('Tela de entrada'!$G$15-K312)/(IF((('Tela de entrada'!$G$15*'Tela de entrada'!$D$12)-SUMIFS($K$2:$K$745,$B$2:$B$745,B312,$A$2:$A$745,A312))=0,1,(('Tela de entrada'!$G$15*'Tela de entrada'!$D$12)-SUMIFS($K$2:$K$745,$B$2:$B$745,B312,$A$2:$A$745,A312)))))</f>
        <v>0</v>
      </c>
      <c r="N312" s="1">
        <f>IFERROR(IF(SUM('Tela de entrada'!$G$20:$G$763)&gt;0,INDEX('Tela de entrada'!$G$20:$G$763,MATCH('Contrato Firme'!D312,'Tela de entrada'!$F$20:$F$763,0),1),K312-L312+M312),0)</f>
        <v>15</v>
      </c>
    </row>
    <row r="313" spans="1:14" x14ac:dyDescent="0.25">
      <c r="A313">
        <v>1</v>
      </c>
      <c r="B313">
        <v>1</v>
      </c>
      <c r="C313">
        <v>1</v>
      </c>
      <c r="D313">
        <v>312</v>
      </c>
      <c r="E313">
        <v>1</v>
      </c>
      <c r="F313" s="1">
        <f>INDEX('Tela de entrada'!$C$20:$C$763,MATCH('Contrato Firme'!D313,'Tela de entrada'!$B$20:$B$763,0),1)</f>
        <v>36</v>
      </c>
      <c r="G313">
        <v>0</v>
      </c>
      <c r="H313">
        <f t="shared" si="12"/>
        <v>36</v>
      </c>
      <c r="I313" s="1">
        <f t="shared" si="13"/>
        <v>1.8E-3</v>
      </c>
      <c r="J313" s="1">
        <f>IF('Tela de entrada'!$G$13="carga",('Tela de entrada'!$G$12*'Tela de entrada'!$D$12)*I313,'Tela de entrada'!$G$12)</f>
        <v>13.391999999999999</v>
      </c>
      <c r="K313" s="1">
        <f>IF('Tela de entrada'!$G$12&gt;0,IFERROR(MIN('Tela de entrada'!$G$15,MAX(J313,'Tela de entrada'!$G$14)),""),0)</f>
        <v>13.391999999999999</v>
      </c>
      <c r="L313" s="1">
        <f>MAX(0,(SUMIFS($K$2:$K$745,$B$2:$B$745,B313,$A$2:$A$745,A313)-SUMIFS($J$2:$J$745,$B$2:$B$745,B313,$A$2:$A$745,A313)))*((K313-'Tela de entrada'!$G$14)/(IF(SUMIFS($K$2:$K$745,$B$2:$B$745,B313,$A$2:$A$745,A313)-('Tela de entrada'!$G$14*'Tela de entrada'!$D$12)=0,1,(SUMIFS($K$2:$K$745,$B$2:$B$745,B313,$A$2:$A$745,A313)-('Tela de entrada'!$G$14*'Tela de entrada'!$D$12)))))</f>
        <v>0</v>
      </c>
      <c r="M313" s="1">
        <f>MAX(0,(SUMIFS($J$2:$J$745,$B$2:$B$745,B313,$A$2:$A$745,A313)-SUMIFS($K$2:$K$745,$B$2:$B$745,B313,$A$2:$A$745,A313)))*(('Tela de entrada'!$G$15-K313)/(IF((('Tela de entrada'!$G$15*'Tela de entrada'!$D$12)-SUMIFS($K$2:$K$745,$B$2:$B$745,B313,$A$2:$A$745,A313))=0,1,(('Tela de entrada'!$G$15*'Tela de entrada'!$D$12)-SUMIFS($K$2:$K$745,$B$2:$B$745,B313,$A$2:$A$745,A313)))))</f>
        <v>0.10501048365942375</v>
      </c>
      <c r="N313" s="1">
        <f>IFERROR(IF(SUM('Tela de entrada'!$G$20:$G$763)&gt;0,INDEX('Tela de entrada'!$G$20:$G$763,MATCH('Contrato Firme'!D313,'Tela de entrada'!$F$20:$F$763,0),1),K313-L313+M313),0)</f>
        <v>13.497010483659423</v>
      </c>
    </row>
    <row r="314" spans="1:14" x14ac:dyDescent="0.25">
      <c r="A314">
        <v>1</v>
      </c>
      <c r="B314">
        <v>1</v>
      </c>
      <c r="C314">
        <v>1</v>
      </c>
      <c r="D314">
        <v>313</v>
      </c>
      <c r="E314">
        <v>1</v>
      </c>
      <c r="F314" s="1">
        <f>INDEX('Tela de entrada'!$C$20:$C$763,MATCH('Contrato Firme'!D314,'Tela de entrada'!$B$20:$B$763,0),1)</f>
        <v>29</v>
      </c>
      <c r="G314">
        <v>0</v>
      </c>
      <c r="H314">
        <f t="shared" si="12"/>
        <v>29</v>
      </c>
      <c r="I314" s="1">
        <f t="shared" si="13"/>
        <v>1.4499999999999999E-3</v>
      </c>
      <c r="J314" s="1">
        <f>IF('Tela de entrada'!$G$13="carga",('Tela de entrada'!$G$12*'Tela de entrada'!$D$12)*I314,'Tela de entrada'!$G$12)</f>
        <v>10.787999999999998</v>
      </c>
      <c r="K314" s="1">
        <f>IF('Tela de entrada'!$G$12&gt;0,IFERROR(MIN('Tela de entrada'!$G$15,MAX(J314,'Tela de entrada'!$G$14)),""),0)</f>
        <v>10.787999999999998</v>
      </c>
      <c r="L314" s="1">
        <f>MAX(0,(SUMIFS($K$2:$K$745,$B$2:$B$745,B314,$A$2:$A$745,A314)-SUMIFS($J$2:$J$745,$B$2:$B$745,B314,$A$2:$A$745,A314)))*((K314-'Tela de entrada'!$G$14)/(IF(SUMIFS($K$2:$K$745,$B$2:$B$745,B314,$A$2:$A$745,A314)-('Tela de entrada'!$G$14*'Tela de entrada'!$D$12)=0,1,(SUMIFS($K$2:$K$745,$B$2:$B$745,B314,$A$2:$A$745,A314)-('Tela de entrada'!$G$14*'Tela de entrada'!$D$12)))))</f>
        <v>0</v>
      </c>
      <c r="M314" s="1">
        <f>MAX(0,(SUMIFS($J$2:$J$745,$B$2:$B$745,B314,$A$2:$A$745,A314)-SUMIFS($K$2:$K$745,$B$2:$B$745,B314,$A$2:$A$745,A314)))*(('Tela de entrada'!$G$15-K314)/(IF((('Tela de entrada'!$G$15*'Tela de entrada'!$D$12)-SUMIFS($K$2:$K$745,$B$2:$B$745,B314,$A$2:$A$745,A314))=0,1,(('Tela de entrada'!$G$15*'Tela de entrada'!$D$12)-SUMIFS($K$2:$K$745,$B$2:$B$745,B314,$A$2:$A$745,A314)))))</f>
        <v>0.27506477436162491</v>
      </c>
      <c r="N314" s="1">
        <f>IFERROR(IF(SUM('Tela de entrada'!$G$20:$G$763)&gt;0,INDEX('Tela de entrada'!$G$20:$G$763,MATCH('Contrato Firme'!D314,'Tela de entrada'!$F$20:$F$763,0),1),K314-L314+M314),0)</f>
        <v>11.063064774361623</v>
      </c>
    </row>
    <row r="315" spans="1:14" x14ac:dyDescent="0.25">
      <c r="A315">
        <v>1</v>
      </c>
      <c r="B315">
        <v>1</v>
      </c>
      <c r="C315">
        <v>1</v>
      </c>
      <c r="D315">
        <v>314</v>
      </c>
      <c r="E315">
        <v>1</v>
      </c>
      <c r="F315" s="1">
        <f>INDEX('Tela de entrada'!$C$20:$C$763,MATCH('Contrato Firme'!D315,'Tela de entrada'!$B$20:$B$763,0),1)</f>
        <v>47</v>
      </c>
      <c r="G315">
        <v>0</v>
      </c>
      <c r="H315">
        <f t="shared" si="12"/>
        <v>47</v>
      </c>
      <c r="I315" s="1">
        <f t="shared" si="13"/>
        <v>2.3500000000000001E-3</v>
      </c>
      <c r="J315" s="1">
        <f>IF('Tela de entrada'!$G$13="carga",('Tela de entrada'!$G$12*'Tela de entrada'!$D$12)*I315,'Tela de entrada'!$G$12)</f>
        <v>17.484000000000002</v>
      </c>
      <c r="K315" s="1">
        <f>IF('Tela de entrada'!$G$12&gt;0,IFERROR(MIN('Tela de entrada'!$G$15,MAX(J315,'Tela de entrada'!$G$14)),""),0)</f>
        <v>15</v>
      </c>
      <c r="L315" s="1">
        <f>MAX(0,(SUMIFS($K$2:$K$745,$B$2:$B$745,B315,$A$2:$A$745,A315)-SUMIFS($J$2:$J$745,$B$2:$B$745,B315,$A$2:$A$745,A315)))*((K315-'Tela de entrada'!$G$14)/(IF(SUMIFS($K$2:$K$745,$B$2:$B$745,B315,$A$2:$A$745,A315)-('Tela de entrada'!$G$14*'Tela de entrada'!$D$12)=0,1,(SUMIFS($K$2:$K$745,$B$2:$B$745,B315,$A$2:$A$745,A315)-('Tela de entrada'!$G$14*'Tela de entrada'!$D$12)))))</f>
        <v>0</v>
      </c>
      <c r="M315" s="1">
        <f>MAX(0,(SUMIFS($J$2:$J$745,$B$2:$B$745,B315,$A$2:$A$745,A315)-SUMIFS($K$2:$K$745,$B$2:$B$745,B315,$A$2:$A$745,A315)))*(('Tela de entrada'!$G$15-K315)/(IF((('Tela de entrada'!$G$15*'Tela de entrada'!$D$12)-SUMIFS($K$2:$K$745,$B$2:$B$745,B315,$A$2:$A$745,A315))=0,1,(('Tela de entrada'!$G$15*'Tela de entrada'!$D$12)-SUMIFS($K$2:$K$745,$B$2:$B$745,B315,$A$2:$A$745,A315)))))</f>
        <v>0</v>
      </c>
      <c r="N315" s="1">
        <f>IFERROR(IF(SUM('Tela de entrada'!$G$20:$G$763)&gt;0,INDEX('Tela de entrada'!$G$20:$G$763,MATCH('Contrato Firme'!D315,'Tela de entrada'!$F$20:$F$763,0),1),K315-L315+M315),0)</f>
        <v>15</v>
      </c>
    </row>
    <row r="316" spans="1:14" x14ac:dyDescent="0.25">
      <c r="A316">
        <v>1</v>
      </c>
      <c r="B316">
        <v>1</v>
      </c>
      <c r="C316">
        <v>1</v>
      </c>
      <c r="D316">
        <v>315</v>
      </c>
      <c r="E316">
        <v>1</v>
      </c>
      <c r="F316" s="1">
        <f>INDEX('Tela de entrada'!$C$20:$C$763,MATCH('Contrato Firme'!D316,'Tela de entrada'!$B$20:$B$763,0),1)</f>
        <v>41</v>
      </c>
      <c r="G316">
        <v>0</v>
      </c>
      <c r="H316">
        <f t="shared" si="12"/>
        <v>41</v>
      </c>
      <c r="I316" s="1">
        <f t="shared" si="13"/>
        <v>2.0500000000000002E-3</v>
      </c>
      <c r="J316" s="1">
        <f>IF('Tela de entrada'!$G$13="carga",('Tela de entrada'!$G$12*'Tela de entrada'!$D$12)*I316,'Tela de entrada'!$G$12)</f>
        <v>15.252000000000001</v>
      </c>
      <c r="K316" s="1">
        <f>IF('Tela de entrada'!$G$12&gt;0,IFERROR(MIN('Tela de entrada'!$G$15,MAX(J316,'Tela de entrada'!$G$14)),""),0)</f>
        <v>15</v>
      </c>
      <c r="L316" s="1">
        <f>MAX(0,(SUMIFS($K$2:$K$745,$B$2:$B$745,B316,$A$2:$A$745,A316)-SUMIFS($J$2:$J$745,$B$2:$B$745,B316,$A$2:$A$745,A316)))*((K316-'Tela de entrada'!$G$14)/(IF(SUMIFS($K$2:$K$745,$B$2:$B$745,B316,$A$2:$A$745,A316)-('Tela de entrada'!$G$14*'Tela de entrada'!$D$12)=0,1,(SUMIFS($K$2:$K$745,$B$2:$B$745,B316,$A$2:$A$745,A316)-('Tela de entrada'!$G$14*'Tela de entrada'!$D$12)))))</f>
        <v>0</v>
      </c>
      <c r="M316" s="1">
        <f>MAX(0,(SUMIFS($J$2:$J$745,$B$2:$B$745,B316,$A$2:$A$745,A316)-SUMIFS($K$2:$K$745,$B$2:$B$745,B316,$A$2:$A$745,A316)))*(('Tela de entrada'!$G$15-K316)/(IF((('Tela de entrada'!$G$15*'Tela de entrada'!$D$12)-SUMIFS($K$2:$K$745,$B$2:$B$745,B316,$A$2:$A$745,A316))=0,1,(('Tela de entrada'!$G$15*'Tela de entrada'!$D$12)-SUMIFS($K$2:$K$745,$B$2:$B$745,B316,$A$2:$A$745,A316)))))</f>
        <v>0</v>
      </c>
      <c r="N316" s="1">
        <f>IFERROR(IF(SUM('Tela de entrada'!$G$20:$G$763)&gt;0,INDEX('Tela de entrada'!$G$20:$G$763,MATCH('Contrato Firme'!D316,'Tela de entrada'!$F$20:$F$763,0),1),K316-L316+M316),0)</f>
        <v>15</v>
      </c>
    </row>
    <row r="317" spans="1:14" x14ac:dyDescent="0.25">
      <c r="A317">
        <v>1</v>
      </c>
      <c r="B317">
        <v>1</v>
      </c>
      <c r="C317">
        <v>1</v>
      </c>
      <c r="D317">
        <v>316</v>
      </c>
      <c r="E317">
        <v>1</v>
      </c>
      <c r="F317" s="1">
        <f>INDEX('Tela de entrada'!$C$20:$C$763,MATCH('Contrato Firme'!D317,'Tela de entrada'!$B$20:$B$763,0),1)</f>
        <v>14</v>
      </c>
      <c r="G317">
        <v>0</v>
      </c>
      <c r="H317">
        <f t="shared" si="12"/>
        <v>14</v>
      </c>
      <c r="I317" s="1">
        <f t="shared" si="13"/>
        <v>6.9999999999999999E-4</v>
      </c>
      <c r="J317" s="1">
        <f>IF('Tela de entrada'!$G$13="carga",('Tela de entrada'!$G$12*'Tela de entrada'!$D$12)*I317,'Tela de entrada'!$G$12)</f>
        <v>5.2080000000000002</v>
      </c>
      <c r="K317" s="1">
        <f>IF('Tela de entrada'!$G$12&gt;0,IFERROR(MIN('Tela de entrada'!$G$15,MAX(J317,'Tela de entrada'!$G$14)),""),0)</f>
        <v>5.2080000000000002</v>
      </c>
      <c r="L317" s="1">
        <f>MAX(0,(SUMIFS($K$2:$K$745,$B$2:$B$745,B317,$A$2:$A$745,A317)-SUMIFS($J$2:$J$745,$B$2:$B$745,B317,$A$2:$A$745,A317)))*((K317-'Tela de entrada'!$G$14)/(IF(SUMIFS($K$2:$K$745,$B$2:$B$745,B317,$A$2:$A$745,A317)-('Tela de entrada'!$G$14*'Tela de entrada'!$D$12)=0,1,(SUMIFS($K$2:$K$745,$B$2:$B$745,B317,$A$2:$A$745,A317)-('Tela de entrada'!$G$14*'Tela de entrada'!$D$12)))))</f>
        <v>0</v>
      </c>
      <c r="M317" s="1">
        <f>MAX(0,(SUMIFS($J$2:$J$745,$B$2:$B$745,B317,$A$2:$A$745,A317)-SUMIFS($K$2:$K$745,$B$2:$B$745,B317,$A$2:$A$745,A317)))*(('Tela de entrada'!$G$15-K317)/(IF((('Tela de entrada'!$G$15*'Tela de entrada'!$D$12)-SUMIFS($K$2:$K$745,$B$2:$B$745,B317,$A$2:$A$745,A317))=0,1,(('Tela de entrada'!$G$15*'Tela de entrada'!$D$12)-SUMIFS($K$2:$K$745,$B$2:$B$745,B317,$A$2:$A$745,A317)))))</f>
        <v>0.6394668258663414</v>
      </c>
      <c r="N317" s="1">
        <f>IFERROR(IF(SUM('Tela de entrada'!$G$20:$G$763)&gt;0,INDEX('Tela de entrada'!$G$20:$G$763,MATCH('Contrato Firme'!D317,'Tela de entrada'!$F$20:$F$763,0),1),K317-L317+M317),0)</f>
        <v>5.8474668258663414</v>
      </c>
    </row>
    <row r="318" spans="1:14" x14ac:dyDescent="0.25">
      <c r="A318">
        <v>1</v>
      </c>
      <c r="B318">
        <v>1</v>
      </c>
      <c r="C318">
        <v>1</v>
      </c>
      <c r="D318">
        <v>317</v>
      </c>
      <c r="E318">
        <v>1</v>
      </c>
      <c r="F318" s="1">
        <f>INDEX('Tela de entrada'!$C$20:$C$763,MATCH('Contrato Firme'!D318,'Tela de entrada'!$B$20:$B$763,0),1)</f>
        <v>13</v>
      </c>
      <c r="G318">
        <v>0</v>
      </c>
      <c r="H318">
        <f t="shared" si="12"/>
        <v>13</v>
      </c>
      <c r="I318" s="1">
        <f t="shared" si="13"/>
        <v>6.4999999999999997E-4</v>
      </c>
      <c r="J318" s="1">
        <f>IF('Tela de entrada'!$G$13="carga",('Tela de entrada'!$G$12*'Tela de entrada'!$D$12)*I318,'Tela de entrada'!$G$12)</f>
        <v>4.8359999999999994</v>
      </c>
      <c r="K318" s="1">
        <f>IF('Tela de entrada'!$G$12&gt;0,IFERROR(MIN('Tela de entrada'!$G$15,MAX(J318,'Tela de entrada'!$G$14)),""),0)</f>
        <v>4.8359999999999994</v>
      </c>
      <c r="L318" s="1">
        <f>MAX(0,(SUMIFS($K$2:$K$745,$B$2:$B$745,B318,$A$2:$A$745,A318)-SUMIFS($J$2:$J$745,$B$2:$B$745,B318,$A$2:$A$745,A318)))*((K318-'Tela de entrada'!$G$14)/(IF(SUMIFS($K$2:$K$745,$B$2:$B$745,B318,$A$2:$A$745,A318)-('Tela de entrada'!$G$14*'Tela de entrada'!$D$12)=0,1,(SUMIFS($K$2:$K$745,$B$2:$B$745,B318,$A$2:$A$745,A318)-('Tela de entrada'!$G$14*'Tela de entrada'!$D$12)))))</f>
        <v>0</v>
      </c>
      <c r="M318" s="1">
        <f>MAX(0,(SUMIFS($J$2:$J$745,$B$2:$B$745,B318,$A$2:$A$745,A318)-SUMIFS($K$2:$K$745,$B$2:$B$745,B318,$A$2:$A$745,A318)))*(('Tela de entrada'!$G$15-K318)/(IF((('Tela de entrada'!$G$15*'Tela de entrada'!$D$12)-SUMIFS($K$2:$K$745,$B$2:$B$745,B318,$A$2:$A$745,A318))=0,1,(('Tela de entrada'!$G$15*'Tela de entrada'!$D$12)-SUMIFS($K$2:$K$745,$B$2:$B$745,B318,$A$2:$A$745,A318)))))</f>
        <v>0.66376029596665598</v>
      </c>
      <c r="N318" s="1">
        <f>IFERROR(IF(SUM('Tela de entrada'!$G$20:$G$763)&gt;0,INDEX('Tela de entrada'!$G$20:$G$763,MATCH('Contrato Firme'!D318,'Tela de entrada'!$F$20:$F$763,0),1),K318-L318+M318),0)</f>
        <v>5.4997602959666558</v>
      </c>
    </row>
    <row r="319" spans="1:14" x14ac:dyDescent="0.25">
      <c r="A319">
        <v>1</v>
      </c>
      <c r="B319">
        <v>1</v>
      </c>
      <c r="C319">
        <v>1</v>
      </c>
      <c r="D319">
        <v>318</v>
      </c>
      <c r="E319">
        <v>1</v>
      </c>
      <c r="F319" s="1">
        <f>INDEX('Tela de entrada'!$C$20:$C$763,MATCH('Contrato Firme'!D319,'Tela de entrada'!$B$20:$B$763,0),1)</f>
        <v>23</v>
      </c>
      <c r="G319">
        <v>0</v>
      </c>
      <c r="H319">
        <f t="shared" si="12"/>
        <v>23</v>
      </c>
      <c r="I319" s="1">
        <f t="shared" si="13"/>
        <v>1.15E-3</v>
      </c>
      <c r="J319" s="1">
        <f>IF('Tela de entrada'!$G$13="carga",('Tela de entrada'!$G$12*'Tela de entrada'!$D$12)*I319,'Tela de entrada'!$G$12)</f>
        <v>8.5559999999999992</v>
      </c>
      <c r="K319" s="1">
        <f>IF('Tela de entrada'!$G$12&gt;0,IFERROR(MIN('Tela de entrada'!$G$15,MAX(J319,'Tela de entrada'!$G$14)),""),0)</f>
        <v>8.5559999999999992</v>
      </c>
      <c r="L319" s="1">
        <f>MAX(0,(SUMIFS($K$2:$K$745,$B$2:$B$745,B319,$A$2:$A$745,A319)-SUMIFS($J$2:$J$745,$B$2:$B$745,B319,$A$2:$A$745,A319)))*((K319-'Tela de entrada'!$G$14)/(IF(SUMIFS($K$2:$K$745,$B$2:$B$745,B319,$A$2:$A$745,A319)-('Tela de entrada'!$G$14*'Tela de entrada'!$D$12)=0,1,(SUMIFS($K$2:$K$745,$B$2:$B$745,B319,$A$2:$A$745,A319)-('Tela de entrada'!$G$14*'Tela de entrada'!$D$12)))))</f>
        <v>0</v>
      </c>
      <c r="M319" s="1">
        <f>MAX(0,(SUMIFS($J$2:$J$745,$B$2:$B$745,B319,$A$2:$A$745,A319)-SUMIFS($K$2:$K$745,$B$2:$B$745,B319,$A$2:$A$745,A319)))*(('Tela de entrada'!$G$15-K319)/(IF((('Tela de entrada'!$G$15*'Tela de entrada'!$D$12)-SUMIFS($K$2:$K$745,$B$2:$B$745,B319,$A$2:$A$745,A319))=0,1,(('Tela de entrada'!$G$15*'Tela de entrada'!$D$12)-SUMIFS($K$2:$K$745,$B$2:$B$745,B319,$A$2:$A$745,A319)))))</f>
        <v>0.42082559496351152</v>
      </c>
      <c r="N319" s="1">
        <f>IFERROR(IF(SUM('Tela de entrada'!$G$20:$G$763)&gt;0,INDEX('Tela de entrada'!$G$20:$G$763,MATCH('Contrato Firme'!D319,'Tela de entrada'!$F$20:$F$763,0),1),K319-L319+M319),0)</f>
        <v>8.9768255949635112</v>
      </c>
    </row>
    <row r="320" spans="1:14" x14ac:dyDescent="0.25">
      <c r="A320">
        <v>1</v>
      </c>
      <c r="B320">
        <v>1</v>
      </c>
      <c r="C320">
        <v>1</v>
      </c>
      <c r="D320">
        <v>319</v>
      </c>
      <c r="E320">
        <v>1</v>
      </c>
      <c r="F320" s="1">
        <f>INDEX('Tela de entrada'!$C$20:$C$763,MATCH('Contrato Firme'!D320,'Tela de entrada'!$B$20:$B$763,0),1)</f>
        <v>37</v>
      </c>
      <c r="G320">
        <v>0</v>
      </c>
      <c r="H320">
        <f t="shared" si="12"/>
        <v>37</v>
      </c>
      <c r="I320" s="1">
        <f t="shared" si="13"/>
        <v>1.8500000000000001E-3</v>
      </c>
      <c r="J320" s="1">
        <f>IF('Tela de entrada'!$G$13="carga",('Tela de entrada'!$G$12*'Tela de entrada'!$D$12)*I320,'Tela de entrada'!$G$12)</f>
        <v>13.764000000000001</v>
      </c>
      <c r="K320" s="1">
        <f>IF('Tela de entrada'!$G$12&gt;0,IFERROR(MIN('Tela de entrada'!$G$15,MAX(J320,'Tela de entrada'!$G$14)),""),0)</f>
        <v>13.764000000000001</v>
      </c>
      <c r="L320" s="1">
        <f>MAX(0,(SUMIFS($K$2:$K$745,$B$2:$B$745,B320,$A$2:$A$745,A320)-SUMIFS($J$2:$J$745,$B$2:$B$745,B320,$A$2:$A$745,A320)))*((K320-'Tela de entrada'!$G$14)/(IF(SUMIFS($K$2:$K$745,$B$2:$B$745,B320,$A$2:$A$745,A320)-('Tela de entrada'!$G$14*'Tela de entrada'!$D$12)=0,1,(SUMIFS($K$2:$K$745,$B$2:$B$745,B320,$A$2:$A$745,A320)-('Tela de entrada'!$G$14*'Tela de entrada'!$D$12)))))</f>
        <v>0</v>
      </c>
      <c r="M320" s="1">
        <f>MAX(0,(SUMIFS($J$2:$J$745,$B$2:$B$745,B320,$A$2:$A$745,A320)-SUMIFS($K$2:$K$745,$B$2:$B$745,B320,$A$2:$A$745,A320)))*(('Tela de entrada'!$G$15-K320)/(IF((('Tela de entrada'!$G$15*'Tela de entrada'!$D$12)-SUMIFS($K$2:$K$745,$B$2:$B$745,B320,$A$2:$A$745,A320))=0,1,(('Tela de entrada'!$G$15*'Tela de entrada'!$D$12)-SUMIFS($K$2:$K$745,$B$2:$B$745,B320,$A$2:$A$745,A320)))))</f>
        <v>8.0717013559109207E-2</v>
      </c>
      <c r="N320" s="1">
        <f>IFERROR(IF(SUM('Tela de entrada'!$G$20:$G$763)&gt;0,INDEX('Tela de entrada'!$G$20:$G$763,MATCH('Contrato Firme'!D320,'Tela de entrada'!$F$20:$F$763,0),1),K320-L320+M320),0)</f>
        <v>13.84471701355911</v>
      </c>
    </row>
    <row r="321" spans="1:14" x14ac:dyDescent="0.25">
      <c r="A321">
        <v>1</v>
      </c>
      <c r="B321">
        <v>1</v>
      </c>
      <c r="C321">
        <v>1</v>
      </c>
      <c r="D321">
        <v>320</v>
      </c>
      <c r="E321">
        <v>1</v>
      </c>
      <c r="F321" s="1">
        <f>INDEX('Tela de entrada'!$C$20:$C$763,MATCH('Contrato Firme'!D321,'Tela de entrada'!$B$20:$B$763,0),1)</f>
        <v>34</v>
      </c>
      <c r="G321">
        <v>0</v>
      </c>
      <c r="H321">
        <f t="shared" si="12"/>
        <v>34</v>
      </c>
      <c r="I321" s="1">
        <f t="shared" si="13"/>
        <v>1.6999999999999999E-3</v>
      </c>
      <c r="J321" s="1">
        <f>IF('Tela de entrada'!$G$13="carga",('Tela de entrada'!$G$12*'Tela de entrada'!$D$12)*I321,'Tela de entrada'!$G$12)</f>
        <v>12.648</v>
      </c>
      <c r="K321" s="1">
        <f>IF('Tela de entrada'!$G$12&gt;0,IFERROR(MIN('Tela de entrada'!$G$15,MAX(J321,'Tela de entrada'!$G$14)),""),0)</f>
        <v>12.648</v>
      </c>
      <c r="L321" s="1">
        <f>MAX(0,(SUMIFS($K$2:$K$745,$B$2:$B$745,B321,$A$2:$A$745,A321)-SUMIFS($J$2:$J$745,$B$2:$B$745,B321,$A$2:$A$745,A321)))*((K321-'Tela de entrada'!$G$14)/(IF(SUMIFS($K$2:$K$745,$B$2:$B$745,B321,$A$2:$A$745,A321)-('Tela de entrada'!$G$14*'Tela de entrada'!$D$12)=0,1,(SUMIFS($K$2:$K$745,$B$2:$B$745,B321,$A$2:$A$745,A321)-('Tela de entrada'!$G$14*'Tela de entrada'!$D$12)))))</f>
        <v>0</v>
      </c>
      <c r="M321" s="1">
        <f>MAX(0,(SUMIFS($J$2:$J$745,$B$2:$B$745,B321,$A$2:$A$745,A321)-SUMIFS($K$2:$K$745,$B$2:$B$745,B321,$A$2:$A$745,A321)))*(('Tela de entrada'!$G$15-K321)/(IF((('Tela de entrada'!$G$15*'Tela de entrada'!$D$12)-SUMIFS($K$2:$K$745,$B$2:$B$745,B321,$A$2:$A$745,A321))=0,1,(('Tela de entrada'!$G$15*'Tela de entrada'!$D$12)-SUMIFS($K$2:$K$745,$B$2:$B$745,B321,$A$2:$A$745,A321)))))</f>
        <v>0.15359742386005262</v>
      </c>
      <c r="N321" s="1">
        <f>IFERROR(IF(SUM('Tela de entrada'!$G$20:$G$763)&gt;0,INDEX('Tela de entrada'!$G$20:$G$763,MATCH('Contrato Firme'!D321,'Tela de entrada'!$F$20:$F$763,0),1),K321-L321+M321),0)</f>
        <v>12.801597423860052</v>
      </c>
    </row>
    <row r="322" spans="1:14" x14ac:dyDescent="0.25">
      <c r="A322">
        <v>1</v>
      </c>
      <c r="B322">
        <v>1</v>
      </c>
      <c r="C322">
        <v>1</v>
      </c>
      <c r="D322">
        <v>321</v>
      </c>
      <c r="E322">
        <v>1</v>
      </c>
      <c r="F322" s="1">
        <f>INDEX('Tela de entrada'!$C$20:$C$763,MATCH('Contrato Firme'!D322,'Tela de entrada'!$B$20:$B$763,0),1)</f>
        <v>39</v>
      </c>
      <c r="G322">
        <v>0</v>
      </c>
      <c r="H322">
        <f t="shared" si="12"/>
        <v>39</v>
      </c>
      <c r="I322" s="1">
        <f t="shared" si="13"/>
        <v>1.9499999999999999E-3</v>
      </c>
      <c r="J322" s="1">
        <f>IF('Tela de entrada'!$G$13="carga",('Tela de entrada'!$G$12*'Tela de entrada'!$D$12)*I322,'Tela de entrada'!$G$12)</f>
        <v>14.507999999999999</v>
      </c>
      <c r="K322" s="1">
        <f>IF('Tela de entrada'!$G$12&gt;0,IFERROR(MIN('Tela de entrada'!$G$15,MAX(J322,'Tela de entrada'!$G$14)),""),0)</f>
        <v>14.507999999999999</v>
      </c>
      <c r="L322" s="1">
        <f>MAX(0,(SUMIFS($K$2:$K$745,$B$2:$B$745,B322,$A$2:$A$745,A322)-SUMIFS($J$2:$J$745,$B$2:$B$745,B322,$A$2:$A$745,A322)))*((K322-'Tela de entrada'!$G$14)/(IF(SUMIFS($K$2:$K$745,$B$2:$B$745,B322,$A$2:$A$745,A322)-('Tela de entrada'!$G$14*'Tela de entrada'!$D$12)=0,1,(SUMIFS($K$2:$K$745,$B$2:$B$745,B322,$A$2:$A$745,A322)-('Tela de entrada'!$G$14*'Tela de entrada'!$D$12)))))</f>
        <v>0</v>
      </c>
      <c r="M322" s="1">
        <f>MAX(0,(SUMIFS($J$2:$J$745,$B$2:$B$745,B322,$A$2:$A$745,A322)-SUMIFS($K$2:$K$745,$B$2:$B$745,B322,$A$2:$A$745,A322)))*(('Tela de entrada'!$G$15-K322)/(IF((('Tela de entrada'!$G$15*'Tela de entrada'!$D$12)-SUMIFS($K$2:$K$745,$B$2:$B$745,B322,$A$2:$A$745,A322))=0,1,(('Tela de entrada'!$G$15*'Tela de entrada'!$D$12)-SUMIFS($K$2:$K$745,$B$2:$B$745,B322,$A$2:$A$745,A322)))))</f>
        <v>3.2130073358480449E-2</v>
      </c>
      <c r="N322" s="1">
        <f>IFERROR(IF(SUM('Tela de entrada'!$G$20:$G$763)&gt;0,INDEX('Tela de entrada'!$G$20:$G$763,MATCH('Contrato Firme'!D322,'Tela de entrada'!$F$20:$F$763,0),1),K322-L322+M322),0)</f>
        <v>14.54013007335848</v>
      </c>
    </row>
    <row r="323" spans="1:14" x14ac:dyDescent="0.25">
      <c r="A323">
        <v>1</v>
      </c>
      <c r="B323">
        <v>1</v>
      </c>
      <c r="C323">
        <v>1</v>
      </c>
      <c r="D323">
        <v>322</v>
      </c>
      <c r="E323">
        <v>1</v>
      </c>
      <c r="F323" s="1">
        <f>INDEX('Tela de entrada'!$C$20:$C$763,MATCH('Contrato Firme'!D323,'Tela de entrada'!$B$20:$B$763,0),1)</f>
        <v>42</v>
      </c>
      <c r="G323">
        <v>0</v>
      </c>
      <c r="H323">
        <f t="shared" ref="H323:H386" si="14">F323-G323</f>
        <v>42</v>
      </c>
      <c r="I323" s="1">
        <f t="shared" ref="I323:I386" si="15">H323/SUM($H$2:$H$745)</f>
        <v>2.0999999999999999E-3</v>
      </c>
      <c r="J323" s="1">
        <f>IF('Tela de entrada'!$G$13="carga",('Tela de entrada'!$G$12*'Tela de entrada'!$D$12)*I323,'Tela de entrada'!$G$12)</f>
        <v>15.623999999999999</v>
      </c>
      <c r="K323" s="1">
        <f>IF('Tela de entrada'!$G$12&gt;0,IFERROR(MIN('Tela de entrada'!$G$15,MAX(J323,'Tela de entrada'!$G$14)),""),0)</f>
        <v>15</v>
      </c>
      <c r="L323" s="1">
        <f>MAX(0,(SUMIFS($K$2:$K$745,$B$2:$B$745,B323,$A$2:$A$745,A323)-SUMIFS($J$2:$J$745,$B$2:$B$745,B323,$A$2:$A$745,A323)))*((K323-'Tela de entrada'!$G$14)/(IF(SUMIFS($K$2:$K$745,$B$2:$B$745,B323,$A$2:$A$745,A323)-('Tela de entrada'!$G$14*'Tela de entrada'!$D$12)=0,1,(SUMIFS($K$2:$K$745,$B$2:$B$745,B323,$A$2:$A$745,A323)-('Tela de entrada'!$G$14*'Tela de entrada'!$D$12)))))</f>
        <v>0</v>
      </c>
      <c r="M323" s="1">
        <f>MAX(0,(SUMIFS($J$2:$J$745,$B$2:$B$745,B323,$A$2:$A$745,A323)-SUMIFS($K$2:$K$745,$B$2:$B$745,B323,$A$2:$A$745,A323)))*(('Tela de entrada'!$G$15-K323)/(IF((('Tela de entrada'!$G$15*'Tela de entrada'!$D$12)-SUMIFS($K$2:$K$745,$B$2:$B$745,B323,$A$2:$A$745,A323))=0,1,(('Tela de entrada'!$G$15*'Tela de entrada'!$D$12)-SUMIFS($K$2:$K$745,$B$2:$B$745,B323,$A$2:$A$745,A323)))))</f>
        <v>0</v>
      </c>
      <c r="N323" s="1">
        <f>IFERROR(IF(SUM('Tela de entrada'!$G$20:$G$763)&gt;0,INDEX('Tela de entrada'!$G$20:$G$763,MATCH('Contrato Firme'!D323,'Tela de entrada'!$F$20:$F$763,0),1),K323-L323+M323),0)</f>
        <v>15</v>
      </c>
    </row>
    <row r="324" spans="1:14" x14ac:dyDescent="0.25">
      <c r="A324">
        <v>1</v>
      </c>
      <c r="B324">
        <v>1</v>
      </c>
      <c r="C324">
        <v>1</v>
      </c>
      <c r="D324">
        <v>323</v>
      </c>
      <c r="E324">
        <v>1</v>
      </c>
      <c r="F324" s="1">
        <f>INDEX('Tela de entrada'!$C$20:$C$763,MATCH('Contrato Firme'!D324,'Tela de entrada'!$B$20:$B$763,0),1)</f>
        <v>21</v>
      </c>
      <c r="G324">
        <v>0</v>
      </c>
      <c r="H324">
        <f t="shared" si="14"/>
        <v>21</v>
      </c>
      <c r="I324" s="1">
        <f t="shared" si="15"/>
        <v>1.0499999999999999E-3</v>
      </c>
      <c r="J324" s="1">
        <f>IF('Tela de entrada'!$G$13="carga",('Tela de entrada'!$G$12*'Tela de entrada'!$D$12)*I324,'Tela de entrada'!$G$12)</f>
        <v>7.8119999999999994</v>
      </c>
      <c r="K324" s="1">
        <f>IF('Tela de entrada'!$G$12&gt;0,IFERROR(MIN('Tela de entrada'!$G$15,MAX(J324,'Tela de entrada'!$G$14)),""),0)</f>
        <v>7.8119999999999994</v>
      </c>
      <c r="L324" s="1">
        <f>MAX(0,(SUMIFS($K$2:$K$745,$B$2:$B$745,B324,$A$2:$A$745,A324)-SUMIFS($J$2:$J$745,$B$2:$B$745,B324,$A$2:$A$745,A324)))*((K324-'Tela de entrada'!$G$14)/(IF(SUMIFS($K$2:$K$745,$B$2:$B$745,B324,$A$2:$A$745,A324)-('Tela de entrada'!$G$14*'Tela de entrada'!$D$12)=0,1,(SUMIFS($K$2:$K$745,$B$2:$B$745,B324,$A$2:$A$745,A324)-('Tela de entrada'!$G$14*'Tela de entrada'!$D$12)))))</f>
        <v>0</v>
      </c>
      <c r="M324" s="1">
        <f>MAX(0,(SUMIFS($J$2:$J$745,$B$2:$B$745,B324,$A$2:$A$745,A324)-SUMIFS($K$2:$K$745,$B$2:$B$745,B324,$A$2:$A$745,A324)))*(('Tela de entrada'!$G$15-K324)/(IF((('Tela de entrada'!$G$15*'Tela de entrada'!$D$12)-SUMIFS($K$2:$K$745,$B$2:$B$745,B324,$A$2:$A$745,A324))=0,1,(('Tela de entrada'!$G$15*'Tela de entrada'!$D$12)-SUMIFS($K$2:$K$745,$B$2:$B$745,B324,$A$2:$A$745,A324)))))</f>
        <v>0.46941253516414039</v>
      </c>
      <c r="N324" s="1">
        <f>IFERROR(IF(SUM('Tela de entrada'!$G$20:$G$763)&gt;0,INDEX('Tela de entrada'!$G$20:$G$763,MATCH('Contrato Firme'!D324,'Tela de entrada'!$F$20:$F$763,0),1),K324-L324+M324),0)</f>
        <v>8.2814125351641401</v>
      </c>
    </row>
    <row r="325" spans="1:14" x14ac:dyDescent="0.25">
      <c r="A325">
        <v>1</v>
      </c>
      <c r="B325">
        <v>1</v>
      </c>
      <c r="C325">
        <v>1</v>
      </c>
      <c r="D325">
        <v>324</v>
      </c>
      <c r="E325">
        <v>1</v>
      </c>
      <c r="F325" s="1">
        <f>INDEX('Tela de entrada'!$C$20:$C$763,MATCH('Contrato Firme'!D325,'Tela de entrada'!$B$20:$B$763,0),1)</f>
        <v>34</v>
      </c>
      <c r="G325">
        <v>0</v>
      </c>
      <c r="H325">
        <f t="shared" si="14"/>
        <v>34</v>
      </c>
      <c r="I325" s="1">
        <f t="shared" si="15"/>
        <v>1.6999999999999999E-3</v>
      </c>
      <c r="J325" s="1">
        <f>IF('Tela de entrada'!$G$13="carga",('Tela de entrada'!$G$12*'Tela de entrada'!$D$12)*I325,'Tela de entrada'!$G$12)</f>
        <v>12.648</v>
      </c>
      <c r="K325" s="1">
        <f>IF('Tela de entrada'!$G$12&gt;0,IFERROR(MIN('Tela de entrada'!$G$15,MAX(J325,'Tela de entrada'!$G$14)),""),0)</f>
        <v>12.648</v>
      </c>
      <c r="L325" s="1">
        <f>MAX(0,(SUMIFS($K$2:$K$745,$B$2:$B$745,B325,$A$2:$A$745,A325)-SUMIFS($J$2:$J$745,$B$2:$B$745,B325,$A$2:$A$745,A325)))*((K325-'Tela de entrada'!$G$14)/(IF(SUMIFS($K$2:$K$745,$B$2:$B$745,B325,$A$2:$A$745,A325)-('Tela de entrada'!$G$14*'Tela de entrada'!$D$12)=0,1,(SUMIFS($K$2:$K$745,$B$2:$B$745,B325,$A$2:$A$745,A325)-('Tela de entrada'!$G$14*'Tela de entrada'!$D$12)))))</f>
        <v>0</v>
      </c>
      <c r="M325" s="1">
        <f>MAX(0,(SUMIFS($J$2:$J$745,$B$2:$B$745,B325,$A$2:$A$745,A325)-SUMIFS($K$2:$K$745,$B$2:$B$745,B325,$A$2:$A$745,A325)))*(('Tela de entrada'!$G$15-K325)/(IF((('Tela de entrada'!$G$15*'Tela de entrada'!$D$12)-SUMIFS($K$2:$K$745,$B$2:$B$745,B325,$A$2:$A$745,A325))=0,1,(('Tela de entrada'!$G$15*'Tela de entrada'!$D$12)-SUMIFS($K$2:$K$745,$B$2:$B$745,B325,$A$2:$A$745,A325)))))</f>
        <v>0.15359742386005262</v>
      </c>
      <c r="N325" s="1">
        <f>IFERROR(IF(SUM('Tela de entrada'!$G$20:$G$763)&gt;0,INDEX('Tela de entrada'!$G$20:$G$763,MATCH('Contrato Firme'!D325,'Tela de entrada'!$F$20:$F$763,0),1),K325-L325+M325),0)</f>
        <v>12.801597423860052</v>
      </c>
    </row>
    <row r="326" spans="1:14" x14ac:dyDescent="0.25">
      <c r="A326">
        <v>1</v>
      </c>
      <c r="B326">
        <v>1</v>
      </c>
      <c r="C326">
        <v>1</v>
      </c>
      <c r="D326">
        <v>325</v>
      </c>
      <c r="E326">
        <v>1</v>
      </c>
      <c r="F326" s="1">
        <f>INDEX('Tela de entrada'!$C$20:$C$763,MATCH('Contrato Firme'!D326,'Tela de entrada'!$B$20:$B$763,0),1)</f>
        <v>8</v>
      </c>
      <c r="G326">
        <v>0</v>
      </c>
      <c r="H326">
        <f t="shared" si="14"/>
        <v>8</v>
      </c>
      <c r="I326" s="1">
        <f t="shared" si="15"/>
        <v>4.0000000000000002E-4</v>
      </c>
      <c r="J326" s="1">
        <f>IF('Tela de entrada'!$G$13="carga",('Tela de entrada'!$G$12*'Tela de entrada'!$D$12)*I326,'Tela de entrada'!$G$12)</f>
        <v>2.976</v>
      </c>
      <c r="K326" s="1">
        <f>IF('Tela de entrada'!$G$12&gt;0,IFERROR(MIN('Tela de entrada'!$G$15,MAX(J326,'Tela de entrada'!$G$14)),""),0)</f>
        <v>3</v>
      </c>
      <c r="L326" s="1">
        <f>MAX(0,(SUMIFS($K$2:$K$745,$B$2:$B$745,B326,$A$2:$A$745,A326)-SUMIFS($J$2:$J$745,$B$2:$B$745,B326,$A$2:$A$745,A326)))*((K326-'Tela de entrada'!$G$14)/(IF(SUMIFS($K$2:$K$745,$B$2:$B$745,B326,$A$2:$A$745,A326)-('Tela de entrada'!$G$14*'Tela de entrada'!$D$12)=0,1,(SUMIFS($K$2:$K$745,$B$2:$B$745,B326,$A$2:$A$745,A326)-('Tela de entrada'!$G$14*'Tela de entrada'!$D$12)))))</f>
        <v>0</v>
      </c>
      <c r="M326" s="1">
        <f>MAX(0,(SUMIFS($J$2:$J$745,$B$2:$B$745,B326,$A$2:$A$745,A326)-SUMIFS($K$2:$K$745,$B$2:$B$745,B326,$A$2:$A$745,A326)))*(('Tela de entrada'!$G$15-K326)/(IF((('Tela de entrada'!$G$15*'Tela de entrada'!$D$12)-SUMIFS($K$2:$K$745,$B$2:$B$745,B326,$A$2:$A$745,A326))=0,1,(('Tela de entrada'!$G$15*'Tela de entrada'!$D$12)-SUMIFS($K$2:$K$745,$B$2:$B$745,B326,$A$2:$A$745,A326)))))</f>
        <v>0.78366032581659484</v>
      </c>
      <c r="N326" s="1">
        <f>IFERROR(IF(SUM('Tela de entrada'!$G$20:$G$763)&gt;0,INDEX('Tela de entrada'!$G$20:$G$763,MATCH('Contrato Firme'!D326,'Tela de entrada'!$F$20:$F$763,0),1),K326-L326+M326),0)</f>
        <v>3.7836603258165948</v>
      </c>
    </row>
    <row r="327" spans="1:14" x14ac:dyDescent="0.25">
      <c r="A327">
        <v>1</v>
      </c>
      <c r="B327">
        <v>1</v>
      </c>
      <c r="C327">
        <v>1</v>
      </c>
      <c r="D327">
        <v>326</v>
      </c>
      <c r="E327">
        <v>1</v>
      </c>
      <c r="F327" s="1">
        <f>INDEX('Tela de entrada'!$C$20:$C$763,MATCH('Contrato Firme'!D327,'Tela de entrada'!$B$20:$B$763,0),1)</f>
        <v>48</v>
      </c>
      <c r="G327">
        <v>0</v>
      </c>
      <c r="H327">
        <f t="shared" si="14"/>
        <v>48</v>
      </c>
      <c r="I327" s="1">
        <f t="shared" si="15"/>
        <v>2.3999999999999998E-3</v>
      </c>
      <c r="J327" s="1">
        <f>IF('Tela de entrada'!$G$13="carga",('Tela de entrada'!$G$12*'Tela de entrada'!$D$12)*I327,'Tela de entrada'!$G$12)</f>
        <v>17.855999999999998</v>
      </c>
      <c r="K327" s="1">
        <f>IF('Tela de entrada'!$G$12&gt;0,IFERROR(MIN('Tela de entrada'!$G$15,MAX(J327,'Tela de entrada'!$G$14)),""),0)</f>
        <v>15</v>
      </c>
      <c r="L327" s="1">
        <f>MAX(0,(SUMIFS($K$2:$K$745,$B$2:$B$745,B327,$A$2:$A$745,A327)-SUMIFS($J$2:$J$745,$B$2:$B$745,B327,$A$2:$A$745,A327)))*((K327-'Tela de entrada'!$G$14)/(IF(SUMIFS($K$2:$K$745,$B$2:$B$745,B327,$A$2:$A$745,A327)-('Tela de entrada'!$G$14*'Tela de entrada'!$D$12)=0,1,(SUMIFS($K$2:$K$745,$B$2:$B$745,B327,$A$2:$A$745,A327)-('Tela de entrada'!$G$14*'Tela de entrada'!$D$12)))))</f>
        <v>0</v>
      </c>
      <c r="M327" s="1">
        <f>MAX(0,(SUMIFS($J$2:$J$745,$B$2:$B$745,B327,$A$2:$A$745,A327)-SUMIFS($K$2:$K$745,$B$2:$B$745,B327,$A$2:$A$745,A327)))*(('Tela de entrada'!$G$15-K327)/(IF((('Tela de entrada'!$G$15*'Tela de entrada'!$D$12)-SUMIFS($K$2:$K$745,$B$2:$B$745,B327,$A$2:$A$745,A327))=0,1,(('Tela de entrada'!$G$15*'Tela de entrada'!$D$12)-SUMIFS($K$2:$K$745,$B$2:$B$745,B327,$A$2:$A$745,A327)))))</f>
        <v>0</v>
      </c>
      <c r="N327" s="1">
        <f>IFERROR(IF(SUM('Tela de entrada'!$G$20:$G$763)&gt;0,INDEX('Tela de entrada'!$G$20:$G$763,MATCH('Contrato Firme'!D327,'Tela de entrada'!$F$20:$F$763,0),1),K327-L327+M327),0)</f>
        <v>15</v>
      </c>
    </row>
    <row r="328" spans="1:14" x14ac:dyDescent="0.25">
      <c r="A328">
        <v>1</v>
      </c>
      <c r="B328">
        <v>1</v>
      </c>
      <c r="C328">
        <v>1</v>
      </c>
      <c r="D328">
        <v>327</v>
      </c>
      <c r="E328">
        <v>1</v>
      </c>
      <c r="F328" s="1">
        <f>INDEX('Tela de entrada'!$C$20:$C$763,MATCH('Contrato Firme'!D328,'Tela de entrada'!$B$20:$B$763,0),1)</f>
        <v>24</v>
      </c>
      <c r="G328">
        <v>0</v>
      </c>
      <c r="H328">
        <f t="shared" si="14"/>
        <v>24</v>
      </c>
      <c r="I328" s="1">
        <f t="shared" si="15"/>
        <v>1.1999999999999999E-3</v>
      </c>
      <c r="J328" s="1">
        <f>IF('Tela de entrada'!$G$13="carga",('Tela de entrada'!$G$12*'Tela de entrada'!$D$12)*I328,'Tela de entrada'!$G$12)</f>
        <v>8.927999999999999</v>
      </c>
      <c r="K328" s="1">
        <f>IF('Tela de entrada'!$G$12&gt;0,IFERROR(MIN('Tela de entrada'!$G$15,MAX(J328,'Tela de entrada'!$G$14)),""),0)</f>
        <v>8.927999999999999</v>
      </c>
      <c r="L328" s="1">
        <f>MAX(0,(SUMIFS($K$2:$K$745,$B$2:$B$745,B328,$A$2:$A$745,A328)-SUMIFS($J$2:$J$745,$B$2:$B$745,B328,$A$2:$A$745,A328)))*((K328-'Tela de entrada'!$G$14)/(IF(SUMIFS($K$2:$K$745,$B$2:$B$745,B328,$A$2:$A$745,A328)-('Tela de entrada'!$G$14*'Tela de entrada'!$D$12)=0,1,(SUMIFS($K$2:$K$745,$B$2:$B$745,B328,$A$2:$A$745,A328)-('Tela de entrada'!$G$14*'Tela de entrada'!$D$12)))))</f>
        <v>0</v>
      </c>
      <c r="M328" s="1">
        <f>MAX(0,(SUMIFS($J$2:$J$745,$B$2:$B$745,B328,$A$2:$A$745,A328)-SUMIFS($K$2:$K$745,$B$2:$B$745,B328,$A$2:$A$745,A328)))*(('Tela de entrada'!$G$15-K328)/(IF((('Tela de entrada'!$G$15*'Tela de entrada'!$D$12)-SUMIFS($K$2:$K$745,$B$2:$B$745,B328,$A$2:$A$745,A328))=0,1,(('Tela de entrada'!$G$15*'Tela de entrada'!$D$12)-SUMIFS($K$2:$K$745,$B$2:$B$745,B328,$A$2:$A$745,A328)))))</f>
        <v>0.39653212486319711</v>
      </c>
      <c r="N328" s="1">
        <f>IFERROR(IF(SUM('Tela de entrada'!$G$20:$G$763)&gt;0,INDEX('Tela de entrada'!$G$20:$G$763,MATCH('Contrato Firme'!D328,'Tela de entrada'!$F$20:$F$763,0),1),K328-L328+M328),0)</f>
        <v>9.3245321248631967</v>
      </c>
    </row>
    <row r="329" spans="1:14" x14ac:dyDescent="0.25">
      <c r="A329">
        <v>1</v>
      </c>
      <c r="B329">
        <v>1</v>
      </c>
      <c r="C329">
        <v>1</v>
      </c>
      <c r="D329">
        <v>328</v>
      </c>
      <c r="E329">
        <v>1</v>
      </c>
      <c r="F329" s="1">
        <f>INDEX('Tela de entrada'!$C$20:$C$763,MATCH('Contrato Firme'!D329,'Tela de entrada'!$B$20:$B$763,0),1)</f>
        <v>49</v>
      </c>
      <c r="G329">
        <v>0</v>
      </c>
      <c r="H329">
        <f t="shared" si="14"/>
        <v>49</v>
      </c>
      <c r="I329" s="1">
        <f t="shared" si="15"/>
        <v>2.4499999999999999E-3</v>
      </c>
      <c r="J329" s="1">
        <f>IF('Tela de entrada'!$G$13="carga",('Tela de entrada'!$G$12*'Tela de entrada'!$D$12)*I329,'Tela de entrada'!$G$12)</f>
        <v>18.227999999999998</v>
      </c>
      <c r="K329" s="1">
        <f>IF('Tela de entrada'!$G$12&gt;0,IFERROR(MIN('Tela de entrada'!$G$15,MAX(J329,'Tela de entrada'!$G$14)),""),0)</f>
        <v>15</v>
      </c>
      <c r="L329" s="1">
        <f>MAX(0,(SUMIFS($K$2:$K$745,$B$2:$B$745,B329,$A$2:$A$745,A329)-SUMIFS($J$2:$J$745,$B$2:$B$745,B329,$A$2:$A$745,A329)))*((K329-'Tela de entrada'!$G$14)/(IF(SUMIFS($K$2:$K$745,$B$2:$B$745,B329,$A$2:$A$745,A329)-('Tela de entrada'!$G$14*'Tela de entrada'!$D$12)=0,1,(SUMIFS($K$2:$K$745,$B$2:$B$745,B329,$A$2:$A$745,A329)-('Tela de entrada'!$G$14*'Tela de entrada'!$D$12)))))</f>
        <v>0</v>
      </c>
      <c r="M329" s="1">
        <f>MAX(0,(SUMIFS($J$2:$J$745,$B$2:$B$745,B329,$A$2:$A$745,A329)-SUMIFS($K$2:$K$745,$B$2:$B$745,B329,$A$2:$A$745,A329)))*(('Tela de entrada'!$G$15-K329)/(IF((('Tela de entrada'!$G$15*'Tela de entrada'!$D$12)-SUMIFS($K$2:$K$745,$B$2:$B$745,B329,$A$2:$A$745,A329))=0,1,(('Tela de entrada'!$G$15*'Tela de entrada'!$D$12)-SUMIFS($K$2:$K$745,$B$2:$B$745,B329,$A$2:$A$745,A329)))))</f>
        <v>0</v>
      </c>
      <c r="N329" s="1">
        <f>IFERROR(IF(SUM('Tela de entrada'!$G$20:$G$763)&gt;0,INDEX('Tela de entrada'!$G$20:$G$763,MATCH('Contrato Firme'!D329,'Tela de entrada'!$F$20:$F$763,0),1),K329-L329+M329),0)</f>
        <v>15</v>
      </c>
    </row>
    <row r="330" spans="1:14" x14ac:dyDescent="0.25">
      <c r="A330">
        <v>1</v>
      </c>
      <c r="B330">
        <v>1</v>
      </c>
      <c r="C330">
        <v>1</v>
      </c>
      <c r="D330">
        <v>329</v>
      </c>
      <c r="E330">
        <v>1</v>
      </c>
      <c r="F330" s="1">
        <f>INDEX('Tela de entrada'!$C$20:$C$763,MATCH('Contrato Firme'!D330,'Tela de entrada'!$B$20:$B$763,0),1)</f>
        <v>48</v>
      </c>
      <c r="G330">
        <v>0</v>
      </c>
      <c r="H330">
        <f t="shared" si="14"/>
        <v>48</v>
      </c>
      <c r="I330" s="1">
        <f t="shared" si="15"/>
        <v>2.3999999999999998E-3</v>
      </c>
      <c r="J330" s="1">
        <f>IF('Tela de entrada'!$G$13="carga",('Tela de entrada'!$G$12*'Tela de entrada'!$D$12)*I330,'Tela de entrada'!$G$12)</f>
        <v>17.855999999999998</v>
      </c>
      <c r="K330" s="1">
        <f>IF('Tela de entrada'!$G$12&gt;0,IFERROR(MIN('Tela de entrada'!$G$15,MAX(J330,'Tela de entrada'!$G$14)),""),0)</f>
        <v>15</v>
      </c>
      <c r="L330" s="1">
        <f>MAX(0,(SUMIFS($K$2:$K$745,$B$2:$B$745,B330,$A$2:$A$745,A330)-SUMIFS($J$2:$J$745,$B$2:$B$745,B330,$A$2:$A$745,A330)))*((K330-'Tela de entrada'!$G$14)/(IF(SUMIFS($K$2:$K$745,$B$2:$B$745,B330,$A$2:$A$745,A330)-('Tela de entrada'!$G$14*'Tela de entrada'!$D$12)=0,1,(SUMIFS($K$2:$K$745,$B$2:$B$745,B330,$A$2:$A$745,A330)-('Tela de entrada'!$G$14*'Tela de entrada'!$D$12)))))</f>
        <v>0</v>
      </c>
      <c r="M330" s="1">
        <f>MAX(0,(SUMIFS($J$2:$J$745,$B$2:$B$745,B330,$A$2:$A$745,A330)-SUMIFS($K$2:$K$745,$B$2:$B$745,B330,$A$2:$A$745,A330)))*(('Tela de entrada'!$G$15-K330)/(IF((('Tela de entrada'!$G$15*'Tela de entrada'!$D$12)-SUMIFS($K$2:$K$745,$B$2:$B$745,B330,$A$2:$A$745,A330))=0,1,(('Tela de entrada'!$G$15*'Tela de entrada'!$D$12)-SUMIFS($K$2:$K$745,$B$2:$B$745,B330,$A$2:$A$745,A330)))))</f>
        <v>0</v>
      </c>
      <c r="N330" s="1">
        <f>IFERROR(IF(SUM('Tela de entrada'!$G$20:$G$763)&gt;0,INDEX('Tela de entrada'!$G$20:$G$763,MATCH('Contrato Firme'!D330,'Tela de entrada'!$F$20:$F$763,0),1),K330-L330+M330),0)</f>
        <v>15</v>
      </c>
    </row>
    <row r="331" spans="1:14" x14ac:dyDescent="0.25">
      <c r="A331">
        <v>1</v>
      </c>
      <c r="B331">
        <v>1</v>
      </c>
      <c r="C331">
        <v>1</v>
      </c>
      <c r="D331">
        <v>330</v>
      </c>
      <c r="E331">
        <v>1</v>
      </c>
      <c r="F331" s="1">
        <f>INDEX('Tela de entrada'!$C$20:$C$763,MATCH('Contrato Firme'!D331,'Tela de entrada'!$B$20:$B$763,0),1)</f>
        <v>29</v>
      </c>
      <c r="G331">
        <v>0</v>
      </c>
      <c r="H331">
        <f t="shared" si="14"/>
        <v>29</v>
      </c>
      <c r="I331" s="1">
        <f t="shared" si="15"/>
        <v>1.4499999999999999E-3</v>
      </c>
      <c r="J331" s="1">
        <f>IF('Tela de entrada'!$G$13="carga",('Tela de entrada'!$G$12*'Tela de entrada'!$D$12)*I331,'Tela de entrada'!$G$12)</f>
        <v>10.787999999999998</v>
      </c>
      <c r="K331" s="1">
        <f>IF('Tela de entrada'!$G$12&gt;0,IFERROR(MIN('Tela de entrada'!$G$15,MAX(J331,'Tela de entrada'!$G$14)),""),0)</f>
        <v>10.787999999999998</v>
      </c>
      <c r="L331" s="1">
        <f>MAX(0,(SUMIFS($K$2:$K$745,$B$2:$B$745,B331,$A$2:$A$745,A331)-SUMIFS($J$2:$J$745,$B$2:$B$745,B331,$A$2:$A$745,A331)))*((K331-'Tela de entrada'!$G$14)/(IF(SUMIFS($K$2:$K$745,$B$2:$B$745,B331,$A$2:$A$745,A331)-('Tela de entrada'!$G$14*'Tela de entrada'!$D$12)=0,1,(SUMIFS($K$2:$K$745,$B$2:$B$745,B331,$A$2:$A$745,A331)-('Tela de entrada'!$G$14*'Tela de entrada'!$D$12)))))</f>
        <v>0</v>
      </c>
      <c r="M331" s="1">
        <f>MAX(0,(SUMIFS($J$2:$J$745,$B$2:$B$745,B331,$A$2:$A$745,A331)-SUMIFS($K$2:$K$745,$B$2:$B$745,B331,$A$2:$A$745,A331)))*(('Tela de entrada'!$G$15-K331)/(IF((('Tela de entrada'!$G$15*'Tela de entrada'!$D$12)-SUMIFS($K$2:$K$745,$B$2:$B$745,B331,$A$2:$A$745,A331))=0,1,(('Tela de entrada'!$G$15*'Tela de entrada'!$D$12)-SUMIFS($K$2:$K$745,$B$2:$B$745,B331,$A$2:$A$745,A331)))))</f>
        <v>0.27506477436162491</v>
      </c>
      <c r="N331" s="1">
        <f>IFERROR(IF(SUM('Tela de entrada'!$G$20:$G$763)&gt;0,INDEX('Tela de entrada'!$G$20:$G$763,MATCH('Contrato Firme'!D331,'Tela de entrada'!$F$20:$F$763,0),1),K331-L331+M331),0)</f>
        <v>11.063064774361623</v>
      </c>
    </row>
    <row r="332" spans="1:14" x14ac:dyDescent="0.25">
      <c r="A332">
        <v>1</v>
      </c>
      <c r="B332">
        <v>1</v>
      </c>
      <c r="C332">
        <v>1</v>
      </c>
      <c r="D332">
        <v>331</v>
      </c>
      <c r="E332">
        <v>1</v>
      </c>
      <c r="F332" s="1">
        <f>INDEX('Tela de entrada'!$C$20:$C$763,MATCH('Contrato Firme'!D332,'Tela de entrada'!$B$20:$B$763,0),1)</f>
        <v>28</v>
      </c>
      <c r="G332">
        <v>0</v>
      </c>
      <c r="H332">
        <f t="shared" si="14"/>
        <v>28</v>
      </c>
      <c r="I332" s="1">
        <f t="shared" si="15"/>
        <v>1.4E-3</v>
      </c>
      <c r="J332" s="1">
        <f>IF('Tela de entrada'!$G$13="carga",('Tela de entrada'!$G$12*'Tela de entrada'!$D$12)*I332,'Tela de entrada'!$G$12)</f>
        <v>10.416</v>
      </c>
      <c r="K332" s="1">
        <f>IF('Tela de entrada'!$G$12&gt;0,IFERROR(MIN('Tela de entrada'!$G$15,MAX(J332,'Tela de entrada'!$G$14)),""),0)</f>
        <v>10.416</v>
      </c>
      <c r="L332" s="1">
        <f>MAX(0,(SUMIFS($K$2:$K$745,$B$2:$B$745,B332,$A$2:$A$745,A332)-SUMIFS($J$2:$J$745,$B$2:$B$745,B332,$A$2:$A$745,A332)))*((K332-'Tela de entrada'!$G$14)/(IF(SUMIFS($K$2:$K$745,$B$2:$B$745,B332,$A$2:$A$745,A332)-('Tela de entrada'!$G$14*'Tela de entrada'!$D$12)=0,1,(SUMIFS($K$2:$K$745,$B$2:$B$745,B332,$A$2:$A$745,A332)-('Tela de entrada'!$G$14*'Tela de entrada'!$D$12)))))</f>
        <v>0</v>
      </c>
      <c r="M332" s="1">
        <f>MAX(0,(SUMIFS($J$2:$J$745,$B$2:$B$745,B332,$A$2:$A$745,A332)-SUMIFS($K$2:$K$745,$B$2:$B$745,B332,$A$2:$A$745,A332)))*(('Tela de entrada'!$G$15-K332)/(IF((('Tela de entrada'!$G$15*'Tela de entrada'!$D$12)-SUMIFS($K$2:$K$745,$B$2:$B$745,B332,$A$2:$A$745,A332))=0,1,(('Tela de entrada'!$G$15*'Tela de entrada'!$D$12)-SUMIFS($K$2:$K$745,$B$2:$B$745,B332,$A$2:$A$745,A332)))))</f>
        <v>0.2993582444619392</v>
      </c>
      <c r="N332" s="1">
        <f>IFERROR(IF(SUM('Tela de entrada'!$G$20:$G$763)&gt;0,INDEX('Tela de entrada'!$G$20:$G$763,MATCH('Contrato Firme'!D332,'Tela de entrada'!$F$20:$F$763,0),1),K332-L332+M332),0)</f>
        <v>10.715358244461939</v>
      </c>
    </row>
    <row r="333" spans="1:14" x14ac:dyDescent="0.25">
      <c r="A333">
        <v>1</v>
      </c>
      <c r="B333">
        <v>1</v>
      </c>
      <c r="C333">
        <v>1</v>
      </c>
      <c r="D333">
        <v>332</v>
      </c>
      <c r="E333">
        <v>1</v>
      </c>
      <c r="F333" s="1">
        <f>INDEX('Tela de entrada'!$C$20:$C$763,MATCH('Contrato Firme'!D333,'Tela de entrada'!$B$20:$B$763,0),1)</f>
        <v>10</v>
      </c>
      <c r="G333">
        <v>0</v>
      </c>
      <c r="H333">
        <f t="shared" si="14"/>
        <v>10</v>
      </c>
      <c r="I333" s="1">
        <f t="shared" si="15"/>
        <v>5.0000000000000001E-4</v>
      </c>
      <c r="J333" s="1">
        <f>IF('Tela de entrada'!$G$13="carga",('Tela de entrada'!$G$12*'Tela de entrada'!$D$12)*I333,'Tela de entrada'!$G$12)</f>
        <v>3.72</v>
      </c>
      <c r="K333" s="1">
        <f>IF('Tela de entrada'!$G$12&gt;0,IFERROR(MIN('Tela de entrada'!$G$15,MAX(J333,'Tela de entrada'!$G$14)),""),0)</f>
        <v>3.72</v>
      </c>
      <c r="L333" s="1">
        <f>MAX(0,(SUMIFS($K$2:$K$745,$B$2:$B$745,B333,$A$2:$A$745,A333)-SUMIFS($J$2:$J$745,$B$2:$B$745,B333,$A$2:$A$745,A333)))*((K333-'Tela de entrada'!$G$14)/(IF(SUMIFS($K$2:$K$745,$B$2:$B$745,B333,$A$2:$A$745,A333)-('Tela de entrada'!$G$14*'Tela de entrada'!$D$12)=0,1,(SUMIFS($K$2:$K$745,$B$2:$B$745,B333,$A$2:$A$745,A333)-('Tela de entrada'!$G$14*'Tela de entrada'!$D$12)))))</f>
        <v>0</v>
      </c>
      <c r="M333" s="1">
        <f>MAX(0,(SUMIFS($J$2:$J$745,$B$2:$B$745,B333,$A$2:$A$745,A333)-SUMIFS($K$2:$K$745,$B$2:$B$745,B333,$A$2:$A$745,A333)))*(('Tela de entrada'!$G$15-K333)/(IF((('Tela de entrada'!$G$15*'Tela de entrada'!$D$12)-SUMIFS($K$2:$K$745,$B$2:$B$745,B333,$A$2:$A$745,A333))=0,1,(('Tela de entrada'!$G$15*'Tela de entrada'!$D$12)-SUMIFS($K$2:$K$745,$B$2:$B$745,B333,$A$2:$A$745,A333)))))</f>
        <v>0.73664070626759925</v>
      </c>
      <c r="N333" s="1">
        <f>IFERROR(IF(SUM('Tela de entrada'!$G$20:$G$763)&gt;0,INDEX('Tela de entrada'!$G$20:$G$763,MATCH('Contrato Firme'!D333,'Tela de entrada'!$F$20:$F$763,0),1),K333-L333+M333),0)</f>
        <v>4.4566407062675992</v>
      </c>
    </row>
    <row r="334" spans="1:14" x14ac:dyDescent="0.25">
      <c r="A334">
        <v>1</v>
      </c>
      <c r="B334">
        <v>1</v>
      </c>
      <c r="C334">
        <v>1</v>
      </c>
      <c r="D334">
        <v>333</v>
      </c>
      <c r="E334">
        <v>1</v>
      </c>
      <c r="F334" s="1">
        <f>INDEX('Tela de entrada'!$C$20:$C$763,MATCH('Contrato Firme'!D334,'Tela de entrada'!$B$20:$B$763,0),1)</f>
        <v>34</v>
      </c>
      <c r="G334">
        <v>0</v>
      </c>
      <c r="H334">
        <f t="shared" si="14"/>
        <v>34</v>
      </c>
      <c r="I334" s="1">
        <f t="shared" si="15"/>
        <v>1.6999999999999999E-3</v>
      </c>
      <c r="J334" s="1">
        <f>IF('Tela de entrada'!$G$13="carga",('Tela de entrada'!$G$12*'Tela de entrada'!$D$12)*I334,'Tela de entrada'!$G$12)</f>
        <v>12.648</v>
      </c>
      <c r="K334" s="1">
        <f>IF('Tela de entrada'!$G$12&gt;0,IFERROR(MIN('Tela de entrada'!$G$15,MAX(J334,'Tela de entrada'!$G$14)),""),0)</f>
        <v>12.648</v>
      </c>
      <c r="L334" s="1">
        <f>MAX(0,(SUMIFS($K$2:$K$745,$B$2:$B$745,B334,$A$2:$A$745,A334)-SUMIFS($J$2:$J$745,$B$2:$B$745,B334,$A$2:$A$745,A334)))*((K334-'Tela de entrada'!$G$14)/(IF(SUMIFS($K$2:$K$745,$B$2:$B$745,B334,$A$2:$A$745,A334)-('Tela de entrada'!$G$14*'Tela de entrada'!$D$12)=0,1,(SUMIFS($K$2:$K$745,$B$2:$B$745,B334,$A$2:$A$745,A334)-('Tela de entrada'!$G$14*'Tela de entrada'!$D$12)))))</f>
        <v>0</v>
      </c>
      <c r="M334" s="1">
        <f>MAX(0,(SUMIFS($J$2:$J$745,$B$2:$B$745,B334,$A$2:$A$745,A334)-SUMIFS($K$2:$K$745,$B$2:$B$745,B334,$A$2:$A$745,A334)))*(('Tela de entrada'!$G$15-K334)/(IF((('Tela de entrada'!$G$15*'Tela de entrada'!$D$12)-SUMIFS($K$2:$K$745,$B$2:$B$745,B334,$A$2:$A$745,A334))=0,1,(('Tela de entrada'!$G$15*'Tela de entrada'!$D$12)-SUMIFS($K$2:$K$745,$B$2:$B$745,B334,$A$2:$A$745,A334)))))</f>
        <v>0.15359742386005262</v>
      </c>
      <c r="N334" s="1">
        <f>IFERROR(IF(SUM('Tela de entrada'!$G$20:$G$763)&gt;0,INDEX('Tela de entrada'!$G$20:$G$763,MATCH('Contrato Firme'!D334,'Tela de entrada'!$F$20:$F$763,0),1),K334-L334+M334),0)</f>
        <v>12.801597423860052</v>
      </c>
    </row>
    <row r="335" spans="1:14" x14ac:dyDescent="0.25">
      <c r="A335">
        <v>1</v>
      </c>
      <c r="B335">
        <v>1</v>
      </c>
      <c r="C335">
        <v>1</v>
      </c>
      <c r="D335">
        <v>334</v>
      </c>
      <c r="E335">
        <v>1</v>
      </c>
      <c r="F335" s="1">
        <f>INDEX('Tela de entrada'!$C$20:$C$763,MATCH('Contrato Firme'!D335,'Tela de entrada'!$B$20:$B$763,0),1)</f>
        <v>36</v>
      </c>
      <c r="G335">
        <v>0</v>
      </c>
      <c r="H335">
        <f t="shared" si="14"/>
        <v>36</v>
      </c>
      <c r="I335" s="1">
        <f t="shared" si="15"/>
        <v>1.8E-3</v>
      </c>
      <c r="J335" s="1">
        <f>IF('Tela de entrada'!$G$13="carga",('Tela de entrada'!$G$12*'Tela de entrada'!$D$12)*I335,'Tela de entrada'!$G$12)</f>
        <v>13.391999999999999</v>
      </c>
      <c r="K335" s="1">
        <f>IF('Tela de entrada'!$G$12&gt;0,IFERROR(MIN('Tela de entrada'!$G$15,MAX(J335,'Tela de entrada'!$G$14)),""),0)</f>
        <v>13.391999999999999</v>
      </c>
      <c r="L335" s="1">
        <f>MAX(0,(SUMIFS($K$2:$K$745,$B$2:$B$745,B335,$A$2:$A$745,A335)-SUMIFS($J$2:$J$745,$B$2:$B$745,B335,$A$2:$A$745,A335)))*((K335-'Tela de entrada'!$G$14)/(IF(SUMIFS($K$2:$K$745,$B$2:$B$745,B335,$A$2:$A$745,A335)-('Tela de entrada'!$G$14*'Tela de entrada'!$D$12)=0,1,(SUMIFS($K$2:$K$745,$B$2:$B$745,B335,$A$2:$A$745,A335)-('Tela de entrada'!$G$14*'Tela de entrada'!$D$12)))))</f>
        <v>0</v>
      </c>
      <c r="M335" s="1">
        <f>MAX(0,(SUMIFS($J$2:$J$745,$B$2:$B$745,B335,$A$2:$A$745,A335)-SUMIFS($K$2:$K$745,$B$2:$B$745,B335,$A$2:$A$745,A335)))*(('Tela de entrada'!$G$15-K335)/(IF((('Tela de entrada'!$G$15*'Tela de entrada'!$D$12)-SUMIFS($K$2:$K$745,$B$2:$B$745,B335,$A$2:$A$745,A335))=0,1,(('Tela de entrada'!$G$15*'Tela de entrada'!$D$12)-SUMIFS($K$2:$K$745,$B$2:$B$745,B335,$A$2:$A$745,A335)))))</f>
        <v>0.10501048365942375</v>
      </c>
      <c r="N335" s="1">
        <f>IFERROR(IF(SUM('Tela de entrada'!$G$20:$G$763)&gt;0,INDEX('Tela de entrada'!$G$20:$G$763,MATCH('Contrato Firme'!D335,'Tela de entrada'!$F$20:$F$763,0),1),K335-L335+M335),0)</f>
        <v>13.497010483659423</v>
      </c>
    </row>
    <row r="336" spans="1:14" x14ac:dyDescent="0.25">
      <c r="A336">
        <v>1</v>
      </c>
      <c r="B336">
        <v>1</v>
      </c>
      <c r="C336">
        <v>1</v>
      </c>
      <c r="D336">
        <v>335</v>
      </c>
      <c r="E336">
        <v>1</v>
      </c>
      <c r="F336" s="1">
        <f>INDEX('Tela de entrada'!$C$20:$C$763,MATCH('Contrato Firme'!D336,'Tela de entrada'!$B$20:$B$763,0),1)</f>
        <v>21</v>
      </c>
      <c r="G336">
        <v>0</v>
      </c>
      <c r="H336">
        <f t="shared" si="14"/>
        <v>21</v>
      </c>
      <c r="I336" s="1">
        <f t="shared" si="15"/>
        <v>1.0499999999999999E-3</v>
      </c>
      <c r="J336" s="1">
        <f>IF('Tela de entrada'!$G$13="carga",('Tela de entrada'!$G$12*'Tela de entrada'!$D$12)*I336,'Tela de entrada'!$G$12)</f>
        <v>7.8119999999999994</v>
      </c>
      <c r="K336" s="1">
        <f>IF('Tela de entrada'!$G$12&gt;0,IFERROR(MIN('Tela de entrada'!$G$15,MAX(J336,'Tela de entrada'!$G$14)),""),0)</f>
        <v>7.8119999999999994</v>
      </c>
      <c r="L336" s="1">
        <f>MAX(0,(SUMIFS($K$2:$K$745,$B$2:$B$745,B336,$A$2:$A$745,A336)-SUMIFS($J$2:$J$745,$B$2:$B$745,B336,$A$2:$A$745,A336)))*((K336-'Tela de entrada'!$G$14)/(IF(SUMIFS($K$2:$K$745,$B$2:$B$745,B336,$A$2:$A$745,A336)-('Tela de entrada'!$G$14*'Tela de entrada'!$D$12)=0,1,(SUMIFS($K$2:$K$745,$B$2:$B$745,B336,$A$2:$A$745,A336)-('Tela de entrada'!$G$14*'Tela de entrada'!$D$12)))))</f>
        <v>0</v>
      </c>
      <c r="M336" s="1">
        <f>MAX(0,(SUMIFS($J$2:$J$745,$B$2:$B$745,B336,$A$2:$A$745,A336)-SUMIFS($K$2:$K$745,$B$2:$B$745,B336,$A$2:$A$745,A336)))*(('Tela de entrada'!$G$15-K336)/(IF((('Tela de entrada'!$G$15*'Tela de entrada'!$D$12)-SUMIFS($K$2:$K$745,$B$2:$B$745,B336,$A$2:$A$745,A336))=0,1,(('Tela de entrada'!$G$15*'Tela de entrada'!$D$12)-SUMIFS($K$2:$K$745,$B$2:$B$745,B336,$A$2:$A$745,A336)))))</f>
        <v>0.46941253516414039</v>
      </c>
      <c r="N336" s="1">
        <f>IFERROR(IF(SUM('Tela de entrada'!$G$20:$G$763)&gt;0,INDEX('Tela de entrada'!$G$20:$G$763,MATCH('Contrato Firme'!D336,'Tela de entrada'!$F$20:$F$763,0),1),K336-L336+M336),0)</f>
        <v>8.2814125351641401</v>
      </c>
    </row>
    <row r="337" spans="1:14" x14ac:dyDescent="0.25">
      <c r="A337">
        <v>1</v>
      </c>
      <c r="B337">
        <v>1</v>
      </c>
      <c r="C337">
        <v>1</v>
      </c>
      <c r="D337">
        <v>336</v>
      </c>
      <c r="E337">
        <v>1</v>
      </c>
      <c r="F337" s="1">
        <f>INDEX('Tela de entrada'!$C$20:$C$763,MATCH('Contrato Firme'!D337,'Tela de entrada'!$B$20:$B$763,0),1)</f>
        <v>26</v>
      </c>
      <c r="G337">
        <v>0</v>
      </c>
      <c r="H337">
        <f t="shared" si="14"/>
        <v>26</v>
      </c>
      <c r="I337" s="1">
        <f t="shared" si="15"/>
        <v>1.2999999999999999E-3</v>
      </c>
      <c r="J337" s="1">
        <f>IF('Tela de entrada'!$G$13="carga",('Tela de entrada'!$G$12*'Tela de entrada'!$D$12)*I337,'Tela de entrada'!$G$12)</f>
        <v>9.6719999999999988</v>
      </c>
      <c r="K337" s="1">
        <f>IF('Tela de entrada'!$G$12&gt;0,IFERROR(MIN('Tela de entrada'!$G$15,MAX(J337,'Tela de entrada'!$G$14)),""),0)</f>
        <v>9.6719999999999988</v>
      </c>
      <c r="L337" s="1">
        <f>MAX(0,(SUMIFS($K$2:$K$745,$B$2:$B$745,B337,$A$2:$A$745,A337)-SUMIFS($J$2:$J$745,$B$2:$B$745,B337,$A$2:$A$745,A337)))*((K337-'Tela de entrada'!$G$14)/(IF(SUMIFS($K$2:$K$745,$B$2:$B$745,B337,$A$2:$A$745,A337)-('Tela de entrada'!$G$14*'Tela de entrada'!$D$12)=0,1,(SUMIFS($K$2:$K$745,$B$2:$B$745,B337,$A$2:$A$745,A337)-('Tela de entrada'!$G$14*'Tela de entrada'!$D$12)))))</f>
        <v>0</v>
      </c>
      <c r="M337" s="1">
        <f>MAX(0,(SUMIFS($J$2:$J$745,$B$2:$B$745,B337,$A$2:$A$745,A337)-SUMIFS($K$2:$K$745,$B$2:$B$745,B337,$A$2:$A$745,A337)))*(('Tela de entrada'!$G$15-K337)/(IF((('Tela de entrada'!$G$15*'Tela de entrada'!$D$12)-SUMIFS($K$2:$K$745,$B$2:$B$745,B337,$A$2:$A$745,A337))=0,1,(('Tela de entrada'!$G$15*'Tela de entrada'!$D$12)-SUMIFS($K$2:$K$745,$B$2:$B$745,B337,$A$2:$A$745,A337)))))</f>
        <v>0.34794518466256819</v>
      </c>
      <c r="N337" s="1">
        <f>IFERROR(IF(SUM('Tela de entrada'!$G$20:$G$763)&gt;0,INDEX('Tela de entrada'!$G$20:$G$763,MATCH('Contrato Firme'!D337,'Tela de entrada'!$F$20:$F$763,0),1),K337-L337+M337),0)</f>
        <v>10.019945184662568</v>
      </c>
    </row>
    <row r="338" spans="1:14" x14ac:dyDescent="0.25">
      <c r="A338">
        <v>1</v>
      </c>
      <c r="B338">
        <v>1</v>
      </c>
      <c r="C338">
        <v>1</v>
      </c>
      <c r="D338">
        <v>337</v>
      </c>
      <c r="E338">
        <v>1</v>
      </c>
      <c r="F338" s="1">
        <f>INDEX('Tela de entrada'!$C$20:$C$763,MATCH('Contrato Firme'!D338,'Tela de entrada'!$B$20:$B$763,0),1)</f>
        <v>19</v>
      </c>
      <c r="G338">
        <v>0</v>
      </c>
      <c r="H338">
        <f t="shared" si="14"/>
        <v>19</v>
      </c>
      <c r="I338" s="1">
        <f t="shared" si="15"/>
        <v>9.5E-4</v>
      </c>
      <c r="J338" s="1">
        <f>IF('Tela de entrada'!$G$13="carga",('Tela de entrada'!$G$12*'Tela de entrada'!$D$12)*I338,'Tela de entrada'!$G$12)</f>
        <v>7.0679999999999996</v>
      </c>
      <c r="K338" s="1">
        <f>IF('Tela de entrada'!$G$12&gt;0,IFERROR(MIN('Tela de entrada'!$G$15,MAX(J338,'Tela de entrada'!$G$14)),""),0)</f>
        <v>7.0679999999999996</v>
      </c>
      <c r="L338" s="1">
        <f>MAX(0,(SUMIFS($K$2:$K$745,$B$2:$B$745,B338,$A$2:$A$745,A338)-SUMIFS($J$2:$J$745,$B$2:$B$745,B338,$A$2:$A$745,A338)))*((K338-'Tela de entrada'!$G$14)/(IF(SUMIFS($K$2:$K$745,$B$2:$B$745,B338,$A$2:$A$745,A338)-('Tela de entrada'!$G$14*'Tela de entrada'!$D$12)=0,1,(SUMIFS($K$2:$K$745,$B$2:$B$745,B338,$A$2:$A$745,A338)-('Tela de entrada'!$G$14*'Tela de entrada'!$D$12)))))</f>
        <v>0</v>
      </c>
      <c r="M338" s="1">
        <f>MAX(0,(SUMIFS($J$2:$J$745,$B$2:$B$745,B338,$A$2:$A$745,A338)-SUMIFS($K$2:$K$745,$B$2:$B$745,B338,$A$2:$A$745,A338)))*(('Tela de entrada'!$G$15-K338)/(IF((('Tela de entrada'!$G$15*'Tela de entrada'!$D$12)-SUMIFS($K$2:$K$745,$B$2:$B$745,B338,$A$2:$A$745,A338))=0,1,(('Tela de entrada'!$G$15*'Tela de entrada'!$D$12)-SUMIFS($K$2:$K$745,$B$2:$B$745,B338,$A$2:$A$745,A338)))))</f>
        <v>0.51799947536476931</v>
      </c>
      <c r="N338" s="1">
        <f>IFERROR(IF(SUM('Tela de entrada'!$G$20:$G$763)&gt;0,INDEX('Tela de entrada'!$G$20:$G$763,MATCH('Contrato Firme'!D338,'Tela de entrada'!$F$20:$F$763,0),1),K338-L338+M338),0)</f>
        <v>7.585999475364769</v>
      </c>
    </row>
    <row r="339" spans="1:14" x14ac:dyDescent="0.25">
      <c r="A339">
        <v>1</v>
      </c>
      <c r="B339">
        <v>1</v>
      </c>
      <c r="C339">
        <v>1</v>
      </c>
      <c r="D339">
        <v>338</v>
      </c>
      <c r="E339">
        <v>1</v>
      </c>
      <c r="F339" s="1">
        <f>INDEX('Tela de entrada'!$C$20:$C$763,MATCH('Contrato Firme'!D339,'Tela de entrada'!$B$20:$B$763,0),1)</f>
        <v>45</v>
      </c>
      <c r="G339">
        <v>0</v>
      </c>
      <c r="H339">
        <f t="shared" si="14"/>
        <v>45</v>
      </c>
      <c r="I339" s="1">
        <f t="shared" si="15"/>
        <v>2.2499999999999998E-3</v>
      </c>
      <c r="J339" s="1">
        <f>IF('Tela de entrada'!$G$13="carga",('Tela de entrada'!$G$12*'Tela de entrada'!$D$12)*I339,'Tela de entrada'!$G$12)</f>
        <v>16.739999999999998</v>
      </c>
      <c r="K339" s="1">
        <f>IF('Tela de entrada'!$G$12&gt;0,IFERROR(MIN('Tela de entrada'!$G$15,MAX(J339,'Tela de entrada'!$G$14)),""),0)</f>
        <v>15</v>
      </c>
      <c r="L339" s="1">
        <f>MAX(0,(SUMIFS($K$2:$K$745,$B$2:$B$745,B339,$A$2:$A$745,A339)-SUMIFS($J$2:$J$745,$B$2:$B$745,B339,$A$2:$A$745,A339)))*((K339-'Tela de entrada'!$G$14)/(IF(SUMIFS($K$2:$K$745,$B$2:$B$745,B339,$A$2:$A$745,A339)-('Tela de entrada'!$G$14*'Tela de entrada'!$D$12)=0,1,(SUMIFS($K$2:$K$745,$B$2:$B$745,B339,$A$2:$A$745,A339)-('Tela de entrada'!$G$14*'Tela de entrada'!$D$12)))))</f>
        <v>0</v>
      </c>
      <c r="M339" s="1">
        <f>MAX(0,(SUMIFS($J$2:$J$745,$B$2:$B$745,B339,$A$2:$A$745,A339)-SUMIFS($K$2:$K$745,$B$2:$B$745,B339,$A$2:$A$745,A339)))*(('Tela de entrada'!$G$15-K339)/(IF((('Tela de entrada'!$G$15*'Tela de entrada'!$D$12)-SUMIFS($K$2:$K$745,$B$2:$B$745,B339,$A$2:$A$745,A339))=0,1,(('Tela de entrada'!$G$15*'Tela de entrada'!$D$12)-SUMIFS($K$2:$K$745,$B$2:$B$745,B339,$A$2:$A$745,A339)))))</f>
        <v>0</v>
      </c>
      <c r="N339" s="1">
        <f>IFERROR(IF(SUM('Tela de entrada'!$G$20:$G$763)&gt;0,INDEX('Tela de entrada'!$G$20:$G$763,MATCH('Contrato Firme'!D339,'Tela de entrada'!$F$20:$F$763,0),1),K339-L339+M339),0)</f>
        <v>15</v>
      </c>
    </row>
    <row r="340" spans="1:14" x14ac:dyDescent="0.25">
      <c r="A340">
        <v>1</v>
      </c>
      <c r="B340">
        <v>1</v>
      </c>
      <c r="C340">
        <v>1</v>
      </c>
      <c r="D340">
        <v>339</v>
      </c>
      <c r="E340">
        <v>1</v>
      </c>
      <c r="F340" s="1">
        <f>INDEX('Tela de entrada'!$C$20:$C$763,MATCH('Contrato Firme'!D340,'Tela de entrada'!$B$20:$B$763,0),1)</f>
        <v>32</v>
      </c>
      <c r="G340">
        <v>0</v>
      </c>
      <c r="H340">
        <f t="shared" si="14"/>
        <v>32</v>
      </c>
      <c r="I340" s="1">
        <f t="shared" si="15"/>
        <v>1.6000000000000001E-3</v>
      </c>
      <c r="J340" s="1">
        <f>IF('Tela de entrada'!$G$13="carga",('Tela de entrada'!$G$12*'Tela de entrada'!$D$12)*I340,'Tela de entrada'!$G$12)</f>
        <v>11.904</v>
      </c>
      <c r="K340" s="1">
        <f>IF('Tela de entrada'!$G$12&gt;0,IFERROR(MIN('Tela de entrada'!$G$15,MAX(J340,'Tela de entrada'!$G$14)),""),0)</f>
        <v>11.904</v>
      </c>
      <c r="L340" s="1">
        <f>MAX(0,(SUMIFS($K$2:$K$745,$B$2:$B$745,B340,$A$2:$A$745,A340)-SUMIFS($J$2:$J$745,$B$2:$B$745,B340,$A$2:$A$745,A340)))*((K340-'Tela de entrada'!$G$14)/(IF(SUMIFS($K$2:$K$745,$B$2:$B$745,B340,$A$2:$A$745,A340)-('Tela de entrada'!$G$14*'Tela de entrada'!$D$12)=0,1,(SUMIFS($K$2:$K$745,$B$2:$B$745,B340,$A$2:$A$745,A340)-('Tela de entrada'!$G$14*'Tela de entrada'!$D$12)))))</f>
        <v>0</v>
      </c>
      <c r="M340" s="1">
        <f>MAX(0,(SUMIFS($J$2:$J$745,$B$2:$B$745,B340,$A$2:$A$745,A340)-SUMIFS($K$2:$K$745,$B$2:$B$745,B340,$A$2:$A$745,A340)))*(('Tela de entrada'!$G$15-K340)/(IF((('Tela de entrada'!$G$15*'Tela de entrada'!$D$12)-SUMIFS($K$2:$K$745,$B$2:$B$745,B340,$A$2:$A$745,A340))=0,1,(('Tela de entrada'!$G$15*'Tela de entrada'!$D$12)-SUMIFS($K$2:$K$745,$B$2:$B$745,B340,$A$2:$A$745,A340)))))</f>
        <v>0.20218436406068147</v>
      </c>
      <c r="N340" s="1">
        <f>IFERROR(IF(SUM('Tela de entrada'!$G$20:$G$763)&gt;0,INDEX('Tela de entrada'!$G$20:$G$763,MATCH('Contrato Firme'!D340,'Tela de entrada'!$F$20:$F$763,0),1),K340-L340+M340),0)</f>
        <v>12.106184364060681</v>
      </c>
    </row>
    <row r="341" spans="1:14" x14ac:dyDescent="0.25">
      <c r="A341">
        <v>1</v>
      </c>
      <c r="B341">
        <v>1</v>
      </c>
      <c r="C341">
        <v>1</v>
      </c>
      <c r="D341">
        <v>340</v>
      </c>
      <c r="E341">
        <v>1</v>
      </c>
      <c r="F341" s="1">
        <f>INDEX('Tela de entrada'!$C$20:$C$763,MATCH('Contrato Firme'!D341,'Tela de entrada'!$B$20:$B$763,0),1)</f>
        <v>27</v>
      </c>
      <c r="G341">
        <v>0</v>
      </c>
      <c r="H341">
        <f t="shared" si="14"/>
        <v>27</v>
      </c>
      <c r="I341" s="1">
        <f t="shared" si="15"/>
        <v>1.3500000000000001E-3</v>
      </c>
      <c r="J341" s="1">
        <f>IF('Tela de entrada'!$G$13="carga",('Tela de entrada'!$G$12*'Tela de entrada'!$D$12)*I341,'Tela de entrada'!$G$12)</f>
        <v>10.044</v>
      </c>
      <c r="K341" s="1">
        <f>IF('Tela de entrada'!$G$12&gt;0,IFERROR(MIN('Tela de entrada'!$G$15,MAX(J341,'Tela de entrada'!$G$14)),""),0)</f>
        <v>10.044</v>
      </c>
      <c r="L341" s="1">
        <f>MAX(0,(SUMIFS($K$2:$K$745,$B$2:$B$745,B341,$A$2:$A$745,A341)-SUMIFS($J$2:$J$745,$B$2:$B$745,B341,$A$2:$A$745,A341)))*((K341-'Tela de entrada'!$G$14)/(IF(SUMIFS($K$2:$K$745,$B$2:$B$745,B341,$A$2:$A$745,A341)-('Tela de entrada'!$G$14*'Tela de entrada'!$D$12)=0,1,(SUMIFS($K$2:$K$745,$B$2:$B$745,B341,$A$2:$A$745,A341)-('Tela de entrada'!$G$14*'Tela de entrada'!$D$12)))))</f>
        <v>0</v>
      </c>
      <c r="M341" s="1">
        <f>MAX(0,(SUMIFS($J$2:$J$745,$B$2:$B$745,B341,$A$2:$A$745,A341)-SUMIFS($K$2:$K$745,$B$2:$B$745,B341,$A$2:$A$745,A341)))*(('Tela de entrada'!$G$15-K341)/(IF((('Tela de entrada'!$G$15*'Tela de entrada'!$D$12)-SUMIFS($K$2:$K$745,$B$2:$B$745,B341,$A$2:$A$745,A341))=0,1,(('Tela de entrada'!$G$15*'Tela de entrada'!$D$12)-SUMIFS($K$2:$K$745,$B$2:$B$745,B341,$A$2:$A$745,A341)))))</f>
        <v>0.32365171456225367</v>
      </c>
      <c r="N341" s="1">
        <f>IFERROR(IF(SUM('Tela de entrada'!$G$20:$G$763)&gt;0,INDEX('Tela de entrada'!$G$20:$G$763,MATCH('Contrato Firme'!D341,'Tela de entrada'!$F$20:$F$763,0),1),K341-L341+M341),0)</f>
        <v>10.367651714562253</v>
      </c>
    </row>
    <row r="342" spans="1:14" x14ac:dyDescent="0.25">
      <c r="A342">
        <v>1</v>
      </c>
      <c r="B342">
        <v>1</v>
      </c>
      <c r="C342">
        <v>1</v>
      </c>
      <c r="D342">
        <v>341</v>
      </c>
      <c r="E342">
        <v>1</v>
      </c>
      <c r="F342" s="1">
        <f>INDEX('Tela de entrada'!$C$20:$C$763,MATCH('Contrato Firme'!D342,'Tela de entrada'!$B$20:$B$763,0),1)</f>
        <v>22</v>
      </c>
      <c r="G342">
        <v>0</v>
      </c>
      <c r="H342">
        <f t="shared" si="14"/>
        <v>22</v>
      </c>
      <c r="I342" s="1">
        <f t="shared" si="15"/>
        <v>1.1000000000000001E-3</v>
      </c>
      <c r="J342" s="1">
        <f>IF('Tela de entrada'!$G$13="carga",('Tela de entrada'!$G$12*'Tela de entrada'!$D$12)*I342,'Tela de entrada'!$G$12)</f>
        <v>8.1840000000000011</v>
      </c>
      <c r="K342" s="1">
        <f>IF('Tela de entrada'!$G$12&gt;0,IFERROR(MIN('Tela de entrada'!$G$15,MAX(J342,'Tela de entrada'!$G$14)),""),0)</f>
        <v>8.1840000000000011</v>
      </c>
      <c r="L342" s="1">
        <f>MAX(0,(SUMIFS($K$2:$K$745,$B$2:$B$745,B342,$A$2:$A$745,A342)-SUMIFS($J$2:$J$745,$B$2:$B$745,B342,$A$2:$A$745,A342)))*((K342-'Tela de entrada'!$G$14)/(IF(SUMIFS($K$2:$K$745,$B$2:$B$745,B342,$A$2:$A$745,A342)-('Tela de entrada'!$G$14*'Tela de entrada'!$D$12)=0,1,(SUMIFS($K$2:$K$745,$B$2:$B$745,B342,$A$2:$A$745,A342)-('Tela de entrada'!$G$14*'Tela de entrada'!$D$12)))))</f>
        <v>0</v>
      </c>
      <c r="M342" s="1">
        <f>MAX(0,(SUMIFS($J$2:$J$745,$B$2:$B$745,B342,$A$2:$A$745,A342)-SUMIFS($K$2:$K$745,$B$2:$B$745,B342,$A$2:$A$745,A342)))*(('Tela de entrada'!$G$15-K342)/(IF((('Tela de entrada'!$G$15*'Tela de entrada'!$D$12)-SUMIFS($K$2:$K$745,$B$2:$B$745,B342,$A$2:$A$745,A342))=0,1,(('Tela de entrada'!$G$15*'Tela de entrada'!$D$12)-SUMIFS($K$2:$K$745,$B$2:$B$745,B342,$A$2:$A$745,A342)))))</f>
        <v>0.44511906506382587</v>
      </c>
      <c r="N342" s="1">
        <f>IFERROR(IF(SUM('Tela de entrada'!$G$20:$G$763)&gt;0,INDEX('Tela de entrada'!$G$20:$G$763,MATCH('Contrato Firme'!D342,'Tela de entrada'!$F$20:$F$763,0),1),K342-L342+M342),0)</f>
        <v>8.6291190650638274</v>
      </c>
    </row>
    <row r="343" spans="1:14" x14ac:dyDescent="0.25">
      <c r="A343">
        <v>1</v>
      </c>
      <c r="B343">
        <v>1</v>
      </c>
      <c r="C343">
        <v>1</v>
      </c>
      <c r="D343">
        <v>342</v>
      </c>
      <c r="E343">
        <v>1</v>
      </c>
      <c r="F343" s="1">
        <f>INDEX('Tela de entrada'!$C$20:$C$763,MATCH('Contrato Firme'!D343,'Tela de entrada'!$B$20:$B$763,0),1)</f>
        <v>38</v>
      </c>
      <c r="G343">
        <v>0</v>
      </c>
      <c r="H343">
        <f t="shared" si="14"/>
        <v>38</v>
      </c>
      <c r="I343" s="1">
        <f t="shared" si="15"/>
        <v>1.9E-3</v>
      </c>
      <c r="J343" s="1">
        <f>IF('Tela de entrada'!$G$13="carga",('Tela de entrada'!$G$12*'Tela de entrada'!$D$12)*I343,'Tela de entrada'!$G$12)</f>
        <v>14.135999999999999</v>
      </c>
      <c r="K343" s="1">
        <f>IF('Tela de entrada'!$G$12&gt;0,IFERROR(MIN('Tela de entrada'!$G$15,MAX(J343,'Tela de entrada'!$G$14)),""),0)</f>
        <v>14.135999999999999</v>
      </c>
      <c r="L343" s="1">
        <f>MAX(0,(SUMIFS($K$2:$K$745,$B$2:$B$745,B343,$A$2:$A$745,A343)-SUMIFS($J$2:$J$745,$B$2:$B$745,B343,$A$2:$A$745,A343)))*((K343-'Tela de entrada'!$G$14)/(IF(SUMIFS($K$2:$K$745,$B$2:$B$745,B343,$A$2:$A$745,A343)-('Tela de entrada'!$G$14*'Tela de entrada'!$D$12)=0,1,(SUMIFS($K$2:$K$745,$B$2:$B$745,B343,$A$2:$A$745,A343)-('Tela de entrada'!$G$14*'Tela de entrada'!$D$12)))))</f>
        <v>0</v>
      </c>
      <c r="M343" s="1">
        <f>MAX(0,(SUMIFS($J$2:$J$745,$B$2:$B$745,B343,$A$2:$A$745,A343)-SUMIFS($K$2:$K$745,$B$2:$B$745,B343,$A$2:$A$745,A343)))*(('Tela de entrada'!$G$15-K343)/(IF((('Tela de entrada'!$G$15*'Tela de entrada'!$D$12)-SUMIFS($K$2:$K$745,$B$2:$B$745,B343,$A$2:$A$745,A343))=0,1,(('Tela de entrada'!$G$15*'Tela de entrada'!$D$12)-SUMIFS($K$2:$K$745,$B$2:$B$745,B343,$A$2:$A$745,A343)))))</f>
        <v>5.6423543458794884E-2</v>
      </c>
      <c r="N343" s="1">
        <f>IFERROR(IF(SUM('Tela de entrada'!$G$20:$G$763)&gt;0,INDEX('Tela de entrada'!$G$20:$G$763,MATCH('Contrato Firme'!D343,'Tela de entrada'!$F$20:$F$763,0),1),K343-L343+M343),0)</f>
        <v>14.192423543458794</v>
      </c>
    </row>
    <row r="344" spans="1:14" x14ac:dyDescent="0.25">
      <c r="A344">
        <v>1</v>
      </c>
      <c r="B344">
        <v>1</v>
      </c>
      <c r="C344">
        <v>1</v>
      </c>
      <c r="D344">
        <v>343</v>
      </c>
      <c r="E344">
        <v>1</v>
      </c>
      <c r="F344" s="1">
        <f>INDEX('Tela de entrada'!$C$20:$C$763,MATCH('Contrato Firme'!D344,'Tela de entrada'!$B$20:$B$763,0),1)</f>
        <v>32</v>
      </c>
      <c r="G344">
        <v>0</v>
      </c>
      <c r="H344">
        <f t="shared" si="14"/>
        <v>32</v>
      </c>
      <c r="I344" s="1">
        <f t="shared" si="15"/>
        <v>1.6000000000000001E-3</v>
      </c>
      <c r="J344" s="1">
        <f>IF('Tela de entrada'!$G$13="carga",('Tela de entrada'!$G$12*'Tela de entrada'!$D$12)*I344,'Tela de entrada'!$G$12)</f>
        <v>11.904</v>
      </c>
      <c r="K344" s="1">
        <f>IF('Tela de entrada'!$G$12&gt;0,IFERROR(MIN('Tela de entrada'!$G$15,MAX(J344,'Tela de entrada'!$G$14)),""),0)</f>
        <v>11.904</v>
      </c>
      <c r="L344" s="1">
        <f>MAX(0,(SUMIFS($K$2:$K$745,$B$2:$B$745,B344,$A$2:$A$745,A344)-SUMIFS($J$2:$J$745,$B$2:$B$745,B344,$A$2:$A$745,A344)))*((K344-'Tela de entrada'!$G$14)/(IF(SUMIFS($K$2:$K$745,$B$2:$B$745,B344,$A$2:$A$745,A344)-('Tela de entrada'!$G$14*'Tela de entrada'!$D$12)=0,1,(SUMIFS($K$2:$K$745,$B$2:$B$745,B344,$A$2:$A$745,A344)-('Tela de entrada'!$G$14*'Tela de entrada'!$D$12)))))</f>
        <v>0</v>
      </c>
      <c r="M344" s="1">
        <f>MAX(0,(SUMIFS($J$2:$J$745,$B$2:$B$745,B344,$A$2:$A$745,A344)-SUMIFS($K$2:$K$745,$B$2:$B$745,B344,$A$2:$A$745,A344)))*(('Tela de entrada'!$G$15-K344)/(IF((('Tela de entrada'!$G$15*'Tela de entrada'!$D$12)-SUMIFS($K$2:$K$745,$B$2:$B$745,B344,$A$2:$A$745,A344))=0,1,(('Tela de entrada'!$G$15*'Tela de entrada'!$D$12)-SUMIFS($K$2:$K$745,$B$2:$B$745,B344,$A$2:$A$745,A344)))))</f>
        <v>0.20218436406068147</v>
      </c>
      <c r="N344" s="1">
        <f>IFERROR(IF(SUM('Tela de entrada'!$G$20:$G$763)&gt;0,INDEX('Tela de entrada'!$G$20:$G$763,MATCH('Contrato Firme'!D344,'Tela de entrada'!$F$20:$F$763,0),1),K344-L344+M344),0)</f>
        <v>12.106184364060681</v>
      </c>
    </row>
    <row r="345" spans="1:14" x14ac:dyDescent="0.25">
      <c r="A345">
        <v>1</v>
      </c>
      <c r="B345">
        <v>1</v>
      </c>
      <c r="C345">
        <v>1</v>
      </c>
      <c r="D345">
        <v>344</v>
      </c>
      <c r="E345">
        <v>1</v>
      </c>
      <c r="F345" s="1">
        <f>INDEX('Tela de entrada'!$C$20:$C$763,MATCH('Contrato Firme'!D345,'Tela de entrada'!$B$20:$B$763,0),1)</f>
        <v>15</v>
      </c>
      <c r="G345">
        <v>0</v>
      </c>
      <c r="H345">
        <f t="shared" si="14"/>
        <v>15</v>
      </c>
      <c r="I345" s="1">
        <f t="shared" si="15"/>
        <v>7.5000000000000002E-4</v>
      </c>
      <c r="J345" s="1">
        <f>IF('Tela de entrada'!$G$13="carga",('Tela de entrada'!$G$12*'Tela de entrada'!$D$12)*I345,'Tela de entrada'!$G$12)</f>
        <v>5.58</v>
      </c>
      <c r="K345" s="1">
        <f>IF('Tela de entrada'!$G$12&gt;0,IFERROR(MIN('Tela de entrada'!$G$15,MAX(J345,'Tela de entrada'!$G$14)),""),0)</f>
        <v>5.58</v>
      </c>
      <c r="L345" s="1">
        <f>MAX(0,(SUMIFS($K$2:$K$745,$B$2:$B$745,B345,$A$2:$A$745,A345)-SUMIFS($J$2:$J$745,$B$2:$B$745,B345,$A$2:$A$745,A345)))*((K345-'Tela de entrada'!$G$14)/(IF(SUMIFS($K$2:$K$745,$B$2:$B$745,B345,$A$2:$A$745,A345)-('Tela de entrada'!$G$14*'Tela de entrada'!$D$12)=0,1,(SUMIFS($K$2:$K$745,$B$2:$B$745,B345,$A$2:$A$745,A345)-('Tela de entrada'!$G$14*'Tela de entrada'!$D$12)))))</f>
        <v>0</v>
      </c>
      <c r="M345" s="1">
        <f>MAX(0,(SUMIFS($J$2:$J$745,$B$2:$B$745,B345,$A$2:$A$745,A345)-SUMIFS($K$2:$K$745,$B$2:$B$745,B345,$A$2:$A$745,A345)))*(('Tela de entrada'!$G$15-K345)/(IF((('Tela de entrada'!$G$15*'Tela de entrada'!$D$12)-SUMIFS($K$2:$K$745,$B$2:$B$745,B345,$A$2:$A$745,A345))=0,1,(('Tela de entrada'!$G$15*'Tela de entrada'!$D$12)-SUMIFS($K$2:$K$745,$B$2:$B$745,B345,$A$2:$A$745,A345)))))</f>
        <v>0.61517335576602694</v>
      </c>
      <c r="N345" s="1">
        <f>IFERROR(IF(SUM('Tela de entrada'!$G$20:$G$763)&gt;0,INDEX('Tela de entrada'!$G$20:$G$763,MATCH('Contrato Firme'!D345,'Tela de entrada'!$F$20:$F$763,0),1),K345-L345+M345),0)</f>
        <v>6.1951733557660269</v>
      </c>
    </row>
    <row r="346" spans="1:14" x14ac:dyDescent="0.25">
      <c r="A346">
        <v>1</v>
      </c>
      <c r="B346">
        <v>1</v>
      </c>
      <c r="C346">
        <v>1</v>
      </c>
      <c r="D346">
        <v>345</v>
      </c>
      <c r="E346">
        <v>1</v>
      </c>
      <c r="F346" s="1">
        <f>INDEX('Tela de entrada'!$C$20:$C$763,MATCH('Contrato Firme'!D346,'Tela de entrada'!$B$20:$B$763,0),1)</f>
        <v>18</v>
      </c>
      <c r="G346">
        <v>0</v>
      </c>
      <c r="H346">
        <f t="shared" si="14"/>
        <v>18</v>
      </c>
      <c r="I346" s="1">
        <f t="shared" si="15"/>
        <v>8.9999999999999998E-4</v>
      </c>
      <c r="J346" s="1">
        <f>IF('Tela de entrada'!$G$13="carga",('Tela de entrada'!$G$12*'Tela de entrada'!$D$12)*I346,'Tela de entrada'!$G$12)</f>
        <v>6.6959999999999997</v>
      </c>
      <c r="K346" s="1">
        <f>IF('Tela de entrada'!$G$12&gt;0,IFERROR(MIN('Tela de entrada'!$G$15,MAX(J346,'Tela de entrada'!$G$14)),""),0)</f>
        <v>6.6959999999999997</v>
      </c>
      <c r="L346" s="1">
        <f>MAX(0,(SUMIFS($K$2:$K$745,$B$2:$B$745,B346,$A$2:$A$745,A346)-SUMIFS($J$2:$J$745,$B$2:$B$745,B346,$A$2:$A$745,A346)))*((K346-'Tela de entrada'!$G$14)/(IF(SUMIFS($K$2:$K$745,$B$2:$B$745,B346,$A$2:$A$745,A346)-('Tela de entrada'!$G$14*'Tela de entrada'!$D$12)=0,1,(SUMIFS($K$2:$K$745,$B$2:$B$745,B346,$A$2:$A$745,A346)-('Tela de entrada'!$G$14*'Tela de entrada'!$D$12)))))</f>
        <v>0</v>
      </c>
      <c r="M346" s="1">
        <f>MAX(0,(SUMIFS($J$2:$J$745,$B$2:$B$745,B346,$A$2:$A$745,A346)-SUMIFS($K$2:$K$745,$B$2:$B$745,B346,$A$2:$A$745,A346)))*(('Tela de entrada'!$G$15-K346)/(IF((('Tela de entrada'!$G$15*'Tela de entrada'!$D$12)-SUMIFS($K$2:$K$745,$B$2:$B$745,B346,$A$2:$A$745,A346))=0,1,(('Tela de entrada'!$G$15*'Tela de entrada'!$D$12)-SUMIFS($K$2:$K$745,$B$2:$B$745,B346,$A$2:$A$745,A346)))))</f>
        <v>0.54229294546508366</v>
      </c>
      <c r="N346" s="1">
        <f>IFERROR(IF(SUM('Tela de entrada'!$G$20:$G$763)&gt;0,INDEX('Tela de entrada'!$G$20:$G$763,MATCH('Contrato Firme'!D346,'Tela de entrada'!$F$20:$F$763,0),1),K346-L346+M346),0)</f>
        <v>7.2382929454650835</v>
      </c>
    </row>
    <row r="347" spans="1:14" x14ac:dyDescent="0.25">
      <c r="A347">
        <v>1</v>
      </c>
      <c r="B347">
        <v>1</v>
      </c>
      <c r="C347">
        <v>1</v>
      </c>
      <c r="D347">
        <v>346</v>
      </c>
      <c r="E347">
        <v>1</v>
      </c>
      <c r="F347" s="1">
        <f>INDEX('Tela de entrada'!$C$20:$C$763,MATCH('Contrato Firme'!D347,'Tela de entrada'!$B$20:$B$763,0),1)</f>
        <v>6</v>
      </c>
      <c r="G347">
        <v>0</v>
      </c>
      <c r="H347">
        <f t="shared" si="14"/>
        <v>6</v>
      </c>
      <c r="I347" s="1">
        <f t="shared" si="15"/>
        <v>2.9999999999999997E-4</v>
      </c>
      <c r="J347" s="1">
        <f>IF('Tela de entrada'!$G$13="carga",('Tela de entrada'!$G$12*'Tela de entrada'!$D$12)*I347,'Tela de entrada'!$G$12)</f>
        <v>2.2319999999999998</v>
      </c>
      <c r="K347" s="1">
        <f>IF('Tela de entrada'!$G$12&gt;0,IFERROR(MIN('Tela de entrada'!$G$15,MAX(J347,'Tela de entrada'!$G$14)),""),0)</f>
        <v>3</v>
      </c>
      <c r="L347" s="1">
        <f>MAX(0,(SUMIFS($K$2:$K$745,$B$2:$B$745,B347,$A$2:$A$745,A347)-SUMIFS($J$2:$J$745,$B$2:$B$745,B347,$A$2:$A$745,A347)))*((K347-'Tela de entrada'!$G$14)/(IF(SUMIFS($K$2:$K$745,$B$2:$B$745,B347,$A$2:$A$745,A347)-('Tela de entrada'!$G$14*'Tela de entrada'!$D$12)=0,1,(SUMIFS($K$2:$K$745,$B$2:$B$745,B347,$A$2:$A$745,A347)-('Tela de entrada'!$G$14*'Tela de entrada'!$D$12)))))</f>
        <v>0</v>
      </c>
      <c r="M347" s="1">
        <f>MAX(0,(SUMIFS($J$2:$J$745,$B$2:$B$745,B347,$A$2:$A$745,A347)-SUMIFS($K$2:$K$745,$B$2:$B$745,B347,$A$2:$A$745,A347)))*(('Tela de entrada'!$G$15-K347)/(IF((('Tela de entrada'!$G$15*'Tela de entrada'!$D$12)-SUMIFS($K$2:$K$745,$B$2:$B$745,B347,$A$2:$A$745,A347))=0,1,(('Tela de entrada'!$G$15*'Tela de entrada'!$D$12)-SUMIFS($K$2:$K$745,$B$2:$B$745,B347,$A$2:$A$745,A347)))))</f>
        <v>0.78366032581659484</v>
      </c>
      <c r="N347" s="1">
        <f>IFERROR(IF(SUM('Tela de entrada'!$G$20:$G$763)&gt;0,INDEX('Tela de entrada'!$G$20:$G$763,MATCH('Contrato Firme'!D347,'Tela de entrada'!$F$20:$F$763,0),1),K347-L347+M347),0)</f>
        <v>3.7836603258165948</v>
      </c>
    </row>
    <row r="348" spans="1:14" x14ac:dyDescent="0.25">
      <c r="A348">
        <v>1</v>
      </c>
      <c r="B348">
        <v>1</v>
      </c>
      <c r="C348">
        <v>1</v>
      </c>
      <c r="D348">
        <v>347</v>
      </c>
      <c r="E348">
        <v>1</v>
      </c>
      <c r="F348" s="1">
        <f>INDEX('Tela de entrada'!$C$20:$C$763,MATCH('Contrato Firme'!D348,'Tela de entrada'!$B$20:$B$763,0),1)</f>
        <v>41</v>
      </c>
      <c r="G348">
        <v>0</v>
      </c>
      <c r="H348">
        <f t="shared" si="14"/>
        <v>41</v>
      </c>
      <c r="I348" s="1">
        <f t="shared" si="15"/>
        <v>2.0500000000000002E-3</v>
      </c>
      <c r="J348" s="1">
        <f>IF('Tela de entrada'!$G$13="carga",('Tela de entrada'!$G$12*'Tela de entrada'!$D$12)*I348,'Tela de entrada'!$G$12)</f>
        <v>15.252000000000001</v>
      </c>
      <c r="K348" s="1">
        <f>IF('Tela de entrada'!$G$12&gt;0,IFERROR(MIN('Tela de entrada'!$G$15,MAX(J348,'Tela de entrada'!$G$14)),""),0)</f>
        <v>15</v>
      </c>
      <c r="L348" s="1">
        <f>MAX(0,(SUMIFS($K$2:$K$745,$B$2:$B$745,B348,$A$2:$A$745,A348)-SUMIFS($J$2:$J$745,$B$2:$B$745,B348,$A$2:$A$745,A348)))*((K348-'Tela de entrada'!$G$14)/(IF(SUMIFS($K$2:$K$745,$B$2:$B$745,B348,$A$2:$A$745,A348)-('Tela de entrada'!$G$14*'Tela de entrada'!$D$12)=0,1,(SUMIFS($K$2:$K$745,$B$2:$B$745,B348,$A$2:$A$745,A348)-('Tela de entrada'!$G$14*'Tela de entrada'!$D$12)))))</f>
        <v>0</v>
      </c>
      <c r="M348" s="1">
        <f>MAX(0,(SUMIFS($J$2:$J$745,$B$2:$B$745,B348,$A$2:$A$745,A348)-SUMIFS($K$2:$K$745,$B$2:$B$745,B348,$A$2:$A$745,A348)))*(('Tela de entrada'!$G$15-K348)/(IF((('Tela de entrada'!$G$15*'Tela de entrada'!$D$12)-SUMIFS($K$2:$K$745,$B$2:$B$745,B348,$A$2:$A$745,A348))=0,1,(('Tela de entrada'!$G$15*'Tela de entrada'!$D$12)-SUMIFS($K$2:$K$745,$B$2:$B$745,B348,$A$2:$A$745,A348)))))</f>
        <v>0</v>
      </c>
      <c r="N348" s="1">
        <f>IFERROR(IF(SUM('Tela de entrada'!$G$20:$G$763)&gt;0,INDEX('Tela de entrada'!$G$20:$G$763,MATCH('Contrato Firme'!D348,'Tela de entrada'!$F$20:$F$763,0),1),K348-L348+M348),0)</f>
        <v>15</v>
      </c>
    </row>
    <row r="349" spans="1:14" x14ac:dyDescent="0.25">
      <c r="A349">
        <v>1</v>
      </c>
      <c r="B349">
        <v>1</v>
      </c>
      <c r="C349">
        <v>1</v>
      </c>
      <c r="D349">
        <v>348</v>
      </c>
      <c r="E349">
        <v>1</v>
      </c>
      <c r="F349" s="1">
        <f>INDEX('Tela de entrada'!$C$20:$C$763,MATCH('Contrato Firme'!D349,'Tela de entrada'!$B$20:$B$763,0),1)</f>
        <v>38</v>
      </c>
      <c r="G349">
        <v>0</v>
      </c>
      <c r="H349">
        <f t="shared" si="14"/>
        <v>38</v>
      </c>
      <c r="I349" s="1">
        <f t="shared" si="15"/>
        <v>1.9E-3</v>
      </c>
      <c r="J349" s="1">
        <f>IF('Tela de entrada'!$G$13="carga",('Tela de entrada'!$G$12*'Tela de entrada'!$D$12)*I349,'Tela de entrada'!$G$12)</f>
        <v>14.135999999999999</v>
      </c>
      <c r="K349" s="1">
        <f>IF('Tela de entrada'!$G$12&gt;0,IFERROR(MIN('Tela de entrada'!$G$15,MAX(J349,'Tela de entrada'!$G$14)),""),0)</f>
        <v>14.135999999999999</v>
      </c>
      <c r="L349" s="1">
        <f>MAX(0,(SUMIFS($K$2:$K$745,$B$2:$B$745,B349,$A$2:$A$745,A349)-SUMIFS($J$2:$J$745,$B$2:$B$745,B349,$A$2:$A$745,A349)))*((K349-'Tela de entrada'!$G$14)/(IF(SUMIFS($K$2:$K$745,$B$2:$B$745,B349,$A$2:$A$745,A349)-('Tela de entrada'!$G$14*'Tela de entrada'!$D$12)=0,1,(SUMIFS($K$2:$K$745,$B$2:$B$745,B349,$A$2:$A$745,A349)-('Tela de entrada'!$G$14*'Tela de entrada'!$D$12)))))</f>
        <v>0</v>
      </c>
      <c r="M349" s="1">
        <f>MAX(0,(SUMIFS($J$2:$J$745,$B$2:$B$745,B349,$A$2:$A$745,A349)-SUMIFS($K$2:$K$745,$B$2:$B$745,B349,$A$2:$A$745,A349)))*(('Tela de entrada'!$G$15-K349)/(IF((('Tela de entrada'!$G$15*'Tela de entrada'!$D$12)-SUMIFS($K$2:$K$745,$B$2:$B$745,B349,$A$2:$A$745,A349))=0,1,(('Tela de entrada'!$G$15*'Tela de entrada'!$D$12)-SUMIFS($K$2:$K$745,$B$2:$B$745,B349,$A$2:$A$745,A349)))))</f>
        <v>5.6423543458794884E-2</v>
      </c>
      <c r="N349" s="1">
        <f>IFERROR(IF(SUM('Tela de entrada'!$G$20:$G$763)&gt;0,INDEX('Tela de entrada'!$G$20:$G$763,MATCH('Contrato Firme'!D349,'Tela de entrada'!$F$20:$F$763,0),1),K349-L349+M349),0)</f>
        <v>14.192423543458794</v>
      </c>
    </row>
    <row r="350" spans="1:14" x14ac:dyDescent="0.25">
      <c r="A350">
        <v>1</v>
      </c>
      <c r="B350">
        <v>1</v>
      </c>
      <c r="C350">
        <v>1</v>
      </c>
      <c r="D350">
        <v>349</v>
      </c>
      <c r="E350">
        <v>1</v>
      </c>
      <c r="F350" s="1">
        <f>INDEX('Tela de entrada'!$C$20:$C$763,MATCH('Contrato Firme'!D350,'Tela de entrada'!$B$20:$B$763,0),1)</f>
        <v>44</v>
      </c>
      <c r="G350">
        <v>0</v>
      </c>
      <c r="H350">
        <f t="shared" si="14"/>
        <v>44</v>
      </c>
      <c r="I350" s="1">
        <f t="shared" si="15"/>
        <v>2.2000000000000001E-3</v>
      </c>
      <c r="J350" s="1">
        <f>IF('Tela de entrada'!$G$13="carga",('Tela de entrada'!$G$12*'Tela de entrada'!$D$12)*I350,'Tela de entrada'!$G$12)</f>
        <v>16.368000000000002</v>
      </c>
      <c r="K350" s="1">
        <f>IF('Tela de entrada'!$G$12&gt;0,IFERROR(MIN('Tela de entrada'!$G$15,MAX(J350,'Tela de entrada'!$G$14)),""),0)</f>
        <v>15</v>
      </c>
      <c r="L350" s="1">
        <f>MAX(0,(SUMIFS($K$2:$K$745,$B$2:$B$745,B350,$A$2:$A$745,A350)-SUMIFS($J$2:$J$745,$B$2:$B$745,B350,$A$2:$A$745,A350)))*((K350-'Tela de entrada'!$G$14)/(IF(SUMIFS($K$2:$K$745,$B$2:$B$745,B350,$A$2:$A$745,A350)-('Tela de entrada'!$G$14*'Tela de entrada'!$D$12)=0,1,(SUMIFS($K$2:$K$745,$B$2:$B$745,B350,$A$2:$A$745,A350)-('Tela de entrada'!$G$14*'Tela de entrada'!$D$12)))))</f>
        <v>0</v>
      </c>
      <c r="M350" s="1">
        <f>MAX(0,(SUMIFS($J$2:$J$745,$B$2:$B$745,B350,$A$2:$A$745,A350)-SUMIFS($K$2:$K$745,$B$2:$B$745,B350,$A$2:$A$745,A350)))*(('Tela de entrada'!$G$15-K350)/(IF((('Tela de entrada'!$G$15*'Tela de entrada'!$D$12)-SUMIFS($K$2:$K$745,$B$2:$B$745,B350,$A$2:$A$745,A350))=0,1,(('Tela de entrada'!$G$15*'Tela de entrada'!$D$12)-SUMIFS($K$2:$K$745,$B$2:$B$745,B350,$A$2:$A$745,A350)))))</f>
        <v>0</v>
      </c>
      <c r="N350" s="1">
        <f>IFERROR(IF(SUM('Tela de entrada'!$G$20:$G$763)&gt;0,INDEX('Tela de entrada'!$G$20:$G$763,MATCH('Contrato Firme'!D350,'Tela de entrada'!$F$20:$F$763,0),1),K350-L350+M350),0)</f>
        <v>15</v>
      </c>
    </row>
    <row r="351" spans="1:14" x14ac:dyDescent="0.25">
      <c r="A351">
        <v>1</v>
      </c>
      <c r="B351">
        <v>1</v>
      </c>
      <c r="C351">
        <v>1</v>
      </c>
      <c r="D351">
        <v>350</v>
      </c>
      <c r="E351">
        <v>1</v>
      </c>
      <c r="F351" s="1">
        <f>INDEX('Tela de entrada'!$C$20:$C$763,MATCH('Contrato Firme'!D351,'Tela de entrada'!$B$20:$B$763,0),1)</f>
        <v>12</v>
      </c>
      <c r="G351">
        <v>0</v>
      </c>
      <c r="H351">
        <f t="shared" si="14"/>
        <v>12</v>
      </c>
      <c r="I351" s="1">
        <f t="shared" si="15"/>
        <v>5.9999999999999995E-4</v>
      </c>
      <c r="J351" s="1">
        <f>IF('Tela de entrada'!$G$13="carga",('Tela de entrada'!$G$12*'Tela de entrada'!$D$12)*I351,'Tela de entrada'!$G$12)</f>
        <v>4.4639999999999995</v>
      </c>
      <c r="K351" s="1">
        <f>IF('Tela de entrada'!$G$12&gt;0,IFERROR(MIN('Tela de entrada'!$G$15,MAX(J351,'Tela de entrada'!$G$14)),""),0)</f>
        <v>4.4639999999999995</v>
      </c>
      <c r="L351" s="1">
        <f>MAX(0,(SUMIFS($K$2:$K$745,$B$2:$B$745,B351,$A$2:$A$745,A351)-SUMIFS($J$2:$J$745,$B$2:$B$745,B351,$A$2:$A$745,A351)))*((K351-'Tela de entrada'!$G$14)/(IF(SUMIFS($K$2:$K$745,$B$2:$B$745,B351,$A$2:$A$745,A351)-('Tela de entrada'!$G$14*'Tela de entrada'!$D$12)=0,1,(SUMIFS($K$2:$K$745,$B$2:$B$745,B351,$A$2:$A$745,A351)-('Tela de entrada'!$G$14*'Tela de entrada'!$D$12)))))</f>
        <v>0</v>
      </c>
      <c r="M351" s="1">
        <f>MAX(0,(SUMIFS($J$2:$J$745,$B$2:$B$745,B351,$A$2:$A$745,A351)-SUMIFS($K$2:$K$745,$B$2:$B$745,B351,$A$2:$A$745,A351)))*(('Tela de entrada'!$G$15-K351)/(IF((('Tela de entrada'!$G$15*'Tela de entrada'!$D$12)-SUMIFS($K$2:$K$745,$B$2:$B$745,B351,$A$2:$A$745,A351))=0,1,(('Tela de entrada'!$G$15*'Tela de entrada'!$D$12)-SUMIFS($K$2:$K$745,$B$2:$B$745,B351,$A$2:$A$745,A351)))))</f>
        <v>0.68805376606697044</v>
      </c>
      <c r="N351" s="1">
        <f>IFERROR(IF(SUM('Tela de entrada'!$G$20:$G$763)&gt;0,INDEX('Tela de entrada'!$G$20:$G$763,MATCH('Contrato Firme'!D351,'Tela de entrada'!$F$20:$F$763,0),1),K351-L351+M351),0)</f>
        <v>5.1520537660669703</v>
      </c>
    </row>
    <row r="352" spans="1:14" x14ac:dyDescent="0.25">
      <c r="A352">
        <v>1</v>
      </c>
      <c r="B352">
        <v>1</v>
      </c>
      <c r="C352">
        <v>1</v>
      </c>
      <c r="D352">
        <v>351</v>
      </c>
      <c r="E352">
        <v>1</v>
      </c>
      <c r="F352" s="1">
        <f>INDEX('Tela de entrada'!$C$20:$C$763,MATCH('Contrato Firme'!D352,'Tela de entrada'!$B$20:$B$763,0),1)</f>
        <v>35</v>
      </c>
      <c r="G352">
        <v>0</v>
      </c>
      <c r="H352">
        <f t="shared" si="14"/>
        <v>35</v>
      </c>
      <c r="I352" s="1">
        <f t="shared" si="15"/>
        <v>1.75E-3</v>
      </c>
      <c r="J352" s="1">
        <f>IF('Tela de entrada'!$G$13="carga",('Tela de entrada'!$G$12*'Tela de entrada'!$D$12)*I352,'Tela de entrada'!$G$12)</f>
        <v>13.02</v>
      </c>
      <c r="K352" s="1">
        <f>IF('Tela de entrada'!$G$12&gt;0,IFERROR(MIN('Tela de entrada'!$G$15,MAX(J352,'Tela de entrada'!$G$14)),""),0)</f>
        <v>13.02</v>
      </c>
      <c r="L352" s="1">
        <f>MAX(0,(SUMIFS($K$2:$K$745,$B$2:$B$745,B352,$A$2:$A$745,A352)-SUMIFS($J$2:$J$745,$B$2:$B$745,B352,$A$2:$A$745,A352)))*((K352-'Tela de entrada'!$G$14)/(IF(SUMIFS($K$2:$K$745,$B$2:$B$745,B352,$A$2:$A$745,A352)-('Tela de entrada'!$G$14*'Tela de entrada'!$D$12)=0,1,(SUMIFS($K$2:$K$745,$B$2:$B$745,B352,$A$2:$A$745,A352)-('Tela de entrada'!$G$14*'Tela de entrada'!$D$12)))))</f>
        <v>0</v>
      </c>
      <c r="M352" s="1">
        <f>MAX(0,(SUMIFS($J$2:$J$745,$B$2:$B$745,B352,$A$2:$A$745,A352)-SUMIFS($K$2:$K$745,$B$2:$B$745,B352,$A$2:$A$745,A352)))*(('Tela de entrada'!$G$15-K352)/(IF((('Tela de entrada'!$G$15*'Tela de entrada'!$D$12)-SUMIFS($K$2:$K$745,$B$2:$B$745,B352,$A$2:$A$745,A352))=0,1,(('Tela de entrada'!$G$15*'Tela de entrada'!$D$12)-SUMIFS($K$2:$K$745,$B$2:$B$745,B352,$A$2:$A$745,A352)))))</f>
        <v>0.12930395375973819</v>
      </c>
      <c r="N352" s="1">
        <f>IFERROR(IF(SUM('Tela de entrada'!$G$20:$G$763)&gt;0,INDEX('Tela de entrada'!$G$20:$G$763,MATCH('Contrato Firme'!D352,'Tela de entrada'!$F$20:$F$763,0),1),K352-L352+M352),0)</f>
        <v>13.149303953759738</v>
      </c>
    </row>
    <row r="353" spans="1:14" x14ac:dyDescent="0.25">
      <c r="A353">
        <v>1</v>
      </c>
      <c r="B353">
        <v>1</v>
      </c>
      <c r="C353">
        <v>1</v>
      </c>
      <c r="D353">
        <v>352</v>
      </c>
      <c r="E353">
        <v>1</v>
      </c>
      <c r="F353" s="1">
        <f>INDEX('Tela de entrada'!$C$20:$C$763,MATCH('Contrato Firme'!D353,'Tela de entrada'!$B$20:$B$763,0),1)</f>
        <v>6</v>
      </c>
      <c r="G353">
        <v>0</v>
      </c>
      <c r="H353">
        <f t="shared" si="14"/>
        <v>6</v>
      </c>
      <c r="I353" s="1">
        <f t="shared" si="15"/>
        <v>2.9999999999999997E-4</v>
      </c>
      <c r="J353" s="1">
        <f>IF('Tela de entrada'!$G$13="carga",('Tela de entrada'!$G$12*'Tela de entrada'!$D$12)*I353,'Tela de entrada'!$G$12)</f>
        <v>2.2319999999999998</v>
      </c>
      <c r="K353" s="1">
        <f>IF('Tela de entrada'!$G$12&gt;0,IFERROR(MIN('Tela de entrada'!$G$15,MAX(J353,'Tela de entrada'!$G$14)),""),0)</f>
        <v>3</v>
      </c>
      <c r="L353" s="1">
        <f>MAX(0,(SUMIFS($K$2:$K$745,$B$2:$B$745,B353,$A$2:$A$745,A353)-SUMIFS($J$2:$J$745,$B$2:$B$745,B353,$A$2:$A$745,A353)))*((K353-'Tela de entrada'!$G$14)/(IF(SUMIFS($K$2:$K$745,$B$2:$B$745,B353,$A$2:$A$745,A353)-('Tela de entrada'!$G$14*'Tela de entrada'!$D$12)=0,1,(SUMIFS($K$2:$K$745,$B$2:$B$745,B353,$A$2:$A$745,A353)-('Tela de entrada'!$G$14*'Tela de entrada'!$D$12)))))</f>
        <v>0</v>
      </c>
      <c r="M353" s="1">
        <f>MAX(0,(SUMIFS($J$2:$J$745,$B$2:$B$745,B353,$A$2:$A$745,A353)-SUMIFS($K$2:$K$745,$B$2:$B$745,B353,$A$2:$A$745,A353)))*(('Tela de entrada'!$G$15-K353)/(IF((('Tela de entrada'!$G$15*'Tela de entrada'!$D$12)-SUMIFS($K$2:$K$745,$B$2:$B$745,B353,$A$2:$A$745,A353))=0,1,(('Tela de entrada'!$G$15*'Tela de entrada'!$D$12)-SUMIFS($K$2:$K$745,$B$2:$B$745,B353,$A$2:$A$745,A353)))))</f>
        <v>0.78366032581659484</v>
      </c>
      <c r="N353" s="1">
        <f>IFERROR(IF(SUM('Tela de entrada'!$G$20:$G$763)&gt;0,INDEX('Tela de entrada'!$G$20:$G$763,MATCH('Contrato Firme'!D353,'Tela de entrada'!$F$20:$F$763,0),1),K353-L353+M353),0)</f>
        <v>3.7836603258165948</v>
      </c>
    </row>
    <row r="354" spans="1:14" x14ac:dyDescent="0.25">
      <c r="A354">
        <v>1</v>
      </c>
      <c r="B354">
        <v>1</v>
      </c>
      <c r="C354">
        <v>1</v>
      </c>
      <c r="D354">
        <v>353</v>
      </c>
      <c r="E354">
        <v>1</v>
      </c>
      <c r="F354" s="1">
        <f>INDEX('Tela de entrada'!$C$20:$C$763,MATCH('Contrato Firme'!D354,'Tela de entrada'!$B$20:$B$763,0),1)</f>
        <v>34</v>
      </c>
      <c r="G354">
        <v>0</v>
      </c>
      <c r="H354">
        <f t="shared" si="14"/>
        <v>34</v>
      </c>
      <c r="I354" s="1">
        <f t="shared" si="15"/>
        <v>1.6999999999999999E-3</v>
      </c>
      <c r="J354" s="1">
        <f>IF('Tela de entrada'!$G$13="carga",('Tela de entrada'!$G$12*'Tela de entrada'!$D$12)*I354,'Tela de entrada'!$G$12)</f>
        <v>12.648</v>
      </c>
      <c r="K354" s="1">
        <f>IF('Tela de entrada'!$G$12&gt;0,IFERROR(MIN('Tela de entrada'!$G$15,MAX(J354,'Tela de entrada'!$G$14)),""),0)</f>
        <v>12.648</v>
      </c>
      <c r="L354" s="1">
        <f>MAX(0,(SUMIFS($K$2:$K$745,$B$2:$B$745,B354,$A$2:$A$745,A354)-SUMIFS($J$2:$J$745,$B$2:$B$745,B354,$A$2:$A$745,A354)))*((K354-'Tela de entrada'!$G$14)/(IF(SUMIFS($K$2:$K$745,$B$2:$B$745,B354,$A$2:$A$745,A354)-('Tela de entrada'!$G$14*'Tela de entrada'!$D$12)=0,1,(SUMIFS($K$2:$K$745,$B$2:$B$745,B354,$A$2:$A$745,A354)-('Tela de entrada'!$G$14*'Tela de entrada'!$D$12)))))</f>
        <v>0</v>
      </c>
      <c r="M354" s="1">
        <f>MAX(0,(SUMIFS($J$2:$J$745,$B$2:$B$745,B354,$A$2:$A$745,A354)-SUMIFS($K$2:$K$745,$B$2:$B$745,B354,$A$2:$A$745,A354)))*(('Tela de entrada'!$G$15-K354)/(IF((('Tela de entrada'!$G$15*'Tela de entrada'!$D$12)-SUMIFS($K$2:$K$745,$B$2:$B$745,B354,$A$2:$A$745,A354))=0,1,(('Tela de entrada'!$G$15*'Tela de entrada'!$D$12)-SUMIFS($K$2:$K$745,$B$2:$B$745,B354,$A$2:$A$745,A354)))))</f>
        <v>0.15359742386005262</v>
      </c>
      <c r="N354" s="1">
        <f>IFERROR(IF(SUM('Tela de entrada'!$G$20:$G$763)&gt;0,INDEX('Tela de entrada'!$G$20:$G$763,MATCH('Contrato Firme'!D354,'Tela de entrada'!$F$20:$F$763,0),1),K354-L354+M354),0)</f>
        <v>12.801597423860052</v>
      </c>
    </row>
    <row r="355" spans="1:14" x14ac:dyDescent="0.25">
      <c r="A355">
        <v>1</v>
      </c>
      <c r="B355">
        <v>1</v>
      </c>
      <c r="C355">
        <v>1</v>
      </c>
      <c r="D355">
        <v>354</v>
      </c>
      <c r="E355">
        <v>1</v>
      </c>
      <c r="F355" s="1">
        <f>INDEX('Tela de entrada'!$C$20:$C$763,MATCH('Contrato Firme'!D355,'Tela de entrada'!$B$20:$B$763,0),1)</f>
        <v>30</v>
      </c>
      <c r="G355">
        <v>0</v>
      </c>
      <c r="H355">
        <f t="shared" si="14"/>
        <v>30</v>
      </c>
      <c r="I355" s="1">
        <f t="shared" si="15"/>
        <v>1.5E-3</v>
      </c>
      <c r="J355" s="1">
        <f>IF('Tela de entrada'!$G$13="carga",('Tela de entrada'!$G$12*'Tela de entrada'!$D$12)*I355,'Tela de entrada'!$G$12)</f>
        <v>11.16</v>
      </c>
      <c r="K355" s="1">
        <f>IF('Tela de entrada'!$G$12&gt;0,IFERROR(MIN('Tela de entrada'!$G$15,MAX(J355,'Tela de entrada'!$G$14)),""),0)</f>
        <v>11.16</v>
      </c>
      <c r="L355" s="1">
        <f>MAX(0,(SUMIFS($K$2:$K$745,$B$2:$B$745,B355,$A$2:$A$745,A355)-SUMIFS($J$2:$J$745,$B$2:$B$745,B355,$A$2:$A$745,A355)))*((K355-'Tela de entrada'!$G$14)/(IF(SUMIFS($K$2:$K$745,$B$2:$B$745,B355,$A$2:$A$745,A355)-('Tela de entrada'!$G$14*'Tela de entrada'!$D$12)=0,1,(SUMIFS($K$2:$K$745,$B$2:$B$745,B355,$A$2:$A$745,A355)-('Tela de entrada'!$G$14*'Tela de entrada'!$D$12)))))</f>
        <v>0</v>
      </c>
      <c r="M355" s="1">
        <f>MAX(0,(SUMIFS($J$2:$J$745,$B$2:$B$745,B355,$A$2:$A$745,A355)-SUMIFS($K$2:$K$745,$B$2:$B$745,B355,$A$2:$A$745,A355)))*(('Tela de entrada'!$G$15-K355)/(IF((('Tela de entrada'!$G$15*'Tela de entrada'!$D$12)-SUMIFS($K$2:$K$745,$B$2:$B$745,B355,$A$2:$A$745,A355))=0,1,(('Tela de entrada'!$G$15*'Tela de entrada'!$D$12)-SUMIFS($K$2:$K$745,$B$2:$B$745,B355,$A$2:$A$745,A355)))))</f>
        <v>0.25077130426131033</v>
      </c>
      <c r="N355" s="1">
        <f>IFERROR(IF(SUM('Tela de entrada'!$G$20:$G$763)&gt;0,INDEX('Tela de entrada'!$G$20:$G$763,MATCH('Contrato Firme'!D355,'Tela de entrada'!$F$20:$F$763,0),1),K355-L355+M355),0)</f>
        <v>11.41077130426131</v>
      </c>
    </row>
    <row r="356" spans="1:14" x14ac:dyDescent="0.25">
      <c r="A356">
        <v>1</v>
      </c>
      <c r="B356">
        <v>1</v>
      </c>
      <c r="C356">
        <v>1</v>
      </c>
      <c r="D356">
        <v>355</v>
      </c>
      <c r="E356">
        <v>1</v>
      </c>
      <c r="F356" s="1">
        <f>INDEX('Tela de entrada'!$C$20:$C$763,MATCH('Contrato Firme'!D356,'Tela de entrada'!$B$20:$B$763,0),1)</f>
        <v>24</v>
      </c>
      <c r="G356">
        <v>0</v>
      </c>
      <c r="H356">
        <f t="shared" si="14"/>
        <v>24</v>
      </c>
      <c r="I356" s="1">
        <f t="shared" si="15"/>
        <v>1.1999999999999999E-3</v>
      </c>
      <c r="J356" s="1">
        <f>IF('Tela de entrada'!$G$13="carga",('Tela de entrada'!$G$12*'Tela de entrada'!$D$12)*I356,'Tela de entrada'!$G$12)</f>
        <v>8.927999999999999</v>
      </c>
      <c r="K356" s="1">
        <f>IF('Tela de entrada'!$G$12&gt;0,IFERROR(MIN('Tela de entrada'!$G$15,MAX(J356,'Tela de entrada'!$G$14)),""),0)</f>
        <v>8.927999999999999</v>
      </c>
      <c r="L356" s="1">
        <f>MAX(0,(SUMIFS($K$2:$K$745,$B$2:$B$745,B356,$A$2:$A$745,A356)-SUMIFS($J$2:$J$745,$B$2:$B$745,B356,$A$2:$A$745,A356)))*((K356-'Tela de entrada'!$G$14)/(IF(SUMIFS($K$2:$K$745,$B$2:$B$745,B356,$A$2:$A$745,A356)-('Tela de entrada'!$G$14*'Tela de entrada'!$D$12)=0,1,(SUMIFS($K$2:$K$745,$B$2:$B$745,B356,$A$2:$A$745,A356)-('Tela de entrada'!$G$14*'Tela de entrada'!$D$12)))))</f>
        <v>0</v>
      </c>
      <c r="M356" s="1">
        <f>MAX(0,(SUMIFS($J$2:$J$745,$B$2:$B$745,B356,$A$2:$A$745,A356)-SUMIFS($K$2:$K$745,$B$2:$B$745,B356,$A$2:$A$745,A356)))*(('Tela de entrada'!$G$15-K356)/(IF((('Tela de entrada'!$G$15*'Tela de entrada'!$D$12)-SUMIFS($K$2:$K$745,$B$2:$B$745,B356,$A$2:$A$745,A356))=0,1,(('Tela de entrada'!$G$15*'Tela de entrada'!$D$12)-SUMIFS($K$2:$K$745,$B$2:$B$745,B356,$A$2:$A$745,A356)))))</f>
        <v>0.39653212486319711</v>
      </c>
      <c r="N356" s="1">
        <f>IFERROR(IF(SUM('Tela de entrada'!$G$20:$G$763)&gt;0,INDEX('Tela de entrada'!$G$20:$G$763,MATCH('Contrato Firme'!D356,'Tela de entrada'!$F$20:$F$763,0),1),K356-L356+M356),0)</f>
        <v>9.3245321248631967</v>
      </c>
    </row>
    <row r="357" spans="1:14" x14ac:dyDescent="0.25">
      <c r="A357">
        <v>1</v>
      </c>
      <c r="B357">
        <v>1</v>
      </c>
      <c r="C357">
        <v>1</v>
      </c>
      <c r="D357">
        <v>356</v>
      </c>
      <c r="E357">
        <v>1</v>
      </c>
      <c r="F357" s="1">
        <f>INDEX('Tela de entrada'!$C$20:$C$763,MATCH('Contrato Firme'!D357,'Tela de entrada'!$B$20:$B$763,0),1)</f>
        <v>46</v>
      </c>
      <c r="G357">
        <v>0</v>
      </c>
      <c r="H357">
        <f t="shared" si="14"/>
        <v>46</v>
      </c>
      <c r="I357" s="1">
        <f t="shared" si="15"/>
        <v>2.3E-3</v>
      </c>
      <c r="J357" s="1">
        <f>IF('Tela de entrada'!$G$13="carga",('Tela de entrada'!$G$12*'Tela de entrada'!$D$12)*I357,'Tela de entrada'!$G$12)</f>
        <v>17.111999999999998</v>
      </c>
      <c r="K357" s="1">
        <f>IF('Tela de entrada'!$G$12&gt;0,IFERROR(MIN('Tela de entrada'!$G$15,MAX(J357,'Tela de entrada'!$G$14)),""),0)</f>
        <v>15</v>
      </c>
      <c r="L357" s="1">
        <f>MAX(0,(SUMIFS($K$2:$K$745,$B$2:$B$745,B357,$A$2:$A$745,A357)-SUMIFS($J$2:$J$745,$B$2:$B$745,B357,$A$2:$A$745,A357)))*((K357-'Tela de entrada'!$G$14)/(IF(SUMIFS($K$2:$K$745,$B$2:$B$745,B357,$A$2:$A$745,A357)-('Tela de entrada'!$G$14*'Tela de entrada'!$D$12)=0,1,(SUMIFS($K$2:$K$745,$B$2:$B$745,B357,$A$2:$A$745,A357)-('Tela de entrada'!$G$14*'Tela de entrada'!$D$12)))))</f>
        <v>0</v>
      </c>
      <c r="M357" s="1">
        <f>MAX(0,(SUMIFS($J$2:$J$745,$B$2:$B$745,B357,$A$2:$A$745,A357)-SUMIFS($K$2:$K$745,$B$2:$B$745,B357,$A$2:$A$745,A357)))*(('Tela de entrada'!$G$15-K357)/(IF((('Tela de entrada'!$G$15*'Tela de entrada'!$D$12)-SUMIFS($K$2:$K$745,$B$2:$B$745,B357,$A$2:$A$745,A357))=0,1,(('Tela de entrada'!$G$15*'Tela de entrada'!$D$12)-SUMIFS($K$2:$K$745,$B$2:$B$745,B357,$A$2:$A$745,A357)))))</f>
        <v>0</v>
      </c>
      <c r="N357" s="1">
        <f>IFERROR(IF(SUM('Tela de entrada'!$G$20:$G$763)&gt;0,INDEX('Tela de entrada'!$G$20:$G$763,MATCH('Contrato Firme'!D357,'Tela de entrada'!$F$20:$F$763,0),1),K357-L357+M357),0)</f>
        <v>15</v>
      </c>
    </row>
    <row r="358" spans="1:14" x14ac:dyDescent="0.25">
      <c r="A358">
        <v>1</v>
      </c>
      <c r="B358">
        <v>1</v>
      </c>
      <c r="C358">
        <v>1</v>
      </c>
      <c r="D358">
        <v>357</v>
      </c>
      <c r="E358">
        <v>1</v>
      </c>
      <c r="F358" s="1">
        <f>INDEX('Tela de entrada'!$C$20:$C$763,MATCH('Contrato Firme'!D358,'Tela de entrada'!$B$20:$B$763,0),1)</f>
        <v>44</v>
      </c>
      <c r="G358">
        <v>0</v>
      </c>
      <c r="H358">
        <f t="shared" si="14"/>
        <v>44</v>
      </c>
      <c r="I358" s="1">
        <f t="shared" si="15"/>
        <v>2.2000000000000001E-3</v>
      </c>
      <c r="J358" s="1">
        <f>IF('Tela de entrada'!$G$13="carga",('Tela de entrada'!$G$12*'Tela de entrada'!$D$12)*I358,'Tela de entrada'!$G$12)</f>
        <v>16.368000000000002</v>
      </c>
      <c r="K358" s="1">
        <f>IF('Tela de entrada'!$G$12&gt;0,IFERROR(MIN('Tela de entrada'!$G$15,MAX(J358,'Tela de entrada'!$G$14)),""),0)</f>
        <v>15</v>
      </c>
      <c r="L358" s="1">
        <f>MAX(0,(SUMIFS($K$2:$K$745,$B$2:$B$745,B358,$A$2:$A$745,A358)-SUMIFS($J$2:$J$745,$B$2:$B$745,B358,$A$2:$A$745,A358)))*((K358-'Tela de entrada'!$G$14)/(IF(SUMIFS($K$2:$K$745,$B$2:$B$745,B358,$A$2:$A$745,A358)-('Tela de entrada'!$G$14*'Tela de entrada'!$D$12)=0,1,(SUMIFS($K$2:$K$745,$B$2:$B$745,B358,$A$2:$A$745,A358)-('Tela de entrada'!$G$14*'Tela de entrada'!$D$12)))))</f>
        <v>0</v>
      </c>
      <c r="M358" s="1">
        <f>MAX(0,(SUMIFS($J$2:$J$745,$B$2:$B$745,B358,$A$2:$A$745,A358)-SUMIFS($K$2:$K$745,$B$2:$B$745,B358,$A$2:$A$745,A358)))*(('Tela de entrada'!$G$15-K358)/(IF((('Tela de entrada'!$G$15*'Tela de entrada'!$D$12)-SUMIFS($K$2:$K$745,$B$2:$B$745,B358,$A$2:$A$745,A358))=0,1,(('Tela de entrada'!$G$15*'Tela de entrada'!$D$12)-SUMIFS($K$2:$K$745,$B$2:$B$745,B358,$A$2:$A$745,A358)))))</f>
        <v>0</v>
      </c>
      <c r="N358" s="1">
        <f>IFERROR(IF(SUM('Tela de entrada'!$G$20:$G$763)&gt;0,INDEX('Tela de entrada'!$G$20:$G$763,MATCH('Contrato Firme'!D358,'Tela de entrada'!$F$20:$F$763,0),1),K358-L358+M358),0)</f>
        <v>15</v>
      </c>
    </row>
    <row r="359" spans="1:14" x14ac:dyDescent="0.25">
      <c r="A359">
        <v>1</v>
      </c>
      <c r="B359">
        <v>1</v>
      </c>
      <c r="C359">
        <v>1</v>
      </c>
      <c r="D359">
        <v>358</v>
      </c>
      <c r="E359">
        <v>1</v>
      </c>
      <c r="F359" s="1">
        <f>INDEX('Tela de entrada'!$C$20:$C$763,MATCH('Contrato Firme'!D359,'Tela de entrada'!$B$20:$B$763,0),1)</f>
        <v>8</v>
      </c>
      <c r="G359">
        <v>0</v>
      </c>
      <c r="H359">
        <f t="shared" si="14"/>
        <v>8</v>
      </c>
      <c r="I359" s="1">
        <f t="shared" si="15"/>
        <v>4.0000000000000002E-4</v>
      </c>
      <c r="J359" s="1">
        <f>IF('Tela de entrada'!$G$13="carga",('Tela de entrada'!$G$12*'Tela de entrada'!$D$12)*I359,'Tela de entrada'!$G$12)</f>
        <v>2.976</v>
      </c>
      <c r="K359" s="1">
        <f>IF('Tela de entrada'!$G$12&gt;0,IFERROR(MIN('Tela de entrada'!$G$15,MAX(J359,'Tela de entrada'!$G$14)),""),0)</f>
        <v>3</v>
      </c>
      <c r="L359" s="1">
        <f>MAX(0,(SUMIFS($K$2:$K$745,$B$2:$B$745,B359,$A$2:$A$745,A359)-SUMIFS($J$2:$J$745,$B$2:$B$745,B359,$A$2:$A$745,A359)))*((K359-'Tela de entrada'!$G$14)/(IF(SUMIFS($K$2:$K$745,$B$2:$B$745,B359,$A$2:$A$745,A359)-('Tela de entrada'!$G$14*'Tela de entrada'!$D$12)=0,1,(SUMIFS($K$2:$K$745,$B$2:$B$745,B359,$A$2:$A$745,A359)-('Tela de entrada'!$G$14*'Tela de entrada'!$D$12)))))</f>
        <v>0</v>
      </c>
      <c r="M359" s="1">
        <f>MAX(0,(SUMIFS($J$2:$J$745,$B$2:$B$745,B359,$A$2:$A$745,A359)-SUMIFS($K$2:$K$745,$B$2:$B$745,B359,$A$2:$A$745,A359)))*(('Tela de entrada'!$G$15-K359)/(IF((('Tela de entrada'!$G$15*'Tela de entrada'!$D$12)-SUMIFS($K$2:$K$745,$B$2:$B$745,B359,$A$2:$A$745,A359))=0,1,(('Tela de entrada'!$G$15*'Tela de entrada'!$D$12)-SUMIFS($K$2:$K$745,$B$2:$B$745,B359,$A$2:$A$745,A359)))))</f>
        <v>0.78366032581659484</v>
      </c>
      <c r="N359" s="1">
        <f>IFERROR(IF(SUM('Tela de entrada'!$G$20:$G$763)&gt;0,INDEX('Tela de entrada'!$G$20:$G$763,MATCH('Contrato Firme'!D359,'Tela de entrada'!$F$20:$F$763,0),1),K359-L359+M359),0)</f>
        <v>3.7836603258165948</v>
      </c>
    </row>
    <row r="360" spans="1:14" x14ac:dyDescent="0.25">
      <c r="A360">
        <v>1</v>
      </c>
      <c r="B360">
        <v>1</v>
      </c>
      <c r="C360">
        <v>1</v>
      </c>
      <c r="D360">
        <v>359</v>
      </c>
      <c r="E360">
        <v>1</v>
      </c>
      <c r="F360" s="1">
        <f>INDEX('Tela de entrada'!$C$20:$C$763,MATCH('Contrato Firme'!D360,'Tela de entrada'!$B$20:$B$763,0),1)</f>
        <v>34</v>
      </c>
      <c r="G360">
        <v>0</v>
      </c>
      <c r="H360">
        <f t="shared" si="14"/>
        <v>34</v>
      </c>
      <c r="I360" s="1">
        <f t="shared" si="15"/>
        <v>1.6999999999999999E-3</v>
      </c>
      <c r="J360" s="1">
        <f>IF('Tela de entrada'!$G$13="carga",('Tela de entrada'!$G$12*'Tela de entrada'!$D$12)*I360,'Tela de entrada'!$G$12)</f>
        <v>12.648</v>
      </c>
      <c r="K360" s="1">
        <f>IF('Tela de entrada'!$G$12&gt;0,IFERROR(MIN('Tela de entrada'!$G$15,MAX(J360,'Tela de entrada'!$G$14)),""),0)</f>
        <v>12.648</v>
      </c>
      <c r="L360" s="1">
        <f>MAX(0,(SUMIFS($K$2:$K$745,$B$2:$B$745,B360,$A$2:$A$745,A360)-SUMIFS($J$2:$J$745,$B$2:$B$745,B360,$A$2:$A$745,A360)))*((K360-'Tela de entrada'!$G$14)/(IF(SUMIFS($K$2:$K$745,$B$2:$B$745,B360,$A$2:$A$745,A360)-('Tela de entrada'!$G$14*'Tela de entrada'!$D$12)=0,1,(SUMIFS($K$2:$K$745,$B$2:$B$745,B360,$A$2:$A$745,A360)-('Tela de entrada'!$G$14*'Tela de entrada'!$D$12)))))</f>
        <v>0</v>
      </c>
      <c r="M360" s="1">
        <f>MAX(0,(SUMIFS($J$2:$J$745,$B$2:$B$745,B360,$A$2:$A$745,A360)-SUMIFS($K$2:$K$745,$B$2:$B$745,B360,$A$2:$A$745,A360)))*(('Tela de entrada'!$G$15-K360)/(IF((('Tela de entrada'!$G$15*'Tela de entrada'!$D$12)-SUMIFS($K$2:$K$745,$B$2:$B$745,B360,$A$2:$A$745,A360))=0,1,(('Tela de entrada'!$G$15*'Tela de entrada'!$D$12)-SUMIFS($K$2:$K$745,$B$2:$B$745,B360,$A$2:$A$745,A360)))))</f>
        <v>0.15359742386005262</v>
      </c>
      <c r="N360" s="1">
        <f>IFERROR(IF(SUM('Tela de entrada'!$G$20:$G$763)&gt;0,INDEX('Tela de entrada'!$G$20:$G$763,MATCH('Contrato Firme'!D360,'Tela de entrada'!$F$20:$F$763,0),1),K360-L360+M360),0)</f>
        <v>12.801597423860052</v>
      </c>
    </row>
    <row r="361" spans="1:14" x14ac:dyDescent="0.25">
      <c r="A361">
        <v>1</v>
      </c>
      <c r="B361">
        <v>1</v>
      </c>
      <c r="C361">
        <v>1</v>
      </c>
      <c r="D361">
        <v>360</v>
      </c>
      <c r="E361">
        <v>1</v>
      </c>
      <c r="F361" s="1">
        <f>INDEX('Tela de entrada'!$C$20:$C$763,MATCH('Contrato Firme'!D361,'Tela de entrada'!$B$20:$B$763,0),1)</f>
        <v>40</v>
      </c>
      <c r="G361">
        <v>0</v>
      </c>
      <c r="H361">
        <f t="shared" si="14"/>
        <v>40</v>
      </c>
      <c r="I361" s="1">
        <f t="shared" si="15"/>
        <v>2E-3</v>
      </c>
      <c r="J361" s="1">
        <f>IF('Tela de entrada'!$G$13="carga",('Tela de entrada'!$G$12*'Tela de entrada'!$D$12)*I361,'Tela de entrada'!$G$12)</f>
        <v>14.88</v>
      </c>
      <c r="K361" s="1">
        <f>IF('Tela de entrada'!$G$12&gt;0,IFERROR(MIN('Tela de entrada'!$G$15,MAX(J361,'Tela de entrada'!$G$14)),""),0)</f>
        <v>14.88</v>
      </c>
      <c r="L361" s="1">
        <f>MAX(0,(SUMIFS($K$2:$K$745,$B$2:$B$745,B361,$A$2:$A$745,A361)-SUMIFS($J$2:$J$745,$B$2:$B$745,B361,$A$2:$A$745,A361)))*((K361-'Tela de entrada'!$G$14)/(IF(SUMIFS($K$2:$K$745,$B$2:$B$745,B361,$A$2:$A$745,A361)-('Tela de entrada'!$G$14*'Tela de entrada'!$D$12)=0,1,(SUMIFS($K$2:$K$745,$B$2:$B$745,B361,$A$2:$A$745,A361)-('Tela de entrada'!$G$14*'Tela de entrada'!$D$12)))))</f>
        <v>0</v>
      </c>
      <c r="M361" s="1">
        <f>MAX(0,(SUMIFS($J$2:$J$745,$B$2:$B$745,B361,$A$2:$A$745,A361)-SUMIFS($K$2:$K$745,$B$2:$B$745,B361,$A$2:$A$745,A361)))*(('Tela de entrada'!$G$15-K361)/(IF((('Tela de entrada'!$G$15*'Tela de entrada'!$D$12)-SUMIFS($K$2:$K$745,$B$2:$B$745,B361,$A$2:$A$745,A361))=0,1,(('Tela de entrada'!$G$15*'Tela de entrada'!$D$12)-SUMIFS($K$2:$K$745,$B$2:$B$745,B361,$A$2:$A$745,A361)))))</f>
        <v>7.8366032581658977E-3</v>
      </c>
      <c r="N361" s="1">
        <f>IFERROR(IF(SUM('Tela de entrada'!$G$20:$G$763)&gt;0,INDEX('Tela de entrada'!$G$20:$G$763,MATCH('Contrato Firme'!D361,'Tela de entrada'!$F$20:$F$763,0),1),K361-L361+M361),0)</f>
        <v>14.887836603258167</v>
      </c>
    </row>
    <row r="362" spans="1:14" x14ac:dyDescent="0.25">
      <c r="A362">
        <v>1</v>
      </c>
      <c r="B362">
        <v>1</v>
      </c>
      <c r="C362">
        <v>1</v>
      </c>
      <c r="D362">
        <v>361</v>
      </c>
      <c r="E362">
        <v>1</v>
      </c>
      <c r="F362" s="1">
        <f>INDEX('Tela de entrada'!$C$20:$C$763,MATCH('Contrato Firme'!D362,'Tela de entrada'!$B$20:$B$763,0),1)</f>
        <v>23</v>
      </c>
      <c r="G362">
        <v>0</v>
      </c>
      <c r="H362">
        <f t="shared" si="14"/>
        <v>23</v>
      </c>
      <c r="I362" s="1">
        <f t="shared" si="15"/>
        <v>1.15E-3</v>
      </c>
      <c r="J362" s="1">
        <f>IF('Tela de entrada'!$G$13="carga",('Tela de entrada'!$G$12*'Tela de entrada'!$D$12)*I362,'Tela de entrada'!$G$12)</f>
        <v>8.5559999999999992</v>
      </c>
      <c r="K362" s="1">
        <f>IF('Tela de entrada'!$G$12&gt;0,IFERROR(MIN('Tela de entrada'!$G$15,MAX(J362,'Tela de entrada'!$G$14)),""),0)</f>
        <v>8.5559999999999992</v>
      </c>
      <c r="L362" s="1">
        <f>MAX(0,(SUMIFS($K$2:$K$745,$B$2:$B$745,B362,$A$2:$A$745,A362)-SUMIFS($J$2:$J$745,$B$2:$B$745,B362,$A$2:$A$745,A362)))*((K362-'Tela de entrada'!$G$14)/(IF(SUMIFS($K$2:$K$745,$B$2:$B$745,B362,$A$2:$A$745,A362)-('Tela de entrada'!$G$14*'Tela de entrada'!$D$12)=0,1,(SUMIFS($K$2:$K$745,$B$2:$B$745,B362,$A$2:$A$745,A362)-('Tela de entrada'!$G$14*'Tela de entrada'!$D$12)))))</f>
        <v>0</v>
      </c>
      <c r="M362" s="1">
        <f>MAX(0,(SUMIFS($J$2:$J$745,$B$2:$B$745,B362,$A$2:$A$745,A362)-SUMIFS($K$2:$K$745,$B$2:$B$745,B362,$A$2:$A$745,A362)))*(('Tela de entrada'!$G$15-K362)/(IF((('Tela de entrada'!$G$15*'Tela de entrada'!$D$12)-SUMIFS($K$2:$K$745,$B$2:$B$745,B362,$A$2:$A$745,A362))=0,1,(('Tela de entrada'!$G$15*'Tela de entrada'!$D$12)-SUMIFS($K$2:$K$745,$B$2:$B$745,B362,$A$2:$A$745,A362)))))</f>
        <v>0.42082559496351152</v>
      </c>
      <c r="N362" s="1">
        <f>IFERROR(IF(SUM('Tela de entrada'!$G$20:$G$763)&gt;0,INDEX('Tela de entrada'!$G$20:$G$763,MATCH('Contrato Firme'!D362,'Tela de entrada'!$F$20:$F$763,0),1),K362-L362+M362),0)</f>
        <v>8.9768255949635112</v>
      </c>
    </row>
    <row r="363" spans="1:14" x14ac:dyDescent="0.25">
      <c r="A363">
        <v>1</v>
      </c>
      <c r="B363">
        <v>1</v>
      </c>
      <c r="C363">
        <v>1</v>
      </c>
      <c r="D363">
        <v>362</v>
      </c>
      <c r="E363">
        <v>1</v>
      </c>
      <c r="F363" s="1">
        <f>INDEX('Tela de entrada'!$C$20:$C$763,MATCH('Contrato Firme'!D363,'Tela de entrada'!$B$20:$B$763,0),1)</f>
        <v>30</v>
      </c>
      <c r="G363">
        <v>0</v>
      </c>
      <c r="H363">
        <f t="shared" si="14"/>
        <v>30</v>
      </c>
      <c r="I363" s="1">
        <f t="shared" si="15"/>
        <v>1.5E-3</v>
      </c>
      <c r="J363" s="1">
        <f>IF('Tela de entrada'!$G$13="carga",('Tela de entrada'!$G$12*'Tela de entrada'!$D$12)*I363,'Tela de entrada'!$G$12)</f>
        <v>11.16</v>
      </c>
      <c r="K363" s="1">
        <f>IF('Tela de entrada'!$G$12&gt;0,IFERROR(MIN('Tela de entrada'!$G$15,MAX(J363,'Tela de entrada'!$G$14)),""),0)</f>
        <v>11.16</v>
      </c>
      <c r="L363" s="1">
        <f>MAX(0,(SUMIFS($K$2:$K$745,$B$2:$B$745,B363,$A$2:$A$745,A363)-SUMIFS($J$2:$J$745,$B$2:$B$745,B363,$A$2:$A$745,A363)))*((K363-'Tela de entrada'!$G$14)/(IF(SUMIFS($K$2:$K$745,$B$2:$B$745,B363,$A$2:$A$745,A363)-('Tela de entrada'!$G$14*'Tela de entrada'!$D$12)=0,1,(SUMIFS($K$2:$K$745,$B$2:$B$745,B363,$A$2:$A$745,A363)-('Tela de entrada'!$G$14*'Tela de entrada'!$D$12)))))</f>
        <v>0</v>
      </c>
      <c r="M363" s="1">
        <f>MAX(0,(SUMIFS($J$2:$J$745,$B$2:$B$745,B363,$A$2:$A$745,A363)-SUMIFS($K$2:$K$745,$B$2:$B$745,B363,$A$2:$A$745,A363)))*(('Tela de entrada'!$G$15-K363)/(IF((('Tela de entrada'!$G$15*'Tela de entrada'!$D$12)-SUMIFS($K$2:$K$745,$B$2:$B$745,B363,$A$2:$A$745,A363))=0,1,(('Tela de entrada'!$G$15*'Tela de entrada'!$D$12)-SUMIFS($K$2:$K$745,$B$2:$B$745,B363,$A$2:$A$745,A363)))))</f>
        <v>0.25077130426131033</v>
      </c>
      <c r="N363" s="1">
        <f>IFERROR(IF(SUM('Tela de entrada'!$G$20:$G$763)&gt;0,INDEX('Tela de entrada'!$G$20:$G$763,MATCH('Contrato Firme'!D363,'Tela de entrada'!$F$20:$F$763,0),1),K363-L363+M363),0)</f>
        <v>11.41077130426131</v>
      </c>
    </row>
    <row r="364" spans="1:14" x14ac:dyDescent="0.25">
      <c r="A364">
        <v>1</v>
      </c>
      <c r="B364">
        <v>1</v>
      </c>
      <c r="C364">
        <v>1</v>
      </c>
      <c r="D364">
        <v>363</v>
      </c>
      <c r="E364">
        <v>1</v>
      </c>
      <c r="F364" s="1">
        <f>INDEX('Tela de entrada'!$C$20:$C$763,MATCH('Contrato Firme'!D364,'Tela de entrada'!$B$20:$B$763,0),1)</f>
        <v>22</v>
      </c>
      <c r="G364">
        <v>0</v>
      </c>
      <c r="H364">
        <f t="shared" si="14"/>
        <v>22</v>
      </c>
      <c r="I364" s="1">
        <f t="shared" si="15"/>
        <v>1.1000000000000001E-3</v>
      </c>
      <c r="J364" s="1">
        <f>IF('Tela de entrada'!$G$13="carga",('Tela de entrada'!$G$12*'Tela de entrada'!$D$12)*I364,'Tela de entrada'!$G$12)</f>
        <v>8.1840000000000011</v>
      </c>
      <c r="K364" s="1">
        <f>IF('Tela de entrada'!$G$12&gt;0,IFERROR(MIN('Tela de entrada'!$G$15,MAX(J364,'Tela de entrada'!$G$14)),""),0)</f>
        <v>8.1840000000000011</v>
      </c>
      <c r="L364" s="1">
        <f>MAX(0,(SUMIFS($K$2:$K$745,$B$2:$B$745,B364,$A$2:$A$745,A364)-SUMIFS($J$2:$J$745,$B$2:$B$745,B364,$A$2:$A$745,A364)))*((K364-'Tela de entrada'!$G$14)/(IF(SUMIFS($K$2:$K$745,$B$2:$B$745,B364,$A$2:$A$745,A364)-('Tela de entrada'!$G$14*'Tela de entrada'!$D$12)=0,1,(SUMIFS($K$2:$K$745,$B$2:$B$745,B364,$A$2:$A$745,A364)-('Tela de entrada'!$G$14*'Tela de entrada'!$D$12)))))</f>
        <v>0</v>
      </c>
      <c r="M364" s="1">
        <f>MAX(0,(SUMIFS($J$2:$J$745,$B$2:$B$745,B364,$A$2:$A$745,A364)-SUMIFS($K$2:$K$745,$B$2:$B$745,B364,$A$2:$A$745,A364)))*(('Tela de entrada'!$G$15-K364)/(IF((('Tela de entrada'!$G$15*'Tela de entrada'!$D$12)-SUMIFS($K$2:$K$745,$B$2:$B$745,B364,$A$2:$A$745,A364))=0,1,(('Tela de entrada'!$G$15*'Tela de entrada'!$D$12)-SUMIFS($K$2:$K$745,$B$2:$B$745,B364,$A$2:$A$745,A364)))))</f>
        <v>0.44511906506382587</v>
      </c>
      <c r="N364" s="1">
        <f>IFERROR(IF(SUM('Tela de entrada'!$G$20:$G$763)&gt;0,INDEX('Tela de entrada'!$G$20:$G$763,MATCH('Contrato Firme'!D364,'Tela de entrada'!$F$20:$F$763,0),1),K364-L364+M364),0)</f>
        <v>8.6291190650638274</v>
      </c>
    </row>
    <row r="365" spans="1:14" x14ac:dyDescent="0.25">
      <c r="A365">
        <v>1</v>
      </c>
      <c r="B365">
        <v>1</v>
      </c>
      <c r="C365">
        <v>1</v>
      </c>
      <c r="D365">
        <v>364</v>
      </c>
      <c r="E365">
        <v>1</v>
      </c>
      <c r="F365" s="1">
        <f>INDEX('Tela de entrada'!$C$20:$C$763,MATCH('Contrato Firme'!D365,'Tela de entrada'!$B$20:$B$763,0),1)</f>
        <v>19</v>
      </c>
      <c r="G365">
        <v>0</v>
      </c>
      <c r="H365">
        <f t="shared" si="14"/>
        <v>19</v>
      </c>
      <c r="I365" s="1">
        <f t="shared" si="15"/>
        <v>9.5E-4</v>
      </c>
      <c r="J365" s="1">
        <f>IF('Tela de entrada'!$G$13="carga",('Tela de entrada'!$G$12*'Tela de entrada'!$D$12)*I365,'Tela de entrada'!$G$12)</f>
        <v>7.0679999999999996</v>
      </c>
      <c r="K365" s="1">
        <f>IF('Tela de entrada'!$G$12&gt;0,IFERROR(MIN('Tela de entrada'!$G$15,MAX(J365,'Tela de entrada'!$G$14)),""),0)</f>
        <v>7.0679999999999996</v>
      </c>
      <c r="L365" s="1">
        <f>MAX(0,(SUMIFS($K$2:$K$745,$B$2:$B$745,B365,$A$2:$A$745,A365)-SUMIFS($J$2:$J$745,$B$2:$B$745,B365,$A$2:$A$745,A365)))*((K365-'Tela de entrada'!$G$14)/(IF(SUMIFS($K$2:$K$745,$B$2:$B$745,B365,$A$2:$A$745,A365)-('Tela de entrada'!$G$14*'Tela de entrada'!$D$12)=0,1,(SUMIFS($K$2:$K$745,$B$2:$B$745,B365,$A$2:$A$745,A365)-('Tela de entrada'!$G$14*'Tela de entrada'!$D$12)))))</f>
        <v>0</v>
      </c>
      <c r="M365" s="1">
        <f>MAX(0,(SUMIFS($J$2:$J$745,$B$2:$B$745,B365,$A$2:$A$745,A365)-SUMIFS($K$2:$K$745,$B$2:$B$745,B365,$A$2:$A$745,A365)))*(('Tela de entrada'!$G$15-K365)/(IF((('Tela de entrada'!$G$15*'Tela de entrada'!$D$12)-SUMIFS($K$2:$K$745,$B$2:$B$745,B365,$A$2:$A$745,A365))=0,1,(('Tela de entrada'!$G$15*'Tela de entrada'!$D$12)-SUMIFS($K$2:$K$745,$B$2:$B$745,B365,$A$2:$A$745,A365)))))</f>
        <v>0.51799947536476931</v>
      </c>
      <c r="N365" s="1">
        <f>IFERROR(IF(SUM('Tela de entrada'!$G$20:$G$763)&gt;0,INDEX('Tela de entrada'!$G$20:$G$763,MATCH('Contrato Firme'!D365,'Tela de entrada'!$F$20:$F$763,0),1),K365-L365+M365),0)</f>
        <v>7.585999475364769</v>
      </c>
    </row>
    <row r="366" spans="1:14" x14ac:dyDescent="0.25">
      <c r="A366">
        <v>1</v>
      </c>
      <c r="B366">
        <v>1</v>
      </c>
      <c r="C366">
        <v>1</v>
      </c>
      <c r="D366">
        <v>365</v>
      </c>
      <c r="E366">
        <v>1</v>
      </c>
      <c r="F366" s="1">
        <f>INDEX('Tela de entrada'!$C$20:$C$763,MATCH('Contrato Firme'!D366,'Tela de entrada'!$B$20:$B$763,0),1)</f>
        <v>26</v>
      </c>
      <c r="G366">
        <v>0</v>
      </c>
      <c r="H366">
        <f t="shared" si="14"/>
        <v>26</v>
      </c>
      <c r="I366" s="1">
        <f t="shared" si="15"/>
        <v>1.2999999999999999E-3</v>
      </c>
      <c r="J366" s="1">
        <f>IF('Tela de entrada'!$G$13="carga",('Tela de entrada'!$G$12*'Tela de entrada'!$D$12)*I366,'Tela de entrada'!$G$12)</f>
        <v>9.6719999999999988</v>
      </c>
      <c r="K366" s="1">
        <f>IF('Tela de entrada'!$G$12&gt;0,IFERROR(MIN('Tela de entrada'!$G$15,MAX(J366,'Tela de entrada'!$G$14)),""),0)</f>
        <v>9.6719999999999988</v>
      </c>
      <c r="L366" s="1">
        <f>MAX(0,(SUMIFS($K$2:$K$745,$B$2:$B$745,B366,$A$2:$A$745,A366)-SUMIFS($J$2:$J$745,$B$2:$B$745,B366,$A$2:$A$745,A366)))*((K366-'Tela de entrada'!$G$14)/(IF(SUMIFS($K$2:$K$745,$B$2:$B$745,B366,$A$2:$A$745,A366)-('Tela de entrada'!$G$14*'Tela de entrada'!$D$12)=0,1,(SUMIFS($K$2:$K$745,$B$2:$B$745,B366,$A$2:$A$745,A366)-('Tela de entrada'!$G$14*'Tela de entrada'!$D$12)))))</f>
        <v>0</v>
      </c>
      <c r="M366" s="1">
        <f>MAX(0,(SUMIFS($J$2:$J$745,$B$2:$B$745,B366,$A$2:$A$745,A366)-SUMIFS($K$2:$K$745,$B$2:$B$745,B366,$A$2:$A$745,A366)))*(('Tela de entrada'!$G$15-K366)/(IF((('Tela de entrada'!$G$15*'Tela de entrada'!$D$12)-SUMIFS($K$2:$K$745,$B$2:$B$745,B366,$A$2:$A$745,A366))=0,1,(('Tela de entrada'!$G$15*'Tela de entrada'!$D$12)-SUMIFS($K$2:$K$745,$B$2:$B$745,B366,$A$2:$A$745,A366)))))</f>
        <v>0.34794518466256819</v>
      </c>
      <c r="N366" s="1">
        <f>IFERROR(IF(SUM('Tela de entrada'!$G$20:$G$763)&gt;0,INDEX('Tela de entrada'!$G$20:$G$763,MATCH('Contrato Firme'!D366,'Tela de entrada'!$F$20:$F$763,0),1),K366-L366+M366),0)</f>
        <v>10.019945184662568</v>
      </c>
    </row>
    <row r="367" spans="1:14" x14ac:dyDescent="0.25">
      <c r="A367">
        <v>1</v>
      </c>
      <c r="B367">
        <v>1</v>
      </c>
      <c r="C367">
        <v>1</v>
      </c>
      <c r="D367">
        <v>366</v>
      </c>
      <c r="E367">
        <v>1</v>
      </c>
      <c r="F367" s="1">
        <f>INDEX('Tela de entrada'!$C$20:$C$763,MATCH('Contrato Firme'!D367,'Tela de entrada'!$B$20:$B$763,0),1)</f>
        <v>10</v>
      </c>
      <c r="G367">
        <v>0</v>
      </c>
      <c r="H367">
        <f t="shared" si="14"/>
        <v>10</v>
      </c>
      <c r="I367" s="1">
        <f t="shared" si="15"/>
        <v>5.0000000000000001E-4</v>
      </c>
      <c r="J367" s="1">
        <f>IF('Tela de entrada'!$G$13="carga",('Tela de entrada'!$G$12*'Tela de entrada'!$D$12)*I367,'Tela de entrada'!$G$12)</f>
        <v>3.72</v>
      </c>
      <c r="K367" s="1">
        <f>IF('Tela de entrada'!$G$12&gt;0,IFERROR(MIN('Tela de entrada'!$G$15,MAX(J367,'Tela de entrada'!$G$14)),""),0)</f>
        <v>3.72</v>
      </c>
      <c r="L367" s="1">
        <f>MAX(0,(SUMIFS($K$2:$K$745,$B$2:$B$745,B367,$A$2:$A$745,A367)-SUMIFS($J$2:$J$745,$B$2:$B$745,B367,$A$2:$A$745,A367)))*((K367-'Tela de entrada'!$G$14)/(IF(SUMIFS($K$2:$K$745,$B$2:$B$745,B367,$A$2:$A$745,A367)-('Tela de entrada'!$G$14*'Tela de entrada'!$D$12)=0,1,(SUMIFS($K$2:$K$745,$B$2:$B$745,B367,$A$2:$A$745,A367)-('Tela de entrada'!$G$14*'Tela de entrada'!$D$12)))))</f>
        <v>0</v>
      </c>
      <c r="M367" s="1">
        <f>MAX(0,(SUMIFS($J$2:$J$745,$B$2:$B$745,B367,$A$2:$A$745,A367)-SUMIFS($K$2:$K$745,$B$2:$B$745,B367,$A$2:$A$745,A367)))*(('Tela de entrada'!$G$15-K367)/(IF((('Tela de entrada'!$G$15*'Tela de entrada'!$D$12)-SUMIFS($K$2:$K$745,$B$2:$B$745,B367,$A$2:$A$745,A367))=0,1,(('Tela de entrada'!$G$15*'Tela de entrada'!$D$12)-SUMIFS($K$2:$K$745,$B$2:$B$745,B367,$A$2:$A$745,A367)))))</f>
        <v>0.73664070626759925</v>
      </c>
      <c r="N367" s="1">
        <f>IFERROR(IF(SUM('Tela de entrada'!$G$20:$G$763)&gt;0,INDEX('Tela de entrada'!$G$20:$G$763,MATCH('Contrato Firme'!D367,'Tela de entrada'!$F$20:$F$763,0),1),K367-L367+M367),0)</f>
        <v>4.4566407062675992</v>
      </c>
    </row>
    <row r="368" spans="1:14" x14ac:dyDescent="0.25">
      <c r="A368">
        <v>1</v>
      </c>
      <c r="B368">
        <v>1</v>
      </c>
      <c r="C368">
        <v>1</v>
      </c>
      <c r="D368">
        <v>367</v>
      </c>
      <c r="E368">
        <v>1</v>
      </c>
      <c r="F368" s="1">
        <f>INDEX('Tela de entrada'!$C$20:$C$763,MATCH('Contrato Firme'!D368,'Tela de entrada'!$B$20:$B$763,0),1)</f>
        <v>26</v>
      </c>
      <c r="G368">
        <v>0</v>
      </c>
      <c r="H368">
        <f t="shared" si="14"/>
        <v>26</v>
      </c>
      <c r="I368" s="1">
        <f t="shared" si="15"/>
        <v>1.2999999999999999E-3</v>
      </c>
      <c r="J368" s="1">
        <f>IF('Tela de entrada'!$G$13="carga",('Tela de entrada'!$G$12*'Tela de entrada'!$D$12)*I368,'Tela de entrada'!$G$12)</f>
        <v>9.6719999999999988</v>
      </c>
      <c r="K368" s="1">
        <f>IF('Tela de entrada'!$G$12&gt;0,IFERROR(MIN('Tela de entrada'!$G$15,MAX(J368,'Tela de entrada'!$G$14)),""),0)</f>
        <v>9.6719999999999988</v>
      </c>
      <c r="L368" s="1">
        <f>MAX(0,(SUMIFS($K$2:$K$745,$B$2:$B$745,B368,$A$2:$A$745,A368)-SUMIFS($J$2:$J$745,$B$2:$B$745,B368,$A$2:$A$745,A368)))*((K368-'Tela de entrada'!$G$14)/(IF(SUMIFS($K$2:$K$745,$B$2:$B$745,B368,$A$2:$A$745,A368)-('Tela de entrada'!$G$14*'Tela de entrada'!$D$12)=0,1,(SUMIFS($K$2:$K$745,$B$2:$B$745,B368,$A$2:$A$745,A368)-('Tela de entrada'!$G$14*'Tela de entrada'!$D$12)))))</f>
        <v>0</v>
      </c>
      <c r="M368" s="1">
        <f>MAX(0,(SUMIFS($J$2:$J$745,$B$2:$B$745,B368,$A$2:$A$745,A368)-SUMIFS($K$2:$K$745,$B$2:$B$745,B368,$A$2:$A$745,A368)))*(('Tela de entrada'!$G$15-K368)/(IF((('Tela de entrada'!$G$15*'Tela de entrada'!$D$12)-SUMIFS($K$2:$K$745,$B$2:$B$745,B368,$A$2:$A$745,A368))=0,1,(('Tela de entrada'!$G$15*'Tela de entrada'!$D$12)-SUMIFS($K$2:$K$745,$B$2:$B$745,B368,$A$2:$A$745,A368)))))</f>
        <v>0.34794518466256819</v>
      </c>
      <c r="N368" s="1">
        <f>IFERROR(IF(SUM('Tela de entrada'!$G$20:$G$763)&gt;0,INDEX('Tela de entrada'!$G$20:$G$763,MATCH('Contrato Firme'!D368,'Tela de entrada'!$F$20:$F$763,0),1),K368-L368+M368),0)</f>
        <v>10.019945184662568</v>
      </c>
    </row>
    <row r="369" spans="1:14" x14ac:dyDescent="0.25">
      <c r="A369">
        <v>1</v>
      </c>
      <c r="B369">
        <v>1</v>
      </c>
      <c r="C369">
        <v>1</v>
      </c>
      <c r="D369">
        <v>368</v>
      </c>
      <c r="E369">
        <v>1</v>
      </c>
      <c r="F369" s="1">
        <f>INDEX('Tela de entrada'!$C$20:$C$763,MATCH('Contrato Firme'!D369,'Tela de entrada'!$B$20:$B$763,0),1)</f>
        <v>50</v>
      </c>
      <c r="G369">
        <v>0</v>
      </c>
      <c r="H369">
        <f t="shared" si="14"/>
        <v>50</v>
      </c>
      <c r="I369" s="1">
        <f t="shared" si="15"/>
        <v>2.5000000000000001E-3</v>
      </c>
      <c r="J369" s="1">
        <f>IF('Tela de entrada'!$G$13="carga",('Tela de entrada'!$G$12*'Tela de entrada'!$D$12)*I369,'Tela de entrada'!$G$12)</f>
        <v>18.600000000000001</v>
      </c>
      <c r="K369" s="1">
        <f>IF('Tela de entrada'!$G$12&gt;0,IFERROR(MIN('Tela de entrada'!$G$15,MAX(J369,'Tela de entrada'!$G$14)),""),0)</f>
        <v>15</v>
      </c>
      <c r="L369" s="1">
        <f>MAX(0,(SUMIFS($K$2:$K$745,$B$2:$B$745,B369,$A$2:$A$745,A369)-SUMIFS($J$2:$J$745,$B$2:$B$745,B369,$A$2:$A$745,A369)))*((K369-'Tela de entrada'!$G$14)/(IF(SUMIFS($K$2:$K$745,$B$2:$B$745,B369,$A$2:$A$745,A369)-('Tela de entrada'!$G$14*'Tela de entrada'!$D$12)=0,1,(SUMIFS($K$2:$K$745,$B$2:$B$745,B369,$A$2:$A$745,A369)-('Tela de entrada'!$G$14*'Tela de entrada'!$D$12)))))</f>
        <v>0</v>
      </c>
      <c r="M369" s="1">
        <f>MAX(0,(SUMIFS($J$2:$J$745,$B$2:$B$745,B369,$A$2:$A$745,A369)-SUMIFS($K$2:$K$745,$B$2:$B$745,B369,$A$2:$A$745,A369)))*(('Tela de entrada'!$G$15-K369)/(IF((('Tela de entrada'!$G$15*'Tela de entrada'!$D$12)-SUMIFS($K$2:$K$745,$B$2:$B$745,B369,$A$2:$A$745,A369))=0,1,(('Tela de entrada'!$G$15*'Tela de entrada'!$D$12)-SUMIFS($K$2:$K$745,$B$2:$B$745,B369,$A$2:$A$745,A369)))))</f>
        <v>0</v>
      </c>
      <c r="N369" s="1">
        <f>IFERROR(IF(SUM('Tela de entrada'!$G$20:$G$763)&gt;0,INDEX('Tela de entrada'!$G$20:$G$763,MATCH('Contrato Firme'!D369,'Tela de entrada'!$F$20:$F$763,0),1),K369-L369+M369),0)</f>
        <v>15</v>
      </c>
    </row>
    <row r="370" spans="1:14" x14ac:dyDescent="0.25">
      <c r="A370">
        <v>1</v>
      </c>
      <c r="B370">
        <v>1</v>
      </c>
      <c r="C370">
        <v>1</v>
      </c>
      <c r="D370">
        <v>369</v>
      </c>
      <c r="E370">
        <v>1</v>
      </c>
      <c r="F370" s="1">
        <f>INDEX('Tela de entrada'!$C$20:$C$763,MATCH('Contrato Firme'!D370,'Tela de entrada'!$B$20:$B$763,0),1)</f>
        <v>16</v>
      </c>
      <c r="G370">
        <v>0</v>
      </c>
      <c r="H370">
        <f t="shared" si="14"/>
        <v>16</v>
      </c>
      <c r="I370" s="1">
        <f t="shared" si="15"/>
        <v>8.0000000000000004E-4</v>
      </c>
      <c r="J370" s="1">
        <f>IF('Tela de entrada'!$G$13="carga",('Tela de entrada'!$G$12*'Tela de entrada'!$D$12)*I370,'Tela de entrada'!$G$12)</f>
        <v>5.952</v>
      </c>
      <c r="K370" s="1">
        <f>IF('Tela de entrada'!$G$12&gt;0,IFERROR(MIN('Tela de entrada'!$G$15,MAX(J370,'Tela de entrada'!$G$14)),""),0)</f>
        <v>5.952</v>
      </c>
      <c r="L370" s="1">
        <f>MAX(0,(SUMIFS($K$2:$K$745,$B$2:$B$745,B370,$A$2:$A$745,A370)-SUMIFS($J$2:$J$745,$B$2:$B$745,B370,$A$2:$A$745,A370)))*((K370-'Tela de entrada'!$G$14)/(IF(SUMIFS($K$2:$K$745,$B$2:$B$745,B370,$A$2:$A$745,A370)-('Tela de entrada'!$G$14*'Tela de entrada'!$D$12)=0,1,(SUMIFS($K$2:$K$745,$B$2:$B$745,B370,$A$2:$A$745,A370)-('Tela de entrada'!$G$14*'Tela de entrada'!$D$12)))))</f>
        <v>0</v>
      </c>
      <c r="M370" s="1">
        <f>MAX(0,(SUMIFS($J$2:$J$745,$B$2:$B$745,B370,$A$2:$A$745,A370)-SUMIFS($K$2:$K$745,$B$2:$B$745,B370,$A$2:$A$745,A370)))*(('Tela de entrada'!$G$15-K370)/(IF((('Tela de entrada'!$G$15*'Tela de entrada'!$D$12)-SUMIFS($K$2:$K$745,$B$2:$B$745,B370,$A$2:$A$745,A370))=0,1,(('Tela de entrada'!$G$15*'Tela de entrada'!$D$12)-SUMIFS($K$2:$K$745,$B$2:$B$745,B370,$A$2:$A$745,A370)))))</f>
        <v>0.59087988566571259</v>
      </c>
      <c r="N370" s="1">
        <f>IFERROR(IF(SUM('Tela de entrada'!$G$20:$G$763)&gt;0,INDEX('Tela de entrada'!$G$20:$G$763,MATCH('Contrato Firme'!D370,'Tela de entrada'!$F$20:$F$763,0),1),K370-L370+M370),0)</f>
        <v>6.5428798856657124</v>
      </c>
    </row>
    <row r="371" spans="1:14" x14ac:dyDescent="0.25">
      <c r="A371">
        <v>1</v>
      </c>
      <c r="B371">
        <v>1</v>
      </c>
      <c r="C371">
        <v>1</v>
      </c>
      <c r="D371">
        <v>370</v>
      </c>
      <c r="E371">
        <v>1</v>
      </c>
      <c r="F371" s="1">
        <f>INDEX('Tela de entrada'!$C$20:$C$763,MATCH('Contrato Firme'!D371,'Tela de entrada'!$B$20:$B$763,0),1)</f>
        <v>27</v>
      </c>
      <c r="G371">
        <v>0</v>
      </c>
      <c r="H371">
        <f t="shared" si="14"/>
        <v>27</v>
      </c>
      <c r="I371" s="1">
        <f t="shared" si="15"/>
        <v>1.3500000000000001E-3</v>
      </c>
      <c r="J371" s="1">
        <f>IF('Tela de entrada'!$G$13="carga",('Tela de entrada'!$G$12*'Tela de entrada'!$D$12)*I371,'Tela de entrada'!$G$12)</f>
        <v>10.044</v>
      </c>
      <c r="K371" s="1">
        <f>IF('Tela de entrada'!$G$12&gt;0,IFERROR(MIN('Tela de entrada'!$G$15,MAX(J371,'Tela de entrada'!$G$14)),""),0)</f>
        <v>10.044</v>
      </c>
      <c r="L371" s="1">
        <f>MAX(0,(SUMIFS($K$2:$K$745,$B$2:$B$745,B371,$A$2:$A$745,A371)-SUMIFS($J$2:$J$745,$B$2:$B$745,B371,$A$2:$A$745,A371)))*((K371-'Tela de entrada'!$G$14)/(IF(SUMIFS($K$2:$K$745,$B$2:$B$745,B371,$A$2:$A$745,A371)-('Tela de entrada'!$G$14*'Tela de entrada'!$D$12)=0,1,(SUMIFS($K$2:$K$745,$B$2:$B$745,B371,$A$2:$A$745,A371)-('Tela de entrada'!$G$14*'Tela de entrada'!$D$12)))))</f>
        <v>0</v>
      </c>
      <c r="M371" s="1">
        <f>MAX(0,(SUMIFS($J$2:$J$745,$B$2:$B$745,B371,$A$2:$A$745,A371)-SUMIFS($K$2:$K$745,$B$2:$B$745,B371,$A$2:$A$745,A371)))*(('Tela de entrada'!$G$15-K371)/(IF((('Tela de entrada'!$G$15*'Tela de entrada'!$D$12)-SUMIFS($K$2:$K$745,$B$2:$B$745,B371,$A$2:$A$745,A371))=0,1,(('Tela de entrada'!$G$15*'Tela de entrada'!$D$12)-SUMIFS($K$2:$K$745,$B$2:$B$745,B371,$A$2:$A$745,A371)))))</f>
        <v>0.32365171456225367</v>
      </c>
      <c r="N371" s="1">
        <f>IFERROR(IF(SUM('Tela de entrada'!$G$20:$G$763)&gt;0,INDEX('Tela de entrada'!$G$20:$G$763,MATCH('Contrato Firme'!D371,'Tela de entrada'!$F$20:$F$763,0),1),K371-L371+M371),0)</f>
        <v>10.367651714562253</v>
      </c>
    </row>
    <row r="372" spans="1:14" x14ac:dyDescent="0.25">
      <c r="A372">
        <v>1</v>
      </c>
      <c r="B372">
        <v>1</v>
      </c>
      <c r="C372">
        <v>1</v>
      </c>
      <c r="D372">
        <v>371</v>
      </c>
      <c r="E372">
        <v>1</v>
      </c>
      <c r="F372" s="1">
        <f>INDEX('Tela de entrada'!$C$20:$C$763,MATCH('Contrato Firme'!D372,'Tela de entrada'!$B$20:$B$763,0),1)</f>
        <v>14</v>
      </c>
      <c r="G372">
        <v>0</v>
      </c>
      <c r="H372">
        <f t="shared" si="14"/>
        <v>14</v>
      </c>
      <c r="I372" s="1">
        <f t="shared" si="15"/>
        <v>6.9999999999999999E-4</v>
      </c>
      <c r="J372" s="1">
        <f>IF('Tela de entrada'!$G$13="carga",('Tela de entrada'!$G$12*'Tela de entrada'!$D$12)*I372,'Tela de entrada'!$G$12)</f>
        <v>5.2080000000000002</v>
      </c>
      <c r="K372" s="1">
        <f>IF('Tela de entrada'!$G$12&gt;0,IFERROR(MIN('Tela de entrada'!$G$15,MAX(J372,'Tela de entrada'!$G$14)),""),0)</f>
        <v>5.2080000000000002</v>
      </c>
      <c r="L372" s="1">
        <f>MAX(0,(SUMIFS($K$2:$K$745,$B$2:$B$745,B372,$A$2:$A$745,A372)-SUMIFS($J$2:$J$745,$B$2:$B$745,B372,$A$2:$A$745,A372)))*((K372-'Tela de entrada'!$G$14)/(IF(SUMIFS($K$2:$K$745,$B$2:$B$745,B372,$A$2:$A$745,A372)-('Tela de entrada'!$G$14*'Tela de entrada'!$D$12)=0,1,(SUMIFS($K$2:$K$745,$B$2:$B$745,B372,$A$2:$A$745,A372)-('Tela de entrada'!$G$14*'Tela de entrada'!$D$12)))))</f>
        <v>0</v>
      </c>
      <c r="M372" s="1">
        <f>MAX(0,(SUMIFS($J$2:$J$745,$B$2:$B$745,B372,$A$2:$A$745,A372)-SUMIFS($K$2:$K$745,$B$2:$B$745,B372,$A$2:$A$745,A372)))*(('Tela de entrada'!$G$15-K372)/(IF((('Tela de entrada'!$G$15*'Tela de entrada'!$D$12)-SUMIFS($K$2:$K$745,$B$2:$B$745,B372,$A$2:$A$745,A372))=0,1,(('Tela de entrada'!$G$15*'Tela de entrada'!$D$12)-SUMIFS($K$2:$K$745,$B$2:$B$745,B372,$A$2:$A$745,A372)))))</f>
        <v>0.6394668258663414</v>
      </c>
      <c r="N372" s="1">
        <f>IFERROR(IF(SUM('Tela de entrada'!$G$20:$G$763)&gt;0,INDEX('Tela de entrada'!$G$20:$G$763,MATCH('Contrato Firme'!D372,'Tela de entrada'!$F$20:$F$763,0),1),K372-L372+M372),0)</f>
        <v>5.8474668258663414</v>
      </c>
    </row>
    <row r="373" spans="1:14" x14ac:dyDescent="0.25">
      <c r="A373">
        <v>1</v>
      </c>
      <c r="B373">
        <v>1</v>
      </c>
      <c r="C373">
        <v>1</v>
      </c>
      <c r="D373">
        <v>372</v>
      </c>
      <c r="E373">
        <v>1</v>
      </c>
      <c r="F373" s="1">
        <f>INDEX('Tela de entrada'!$C$20:$C$763,MATCH('Contrato Firme'!D373,'Tela de entrada'!$B$20:$B$763,0),1)</f>
        <v>31</v>
      </c>
      <c r="G373">
        <v>0</v>
      </c>
      <c r="H373">
        <f t="shared" si="14"/>
        <v>31</v>
      </c>
      <c r="I373" s="1">
        <f t="shared" si="15"/>
        <v>1.5499999999999999E-3</v>
      </c>
      <c r="J373" s="1">
        <f>IF('Tela de entrada'!$G$13="carga",('Tela de entrada'!$G$12*'Tela de entrada'!$D$12)*I373,'Tela de entrada'!$G$12)</f>
        <v>11.532</v>
      </c>
      <c r="K373" s="1">
        <f>IF('Tela de entrada'!$G$12&gt;0,IFERROR(MIN('Tela de entrada'!$G$15,MAX(J373,'Tela de entrada'!$G$14)),""),0)</f>
        <v>11.532</v>
      </c>
      <c r="L373" s="1">
        <f>MAX(0,(SUMIFS($K$2:$K$745,$B$2:$B$745,B373,$A$2:$A$745,A373)-SUMIFS($J$2:$J$745,$B$2:$B$745,B373,$A$2:$A$745,A373)))*((K373-'Tela de entrada'!$G$14)/(IF(SUMIFS($K$2:$K$745,$B$2:$B$745,B373,$A$2:$A$745,A373)-('Tela de entrada'!$G$14*'Tela de entrada'!$D$12)=0,1,(SUMIFS($K$2:$K$745,$B$2:$B$745,B373,$A$2:$A$745,A373)-('Tela de entrada'!$G$14*'Tela de entrada'!$D$12)))))</f>
        <v>0</v>
      </c>
      <c r="M373" s="1">
        <f>MAX(0,(SUMIFS($J$2:$J$745,$B$2:$B$745,B373,$A$2:$A$745,A373)-SUMIFS($K$2:$K$745,$B$2:$B$745,B373,$A$2:$A$745,A373)))*(('Tela de entrada'!$G$15-K373)/(IF((('Tela de entrada'!$G$15*'Tela de entrada'!$D$12)-SUMIFS($K$2:$K$745,$B$2:$B$745,B373,$A$2:$A$745,A373))=0,1,(('Tela de entrada'!$G$15*'Tela de entrada'!$D$12)-SUMIFS($K$2:$K$745,$B$2:$B$745,B373,$A$2:$A$745,A373)))))</f>
        <v>0.22647783416099593</v>
      </c>
      <c r="N373" s="1">
        <f>IFERROR(IF(SUM('Tela de entrada'!$G$20:$G$763)&gt;0,INDEX('Tela de entrada'!$G$20:$G$763,MATCH('Contrato Firme'!D373,'Tela de entrada'!$F$20:$F$763,0),1),K373-L373+M373),0)</f>
        <v>11.758477834160995</v>
      </c>
    </row>
    <row r="374" spans="1:14" x14ac:dyDescent="0.25">
      <c r="A374">
        <v>1</v>
      </c>
      <c r="B374">
        <v>1</v>
      </c>
      <c r="C374">
        <v>1</v>
      </c>
      <c r="D374">
        <v>373</v>
      </c>
      <c r="E374">
        <v>1</v>
      </c>
      <c r="F374" s="1">
        <f>INDEX('Tela de entrada'!$C$20:$C$763,MATCH('Contrato Firme'!D374,'Tela de entrada'!$B$20:$B$763,0),1)</f>
        <v>14</v>
      </c>
      <c r="G374">
        <v>0</v>
      </c>
      <c r="H374">
        <f t="shared" si="14"/>
        <v>14</v>
      </c>
      <c r="I374" s="1">
        <f t="shared" si="15"/>
        <v>6.9999999999999999E-4</v>
      </c>
      <c r="J374" s="1">
        <f>IF('Tela de entrada'!$G$13="carga",('Tela de entrada'!$G$12*'Tela de entrada'!$D$12)*I374,'Tela de entrada'!$G$12)</f>
        <v>5.2080000000000002</v>
      </c>
      <c r="K374" s="1">
        <f>IF('Tela de entrada'!$G$12&gt;0,IFERROR(MIN('Tela de entrada'!$G$15,MAX(J374,'Tela de entrada'!$G$14)),""),0)</f>
        <v>5.2080000000000002</v>
      </c>
      <c r="L374" s="1">
        <f>MAX(0,(SUMIFS($K$2:$K$745,$B$2:$B$745,B374,$A$2:$A$745,A374)-SUMIFS($J$2:$J$745,$B$2:$B$745,B374,$A$2:$A$745,A374)))*((K374-'Tela de entrada'!$G$14)/(IF(SUMIFS($K$2:$K$745,$B$2:$B$745,B374,$A$2:$A$745,A374)-('Tela de entrada'!$G$14*'Tela de entrada'!$D$12)=0,1,(SUMIFS($K$2:$K$745,$B$2:$B$745,B374,$A$2:$A$745,A374)-('Tela de entrada'!$G$14*'Tela de entrada'!$D$12)))))</f>
        <v>0</v>
      </c>
      <c r="M374" s="1">
        <f>MAX(0,(SUMIFS($J$2:$J$745,$B$2:$B$745,B374,$A$2:$A$745,A374)-SUMIFS($K$2:$K$745,$B$2:$B$745,B374,$A$2:$A$745,A374)))*(('Tela de entrada'!$G$15-K374)/(IF((('Tela de entrada'!$G$15*'Tela de entrada'!$D$12)-SUMIFS($K$2:$K$745,$B$2:$B$745,B374,$A$2:$A$745,A374))=0,1,(('Tela de entrada'!$G$15*'Tela de entrada'!$D$12)-SUMIFS($K$2:$K$745,$B$2:$B$745,B374,$A$2:$A$745,A374)))))</f>
        <v>0.6394668258663414</v>
      </c>
      <c r="N374" s="1">
        <f>IFERROR(IF(SUM('Tela de entrada'!$G$20:$G$763)&gt;0,INDEX('Tela de entrada'!$G$20:$G$763,MATCH('Contrato Firme'!D374,'Tela de entrada'!$F$20:$F$763,0),1),K374-L374+M374),0)</f>
        <v>5.8474668258663414</v>
      </c>
    </row>
    <row r="375" spans="1:14" x14ac:dyDescent="0.25">
      <c r="A375">
        <v>1</v>
      </c>
      <c r="B375">
        <v>1</v>
      </c>
      <c r="C375">
        <v>1</v>
      </c>
      <c r="D375">
        <v>374</v>
      </c>
      <c r="E375">
        <v>1</v>
      </c>
      <c r="F375" s="1">
        <f>INDEX('Tela de entrada'!$C$20:$C$763,MATCH('Contrato Firme'!D375,'Tela de entrada'!$B$20:$B$763,0),1)</f>
        <v>46</v>
      </c>
      <c r="G375">
        <v>0</v>
      </c>
      <c r="H375">
        <f t="shared" si="14"/>
        <v>46</v>
      </c>
      <c r="I375" s="1">
        <f t="shared" si="15"/>
        <v>2.3E-3</v>
      </c>
      <c r="J375" s="1">
        <f>IF('Tela de entrada'!$G$13="carga",('Tela de entrada'!$G$12*'Tela de entrada'!$D$12)*I375,'Tela de entrada'!$G$12)</f>
        <v>17.111999999999998</v>
      </c>
      <c r="K375" s="1">
        <f>IF('Tela de entrada'!$G$12&gt;0,IFERROR(MIN('Tela de entrada'!$G$15,MAX(J375,'Tela de entrada'!$G$14)),""),0)</f>
        <v>15</v>
      </c>
      <c r="L375" s="1">
        <f>MAX(0,(SUMIFS($K$2:$K$745,$B$2:$B$745,B375,$A$2:$A$745,A375)-SUMIFS($J$2:$J$745,$B$2:$B$745,B375,$A$2:$A$745,A375)))*((K375-'Tela de entrada'!$G$14)/(IF(SUMIFS($K$2:$K$745,$B$2:$B$745,B375,$A$2:$A$745,A375)-('Tela de entrada'!$G$14*'Tela de entrada'!$D$12)=0,1,(SUMIFS($K$2:$K$745,$B$2:$B$745,B375,$A$2:$A$745,A375)-('Tela de entrada'!$G$14*'Tela de entrada'!$D$12)))))</f>
        <v>0</v>
      </c>
      <c r="M375" s="1">
        <f>MAX(0,(SUMIFS($J$2:$J$745,$B$2:$B$745,B375,$A$2:$A$745,A375)-SUMIFS($K$2:$K$745,$B$2:$B$745,B375,$A$2:$A$745,A375)))*(('Tela de entrada'!$G$15-K375)/(IF((('Tela de entrada'!$G$15*'Tela de entrada'!$D$12)-SUMIFS($K$2:$K$745,$B$2:$B$745,B375,$A$2:$A$745,A375))=0,1,(('Tela de entrada'!$G$15*'Tela de entrada'!$D$12)-SUMIFS($K$2:$K$745,$B$2:$B$745,B375,$A$2:$A$745,A375)))))</f>
        <v>0</v>
      </c>
      <c r="N375" s="1">
        <f>IFERROR(IF(SUM('Tela de entrada'!$G$20:$G$763)&gt;0,INDEX('Tela de entrada'!$G$20:$G$763,MATCH('Contrato Firme'!D375,'Tela de entrada'!$F$20:$F$763,0),1),K375-L375+M375),0)</f>
        <v>15</v>
      </c>
    </row>
    <row r="376" spans="1:14" x14ac:dyDescent="0.25">
      <c r="A376">
        <v>1</v>
      </c>
      <c r="B376">
        <v>1</v>
      </c>
      <c r="C376">
        <v>1</v>
      </c>
      <c r="D376">
        <v>375</v>
      </c>
      <c r="E376">
        <v>1</v>
      </c>
      <c r="F376" s="1">
        <f>INDEX('Tela de entrada'!$C$20:$C$763,MATCH('Contrato Firme'!D376,'Tela de entrada'!$B$20:$B$763,0),1)</f>
        <v>11</v>
      </c>
      <c r="G376">
        <v>0</v>
      </c>
      <c r="H376">
        <f t="shared" si="14"/>
        <v>11</v>
      </c>
      <c r="I376" s="1">
        <f t="shared" si="15"/>
        <v>5.5000000000000003E-4</v>
      </c>
      <c r="J376" s="1">
        <f>IF('Tela de entrada'!$G$13="carga",('Tela de entrada'!$G$12*'Tela de entrada'!$D$12)*I376,'Tela de entrada'!$G$12)</f>
        <v>4.0920000000000005</v>
      </c>
      <c r="K376" s="1">
        <f>IF('Tela de entrada'!$G$12&gt;0,IFERROR(MIN('Tela de entrada'!$G$15,MAX(J376,'Tela de entrada'!$G$14)),""),0)</f>
        <v>4.0920000000000005</v>
      </c>
      <c r="L376" s="1">
        <f>MAX(0,(SUMIFS($K$2:$K$745,$B$2:$B$745,B376,$A$2:$A$745,A376)-SUMIFS($J$2:$J$745,$B$2:$B$745,B376,$A$2:$A$745,A376)))*((K376-'Tela de entrada'!$G$14)/(IF(SUMIFS($K$2:$K$745,$B$2:$B$745,B376,$A$2:$A$745,A376)-('Tela de entrada'!$G$14*'Tela de entrada'!$D$12)=0,1,(SUMIFS($K$2:$K$745,$B$2:$B$745,B376,$A$2:$A$745,A376)-('Tela de entrada'!$G$14*'Tela de entrada'!$D$12)))))</f>
        <v>0</v>
      </c>
      <c r="M376" s="1">
        <f>MAX(0,(SUMIFS($J$2:$J$745,$B$2:$B$745,B376,$A$2:$A$745,A376)-SUMIFS($K$2:$K$745,$B$2:$B$745,B376,$A$2:$A$745,A376)))*(('Tela de entrada'!$G$15-K376)/(IF((('Tela de entrada'!$G$15*'Tela de entrada'!$D$12)-SUMIFS($K$2:$K$745,$B$2:$B$745,B376,$A$2:$A$745,A376))=0,1,(('Tela de entrada'!$G$15*'Tela de entrada'!$D$12)-SUMIFS($K$2:$K$745,$B$2:$B$745,B376,$A$2:$A$745,A376)))))</f>
        <v>0.71234723616728468</v>
      </c>
      <c r="N376" s="1">
        <f>IFERROR(IF(SUM('Tela de entrada'!$G$20:$G$763)&gt;0,INDEX('Tela de entrada'!$G$20:$G$763,MATCH('Contrato Firme'!D376,'Tela de entrada'!$F$20:$F$763,0),1),K376-L376+M376),0)</f>
        <v>4.8043472361672848</v>
      </c>
    </row>
    <row r="377" spans="1:14" x14ac:dyDescent="0.25">
      <c r="A377">
        <v>1</v>
      </c>
      <c r="B377">
        <v>1</v>
      </c>
      <c r="C377">
        <v>1</v>
      </c>
      <c r="D377">
        <v>376</v>
      </c>
      <c r="E377">
        <v>1</v>
      </c>
      <c r="F377" s="1">
        <f>INDEX('Tela de entrada'!$C$20:$C$763,MATCH('Contrato Firme'!D377,'Tela de entrada'!$B$20:$B$763,0),1)</f>
        <v>21</v>
      </c>
      <c r="G377">
        <v>0</v>
      </c>
      <c r="H377">
        <f t="shared" si="14"/>
        <v>21</v>
      </c>
      <c r="I377" s="1">
        <f t="shared" si="15"/>
        <v>1.0499999999999999E-3</v>
      </c>
      <c r="J377" s="1">
        <f>IF('Tela de entrada'!$G$13="carga",('Tela de entrada'!$G$12*'Tela de entrada'!$D$12)*I377,'Tela de entrada'!$G$12)</f>
        <v>7.8119999999999994</v>
      </c>
      <c r="K377" s="1">
        <f>IF('Tela de entrada'!$G$12&gt;0,IFERROR(MIN('Tela de entrada'!$G$15,MAX(J377,'Tela de entrada'!$G$14)),""),0)</f>
        <v>7.8119999999999994</v>
      </c>
      <c r="L377" s="1">
        <f>MAX(0,(SUMIFS($K$2:$K$745,$B$2:$B$745,B377,$A$2:$A$745,A377)-SUMIFS($J$2:$J$745,$B$2:$B$745,B377,$A$2:$A$745,A377)))*((K377-'Tela de entrada'!$G$14)/(IF(SUMIFS($K$2:$K$745,$B$2:$B$745,B377,$A$2:$A$745,A377)-('Tela de entrada'!$G$14*'Tela de entrada'!$D$12)=0,1,(SUMIFS($K$2:$K$745,$B$2:$B$745,B377,$A$2:$A$745,A377)-('Tela de entrada'!$G$14*'Tela de entrada'!$D$12)))))</f>
        <v>0</v>
      </c>
      <c r="M377" s="1">
        <f>MAX(0,(SUMIFS($J$2:$J$745,$B$2:$B$745,B377,$A$2:$A$745,A377)-SUMIFS($K$2:$K$745,$B$2:$B$745,B377,$A$2:$A$745,A377)))*(('Tela de entrada'!$G$15-K377)/(IF((('Tela de entrada'!$G$15*'Tela de entrada'!$D$12)-SUMIFS($K$2:$K$745,$B$2:$B$745,B377,$A$2:$A$745,A377))=0,1,(('Tela de entrada'!$G$15*'Tela de entrada'!$D$12)-SUMIFS($K$2:$K$745,$B$2:$B$745,B377,$A$2:$A$745,A377)))))</f>
        <v>0.46941253516414039</v>
      </c>
      <c r="N377" s="1">
        <f>IFERROR(IF(SUM('Tela de entrada'!$G$20:$G$763)&gt;0,INDEX('Tela de entrada'!$G$20:$G$763,MATCH('Contrato Firme'!D377,'Tela de entrada'!$F$20:$F$763,0),1),K377-L377+M377),0)</f>
        <v>8.2814125351641401</v>
      </c>
    </row>
    <row r="378" spans="1:14" x14ac:dyDescent="0.25">
      <c r="A378">
        <v>1</v>
      </c>
      <c r="B378">
        <v>1</v>
      </c>
      <c r="C378">
        <v>1</v>
      </c>
      <c r="D378">
        <v>377</v>
      </c>
      <c r="E378">
        <v>1</v>
      </c>
      <c r="F378" s="1">
        <f>INDEX('Tela de entrada'!$C$20:$C$763,MATCH('Contrato Firme'!D378,'Tela de entrada'!$B$20:$B$763,0),1)</f>
        <v>40</v>
      </c>
      <c r="G378">
        <v>0</v>
      </c>
      <c r="H378">
        <f t="shared" si="14"/>
        <v>40</v>
      </c>
      <c r="I378" s="1">
        <f t="shared" si="15"/>
        <v>2E-3</v>
      </c>
      <c r="J378" s="1">
        <f>IF('Tela de entrada'!$G$13="carga",('Tela de entrada'!$G$12*'Tela de entrada'!$D$12)*I378,'Tela de entrada'!$G$12)</f>
        <v>14.88</v>
      </c>
      <c r="K378" s="1">
        <f>IF('Tela de entrada'!$G$12&gt;0,IFERROR(MIN('Tela de entrada'!$G$15,MAX(J378,'Tela de entrada'!$G$14)),""),0)</f>
        <v>14.88</v>
      </c>
      <c r="L378" s="1">
        <f>MAX(0,(SUMIFS($K$2:$K$745,$B$2:$B$745,B378,$A$2:$A$745,A378)-SUMIFS($J$2:$J$745,$B$2:$B$745,B378,$A$2:$A$745,A378)))*((K378-'Tela de entrada'!$G$14)/(IF(SUMIFS($K$2:$K$745,$B$2:$B$745,B378,$A$2:$A$745,A378)-('Tela de entrada'!$G$14*'Tela de entrada'!$D$12)=0,1,(SUMIFS($K$2:$K$745,$B$2:$B$745,B378,$A$2:$A$745,A378)-('Tela de entrada'!$G$14*'Tela de entrada'!$D$12)))))</f>
        <v>0</v>
      </c>
      <c r="M378" s="1">
        <f>MAX(0,(SUMIFS($J$2:$J$745,$B$2:$B$745,B378,$A$2:$A$745,A378)-SUMIFS($K$2:$K$745,$B$2:$B$745,B378,$A$2:$A$745,A378)))*(('Tela de entrada'!$G$15-K378)/(IF((('Tela de entrada'!$G$15*'Tela de entrada'!$D$12)-SUMIFS($K$2:$K$745,$B$2:$B$745,B378,$A$2:$A$745,A378))=0,1,(('Tela de entrada'!$G$15*'Tela de entrada'!$D$12)-SUMIFS($K$2:$K$745,$B$2:$B$745,B378,$A$2:$A$745,A378)))))</f>
        <v>7.8366032581658977E-3</v>
      </c>
      <c r="N378" s="1">
        <f>IFERROR(IF(SUM('Tela de entrada'!$G$20:$G$763)&gt;0,INDEX('Tela de entrada'!$G$20:$G$763,MATCH('Contrato Firme'!D378,'Tela de entrada'!$F$20:$F$763,0),1),K378-L378+M378),0)</f>
        <v>14.887836603258167</v>
      </c>
    </row>
    <row r="379" spans="1:14" x14ac:dyDescent="0.25">
      <c r="A379">
        <v>1</v>
      </c>
      <c r="B379">
        <v>1</v>
      </c>
      <c r="C379">
        <v>1</v>
      </c>
      <c r="D379">
        <v>378</v>
      </c>
      <c r="E379">
        <v>1</v>
      </c>
      <c r="F379" s="1">
        <f>INDEX('Tela de entrada'!$C$20:$C$763,MATCH('Contrato Firme'!D379,'Tela de entrada'!$B$20:$B$763,0),1)</f>
        <v>7</v>
      </c>
      <c r="G379">
        <v>0</v>
      </c>
      <c r="H379">
        <f t="shared" si="14"/>
        <v>7</v>
      </c>
      <c r="I379" s="1">
        <f t="shared" si="15"/>
        <v>3.5E-4</v>
      </c>
      <c r="J379" s="1">
        <f>IF('Tela de entrada'!$G$13="carga",('Tela de entrada'!$G$12*'Tela de entrada'!$D$12)*I379,'Tela de entrada'!$G$12)</f>
        <v>2.6040000000000001</v>
      </c>
      <c r="K379" s="1">
        <f>IF('Tela de entrada'!$G$12&gt;0,IFERROR(MIN('Tela de entrada'!$G$15,MAX(J379,'Tela de entrada'!$G$14)),""),0)</f>
        <v>3</v>
      </c>
      <c r="L379" s="1">
        <f>MAX(0,(SUMIFS($K$2:$K$745,$B$2:$B$745,B379,$A$2:$A$745,A379)-SUMIFS($J$2:$J$745,$B$2:$B$745,B379,$A$2:$A$745,A379)))*((K379-'Tela de entrada'!$G$14)/(IF(SUMIFS($K$2:$K$745,$B$2:$B$745,B379,$A$2:$A$745,A379)-('Tela de entrada'!$G$14*'Tela de entrada'!$D$12)=0,1,(SUMIFS($K$2:$K$745,$B$2:$B$745,B379,$A$2:$A$745,A379)-('Tela de entrada'!$G$14*'Tela de entrada'!$D$12)))))</f>
        <v>0</v>
      </c>
      <c r="M379" s="1">
        <f>MAX(0,(SUMIFS($J$2:$J$745,$B$2:$B$745,B379,$A$2:$A$745,A379)-SUMIFS($K$2:$K$745,$B$2:$B$745,B379,$A$2:$A$745,A379)))*(('Tela de entrada'!$G$15-K379)/(IF((('Tela de entrada'!$G$15*'Tela de entrada'!$D$12)-SUMIFS($K$2:$K$745,$B$2:$B$745,B379,$A$2:$A$745,A379))=0,1,(('Tela de entrada'!$G$15*'Tela de entrada'!$D$12)-SUMIFS($K$2:$K$745,$B$2:$B$745,B379,$A$2:$A$745,A379)))))</f>
        <v>0.78366032581659484</v>
      </c>
      <c r="N379" s="1">
        <f>IFERROR(IF(SUM('Tela de entrada'!$G$20:$G$763)&gt;0,INDEX('Tela de entrada'!$G$20:$G$763,MATCH('Contrato Firme'!D379,'Tela de entrada'!$F$20:$F$763,0),1),K379-L379+M379),0)</f>
        <v>3.7836603258165948</v>
      </c>
    </row>
    <row r="380" spans="1:14" x14ac:dyDescent="0.25">
      <c r="A380">
        <v>1</v>
      </c>
      <c r="B380">
        <v>1</v>
      </c>
      <c r="C380">
        <v>1</v>
      </c>
      <c r="D380">
        <v>379</v>
      </c>
      <c r="E380">
        <v>1</v>
      </c>
      <c r="F380" s="1">
        <f>INDEX('Tela de entrada'!$C$20:$C$763,MATCH('Contrato Firme'!D380,'Tela de entrada'!$B$20:$B$763,0),1)</f>
        <v>9</v>
      </c>
      <c r="G380">
        <v>0</v>
      </c>
      <c r="H380">
        <f t="shared" si="14"/>
        <v>9</v>
      </c>
      <c r="I380" s="1">
        <f t="shared" si="15"/>
        <v>4.4999999999999999E-4</v>
      </c>
      <c r="J380" s="1">
        <f>IF('Tela de entrada'!$G$13="carga",('Tela de entrada'!$G$12*'Tela de entrada'!$D$12)*I380,'Tela de entrada'!$G$12)</f>
        <v>3.3479999999999999</v>
      </c>
      <c r="K380" s="1">
        <f>IF('Tela de entrada'!$G$12&gt;0,IFERROR(MIN('Tela de entrada'!$G$15,MAX(J380,'Tela de entrada'!$G$14)),""),0)</f>
        <v>3.3479999999999999</v>
      </c>
      <c r="L380" s="1">
        <f>MAX(0,(SUMIFS($K$2:$K$745,$B$2:$B$745,B380,$A$2:$A$745,A380)-SUMIFS($J$2:$J$745,$B$2:$B$745,B380,$A$2:$A$745,A380)))*((K380-'Tela de entrada'!$G$14)/(IF(SUMIFS($K$2:$K$745,$B$2:$B$745,B380,$A$2:$A$745,A380)-('Tela de entrada'!$G$14*'Tela de entrada'!$D$12)=0,1,(SUMIFS($K$2:$K$745,$B$2:$B$745,B380,$A$2:$A$745,A380)-('Tela de entrada'!$G$14*'Tela de entrada'!$D$12)))))</f>
        <v>0</v>
      </c>
      <c r="M380" s="1">
        <f>MAX(0,(SUMIFS($J$2:$J$745,$B$2:$B$745,B380,$A$2:$A$745,A380)-SUMIFS($K$2:$K$745,$B$2:$B$745,B380,$A$2:$A$745,A380)))*(('Tela de entrada'!$G$15-K380)/(IF((('Tela de entrada'!$G$15*'Tela de entrada'!$D$12)-SUMIFS($K$2:$K$745,$B$2:$B$745,B380,$A$2:$A$745,A380))=0,1,(('Tela de entrada'!$G$15*'Tela de entrada'!$D$12)-SUMIFS($K$2:$K$745,$B$2:$B$745,B380,$A$2:$A$745,A380)))))</f>
        <v>0.76093417636791372</v>
      </c>
      <c r="N380" s="1">
        <f>IFERROR(IF(SUM('Tela de entrada'!$G$20:$G$763)&gt;0,INDEX('Tela de entrada'!$G$20:$G$763,MATCH('Contrato Firme'!D380,'Tela de entrada'!$F$20:$F$763,0),1),K380-L380+M380),0)</f>
        <v>4.1089341763679137</v>
      </c>
    </row>
    <row r="381" spans="1:14" x14ac:dyDescent="0.25">
      <c r="A381">
        <v>1</v>
      </c>
      <c r="B381">
        <v>1</v>
      </c>
      <c r="C381">
        <v>1</v>
      </c>
      <c r="D381">
        <v>380</v>
      </c>
      <c r="E381">
        <v>1</v>
      </c>
      <c r="F381" s="1">
        <f>INDEX('Tela de entrada'!$C$20:$C$763,MATCH('Contrato Firme'!D381,'Tela de entrada'!$B$20:$B$763,0),1)</f>
        <v>46</v>
      </c>
      <c r="G381">
        <v>0</v>
      </c>
      <c r="H381">
        <f t="shared" si="14"/>
        <v>46</v>
      </c>
      <c r="I381" s="1">
        <f t="shared" si="15"/>
        <v>2.3E-3</v>
      </c>
      <c r="J381" s="1">
        <f>IF('Tela de entrada'!$G$13="carga",('Tela de entrada'!$G$12*'Tela de entrada'!$D$12)*I381,'Tela de entrada'!$G$12)</f>
        <v>17.111999999999998</v>
      </c>
      <c r="K381" s="1">
        <f>IF('Tela de entrada'!$G$12&gt;0,IFERROR(MIN('Tela de entrada'!$G$15,MAX(J381,'Tela de entrada'!$G$14)),""),0)</f>
        <v>15</v>
      </c>
      <c r="L381" s="1">
        <f>MAX(0,(SUMIFS($K$2:$K$745,$B$2:$B$745,B381,$A$2:$A$745,A381)-SUMIFS($J$2:$J$745,$B$2:$B$745,B381,$A$2:$A$745,A381)))*((K381-'Tela de entrada'!$G$14)/(IF(SUMIFS($K$2:$K$745,$B$2:$B$745,B381,$A$2:$A$745,A381)-('Tela de entrada'!$G$14*'Tela de entrada'!$D$12)=0,1,(SUMIFS($K$2:$K$745,$B$2:$B$745,B381,$A$2:$A$745,A381)-('Tela de entrada'!$G$14*'Tela de entrada'!$D$12)))))</f>
        <v>0</v>
      </c>
      <c r="M381" s="1">
        <f>MAX(0,(SUMIFS($J$2:$J$745,$B$2:$B$745,B381,$A$2:$A$745,A381)-SUMIFS($K$2:$K$745,$B$2:$B$745,B381,$A$2:$A$745,A381)))*(('Tela de entrada'!$G$15-K381)/(IF((('Tela de entrada'!$G$15*'Tela de entrada'!$D$12)-SUMIFS($K$2:$K$745,$B$2:$B$745,B381,$A$2:$A$745,A381))=0,1,(('Tela de entrada'!$G$15*'Tela de entrada'!$D$12)-SUMIFS($K$2:$K$745,$B$2:$B$745,B381,$A$2:$A$745,A381)))))</f>
        <v>0</v>
      </c>
      <c r="N381" s="1">
        <f>IFERROR(IF(SUM('Tela de entrada'!$G$20:$G$763)&gt;0,INDEX('Tela de entrada'!$G$20:$G$763,MATCH('Contrato Firme'!D381,'Tela de entrada'!$F$20:$F$763,0),1),K381-L381+M381),0)</f>
        <v>15</v>
      </c>
    </row>
    <row r="382" spans="1:14" x14ac:dyDescent="0.25">
      <c r="A382">
        <v>1</v>
      </c>
      <c r="B382">
        <v>1</v>
      </c>
      <c r="C382">
        <v>1</v>
      </c>
      <c r="D382">
        <v>381</v>
      </c>
      <c r="E382">
        <v>1</v>
      </c>
      <c r="F382" s="1">
        <f>INDEX('Tela de entrada'!$C$20:$C$763,MATCH('Contrato Firme'!D382,'Tela de entrada'!$B$20:$B$763,0),1)</f>
        <v>10</v>
      </c>
      <c r="G382">
        <v>0</v>
      </c>
      <c r="H382">
        <f t="shared" si="14"/>
        <v>10</v>
      </c>
      <c r="I382" s="1">
        <f t="shared" si="15"/>
        <v>5.0000000000000001E-4</v>
      </c>
      <c r="J382" s="1">
        <f>IF('Tela de entrada'!$G$13="carga",('Tela de entrada'!$G$12*'Tela de entrada'!$D$12)*I382,'Tela de entrada'!$G$12)</f>
        <v>3.72</v>
      </c>
      <c r="K382" s="1">
        <f>IF('Tela de entrada'!$G$12&gt;0,IFERROR(MIN('Tela de entrada'!$G$15,MAX(J382,'Tela de entrada'!$G$14)),""),0)</f>
        <v>3.72</v>
      </c>
      <c r="L382" s="1">
        <f>MAX(0,(SUMIFS($K$2:$K$745,$B$2:$B$745,B382,$A$2:$A$745,A382)-SUMIFS($J$2:$J$745,$B$2:$B$745,B382,$A$2:$A$745,A382)))*((K382-'Tela de entrada'!$G$14)/(IF(SUMIFS($K$2:$K$745,$B$2:$B$745,B382,$A$2:$A$745,A382)-('Tela de entrada'!$G$14*'Tela de entrada'!$D$12)=0,1,(SUMIFS($K$2:$K$745,$B$2:$B$745,B382,$A$2:$A$745,A382)-('Tela de entrada'!$G$14*'Tela de entrada'!$D$12)))))</f>
        <v>0</v>
      </c>
      <c r="M382" s="1">
        <f>MAX(0,(SUMIFS($J$2:$J$745,$B$2:$B$745,B382,$A$2:$A$745,A382)-SUMIFS($K$2:$K$745,$B$2:$B$745,B382,$A$2:$A$745,A382)))*(('Tela de entrada'!$G$15-K382)/(IF((('Tela de entrada'!$G$15*'Tela de entrada'!$D$12)-SUMIFS($K$2:$K$745,$B$2:$B$745,B382,$A$2:$A$745,A382))=0,1,(('Tela de entrada'!$G$15*'Tela de entrada'!$D$12)-SUMIFS($K$2:$K$745,$B$2:$B$745,B382,$A$2:$A$745,A382)))))</f>
        <v>0.73664070626759925</v>
      </c>
      <c r="N382" s="1">
        <f>IFERROR(IF(SUM('Tela de entrada'!$G$20:$G$763)&gt;0,INDEX('Tela de entrada'!$G$20:$G$763,MATCH('Contrato Firme'!D382,'Tela de entrada'!$F$20:$F$763,0),1),K382-L382+M382),0)</f>
        <v>4.4566407062675992</v>
      </c>
    </row>
    <row r="383" spans="1:14" x14ac:dyDescent="0.25">
      <c r="A383">
        <v>1</v>
      </c>
      <c r="B383">
        <v>1</v>
      </c>
      <c r="C383">
        <v>1</v>
      </c>
      <c r="D383">
        <v>382</v>
      </c>
      <c r="E383">
        <v>1</v>
      </c>
      <c r="F383" s="1">
        <f>INDEX('Tela de entrada'!$C$20:$C$763,MATCH('Contrato Firme'!D383,'Tela de entrada'!$B$20:$B$763,0),1)</f>
        <v>30</v>
      </c>
      <c r="G383">
        <v>0</v>
      </c>
      <c r="H383">
        <f t="shared" si="14"/>
        <v>30</v>
      </c>
      <c r="I383" s="1">
        <f t="shared" si="15"/>
        <v>1.5E-3</v>
      </c>
      <c r="J383" s="1">
        <f>IF('Tela de entrada'!$G$13="carga",('Tela de entrada'!$G$12*'Tela de entrada'!$D$12)*I383,'Tela de entrada'!$G$12)</f>
        <v>11.16</v>
      </c>
      <c r="K383" s="1">
        <f>IF('Tela de entrada'!$G$12&gt;0,IFERROR(MIN('Tela de entrada'!$G$15,MAX(J383,'Tela de entrada'!$G$14)),""),0)</f>
        <v>11.16</v>
      </c>
      <c r="L383" s="1">
        <f>MAX(0,(SUMIFS($K$2:$K$745,$B$2:$B$745,B383,$A$2:$A$745,A383)-SUMIFS($J$2:$J$745,$B$2:$B$745,B383,$A$2:$A$745,A383)))*((K383-'Tela de entrada'!$G$14)/(IF(SUMIFS($K$2:$K$745,$B$2:$B$745,B383,$A$2:$A$745,A383)-('Tela de entrada'!$G$14*'Tela de entrada'!$D$12)=0,1,(SUMIFS($K$2:$K$745,$B$2:$B$745,B383,$A$2:$A$745,A383)-('Tela de entrada'!$G$14*'Tela de entrada'!$D$12)))))</f>
        <v>0</v>
      </c>
      <c r="M383" s="1">
        <f>MAX(0,(SUMIFS($J$2:$J$745,$B$2:$B$745,B383,$A$2:$A$745,A383)-SUMIFS($K$2:$K$745,$B$2:$B$745,B383,$A$2:$A$745,A383)))*(('Tela de entrada'!$G$15-K383)/(IF((('Tela de entrada'!$G$15*'Tela de entrada'!$D$12)-SUMIFS($K$2:$K$745,$B$2:$B$745,B383,$A$2:$A$745,A383))=0,1,(('Tela de entrada'!$G$15*'Tela de entrada'!$D$12)-SUMIFS($K$2:$K$745,$B$2:$B$745,B383,$A$2:$A$745,A383)))))</f>
        <v>0.25077130426131033</v>
      </c>
      <c r="N383" s="1">
        <f>IFERROR(IF(SUM('Tela de entrada'!$G$20:$G$763)&gt;0,INDEX('Tela de entrada'!$G$20:$G$763,MATCH('Contrato Firme'!D383,'Tela de entrada'!$F$20:$F$763,0),1),K383-L383+M383),0)</f>
        <v>11.41077130426131</v>
      </c>
    </row>
    <row r="384" spans="1:14" x14ac:dyDescent="0.25">
      <c r="A384">
        <v>1</v>
      </c>
      <c r="B384">
        <v>1</v>
      </c>
      <c r="C384">
        <v>1</v>
      </c>
      <c r="D384">
        <v>383</v>
      </c>
      <c r="E384">
        <v>1</v>
      </c>
      <c r="F384" s="1">
        <f>INDEX('Tela de entrada'!$C$20:$C$763,MATCH('Contrato Firme'!D384,'Tela de entrada'!$B$20:$B$763,0),1)</f>
        <v>11</v>
      </c>
      <c r="G384">
        <v>0</v>
      </c>
      <c r="H384">
        <f t="shared" si="14"/>
        <v>11</v>
      </c>
      <c r="I384" s="1">
        <f t="shared" si="15"/>
        <v>5.5000000000000003E-4</v>
      </c>
      <c r="J384" s="1">
        <f>IF('Tela de entrada'!$G$13="carga",('Tela de entrada'!$G$12*'Tela de entrada'!$D$12)*I384,'Tela de entrada'!$G$12)</f>
        <v>4.0920000000000005</v>
      </c>
      <c r="K384" s="1">
        <f>IF('Tela de entrada'!$G$12&gt;0,IFERROR(MIN('Tela de entrada'!$G$15,MAX(J384,'Tela de entrada'!$G$14)),""),0)</f>
        <v>4.0920000000000005</v>
      </c>
      <c r="L384" s="1">
        <f>MAX(0,(SUMIFS($K$2:$K$745,$B$2:$B$745,B384,$A$2:$A$745,A384)-SUMIFS($J$2:$J$745,$B$2:$B$745,B384,$A$2:$A$745,A384)))*((K384-'Tela de entrada'!$G$14)/(IF(SUMIFS($K$2:$K$745,$B$2:$B$745,B384,$A$2:$A$745,A384)-('Tela de entrada'!$G$14*'Tela de entrada'!$D$12)=0,1,(SUMIFS($K$2:$K$745,$B$2:$B$745,B384,$A$2:$A$745,A384)-('Tela de entrada'!$G$14*'Tela de entrada'!$D$12)))))</f>
        <v>0</v>
      </c>
      <c r="M384" s="1">
        <f>MAX(0,(SUMIFS($J$2:$J$745,$B$2:$B$745,B384,$A$2:$A$745,A384)-SUMIFS($K$2:$K$745,$B$2:$B$745,B384,$A$2:$A$745,A384)))*(('Tela de entrada'!$G$15-K384)/(IF((('Tela de entrada'!$G$15*'Tela de entrada'!$D$12)-SUMIFS($K$2:$K$745,$B$2:$B$745,B384,$A$2:$A$745,A384))=0,1,(('Tela de entrada'!$G$15*'Tela de entrada'!$D$12)-SUMIFS($K$2:$K$745,$B$2:$B$745,B384,$A$2:$A$745,A384)))))</f>
        <v>0.71234723616728468</v>
      </c>
      <c r="N384" s="1">
        <f>IFERROR(IF(SUM('Tela de entrada'!$G$20:$G$763)&gt;0,INDEX('Tela de entrada'!$G$20:$G$763,MATCH('Contrato Firme'!D384,'Tela de entrada'!$F$20:$F$763,0),1),K384-L384+M384),0)</f>
        <v>4.8043472361672848</v>
      </c>
    </row>
    <row r="385" spans="1:14" x14ac:dyDescent="0.25">
      <c r="A385">
        <v>1</v>
      </c>
      <c r="B385">
        <v>1</v>
      </c>
      <c r="C385">
        <v>1</v>
      </c>
      <c r="D385">
        <v>384</v>
      </c>
      <c r="E385">
        <v>1</v>
      </c>
      <c r="F385" s="1">
        <f>INDEX('Tela de entrada'!$C$20:$C$763,MATCH('Contrato Firme'!D385,'Tela de entrada'!$B$20:$B$763,0),1)</f>
        <v>22</v>
      </c>
      <c r="G385">
        <v>0</v>
      </c>
      <c r="H385">
        <f t="shared" si="14"/>
        <v>22</v>
      </c>
      <c r="I385" s="1">
        <f t="shared" si="15"/>
        <v>1.1000000000000001E-3</v>
      </c>
      <c r="J385" s="1">
        <f>IF('Tela de entrada'!$G$13="carga",('Tela de entrada'!$G$12*'Tela de entrada'!$D$12)*I385,'Tela de entrada'!$G$12)</f>
        <v>8.1840000000000011</v>
      </c>
      <c r="K385" s="1">
        <f>IF('Tela de entrada'!$G$12&gt;0,IFERROR(MIN('Tela de entrada'!$G$15,MAX(J385,'Tela de entrada'!$G$14)),""),0)</f>
        <v>8.1840000000000011</v>
      </c>
      <c r="L385" s="1">
        <f>MAX(0,(SUMIFS($K$2:$K$745,$B$2:$B$745,B385,$A$2:$A$745,A385)-SUMIFS($J$2:$J$745,$B$2:$B$745,B385,$A$2:$A$745,A385)))*((K385-'Tela de entrada'!$G$14)/(IF(SUMIFS($K$2:$K$745,$B$2:$B$745,B385,$A$2:$A$745,A385)-('Tela de entrada'!$G$14*'Tela de entrada'!$D$12)=0,1,(SUMIFS($K$2:$K$745,$B$2:$B$745,B385,$A$2:$A$745,A385)-('Tela de entrada'!$G$14*'Tela de entrada'!$D$12)))))</f>
        <v>0</v>
      </c>
      <c r="M385" s="1">
        <f>MAX(0,(SUMIFS($J$2:$J$745,$B$2:$B$745,B385,$A$2:$A$745,A385)-SUMIFS($K$2:$K$745,$B$2:$B$745,B385,$A$2:$A$745,A385)))*(('Tela de entrada'!$G$15-K385)/(IF((('Tela de entrada'!$G$15*'Tela de entrada'!$D$12)-SUMIFS($K$2:$K$745,$B$2:$B$745,B385,$A$2:$A$745,A385))=0,1,(('Tela de entrada'!$G$15*'Tela de entrada'!$D$12)-SUMIFS($K$2:$K$745,$B$2:$B$745,B385,$A$2:$A$745,A385)))))</f>
        <v>0.44511906506382587</v>
      </c>
      <c r="N385" s="1">
        <f>IFERROR(IF(SUM('Tela de entrada'!$G$20:$G$763)&gt;0,INDEX('Tela de entrada'!$G$20:$G$763,MATCH('Contrato Firme'!D385,'Tela de entrada'!$F$20:$F$763,0),1),K385-L385+M385),0)</f>
        <v>8.6291190650638274</v>
      </c>
    </row>
    <row r="386" spans="1:14" x14ac:dyDescent="0.25">
      <c r="A386">
        <v>1</v>
      </c>
      <c r="B386">
        <v>1</v>
      </c>
      <c r="C386">
        <v>1</v>
      </c>
      <c r="D386">
        <v>385</v>
      </c>
      <c r="E386">
        <v>1</v>
      </c>
      <c r="F386" s="1">
        <f>INDEX('Tela de entrada'!$C$20:$C$763,MATCH('Contrato Firme'!D386,'Tela de entrada'!$B$20:$B$763,0),1)</f>
        <v>42</v>
      </c>
      <c r="G386">
        <v>0</v>
      </c>
      <c r="H386">
        <f t="shared" si="14"/>
        <v>42</v>
      </c>
      <c r="I386" s="1">
        <f t="shared" si="15"/>
        <v>2.0999999999999999E-3</v>
      </c>
      <c r="J386" s="1">
        <f>IF('Tela de entrada'!$G$13="carga",('Tela de entrada'!$G$12*'Tela de entrada'!$D$12)*I386,'Tela de entrada'!$G$12)</f>
        <v>15.623999999999999</v>
      </c>
      <c r="K386" s="1">
        <f>IF('Tela de entrada'!$G$12&gt;0,IFERROR(MIN('Tela de entrada'!$G$15,MAX(J386,'Tela de entrada'!$G$14)),""),0)</f>
        <v>15</v>
      </c>
      <c r="L386" s="1">
        <f>MAX(0,(SUMIFS($K$2:$K$745,$B$2:$B$745,B386,$A$2:$A$745,A386)-SUMIFS($J$2:$J$745,$B$2:$B$745,B386,$A$2:$A$745,A386)))*((K386-'Tela de entrada'!$G$14)/(IF(SUMIFS($K$2:$K$745,$B$2:$B$745,B386,$A$2:$A$745,A386)-('Tela de entrada'!$G$14*'Tela de entrada'!$D$12)=0,1,(SUMIFS($K$2:$K$745,$B$2:$B$745,B386,$A$2:$A$745,A386)-('Tela de entrada'!$G$14*'Tela de entrada'!$D$12)))))</f>
        <v>0</v>
      </c>
      <c r="M386" s="1">
        <f>MAX(0,(SUMIFS($J$2:$J$745,$B$2:$B$745,B386,$A$2:$A$745,A386)-SUMIFS($K$2:$K$745,$B$2:$B$745,B386,$A$2:$A$745,A386)))*(('Tela de entrada'!$G$15-K386)/(IF((('Tela de entrada'!$G$15*'Tela de entrada'!$D$12)-SUMIFS($K$2:$K$745,$B$2:$B$745,B386,$A$2:$A$745,A386))=0,1,(('Tela de entrada'!$G$15*'Tela de entrada'!$D$12)-SUMIFS($K$2:$K$745,$B$2:$B$745,B386,$A$2:$A$745,A386)))))</f>
        <v>0</v>
      </c>
      <c r="N386" s="1">
        <f>IFERROR(IF(SUM('Tela de entrada'!$G$20:$G$763)&gt;0,INDEX('Tela de entrada'!$G$20:$G$763,MATCH('Contrato Firme'!D386,'Tela de entrada'!$F$20:$F$763,0),1),K386-L386+M386),0)</f>
        <v>15</v>
      </c>
    </row>
    <row r="387" spans="1:14" x14ac:dyDescent="0.25">
      <c r="A387">
        <v>1</v>
      </c>
      <c r="B387">
        <v>1</v>
      </c>
      <c r="C387">
        <v>1</v>
      </c>
      <c r="D387">
        <v>386</v>
      </c>
      <c r="E387">
        <v>1</v>
      </c>
      <c r="F387" s="1">
        <f>INDEX('Tela de entrada'!$C$20:$C$763,MATCH('Contrato Firme'!D387,'Tela de entrada'!$B$20:$B$763,0),1)</f>
        <v>42</v>
      </c>
      <c r="G387">
        <v>0</v>
      </c>
      <c r="H387">
        <f t="shared" ref="H387:H450" si="16">F387-G387</f>
        <v>42</v>
      </c>
      <c r="I387" s="1">
        <f t="shared" ref="I387:I450" si="17">H387/SUM($H$2:$H$745)</f>
        <v>2.0999999999999999E-3</v>
      </c>
      <c r="J387" s="1">
        <f>IF('Tela de entrada'!$G$13="carga",('Tela de entrada'!$G$12*'Tela de entrada'!$D$12)*I387,'Tela de entrada'!$G$12)</f>
        <v>15.623999999999999</v>
      </c>
      <c r="K387" s="1">
        <f>IF('Tela de entrada'!$G$12&gt;0,IFERROR(MIN('Tela de entrada'!$G$15,MAX(J387,'Tela de entrada'!$G$14)),""),0)</f>
        <v>15</v>
      </c>
      <c r="L387" s="1">
        <f>MAX(0,(SUMIFS($K$2:$K$745,$B$2:$B$745,B387,$A$2:$A$745,A387)-SUMIFS($J$2:$J$745,$B$2:$B$745,B387,$A$2:$A$745,A387)))*((K387-'Tela de entrada'!$G$14)/(IF(SUMIFS($K$2:$K$745,$B$2:$B$745,B387,$A$2:$A$745,A387)-('Tela de entrada'!$G$14*'Tela de entrada'!$D$12)=0,1,(SUMIFS($K$2:$K$745,$B$2:$B$745,B387,$A$2:$A$745,A387)-('Tela de entrada'!$G$14*'Tela de entrada'!$D$12)))))</f>
        <v>0</v>
      </c>
      <c r="M387" s="1">
        <f>MAX(0,(SUMIFS($J$2:$J$745,$B$2:$B$745,B387,$A$2:$A$745,A387)-SUMIFS($K$2:$K$745,$B$2:$B$745,B387,$A$2:$A$745,A387)))*(('Tela de entrada'!$G$15-K387)/(IF((('Tela de entrada'!$G$15*'Tela de entrada'!$D$12)-SUMIFS($K$2:$K$745,$B$2:$B$745,B387,$A$2:$A$745,A387))=0,1,(('Tela de entrada'!$G$15*'Tela de entrada'!$D$12)-SUMIFS($K$2:$K$745,$B$2:$B$745,B387,$A$2:$A$745,A387)))))</f>
        <v>0</v>
      </c>
      <c r="N387" s="1">
        <f>IFERROR(IF(SUM('Tela de entrada'!$G$20:$G$763)&gt;0,INDEX('Tela de entrada'!$G$20:$G$763,MATCH('Contrato Firme'!D387,'Tela de entrada'!$F$20:$F$763,0),1),K387-L387+M387),0)</f>
        <v>15</v>
      </c>
    </row>
    <row r="388" spans="1:14" x14ac:dyDescent="0.25">
      <c r="A388">
        <v>1</v>
      </c>
      <c r="B388">
        <v>1</v>
      </c>
      <c r="C388">
        <v>1</v>
      </c>
      <c r="D388">
        <v>387</v>
      </c>
      <c r="E388">
        <v>1</v>
      </c>
      <c r="F388" s="1">
        <f>INDEX('Tela de entrada'!$C$20:$C$763,MATCH('Contrato Firme'!D388,'Tela de entrada'!$B$20:$B$763,0),1)</f>
        <v>19</v>
      </c>
      <c r="G388">
        <v>0</v>
      </c>
      <c r="H388">
        <f t="shared" si="16"/>
        <v>19</v>
      </c>
      <c r="I388" s="1">
        <f t="shared" si="17"/>
        <v>9.5E-4</v>
      </c>
      <c r="J388" s="1">
        <f>IF('Tela de entrada'!$G$13="carga",('Tela de entrada'!$G$12*'Tela de entrada'!$D$12)*I388,'Tela de entrada'!$G$12)</f>
        <v>7.0679999999999996</v>
      </c>
      <c r="K388" s="1">
        <f>IF('Tela de entrada'!$G$12&gt;0,IFERROR(MIN('Tela de entrada'!$G$15,MAX(J388,'Tela de entrada'!$G$14)),""),0)</f>
        <v>7.0679999999999996</v>
      </c>
      <c r="L388" s="1">
        <f>MAX(0,(SUMIFS($K$2:$K$745,$B$2:$B$745,B388,$A$2:$A$745,A388)-SUMIFS($J$2:$J$745,$B$2:$B$745,B388,$A$2:$A$745,A388)))*((K388-'Tela de entrada'!$G$14)/(IF(SUMIFS($K$2:$K$745,$B$2:$B$745,B388,$A$2:$A$745,A388)-('Tela de entrada'!$G$14*'Tela de entrada'!$D$12)=0,1,(SUMIFS($K$2:$K$745,$B$2:$B$745,B388,$A$2:$A$745,A388)-('Tela de entrada'!$G$14*'Tela de entrada'!$D$12)))))</f>
        <v>0</v>
      </c>
      <c r="M388" s="1">
        <f>MAX(0,(SUMIFS($J$2:$J$745,$B$2:$B$745,B388,$A$2:$A$745,A388)-SUMIFS($K$2:$K$745,$B$2:$B$745,B388,$A$2:$A$745,A388)))*(('Tela de entrada'!$G$15-K388)/(IF((('Tela de entrada'!$G$15*'Tela de entrada'!$D$12)-SUMIFS($K$2:$K$745,$B$2:$B$745,B388,$A$2:$A$745,A388))=0,1,(('Tela de entrada'!$G$15*'Tela de entrada'!$D$12)-SUMIFS($K$2:$K$745,$B$2:$B$745,B388,$A$2:$A$745,A388)))))</f>
        <v>0.51799947536476931</v>
      </c>
      <c r="N388" s="1">
        <f>IFERROR(IF(SUM('Tela de entrada'!$G$20:$G$763)&gt;0,INDEX('Tela de entrada'!$G$20:$G$763,MATCH('Contrato Firme'!D388,'Tela de entrada'!$F$20:$F$763,0),1),K388-L388+M388),0)</f>
        <v>7.585999475364769</v>
      </c>
    </row>
    <row r="389" spans="1:14" x14ac:dyDescent="0.25">
      <c r="A389">
        <v>1</v>
      </c>
      <c r="B389">
        <v>1</v>
      </c>
      <c r="C389">
        <v>1</v>
      </c>
      <c r="D389">
        <v>388</v>
      </c>
      <c r="E389">
        <v>1</v>
      </c>
      <c r="F389" s="1">
        <f>INDEX('Tela de entrada'!$C$20:$C$763,MATCH('Contrato Firme'!D389,'Tela de entrada'!$B$20:$B$763,0),1)</f>
        <v>15</v>
      </c>
      <c r="G389">
        <v>0</v>
      </c>
      <c r="H389">
        <f t="shared" si="16"/>
        <v>15</v>
      </c>
      <c r="I389" s="1">
        <f t="shared" si="17"/>
        <v>7.5000000000000002E-4</v>
      </c>
      <c r="J389" s="1">
        <f>IF('Tela de entrada'!$G$13="carga",('Tela de entrada'!$G$12*'Tela de entrada'!$D$12)*I389,'Tela de entrada'!$G$12)</f>
        <v>5.58</v>
      </c>
      <c r="K389" s="1">
        <f>IF('Tela de entrada'!$G$12&gt;0,IFERROR(MIN('Tela de entrada'!$G$15,MAX(J389,'Tela de entrada'!$G$14)),""),0)</f>
        <v>5.58</v>
      </c>
      <c r="L389" s="1">
        <f>MAX(0,(SUMIFS($K$2:$K$745,$B$2:$B$745,B389,$A$2:$A$745,A389)-SUMIFS($J$2:$J$745,$B$2:$B$745,B389,$A$2:$A$745,A389)))*((K389-'Tela de entrada'!$G$14)/(IF(SUMIFS($K$2:$K$745,$B$2:$B$745,B389,$A$2:$A$745,A389)-('Tela de entrada'!$G$14*'Tela de entrada'!$D$12)=0,1,(SUMIFS($K$2:$K$745,$B$2:$B$745,B389,$A$2:$A$745,A389)-('Tela de entrada'!$G$14*'Tela de entrada'!$D$12)))))</f>
        <v>0</v>
      </c>
      <c r="M389" s="1">
        <f>MAX(0,(SUMIFS($J$2:$J$745,$B$2:$B$745,B389,$A$2:$A$745,A389)-SUMIFS($K$2:$K$745,$B$2:$B$745,B389,$A$2:$A$745,A389)))*(('Tela de entrada'!$G$15-K389)/(IF((('Tela de entrada'!$G$15*'Tela de entrada'!$D$12)-SUMIFS($K$2:$K$745,$B$2:$B$745,B389,$A$2:$A$745,A389))=0,1,(('Tela de entrada'!$G$15*'Tela de entrada'!$D$12)-SUMIFS($K$2:$K$745,$B$2:$B$745,B389,$A$2:$A$745,A389)))))</f>
        <v>0.61517335576602694</v>
      </c>
      <c r="N389" s="1">
        <f>IFERROR(IF(SUM('Tela de entrada'!$G$20:$G$763)&gt;0,INDEX('Tela de entrada'!$G$20:$G$763,MATCH('Contrato Firme'!D389,'Tela de entrada'!$F$20:$F$763,0),1),K389-L389+M389),0)</f>
        <v>6.1951733557660269</v>
      </c>
    </row>
    <row r="390" spans="1:14" x14ac:dyDescent="0.25">
      <c r="A390">
        <v>1</v>
      </c>
      <c r="B390">
        <v>1</v>
      </c>
      <c r="C390">
        <v>1</v>
      </c>
      <c r="D390">
        <v>389</v>
      </c>
      <c r="E390">
        <v>1</v>
      </c>
      <c r="F390" s="1">
        <f>INDEX('Tela de entrada'!$C$20:$C$763,MATCH('Contrato Firme'!D390,'Tela de entrada'!$B$20:$B$763,0),1)</f>
        <v>33</v>
      </c>
      <c r="G390">
        <v>0</v>
      </c>
      <c r="H390">
        <f t="shared" si="16"/>
        <v>33</v>
      </c>
      <c r="I390" s="1">
        <f t="shared" si="17"/>
        <v>1.65E-3</v>
      </c>
      <c r="J390" s="1">
        <f>IF('Tela de entrada'!$G$13="carga",('Tela de entrada'!$G$12*'Tela de entrada'!$D$12)*I390,'Tela de entrada'!$G$12)</f>
        <v>12.276</v>
      </c>
      <c r="K390" s="1">
        <f>IF('Tela de entrada'!$G$12&gt;0,IFERROR(MIN('Tela de entrada'!$G$15,MAX(J390,'Tela de entrada'!$G$14)),""),0)</f>
        <v>12.276</v>
      </c>
      <c r="L390" s="1">
        <f>MAX(0,(SUMIFS($K$2:$K$745,$B$2:$B$745,B390,$A$2:$A$745,A390)-SUMIFS($J$2:$J$745,$B$2:$B$745,B390,$A$2:$A$745,A390)))*((K390-'Tela de entrada'!$G$14)/(IF(SUMIFS($K$2:$K$745,$B$2:$B$745,B390,$A$2:$A$745,A390)-('Tela de entrada'!$G$14*'Tela de entrada'!$D$12)=0,1,(SUMIFS($K$2:$K$745,$B$2:$B$745,B390,$A$2:$A$745,A390)-('Tela de entrada'!$G$14*'Tela de entrada'!$D$12)))))</f>
        <v>0</v>
      </c>
      <c r="M390" s="1">
        <f>MAX(0,(SUMIFS($J$2:$J$745,$B$2:$B$745,B390,$A$2:$A$745,A390)-SUMIFS($K$2:$K$745,$B$2:$B$745,B390,$A$2:$A$745,A390)))*(('Tela de entrada'!$G$15-K390)/(IF((('Tela de entrada'!$G$15*'Tela de entrada'!$D$12)-SUMIFS($K$2:$K$745,$B$2:$B$745,B390,$A$2:$A$745,A390))=0,1,(('Tela de entrada'!$G$15*'Tela de entrada'!$D$12)-SUMIFS($K$2:$K$745,$B$2:$B$745,B390,$A$2:$A$745,A390)))))</f>
        <v>0.17789089396036706</v>
      </c>
      <c r="N390" s="1">
        <f>IFERROR(IF(SUM('Tela de entrada'!$G$20:$G$763)&gt;0,INDEX('Tela de entrada'!$G$20:$G$763,MATCH('Contrato Firme'!D390,'Tela de entrada'!$F$20:$F$763,0),1),K390-L390+M390),0)</f>
        <v>12.453890893960367</v>
      </c>
    </row>
    <row r="391" spans="1:14" x14ac:dyDescent="0.25">
      <c r="A391">
        <v>1</v>
      </c>
      <c r="B391">
        <v>1</v>
      </c>
      <c r="C391">
        <v>1</v>
      </c>
      <c r="D391">
        <v>390</v>
      </c>
      <c r="E391">
        <v>1</v>
      </c>
      <c r="F391" s="1">
        <f>INDEX('Tela de entrada'!$C$20:$C$763,MATCH('Contrato Firme'!D391,'Tela de entrada'!$B$20:$B$763,0),1)</f>
        <v>7</v>
      </c>
      <c r="G391">
        <v>0</v>
      </c>
      <c r="H391">
        <f t="shared" si="16"/>
        <v>7</v>
      </c>
      <c r="I391" s="1">
        <f t="shared" si="17"/>
        <v>3.5E-4</v>
      </c>
      <c r="J391" s="1">
        <f>IF('Tela de entrada'!$G$13="carga",('Tela de entrada'!$G$12*'Tela de entrada'!$D$12)*I391,'Tela de entrada'!$G$12)</f>
        <v>2.6040000000000001</v>
      </c>
      <c r="K391" s="1">
        <f>IF('Tela de entrada'!$G$12&gt;0,IFERROR(MIN('Tela de entrada'!$G$15,MAX(J391,'Tela de entrada'!$G$14)),""),0)</f>
        <v>3</v>
      </c>
      <c r="L391" s="1">
        <f>MAX(0,(SUMIFS($K$2:$K$745,$B$2:$B$745,B391,$A$2:$A$745,A391)-SUMIFS($J$2:$J$745,$B$2:$B$745,B391,$A$2:$A$745,A391)))*((K391-'Tela de entrada'!$G$14)/(IF(SUMIFS($K$2:$K$745,$B$2:$B$745,B391,$A$2:$A$745,A391)-('Tela de entrada'!$G$14*'Tela de entrada'!$D$12)=0,1,(SUMIFS($K$2:$K$745,$B$2:$B$745,B391,$A$2:$A$745,A391)-('Tela de entrada'!$G$14*'Tela de entrada'!$D$12)))))</f>
        <v>0</v>
      </c>
      <c r="M391" s="1">
        <f>MAX(0,(SUMIFS($J$2:$J$745,$B$2:$B$745,B391,$A$2:$A$745,A391)-SUMIFS($K$2:$K$745,$B$2:$B$745,B391,$A$2:$A$745,A391)))*(('Tela de entrada'!$G$15-K391)/(IF((('Tela de entrada'!$G$15*'Tela de entrada'!$D$12)-SUMIFS($K$2:$K$745,$B$2:$B$745,B391,$A$2:$A$745,A391))=0,1,(('Tela de entrada'!$G$15*'Tela de entrada'!$D$12)-SUMIFS($K$2:$K$745,$B$2:$B$745,B391,$A$2:$A$745,A391)))))</f>
        <v>0.78366032581659484</v>
      </c>
      <c r="N391" s="1">
        <f>IFERROR(IF(SUM('Tela de entrada'!$G$20:$G$763)&gt;0,INDEX('Tela de entrada'!$G$20:$G$763,MATCH('Contrato Firme'!D391,'Tela de entrada'!$F$20:$F$763,0),1),K391-L391+M391),0)</f>
        <v>3.7836603258165948</v>
      </c>
    </row>
    <row r="392" spans="1:14" x14ac:dyDescent="0.25">
      <c r="A392">
        <v>1</v>
      </c>
      <c r="B392">
        <v>1</v>
      </c>
      <c r="C392">
        <v>1</v>
      </c>
      <c r="D392">
        <v>391</v>
      </c>
      <c r="E392">
        <v>1</v>
      </c>
      <c r="F392" s="1">
        <f>INDEX('Tela de entrada'!$C$20:$C$763,MATCH('Contrato Firme'!D392,'Tela de entrada'!$B$20:$B$763,0),1)</f>
        <v>21</v>
      </c>
      <c r="G392">
        <v>0</v>
      </c>
      <c r="H392">
        <f t="shared" si="16"/>
        <v>21</v>
      </c>
      <c r="I392" s="1">
        <f t="shared" si="17"/>
        <v>1.0499999999999999E-3</v>
      </c>
      <c r="J392" s="1">
        <f>IF('Tela de entrada'!$G$13="carga",('Tela de entrada'!$G$12*'Tela de entrada'!$D$12)*I392,'Tela de entrada'!$G$12)</f>
        <v>7.8119999999999994</v>
      </c>
      <c r="K392" s="1">
        <f>IF('Tela de entrada'!$G$12&gt;0,IFERROR(MIN('Tela de entrada'!$G$15,MAX(J392,'Tela de entrada'!$G$14)),""),0)</f>
        <v>7.8119999999999994</v>
      </c>
      <c r="L392" s="1">
        <f>MAX(0,(SUMIFS($K$2:$K$745,$B$2:$B$745,B392,$A$2:$A$745,A392)-SUMIFS($J$2:$J$745,$B$2:$B$745,B392,$A$2:$A$745,A392)))*((K392-'Tela de entrada'!$G$14)/(IF(SUMIFS($K$2:$K$745,$B$2:$B$745,B392,$A$2:$A$745,A392)-('Tela de entrada'!$G$14*'Tela de entrada'!$D$12)=0,1,(SUMIFS($K$2:$K$745,$B$2:$B$745,B392,$A$2:$A$745,A392)-('Tela de entrada'!$G$14*'Tela de entrada'!$D$12)))))</f>
        <v>0</v>
      </c>
      <c r="M392" s="1">
        <f>MAX(0,(SUMIFS($J$2:$J$745,$B$2:$B$745,B392,$A$2:$A$745,A392)-SUMIFS($K$2:$K$745,$B$2:$B$745,B392,$A$2:$A$745,A392)))*(('Tela de entrada'!$G$15-K392)/(IF((('Tela de entrada'!$G$15*'Tela de entrada'!$D$12)-SUMIFS($K$2:$K$745,$B$2:$B$745,B392,$A$2:$A$745,A392))=0,1,(('Tela de entrada'!$G$15*'Tela de entrada'!$D$12)-SUMIFS($K$2:$K$745,$B$2:$B$745,B392,$A$2:$A$745,A392)))))</f>
        <v>0.46941253516414039</v>
      </c>
      <c r="N392" s="1">
        <f>IFERROR(IF(SUM('Tela de entrada'!$G$20:$G$763)&gt;0,INDEX('Tela de entrada'!$G$20:$G$763,MATCH('Contrato Firme'!D392,'Tela de entrada'!$F$20:$F$763,0),1),K392-L392+M392),0)</f>
        <v>8.2814125351641401</v>
      </c>
    </row>
    <row r="393" spans="1:14" x14ac:dyDescent="0.25">
      <c r="A393">
        <v>1</v>
      </c>
      <c r="B393">
        <v>1</v>
      </c>
      <c r="C393">
        <v>1</v>
      </c>
      <c r="D393">
        <v>392</v>
      </c>
      <c r="E393">
        <v>1</v>
      </c>
      <c r="F393" s="1">
        <f>INDEX('Tela de entrada'!$C$20:$C$763,MATCH('Contrato Firme'!D393,'Tela de entrada'!$B$20:$B$763,0),1)</f>
        <v>28</v>
      </c>
      <c r="G393">
        <v>0</v>
      </c>
      <c r="H393">
        <f t="shared" si="16"/>
        <v>28</v>
      </c>
      <c r="I393" s="1">
        <f t="shared" si="17"/>
        <v>1.4E-3</v>
      </c>
      <c r="J393" s="1">
        <f>IF('Tela de entrada'!$G$13="carga",('Tela de entrada'!$G$12*'Tela de entrada'!$D$12)*I393,'Tela de entrada'!$G$12)</f>
        <v>10.416</v>
      </c>
      <c r="K393" s="1">
        <f>IF('Tela de entrada'!$G$12&gt;0,IFERROR(MIN('Tela de entrada'!$G$15,MAX(J393,'Tela de entrada'!$G$14)),""),0)</f>
        <v>10.416</v>
      </c>
      <c r="L393" s="1">
        <f>MAX(0,(SUMIFS($K$2:$K$745,$B$2:$B$745,B393,$A$2:$A$745,A393)-SUMIFS($J$2:$J$745,$B$2:$B$745,B393,$A$2:$A$745,A393)))*((K393-'Tela de entrada'!$G$14)/(IF(SUMIFS($K$2:$K$745,$B$2:$B$745,B393,$A$2:$A$745,A393)-('Tela de entrada'!$G$14*'Tela de entrada'!$D$12)=0,1,(SUMIFS($K$2:$K$745,$B$2:$B$745,B393,$A$2:$A$745,A393)-('Tela de entrada'!$G$14*'Tela de entrada'!$D$12)))))</f>
        <v>0</v>
      </c>
      <c r="M393" s="1">
        <f>MAX(0,(SUMIFS($J$2:$J$745,$B$2:$B$745,B393,$A$2:$A$745,A393)-SUMIFS($K$2:$K$745,$B$2:$B$745,B393,$A$2:$A$745,A393)))*(('Tela de entrada'!$G$15-K393)/(IF((('Tela de entrada'!$G$15*'Tela de entrada'!$D$12)-SUMIFS($K$2:$K$745,$B$2:$B$745,B393,$A$2:$A$745,A393))=0,1,(('Tela de entrada'!$G$15*'Tela de entrada'!$D$12)-SUMIFS($K$2:$K$745,$B$2:$B$745,B393,$A$2:$A$745,A393)))))</f>
        <v>0.2993582444619392</v>
      </c>
      <c r="N393" s="1">
        <f>IFERROR(IF(SUM('Tela de entrada'!$G$20:$G$763)&gt;0,INDEX('Tela de entrada'!$G$20:$G$763,MATCH('Contrato Firme'!D393,'Tela de entrada'!$F$20:$F$763,0),1),K393-L393+M393),0)</f>
        <v>10.715358244461939</v>
      </c>
    </row>
    <row r="394" spans="1:14" x14ac:dyDescent="0.25">
      <c r="A394">
        <v>1</v>
      </c>
      <c r="B394">
        <v>1</v>
      </c>
      <c r="C394">
        <v>1</v>
      </c>
      <c r="D394">
        <v>393</v>
      </c>
      <c r="E394">
        <v>1</v>
      </c>
      <c r="F394" s="1">
        <f>INDEX('Tela de entrada'!$C$20:$C$763,MATCH('Contrato Firme'!D394,'Tela de entrada'!$B$20:$B$763,0),1)</f>
        <v>11</v>
      </c>
      <c r="G394">
        <v>0</v>
      </c>
      <c r="H394">
        <f t="shared" si="16"/>
        <v>11</v>
      </c>
      <c r="I394" s="1">
        <f t="shared" si="17"/>
        <v>5.5000000000000003E-4</v>
      </c>
      <c r="J394" s="1">
        <f>IF('Tela de entrada'!$G$13="carga",('Tela de entrada'!$G$12*'Tela de entrada'!$D$12)*I394,'Tela de entrada'!$G$12)</f>
        <v>4.0920000000000005</v>
      </c>
      <c r="K394" s="1">
        <f>IF('Tela de entrada'!$G$12&gt;0,IFERROR(MIN('Tela de entrada'!$G$15,MAX(J394,'Tela de entrada'!$G$14)),""),0)</f>
        <v>4.0920000000000005</v>
      </c>
      <c r="L394" s="1">
        <f>MAX(0,(SUMIFS($K$2:$K$745,$B$2:$B$745,B394,$A$2:$A$745,A394)-SUMIFS($J$2:$J$745,$B$2:$B$745,B394,$A$2:$A$745,A394)))*((K394-'Tela de entrada'!$G$14)/(IF(SUMIFS($K$2:$K$745,$B$2:$B$745,B394,$A$2:$A$745,A394)-('Tela de entrada'!$G$14*'Tela de entrada'!$D$12)=0,1,(SUMIFS($K$2:$K$745,$B$2:$B$745,B394,$A$2:$A$745,A394)-('Tela de entrada'!$G$14*'Tela de entrada'!$D$12)))))</f>
        <v>0</v>
      </c>
      <c r="M394" s="1">
        <f>MAX(0,(SUMIFS($J$2:$J$745,$B$2:$B$745,B394,$A$2:$A$745,A394)-SUMIFS($K$2:$K$745,$B$2:$B$745,B394,$A$2:$A$745,A394)))*(('Tela de entrada'!$G$15-K394)/(IF((('Tela de entrada'!$G$15*'Tela de entrada'!$D$12)-SUMIFS($K$2:$K$745,$B$2:$B$745,B394,$A$2:$A$745,A394))=0,1,(('Tela de entrada'!$G$15*'Tela de entrada'!$D$12)-SUMIFS($K$2:$K$745,$B$2:$B$745,B394,$A$2:$A$745,A394)))))</f>
        <v>0.71234723616728468</v>
      </c>
      <c r="N394" s="1">
        <f>IFERROR(IF(SUM('Tela de entrada'!$G$20:$G$763)&gt;0,INDEX('Tela de entrada'!$G$20:$G$763,MATCH('Contrato Firme'!D394,'Tela de entrada'!$F$20:$F$763,0),1),K394-L394+M394),0)</f>
        <v>4.8043472361672848</v>
      </c>
    </row>
    <row r="395" spans="1:14" x14ac:dyDescent="0.25">
      <c r="A395">
        <v>1</v>
      </c>
      <c r="B395">
        <v>1</v>
      </c>
      <c r="C395">
        <v>1</v>
      </c>
      <c r="D395">
        <v>394</v>
      </c>
      <c r="E395">
        <v>1</v>
      </c>
      <c r="F395" s="1">
        <f>INDEX('Tela de entrada'!$C$20:$C$763,MATCH('Contrato Firme'!D395,'Tela de entrada'!$B$20:$B$763,0),1)</f>
        <v>44</v>
      </c>
      <c r="G395">
        <v>0</v>
      </c>
      <c r="H395">
        <f t="shared" si="16"/>
        <v>44</v>
      </c>
      <c r="I395" s="1">
        <f t="shared" si="17"/>
        <v>2.2000000000000001E-3</v>
      </c>
      <c r="J395" s="1">
        <f>IF('Tela de entrada'!$G$13="carga",('Tela de entrada'!$G$12*'Tela de entrada'!$D$12)*I395,'Tela de entrada'!$G$12)</f>
        <v>16.368000000000002</v>
      </c>
      <c r="K395" s="1">
        <f>IF('Tela de entrada'!$G$12&gt;0,IFERROR(MIN('Tela de entrada'!$G$15,MAX(J395,'Tela de entrada'!$G$14)),""),0)</f>
        <v>15</v>
      </c>
      <c r="L395" s="1">
        <f>MAX(0,(SUMIFS($K$2:$K$745,$B$2:$B$745,B395,$A$2:$A$745,A395)-SUMIFS($J$2:$J$745,$B$2:$B$745,B395,$A$2:$A$745,A395)))*((K395-'Tela de entrada'!$G$14)/(IF(SUMIFS($K$2:$K$745,$B$2:$B$745,B395,$A$2:$A$745,A395)-('Tela de entrada'!$G$14*'Tela de entrada'!$D$12)=0,1,(SUMIFS($K$2:$K$745,$B$2:$B$745,B395,$A$2:$A$745,A395)-('Tela de entrada'!$G$14*'Tela de entrada'!$D$12)))))</f>
        <v>0</v>
      </c>
      <c r="M395" s="1">
        <f>MAX(0,(SUMIFS($J$2:$J$745,$B$2:$B$745,B395,$A$2:$A$745,A395)-SUMIFS($K$2:$K$745,$B$2:$B$745,B395,$A$2:$A$745,A395)))*(('Tela de entrada'!$G$15-K395)/(IF((('Tela de entrada'!$G$15*'Tela de entrada'!$D$12)-SUMIFS($K$2:$K$745,$B$2:$B$745,B395,$A$2:$A$745,A395))=0,1,(('Tela de entrada'!$G$15*'Tela de entrada'!$D$12)-SUMIFS($K$2:$K$745,$B$2:$B$745,B395,$A$2:$A$745,A395)))))</f>
        <v>0</v>
      </c>
      <c r="N395" s="1">
        <f>IFERROR(IF(SUM('Tela de entrada'!$G$20:$G$763)&gt;0,INDEX('Tela de entrada'!$G$20:$G$763,MATCH('Contrato Firme'!D395,'Tela de entrada'!$F$20:$F$763,0),1),K395-L395+M395),0)</f>
        <v>15</v>
      </c>
    </row>
    <row r="396" spans="1:14" x14ac:dyDescent="0.25">
      <c r="A396">
        <v>1</v>
      </c>
      <c r="B396">
        <v>1</v>
      </c>
      <c r="C396">
        <v>1</v>
      </c>
      <c r="D396">
        <v>395</v>
      </c>
      <c r="E396">
        <v>1</v>
      </c>
      <c r="F396" s="1">
        <f>INDEX('Tela de entrada'!$C$20:$C$763,MATCH('Contrato Firme'!D396,'Tela de entrada'!$B$20:$B$763,0),1)</f>
        <v>9</v>
      </c>
      <c r="G396">
        <v>0</v>
      </c>
      <c r="H396">
        <f t="shared" si="16"/>
        <v>9</v>
      </c>
      <c r="I396" s="1">
        <f t="shared" si="17"/>
        <v>4.4999999999999999E-4</v>
      </c>
      <c r="J396" s="1">
        <f>IF('Tela de entrada'!$G$13="carga",('Tela de entrada'!$G$12*'Tela de entrada'!$D$12)*I396,'Tela de entrada'!$G$12)</f>
        <v>3.3479999999999999</v>
      </c>
      <c r="K396" s="1">
        <f>IF('Tela de entrada'!$G$12&gt;0,IFERROR(MIN('Tela de entrada'!$G$15,MAX(J396,'Tela de entrada'!$G$14)),""),0)</f>
        <v>3.3479999999999999</v>
      </c>
      <c r="L396" s="1">
        <f>MAX(0,(SUMIFS($K$2:$K$745,$B$2:$B$745,B396,$A$2:$A$745,A396)-SUMIFS($J$2:$J$745,$B$2:$B$745,B396,$A$2:$A$745,A396)))*((K396-'Tela de entrada'!$G$14)/(IF(SUMIFS($K$2:$K$745,$B$2:$B$745,B396,$A$2:$A$745,A396)-('Tela de entrada'!$G$14*'Tela de entrada'!$D$12)=0,1,(SUMIFS($K$2:$K$745,$B$2:$B$745,B396,$A$2:$A$745,A396)-('Tela de entrada'!$G$14*'Tela de entrada'!$D$12)))))</f>
        <v>0</v>
      </c>
      <c r="M396" s="1">
        <f>MAX(0,(SUMIFS($J$2:$J$745,$B$2:$B$745,B396,$A$2:$A$745,A396)-SUMIFS($K$2:$K$745,$B$2:$B$745,B396,$A$2:$A$745,A396)))*(('Tela de entrada'!$G$15-K396)/(IF((('Tela de entrada'!$G$15*'Tela de entrada'!$D$12)-SUMIFS($K$2:$K$745,$B$2:$B$745,B396,$A$2:$A$745,A396))=0,1,(('Tela de entrada'!$G$15*'Tela de entrada'!$D$12)-SUMIFS($K$2:$K$745,$B$2:$B$745,B396,$A$2:$A$745,A396)))))</f>
        <v>0.76093417636791372</v>
      </c>
      <c r="N396" s="1">
        <f>IFERROR(IF(SUM('Tela de entrada'!$G$20:$G$763)&gt;0,INDEX('Tela de entrada'!$G$20:$G$763,MATCH('Contrato Firme'!D396,'Tela de entrada'!$F$20:$F$763,0),1),K396-L396+M396),0)</f>
        <v>4.1089341763679137</v>
      </c>
    </row>
    <row r="397" spans="1:14" x14ac:dyDescent="0.25">
      <c r="A397">
        <v>1</v>
      </c>
      <c r="B397">
        <v>1</v>
      </c>
      <c r="C397">
        <v>1</v>
      </c>
      <c r="D397">
        <v>396</v>
      </c>
      <c r="E397">
        <v>1</v>
      </c>
      <c r="F397" s="1">
        <f>INDEX('Tela de entrada'!$C$20:$C$763,MATCH('Contrato Firme'!D397,'Tela de entrada'!$B$20:$B$763,0),1)</f>
        <v>30</v>
      </c>
      <c r="G397">
        <v>0</v>
      </c>
      <c r="H397">
        <f t="shared" si="16"/>
        <v>30</v>
      </c>
      <c r="I397" s="1">
        <f t="shared" si="17"/>
        <v>1.5E-3</v>
      </c>
      <c r="J397" s="1">
        <f>IF('Tela de entrada'!$G$13="carga",('Tela de entrada'!$G$12*'Tela de entrada'!$D$12)*I397,'Tela de entrada'!$G$12)</f>
        <v>11.16</v>
      </c>
      <c r="K397" s="1">
        <f>IF('Tela de entrada'!$G$12&gt;0,IFERROR(MIN('Tela de entrada'!$G$15,MAX(J397,'Tela de entrada'!$G$14)),""),0)</f>
        <v>11.16</v>
      </c>
      <c r="L397" s="1">
        <f>MAX(0,(SUMIFS($K$2:$K$745,$B$2:$B$745,B397,$A$2:$A$745,A397)-SUMIFS($J$2:$J$745,$B$2:$B$745,B397,$A$2:$A$745,A397)))*((K397-'Tela de entrada'!$G$14)/(IF(SUMIFS($K$2:$K$745,$B$2:$B$745,B397,$A$2:$A$745,A397)-('Tela de entrada'!$G$14*'Tela de entrada'!$D$12)=0,1,(SUMIFS($K$2:$K$745,$B$2:$B$745,B397,$A$2:$A$745,A397)-('Tela de entrada'!$G$14*'Tela de entrada'!$D$12)))))</f>
        <v>0</v>
      </c>
      <c r="M397" s="1">
        <f>MAX(0,(SUMIFS($J$2:$J$745,$B$2:$B$745,B397,$A$2:$A$745,A397)-SUMIFS($K$2:$K$745,$B$2:$B$745,B397,$A$2:$A$745,A397)))*(('Tela de entrada'!$G$15-K397)/(IF((('Tela de entrada'!$G$15*'Tela de entrada'!$D$12)-SUMIFS($K$2:$K$745,$B$2:$B$745,B397,$A$2:$A$745,A397))=0,1,(('Tela de entrada'!$G$15*'Tela de entrada'!$D$12)-SUMIFS($K$2:$K$745,$B$2:$B$745,B397,$A$2:$A$745,A397)))))</f>
        <v>0.25077130426131033</v>
      </c>
      <c r="N397" s="1">
        <f>IFERROR(IF(SUM('Tela de entrada'!$G$20:$G$763)&gt;0,INDEX('Tela de entrada'!$G$20:$G$763,MATCH('Contrato Firme'!D397,'Tela de entrada'!$F$20:$F$763,0),1),K397-L397+M397),0)</f>
        <v>11.41077130426131</v>
      </c>
    </row>
    <row r="398" spans="1:14" x14ac:dyDescent="0.25">
      <c r="A398">
        <v>1</v>
      </c>
      <c r="B398">
        <v>1</v>
      </c>
      <c r="C398">
        <v>1</v>
      </c>
      <c r="D398">
        <v>397</v>
      </c>
      <c r="E398">
        <v>1</v>
      </c>
      <c r="F398" s="1">
        <f>INDEX('Tela de entrada'!$C$20:$C$763,MATCH('Contrato Firme'!D398,'Tela de entrada'!$B$20:$B$763,0),1)</f>
        <v>13</v>
      </c>
      <c r="G398">
        <v>0</v>
      </c>
      <c r="H398">
        <f t="shared" si="16"/>
        <v>13</v>
      </c>
      <c r="I398" s="1">
        <f t="shared" si="17"/>
        <v>6.4999999999999997E-4</v>
      </c>
      <c r="J398" s="1">
        <f>IF('Tela de entrada'!$G$13="carga",('Tela de entrada'!$G$12*'Tela de entrada'!$D$12)*I398,'Tela de entrada'!$G$12)</f>
        <v>4.8359999999999994</v>
      </c>
      <c r="K398" s="1">
        <f>IF('Tela de entrada'!$G$12&gt;0,IFERROR(MIN('Tela de entrada'!$G$15,MAX(J398,'Tela de entrada'!$G$14)),""),0)</f>
        <v>4.8359999999999994</v>
      </c>
      <c r="L398" s="1">
        <f>MAX(0,(SUMIFS($K$2:$K$745,$B$2:$B$745,B398,$A$2:$A$745,A398)-SUMIFS($J$2:$J$745,$B$2:$B$745,B398,$A$2:$A$745,A398)))*((K398-'Tela de entrada'!$G$14)/(IF(SUMIFS($K$2:$K$745,$B$2:$B$745,B398,$A$2:$A$745,A398)-('Tela de entrada'!$G$14*'Tela de entrada'!$D$12)=0,1,(SUMIFS($K$2:$K$745,$B$2:$B$745,B398,$A$2:$A$745,A398)-('Tela de entrada'!$G$14*'Tela de entrada'!$D$12)))))</f>
        <v>0</v>
      </c>
      <c r="M398" s="1">
        <f>MAX(0,(SUMIFS($J$2:$J$745,$B$2:$B$745,B398,$A$2:$A$745,A398)-SUMIFS($K$2:$K$745,$B$2:$B$745,B398,$A$2:$A$745,A398)))*(('Tela de entrada'!$G$15-K398)/(IF((('Tela de entrada'!$G$15*'Tela de entrada'!$D$12)-SUMIFS($K$2:$K$745,$B$2:$B$745,B398,$A$2:$A$745,A398))=0,1,(('Tela de entrada'!$G$15*'Tela de entrada'!$D$12)-SUMIFS($K$2:$K$745,$B$2:$B$745,B398,$A$2:$A$745,A398)))))</f>
        <v>0.66376029596665598</v>
      </c>
      <c r="N398" s="1">
        <f>IFERROR(IF(SUM('Tela de entrada'!$G$20:$G$763)&gt;0,INDEX('Tela de entrada'!$G$20:$G$763,MATCH('Contrato Firme'!D398,'Tela de entrada'!$F$20:$F$763,0),1),K398-L398+M398),0)</f>
        <v>5.4997602959666558</v>
      </c>
    </row>
    <row r="399" spans="1:14" x14ac:dyDescent="0.25">
      <c r="A399">
        <v>1</v>
      </c>
      <c r="B399">
        <v>1</v>
      </c>
      <c r="C399">
        <v>1</v>
      </c>
      <c r="D399">
        <v>398</v>
      </c>
      <c r="E399">
        <v>1</v>
      </c>
      <c r="F399" s="1">
        <f>INDEX('Tela de entrada'!$C$20:$C$763,MATCH('Contrato Firme'!D399,'Tela de entrada'!$B$20:$B$763,0),1)</f>
        <v>28</v>
      </c>
      <c r="G399">
        <v>0</v>
      </c>
      <c r="H399">
        <f t="shared" si="16"/>
        <v>28</v>
      </c>
      <c r="I399" s="1">
        <f t="shared" si="17"/>
        <v>1.4E-3</v>
      </c>
      <c r="J399" s="1">
        <f>IF('Tela de entrada'!$G$13="carga",('Tela de entrada'!$G$12*'Tela de entrada'!$D$12)*I399,'Tela de entrada'!$G$12)</f>
        <v>10.416</v>
      </c>
      <c r="K399" s="1">
        <f>IF('Tela de entrada'!$G$12&gt;0,IFERROR(MIN('Tela de entrada'!$G$15,MAX(J399,'Tela de entrada'!$G$14)),""),0)</f>
        <v>10.416</v>
      </c>
      <c r="L399" s="1">
        <f>MAX(0,(SUMIFS($K$2:$K$745,$B$2:$B$745,B399,$A$2:$A$745,A399)-SUMIFS($J$2:$J$745,$B$2:$B$745,B399,$A$2:$A$745,A399)))*((K399-'Tela de entrada'!$G$14)/(IF(SUMIFS($K$2:$K$745,$B$2:$B$745,B399,$A$2:$A$745,A399)-('Tela de entrada'!$G$14*'Tela de entrada'!$D$12)=0,1,(SUMIFS($K$2:$K$745,$B$2:$B$745,B399,$A$2:$A$745,A399)-('Tela de entrada'!$G$14*'Tela de entrada'!$D$12)))))</f>
        <v>0</v>
      </c>
      <c r="M399" s="1">
        <f>MAX(0,(SUMIFS($J$2:$J$745,$B$2:$B$745,B399,$A$2:$A$745,A399)-SUMIFS($K$2:$K$745,$B$2:$B$745,B399,$A$2:$A$745,A399)))*(('Tela de entrada'!$G$15-K399)/(IF((('Tela de entrada'!$G$15*'Tela de entrada'!$D$12)-SUMIFS($K$2:$K$745,$B$2:$B$745,B399,$A$2:$A$745,A399))=0,1,(('Tela de entrada'!$G$15*'Tela de entrada'!$D$12)-SUMIFS($K$2:$K$745,$B$2:$B$745,B399,$A$2:$A$745,A399)))))</f>
        <v>0.2993582444619392</v>
      </c>
      <c r="N399" s="1">
        <f>IFERROR(IF(SUM('Tela de entrada'!$G$20:$G$763)&gt;0,INDEX('Tela de entrada'!$G$20:$G$763,MATCH('Contrato Firme'!D399,'Tela de entrada'!$F$20:$F$763,0),1),K399-L399+M399),0)</f>
        <v>10.715358244461939</v>
      </c>
    </row>
    <row r="400" spans="1:14" x14ac:dyDescent="0.25">
      <c r="A400">
        <v>1</v>
      </c>
      <c r="B400">
        <v>1</v>
      </c>
      <c r="C400">
        <v>1</v>
      </c>
      <c r="D400">
        <v>399</v>
      </c>
      <c r="E400">
        <v>1</v>
      </c>
      <c r="F400" s="1">
        <f>INDEX('Tela de entrada'!$C$20:$C$763,MATCH('Contrato Firme'!D400,'Tela de entrada'!$B$20:$B$763,0),1)</f>
        <v>35</v>
      </c>
      <c r="G400">
        <v>0</v>
      </c>
      <c r="H400">
        <f t="shared" si="16"/>
        <v>35</v>
      </c>
      <c r="I400" s="1">
        <f t="shared" si="17"/>
        <v>1.75E-3</v>
      </c>
      <c r="J400" s="1">
        <f>IF('Tela de entrada'!$G$13="carga",('Tela de entrada'!$G$12*'Tela de entrada'!$D$12)*I400,'Tela de entrada'!$G$12)</f>
        <v>13.02</v>
      </c>
      <c r="K400" s="1">
        <f>IF('Tela de entrada'!$G$12&gt;0,IFERROR(MIN('Tela de entrada'!$G$15,MAX(J400,'Tela de entrada'!$G$14)),""),0)</f>
        <v>13.02</v>
      </c>
      <c r="L400" s="1">
        <f>MAX(0,(SUMIFS($K$2:$K$745,$B$2:$B$745,B400,$A$2:$A$745,A400)-SUMIFS($J$2:$J$745,$B$2:$B$745,B400,$A$2:$A$745,A400)))*((K400-'Tela de entrada'!$G$14)/(IF(SUMIFS($K$2:$K$745,$B$2:$B$745,B400,$A$2:$A$745,A400)-('Tela de entrada'!$G$14*'Tela de entrada'!$D$12)=0,1,(SUMIFS($K$2:$K$745,$B$2:$B$745,B400,$A$2:$A$745,A400)-('Tela de entrada'!$G$14*'Tela de entrada'!$D$12)))))</f>
        <v>0</v>
      </c>
      <c r="M400" s="1">
        <f>MAX(0,(SUMIFS($J$2:$J$745,$B$2:$B$745,B400,$A$2:$A$745,A400)-SUMIFS($K$2:$K$745,$B$2:$B$745,B400,$A$2:$A$745,A400)))*(('Tela de entrada'!$G$15-K400)/(IF((('Tela de entrada'!$G$15*'Tela de entrada'!$D$12)-SUMIFS($K$2:$K$745,$B$2:$B$745,B400,$A$2:$A$745,A400))=0,1,(('Tela de entrada'!$G$15*'Tela de entrada'!$D$12)-SUMIFS($K$2:$K$745,$B$2:$B$745,B400,$A$2:$A$745,A400)))))</f>
        <v>0.12930395375973819</v>
      </c>
      <c r="N400" s="1">
        <f>IFERROR(IF(SUM('Tela de entrada'!$G$20:$G$763)&gt;0,INDEX('Tela de entrada'!$G$20:$G$763,MATCH('Contrato Firme'!D400,'Tela de entrada'!$F$20:$F$763,0),1),K400-L400+M400),0)</f>
        <v>13.149303953759738</v>
      </c>
    </row>
    <row r="401" spans="1:14" x14ac:dyDescent="0.25">
      <c r="A401">
        <v>1</v>
      </c>
      <c r="B401">
        <v>1</v>
      </c>
      <c r="C401">
        <v>1</v>
      </c>
      <c r="D401">
        <v>400</v>
      </c>
      <c r="E401">
        <v>1</v>
      </c>
      <c r="F401" s="1">
        <f>INDEX('Tela de entrada'!$C$20:$C$763,MATCH('Contrato Firme'!D401,'Tela de entrada'!$B$20:$B$763,0),1)</f>
        <v>38</v>
      </c>
      <c r="G401">
        <v>0</v>
      </c>
      <c r="H401">
        <f t="shared" si="16"/>
        <v>38</v>
      </c>
      <c r="I401" s="1">
        <f t="shared" si="17"/>
        <v>1.9E-3</v>
      </c>
      <c r="J401" s="1">
        <f>IF('Tela de entrada'!$G$13="carga",('Tela de entrada'!$G$12*'Tela de entrada'!$D$12)*I401,'Tela de entrada'!$G$12)</f>
        <v>14.135999999999999</v>
      </c>
      <c r="K401" s="1">
        <f>IF('Tela de entrada'!$G$12&gt;0,IFERROR(MIN('Tela de entrada'!$G$15,MAX(J401,'Tela de entrada'!$G$14)),""),0)</f>
        <v>14.135999999999999</v>
      </c>
      <c r="L401" s="1">
        <f>MAX(0,(SUMIFS($K$2:$K$745,$B$2:$B$745,B401,$A$2:$A$745,A401)-SUMIFS($J$2:$J$745,$B$2:$B$745,B401,$A$2:$A$745,A401)))*((K401-'Tela de entrada'!$G$14)/(IF(SUMIFS($K$2:$K$745,$B$2:$B$745,B401,$A$2:$A$745,A401)-('Tela de entrada'!$G$14*'Tela de entrada'!$D$12)=0,1,(SUMIFS($K$2:$K$745,$B$2:$B$745,B401,$A$2:$A$745,A401)-('Tela de entrada'!$G$14*'Tela de entrada'!$D$12)))))</f>
        <v>0</v>
      </c>
      <c r="M401" s="1">
        <f>MAX(0,(SUMIFS($J$2:$J$745,$B$2:$B$745,B401,$A$2:$A$745,A401)-SUMIFS($K$2:$K$745,$B$2:$B$745,B401,$A$2:$A$745,A401)))*(('Tela de entrada'!$G$15-K401)/(IF((('Tela de entrada'!$G$15*'Tela de entrada'!$D$12)-SUMIFS($K$2:$K$745,$B$2:$B$745,B401,$A$2:$A$745,A401))=0,1,(('Tela de entrada'!$G$15*'Tela de entrada'!$D$12)-SUMIFS($K$2:$K$745,$B$2:$B$745,B401,$A$2:$A$745,A401)))))</f>
        <v>5.6423543458794884E-2</v>
      </c>
      <c r="N401" s="1">
        <f>IFERROR(IF(SUM('Tela de entrada'!$G$20:$G$763)&gt;0,INDEX('Tela de entrada'!$G$20:$G$763,MATCH('Contrato Firme'!D401,'Tela de entrada'!$F$20:$F$763,0),1),K401-L401+M401),0)</f>
        <v>14.192423543458794</v>
      </c>
    </row>
    <row r="402" spans="1:14" x14ac:dyDescent="0.25">
      <c r="A402">
        <v>1</v>
      </c>
      <c r="B402">
        <v>1</v>
      </c>
      <c r="C402">
        <v>1</v>
      </c>
      <c r="D402">
        <v>401</v>
      </c>
      <c r="E402">
        <v>1</v>
      </c>
      <c r="F402" s="1">
        <f>INDEX('Tela de entrada'!$C$20:$C$763,MATCH('Contrato Firme'!D402,'Tela de entrada'!$B$20:$B$763,0),1)</f>
        <v>38</v>
      </c>
      <c r="G402">
        <v>0</v>
      </c>
      <c r="H402">
        <f t="shared" si="16"/>
        <v>38</v>
      </c>
      <c r="I402" s="1">
        <f t="shared" si="17"/>
        <v>1.9E-3</v>
      </c>
      <c r="J402" s="1">
        <f>IF('Tela de entrada'!$G$13="carga",('Tela de entrada'!$G$12*'Tela de entrada'!$D$12)*I402,'Tela de entrada'!$G$12)</f>
        <v>14.135999999999999</v>
      </c>
      <c r="K402" s="1">
        <f>IF('Tela de entrada'!$G$12&gt;0,IFERROR(MIN('Tela de entrada'!$G$15,MAX(J402,'Tela de entrada'!$G$14)),""),0)</f>
        <v>14.135999999999999</v>
      </c>
      <c r="L402" s="1">
        <f>MAX(0,(SUMIFS($K$2:$K$745,$B$2:$B$745,B402,$A$2:$A$745,A402)-SUMIFS($J$2:$J$745,$B$2:$B$745,B402,$A$2:$A$745,A402)))*((K402-'Tela de entrada'!$G$14)/(IF(SUMIFS($K$2:$K$745,$B$2:$B$745,B402,$A$2:$A$745,A402)-('Tela de entrada'!$G$14*'Tela de entrada'!$D$12)=0,1,(SUMIFS($K$2:$K$745,$B$2:$B$745,B402,$A$2:$A$745,A402)-('Tela de entrada'!$G$14*'Tela de entrada'!$D$12)))))</f>
        <v>0</v>
      </c>
      <c r="M402" s="1">
        <f>MAX(0,(SUMIFS($J$2:$J$745,$B$2:$B$745,B402,$A$2:$A$745,A402)-SUMIFS($K$2:$K$745,$B$2:$B$745,B402,$A$2:$A$745,A402)))*(('Tela de entrada'!$G$15-K402)/(IF((('Tela de entrada'!$G$15*'Tela de entrada'!$D$12)-SUMIFS($K$2:$K$745,$B$2:$B$745,B402,$A$2:$A$745,A402))=0,1,(('Tela de entrada'!$G$15*'Tela de entrada'!$D$12)-SUMIFS($K$2:$K$745,$B$2:$B$745,B402,$A$2:$A$745,A402)))))</f>
        <v>5.6423543458794884E-2</v>
      </c>
      <c r="N402" s="1">
        <f>IFERROR(IF(SUM('Tela de entrada'!$G$20:$G$763)&gt;0,INDEX('Tela de entrada'!$G$20:$G$763,MATCH('Contrato Firme'!D402,'Tela de entrada'!$F$20:$F$763,0),1),K402-L402+M402),0)</f>
        <v>14.192423543458794</v>
      </c>
    </row>
    <row r="403" spans="1:14" x14ac:dyDescent="0.25">
      <c r="A403">
        <v>1</v>
      </c>
      <c r="B403">
        <v>1</v>
      </c>
      <c r="C403">
        <v>1</v>
      </c>
      <c r="D403">
        <v>402</v>
      </c>
      <c r="E403">
        <v>1</v>
      </c>
      <c r="F403" s="1">
        <f>INDEX('Tela de entrada'!$C$20:$C$763,MATCH('Contrato Firme'!D403,'Tela de entrada'!$B$20:$B$763,0),1)</f>
        <v>43</v>
      </c>
      <c r="G403">
        <v>0</v>
      </c>
      <c r="H403">
        <f t="shared" si="16"/>
        <v>43</v>
      </c>
      <c r="I403" s="1">
        <f t="shared" si="17"/>
        <v>2.15E-3</v>
      </c>
      <c r="J403" s="1">
        <f>IF('Tela de entrada'!$G$13="carga",('Tela de entrada'!$G$12*'Tela de entrada'!$D$12)*I403,'Tela de entrada'!$G$12)</f>
        <v>15.996</v>
      </c>
      <c r="K403" s="1">
        <f>IF('Tela de entrada'!$G$12&gt;0,IFERROR(MIN('Tela de entrada'!$G$15,MAX(J403,'Tela de entrada'!$G$14)),""),0)</f>
        <v>15</v>
      </c>
      <c r="L403" s="1">
        <f>MAX(0,(SUMIFS($K$2:$K$745,$B$2:$B$745,B403,$A$2:$A$745,A403)-SUMIFS($J$2:$J$745,$B$2:$B$745,B403,$A$2:$A$745,A403)))*((K403-'Tela de entrada'!$G$14)/(IF(SUMIFS($K$2:$K$745,$B$2:$B$745,B403,$A$2:$A$745,A403)-('Tela de entrada'!$G$14*'Tela de entrada'!$D$12)=0,1,(SUMIFS($K$2:$K$745,$B$2:$B$745,B403,$A$2:$A$745,A403)-('Tela de entrada'!$G$14*'Tela de entrada'!$D$12)))))</f>
        <v>0</v>
      </c>
      <c r="M403" s="1">
        <f>MAX(0,(SUMIFS($J$2:$J$745,$B$2:$B$745,B403,$A$2:$A$745,A403)-SUMIFS($K$2:$K$745,$B$2:$B$745,B403,$A$2:$A$745,A403)))*(('Tela de entrada'!$G$15-K403)/(IF((('Tela de entrada'!$G$15*'Tela de entrada'!$D$12)-SUMIFS($K$2:$K$745,$B$2:$B$745,B403,$A$2:$A$745,A403))=0,1,(('Tela de entrada'!$G$15*'Tela de entrada'!$D$12)-SUMIFS($K$2:$K$745,$B$2:$B$745,B403,$A$2:$A$745,A403)))))</f>
        <v>0</v>
      </c>
      <c r="N403" s="1">
        <f>IFERROR(IF(SUM('Tela de entrada'!$G$20:$G$763)&gt;0,INDEX('Tela de entrada'!$G$20:$G$763,MATCH('Contrato Firme'!D403,'Tela de entrada'!$F$20:$F$763,0),1),K403-L403+M403),0)</f>
        <v>15</v>
      </c>
    </row>
    <row r="404" spans="1:14" x14ac:dyDescent="0.25">
      <c r="A404">
        <v>1</v>
      </c>
      <c r="B404">
        <v>1</v>
      </c>
      <c r="C404">
        <v>1</v>
      </c>
      <c r="D404">
        <v>403</v>
      </c>
      <c r="E404">
        <v>1</v>
      </c>
      <c r="F404" s="1">
        <f>INDEX('Tela de entrada'!$C$20:$C$763,MATCH('Contrato Firme'!D404,'Tela de entrada'!$B$20:$B$763,0),1)</f>
        <v>22</v>
      </c>
      <c r="G404">
        <v>0</v>
      </c>
      <c r="H404">
        <f t="shared" si="16"/>
        <v>22</v>
      </c>
      <c r="I404" s="1">
        <f t="shared" si="17"/>
        <v>1.1000000000000001E-3</v>
      </c>
      <c r="J404" s="1">
        <f>IF('Tela de entrada'!$G$13="carga",('Tela de entrada'!$G$12*'Tela de entrada'!$D$12)*I404,'Tela de entrada'!$G$12)</f>
        <v>8.1840000000000011</v>
      </c>
      <c r="K404" s="1">
        <f>IF('Tela de entrada'!$G$12&gt;0,IFERROR(MIN('Tela de entrada'!$G$15,MAX(J404,'Tela de entrada'!$G$14)),""),0)</f>
        <v>8.1840000000000011</v>
      </c>
      <c r="L404" s="1">
        <f>MAX(0,(SUMIFS($K$2:$K$745,$B$2:$B$745,B404,$A$2:$A$745,A404)-SUMIFS($J$2:$J$745,$B$2:$B$745,B404,$A$2:$A$745,A404)))*((K404-'Tela de entrada'!$G$14)/(IF(SUMIFS($K$2:$K$745,$B$2:$B$745,B404,$A$2:$A$745,A404)-('Tela de entrada'!$G$14*'Tela de entrada'!$D$12)=0,1,(SUMIFS($K$2:$K$745,$B$2:$B$745,B404,$A$2:$A$745,A404)-('Tela de entrada'!$G$14*'Tela de entrada'!$D$12)))))</f>
        <v>0</v>
      </c>
      <c r="M404" s="1">
        <f>MAX(0,(SUMIFS($J$2:$J$745,$B$2:$B$745,B404,$A$2:$A$745,A404)-SUMIFS($K$2:$K$745,$B$2:$B$745,B404,$A$2:$A$745,A404)))*(('Tela de entrada'!$G$15-K404)/(IF((('Tela de entrada'!$G$15*'Tela de entrada'!$D$12)-SUMIFS($K$2:$K$745,$B$2:$B$745,B404,$A$2:$A$745,A404))=0,1,(('Tela de entrada'!$G$15*'Tela de entrada'!$D$12)-SUMIFS($K$2:$K$745,$B$2:$B$745,B404,$A$2:$A$745,A404)))))</f>
        <v>0.44511906506382587</v>
      </c>
      <c r="N404" s="1">
        <f>IFERROR(IF(SUM('Tela de entrada'!$G$20:$G$763)&gt;0,INDEX('Tela de entrada'!$G$20:$G$763,MATCH('Contrato Firme'!D404,'Tela de entrada'!$F$20:$F$763,0),1),K404-L404+M404),0)</f>
        <v>8.6291190650638274</v>
      </c>
    </row>
    <row r="405" spans="1:14" x14ac:dyDescent="0.25">
      <c r="A405">
        <v>1</v>
      </c>
      <c r="B405">
        <v>1</v>
      </c>
      <c r="C405">
        <v>1</v>
      </c>
      <c r="D405">
        <v>404</v>
      </c>
      <c r="E405">
        <v>1</v>
      </c>
      <c r="F405" s="1">
        <f>INDEX('Tela de entrada'!$C$20:$C$763,MATCH('Contrato Firme'!D405,'Tela de entrada'!$B$20:$B$763,0),1)</f>
        <v>27</v>
      </c>
      <c r="G405">
        <v>0</v>
      </c>
      <c r="H405">
        <f t="shared" si="16"/>
        <v>27</v>
      </c>
      <c r="I405" s="1">
        <f t="shared" si="17"/>
        <v>1.3500000000000001E-3</v>
      </c>
      <c r="J405" s="1">
        <f>IF('Tela de entrada'!$G$13="carga",('Tela de entrada'!$G$12*'Tela de entrada'!$D$12)*I405,'Tela de entrada'!$G$12)</f>
        <v>10.044</v>
      </c>
      <c r="K405" s="1">
        <f>IF('Tela de entrada'!$G$12&gt;0,IFERROR(MIN('Tela de entrada'!$G$15,MAX(J405,'Tela de entrada'!$G$14)),""),0)</f>
        <v>10.044</v>
      </c>
      <c r="L405" s="1">
        <f>MAX(0,(SUMIFS($K$2:$K$745,$B$2:$B$745,B405,$A$2:$A$745,A405)-SUMIFS($J$2:$J$745,$B$2:$B$745,B405,$A$2:$A$745,A405)))*((K405-'Tela de entrada'!$G$14)/(IF(SUMIFS($K$2:$K$745,$B$2:$B$745,B405,$A$2:$A$745,A405)-('Tela de entrada'!$G$14*'Tela de entrada'!$D$12)=0,1,(SUMIFS($K$2:$K$745,$B$2:$B$745,B405,$A$2:$A$745,A405)-('Tela de entrada'!$G$14*'Tela de entrada'!$D$12)))))</f>
        <v>0</v>
      </c>
      <c r="M405" s="1">
        <f>MAX(0,(SUMIFS($J$2:$J$745,$B$2:$B$745,B405,$A$2:$A$745,A405)-SUMIFS($K$2:$K$745,$B$2:$B$745,B405,$A$2:$A$745,A405)))*(('Tela de entrada'!$G$15-K405)/(IF((('Tela de entrada'!$G$15*'Tela de entrada'!$D$12)-SUMIFS($K$2:$K$745,$B$2:$B$745,B405,$A$2:$A$745,A405))=0,1,(('Tela de entrada'!$G$15*'Tela de entrada'!$D$12)-SUMIFS($K$2:$K$745,$B$2:$B$745,B405,$A$2:$A$745,A405)))))</f>
        <v>0.32365171456225367</v>
      </c>
      <c r="N405" s="1">
        <f>IFERROR(IF(SUM('Tela de entrada'!$G$20:$G$763)&gt;0,INDEX('Tela de entrada'!$G$20:$G$763,MATCH('Contrato Firme'!D405,'Tela de entrada'!$F$20:$F$763,0),1),K405-L405+M405),0)</f>
        <v>10.367651714562253</v>
      </c>
    </row>
    <row r="406" spans="1:14" x14ac:dyDescent="0.25">
      <c r="A406">
        <v>1</v>
      </c>
      <c r="B406">
        <v>1</v>
      </c>
      <c r="C406">
        <v>1</v>
      </c>
      <c r="D406">
        <v>405</v>
      </c>
      <c r="E406">
        <v>1</v>
      </c>
      <c r="F406" s="1">
        <f>INDEX('Tela de entrada'!$C$20:$C$763,MATCH('Contrato Firme'!D406,'Tela de entrada'!$B$20:$B$763,0),1)</f>
        <v>33</v>
      </c>
      <c r="G406">
        <v>0</v>
      </c>
      <c r="H406">
        <f t="shared" si="16"/>
        <v>33</v>
      </c>
      <c r="I406" s="1">
        <f t="shared" si="17"/>
        <v>1.65E-3</v>
      </c>
      <c r="J406" s="1">
        <f>IF('Tela de entrada'!$G$13="carga",('Tela de entrada'!$G$12*'Tela de entrada'!$D$12)*I406,'Tela de entrada'!$G$12)</f>
        <v>12.276</v>
      </c>
      <c r="K406" s="1">
        <f>IF('Tela de entrada'!$G$12&gt;0,IFERROR(MIN('Tela de entrada'!$G$15,MAX(J406,'Tela de entrada'!$G$14)),""),0)</f>
        <v>12.276</v>
      </c>
      <c r="L406" s="1">
        <f>MAX(0,(SUMIFS($K$2:$K$745,$B$2:$B$745,B406,$A$2:$A$745,A406)-SUMIFS($J$2:$J$745,$B$2:$B$745,B406,$A$2:$A$745,A406)))*((K406-'Tela de entrada'!$G$14)/(IF(SUMIFS($K$2:$K$745,$B$2:$B$745,B406,$A$2:$A$745,A406)-('Tela de entrada'!$G$14*'Tela de entrada'!$D$12)=0,1,(SUMIFS($K$2:$K$745,$B$2:$B$745,B406,$A$2:$A$745,A406)-('Tela de entrada'!$G$14*'Tela de entrada'!$D$12)))))</f>
        <v>0</v>
      </c>
      <c r="M406" s="1">
        <f>MAX(0,(SUMIFS($J$2:$J$745,$B$2:$B$745,B406,$A$2:$A$745,A406)-SUMIFS($K$2:$K$745,$B$2:$B$745,B406,$A$2:$A$745,A406)))*(('Tela de entrada'!$G$15-K406)/(IF((('Tela de entrada'!$G$15*'Tela de entrada'!$D$12)-SUMIFS($K$2:$K$745,$B$2:$B$745,B406,$A$2:$A$745,A406))=0,1,(('Tela de entrada'!$G$15*'Tela de entrada'!$D$12)-SUMIFS($K$2:$K$745,$B$2:$B$745,B406,$A$2:$A$745,A406)))))</f>
        <v>0.17789089396036706</v>
      </c>
      <c r="N406" s="1">
        <f>IFERROR(IF(SUM('Tela de entrada'!$G$20:$G$763)&gt;0,INDEX('Tela de entrada'!$G$20:$G$763,MATCH('Contrato Firme'!D406,'Tela de entrada'!$F$20:$F$763,0),1),K406-L406+M406),0)</f>
        <v>12.453890893960367</v>
      </c>
    </row>
    <row r="407" spans="1:14" x14ac:dyDescent="0.25">
      <c r="A407">
        <v>1</v>
      </c>
      <c r="B407">
        <v>1</v>
      </c>
      <c r="C407">
        <v>1</v>
      </c>
      <c r="D407">
        <v>406</v>
      </c>
      <c r="E407">
        <v>1</v>
      </c>
      <c r="F407" s="1">
        <f>INDEX('Tela de entrada'!$C$20:$C$763,MATCH('Contrato Firme'!D407,'Tela de entrada'!$B$20:$B$763,0),1)</f>
        <v>33</v>
      </c>
      <c r="G407">
        <v>0</v>
      </c>
      <c r="H407">
        <f t="shared" si="16"/>
        <v>33</v>
      </c>
      <c r="I407" s="1">
        <f t="shared" si="17"/>
        <v>1.65E-3</v>
      </c>
      <c r="J407" s="1">
        <f>IF('Tela de entrada'!$G$13="carga",('Tela de entrada'!$G$12*'Tela de entrada'!$D$12)*I407,'Tela de entrada'!$G$12)</f>
        <v>12.276</v>
      </c>
      <c r="K407" s="1">
        <f>IF('Tela de entrada'!$G$12&gt;0,IFERROR(MIN('Tela de entrada'!$G$15,MAX(J407,'Tela de entrada'!$G$14)),""),0)</f>
        <v>12.276</v>
      </c>
      <c r="L407" s="1">
        <f>MAX(0,(SUMIFS($K$2:$K$745,$B$2:$B$745,B407,$A$2:$A$745,A407)-SUMIFS($J$2:$J$745,$B$2:$B$745,B407,$A$2:$A$745,A407)))*((K407-'Tela de entrada'!$G$14)/(IF(SUMIFS($K$2:$K$745,$B$2:$B$745,B407,$A$2:$A$745,A407)-('Tela de entrada'!$G$14*'Tela de entrada'!$D$12)=0,1,(SUMIFS($K$2:$K$745,$B$2:$B$745,B407,$A$2:$A$745,A407)-('Tela de entrada'!$G$14*'Tela de entrada'!$D$12)))))</f>
        <v>0</v>
      </c>
      <c r="M407" s="1">
        <f>MAX(0,(SUMIFS($J$2:$J$745,$B$2:$B$745,B407,$A$2:$A$745,A407)-SUMIFS($K$2:$K$745,$B$2:$B$745,B407,$A$2:$A$745,A407)))*(('Tela de entrada'!$G$15-K407)/(IF((('Tela de entrada'!$G$15*'Tela de entrada'!$D$12)-SUMIFS($K$2:$K$745,$B$2:$B$745,B407,$A$2:$A$745,A407))=0,1,(('Tela de entrada'!$G$15*'Tela de entrada'!$D$12)-SUMIFS($K$2:$K$745,$B$2:$B$745,B407,$A$2:$A$745,A407)))))</f>
        <v>0.17789089396036706</v>
      </c>
      <c r="N407" s="1">
        <f>IFERROR(IF(SUM('Tela de entrada'!$G$20:$G$763)&gt;0,INDEX('Tela de entrada'!$G$20:$G$763,MATCH('Contrato Firme'!D407,'Tela de entrada'!$F$20:$F$763,0),1),K407-L407+M407),0)</f>
        <v>12.453890893960367</v>
      </c>
    </row>
    <row r="408" spans="1:14" x14ac:dyDescent="0.25">
      <c r="A408">
        <v>1</v>
      </c>
      <c r="B408">
        <v>1</v>
      </c>
      <c r="C408">
        <v>1</v>
      </c>
      <c r="D408">
        <v>407</v>
      </c>
      <c r="E408">
        <v>1</v>
      </c>
      <c r="F408" s="1">
        <f>INDEX('Tela de entrada'!$C$20:$C$763,MATCH('Contrato Firme'!D408,'Tela de entrada'!$B$20:$B$763,0),1)</f>
        <v>8</v>
      </c>
      <c r="G408">
        <v>0</v>
      </c>
      <c r="H408">
        <f t="shared" si="16"/>
        <v>8</v>
      </c>
      <c r="I408" s="1">
        <f t="shared" si="17"/>
        <v>4.0000000000000002E-4</v>
      </c>
      <c r="J408" s="1">
        <f>IF('Tela de entrada'!$G$13="carga",('Tela de entrada'!$G$12*'Tela de entrada'!$D$12)*I408,'Tela de entrada'!$G$12)</f>
        <v>2.976</v>
      </c>
      <c r="K408" s="1">
        <f>IF('Tela de entrada'!$G$12&gt;0,IFERROR(MIN('Tela de entrada'!$G$15,MAX(J408,'Tela de entrada'!$G$14)),""),0)</f>
        <v>3</v>
      </c>
      <c r="L408" s="1">
        <f>MAX(0,(SUMIFS($K$2:$K$745,$B$2:$B$745,B408,$A$2:$A$745,A408)-SUMIFS($J$2:$J$745,$B$2:$B$745,B408,$A$2:$A$745,A408)))*((K408-'Tela de entrada'!$G$14)/(IF(SUMIFS($K$2:$K$745,$B$2:$B$745,B408,$A$2:$A$745,A408)-('Tela de entrada'!$G$14*'Tela de entrada'!$D$12)=0,1,(SUMIFS($K$2:$K$745,$B$2:$B$745,B408,$A$2:$A$745,A408)-('Tela de entrada'!$G$14*'Tela de entrada'!$D$12)))))</f>
        <v>0</v>
      </c>
      <c r="M408" s="1">
        <f>MAX(0,(SUMIFS($J$2:$J$745,$B$2:$B$745,B408,$A$2:$A$745,A408)-SUMIFS($K$2:$K$745,$B$2:$B$745,B408,$A$2:$A$745,A408)))*(('Tela de entrada'!$G$15-K408)/(IF((('Tela de entrada'!$G$15*'Tela de entrada'!$D$12)-SUMIFS($K$2:$K$745,$B$2:$B$745,B408,$A$2:$A$745,A408))=0,1,(('Tela de entrada'!$G$15*'Tela de entrada'!$D$12)-SUMIFS($K$2:$K$745,$B$2:$B$745,B408,$A$2:$A$745,A408)))))</f>
        <v>0.78366032581659484</v>
      </c>
      <c r="N408" s="1">
        <f>IFERROR(IF(SUM('Tela de entrada'!$G$20:$G$763)&gt;0,INDEX('Tela de entrada'!$G$20:$G$763,MATCH('Contrato Firme'!D408,'Tela de entrada'!$F$20:$F$763,0),1),K408-L408+M408),0)</f>
        <v>3.7836603258165948</v>
      </c>
    </row>
    <row r="409" spans="1:14" x14ac:dyDescent="0.25">
      <c r="A409">
        <v>1</v>
      </c>
      <c r="B409">
        <v>1</v>
      </c>
      <c r="C409">
        <v>1</v>
      </c>
      <c r="D409">
        <v>408</v>
      </c>
      <c r="E409">
        <v>1</v>
      </c>
      <c r="F409" s="1">
        <f>INDEX('Tela de entrada'!$C$20:$C$763,MATCH('Contrato Firme'!D409,'Tela de entrada'!$B$20:$B$763,0),1)</f>
        <v>44</v>
      </c>
      <c r="G409">
        <v>0</v>
      </c>
      <c r="H409">
        <f t="shared" si="16"/>
        <v>44</v>
      </c>
      <c r="I409" s="1">
        <f t="shared" si="17"/>
        <v>2.2000000000000001E-3</v>
      </c>
      <c r="J409" s="1">
        <f>IF('Tela de entrada'!$G$13="carga",('Tela de entrada'!$G$12*'Tela de entrada'!$D$12)*I409,'Tela de entrada'!$G$12)</f>
        <v>16.368000000000002</v>
      </c>
      <c r="K409" s="1">
        <f>IF('Tela de entrada'!$G$12&gt;0,IFERROR(MIN('Tela de entrada'!$G$15,MAX(J409,'Tela de entrada'!$G$14)),""),0)</f>
        <v>15</v>
      </c>
      <c r="L409" s="1">
        <f>MAX(0,(SUMIFS($K$2:$K$745,$B$2:$B$745,B409,$A$2:$A$745,A409)-SUMIFS($J$2:$J$745,$B$2:$B$745,B409,$A$2:$A$745,A409)))*((K409-'Tela de entrada'!$G$14)/(IF(SUMIFS($K$2:$K$745,$B$2:$B$745,B409,$A$2:$A$745,A409)-('Tela de entrada'!$G$14*'Tela de entrada'!$D$12)=0,1,(SUMIFS($K$2:$K$745,$B$2:$B$745,B409,$A$2:$A$745,A409)-('Tela de entrada'!$G$14*'Tela de entrada'!$D$12)))))</f>
        <v>0</v>
      </c>
      <c r="M409" s="1">
        <f>MAX(0,(SUMIFS($J$2:$J$745,$B$2:$B$745,B409,$A$2:$A$745,A409)-SUMIFS($K$2:$K$745,$B$2:$B$745,B409,$A$2:$A$745,A409)))*(('Tela de entrada'!$G$15-K409)/(IF((('Tela de entrada'!$G$15*'Tela de entrada'!$D$12)-SUMIFS($K$2:$K$745,$B$2:$B$745,B409,$A$2:$A$745,A409))=0,1,(('Tela de entrada'!$G$15*'Tela de entrada'!$D$12)-SUMIFS($K$2:$K$745,$B$2:$B$745,B409,$A$2:$A$745,A409)))))</f>
        <v>0</v>
      </c>
      <c r="N409" s="1">
        <f>IFERROR(IF(SUM('Tela de entrada'!$G$20:$G$763)&gt;0,INDEX('Tela de entrada'!$G$20:$G$763,MATCH('Contrato Firme'!D409,'Tela de entrada'!$F$20:$F$763,0),1),K409-L409+M409),0)</f>
        <v>15</v>
      </c>
    </row>
    <row r="410" spans="1:14" x14ac:dyDescent="0.25">
      <c r="A410">
        <v>1</v>
      </c>
      <c r="B410">
        <v>1</v>
      </c>
      <c r="C410">
        <v>1</v>
      </c>
      <c r="D410">
        <v>409</v>
      </c>
      <c r="E410">
        <v>1</v>
      </c>
      <c r="F410" s="1">
        <f>INDEX('Tela de entrada'!$C$20:$C$763,MATCH('Contrato Firme'!D410,'Tela de entrada'!$B$20:$B$763,0),1)</f>
        <v>44</v>
      </c>
      <c r="G410">
        <v>0</v>
      </c>
      <c r="H410">
        <f t="shared" si="16"/>
        <v>44</v>
      </c>
      <c r="I410" s="1">
        <f t="shared" si="17"/>
        <v>2.2000000000000001E-3</v>
      </c>
      <c r="J410" s="1">
        <f>IF('Tela de entrada'!$G$13="carga",('Tela de entrada'!$G$12*'Tela de entrada'!$D$12)*I410,'Tela de entrada'!$G$12)</f>
        <v>16.368000000000002</v>
      </c>
      <c r="K410" s="1">
        <f>IF('Tela de entrada'!$G$12&gt;0,IFERROR(MIN('Tela de entrada'!$G$15,MAX(J410,'Tela de entrada'!$G$14)),""),0)</f>
        <v>15</v>
      </c>
      <c r="L410" s="1">
        <f>MAX(0,(SUMIFS($K$2:$K$745,$B$2:$B$745,B410,$A$2:$A$745,A410)-SUMIFS($J$2:$J$745,$B$2:$B$745,B410,$A$2:$A$745,A410)))*((K410-'Tela de entrada'!$G$14)/(IF(SUMIFS($K$2:$K$745,$B$2:$B$745,B410,$A$2:$A$745,A410)-('Tela de entrada'!$G$14*'Tela de entrada'!$D$12)=0,1,(SUMIFS($K$2:$K$745,$B$2:$B$745,B410,$A$2:$A$745,A410)-('Tela de entrada'!$G$14*'Tela de entrada'!$D$12)))))</f>
        <v>0</v>
      </c>
      <c r="M410" s="1">
        <f>MAX(0,(SUMIFS($J$2:$J$745,$B$2:$B$745,B410,$A$2:$A$745,A410)-SUMIFS($K$2:$K$745,$B$2:$B$745,B410,$A$2:$A$745,A410)))*(('Tela de entrada'!$G$15-K410)/(IF((('Tela de entrada'!$G$15*'Tela de entrada'!$D$12)-SUMIFS($K$2:$K$745,$B$2:$B$745,B410,$A$2:$A$745,A410))=0,1,(('Tela de entrada'!$G$15*'Tela de entrada'!$D$12)-SUMIFS($K$2:$K$745,$B$2:$B$745,B410,$A$2:$A$745,A410)))))</f>
        <v>0</v>
      </c>
      <c r="N410" s="1">
        <f>IFERROR(IF(SUM('Tela de entrada'!$G$20:$G$763)&gt;0,INDEX('Tela de entrada'!$G$20:$G$763,MATCH('Contrato Firme'!D410,'Tela de entrada'!$F$20:$F$763,0),1),K410-L410+M410),0)</f>
        <v>15</v>
      </c>
    </row>
    <row r="411" spans="1:14" x14ac:dyDescent="0.25">
      <c r="A411">
        <v>1</v>
      </c>
      <c r="B411">
        <v>1</v>
      </c>
      <c r="C411">
        <v>1</v>
      </c>
      <c r="D411">
        <v>410</v>
      </c>
      <c r="E411">
        <v>1</v>
      </c>
      <c r="F411" s="1">
        <f>INDEX('Tela de entrada'!$C$20:$C$763,MATCH('Contrato Firme'!D411,'Tela de entrada'!$B$20:$B$763,0),1)</f>
        <v>50</v>
      </c>
      <c r="G411">
        <v>0</v>
      </c>
      <c r="H411">
        <f t="shared" si="16"/>
        <v>50</v>
      </c>
      <c r="I411" s="1">
        <f t="shared" si="17"/>
        <v>2.5000000000000001E-3</v>
      </c>
      <c r="J411" s="1">
        <f>IF('Tela de entrada'!$G$13="carga",('Tela de entrada'!$G$12*'Tela de entrada'!$D$12)*I411,'Tela de entrada'!$G$12)</f>
        <v>18.600000000000001</v>
      </c>
      <c r="K411" s="1">
        <f>IF('Tela de entrada'!$G$12&gt;0,IFERROR(MIN('Tela de entrada'!$G$15,MAX(J411,'Tela de entrada'!$G$14)),""),0)</f>
        <v>15</v>
      </c>
      <c r="L411" s="1">
        <f>MAX(0,(SUMIFS($K$2:$K$745,$B$2:$B$745,B411,$A$2:$A$745,A411)-SUMIFS($J$2:$J$745,$B$2:$B$745,B411,$A$2:$A$745,A411)))*((K411-'Tela de entrada'!$G$14)/(IF(SUMIFS($K$2:$K$745,$B$2:$B$745,B411,$A$2:$A$745,A411)-('Tela de entrada'!$G$14*'Tela de entrada'!$D$12)=0,1,(SUMIFS($K$2:$K$745,$B$2:$B$745,B411,$A$2:$A$745,A411)-('Tela de entrada'!$G$14*'Tela de entrada'!$D$12)))))</f>
        <v>0</v>
      </c>
      <c r="M411" s="1">
        <f>MAX(0,(SUMIFS($J$2:$J$745,$B$2:$B$745,B411,$A$2:$A$745,A411)-SUMIFS($K$2:$K$745,$B$2:$B$745,B411,$A$2:$A$745,A411)))*(('Tela de entrada'!$G$15-K411)/(IF((('Tela de entrada'!$G$15*'Tela de entrada'!$D$12)-SUMIFS($K$2:$K$745,$B$2:$B$745,B411,$A$2:$A$745,A411))=0,1,(('Tela de entrada'!$G$15*'Tela de entrada'!$D$12)-SUMIFS($K$2:$K$745,$B$2:$B$745,B411,$A$2:$A$745,A411)))))</f>
        <v>0</v>
      </c>
      <c r="N411" s="1">
        <f>IFERROR(IF(SUM('Tela de entrada'!$G$20:$G$763)&gt;0,INDEX('Tela de entrada'!$G$20:$G$763,MATCH('Contrato Firme'!D411,'Tela de entrada'!$F$20:$F$763,0),1),K411-L411+M411),0)</f>
        <v>15</v>
      </c>
    </row>
    <row r="412" spans="1:14" x14ac:dyDescent="0.25">
      <c r="A412">
        <v>1</v>
      </c>
      <c r="B412">
        <v>1</v>
      </c>
      <c r="C412">
        <v>1</v>
      </c>
      <c r="D412">
        <v>411</v>
      </c>
      <c r="E412">
        <v>1</v>
      </c>
      <c r="F412" s="1">
        <f>INDEX('Tela de entrada'!$C$20:$C$763,MATCH('Contrato Firme'!D412,'Tela de entrada'!$B$20:$B$763,0),1)</f>
        <v>26</v>
      </c>
      <c r="G412">
        <v>0</v>
      </c>
      <c r="H412">
        <f t="shared" si="16"/>
        <v>26</v>
      </c>
      <c r="I412" s="1">
        <f t="shared" si="17"/>
        <v>1.2999999999999999E-3</v>
      </c>
      <c r="J412" s="1">
        <f>IF('Tela de entrada'!$G$13="carga",('Tela de entrada'!$G$12*'Tela de entrada'!$D$12)*I412,'Tela de entrada'!$G$12)</f>
        <v>9.6719999999999988</v>
      </c>
      <c r="K412" s="1">
        <f>IF('Tela de entrada'!$G$12&gt;0,IFERROR(MIN('Tela de entrada'!$G$15,MAX(J412,'Tela de entrada'!$G$14)),""),0)</f>
        <v>9.6719999999999988</v>
      </c>
      <c r="L412" s="1">
        <f>MAX(0,(SUMIFS($K$2:$K$745,$B$2:$B$745,B412,$A$2:$A$745,A412)-SUMIFS($J$2:$J$745,$B$2:$B$745,B412,$A$2:$A$745,A412)))*((K412-'Tela de entrada'!$G$14)/(IF(SUMIFS($K$2:$K$745,$B$2:$B$745,B412,$A$2:$A$745,A412)-('Tela de entrada'!$G$14*'Tela de entrada'!$D$12)=0,1,(SUMIFS($K$2:$K$745,$B$2:$B$745,B412,$A$2:$A$745,A412)-('Tela de entrada'!$G$14*'Tela de entrada'!$D$12)))))</f>
        <v>0</v>
      </c>
      <c r="M412" s="1">
        <f>MAX(0,(SUMIFS($J$2:$J$745,$B$2:$B$745,B412,$A$2:$A$745,A412)-SUMIFS($K$2:$K$745,$B$2:$B$745,B412,$A$2:$A$745,A412)))*(('Tela de entrada'!$G$15-K412)/(IF((('Tela de entrada'!$G$15*'Tela de entrada'!$D$12)-SUMIFS($K$2:$K$745,$B$2:$B$745,B412,$A$2:$A$745,A412))=0,1,(('Tela de entrada'!$G$15*'Tela de entrada'!$D$12)-SUMIFS($K$2:$K$745,$B$2:$B$745,B412,$A$2:$A$745,A412)))))</f>
        <v>0.34794518466256819</v>
      </c>
      <c r="N412" s="1">
        <f>IFERROR(IF(SUM('Tela de entrada'!$G$20:$G$763)&gt;0,INDEX('Tela de entrada'!$G$20:$G$763,MATCH('Contrato Firme'!D412,'Tela de entrada'!$F$20:$F$763,0),1),K412-L412+M412),0)</f>
        <v>10.019945184662568</v>
      </c>
    </row>
    <row r="413" spans="1:14" x14ac:dyDescent="0.25">
      <c r="A413">
        <v>1</v>
      </c>
      <c r="B413">
        <v>1</v>
      </c>
      <c r="C413">
        <v>1</v>
      </c>
      <c r="D413">
        <v>412</v>
      </c>
      <c r="E413">
        <v>1</v>
      </c>
      <c r="F413" s="1">
        <f>INDEX('Tela de entrada'!$C$20:$C$763,MATCH('Contrato Firme'!D413,'Tela de entrada'!$B$20:$B$763,0),1)</f>
        <v>6</v>
      </c>
      <c r="G413">
        <v>0</v>
      </c>
      <c r="H413">
        <f t="shared" si="16"/>
        <v>6</v>
      </c>
      <c r="I413" s="1">
        <f t="shared" si="17"/>
        <v>2.9999999999999997E-4</v>
      </c>
      <c r="J413" s="1">
        <f>IF('Tela de entrada'!$G$13="carga",('Tela de entrada'!$G$12*'Tela de entrada'!$D$12)*I413,'Tela de entrada'!$G$12)</f>
        <v>2.2319999999999998</v>
      </c>
      <c r="K413" s="1">
        <f>IF('Tela de entrada'!$G$12&gt;0,IFERROR(MIN('Tela de entrada'!$G$15,MAX(J413,'Tela de entrada'!$G$14)),""),0)</f>
        <v>3</v>
      </c>
      <c r="L413" s="1">
        <f>MAX(0,(SUMIFS($K$2:$K$745,$B$2:$B$745,B413,$A$2:$A$745,A413)-SUMIFS($J$2:$J$745,$B$2:$B$745,B413,$A$2:$A$745,A413)))*((K413-'Tela de entrada'!$G$14)/(IF(SUMIFS($K$2:$K$745,$B$2:$B$745,B413,$A$2:$A$745,A413)-('Tela de entrada'!$G$14*'Tela de entrada'!$D$12)=0,1,(SUMIFS($K$2:$K$745,$B$2:$B$745,B413,$A$2:$A$745,A413)-('Tela de entrada'!$G$14*'Tela de entrada'!$D$12)))))</f>
        <v>0</v>
      </c>
      <c r="M413" s="1">
        <f>MAX(0,(SUMIFS($J$2:$J$745,$B$2:$B$745,B413,$A$2:$A$745,A413)-SUMIFS($K$2:$K$745,$B$2:$B$745,B413,$A$2:$A$745,A413)))*(('Tela de entrada'!$G$15-K413)/(IF((('Tela de entrada'!$G$15*'Tela de entrada'!$D$12)-SUMIFS($K$2:$K$745,$B$2:$B$745,B413,$A$2:$A$745,A413))=0,1,(('Tela de entrada'!$G$15*'Tela de entrada'!$D$12)-SUMIFS($K$2:$K$745,$B$2:$B$745,B413,$A$2:$A$745,A413)))))</f>
        <v>0.78366032581659484</v>
      </c>
      <c r="N413" s="1">
        <f>IFERROR(IF(SUM('Tela de entrada'!$G$20:$G$763)&gt;0,INDEX('Tela de entrada'!$G$20:$G$763,MATCH('Contrato Firme'!D413,'Tela de entrada'!$F$20:$F$763,0),1),K413-L413+M413),0)</f>
        <v>3.7836603258165948</v>
      </c>
    </row>
    <row r="414" spans="1:14" x14ac:dyDescent="0.25">
      <c r="A414">
        <v>1</v>
      </c>
      <c r="B414">
        <v>1</v>
      </c>
      <c r="C414">
        <v>1</v>
      </c>
      <c r="D414">
        <v>413</v>
      </c>
      <c r="E414">
        <v>1</v>
      </c>
      <c r="F414" s="1">
        <f>INDEX('Tela de entrada'!$C$20:$C$763,MATCH('Contrato Firme'!D414,'Tela de entrada'!$B$20:$B$763,0),1)</f>
        <v>8</v>
      </c>
      <c r="G414">
        <v>0</v>
      </c>
      <c r="H414">
        <f t="shared" si="16"/>
        <v>8</v>
      </c>
      <c r="I414" s="1">
        <f t="shared" si="17"/>
        <v>4.0000000000000002E-4</v>
      </c>
      <c r="J414" s="1">
        <f>IF('Tela de entrada'!$G$13="carga",('Tela de entrada'!$G$12*'Tela de entrada'!$D$12)*I414,'Tela de entrada'!$G$12)</f>
        <v>2.976</v>
      </c>
      <c r="K414" s="1">
        <f>IF('Tela de entrada'!$G$12&gt;0,IFERROR(MIN('Tela de entrada'!$G$15,MAX(J414,'Tela de entrada'!$G$14)),""),0)</f>
        <v>3</v>
      </c>
      <c r="L414" s="1">
        <f>MAX(0,(SUMIFS($K$2:$K$745,$B$2:$B$745,B414,$A$2:$A$745,A414)-SUMIFS($J$2:$J$745,$B$2:$B$745,B414,$A$2:$A$745,A414)))*((K414-'Tela de entrada'!$G$14)/(IF(SUMIFS($K$2:$K$745,$B$2:$B$745,B414,$A$2:$A$745,A414)-('Tela de entrada'!$G$14*'Tela de entrada'!$D$12)=0,1,(SUMIFS($K$2:$K$745,$B$2:$B$745,B414,$A$2:$A$745,A414)-('Tela de entrada'!$G$14*'Tela de entrada'!$D$12)))))</f>
        <v>0</v>
      </c>
      <c r="M414" s="1">
        <f>MAX(0,(SUMIFS($J$2:$J$745,$B$2:$B$745,B414,$A$2:$A$745,A414)-SUMIFS($K$2:$K$745,$B$2:$B$745,B414,$A$2:$A$745,A414)))*(('Tela de entrada'!$G$15-K414)/(IF((('Tela de entrada'!$G$15*'Tela de entrada'!$D$12)-SUMIFS($K$2:$K$745,$B$2:$B$745,B414,$A$2:$A$745,A414))=0,1,(('Tela de entrada'!$G$15*'Tela de entrada'!$D$12)-SUMIFS($K$2:$K$745,$B$2:$B$745,B414,$A$2:$A$745,A414)))))</f>
        <v>0.78366032581659484</v>
      </c>
      <c r="N414" s="1">
        <f>IFERROR(IF(SUM('Tela de entrada'!$G$20:$G$763)&gt;0,INDEX('Tela de entrada'!$G$20:$G$763,MATCH('Contrato Firme'!D414,'Tela de entrada'!$F$20:$F$763,0),1),K414-L414+M414),0)</f>
        <v>3.7836603258165948</v>
      </c>
    </row>
    <row r="415" spans="1:14" x14ac:dyDescent="0.25">
      <c r="A415">
        <v>1</v>
      </c>
      <c r="B415">
        <v>1</v>
      </c>
      <c r="C415">
        <v>1</v>
      </c>
      <c r="D415">
        <v>414</v>
      </c>
      <c r="E415">
        <v>1</v>
      </c>
      <c r="F415" s="1">
        <f>INDEX('Tela de entrada'!$C$20:$C$763,MATCH('Contrato Firme'!D415,'Tela de entrada'!$B$20:$B$763,0),1)</f>
        <v>35</v>
      </c>
      <c r="G415">
        <v>0</v>
      </c>
      <c r="H415">
        <f t="shared" si="16"/>
        <v>35</v>
      </c>
      <c r="I415" s="1">
        <f t="shared" si="17"/>
        <v>1.75E-3</v>
      </c>
      <c r="J415" s="1">
        <f>IF('Tela de entrada'!$G$13="carga",('Tela de entrada'!$G$12*'Tela de entrada'!$D$12)*I415,'Tela de entrada'!$G$12)</f>
        <v>13.02</v>
      </c>
      <c r="K415" s="1">
        <f>IF('Tela de entrada'!$G$12&gt;0,IFERROR(MIN('Tela de entrada'!$G$15,MAX(J415,'Tela de entrada'!$G$14)),""),0)</f>
        <v>13.02</v>
      </c>
      <c r="L415" s="1">
        <f>MAX(0,(SUMIFS($K$2:$K$745,$B$2:$B$745,B415,$A$2:$A$745,A415)-SUMIFS($J$2:$J$745,$B$2:$B$745,B415,$A$2:$A$745,A415)))*((K415-'Tela de entrada'!$G$14)/(IF(SUMIFS($K$2:$K$745,$B$2:$B$745,B415,$A$2:$A$745,A415)-('Tela de entrada'!$G$14*'Tela de entrada'!$D$12)=0,1,(SUMIFS($K$2:$K$745,$B$2:$B$745,B415,$A$2:$A$745,A415)-('Tela de entrada'!$G$14*'Tela de entrada'!$D$12)))))</f>
        <v>0</v>
      </c>
      <c r="M415" s="1">
        <f>MAX(0,(SUMIFS($J$2:$J$745,$B$2:$B$745,B415,$A$2:$A$745,A415)-SUMIFS($K$2:$K$745,$B$2:$B$745,B415,$A$2:$A$745,A415)))*(('Tela de entrada'!$G$15-K415)/(IF((('Tela de entrada'!$G$15*'Tela de entrada'!$D$12)-SUMIFS($K$2:$K$745,$B$2:$B$745,B415,$A$2:$A$745,A415))=0,1,(('Tela de entrada'!$G$15*'Tela de entrada'!$D$12)-SUMIFS($K$2:$K$745,$B$2:$B$745,B415,$A$2:$A$745,A415)))))</f>
        <v>0.12930395375973819</v>
      </c>
      <c r="N415" s="1">
        <f>IFERROR(IF(SUM('Tela de entrada'!$G$20:$G$763)&gt;0,INDEX('Tela de entrada'!$G$20:$G$763,MATCH('Contrato Firme'!D415,'Tela de entrada'!$F$20:$F$763,0),1),K415-L415+M415),0)</f>
        <v>13.149303953759738</v>
      </c>
    </row>
    <row r="416" spans="1:14" x14ac:dyDescent="0.25">
      <c r="A416">
        <v>1</v>
      </c>
      <c r="B416">
        <v>1</v>
      </c>
      <c r="C416">
        <v>1</v>
      </c>
      <c r="D416">
        <v>415</v>
      </c>
      <c r="E416">
        <v>1</v>
      </c>
      <c r="F416" s="1">
        <f>INDEX('Tela de entrada'!$C$20:$C$763,MATCH('Contrato Firme'!D416,'Tela de entrada'!$B$20:$B$763,0),1)</f>
        <v>35</v>
      </c>
      <c r="G416">
        <v>0</v>
      </c>
      <c r="H416">
        <f t="shared" si="16"/>
        <v>35</v>
      </c>
      <c r="I416" s="1">
        <f t="shared" si="17"/>
        <v>1.75E-3</v>
      </c>
      <c r="J416" s="1">
        <f>IF('Tela de entrada'!$G$13="carga",('Tela de entrada'!$G$12*'Tela de entrada'!$D$12)*I416,'Tela de entrada'!$G$12)</f>
        <v>13.02</v>
      </c>
      <c r="K416" s="1">
        <f>IF('Tela de entrada'!$G$12&gt;0,IFERROR(MIN('Tela de entrada'!$G$15,MAX(J416,'Tela de entrada'!$G$14)),""),0)</f>
        <v>13.02</v>
      </c>
      <c r="L416" s="1">
        <f>MAX(0,(SUMIFS($K$2:$K$745,$B$2:$B$745,B416,$A$2:$A$745,A416)-SUMIFS($J$2:$J$745,$B$2:$B$745,B416,$A$2:$A$745,A416)))*((K416-'Tela de entrada'!$G$14)/(IF(SUMIFS($K$2:$K$745,$B$2:$B$745,B416,$A$2:$A$745,A416)-('Tela de entrada'!$G$14*'Tela de entrada'!$D$12)=0,1,(SUMIFS($K$2:$K$745,$B$2:$B$745,B416,$A$2:$A$745,A416)-('Tela de entrada'!$G$14*'Tela de entrada'!$D$12)))))</f>
        <v>0</v>
      </c>
      <c r="M416" s="1">
        <f>MAX(0,(SUMIFS($J$2:$J$745,$B$2:$B$745,B416,$A$2:$A$745,A416)-SUMIFS($K$2:$K$745,$B$2:$B$745,B416,$A$2:$A$745,A416)))*(('Tela de entrada'!$G$15-K416)/(IF((('Tela de entrada'!$G$15*'Tela de entrada'!$D$12)-SUMIFS($K$2:$K$745,$B$2:$B$745,B416,$A$2:$A$745,A416))=0,1,(('Tela de entrada'!$G$15*'Tela de entrada'!$D$12)-SUMIFS($K$2:$K$745,$B$2:$B$745,B416,$A$2:$A$745,A416)))))</f>
        <v>0.12930395375973819</v>
      </c>
      <c r="N416" s="1">
        <f>IFERROR(IF(SUM('Tela de entrada'!$G$20:$G$763)&gt;0,INDEX('Tela de entrada'!$G$20:$G$763,MATCH('Contrato Firme'!D416,'Tela de entrada'!$F$20:$F$763,0),1),K416-L416+M416),0)</f>
        <v>13.149303953759738</v>
      </c>
    </row>
    <row r="417" spans="1:14" x14ac:dyDescent="0.25">
      <c r="A417">
        <v>1</v>
      </c>
      <c r="B417">
        <v>1</v>
      </c>
      <c r="C417">
        <v>1</v>
      </c>
      <c r="D417">
        <v>416</v>
      </c>
      <c r="E417">
        <v>1</v>
      </c>
      <c r="F417" s="1">
        <f>INDEX('Tela de entrada'!$C$20:$C$763,MATCH('Contrato Firme'!D417,'Tela de entrada'!$B$20:$B$763,0),1)</f>
        <v>22</v>
      </c>
      <c r="G417">
        <v>0</v>
      </c>
      <c r="H417">
        <f t="shared" si="16"/>
        <v>22</v>
      </c>
      <c r="I417" s="1">
        <f t="shared" si="17"/>
        <v>1.1000000000000001E-3</v>
      </c>
      <c r="J417" s="1">
        <f>IF('Tela de entrada'!$G$13="carga",('Tela de entrada'!$G$12*'Tela de entrada'!$D$12)*I417,'Tela de entrada'!$G$12)</f>
        <v>8.1840000000000011</v>
      </c>
      <c r="K417" s="1">
        <f>IF('Tela de entrada'!$G$12&gt;0,IFERROR(MIN('Tela de entrada'!$G$15,MAX(J417,'Tela de entrada'!$G$14)),""),0)</f>
        <v>8.1840000000000011</v>
      </c>
      <c r="L417" s="1">
        <f>MAX(0,(SUMIFS($K$2:$K$745,$B$2:$B$745,B417,$A$2:$A$745,A417)-SUMIFS($J$2:$J$745,$B$2:$B$745,B417,$A$2:$A$745,A417)))*((K417-'Tela de entrada'!$G$14)/(IF(SUMIFS($K$2:$K$745,$B$2:$B$745,B417,$A$2:$A$745,A417)-('Tela de entrada'!$G$14*'Tela de entrada'!$D$12)=0,1,(SUMIFS($K$2:$K$745,$B$2:$B$745,B417,$A$2:$A$745,A417)-('Tela de entrada'!$G$14*'Tela de entrada'!$D$12)))))</f>
        <v>0</v>
      </c>
      <c r="M417" s="1">
        <f>MAX(0,(SUMIFS($J$2:$J$745,$B$2:$B$745,B417,$A$2:$A$745,A417)-SUMIFS($K$2:$K$745,$B$2:$B$745,B417,$A$2:$A$745,A417)))*(('Tela de entrada'!$G$15-K417)/(IF((('Tela de entrada'!$G$15*'Tela de entrada'!$D$12)-SUMIFS($K$2:$K$745,$B$2:$B$745,B417,$A$2:$A$745,A417))=0,1,(('Tela de entrada'!$G$15*'Tela de entrada'!$D$12)-SUMIFS($K$2:$K$745,$B$2:$B$745,B417,$A$2:$A$745,A417)))))</f>
        <v>0.44511906506382587</v>
      </c>
      <c r="N417" s="1">
        <f>IFERROR(IF(SUM('Tela de entrada'!$G$20:$G$763)&gt;0,INDEX('Tela de entrada'!$G$20:$G$763,MATCH('Contrato Firme'!D417,'Tela de entrada'!$F$20:$F$763,0),1),K417-L417+M417),0)</f>
        <v>8.6291190650638274</v>
      </c>
    </row>
    <row r="418" spans="1:14" x14ac:dyDescent="0.25">
      <c r="A418">
        <v>1</v>
      </c>
      <c r="B418">
        <v>1</v>
      </c>
      <c r="C418">
        <v>1</v>
      </c>
      <c r="D418">
        <v>417</v>
      </c>
      <c r="E418">
        <v>1</v>
      </c>
      <c r="F418" s="1">
        <f>INDEX('Tela de entrada'!$C$20:$C$763,MATCH('Contrato Firme'!D418,'Tela de entrada'!$B$20:$B$763,0),1)</f>
        <v>50</v>
      </c>
      <c r="G418">
        <v>0</v>
      </c>
      <c r="H418">
        <f t="shared" si="16"/>
        <v>50</v>
      </c>
      <c r="I418" s="1">
        <f t="shared" si="17"/>
        <v>2.5000000000000001E-3</v>
      </c>
      <c r="J418" s="1">
        <f>IF('Tela de entrada'!$G$13="carga",('Tela de entrada'!$G$12*'Tela de entrada'!$D$12)*I418,'Tela de entrada'!$G$12)</f>
        <v>18.600000000000001</v>
      </c>
      <c r="K418" s="1">
        <f>IF('Tela de entrada'!$G$12&gt;0,IFERROR(MIN('Tela de entrada'!$G$15,MAX(J418,'Tela de entrada'!$G$14)),""),0)</f>
        <v>15</v>
      </c>
      <c r="L418" s="1">
        <f>MAX(0,(SUMIFS($K$2:$K$745,$B$2:$B$745,B418,$A$2:$A$745,A418)-SUMIFS($J$2:$J$745,$B$2:$B$745,B418,$A$2:$A$745,A418)))*((K418-'Tela de entrada'!$G$14)/(IF(SUMIFS($K$2:$K$745,$B$2:$B$745,B418,$A$2:$A$745,A418)-('Tela de entrada'!$G$14*'Tela de entrada'!$D$12)=0,1,(SUMIFS($K$2:$K$745,$B$2:$B$745,B418,$A$2:$A$745,A418)-('Tela de entrada'!$G$14*'Tela de entrada'!$D$12)))))</f>
        <v>0</v>
      </c>
      <c r="M418" s="1">
        <f>MAX(0,(SUMIFS($J$2:$J$745,$B$2:$B$745,B418,$A$2:$A$745,A418)-SUMIFS($K$2:$K$745,$B$2:$B$745,B418,$A$2:$A$745,A418)))*(('Tela de entrada'!$G$15-K418)/(IF((('Tela de entrada'!$G$15*'Tela de entrada'!$D$12)-SUMIFS($K$2:$K$745,$B$2:$B$745,B418,$A$2:$A$745,A418))=0,1,(('Tela de entrada'!$G$15*'Tela de entrada'!$D$12)-SUMIFS($K$2:$K$745,$B$2:$B$745,B418,$A$2:$A$745,A418)))))</f>
        <v>0</v>
      </c>
      <c r="N418" s="1">
        <f>IFERROR(IF(SUM('Tela de entrada'!$G$20:$G$763)&gt;0,INDEX('Tela de entrada'!$G$20:$G$763,MATCH('Contrato Firme'!D418,'Tela de entrada'!$F$20:$F$763,0),1),K418-L418+M418),0)</f>
        <v>15</v>
      </c>
    </row>
    <row r="419" spans="1:14" x14ac:dyDescent="0.25">
      <c r="A419">
        <v>1</v>
      </c>
      <c r="B419">
        <v>1</v>
      </c>
      <c r="C419">
        <v>1</v>
      </c>
      <c r="D419">
        <v>418</v>
      </c>
      <c r="E419">
        <v>1</v>
      </c>
      <c r="F419" s="1">
        <f>INDEX('Tela de entrada'!$C$20:$C$763,MATCH('Contrato Firme'!D419,'Tela de entrada'!$B$20:$B$763,0),1)</f>
        <v>9</v>
      </c>
      <c r="G419">
        <v>0</v>
      </c>
      <c r="H419">
        <f t="shared" si="16"/>
        <v>9</v>
      </c>
      <c r="I419" s="1">
        <f t="shared" si="17"/>
        <v>4.4999999999999999E-4</v>
      </c>
      <c r="J419" s="1">
        <f>IF('Tela de entrada'!$G$13="carga",('Tela de entrada'!$G$12*'Tela de entrada'!$D$12)*I419,'Tela de entrada'!$G$12)</f>
        <v>3.3479999999999999</v>
      </c>
      <c r="K419" s="1">
        <f>IF('Tela de entrada'!$G$12&gt;0,IFERROR(MIN('Tela de entrada'!$G$15,MAX(J419,'Tela de entrada'!$G$14)),""),0)</f>
        <v>3.3479999999999999</v>
      </c>
      <c r="L419" s="1">
        <f>MAX(0,(SUMIFS($K$2:$K$745,$B$2:$B$745,B419,$A$2:$A$745,A419)-SUMIFS($J$2:$J$745,$B$2:$B$745,B419,$A$2:$A$745,A419)))*((K419-'Tela de entrada'!$G$14)/(IF(SUMIFS($K$2:$K$745,$B$2:$B$745,B419,$A$2:$A$745,A419)-('Tela de entrada'!$G$14*'Tela de entrada'!$D$12)=0,1,(SUMIFS($K$2:$K$745,$B$2:$B$745,B419,$A$2:$A$745,A419)-('Tela de entrada'!$G$14*'Tela de entrada'!$D$12)))))</f>
        <v>0</v>
      </c>
      <c r="M419" s="1">
        <f>MAX(0,(SUMIFS($J$2:$J$745,$B$2:$B$745,B419,$A$2:$A$745,A419)-SUMIFS($K$2:$K$745,$B$2:$B$745,B419,$A$2:$A$745,A419)))*(('Tela de entrada'!$G$15-K419)/(IF((('Tela de entrada'!$G$15*'Tela de entrada'!$D$12)-SUMIFS($K$2:$K$745,$B$2:$B$745,B419,$A$2:$A$745,A419))=0,1,(('Tela de entrada'!$G$15*'Tela de entrada'!$D$12)-SUMIFS($K$2:$K$745,$B$2:$B$745,B419,$A$2:$A$745,A419)))))</f>
        <v>0.76093417636791372</v>
      </c>
      <c r="N419" s="1">
        <f>IFERROR(IF(SUM('Tela de entrada'!$G$20:$G$763)&gt;0,INDEX('Tela de entrada'!$G$20:$G$763,MATCH('Contrato Firme'!D419,'Tela de entrada'!$F$20:$F$763,0),1),K419-L419+M419),0)</f>
        <v>4.1089341763679137</v>
      </c>
    </row>
    <row r="420" spans="1:14" x14ac:dyDescent="0.25">
      <c r="A420">
        <v>1</v>
      </c>
      <c r="B420">
        <v>1</v>
      </c>
      <c r="C420">
        <v>1</v>
      </c>
      <c r="D420">
        <v>419</v>
      </c>
      <c r="E420">
        <v>1</v>
      </c>
      <c r="F420" s="1">
        <f>INDEX('Tela de entrada'!$C$20:$C$763,MATCH('Contrato Firme'!D420,'Tela de entrada'!$B$20:$B$763,0),1)</f>
        <v>7</v>
      </c>
      <c r="G420">
        <v>0</v>
      </c>
      <c r="H420">
        <f t="shared" si="16"/>
        <v>7</v>
      </c>
      <c r="I420" s="1">
        <f t="shared" si="17"/>
        <v>3.5E-4</v>
      </c>
      <c r="J420" s="1">
        <f>IF('Tela de entrada'!$G$13="carga",('Tela de entrada'!$G$12*'Tela de entrada'!$D$12)*I420,'Tela de entrada'!$G$12)</f>
        <v>2.6040000000000001</v>
      </c>
      <c r="K420" s="1">
        <f>IF('Tela de entrada'!$G$12&gt;0,IFERROR(MIN('Tela de entrada'!$G$15,MAX(J420,'Tela de entrada'!$G$14)),""),0)</f>
        <v>3</v>
      </c>
      <c r="L420" s="1">
        <f>MAX(0,(SUMIFS($K$2:$K$745,$B$2:$B$745,B420,$A$2:$A$745,A420)-SUMIFS($J$2:$J$745,$B$2:$B$745,B420,$A$2:$A$745,A420)))*((K420-'Tela de entrada'!$G$14)/(IF(SUMIFS($K$2:$K$745,$B$2:$B$745,B420,$A$2:$A$745,A420)-('Tela de entrada'!$G$14*'Tela de entrada'!$D$12)=0,1,(SUMIFS($K$2:$K$745,$B$2:$B$745,B420,$A$2:$A$745,A420)-('Tela de entrada'!$G$14*'Tela de entrada'!$D$12)))))</f>
        <v>0</v>
      </c>
      <c r="M420" s="1">
        <f>MAX(0,(SUMIFS($J$2:$J$745,$B$2:$B$745,B420,$A$2:$A$745,A420)-SUMIFS($K$2:$K$745,$B$2:$B$745,B420,$A$2:$A$745,A420)))*(('Tela de entrada'!$G$15-K420)/(IF((('Tela de entrada'!$G$15*'Tela de entrada'!$D$12)-SUMIFS($K$2:$K$745,$B$2:$B$745,B420,$A$2:$A$745,A420))=0,1,(('Tela de entrada'!$G$15*'Tela de entrada'!$D$12)-SUMIFS($K$2:$K$745,$B$2:$B$745,B420,$A$2:$A$745,A420)))))</f>
        <v>0.78366032581659484</v>
      </c>
      <c r="N420" s="1">
        <f>IFERROR(IF(SUM('Tela de entrada'!$G$20:$G$763)&gt;0,INDEX('Tela de entrada'!$G$20:$G$763,MATCH('Contrato Firme'!D420,'Tela de entrada'!$F$20:$F$763,0),1),K420-L420+M420),0)</f>
        <v>3.7836603258165948</v>
      </c>
    </row>
    <row r="421" spans="1:14" x14ac:dyDescent="0.25">
      <c r="A421">
        <v>1</v>
      </c>
      <c r="B421">
        <v>1</v>
      </c>
      <c r="C421">
        <v>1</v>
      </c>
      <c r="D421">
        <v>420</v>
      </c>
      <c r="E421">
        <v>1</v>
      </c>
      <c r="F421" s="1">
        <f>INDEX('Tela de entrada'!$C$20:$C$763,MATCH('Contrato Firme'!D421,'Tela de entrada'!$B$20:$B$763,0),1)</f>
        <v>32</v>
      </c>
      <c r="G421">
        <v>0</v>
      </c>
      <c r="H421">
        <f t="shared" si="16"/>
        <v>32</v>
      </c>
      <c r="I421" s="1">
        <f t="shared" si="17"/>
        <v>1.6000000000000001E-3</v>
      </c>
      <c r="J421" s="1">
        <f>IF('Tela de entrada'!$G$13="carga",('Tela de entrada'!$G$12*'Tela de entrada'!$D$12)*I421,'Tela de entrada'!$G$12)</f>
        <v>11.904</v>
      </c>
      <c r="K421" s="1">
        <f>IF('Tela de entrada'!$G$12&gt;0,IFERROR(MIN('Tela de entrada'!$G$15,MAX(J421,'Tela de entrada'!$G$14)),""),0)</f>
        <v>11.904</v>
      </c>
      <c r="L421" s="1">
        <f>MAX(0,(SUMIFS($K$2:$K$745,$B$2:$B$745,B421,$A$2:$A$745,A421)-SUMIFS($J$2:$J$745,$B$2:$B$745,B421,$A$2:$A$745,A421)))*((K421-'Tela de entrada'!$G$14)/(IF(SUMIFS($K$2:$K$745,$B$2:$B$745,B421,$A$2:$A$745,A421)-('Tela de entrada'!$G$14*'Tela de entrada'!$D$12)=0,1,(SUMIFS($K$2:$K$745,$B$2:$B$745,B421,$A$2:$A$745,A421)-('Tela de entrada'!$G$14*'Tela de entrada'!$D$12)))))</f>
        <v>0</v>
      </c>
      <c r="M421" s="1">
        <f>MAX(0,(SUMIFS($J$2:$J$745,$B$2:$B$745,B421,$A$2:$A$745,A421)-SUMIFS($K$2:$K$745,$B$2:$B$745,B421,$A$2:$A$745,A421)))*(('Tela de entrada'!$G$15-K421)/(IF((('Tela de entrada'!$G$15*'Tela de entrada'!$D$12)-SUMIFS($K$2:$K$745,$B$2:$B$745,B421,$A$2:$A$745,A421))=0,1,(('Tela de entrada'!$G$15*'Tela de entrada'!$D$12)-SUMIFS($K$2:$K$745,$B$2:$B$745,B421,$A$2:$A$745,A421)))))</f>
        <v>0.20218436406068147</v>
      </c>
      <c r="N421" s="1">
        <f>IFERROR(IF(SUM('Tela de entrada'!$G$20:$G$763)&gt;0,INDEX('Tela de entrada'!$G$20:$G$763,MATCH('Contrato Firme'!D421,'Tela de entrada'!$F$20:$F$763,0),1),K421-L421+M421),0)</f>
        <v>12.106184364060681</v>
      </c>
    </row>
    <row r="422" spans="1:14" x14ac:dyDescent="0.25">
      <c r="A422">
        <v>1</v>
      </c>
      <c r="B422">
        <v>1</v>
      </c>
      <c r="C422">
        <v>1</v>
      </c>
      <c r="D422">
        <v>421</v>
      </c>
      <c r="E422">
        <v>1</v>
      </c>
      <c r="F422" s="1">
        <f>INDEX('Tela de entrada'!$C$20:$C$763,MATCH('Contrato Firme'!D422,'Tela de entrada'!$B$20:$B$763,0),1)</f>
        <v>9</v>
      </c>
      <c r="G422">
        <v>0</v>
      </c>
      <c r="H422">
        <f t="shared" si="16"/>
        <v>9</v>
      </c>
      <c r="I422" s="1">
        <f t="shared" si="17"/>
        <v>4.4999999999999999E-4</v>
      </c>
      <c r="J422" s="1">
        <f>IF('Tela de entrada'!$G$13="carga",('Tela de entrada'!$G$12*'Tela de entrada'!$D$12)*I422,'Tela de entrada'!$G$12)</f>
        <v>3.3479999999999999</v>
      </c>
      <c r="K422" s="1">
        <f>IF('Tela de entrada'!$G$12&gt;0,IFERROR(MIN('Tela de entrada'!$G$15,MAX(J422,'Tela de entrada'!$G$14)),""),0)</f>
        <v>3.3479999999999999</v>
      </c>
      <c r="L422" s="1">
        <f>MAX(0,(SUMIFS($K$2:$K$745,$B$2:$B$745,B422,$A$2:$A$745,A422)-SUMIFS($J$2:$J$745,$B$2:$B$745,B422,$A$2:$A$745,A422)))*((K422-'Tela de entrada'!$G$14)/(IF(SUMIFS($K$2:$K$745,$B$2:$B$745,B422,$A$2:$A$745,A422)-('Tela de entrada'!$G$14*'Tela de entrada'!$D$12)=0,1,(SUMIFS($K$2:$K$745,$B$2:$B$745,B422,$A$2:$A$745,A422)-('Tela de entrada'!$G$14*'Tela de entrada'!$D$12)))))</f>
        <v>0</v>
      </c>
      <c r="M422" s="1">
        <f>MAX(0,(SUMIFS($J$2:$J$745,$B$2:$B$745,B422,$A$2:$A$745,A422)-SUMIFS($K$2:$K$745,$B$2:$B$745,B422,$A$2:$A$745,A422)))*(('Tela de entrada'!$G$15-K422)/(IF((('Tela de entrada'!$G$15*'Tela de entrada'!$D$12)-SUMIFS($K$2:$K$745,$B$2:$B$745,B422,$A$2:$A$745,A422))=0,1,(('Tela de entrada'!$G$15*'Tela de entrada'!$D$12)-SUMIFS($K$2:$K$745,$B$2:$B$745,B422,$A$2:$A$745,A422)))))</f>
        <v>0.76093417636791372</v>
      </c>
      <c r="N422" s="1">
        <f>IFERROR(IF(SUM('Tela de entrada'!$G$20:$G$763)&gt;0,INDEX('Tela de entrada'!$G$20:$G$763,MATCH('Contrato Firme'!D422,'Tela de entrada'!$F$20:$F$763,0),1),K422-L422+M422),0)</f>
        <v>4.1089341763679137</v>
      </c>
    </row>
    <row r="423" spans="1:14" x14ac:dyDescent="0.25">
      <c r="A423">
        <v>1</v>
      </c>
      <c r="B423">
        <v>1</v>
      </c>
      <c r="C423">
        <v>1</v>
      </c>
      <c r="D423">
        <v>422</v>
      </c>
      <c r="E423">
        <v>1</v>
      </c>
      <c r="F423" s="1">
        <f>INDEX('Tela de entrada'!$C$20:$C$763,MATCH('Contrato Firme'!D423,'Tela de entrada'!$B$20:$B$763,0),1)</f>
        <v>12</v>
      </c>
      <c r="G423">
        <v>0</v>
      </c>
      <c r="H423">
        <f t="shared" si="16"/>
        <v>12</v>
      </c>
      <c r="I423" s="1">
        <f t="shared" si="17"/>
        <v>5.9999999999999995E-4</v>
      </c>
      <c r="J423" s="1">
        <f>IF('Tela de entrada'!$G$13="carga",('Tela de entrada'!$G$12*'Tela de entrada'!$D$12)*I423,'Tela de entrada'!$G$12)</f>
        <v>4.4639999999999995</v>
      </c>
      <c r="K423" s="1">
        <f>IF('Tela de entrada'!$G$12&gt;0,IFERROR(MIN('Tela de entrada'!$G$15,MAX(J423,'Tela de entrada'!$G$14)),""),0)</f>
        <v>4.4639999999999995</v>
      </c>
      <c r="L423" s="1">
        <f>MAX(0,(SUMIFS($K$2:$K$745,$B$2:$B$745,B423,$A$2:$A$745,A423)-SUMIFS($J$2:$J$745,$B$2:$B$745,B423,$A$2:$A$745,A423)))*((K423-'Tela de entrada'!$G$14)/(IF(SUMIFS($K$2:$K$745,$B$2:$B$745,B423,$A$2:$A$745,A423)-('Tela de entrada'!$G$14*'Tela de entrada'!$D$12)=0,1,(SUMIFS($K$2:$K$745,$B$2:$B$745,B423,$A$2:$A$745,A423)-('Tela de entrada'!$G$14*'Tela de entrada'!$D$12)))))</f>
        <v>0</v>
      </c>
      <c r="M423" s="1">
        <f>MAX(0,(SUMIFS($J$2:$J$745,$B$2:$B$745,B423,$A$2:$A$745,A423)-SUMIFS($K$2:$K$745,$B$2:$B$745,B423,$A$2:$A$745,A423)))*(('Tela de entrada'!$G$15-K423)/(IF((('Tela de entrada'!$G$15*'Tela de entrada'!$D$12)-SUMIFS($K$2:$K$745,$B$2:$B$745,B423,$A$2:$A$745,A423))=0,1,(('Tela de entrada'!$G$15*'Tela de entrada'!$D$12)-SUMIFS($K$2:$K$745,$B$2:$B$745,B423,$A$2:$A$745,A423)))))</f>
        <v>0.68805376606697044</v>
      </c>
      <c r="N423" s="1">
        <f>IFERROR(IF(SUM('Tela de entrada'!$G$20:$G$763)&gt;0,INDEX('Tela de entrada'!$G$20:$G$763,MATCH('Contrato Firme'!D423,'Tela de entrada'!$F$20:$F$763,0),1),K423-L423+M423),0)</f>
        <v>5.1520537660669703</v>
      </c>
    </row>
    <row r="424" spans="1:14" x14ac:dyDescent="0.25">
      <c r="A424">
        <v>1</v>
      </c>
      <c r="B424">
        <v>1</v>
      </c>
      <c r="C424">
        <v>1</v>
      </c>
      <c r="D424">
        <v>423</v>
      </c>
      <c r="E424">
        <v>1</v>
      </c>
      <c r="F424" s="1">
        <f>INDEX('Tela de entrada'!$C$20:$C$763,MATCH('Contrato Firme'!D424,'Tela de entrada'!$B$20:$B$763,0),1)</f>
        <v>11</v>
      </c>
      <c r="G424">
        <v>0</v>
      </c>
      <c r="H424">
        <f t="shared" si="16"/>
        <v>11</v>
      </c>
      <c r="I424" s="1">
        <f t="shared" si="17"/>
        <v>5.5000000000000003E-4</v>
      </c>
      <c r="J424" s="1">
        <f>IF('Tela de entrada'!$G$13="carga",('Tela de entrada'!$G$12*'Tela de entrada'!$D$12)*I424,'Tela de entrada'!$G$12)</f>
        <v>4.0920000000000005</v>
      </c>
      <c r="K424" s="1">
        <f>IF('Tela de entrada'!$G$12&gt;0,IFERROR(MIN('Tela de entrada'!$G$15,MAX(J424,'Tela de entrada'!$G$14)),""),0)</f>
        <v>4.0920000000000005</v>
      </c>
      <c r="L424" s="1">
        <f>MAX(0,(SUMIFS($K$2:$K$745,$B$2:$B$745,B424,$A$2:$A$745,A424)-SUMIFS($J$2:$J$745,$B$2:$B$745,B424,$A$2:$A$745,A424)))*((K424-'Tela de entrada'!$G$14)/(IF(SUMIFS($K$2:$K$745,$B$2:$B$745,B424,$A$2:$A$745,A424)-('Tela de entrada'!$G$14*'Tela de entrada'!$D$12)=0,1,(SUMIFS($K$2:$K$745,$B$2:$B$745,B424,$A$2:$A$745,A424)-('Tela de entrada'!$G$14*'Tela de entrada'!$D$12)))))</f>
        <v>0</v>
      </c>
      <c r="M424" s="1">
        <f>MAX(0,(SUMIFS($J$2:$J$745,$B$2:$B$745,B424,$A$2:$A$745,A424)-SUMIFS($K$2:$K$745,$B$2:$B$745,B424,$A$2:$A$745,A424)))*(('Tela de entrada'!$G$15-K424)/(IF((('Tela de entrada'!$G$15*'Tela de entrada'!$D$12)-SUMIFS($K$2:$K$745,$B$2:$B$745,B424,$A$2:$A$745,A424))=0,1,(('Tela de entrada'!$G$15*'Tela de entrada'!$D$12)-SUMIFS($K$2:$K$745,$B$2:$B$745,B424,$A$2:$A$745,A424)))))</f>
        <v>0.71234723616728468</v>
      </c>
      <c r="N424" s="1">
        <f>IFERROR(IF(SUM('Tela de entrada'!$G$20:$G$763)&gt;0,INDEX('Tela de entrada'!$G$20:$G$763,MATCH('Contrato Firme'!D424,'Tela de entrada'!$F$20:$F$763,0),1),K424-L424+M424),0)</f>
        <v>4.8043472361672848</v>
      </c>
    </row>
    <row r="425" spans="1:14" x14ac:dyDescent="0.25">
      <c r="A425">
        <v>1</v>
      </c>
      <c r="B425">
        <v>1</v>
      </c>
      <c r="C425">
        <v>1</v>
      </c>
      <c r="D425">
        <v>424</v>
      </c>
      <c r="E425">
        <v>1</v>
      </c>
      <c r="F425" s="1">
        <f>INDEX('Tela de entrada'!$C$20:$C$763,MATCH('Contrato Firme'!D425,'Tela de entrada'!$B$20:$B$763,0),1)</f>
        <v>5</v>
      </c>
      <c r="G425">
        <v>0</v>
      </c>
      <c r="H425">
        <f t="shared" si="16"/>
        <v>5</v>
      </c>
      <c r="I425" s="1">
        <f t="shared" si="17"/>
        <v>2.5000000000000001E-4</v>
      </c>
      <c r="J425" s="1">
        <f>IF('Tela de entrada'!$G$13="carga",('Tela de entrada'!$G$12*'Tela de entrada'!$D$12)*I425,'Tela de entrada'!$G$12)</f>
        <v>1.86</v>
      </c>
      <c r="K425" s="1">
        <f>IF('Tela de entrada'!$G$12&gt;0,IFERROR(MIN('Tela de entrada'!$G$15,MAX(J425,'Tela de entrada'!$G$14)),""),0)</f>
        <v>3</v>
      </c>
      <c r="L425" s="1">
        <f>MAX(0,(SUMIFS($K$2:$K$745,$B$2:$B$745,B425,$A$2:$A$745,A425)-SUMIFS($J$2:$J$745,$B$2:$B$745,B425,$A$2:$A$745,A425)))*((K425-'Tela de entrada'!$G$14)/(IF(SUMIFS($K$2:$K$745,$B$2:$B$745,B425,$A$2:$A$745,A425)-('Tela de entrada'!$G$14*'Tela de entrada'!$D$12)=0,1,(SUMIFS($K$2:$K$745,$B$2:$B$745,B425,$A$2:$A$745,A425)-('Tela de entrada'!$G$14*'Tela de entrada'!$D$12)))))</f>
        <v>0</v>
      </c>
      <c r="M425" s="1">
        <f>MAX(0,(SUMIFS($J$2:$J$745,$B$2:$B$745,B425,$A$2:$A$745,A425)-SUMIFS($K$2:$K$745,$B$2:$B$745,B425,$A$2:$A$745,A425)))*(('Tela de entrada'!$G$15-K425)/(IF((('Tela de entrada'!$G$15*'Tela de entrada'!$D$12)-SUMIFS($K$2:$K$745,$B$2:$B$745,B425,$A$2:$A$745,A425))=0,1,(('Tela de entrada'!$G$15*'Tela de entrada'!$D$12)-SUMIFS($K$2:$K$745,$B$2:$B$745,B425,$A$2:$A$745,A425)))))</f>
        <v>0.78366032581659484</v>
      </c>
      <c r="N425" s="1">
        <f>IFERROR(IF(SUM('Tela de entrada'!$G$20:$G$763)&gt;0,INDEX('Tela de entrada'!$G$20:$G$763,MATCH('Contrato Firme'!D425,'Tela de entrada'!$F$20:$F$763,0),1),K425-L425+M425),0)</f>
        <v>3.7836603258165948</v>
      </c>
    </row>
    <row r="426" spans="1:14" x14ac:dyDescent="0.25">
      <c r="A426">
        <v>1</v>
      </c>
      <c r="B426">
        <v>1</v>
      </c>
      <c r="C426">
        <v>1</v>
      </c>
      <c r="D426">
        <v>425</v>
      </c>
      <c r="E426">
        <v>1</v>
      </c>
      <c r="F426" s="1">
        <f>INDEX('Tela de entrada'!$C$20:$C$763,MATCH('Contrato Firme'!D426,'Tela de entrada'!$B$20:$B$763,0),1)</f>
        <v>48</v>
      </c>
      <c r="G426">
        <v>0</v>
      </c>
      <c r="H426">
        <f t="shared" si="16"/>
        <v>48</v>
      </c>
      <c r="I426" s="1">
        <f t="shared" si="17"/>
        <v>2.3999999999999998E-3</v>
      </c>
      <c r="J426" s="1">
        <f>IF('Tela de entrada'!$G$13="carga",('Tela de entrada'!$G$12*'Tela de entrada'!$D$12)*I426,'Tela de entrada'!$G$12)</f>
        <v>17.855999999999998</v>
      </c>
      <c r="K426" s="1">
        <f>IF('Tela de entrada'!$G$12&gt;0,IFERROR(MIN('Tela de entrada'!$G$15,MAX(J426,'Tela de entrada'!$G$14)),""),0)</f>
        <v>15</v>
      </c>
      <c r="L426" s="1">
        <f>MAX(0,(SUMIFS($K$2:$K$745,$B$2:$B$745,B426,$A$2:$A$745,A426)-SUMIFS($J$2:$J$745,$B$2:$B$745,B426,$A$2:$A$745,A426)))*((K426-'Tela de entrada'!$G$14)/(IF(SUMIFS($K$2:$K$745,$B$2:$B$745,B426,$A$2:$A$745,A426)-('Tela de entrada'!$G$14*'Tela de entrada'!$D$12)=0,1,(SUMIFS($K$2:$K$745,$B$2:$B$745,B426,$A$2:$A$745,A426)-('Tela de entrada'!$G$14*'Tela de entrada'!$D$12)))))</f>
        <v>0</v>
      </c>
      <c r="M426" s="1">
        <f>MAX(0,(SUMIFS($J$2:$J$745,$B$2:$B$745,B426,$A$2:$A$745,A426)-SUMIFS($K$2:$K$745,$B$2:$B$745,B426,$A$2:$A$745,A426)))*(('Tela de entrada'!$G$15-K426)/(IF((('Tela de entrada'!$G$15*'Tela de entrada'!$D$12)-SUMIFS($K$2:$K$745,$B$2:$B$745,B426,$A$2:$A$745,A426))=0,1,(('Tela de entrada'!$G$15*'Tela de entrada'!$D$12)-SUMIFS($K$2:$K$745,$B$2:$B$745,B426,$A$2:$A$745,A426)))))</f>
        <v>0</v>
      </c>
      <c r="N426" s="1">
        <f>IFERROR(IF(SUM('Tela de entrada'!$G$20:$G$763)&gt;0,INDEX('Tela de entrada'!$G$20:$G$763,MATCH('Contrato Firme'!D426,'Tela de entrada'!$F$20:$F$763,0),1),K426-L426+M426),0)</f>
        <v>15</v>
      </c>
    </row>
    <row r="427" spans="1:14" x14ac:dyDescent="0.25">
      <c r="A427">
        <v>1</v>
      </c>
      <c r="B427">
        <v>1</v>
      </c>
      <c r="C427">
        <v>1</v>
      </c>
      <c r="D427">
        <v>426</v>
      </c>
      <c r="E427">
        <v>1</v>
      </c>
      <c r="F427" s="1">
        <f>INDEX('Tela de entrada'!$C$20:$C$763,MATCH('Contrato Firme'!D427,'Tela de entrada'!$B$20:$B$763,0),1)</f>
        <v>44</v>
      </c>
      <c r="G427">
        <v>0</v>
      </c>
      <c r="H427">
        <f t="shared" si="16"/>
        <v>44</v>
      </c>
      <c r="I427" s="1">
        <f t="shared" si="17"/>
        <v>2.2000000000000001E-3</v>
      </c>
      <c r="J427" s="1">
        <f>IF('Tela de entrada'!$G$13="carga",('Tela de entrada'!$G$12*'Tela de entrada'!$D$12)*I427,'Tela de entrada'!$G$12)</f>
        <v>16.368000000000002</v>
      </c>
      <c r="K427" s="1">
        <f>IF('Tela de entrada'!$G$12&gt;0,IFERROR(MIN('Tela de entrada'!$G$15,MAX(J427,'Tela de entrada'!$G$14)),""),0)</f>
        <v>15</v>
      </c>
      <c r="L427" s="1">
        <f>MAX(0,(SUMIFS($K$2:$K$745,$B$2:$B$745,B427,$A$2:$A$745,A427)-SUMIFS($J$2:$J$745,$B$2:$B$745,B427,$A$2:$A$745,A427)))*((K427-'Tela de entrada'!$G$14)/(IF(SUMIFS($K$2:$K$745,$B$2:$B$745,B427,$A$2:$A$745,A427)-('Tela de entrada'!$G$14*'Tela de entrada'!$D$12)=0,1,(SUMIFS($K$2:$K$745,$B$2:$B$745,B427,$A$2:$A$745,A427)-('Tela de entrada'!$G$14*'Tela de entrada'!$D$12)))))</f>
        <v>0</v>
      </c>
      <c r="M427" s="1">
        <f>MAX(0,(SUMIFS($J$2:$J$745,$B$2:$B$745,B427,$A$2:$A$745,A427)-SUMIFS($K$2:$K$745,$B$2:$B$745,B427,$A$2:$A$745,A427)))*(('Tela de entrada'!$G$15-K427)/(IF((('Tela de entrada'!$G$15*'Tela de entrada'!$D$12)-SUMIFS($K$2:$K$745,$B$2:$B$745,B427,$A$2:$A$745,A427))=0,1,(('Tela de entrada'!$G$15*'Tela de entrada'!$D$12)-SUMIFS($K$2:$K$745,$B$2:$B$745,B427,$A$2:$A$745,A427)))))</f>
        <v>0</v>
      </c>
      <c r="N427" s="1">
        <f>IFERROR(IF(SUM('Tela de entrada'!$G$20:$G$763)&gt;0,INDEX('Tela de entrada'!$G$20:$G$763,MATCH('Contrato Firme'!D427,'Tela de entrada'!$F$20:$F$763,0),1),K427-L427+M427),0)</f>
        <v>15</v>
      </c>
    </row>
    <row r="428" spans="1:14" x14ac:dyDescent="0.25">
      <c r="A428">
        <v>1</v>
      </c>
      <c r="B428">
        <v>1</v>
      </c>
      <c r="C428">
        <v>1</v>
      </c>
      <c r="D428">
        <v>427</v>
      </c>
      <c r="E428">
        <v>1</v>
      </c>
      <c r="F428" s="1">
        <f>INDEX('Tela de entrada'!$C$20:$C$763,MATCH('Contrato Firme'!D428,'Tela de entrada'!$B$20:$B$763,0),1)</f>
        <v>32</v>
      </c>
      <c r="G428">
        <v>0</v>
      </c>
      <c r="H428">
        <f t="shared" si="16"/>
        <v>32</v>
      </c>
      <c r="I428" s="1">
        <f t="shared" si="17"/>
        <v>1.6000000000000001E-3</v>
      </c>
      <c r="J428" s="1">
        <f>IF('Tela de entrada'!$G$13="carga",('Tela de entrada'!$G$12*'Tela de entrada'!$D$12)*I428,'Tela de entrada'!$G$12)</f>
        <v>11.904</v>
      </c>
      <c r="K428" s="1">
        <f>IF('Tela de entrada'!$G$12&gt;0,IFERROR(MIN('Tela de entrada'!$G$15,MAX(J428,'Tela de entrada'!$G$14)),""),0)</f>
        <v>11.904</v>
      </c>
      <c r="L428" s="1">
        <f>MAX(0,(SUMIFS($K$2:$K$745,$B$2:$B$745,B428,$A$2:$A$745,A428)-SUMIFS($J$2:$J$745,$B$2:$B$745,B428,$A$2:$A$745,A428)))*((K428-'Tela de entrada'!$G$14)/(IF(SUMIFS($K$2:$K$745,$B$2:$B$745,B428,$A$2:$A$745,A428)-('Tela de entrada'!$G$14*'Tela de entrada'!$D$12)=0,1,(SUMIFS($K$2:$K$745,$B$2:$B$745,B428,$A$2:$A$745,A428)-('Tela de entrada'!$G$14*'Tela de entrada'!$D$12)))))</f>
        <v>0</v>
      </c>
      <c r="M428" s="1">
        <f>MAX(0,(SUMIFS($J$2:$J$745,$B$2:$B$745,B428,$A$2:$A$745,A428)-SUMIFS($K$2:$K$745,$B$2:$B$745,B428,$A$2:$A$745,A428)))*(('Tela de entrada'!$G$15-K428)/(IF((('Tela de entrada'!$G$15*'Tela de entrada'!$D$12)-SUMIFS($K$2:$K$745,$B$2:$B$745,B428,$A$2:$A$745,A428))=0,1,(('Tela de entrada'!$G$15*'Tela de entrada'!$D$12)-SUMIFS($K$2:$K$745,$B$2:$B$745,B428,$A$2:$A$745,A428)))))</f>
        <v>0.20218436406068147</v>
      </c>
      <c r="N428" s="1">
        <f>IFERROR(IF(SUM('Tela de entrada'!$G$20:$G$763)&gt;0,INDEX('Tela de entrada'!$G$20:$G$763,MATCH('Contrato Firme'!D428,'Tela de entrada'!$F$20:$F$763,0),1),K428-L428+M428),0)</f>
        <v>12.106184364060681</v>
      </c>
    </row>
    <row r="429" spans="1:14" x14ac:dyDescent="0.25">
      <c r="A429">
        <v>1</v>
      </c>
      <c r="B429">
        <v>1</v>
      </c>
      <c r="C429">
        <v>1</v>
      </c>
      <c r="D429">
        <v>428</v>
      </c>
      <c r="E429">
        <v>1</v>
      </c>
      <c r="F429" s="1">
        <f>INDEX('Tela de entrada'!$C$20:$C$763,MATCH('Contrato Firme'!D429,'Tela de entrada'!$B$20:$B$763,0),1)</f>
        <v>24</v>
      </c>
      <c r="G429">
        <v>0</v>
      </c>
      <c r="H429">
        <f t="shared" si="16"/>
        <v>24</v>
      </c>
      <c r="I429" s="1">
        <f t="shared" si="17"/>
        <v>1.1999999999999999E-3</v>
      </c>
      <c r="J429" s="1">
        <f>IF('Tela de entrada'!$G$13="carga",('Tela de entrada'!$G$12*'Tela de entrada'!$D$12)*I429,'Tela de entrada'!$G$12)</f>
        <v>8.927999999999999</v>
      </c>
      <c r="K429" s="1">
        <f>IF('Tela de entrada'!$G$12&gt;0,IFERROR(MIN('Tela de entrada'!$G$15,MAX(J429,'Tela de entrada'!$G$14)),""),0)</f>
        <v>8.927999999999999</v>
      </c>
      <c r="L429" s="1">
        <f>MAX(0,(SUMIFS($K$2:$K$745,$B$2:$B$745,B429,$A$2:$A$745,A429)-SUMIFS($J$2:$J$745,$B$2:$B$745,B429,$A$2:$A$745,A429)))*((K429-'Tela de entrada'!$G$14)/(IF(SUMIFS($K$2:$K$745,$B$2:$B$745,B429,$A$2:$A$745,A429)-('Tela de entrada'!$G$14*'Tela de entrada'!$D$12)=0,1,(SUMIFS($K$2:$K$745,$B$2:$B$745,B429,$A$2:$A$745,A429)-('Tela de entrada'!$G$14*'Tela de entrada'!$D$12)))))</f>
        <v>0</v>
      </c>
      <c r="M429" s="1">
        <f>MAX(0,(SUMIFS($J$2:$J$745,$B$2:$B$745,B429,$A$2:$A$745,A429)-SUMIFS($K$2:$K$745,$B$2:$B$745,B429,$A$2:$A$745,A429)))*(('Tela de entrada'!$G$15-K429)/(IF((('Tela de entrada'!$G$15*'Tela de entrada'!$D$12)-SUMIFS($K$2:$K$745,$B$2:$B$745,B429,$A$2:$A$745,A429))=0,1,(('Tela de entrada'!$G$15*'Tela de entrada'!$D$12)-SUMIFS($K$2:$K$745,$B$2:$B$745,B429,$A$2:$A$745,A429)))))</f>
        <v>0.39653212486319711</v>
      </c>
      <c r="N429" s="1">
        <f>IFERROR(IF(SUM('Tela de entrada'!$G$20:$G$763)&gt;0,INDEX('Tela de entrada'!$G$20:$G$763,MATCH('Contrato Firme'!D429,'Tela de entrada'!$F$20:$F$763,0),1),K429-L429+M429),0)</f>
        <v>9.3245321248631967</v>
      </c>
    </row>
    <row r="430" spans="1:14" x14ac:dyDescent="0.25">
      <c r="A430">
        <v>1</v>
      </c>
      <c r="B430">
        <v>1</v>
      </c>
      <c r="C430">
        <v>1</v>
      </c>
      <c r="D430">
        <v>429</v>
      </c>
      <c r="E430">
        <v>1</v>
      </c>
      <c r="F430" s="1">
        <f>INDEX('Tela de entrada'!$C$20:$C$763,MATCH('Contrato Firme'!D430,'Tela de entrada'!$B$20:$B$763,0),1)</f>
        <v>14</v>
      </c>
      <c r="G430">
        <v>0</v>
      </c>
      <c r="H430">
        <f t="shared" si="16"/>
        <v>14</v>
      </c>
      <c r="I430" s="1">
        <f t="shared" si="17"/>
        <v>6.9999999999999999E-4</v>
      </c>
      <c r="J430" s="1">
        <f>IF('Tela de entrada'!$G$13="carga",('Tela de entrada'!$G$12*'Tela de entrada'!$D$12)*I430,'Tela de entrada'!$G$12)</f>
        <v>5.2080000000000002</v>
      </c>
      <c r="K430" s="1">
        <f>IF('Tela de entrada'!$G$12&gt;0,IFERROR(MIN('Tela de entrada'!$G$15,MAX(J430,'Tela de entrada'!$G$14)),""),0)</f>
        <v>5.2080000000000002</v>
      </c>
      <c r="L430" s="1">
        <f>MAX(0,(SUMIFS($K$2:$K$745,$B$2:$B$745,B430,$A$2:$A$745,A430)-SUMIFS($J$2:$J$745,$B$2:$B$745,B430,$A$2:$A$745,A430)))*((K430-'Tela de entrada'!$G$14)/(IF(SUMIFS($K$2:$K$745,$B$2:$B$745,B430,$A$2:$A$745,A430)-('Tela de entrada'!$G$14*'Tela de entrada'!$D$12)=0,1,(SUMIFS($K$2:$K$745,$B$2:$B$745,B430,$A$2:$A$745,A430)-('Tela de entrada'!$G$14*'Tela de entrada'!$D$12)))))</f>
        <v>0</v>
      </c>
      <c r="M430" s="1">
        <f>MAX(0,(SUMIFS($J$2:$J$745,$B$2:$B$745,B430,$A$2:$A$745,A430)-SUMIFS($K$2:$K$745,$B$2:$B$745,B430,$A$2:$A$745,A430)))*(('Tela de entrada'!$G$15-K430)/(IF((('Tela de entrada'!$G$15*'Tela de entrada'!$D$12)-SUMIFS($K$2:$K$745,$B$2:$B$745,B430,$A$2:$A$745,A430))=0,1,(('Tela de entrada'!$G$15*'Tela de entrada'!$D$12)-SUMIFS($K$2:$K$745,$B$2:$B$745,B430,$A$2:$A$745,A430)))))</f>
        <v>0.6394668258663414</v>
      </c>
      <c r="N430" s="1">
        <f>IFERROR(IF(SUM('Tela de entrada'!$G$20:$G$763)&gt;0,INDEX('Tela de entrada'!$G$20:$G$763,MATCH('Contrato Firme'!D430,'Tela de entrada'!$F$20:$F$763,0),1),K430-L430+M430),0)</f>
        <v>5.8474668258663414</v>
      </c>
    </row>
    <row r="431" spans="1:14" x14ac:dyDescent="0.25">
      <c r="A431">
        <v>1</v>
      </c>
      <c r="B431">
        <v>1</v>
      </c>
      <c r="C431">
        <v>1</v>
      </c>
      <c r="D431">
        <v>430</v>
      </c>
      <c r="E431">
        <v>1</v>
      </c>
      <c r="F431" s="1">
        <f>INDEX('Tela de entrada'!$C$20:$C$763,MATCH('Contrato Firme'!D431,'Tela de entrada'!$B$20:$B$763,0),1)</f>
        <v>18</v>
      </c>
      <c r="G431">
        <v>0</v>
      </c>
      <c r="H431">
        <f t="shared" si="16"/>
        <v>18</v>
      </c>
      <c r="I431" s="1">
        <f t="shared" si="17"/>
        <v>8.9999999999999998E-4</v>
      </c>
      <c r="J431" s="1">
        <f>IF('Tela de entrada'!$G$13="carga",('Tela de entrada'!$G$12*'Tela de entrada'!$D$12)*I431,'Tela de entrada'!$G$12)</f>
        <v>6.6959999999999997</v>
      </c>
      <c r="K431" s="1">
        <f>IF('Tela de entrada'!$G$12&gt;0,IFERROR(MIN('Tela de entrada'!$G$15,MAX(J431,'Tela de entrada'!$G$14)),""),0)</f>
        <v>6.6959999999999997</v>
      </c>
      <c r="L431" s="1">
        <f>MAX(0,(SUMIFS($K$2:$K$745,$B$2:$B$745,B431,$A$2:$A$745,A431)-SUMIFS($J$2:$J$745,$B$2:$B$745,B431,$A$2:$A$745,A431)))*((K431-'Tela de entrada'!$G$14)/(IF(SUMIFS($K$2:$K$745,$B$2:$B$745,B431,$A$2:$A$745,A431)-('Tela de entrada'!$G$14*'Tela de entrada'!$D$12)=0,1,(SUMIFS($K$2:$K$745,$B$2:$B$745,B431,$A$2:$A$745,A431)-('Tela de entrada'!$G$14*'Tela de entrada'!$D$12)))))</f>
        <v>0</v>
      </c>
      <c r="M431" s="1">
        <f>MAX(0,(SUMIFS($J$2:$J$745,$B$2:$B$745,B431,$A$2:$A$745,A431)-SUMIFS($K$2:$K$745,$B$2:$B$745,B431,$A$2:$A$745,A431)))*(('Tela de entrada'!$G$15-K431)/(IF((('Tela de entrada'!$G$15*'Tela de entrada'!$D$12)-SUMIFS($K$2:$K$745,$B$2:$B$745,B431,$A$2:$A$745,A431))=0,1,(('Tela de entrada'!$G$15*'Tela de entrada'!$D$12)-SUMIFS($K$2:$K$745,$B$2:$B$745,B431,$A$2:$A$745,A431)))))</f>
        <v>0.54229294546508366</v>
      </c>
      <c r="N431" s="1">
        <f>IFERROR(IF(SUM('Tela de entrada'!$G$20:$G$763)&gt;0,INDEX('Tela de entrada'!$G$20:$G$763,MATCH('Contrato Firme'!D431,'Tela de entrada'!$F$20:$F$763,0),1),K431-L431+M431),0)</f>
        <v>7.2382929454650835</v>
      </c>
    </row>
    <row r="432" spans="1:14" x14ac:dyDescent="0.25">
      <c r="A432">
        <v>1</v>
      </c>
      <c r="B432">
        <v>1</v>
      </c>
      <c r="C432">
        <v>1</v>
      </c>
      <c r="D432">
        <v>431</v>
      </c>
      <c r="E432">
        <v>1</v>
      </c>
      <c r="F432" s="1">
        <f>INDEX('Tela de entrada'!$C$20:$C$763,MATCH('Contrato Firme'!D432,'Tela de entrada'!$B$20:$B$763,0),1)</f>
        <v>50</v>
      </c>
      <c r="G432">
        <v>0</v>
      </c>
      <c r="H432">
        <f t="shared" si="16"/>
        <v>50</v>
      </c>
      <c r="I432" s="1">
        <f t="shared" si="17"/>
        <v>2.5000000000000001E-3</v>
      </c>
      <c r="J432" s="1">
        <f>IF('Tela de entrada'!$G$13="carga",('Tela de entrada'!$G$12*'Tela de entrada'!$D$12)*I432,'Tela de entrada'!$G$12)</f>
        <v>18.600000000000001</v>
      </c>
      <c r="K432" s="1">
        <f>IF('Tela de entrada'!$G$12&gt;0,IFERROR(MIN('Tela de entrada'!$G$15,MAX(J432,'Tela de entrada'!$G$14)),""),0)</f>
        <v>15</v>
      </c>
      <c r="L432" s="1">
        <f>MAX(0,(SUMIFS($K$2:$K$745,$B$2:$B$745,B432,$A$2:$A$745,A432)-SUMIFS($J$2:$J$745,$B$2:$B$745,B432,$A$2:$A$745,A432)))*((K432-'Tela de entrada'!$G$14)/(IF(SUMIFS($K$2:$K$745,$B$2:$B$745,B432,$A$2:$A$745,A432)-('Tela de entrada'!$G$14*'Tela de entrada'!$D$12)=0,1,(SUMIFS($K$2:$K$745,$B$2:$B$745,B432,$A$2:$A$745,A432)-('Tela de entrada'!$G$14*'Tela de entrada'!$D$12)))))</f>
        <v>0</v>
      </c>
      <c r="M432" s="1">
        <f>MAX(0,(SUMIFS($J$2:$J$745,$B$2:$B$745,B432,$A$2:$A$745,A432)-SUMIFS($K$2:$K$745,$B$2:$B$745,B432,$A$2:$A$745,A432)))*(('Tela de entrada'!$G$15-K432)/(IF((('Tela de entrada'!$G$15*'Tela de entrada'!$D$12)-SUMIFS($K$2:$K$745,$B$2:$B$745,B432,$A$2:$A$745,A432))=0,1,(('Tela de entrada'!$G$15*'Tela de entrada'!$D$12)-SUMIFS($K$2:$K$745,$B$2:$B$745,B432,$A$2:$A$745,A432)))))</f>
        <v>0</v>
      </c>
      <c r="N432" s="1">
        <f>IFERROR(IF(SUM('Tela de entrada'!$G$20:$G$763)&gt;0,INDEX('Tela de entrada'!$G$20:$G$763,MATCH('Contrato Firme'!D432,'Tela de entrada'!$F$20:$F$763,0),1),K432-L432+M432),0)</f>
        <v>15</v>
      </c>
    </row>
    <row r="433" spans="1:14" x14ac:dyDescent="0.25">
      <c r="A433">
        <v>1</v>
      </c>
      <c r="B433">
        <v>1</v>
      </c>
      <c r="C433">
        <v>1</v>
      </c>
      <c r="D433">
        <v>432</v>
      </c>
      <c r="E433">
        <v>1</v>
      </c>
      <c r="F433" s="1">
        <f>INDEX('Tela de entrada'!$C$20:$C$763,MATCH('Contrato Firme'!D433,'Tela de entrada'!$B$20:$B$763,0),1)</f>
        <v>7</v>
      </c>
      <c r="G433">
        <v>0</v>
      </c>
      <c r="H433">
        <f t="shared" si="16"/>
        <v>7</v>
      </c>
      <c r="I433" s="1">
        <f t="shared" si="17"/>
        <v>3.5E-4</v>
      </c>
      <c r="J433" s="1">
        <f>IF('Tela de entrada'!$G$13="carga",('Tela de entrada'!$G$12*'Tela de entrada'!$D$12)*I433,'Tela de entrada'!$G$12)</f>
        <v>2.6040000000000001</v>
      </c>
      <c r="K433" s="1">
        <f>IF('Tela de entrada'!$G$12&gt;0,IFERROR(MIN('Tela de entrada'!$G$15,MAX(J433,'Tela de entrada'!$G$14)),""),0)</f>
        <v>3</v>
      </c>
      <c r="L433" s="1">
        <f>MAX(0,(SUMIFS($K$2:$K$745,$B$2:$B$745,B433,$A$2:$A$745,A433)-SUMIFS($J$2:$J$745,$B$2:$B$745,B433,$A$2:$A$745,A433)))*((K433-'Tela de entrada'!$G$14)/(IF(SUMIFS($K$2:$K$745,$B$2:$B$745,B433,$A$2:$A$745,A433)-('Tela de entrada'!$G$14*'Tela de entrada'!$D$12)=0,1,(SUMIFS($K$2:$K$745,$B$2:$B$745,B433,$A$2:$A$745,A433)-('Tela de entrada'!$G$14*'Tela de entrada'!$D$12)))))</f>
        <v>0</v>
      </c>
      <c r="M433" s="1">
        <f>MAX(0,(SUMIFS($J$2:$J$745,$B$2:$B$745,B433,$A$2:$A$745,A433)-SUMIFS($K$2:$K$745,$B$2:$B$745,B433,$A$2:$A$745,A433)))*(('Tela de entrada'!$G$15-K433)/(IF((('Tela de entrada'!$G$15*'Tela de entrada'!$D$12)-SUMIFS($K$2:$K$745,$B$2:$B$745,B433,$A$2:$A$745,A433))=0,1,(('Tela de entrada'!$G$15*'Tela de entrada'!$D$12)-SUMIFS($K$2:$K$745,$B$2:$B$745,B433,$A$2:$A$745,A433)))))</f>
        <v>0.78366032581659484</v>
      </c>
      <c r="N433" s="1">
        <f>IFERROR(IF(SUM('Tela de entrada'!$G$20:$G$763)&gt;0,INDEX('Tela de entrada'!$G$20:$G$763,MATCH('Contrato Firme'!D433,'Tela de entrada'!$F$20:$F$763,0),1),K433-L433+M433),0)</f>
        <v>3.7836603258165948</v>
      </c>
    </row>
    <row r="434" spans="1:14" x14ac:dyDescent="0.25">
      <c r="A434">
        <v>1</v>
      </c>
      <c r="B434">
        <v>1</v>
      </c>
      <c r="C434">
        <v>1</v>
      </c>
      <c r="D434">
        <v>433</v>
      </c>
      <c r="E434">
        <v>1</v>
      </c>
      <c r="F434" s="1">
        <f>INDEX('Tela de entrada'!$C$20:$C$763,MATCH('Contrato Firme'!D434,'Tela de entrada'!$B$20:$B$763,0),1)</f>
        <v>50</v>
      </c>
      <c r="G434">
        <v>0</v>
      </c>
      <c r="H434">
        <f t="shared" si="16"/>
        <v>50</v>
      </c>
      <c r="I434" s="1">
        <f t="shared" si="17"/>
        <v>2.5000000000000001E-3</v>
      </c>
      <c r="J434" s="1">
        <f>IF('Tela de entrada'!$G$13="carga",('Tela de entrada'!$G$12*'Tela de entrada'!$D$12)*I434,'Tela de entrada'!$G$12)</f>
        <v>18.600000000000001</v>
      </c>
      <c r="K434" s="1">
        <f>IF('Tela de entrada'!$G$12&gt;0,IFERROR(MIN('Tela de entrada'!$G$15,MAX(J434,'Tela de entrada'!$G$14)),""),0)</f>
        <v>15</v>
      </c>
      <c r="L434" s="1">
        <f>MAX(0,(SUMIFS($K$2:$K$745,$B$2:$B$745,B434,$A$2:$A$745,A434)-SUMIFS($J$2:$J$745,$B$2:$B$745,B434,$A$2:$A$745,A434)))*((K434-'Tela de entrada'!$G$14)/(IF(SUMIFS($K$2:$K$745,$B$2:$B$745,B434,$A$2:$A$745,A434)-('Tela de entrada'!$G$14*'Tela de entrada'!$D$12)=0,1,(SUMIFS($K$2:$K$745,$B$2:$B$745,B434,$A$2:$A$745,A434)-('Tela de entrada'!$G$14*'Tela de entrada'!$D$12)))))</f>
        <v>0</v>
      </c>
      <c r="M434" s="1">
        <f>MAX(0,(SUMIFS($J$2:$J$745,$B$2:$B$745,B434,$A$2:$A$745,A434)-SUMIFS($K$2:$K$745,$B$2:$B$745,B434,$A$2:$A$745,A434)))*(('Tela de entrada'!$G$15-K434)/(IF((('Tela de entrada'!$G$15*'Tela de entrada'!$D$12)-SUMIFS($K$2:$K$745,$B$2:$B$745,B434,$A$2:$A$745,A434))=0,1,(('Tela de entrada'!$G$15*'Tela de entrada'!$D$12)-SUMIFS($K$2:$K$745,$B$2:$B$745,B434,$A$2:$A$745,A434)))))</f>
        <v>0</v>
      </c>
      <c r="N434" s="1">
        <f>IFERROR(IF(SUM('Tela de entrada'!$G$20:$G$763)&gt;0,INDEX('Tela de entrada'!$G$20:$G$763,MATCH('Contrato Firme'!D434,'Tela de entrada'!$F$20:$F$763,0),1),K434-L434+M434),0)</f>
        <v>15</v>
      </c>
    </row>
    <row r="435" spans="1:14" x14ac:dyDescent="0.25">
      <c r="A435">
        <v>1</v>
      </c>
      <c r="B435">
        <v>1</v>
      </c>
      <c r="C435">
        <v>1</v>
      </c>
      <c r="D435">
        <v>434</v>
      </c>
      <c r="E435">
        <v>1</v>
      </c>
      <c r="F435" s="1">
        <f>INDEX('Tela de entrada'!$C$20:$C$763,MATCH('Contrato Firme'!D435,'Tela de entrada'!$B$20:$B$763,0),1)</f>
        <v>18</v>
      </c>
      <c r="G435">
        <v>0</v>
      </c>
      <c r="H435">
        <f t="shared" si="16"/>
        <v>18</v>
      </c>
      <c r="I435" s="1">
        <f t="shared" si="17"/>
        <v>8.9999999999999998E-4</v>
      </c>
      <c r="J435" s="1">
        <f>IF('Tela de entrada'!$G$13="carga",('Tela de entrada'!$G$12*'Tela de entrada'!$D$12)*I435,'Tela de entrada'!$G$12)</f>
        <v>6.6959999999999997</v>
      </c>
      <c r="K435" s="1">
        <f>IF('Tela de entrada'!$G$12&gt;0,IFERROR(MIN('Tela de entrada'!$G$15,MAX(J435,'Tela de entrada'!$G$14)),""),0)</f>
        <v>6.6959999999999997</v>
      </c>
      <c r="L435" s="1">
        <f>MAX(0,(SUMIFS($K$2:$K$745,$B$2:$B$745,B435,$A$2:$A$745,A435)-SUMIFS($J$2:$J$745,$B$2:$B$745,B435,$A$2:$A$745,A435)))*((K435-'Tela de entrada'!$G$14)/(IF(SUMIFS($K$2:$K$745,$B$2:$B$745,B435,$A$2:$A$745,A435)-('Tela de entrada'!$G$14*'Tela de entrada'!$D$12)=0,1,(SUMIFS($K$2:$K$745,$B$2:$B$745,B435,$A$2:$A$745,A435)-('Tela de entrada'!$G$14*'Tela de entrada'!$D$12)))))</f>
        <v>0</v>
      </c>
      <c r="M435" s="1">
        <f>MAX(0,(SUMIFS($J$2:$J$745,$B$2:$B$745,B435,$A$2:$A$745,A435)-SUMIFS($K$2:$K$745,$B$2:$B$745,B435,$A$2:$A$745,A435)))*(('Tela de entrada'!$G$15-K435)/(IF((('Tela de entrada'!$G$15*'Tela de entrada'!$D$12)-SUMIFS($K$2:$K$745,$B$2:$B$745,B435,$A$2:$A$745,A435))=0,1,(('Tela de entrada'!$G$15*'Tela de entrada'!$D$12)-SUMIFS($K$2:$K$745,$B$2:$B$745,B435,$A$2:$A$745,A435)))))</f>
        <v>0.54229294546508366</v>
      </c>
      <c r="N435" s="1">
        <f>IFERROR(IF(SUM('Tela de entrada'!$G$20:$G$763)&gt;0,INDEX('Tela de entrada'!$G$20:$G$763,MATCH('Contrato Firme'!D435,'Tela de entrada'!$F$20:$F$763,0),1),K435-L435+M435),0)</f>
        <v>7.2382929454650835</v>
      </c>
    </row>
    <row r="436" spans="1:14" x14ac:dyDescent="0.25">
      <c r="A436">
        <v>1</v>
      </c>
      <c r="B436">
        <v>1</v>
      </c>
      <c r="C436">
        <v>1</v>
      </c>
      <c r="D436">
        <v>435</v>
      </c>
      <c r="E436">
        <v>1</v>
      </c>
      <c r="F436" s="1">
        <f>INDEX('Tela de entrada'!$C$20:$C$763,MATCH('Contrato Firme'!D436,'Tela de entrada'!$B$20:$B$763,0),1)</f>
        <v>11</v>
      </c>
      <c r="G436">
        <v>0</v>
      </c>
      <c r="H436">
        <f t="shared" si="16"/>
        <v>11</v>
      </c>
      <c r="I436" s="1">
        <f t="shared" si="17"/>
        <v>5.5000000000000003E-4</v>
      </c>
      <c r="J436" s="1">
        <f>IF('Tela de entrada'!$G$13="carga",('Tela de entrada'!$G$12*'Tela de entrada'!$D$12)*I436,'Tela de entrada'!$G$12)</f>
        <v>4.0920000000000005</v>
      </c>
      <c r="K436" s="1">
        <f>IF('Tela de entrada'!$G$12&gt;0,IFERROR(MIN('Tela de entrada'!$G$15,MAX(J436,'Tela de entrada'!$G$14)),""),0)</f>
        <v>4.0920000000000005</v>
      </c>
      <c r="L436" s="1">
        <f>MAX(0,(SUMIFS($K$2:$K$745,$B$2:$B$745,B436,$A$2:$A$745,A436)-SUMIFS($J$2:$J$745,$B$2:$B$745,B436,$A$2:$A$745,A436)))*((K436-'Tela de entrada'!$G$14)/(IF(SUMIFS($K$2:$K$745,$B$2:$B$745,B436,$A$2:$A$745,A436)-('Tela de entrada'!$G$14*'Tela de entrada'!$D$12)=0,1,(SUMIFS($K$2:$K$745,$B$2:$B$745,B436,$A$2:$A$745,A436)-('Tela de entrada'!$G$14*'Tela de entrada'!$D$12)))))</f>
        <v>0</v>
      </c>
      <c r="M436" s="1">
        <f>MAX(0,(SUMIFS($J$2:$J$745,$B$2:$B$745,B436,$A$2:$A$745,A436)-SUMIFS($K$2:$K$745,$B$2:$B$745,B436,$A$2:$A$745,A436)))*(('Tela de entrada'!$G$15-K436)/(IF((('Tela de entrada'!$G$15*'Tela de entrada'!$D$12)-SUMIFS($K$2:$K$745,$B$2:$B$745,B436,$A$2:$A$745,A436))=0,1,(('Tela de entrada'!$G$15*'Tela de entrada'!$D$12)-SUMIFS($K$2:$K$745,$B$2:$B$745,B436,$A$2:$A$745,A436)))))</f>
        <v>0.71234723616728468</v>
      </c>
      <c r="N436" s="1">
        <f>IFERROR(IF(SUM('Tela de entrada'!$G$20:$G$763)&gt;0,INDEX('Tela de entrada'!$G$20:$G$763,MATCH('Contrato Firme'!D436,'Tela de entrada'!$F$20:$F$763,0),1),K436-L436+M436),0)</f>
        <v>4.8043472361672848</v>
      </c>
    </row>
    <row r="437" spans="1:14" x14ac:dyDescent="0.25">
      <c r="A437">
        <v>1</v>
      </c>
      <c r="B437">
        <v>1</v>
      </c>
      <c r="C437">
        <v>1</v>
      </c>
      <c r="D437">
        <v>436</v>
      </c>
      <c r="E437">
        <v>1</v>
      </c>
      <c r="F437" s="1">
        <f>INDEX('Tela de entrada'!$C$20:$C$763,MATCH('Contrato Firme'!D437,'Tela de entrada'!$B$20:$B$763,0),1)</f>
        <v>29</v>
      </c>
      <c r="G437">
        <v>0</v>
      </c>
      <c r="H437">
        <f t="shared" si="16"/>
        <v>29</v>
      </c>
      <c r="I437" s="1">
        <f t="shared" si="17"/>
        <v>1.4499999999999999E-3</v>
      </c>
      <c r="J437" s="1">
        <f>IF('Tela de entrada'!$G$13="carga",('Tela de entrada'!$G$12*'Tela de entrada'!$D$12)*I437,'Tela de entrada'!$G$12)</f>
        <v>10.787999999999998</v>
      </c>
      <c r="K437" s="1">
        <f>IF('Tela de entrada'!$G$12&gt;0,IFERROR(MIN('Tela de entrada'!$G$15,MAX(J437,'Tela de entrada'!$G$14)),""),0)</f>
        <v>10.787999999999998</v>
      </c>
      <c r="L437" s="1">
        <f>MAX(0,(SUMIFS($K$2:$K$745,$B$2:$B$745,B437,$A$2:$A$745,A437)-SUMIFS($J$2:$J$745,$B$2:$B$745,B437,$A$2:$A$745,A437)))*((K437-'Tela de entrada'!$G$14)/(IF(SUMIFS($K$2:$K$745,$B$2:$B$745,B437,$A$2:$A$745,A437)-('Tela de entrada'!$G$14*'Tela de entrada'!$D$12)=0,1,(SUMIFS($K$2:$K$745,$B$2:$B$745,B437,$A$2:$A$745,A437)-('Tela de entrada'!$G$14*'Tela de entrada'!$D$12)))))</f>
        <v>0</v>
      </c>
      <c r="M437" s="1">
        <f>MAX(0,(SUMIFS($J$2:$J$745,$B$2:$B$745,B437,$A$2:$A$745,A437)-SUMIFS($K$2:$K$745,$B$2:$B$745,B437,$A$2:$A$745,A437)))*(('Tela de entrada'!$G$15-K437)/(IF((('Tela de entrada'!$G$15*'Tela de entrada'!$D$12)-SUMIFS($K$2:$K$745,$B$2:$B$745,B437,$A$2:$A$745,A437))=0,1,(('Tela de entrada'!$G$15*'Tela de entrada'!$D$12)-SUMIFS($K$2:$K$745,$B$2:$B$745,B437,$A$2:$A$745,A437)))))</f>
        <v>0.27506477436162491</v>
      </c>
      <c r="N437" s="1">
        <f>IFERROR(IF(SUM('Tela de entrada'!$G$20:$G$763)&gt;0,INDEX('Tela de entrada'!$G$20:$G$763,MATCH('Contrato Firme'!D437,'Tela de entrada'!$F$20:$F$763,0),1),K437-L437+M437),0)</f>
        <v>11.063064774361623</v>
      </c>
    </row>
    <row r="438" spans="1:14" x14ac:dyDescent="0.25">
      <c r="A438">
        <v>1</v>
      </c>
      <c r="B438">
        <v>1</v>
      </c>
      <c r="C438">
        <v>1</v>
      </c>
      <c r="D438">
        <v>437</v>
      </c>
      <c r="E438">
        <v>1</v>
      </c>
      <c r="F438" s="1">
        <f>INDEX('Tela de entrada'!$C$20:$C$763,MATCH('Contrato Firme'!D438,'Tela de entrada'!$B$20:$B$763,0),1)</f>
        <v>35</v>
      </c>
      <c r="G438">
        <v>0</v>
      </c>
      <c r="H438">
        <f t="shared" si="16"/>
        <v>35</v>
      </c>
      <c r="I438" s="1">
        <f t="shared" si="17"/>
        <v>1.75E-3</v>
      </c>
      <c r="J438" s="1">
        <f>IF('Tela de entrada'!$G$13="carga",('Tela de entrada'!$G$12*'Tela de entrada'!$D$12)*I438,'Tela de entrada'!$G$12)</f>
        <v>13.02</v>
      </c>
      <c r="K438" s="1">
        <f>IF('Tela de entrada'!$G$12&gt;0,IFERROR(MIN('Tela de entrada'!$G$15,MAX(J438,'Tela de entrada'!$G$14)),""),0)</f>
        <v>13.02</v>
      </c>
      <c r="L438" s="1">
        <f>MAX(0,(SUMIFS($K$2:$K$745,$B$2:$B$745,B438,$A$2:$A$745,A438)-SUMIFS($J$2:$J$745,$B$2:$B$745,B438,$A$2:$A$745,A438)))*((K438-'Tela de entrada'!$G$14)/(IF(SUMIFS($K$2:$K$745,$B$2:$B$745,B438,$A$2:$A$745,A438)-('Tela de entrada'!$G$14*'Tela de entrada'!$D$12)=0,1,(SUMIFS($K$2:$K$745,$B$2:$B$745,B438,$A$2:$A$745,A438)-('Tela de entrada'!$G$14*'Tela de entrada'!$D$12)))))</f>
        <v>0</v>
      </c>
      <c r="M438" s="1">
        <f>MAX(0,(SUMIFS($J$2:$J$745,$B$2:$B$745,B438,$A$2:$A$745,A438)-SUMIFS($K$2:$K$745,$B$2:$B$745,B438,$A$2:$A$745,A438)))*(('Tela de entrada'!$G$15-K438)/(IF((('Tela de entrada'!$G$15*'Tela de entrada'!$D$12)-SUMIFS($K$2:$K$745,$B$2:$B$745,B438,$A$2:$A$745,A438))=0,1,(('Tela de entrada'!$G$15*'Tela de entrada'!$D$12)-SUMIFS($K$2:$K$745,$B$2:$B$745,B438,$A$2:$A$745,A438)))))</f>
        <v>0.12930395375973819</v>
      </c>
      <c r="N438" s="1">
        <f>IFERROR(IF(SUM('Tela de entrada'!$G$20:$G$763)&gt;0,INDEX('Tela de entrada'!$G$20:$G$763,MATCH('Contrato Firme'!D438,'Tela de entrada'!$F$20:$F$763,0),1),K438-L438+M438),0)</f>
        <v>13.149303953759738</v>
      </c>
    </row>
    <row r="439" spans="1:14" x14ac:dyDescent="0.25">
      <c r="A439">
        <v>1</v>
      </c>
      <c r="B439">
        <v>1</v>
      </c>
      <c r="C439">
        <v>1</v>
      </c>
      <c r="D439">
        <v>438</v>
      </c>
      <c r="E439">
        <v>1</v>
      </c>
      <c r="F439" s="1">
        <f>INDEX('Tela de entrada'!$C$20:$C$763,MATCH('Contrato Firme'!D439,'Tela de entrada'!$B$20:$B$763,0),1)</f>
        <v>39</v>
      </c>
      <c r="G439">
        <v>0</v>
      </c>
      <c r="H439">
        <f t="shared" si="16"/>
        <v>39</v>
      </c>
      <c r="I439" s="1">
        <f t="shared" si="17"/>
        <v>1.9499999999999999E-3</v>
      </c>
      <c r="J439" s="1">
        <f>IF('Tela de entrada'!$G$13="carga",('Tela de entrada'!$G$12*'Tela de entrada'!$D$12)*I439,'Tela de entrada'!$G$12)</f>
        <v>14.507999999999999</v>
      </c>
      <c r="K439" s="1">
        <f>IF('Tela de entrada'!$G$12&gt;0,IFERROR(MIN('Tela de entrada'!$G$15,MAX(J439,'Tela de entrada'!$G$14)),""),0)</f>
        <v>14.507999999999999</v>
      </c>
      <c r="L439" s="1">
        <f>MAX(0,(SUMIFS($K$2:$K$745,$B$2:$B$745,B439,$A$2:$A$745,A439)-SUMIFS($J$2:$J$745,$B$2:$B$745,B439,$A$2:$A$745,A439)))*((K439-'Tela de entrada'!$G$14)/(IF(SUMIFS($K$2:$K$745,$B$2:$B$745,B439,$A$2:$A$745,A439)-('Tela de entrada'!$G$14*'Tela de entrada'!$D$12)=0,1,(SUMIFS($K$2:$K$745,$B$2:$B$745,B439,$A$2:$A$745,A439)-('Tela de entrada'!$G$14*'Tela de entrada'!$D$12)))))</f>
        <v>0</v>
      </c>
      <c r="M439" s="1">
        <f>MAX(0,(SUMIFS($J$2:$J$745,$B$2:$B$745,B439,$A$2:$A$745,A439)-SUMIFS($K$2:$K$745,$B$2:$B$745,B439,$A$2:$A$745,A439)))*(('Tela de entrada'!$G$15-K439)/(IF((('Tela de entrada'!$G$15*'Tela de entrada'!$D$12)-SUMIFS($K$2:$K$745,$B$2:$B$745,B439,$A$2:$A$745,A439))=0,1,(('Tela de entrada'!$G$15*'Tela de entrada'!$D$12)-SUMIFS($K$2:$K$745,$B$2:$B$745,B439,$A$2:$A$745,A439)))))</f>
        <v>3.2130073358480449E-2</v>
      </c>
      <c r="N439" s="1">
        <f>IFERROR(IF(SUM('Tela de entrada'!$G$20:$G$763)&gt;0,INDEX('Tela de entrada'!$G$20:$G$763,MATCH('Contrato Firme'!D439,'Tela de entrada'!$F$20:$F$763,0),1),K439-L439+M439),0)</f>
        <v>14.54013007335848</v>
      </c>
    </row>
    <row r="440" spans="1:14" x14ac:dyDescent="0.25">
      <c r="A440">
        <v>1</v>
      </c>
      <c r="B440">
        <v>1</v>
      </c>
      <c r="C440">
        <v>1</v>
      </c>
      <c r="D440">
        <v>439</v>
      </c>
      <c r="E440">
        <v>1</v>
      </c>
      <c r="F440" s="1">
        <f>INDEX('Tela de entrada'!$C$20:$C$763,MATCH('Contrato Firme'!D440,'Tela de entrada'!$B$20:$B$763,0),1)</f>
        <v>42</v>
      </c>
      <c r="G440">
        <v>0</v>
      </c>
      <c r="H440">
        <f t="shared" si="16"/>
        <v>42</v>
      </c>
      <c r="I440" s="1">
        <f t="shared" si="17"/>
        <v>2.0999999999999999E-3</v>
      </c>
      <c r="J440" s="1">
        <f>IF('Tela de entrada'!$G$13="carga",('Tela de entrada'!$G$12*'Tela de entrada'!$D$12)*I440,'Tela de entrada'!$G$12)</f>
        <v>15.623999999999999</v>
      </c>
      <c r="K440" s="1">
        <f>IF('Tela de entrada'!$G$12&gt;0,IFERROR(MIN('Tela de entrada'!$G$15,MAX(J440,'Tela de entrada'!$G$14)),""),0)</f>
        <v>15</v>
      </c>
      <c r="L440" s="1">
        <f>MAX(0,(SUMIFS($K$2:$K$745,$B$2:$B$745,B440,$A$2:$A$745,A440)-SUMIFS($J$2:$J$745,$B$2:$B$745,B440,$A$2:$A$745,A440)))*((K440-'Tela de entrada'!$G$14)/(IF(SUMIFS($K$2:$K$745,$B$2:$B$745,B440,$A$2:$A$745,A440)-('Tela de entrada'!$G$14*'Tela de entrada'!$D$12)=0,1,(SUMIFS($K$2:$K$745,$B$2:$B$745,B440,$A$2:$A$745,A440)-('Tela de entrada'!$G$14*'Tela de entrada'!$D$12)))))</f>
        <v>0</v>
      </c>
      <c r="M440" s="1">
        <f>MAX(0,(SUMIFS($J$2:$J$745,$B$2:$B$745,B440,$A$2:$A$745,A440)-SUMIFS($K$2:$K$745,$B$2:$B$745,B440,$A$2:$A$745,A440)))*(('Tela de entrada'!$G$15-K440)/(IF((('Tela de entrada'!$G$15*'Tela de entrada'!$D$12)-SUMIFS($K$2:$K$745,$B$2:$B$745,B440,$A$2:$A$745,A440))=0,1,(('Tela de entrada'!$G$15*'Tela de entrada'!$D$12)-SUMIFS($K$2:$K$745,$B$2:$B$745,B440,$A$2:$A$745,A440)))))</f>
        <v>0</v>
      </c>
      <c r="N440" s="1">
        <f>IFERROR(IF(SUM('Tela de entrada'!$G$20:$G$763)&gt;0,INDEX('Tela de entrada'!$G$20:$G$763,MATCH('Contrato Firme'!D440,'Tela de entrada'!$F$20:$F$763,0),1),K440-L440+M440),0)</f>
        <v>15</v>
      </c>
    </row>
    <row r="441" spans="1:14" x14ac:dyDescent="0.25">
      <c r="A441">
        <v>1</v>
      </c>
      <c r="B441">
        <v>1</v>
      </c>
      <c r="C441">
        <v>1</v>
      </c>
      <c r="D441">
        <v>440</v>
      </c>
      <c r="E441">
        <v>1</v>
      </c>
      <c r="F441" s="1">
        <f>INDEX('Tela de entrada'!$C$20:$C$763,MATCH('Contrato Firme'!D441,'Tela de entrada'!$B$20:$B$763,0),1)</f>
        <v>42</v>
      </c>
      <c r="G441">
        <v>0</v>
      </c>
      <c r="H441">
        <f t="shared" si="16"/>
        <v>42</v>
      </c>
      <c r="I441" s="1">
        <f t="shared" si="17"/>
        <v>2.0999999999999999E-3</v>
      </c>
      <c r="J441" s="1">
        <f>IF('Tela de entrada'!$G$13="carga",('Tela de entrada'!$G$12*'Tela de entrada'!$D$12)*I441,'Tela de entrada'!$G$12)</f>
        <v>15.623999999999999</v>
      </c>
      <c r="K441" s="1">
        <f>IF('Tela de entrada'!$G$12&gt;0,IFERROR(MIN('Tela de entrada'!$G$15,MAX(J441,'Tela de entrada'!$G$14)),""),0)</f>
        <v>15</v>
      </c>
      <c r="L441" s="1">
        <f>MAX(0,(SUMIFS($K$2:$K$745,$B$2:$B$745,B441,$A$2:$A$745,A441)-SUMIFS($J$2:$J$745,$B$2:$B$745,B441,$A$2:$A$745,A441)))*((K441-'Tela de entrada'!$G$14)/(IF(SUMIFS($K$2:$K$745,$B$2:$B$745,B441,$A$2:$A$745,A441)-('Tela de entrada'!$G$14*'Tela de entrada'!$D$12)=0,1,(SUMIFS($K$2:$K$745,$B$2:$B$745,B441,$A$2:$A$745,A441)-('Tela de entrada'!$G$14*'Tela de entrada'!$D$12)))))</f>
        <v>0</v>
      </c>
      <c r="M441" s="1">
        <f>MAX(0,(SUMIFS($J$2:$J$745,$B$2:$B$745,B441,$A$2:$A$745,A441)-SUMIFS($K$2:$K$745,$B$2:$B$745,B441,$A$2:$A$745,A441)))*(('Tela de entrada'!$G$15-K441)/(IF((('Tela de entrada'!$G$15*'Tela de entrada'!$D$12)-SUMIFS($K$2:$K$745,$B$2:$B$745,B441,$A$2:$A$745,A441))=0,1,(('Tela de entrada'!$G$15*'Tela de entrada'!$D$12)-SUMIFS($K$2:$K$745,$B$2:$B$745,B441,$A$2:$A$745,A441)))))</f>
        <v>0</v>
      </c>
      <c r="N441" s="1">
        <f>IFERROR(IF(SUM('Tela de entrada'!$G$20:$G$763)&gt;0,INDEX('Tela de entrada'!$G$20:$G$763,MATCH('Contrato Firme'!D441,'Tela de entrada'!$F$20:$F$763,0),1),K441-L441+M441),0)</f>
        <v>15</v>
      </c>
    </row>
    <row r="442" spans="1:14" x14ac:dyDescent="0.25">
      <c r="A442">
        <v>1</v>
      </c>
      <c r="B442">
        <v>1</v>
      </c>
      <c r="C442">
        <v>1</v>
      </c>
      <c r="D442">
        <v>441</v>
      </c>
      <c r="E442">
        <v>1</v>
      </c>
      <c r="F442" s="1">
        <f>INDEX('Tela de entrada'!$C$20:$C$763,MATCH('Contrato Firme'!D442,'Tela de entrada'!$B$20:$B$763,0),1)</f>
        <v>13</v>
      </c>
      <c r="G442">
        <v>0</v>
      </c>
      <c r="H442">
        <f t="shared" si="16"/>
        <v>13</v>
      </c>
      <c r="I442" s="1">
        <f t="shared" si="17"/>
        <v>6.4999999999999997E-4</v>
      </c>
      <c r="J442" s="1">
        <f>IF('Tela de entrada'!$G$13="carga",('Tela de entrada'!$G$12*'Tela de entrada'!$D$12)*I442,'Tela de entrada'!$G$12)</f>
        <v>4.8359999999999994</v>
      </c>
      <c r="K442" s="1">
        <f>IF('Tela de entrada'!$G$12&gt;0,IFERROR(MIN('Tela de entrada'!$G$15,MAX(J442,'Tela de entrada'!$G$14)),""),0)</f>
        <v>4.8359999999999994</v>
      </c>
      <c r="L442" s="1">
        <f>MAX(0,(SUMIFS($K$2:$K$745,$B$2:$B$745,B442,$A$2:$A$745,A442)-SUMIFS($J$2:$J$745,$B$2:$B$745,B442,$A$2:$A$745,A442)))*((K442-'Tela de entrada'!$G$14)/(IF(SUMIFS($K$2:$K$745,$B$2:$B$745,B442,$A$2:$A$745,A442)-('Tela de entrada'!$G$14*'Tela de entrada'!$D$12)=0,1,(SUMIFS($K$2:$K$745,$B$2:$B$745,B442,$A$2:$A$745,A442)-('Tela de entrada'!$G$14*'Tela de entrada'!$D$12)))))</f>
        <v>0</v>
      </c>
      <c r="M442" s="1">
        <f>MAX(0,(SUMIFS($J$2:$J$745,$B$2:$B$745,B442,$A$2:$A$745,A442)-SUMIFS($K$2:$K$745,$B$2:$B$745,B442,$A$2:$A$745,A442)))*(('Tela de entrada'!$G$15-K442)/(IF((('Tela de entrada'!$G$15*'Tela de entrada'!$D$12)-SUMIFS($K$2:$K$745,$B$2:$B$745,B442,$A$2:$A$745,A442))=0,1,(('Tela de entrada'!$G$15*'Tela de entrada'!$D$12)-SUMIFS($K$2:$K$745,$B$2:$B$745,B442,$A$2:$A$745,A442)))))</f>
        <v>0.66376029596665598</v>
      </c>
      <c r="N442" s="1">
        <f>IFERROR(IF(SUM('Tela de entrada'!$G$20:$G$763)&gt;0,INDEX('Tela de entrada'!$G$20:$G$763,MATCH('Contrato Firme'!D442,'Tela de entrada'!$F$20:$F$763,0),1),K442-L442+M442),0)</f>
        <v>5.4997602959666558</v>
      </c>
    </row>
    <row r="443" spans="1:14" x14ac:dyDescent="0.25">
      <c r="A443">
        <v>1</v>
      </c>
      <c r="B443">
        <v>1</v>
      </c>
      <c r="C443">
        <v>1</v>
      </c>
      <c r="D443">
        <v>442</v>
      </c>
      <c r="E443">
        <v>1</v>
      </c>
      <c r="F443" s="1">
        <f>INDEX('Tela de entrada'!$C$20:$C$763,MATCH('Contrato Firme'!D443,'Tela de entrada'!$B$20:$B$763,0),1)</f>
        <v>35</v>
      </c>
      <c r="G443">
        <v>0</v>
      </c>
      <c r="H443">
        <f t="shared" si="16"/>
        <v>35</v>
      </c>
      <c r="I443" s="1">
        <f t="shared" si="17"/>
        <v>1.75E-3</v>
      </c>
      <c r="J443" s="1">
        <f>IF('Tela de entrada'!$G$13="carga",('Tela de entrada'!$G$12*'Tela de entrada'!$D$12)*I443,'Tela de entrada'!$G$12)</f>
        <v>13.02</v>
      </c>
      <c r="K443" s="1">
        <f>IF('Tela de entrada'!$G$12&gt;0,IFERROR(MIN('Tela de entrada'!$G$15,MAX(J443,'Tela de entrada'!$G$14)),""),0)</f>
        <v>13.02</v>
      </c>
      <c r="L443" s="1">
        <f>MAX(0,(SUMIFS($K$2:$K$745,$B$2:$B$745,B443,$A$2:$A$745,A443)-SUMIFS($J$2:$J$745,$B$2:$B$745,B443,$A$2:$A$745,A443)))*((K443-'Tela de entrada'!$G$14)/(IF(SUMIFS($K$2:$K$745,$B$2:$B$745,B443,$A$2:$A$745,A443)-('Tela de entrada'!$G$14*'Tela de entrada'!$D$12)=0,1,(SUMIFS($K$2:$K$745,$B$2:$B$745,B443,$A$2:$A$745,A443)-('Tela de entrada'!$G$14*'Tela de entrada'!$D$12)))))</f>
        <v>0</v>
      </c>
      <c r="M443" s="1">
        <f>MAX(0,(SUMIFS($J$2:$J$745,$B$2:$B$745,B443,$A$2:$A$745,A443)-SUMIFS($K$2:$K$745,$B$2:$B$745,B443,$A$2:$A$745,A443)))*(('Tela de entrada'!$G$15-K443)/(IF((('Tela de entrada'!$G$15*'Tela de entrada'!$D$12)-SUMIFS($K$2:$K$745,$B$2:$B$745,B443,$A$2:$A$745,A443))=0,1,(('Tela de entrada'!$G$15*'Tela de entrada'!$D$12)-SUMIFS($K$2:$K$745,$B$2:$B$745,B443,$A$2:$A$745,A443)))))</f>
        <v>0.12930395375973819</v>
      </c>
      <c r="N443" s="1">
        <f>IFERROR(IF(SUM('Tela de entrada'!$G$20:$G$763)&gt;0,INDEX('Tela de entrada'!$G$20:$G$763,MATCH('Contrato Firme'!D443,'Tela de entrada'!$F$20:$F$763,0),1),K443-L443+M443),0)</f>
        <v>13.149303953759738</v>
      </c>
    </row>
    <row r="444" spans="1:14" x14ac:dyDescent="0.25">
      <c r="A444">
        <v>1</v>
      </c>
      <c r="B444">
        <v>1</v>
      </c>
      <c r="C444">
        <v>1</v>
      </c>
      <c r="D444">
        <v>443</v>
      </c>
      <c r="E444">
        <v>1</v>
      </c>
      <c r="F444" s="1">
        <f>INDEX('Tela de entrada'!$C$20:$C$763,MATCH('Contrato Firme'!D444,'Tela de entrada'!$B$20:$B$763,0),1)</f>
        <v>37</v>
      </c>
      <c r="G444">
        <v>0</v>
      </c>
      <c r="H444">
        <f t="shared" si="16"/>
        <v>37</v>
      </c>
      <c r="I444" s="1">
        <f t="shared" si="17"/>
        <v>1.8500000000000001E-3</v>
      </c>
      <c r="J444" s="1">
        <f>IF('Tela de entrada'!$G$13="carga",('Tela de entrada'!$G$12*'Tela de entrada'!$D$12)*I444,'Tela de entrada'!$G$12)</f>
        <v>13.764000000000001</v>
      </c>
      <c r="K444" s="1">
        <f>IF('Tela de entrada'!$G$12&gt;0,IFERROR(MIN('Tela de entrada'!$G$15,MAX(J444,'Tela de entrada'!$G$14)),""),0)</f>
        <v>13.764000000000001</v>
      </c>
      <c r="L444" s="1">
        <f>MAX(0,(SUMIFS($K$2:$K$745,$B$2:$B$745,B444,$A$2:$A$745,A444)-SUMIFS($J$2:$J$745,$B$2:$B$745,B444,$A$2:$A$745,A444)))*((K444-'Tela de entrada'!$G$14)/(IF(SUMIFS($K$2:$K$745,$B$2:$B$745,B444,$A$2:$A$745,A444)-('Tela de entrada'!$G$14*'Tela de entrada'!$D$12)=0,1,(SUMIFS($K$2:$K$745,$B$2:$B$745,B444,$A$2:$A$745,A444)-('Tela de entrada'!$G$14*'Tela de entrada'!$D$12)))))</f>
        <v>0</v>
      </c>
      <c r="M444" s="1">
        <f>MAX(0,(SUMIFS($J$2:$J$745,$B$2:$B$745,B444,$A$2:$A$745,A444)-SUMIFS($K$2:$K$745,$B$2:$B$745,B444,$A$2:$A$745,A444)))*(('Tela de entrada'!$G$15-K444)/(IF((('Tela de entrada'!$G$15*'Tela de entrada'!$D$12)-SUMIFS($K$2:$K$745,$B$2:$B$745,B444,$A$2:$A$745,A444))=0,1,(('Tela de entrada'!$G$15*'Tela de entrada'!$D$12)-SUMIFS($K$2:$K$745,$B$2:$B$745,B444,$A$2:$A$745,A444)))))</f>
        <v>8.0717013559109207E-2</v>
      </c>
      <c r="N444" s="1">
        <f>IFERROR(IF(SUM('Tela de entrada'!$G$20:$G$763)&gt;0,INDEX('Tela de entrada'!$G$20:$G$763,MATCH('Contrato Firme'!D444,'Tela de entrada'!$F$20:$F$763,0),1),K444-L444+M444),0)</f>
        <v>13.84471701355911</v>
      </c>
    </row>
    <row r="445" spans="1:14" x14ac:dyDescent="0.25">
      <c r="A445">
        <v>1</v>
      </c>
      <c r="B445">
        <v>1</v>
      </c>
      <c r="C445">
        <v>1</v>
      </c>
      <c r="D445">
        <v>444</v>
      </c>
      <c r="E445">
        <v>1</v>
      </c>
      <c r="F445" s="1">
        <f>INDEX('Tela de entrada'!$C$20:$C$763,MATCH('Contrato Firme'!D445,'Tela de entrada'!$B$20:$B$763,0),1)</f>
        <v>39</v>
      </c>
      <c r="G445">
        <v>0</v>
      </c>
      <c r="H445">
        <f t="shared" si="16"/>
        <v>39</v>
      </c>
      <c r="I445" s="1">
        <f t="shared" si="17"/>
        <v>1.9499999999999999E-3</v>
      </c>
      <c r="J445" s="1">
        <f>IF('Tela de entrada'!$G$13="carga",('Tela de entrada'!$G$12*'Tela de entrada'!$D$12)*I445,'Tela de entrada'!$G$12)</f>
        <v>14.507999999999999</v>
      </c>
      <c r="K445" s="1">
        <f>IF('Tela de entrada'!$G$12&gt;0,IFERROR(MIN('Tela de entrada'!$G$15,MAX(J445,'Tela de entrada'!$G$14)),""),0)</f>
        <v>14.507999999999999</v>
      </c>
      <c r="L445" s="1">
        <f>MAX(0,(SUMIFS($K$2:$K$745,$B$2:$B$745,B445,$A$2:$A$745,A445)-SUMIFS($J$2:$J$745,$B$2:$B$745,B445,$A$2:$A$745,A445)))*((K445-'Tela de entrada'!$G$14)/(IF(SUMIFS($K$2:$K$745,$B$2:$B$745,B445,$A$2:$A$745,A445)-('Tela de entrada'!$G$14*'Tela de entrada'!$D$12)=0,1,(SUMIFS($K$2:$K$745,$B$2:$B$745,B445,$A$2:$A$745,A445)-('Tela de entrada'!$G$14*'Tela de entrada'!$D$12)))))</f>
        <v>0</v>
      </c>
      <c r="M445" s="1">
        <f>MAX(0,(SUMIFS($J$2:$J$745,$B$2:$B$745,B445,$A$2:$A$745,A445)-SUMIFS($K$2:$K$745,$B$2:$B$745,B445,$A$2:$A$745,A445)))*(('Tela de entrada'!$G$15-K445)/(IF((('Tela de entrada'!$G$15*'Tela de entrada'!$D$12)-SUMIFS($K$2:$K$745,$B$2:$B$745,B445,$A$2:$A$745,A445))=0,1,(('Tela de entrada'!$G$15*'Tela de entrada'!$D$12)-SUMIFS($K$2:$K$745,$B$2:$B$745,B445,$A$2:$A$745,A445)))))</f>
        <v>3.2130073358480449E-2</v>
      </c>
      <c r="N445" s="1">
        <f>IFERROR(IF(SUM('Tela de entrada'!$G$20:$G$763)&gt;0,INDEX('Tela de entrada'!$G$20:$G$763,MATCH('Contrato Firme'!D445,'Tela de entrada'!$F$20:$F$763,0),1),K445-L445+M445),0)</f>
        <v>14.54013007335848</v>
      </c>
    </row>
    <row r="446" spans="1:14" x14ac:dyDescent="0.25">
      <c r="A446">
        <v>1</v>
      </c>
      <c r="B446">
        <v>1</v>
      </c>
      <c r="C446">
        <v>1</v>
      </c>
      <c r="D446">
        <v>445</v>
      </c>
      <c r="E446">
        <v>1</v>
      </c>
      <c r="F446" s="1">
        <f>INDEX('Tela de entrada'!$C$20:$C$763,MATCH('Contrato Firme'!D446,'Tela de entrada'!$B$20:$B$763,0),1)</f>
        <v>44</v>
      </c>
      <c r="G446">
        <v>0</v>
      </c>
      <c r="H446">
        <f t="shared" si="16"/>
        <v>44</v>
      </c>
      <c r="I446" s="1">
        <f t="shared" si="17"/>
        <v>2.2000000000000001E-3</v>
      </c>
      <c r="J446" s="1">
        <f>IF('Tela de entrada'!$G$13="carga",('Tela de entrada'!$G$12*'Tela de entrada'!$D$12)*I446,'Tela de entrada'!$G$12)</f>
        <v>16.368000000000002</v>
      </c>
      <c r="K446" s="1">
        <f>IF('Tela de entrada'!$G$12&gt;0,IFERROR(MIN('Tela de entrada'!$G$15,MAX(J446,'Tela de entrada'!$G$14)),""),0)</f>
        <v>15</v>
      </c>
      <c r="L446" s="1">
        <f>MAX(0,(SUMIFS($K$2:$K$745,$B$2:$B$745,B446,$A$2:$A$745,A446)-SUMIFS($J$2:$J$745,$B$2:$B$745,B446,$A$2:$A$745,A446)))*((K446-'Tela de entrada'!$G$14)/(IF(SUMIFS($K$2:$K$745,$B$2:$B$745,B446,$A$2:$A$745,A446)-('Tela de entrada'!$G$14*'Tela de entrada'!$D$12)=0,1,(SUMIFS($K$2:$K$745,$B$2:$B$745,B446,$A$2:$A$745,A446)-('Tela de entrada'!$G$14*'Tela de entrada'!$D$12)))))</f>
        <v>0</v>
      </c>
      <c r="M446" s="1">
        <f>MAX(0,(SUMIFS($J$2:$J$745,$B$2:$B$745,B446,$A$2:$A$745,A446)-SUMIFS($K$2:$K$745,$B$2:$B$745,B446,$A$2:$A$745,A446)))*(('Tela de entrada'!$G$15-K446)/(IF((('Tela de entrada'!$G$15*'Tela de entrada'!$D$12)-SUMIFS($K$2:$K$745,$B$2:$B$745,B446,$A$2:$A$745,A446))=0,1,(('Tela de entrada'!$G$15*'Tela de entrada'!$D$12)-SUMIFS($K$2:$K$745,$B$2:$B$745,B446,$A$2:$A$745,A446)))))</f>
        <v>0</v>
      </c>
      <c r="N446" s="1">
        <f>IFERROR(IF(SUM('Tela de entrada'!$G$20:$G$763)&gt;0,INDEX('Tela de entrada'!$G$20:$G$763,MATCH('Contrato Firme'!D446,'Tela de entrada'!$F$20:$F$763,0),1),K446-L446+M446),0)</f>
        <v>15</v>
      </c>
    </row>
    <row r="447" spans="1:14" x14ac:dyDescent="0.25">
      <c r="A447">
        <v>1</v>
      </c>
      <c r="B447">
        <v>1</v>
      </c>
      <c r="C447">
        <v>1</v>
      </c>
      <c r="D447">
        <v>446</v>
      </c>
      <c r="E447">
        <v>1</v>
      </c>
      <c r="F447" s="1">
        <f>INDEX('Tela de entrada'!$C$20:$C$763,MATCH('Contrato Firme'!D447,'Tela de entrada'!$B$20:$B$763,0),1)</f>
        <v>26</v>
      </c>
      <c r="G447">
        <v>0</v>
      </c>
      <c r="H447">
        <f t="shared" si="16"/>
        <v>26</v>
      </c>
      <c r="I447" s="1">
        <f t="shared" si="17"/>
        <v>1.2999999999999999E-3</v>
      </c>
      <c r="J447" s="1">
        <f>IF('Tela de entrada'!$G$13="carga",('Tela de entrada'!$G$12*'Tela de entrada'!$D$12)*I447,'Tela de entrada'!$G$12)</f>
        <v>9.6719999999999988</v>
      </c>
      <c r="K447" s="1">
        <f>IF('Tela de entrada'!$G$12&gt;0,IFERROR(MIN('Tela de entrada'!$G$15,MAX(J447,'Tela de entrada'!$G$14)),""),0)</f>
        <v>9.6719999999999988</v>
      </c>
      <c r="L447" s="1">
        <f>MAX(0,(SUMIFS($K$2:$K$745,$B$2:$B$745,B447,$A$2:$A$745,A447)-SUMIFS($J$2:$J$745,$B$2:$B$745,B447,$A$2:$A$745,A447)))*((K447-'Tela de entrada'!$G$14)/(IF(SUMIFS($K$2:$K$745,$B$2:$B$745,B447,$A$2:$A$745,A447)-('Tela de entrada'!$G$14*'Tela de entrada'!$D$12)=0,1,(SUMIFS($K$2:$K$745,$B$2:$B$745,B447,$A$2:$A$745,A447)-('Tela de entrada'!$G$14*'Tela de entrada'!$D$12)))))</f>
        <v>0</v>
      </c>
      <c r="M447" s="1">
        <f>MAX(0,(SUMIFS($J$2:$J$745,$B$2:$B$745,B447,$A$2:$A$745,A447)-SUMIFS($K$2:$K$745,$B$2:$B$745,B447,$A$2:$A$745,A447)))*(('Tela de entrada'!$G$15-K447)/(IF((('Tela de entrada'!$G$15*'Tela de entrada'!$D$12)-SUMIFS($K$2:$K$745,$B$2:$B$745,B447,$A$2:$A$745,A447))=0,1,(('Tela de entrada'!$G$15*'Tela de entrada'!$D$12)-SUMIFS($K$2:$K$745,$B$2:$B$745,B447,$A$2:$A$745,A447)))))</f>
        <v>0.34794518466256819</v>
      </c>
      <c r="N447" s="1">
        <f>IFERROR(IF(SUM('Tela de entrada'!$G$20:$G$763)&gt;0,INDEX('Tela de entrada'!$G$20:$G$763,MATCH('Contrato Firme'!D447,'Tela de entrada'!$F$20:$F$763,0),1),K447-L447+M447),0)</f>
        <v>10.019945184662568</v>
      </c>
    </row>
    <row r="448" spans="1:14" x14ac:dyDescent="0.25">
      <c r="A448">
        <v>1</v>
      </c>
      <c r="B448">
        <v>1</v>
      </c>
      <c r="C448">
        <v>1</v>
      </c>
      <c r="D448">
        <v>447</v>
      </c>
      <c r="E448">
        <v>1</v>
      </c>
      <c r="F448" s="1">
        <f>INDEX('Tela de entrada'!$C$20:$C$763,MATCH('Contrato Firme'!D448,'Tela de entrada'!$B$20:$B$763,0),1)</f>
        <v>35</v>
      </c>
      <c r="G448">
        <v>0</v>
      </c>
      <c r="H448">
        <f t="shared" si="16"/>
        <v>35</v>
      </c>
      <c r="I448" s="1">
        <f t="shared" si="17"/>
        <v>1.75E-3</v>
      </c>
      <c r="J448" s="1">
        <f>IF('Tela de entrada'!$G$13="carga",('Tela de entrada'!$G$12*'Tela de entrada'!$D$12)*I448,'Tela de entrada'!$G$12)</f>
        <v>13.02</v>
      </c>
      <c r="K448" s="1">
        <f>IF('Tela de entrada'!$G$12&gt;0,IFERROR(MIN('Tela de entrada'!$G$15,MAX(J448,'Tela de entrada'!$G$14)),""),0)</f>
        <v>13.02</v>
      </c>
      <c r="L448" s="1">
        <f>MAX(0,(SUMIFS($K$2:$K$745,$B$2:$B$745,B448,$A$2:$A$745,A448)-SUMIFS($J$2:$J$745,$B$2:$B$745,B448,$A$2:$A$745,A448)))*((K448-'Tela de entrada'!$G$14)/(IF(SUMIFS($K$2:$K$745,$B$2:$B$745,B448,$A$2:$A$745,A448)-('Tela de entrada'!$G$14*'Tela de entrada'!$D$12)=0,1,(SUMIFS($K$2:$K$745,$B$2:$B$745,B448,$A$2:$A$745,A448)-('Tela de entrada'!$G$14*'Tela de entrada'!$D$12)))))</f>
        <v>0</v>
      </c>
      <c r="M448" s="1">
        <f>MAX(0,(SUMIFS($J$2:$J$745,$B$2:$B$745,B448,$A$2:$A$745,A448)-SUMIFS($K$2:$K$745,$B$2:$B$745,B448,$A$2:$A$745,A448)))*(('Tela de entrada'!$G$15-K448)/(IF((('Tela de entrada'!$G$15*'Tela de entrada'!$D$12)-SUMIFS($K$2:$K$745,$B$2:$B$745,B448,$A$2:$A$745,A448))=0,1,(('Tela de entrada'!$G$15*'Tela de entrada'!$D$12)-SUMIFS($K$2:$K$745,$B$2:$B$745,B448,$A$2:$A$745,A448)))))</f>
        <v>0.12930395375973819</v>
      </c>
      <c r="N448" s="1">
        <f>IFERROR(IF(SUM('Tela de entrada'!$G$20:$G$763)&gt;0,INDEX('Tela de entrada'!$G$20:$G$763,MATCH('Contrato Firme'!D448,'Tela de entrada'!$F$20:$F$763,0),1),K448-L448+M448),0)</f>
        <v>13.149303953759738</v>
      </c>
    </row>
    <row r="449" spans="1:14" x14ac:dyDescent="0.25">
      <c r="A449">
        <v>1</v>
      </c>
      <c r="B449">
        <v>1</v>
      </c>
      <c r="C449">
        <v>1</v>
      </c>
      <c r="D449">
        <v>448</v>
      </c>
      <c r="E449">
        <v>1</v>
      </c>
      <c r="F449" s="1">
        <f>INDEX('Tela de entrada'!$C$20:$C$763,MATCH('Contrato Firme'!D449,'Tela de entrada'!$B$20:$B$763,0),1)</f>
        <v>6</v>
      </c>
      <c r="G449">
        <v>0</v>
      </c>
      <c r="H449">
        <f t="shared" si="16"/>
        <v>6</v>
      </c>
      <c r="I449" s="1">
        <f t="shared" si="17"/>
        <v>2.9999999999999997E-4</v>
      </c>
      <c r="J449" s="1">
        <f>IF('Tela de entrada'!$G$13="carga",('Tela de entrada'!$G$12*'Tela de entrada'!$D$12)*I449,'Tela de entrada'!$G$12)</f>
        <v>2.2319999999999998</v>
      </c>
      <c r="K449" s="1">
        <f>IF('Tela de entrada'!$G$12&gt;0,IFERROR(MIN('Tela de entrada'!$G$15,MAX(J449,'Tela de entrada'!$G$14)),""),0)</f>
        <v>3</v>
      </c>
      <c r="L449" s="1">
        <f>MAX(0,(SUMIFS($K$2:$K$745,$B$2:$B$745,B449,$A$2:$A$745,A449)-SUMIFS($J$2:$J$745,$B$2:$B$745,B449,$A$2:$A$745,A449)))*((K449-'Tela de entrada'!$G$14)/(IF(SUMIFS($K$2:$K$745,$B$2:$B$745,B449,$A$2:$A$745,A449)-('Tela de entrada'!$G$14*'Tela de entrada'!$D$12)=0,1,(SUMIFS($K$2:$K$745,$B$2:$B$745,B449,$A$2:$A$745,A449)-('Tela de entrada'!$G$14*'Tela de entrada'!$D$12)))))</f>
        <v>0</v>
      </c>
      <c r="M449" s="1">
        <f>MAX(0,(SUMIFS($J$2:$J$745,$B$2:$B$745,B449,$A$2:$A$745,A449)-SUMIFS($K$2:$K$745,$B$2:$B$745,B449,$A$2:$A$745,A449)))*(('Tela de entrada'!$G$15-K449)/(IF((('Tela de entrada'!$G$15*'Tela de entrada'!$D$12)-SUMIFS($K$2:$K$745,$B$2:$B$745,B449,$A$2:$A$745,A449))=0,1,(('Tela de entrada'!$G$15*'Tela de entrada'!$D$12)-SUMIFS($K$2:$K$745,$B$2:$B$745,B449,$A$2:$A$745,A449)))))</f>
        <v>0.78366032581659484</v>
      </c>
      <c r="N449" s="1">
        <f>IFERROR(IF(SUM('Tela de entrada'!$G$20:$G$763)&gt;0,INDEX('Tela de entrada'!$G$20:$G$763,MATCH('Contrato Firme'!D449,'Tela de entrada'!$F$20:$F$763,0),1),K449-L449+M449),0)</f>
        <v>3.7836603258165948</v>
      </c>
    </row>
    <row r="450" spans="1:14" x14ac:dyDescent="0.25">
      <c r="A450">
        <v>1</v>
      </c>
      <c r="B450">
        <v>1</v>
      </c>
      <c r="C450">
        <v>1</v>
      </c>
      <c r="D450">
        <v>449</v>
      </c>
      <c r="E450">
        <v>1</v>
      </c>
      <c r="F450" s="1">
        <f>INDEX('Tela de entrada'!$C$20:$C$763,MATCH('Contrato Firme'!D450,'Tela de entrada'!$B$20:$B$763,0),1)</f>
        <v>7</v>
      </c>
      <c r="G450">
        <v>0</v>
      </c>
      <c r="H450">
        <f t="shared" si="16"/>
        <v>7</v>
      </c>
      <c r="I450" s="1">
        <f t="shared" si="17"/>
        <v>3.5E-4</v>
      </c>
      <c r="J450" s="1">
        <f>IF('Tela de entrada'!$G$13="carga",('Tela de entrada'!$G$12*'Tela de entrada'!$D$12)*I450,'Tela de entrada'!$G$12)</f>
        <v>2.6040000000000001</v>
      </c>
      <c r="K450" s="1">
        <f>IF('Tela de entrada'!$G$12&gt;0,IFERROR(MIN('Tela de entrada'!$G$15,MAX(J450,'Tela de entrada'!$G$14)),""),0)</f>
        <v>3</v>
      </c>
      <c r="L450" s="1">
        <f>MAX(0,(SUMIFS($K$2:$K$745,$B$2:$B$745,B450,$A$2:$A$745,A450)-SUMIFS($J$2:$J$745,$B$2:$B$745,B450,$A$2:$A$745,A450)))*((K450-'Tela de entrada'!$G$14)/(IF(SUMIFS($K$2:$K$745,$B$2:$B$745,B450,$A$2:$A$745,A450)-('Tela de entrada'!$G$14*'Tela de entrada'!$D$12)=0,1,(SUMIFS($K$2:$K$745,$B$2:$B$745,B450,$A$2:$A$745,A450)-('Tela de entrada'!$G$14*'Tela de entrada'!$D$12)))))</f>
        <v>0</v>
      </c>
      <c r="M450" s="1">
        <f>MAX(0,(SUMIFS($J$2:$J$745,$B$2:$B$745,B450,$A$2:$A$745,A450)-SUMIFS($K$2:$K$745,$B$2:$B$745,B450,$A$2:$A$745,A450)))*(('Tela de entrada'!$G$15-K450)/(IF((('Tela de entrada'!$G$15*'Tela de entrada'!$D$12)-SUMIFS($K$2:$K$745,$B$2:$B$745,B450,$A$2:$A$745,A450))=0,1,(('Tela de entrada'!$G$15*'Tela de entrada'!$D$12)-SUMIFS($K$2:$K$745,$B$2:$B$745,B450,$A$2:$A$745,A450)))))</f>
        <v>0.78366032581659484</v>
      </c>
      <c r="N450" s="1">
        <f>IFERROR(IF(SUM('Tela de entrada'!$G$20:$G$763)&gt;0,INDEX('Tela de entrada'!$G$20:$G$763,MATCH('Contrato Firme'!D450,'Tela de entrada'!$F$20:$F$763,0),1),K450-L450+M450),0)</f>
        <v>3.7836603258165948</v>
      </c>
    </row>
    <row r="451" spans="1:14" x14ac:dyDescent="0.25">
      <c r="A451">
        <v>1</v>
      </c>
      <c r="B451">
        <v>1</v>
      </c>
      <c r="C451">
        <v>1</v>
      </c>
      <c r="D451">
        <v>450</v>
      </c>
      <c r="E451">
        <v>1</v>
      </c>
      <c r="F451" s="1">
        <f>INDEX('Tela de entrada'!$C$20:$C$763,MATCH('Contrato Firme'!D451,'Tela de entrada'!$B$20:$B$763,0),1)</f>
        <v>46</v>
      </c>
      <c r="G451">
        <v>0</v>
      </c>
      <c r="H451">
        <f t="shared" ref="H451:H514" si="18">F451-G451</f>
        <v>46</v>
      </c>
      <c r="I451" s="1">
        <f t="shared" ref="I451:I514" si="19">H451/SUM($H$2:$H$745)</f>
        <v>2.3E-3</v>
      </c>
      <c r="J451" s="1">
        <f>IF('Tela de entrada'!$G$13="carga",('Tela de entrada'!$G$12*'Tela de entrada'!$D$12)*I451,'Tela de entrada'!$G$12)</f>
        <v>17.111999999999998</v>
      </c>
      <c r="K451" s="1">
        <f>IF('Tela de entrada'!$G$12&gt;0,IFERROR(MIN('Tela de entrada'!$G$15,MAX(J451,'Tela de entrada'!$G$14)),""),0)</f>
        <v>15</v>
      </c>
      <c r="L451" s="1">
        <f>MAX(0,(SUMIFS($K$2:$K$745,$B$2:$B$745,B451,$A$2:$A$745,A451)-SUMIFS($J$2:$J$745,$B$2:$B$745,B451,$A$2:$A$745,A451)))*((K451-'Tela de entrada'!$G$14)/(IF(SUMIFS($K$2:$K$745,$B$2:$B$745,B451,$A$2:$A$745,A451)-('Tela de entrada'!$G$14*'Tela de entrada'!$D$12)=0,1,(SUMIFS($K$2:$K$745,$B$2:$B$745,B451,$A$2:$A$745,A451)-('Tela de entrada'!$G$14*'Tela de entrada'!$D$12)))))</f>
        <v>0</v>
      </c>
      <c r="M451" s="1">
        <f>MAX(0,(SUMIFS($J$2:$J$745,$B$2:$B$745,B451,$A$2:$A$745,A451)-SUMIFS($K$2:$K$745,$B$2:$B$745,B451,$A$2:$A$745,A451)))*(('Tela de entrada'!$G$15-K451)/(IF((('Tela de entrada'!$G$15*'Tela de entrada'!$D$12)-SUMIFS($K$2:$K$745,$B$2:$B$745,B451,$A$2:$A$745,A451))=0,1,(('Tela de entrada'!$G$15*'Tela de entrada'!$D$12)-SUMIFS($K$2:$K$745,$B$2:$B$745,B451,$A$2:$A$745,A451)))))</f>
        <v>0</v>
      </c>
      <c r="N451" s="1">
        <f>IFERROR(IF(SUM('Tela de entrada'!$G$20:$G$763)&gt;0,INDEX('Tela de entrada'!$G$20:$G$763,MATCH('Contrato Firme'!D451,'Tela de entrada'!$F$20:$F$763,0),1),K451-L451+M451),0)</f>
        <v>15</v>
      </c>
    </row>
    <row r="452" spans="1:14" x14ac:dyDescent="0.25">
      <c r="A452">
        <v>1</v>
      </c>
      <c r="B452">
        <v>1</v>
      </c>
      <c r="C452">
        <v>1</v>
      </c>
      <c r="D452">
        <v>451</v>
      </c>
      <c r="E452">
        <v>1</v>
      </c>
      <c r="F452" s="1">
        <f>INDEX('Tela de entrada'!$C$20:$C$763,MATCH('Contrato Firme'!D452,'Tela de entrada'!$B$20:$B$763,0),1)</f>
        <v>9</v>
      </c>
      <c r="G452">
        <v>0</v>
      </c>
      <c r="H452">
        <f t="shared" si="18"/>
        <v>9</v>
      </c>
      <c r="I452" s="1">
        <f t="shared" si="19"/>
        <v>4.4999999999999999E-4</v>
      </c>
      <c r="J452" s="1">
        <f>IF('Tela de entrada'!$G$13="carga",('Tela de entrada'!$G$12*'Tela de entrada'!$D$12)*I452,'Tela de entrada'!$G$12)</f>
        <v>3.3479999999999999</v>
      </c>
      <c r="K452" s="1">
        <f>IF('Tela de entrada'!$G$12&gt;0,IFERROR(MIN('Tela de entrada'!$G$15,MAX(J452,'Tela de entrada'!$G$14)),""),0)</f>
        <v>3.3479999999999999</v>
      </c>
      <c r="L452" s="1">
        <f>MAX(0,(SUMIFS($K$2:$K$745,$B$2:$B$745,B452,$A$2:$A$745,A452)-SUMIFS($J$2:$J$745,$B$2:$B$745,B452,$A$2:$A$745,A452)))*((K452-'Tela de entrada'!$G$14)/(IF(SUMIFS($K$2:$K$745,$B$2:$B$745,B452,$A$2:$A$745,A452)-('Tela de entrada'!$G$14*'Tela de entrada'!$D$12)=0,1,(SUMIFS($K$2:$K$745,$B$2:$B$745,B452,$A$2:$A$745,A452)-('Tela de entrada'!$G$14*'Tela de entrada'!$D$12)))))</f>
        <v>0</v>
      </c>
      <c r="M452" s="1">
        <f>MAX(0,(SUMIFS($J$2:$J$745,$B$2:$B$745,B452,$A$2:$A$745,A452)-SUMIFS($K$2:$K$745,$B$2:$B$745,B452,$A$2:$A$745,A452)))*(('Tela de entrada'!$G$15-K452)/(IF((('Tela de entrada'!$G$15*'Tela de entrada'!$D$12)-SUMIFS($K$2:$K$745,$B$2:$B$745,B452,$A$2:$A$745,A452))=0,1,(('Tela de entrada'!$G$15*'Tela de entrada'!$D$12)-SUMIFS($K$2:$K$745,$B$2:$B$745,B452,$A$2:$A$745,A452)))))</f>
        <v>0.76093417636791372</v>
      </c>
      <c r="N452" s="1">
        <f>IFERROR(IF(SUM('Tela de entrada'!$G$20:$G$763)&gt;0,INDEX('Tela de entrada'!$G$20:$G$763,MATCH('Contrato Firme'!D452,'Tela de entrada'!$F$20:$F$763,0),1),K452-L452+M452),0)</f>
        <v>4.1089341763679137</v>
      </c>
    </row>
    <row r="453" spans="1:14" x14ac:dyDescent="0.25">
      <c r="A453">
        <v>1</v>
      </c>
      <c r="B453">
        <v>1</v>
      </c>
      <c r="C453">
        <v>1</v>
      </c>
      <c r="D453">
        <v>452</v>
      </c>
      <c r="E453">
        <v>1</v>
      </c>
      <c r="F453" s="1">
        <f>INDEX('Tela de entrada'!$C$20:$C$763,MATCH('Contrato Firme'!D453,'Tela de entrada'!$B$20:$B$763,0),1)</f>
        <v>8</v>
      </c>
      <c r="G453">
        <v>0</v>
      </c>
      <c r="H453">
        <f t="shared" si="18"/>
        <v>8</v>
      </c>
      <c r="I453" s="1">
        <f t="shared" si="19"/>
        <v>4.0000000000000002E-4</v>
      </c>
      <c r="J453" s="1">
        <f>IF('Tela de entrada'!$G$13="carga",('Tela de entrada'!$G$12*'Tela de entrada'!$D$12)*I453,'Tela de entrada'!$G$12)</f>
        <v>2.976</v>
      </c>
      <c r="K453" s="1">
        <f>IF('Tela de entrada'!$G$12&gt;0,IFERROR(MIN('Tela de entrada'!$G$15,MAX(J453,'Tela de entrada'!$G$14)),""),0)</f>
        <v>3</v>
      </c>
      <c r="L453" s="1">
        <f>MAX(0,(SUMIFS($K$2:$K$745,$B$2:$B$745,B453,$A$2:$A$745,A453)-SUMIFS($J$2:$J$745,$B$2:$B$745,B453,$A$2:$A$745,A453)))*((K453-'Tela de entrada'!$G$14)/(IF(SUMIFS($K$2:$K$745,$B$2:$B$745,B453,$A$2:$A$745,A453)-('Tela de entrada'!$G$14*'Tela de entrada'!$D$12)=0,1,(SUMIFS($K$2:$K$745,$B$2:$B$745,B453,$A$2:$A$745,A453)-('Tela de entrada'!$G$14*'Tela de entrada'!$D$12)))))</f>
        <v>0</v>
      </c>
      <c r="M453" s="1">
        <f>MAX(0,(SUMIFS($J$2:$J$745,$B$2:$B$745,B453,$A$2:$A$745,A453)-SUMIFS($K$2:$K$745,$B$2:$B$745,B453,$A$2:$A$745,A453)))*(('Tela de entrada'!$G$15-K453)/(IF((('Tela de entrada'!$G$15*'Tela de entrada'!$D$12)-SUMIFS($K$2:$K$745,$B$2:$B$745,B453,$A$2:$A$745,A453))=0,1,(('Tela de entrada'!$G$15*'Tela de entrada'!$D$12)-SUMIFS($K$2:$K$745,$B$2:$B$745,B453,$A$2:$A$745,A453)))))</f>
        <v>0.78366032581659484</v>
      </c>
      <c r="N453" s="1">
        <f>IFERROR(IF(SUM('Tela de entrada'!$G$20:$G$763)&gt;0,INDEX('Tela de entrada'!$G$20:$G$763,MATCH('Contrato Firme'!D453,'Tela de entrada'!$F$20:$F$763,0),1),K453-L453+M453),0)</f>
        <v>3.7836603258165948</v>
      </c>
    </row>
    <row r="454" spans="1:14" x14ac:dyDescent="0.25">
      <c r="A454">
        <v>1</v>
      </c>
      <c r="B454">
        <v>1</v>
      </c>
      <c r="C454">
        <v>1</v>
      </c>
      <c r="D454">
        <v>453</v>
      </c>
      <c r="E454">
        <v>1</v>
      </c>
      <c r="F454" s="1">
        <f>INDEX('Tela de entrada'!$C$20:$C$763,MATCH('Contrato Firme'!D454,'Tela de entrada'!$B$20:$B$763,0),1)</f>
        <v>39</v>
      </c>
      <c r="G454">
        <v>0</v>
      </c>
      <c r="H454">
        <f t="shared" si="18"/>
        <v>39</v>
      </c>
      <c r="I454" s="1">
        <f t="shared" si="19"/>
        <v>1.9499999999999999E-3</v>
      </c>
      <c r="J454" s="1">
        <f>IF('Tela de entrada'!$G$13="carga",('Tela de entrada'!$G$12*'Tela de entrada'!$D$12)*I454,'Tela de entrada'!$G$12)</f>
        <v>14.507999999999999</v>
      </c>
      <c r="K454" s="1">
        <f>IF('Tela de entrada'!$G$12&gt;0,IFERROR(MIN('Tela de entrada'!$G$15,MAX(J454,'Tela de entrada'!$G$14)),""),0)</f>
        <v>14.507999999999999</v>
      </c>
      <c r="L454" s="1">
        <f>MAX(0,(SUMIFS($K$2:$K$745,$B$2:$B$745,B454,$A$2:$A$745,A454)-SUMIFS($J$2:$J$745,$B$2:$B$745,B454,$A$2:$A$745,A454)))*((K454-'Tela de entrada'!$G$14)/(IF(SUMIFS($K$2:$K$745,$B$2:$B$745,B454,$A$2:$A$745,A454)-('Tela de entrada'!$G$14*'Tela de entrada'!$D$12)=0,1,(SUMIFS($K$2:$K$745,$B$2:$B$745,B454,$A$2:$A$745,A454)-('Tela de entrada'!$G$14*'Tela de entrada'!$D$12)))))</f>
        <v>0</v>
      </c>
      <c r="M454" s="1">
        <f>MAX(0,(SUMIFS($J$2:$J$745,$B$2:$B$745,B454,$A$2:$A$745,A454)-SUMIFS($K$2:$K$745,$B$2:$B$745,B454,$A$2:$A$745,A454)))*(('Tela de entrada'!$G$15-K454)/(IF((('Tela de entrada'!$G$15*'Tela de entrada'!$D$12)-SUMIFS($K$2:$K$745,$B$2:$B$745,B454,$A$2:$A$745,A454))=0,1,(('Tela de entrada'!$G$15*'Tela de entrada'!$D$12)-SUMIFS($K$2:$K$745,$B$2:$B$745,B454,$A$2:$A$745,A454)))))</f>
        <v>3.2130073358480449E-2</v>
      </c>
      <c r="N454" s="1">
        <f>IFERROR(IF(SUM('Tela de entrada'!$G$20:$G$763)&gt;0,INDEX('Tela de entrada'!$G$20:$G$763,MATCH('Contrato Firme'!D454,'Tela de entrada'!$F$20:$F$763,0),1),K454-L454+M454),0)</f>
        <v>14.54013007335848</v>
      </c>
    </row>
    <row r="455" spans="1:14" x14ac:dyDescent="0.25">
      <c r="A455">
        <v>1</v>
      </c>
      <c r="B455">
        <v>1</v>
      </c>
      <c r="C455">
        <v>1</v>
      </c>
      <c r="D455">
        <v>454</v>
      </c>
      <c r="E455">
        <v>1</v>
      </c>
      <c r="F455" s="1">
        <f>INDEX('Tela de entrada'!$C$20:$C$763,MATCH('Contrato Firme'!D455,'Tela de entrada'!$B$20:$B$763,0),1)</f>
        <v>25</v>
      </c>
      <c r="G455">
        <v>0</v>
      </c>
      <c r="H455">
        <f t="shared" si="18"/>
        <v>25</v>
      </c>
      <c r="I455" s="1">
        <f t="shared" si="19"/>
        <v>1.25E-3</v>
      </c>
      <c r="J455" s="1">
        <f>IF('Tela de entrada'!$G$13="carga",('Tela de entrada'!$G$12*'Tela de entrada'!$D$12)*I455,'Tela de entrada'!$G$12)</f>
        <v>9.3000000000000007</v>
      </c>
      <c r="K455" s="1">
        <f>IF('Tela de entrada'!$G$12&gt;0,IFERROR(MIN('Tela de entrada'!$G$15,MAX(J455,'Tela de entrada'!$G$14)),""),0)</f>
        <v>9.3000000000000007</v>
      </c>
      <c r="L455" s="1">
        <f>MAX(0,(SUMIFS($K$2:$K$745,$B$2:$B$745,B455,$A$2:$A$745,A455)-SUMIFS($J$2:$J$745,$B$2:$B$745,B455,$A$2:$A$745,A455)))*((K455-'Tela de entrada'!$G$14)/(IF(SUMIFS($K$2:$K$745,$B$2:$B$745,B455,$A$2:$A$745,A455)-('Tela de entrada'!$G$14*'Tela de entrada'!$D$12)=0,1,(SUMIFS($K$2:$K$745,$B$2:$B$745,B455,$A$2:$A$745,A455)-('Tela de entrada'!$G$14*'Tela de entrada'!$D$12)))))</f>
        <v>0</v>
      </c>
      <c r="M455" s="1">
        <f>MAX(0,(SUMIFS($J$2:$J$745,$B$2:$B$745,B455,$A$2:$A$745,A455)-SUMIFS($K$2:$K$745,$B$2:$B$745,B455,$A$2:$A$745,A455)))*(('Tela de entrada'!$G$15-K455)/(IF((('Tela de entrada'!$G$15*'Tela de entrada'!$D$12)-SUMIFS($K$2:$K$745,$B$2:$B$745,B455,$A$2:$A$745,A455))=0,1,(('Tela de entrada'!$G$15*'Tela de entrada'!$D$12)-SUMIFS($K$2:$K$745,$B$2:$B$745,B455,$A$2:$A$745,A455)))))</f>
        <v>0.37223865476288254</v>
      </c>
      <c r="N455" s="1">
        <f>IFERROR(IF(SUM('Tela de entrada'!$G$20:$G$763)&gt;0,INDEX('Tela de entrada'!$G$20:$G$763,MATCH('Contrato Firme'!D455,'Tela de entrada'!$F$20:$F$763,0),1),K455-L455+M455),0)</f>
        <v>9.672238654762884</v>
      </c>
    </row>
    <row r="456" spans="1:14" x14ac:dyDescent="0.25">
      <c r="A456">
        <v>1</v>
      </c>
      <c r="B456">
        <v>1</v>
      </c>
      <c r="C456">
        <v>1</v>
      </c>
      <c r="D456">
        <v>455</v>
      </c>
      <c r="E456">
        <v>1</v>
      </c>
      <c r="F456" s="1">
        <f>INDEX('Tela de entrada'!$C$20:$C$763,MATCH('Contrato Firme'!D456,'Tela de entrada'!$B$20:$B$763,0),1)</f>
        <v>7</v>
      </c>
      <c r="G456">
        <v>0</v>
      </c>
      <c r="H456">
        <f t="shared" si="18"/>
        <v>7</v>
      </c>
      <c r="I456" s="1">
        <f t="shared" si="19"/>
        <v>3.5E-4</v>
      </c>
      <c r="J456" s="1">
        <f>IF('Tela de entrada'!$G$13="carga",('Tela de entrada'!$G$12*'Tela de entrada'!$D$12)*I456,'Tela de entrada'!$G$12)</f>
        <v>2.6040000000000001</v>
      </c>
      <c r="K456" s="1">
        <f>IF('Tela de entrada'!$G$12&gt;0,IFERROR(MIN('Tela de entrada'!$G$15,MAX(J456,'Tela de entrada'!$G$14)),""),0)</f>
        <v>3</v>
      </c>
      <c r="L456" s="1">
        <f>MAX(0,(SUMIFS($K$2:$K$745,$B$2:$B$745,B456,$A$2:$A$745,A456)-SUMIFS($J$2:$J$745,$B$2:$B$745,B456,$A$2:$A$745,A456)))*((K456-'Tela de entrada'!$G$14)/(IF(SUMIFS($K$2:$K$745,$B$2:$B$745,B456,$A$2:$A$745,A456)-('Tela de entrada'!$G$14*'Tela de entrada'!$D$12)=0,1,(SUMIFS($K$2:$K$745,$B$2:$B$745,B456,$A$2:$A$745,A456)-('Tela de entrada'!$G$14*'Tela de entrada'!$D$12)))))</f>
        <v>0</v>
      </c>
      <c r="M456" s="1">
        <f>MAX(0,(SUMIFS($J$2:$J$745,$B$2:$B$745,B456,$A$2:$A$745,A456)-SUMIFS($K$2:$K$745,$B$2:$B$745,B456,$A$2:$A$745,A456)))*(('Tela de entrada'!$G$15-K456)/(IF((('Tela de entrada'!$G$15*'Tela de entrada'!$D$12)-SUMIFS($K$2:$K$745,$B$2:$B$745,B456,$A$2:$A$745,A456))=0,1,(('Tela de entrada'!$G$15*'Tela de entrada'!$D$12)-SUMIFS($K$2:$K$745,$B$2:$B$745,B456,$A$2:$A$745,A456)))))</f>
        <v>0.78366032581659484</v>
      </c>
      <c r="N456" s="1">
        <f>IFERROR(IF(SUM('Tela de entrada'!$G$20:$G$763)&gt;0,INDEX('Tela de entrada'!$G$20:$G$763,MATCH('Contrato Firme'!D456,'Tela de entrada'!$F$20:$F$763,0),1),K456-L456+M456),0)</f>
        <v>3.7836603258165948</v>
      </c>
    </row>
    <row r="457" spans="1:14" x14ac:dyDescent="0.25">
      <c r="A457">
        <v>1</v>
      </c>
      <c r="B457">
        <v>1</v>
      </c>
      <c r="C457">
        <v>1</v>
      </c>
      <c r="D457">
        <v>456</v>
      </c>
      <c r="E457">
        <v>1</v>
      </c>
      <c r="F457" s="1">
        <f>INDEX('Tela de entrada'!$C$20:$C$763,MATCH('Contrato Firme'!D457,'Tela de entrada'!$B$20:$B$763,0),1)</f>
        <v>19</v>
      </c>
      <c r="G457">
        <v>0</v>
      </c>
      <c r="H457">
        <f t="shared" si="18"/>
        <v>19</v>
      </c>
      <c r="I457" s="1">
        <f t="shared" si="19"/>
        <v>9.5E-4</v>
      </c>
      <c r="J457" s="1">
        <f>IF('Tela de entrada'!$G$13="carga",('Tela de entrada'!$G$12*'Tela de entrada'!$D$12)*I457,'Tela de entrada'!$G$12)</f>
        <v>7.0679999999999996</v>
      </c>
      <c r="K457" s="1">
        <f>IF('Tela de entrada'!$G$12&gt;0,IFERROR(MIN('Tela de entrada'!$G$15,MAX(J457,'Tela de entrada'!$G$14)),""),0)</f>
        <v>7.0679999999999996</v>
      </c>
      <c r="L457" s="1">
        <f>MAX(0,(SUMIFS($K$2:$K$745,$B$2:$B$745,B457,$A$2:$A$745,A457)-SUMIFS($J$2:$J$745,$B$2:$B$745,B457,$A$2:$A$745,A457)))*((K457-'Tela de entrada'!$G$14)/(IF(SUMIFS($K$2:$K$745,$B$2:$B$745,B457,$A$2:$A$745,A457)-('Tela de entrada'!$G$14*'Tela de entrada'!$D$12)=0,1,(SUMIFS($K$2:$K$745,$B$2:$B$745,B457,$A$2:$A$745,A457)-('Tela de entrada'!$G$14*'Tela de entrada'!$D$12)))))</f>
        <v>0</v>
      </c>
      <c r="M457" s="1">
        <f>MAX(0,(SUMIFS($J$2:$J$745,$B$2:$B$745,B457,$A$2:$A$745,A457)-SUMIFS($K$2:$K$745,$B$2:$B$745,B457,$A$2:$A$745,A457)))*(('Tela de entrada'!$G$15-K457)/(IF((('Tela de entrada'!$G$15*'Tela de entrada'!$D$12)-SUMIFS($K$2:$K$745,$B$2:$B$745,B457,$A$2:$A$745,A457))=0,1,(('Tela de entrada'!$G$15*'Tela de entrada'!$D$12)-SUMIFS($K$2:$K$745,$B$2:$B$745,B457,$A$2:$A$745,A457)))))</f>
        <v>0.51799947536476931</v>
      </c>
      <c r="N457" s="1">
        <f>IFERROR(IF(SUM('Tela de entrada'!$G$20:$G$763)&gt;0,INDEX('Tela de entrada'!$G$20:$G$763,MATCH('Contrato Firme'!D457,'Tela de entrada'!$F$20:$F$763,0),1),K457-L457+M457),0)</f>
        <v>7.585999475364769</v>
      </c>
    </row>
    <row r="458" spans="1:14" x14ac:dyDescent="0.25">
      <c r="A458">
        <v>1</v>
      </c>
      <c r="B458">
        <v>1</v>
      </c>
      <c r="C458">
        <v>1</v>
      </c>
      <c r="D458">
        <v>457</v>
      </c>
      <c r="E458">
        <v>1</v>
      </c>
      <c r="F458" s="1">
        <f>INDEX('Tela de entrada'!$C$20:$C$763,MATCH('Contrato Firme'!D458,'Tela de entrada'!$B$20:$B$763,0),1)</f>
        <v>14</v>
      </c>
      <c r="G458">
        <v>0</v>
      </c>
      <c r="H458">
        <f t="shared" si="18"/>
        <v>14</v>
      </c>
      <c r="I458" s="1">
        <f t="shared" si="19"/>
        <v>6.9999999999999999E-4</v>
      </c>
      <c r="J458" s="1">
        <f>IF('Tela de entrada'!$G$13="carga",('Tela de entrada'!$G$12*'Tela de entrada'!$D$12)*I458,'Tela de entrada'!$G$12)</f>
        <v>5.2080000000000002</v>
      </c>
      <c r="K458" s="1">
        <f>IF('Tela de entrada'!$G$12&gt;0,IFERROR(MIN('Tela de entrada'!$G$15,MAX(J458,'Tela de entrada'!$G$14)),""),0)</f>
        <v>5.2080000000000002</v>
      </c>
      <c r="L458" s="1">
        <f>MAX(0,(SUMIFS($K$2:$K$745,$B$2:$B$745,B458,$A$2:$A$745,A458)-SUMIFS($J$2:$J$745,$B$2:$B$745,B458,$A$2:$A$745,A458)))*((K458-'Tela de entrada'!$G$14)/(IF(SUMIFS($K$2:$K$745,$B$2:$B$745,B458,$A$2:$A$745,A458)-('Tela de entrada'!$G$14*'Tela de entrada'!$D$12)=0,1,(SUMIFS($K$2:$K$745,$B$2:$B$745,B458,$A$2:$A$745,A458)-('Tela de entrada'!$G$14*'Tela de entrada'!$D$12)))))</f>
        <v>0</v>
      </c>
      <c r="M458" s="1">
        <f>MAX(0,(SUMIFS($J$2:$J$745,$B$2:$B$745,B458,$A$2:$A$745,A458)-SUMIFS($K$2:$K$745,$B$2:$B$745,B458,$A$2:$A$745,A458)))*(('Tela de entrada'!$G$15-K458)/(IF((('Tela de entrada'!$G$15*'Tela de entrada'!$D$12)-SUMIFS($K$2:$K$745,$B$2:$B$745,B458,$A$2:$A$745,A458))=0,1,(('Tela de entrada'!$G$15*'Tela de entrada'!$D$12)-SUMIFS($K$2:$K$745,$B$2:$B$745,B458,$A$2:$A$745,A458)))))</f>
        <v>0.6394668258663414</v>
      </c>
      <c r="N458" s="1">
        <f>IFERROR(IF(SUM('Tela de entrada'!$G$20:$G$763)&gt;0,INDEX('Tela de entrada'!$G$20:$G$763,MATCH('Contrato Firme'!D458,'Tela de entrada'!$F$20:$F$763,0),1),K458-L458+M458),0)</f>
        <v>5.8474668258663414</v>
      </c>
    </row>
    <row r="459" spans="1:14" x14ac:dyDescent="0.25">
      <c r="A459">
        <v>1</v>
      </c>
      <c r="B459">
        <v>1</v>
      </c>
      <c r="C459">
        <v>1</v>
      </c>
      <c r="D459">
        <v>458</v>
      </c>
      <c r="E459">
        <v>1</v>
      </c>
      <c r="F459" s="1">
        <f>INDEX('Tela de entrada'!$C$20:$C$763,MATCH('Contrato Firme'!D459,'Tela de entrada'!$B$20:$B$763,0),1)</f>
        <v>39</v>
      </c>
      <c r="G459">
        <v>0</v>
      </c>
      <c r="H459">
        <f t="shared" si="18"/>
        <v>39</v>
      </c>
      <c r="I459" s="1">
        <f t="shared" si="19"/>
        <v>1.9499999999999999E-3</v>
      </c>
      <c r="J459" s="1">
        <f>IF('Tela de entrada'!$G$13="carga",('Tela de entrada'!$G$12*'Tela de entrada'!$D$12)*I459,'Tela de entrada'!$G$12)</f>
        <v>14.507999999999999</v>
      </c>
      <c r="K459" s="1">
        <f>IF('Tela de entrada'!$G$12&gt;0,IFERROR(MIN('Tela de entrada'!$G$15,MAX(J459,'Tela de entrada'!$G$14)),""),0)</f>
        <v>14.507999999999999</v>
      </c>
      <c r="L459" s="1">
        <f>MAX(0,(SUMIFS($K$2:$K$745,$B$2:$B$745,B459,$A$2:$A$745,A459)-SUMIFS($J$2:$J$745,$B$2:$B$745,B459,$A$2:$A$745,A459)))*((K459-'Tela de entrada'!$G$14)/(IF(SUMIFS($K$2:$K$745,$B$2:$B$745,B459,$A$2:$A$745,A459)-('Tela de entrada'!$G$14*'Tela de entrada'!$D$12)=0,1,(SUMIFS($K$2:$K$745,$B$2:$B$745,B459,$A$2:$A$745,A459)-('Tela de entrada'!$G$14*'Tela de entrada'!$D$12)))))</f>
        <v>0</v>
      </c>
      <c r="M459" s="1">
        <f>MAX(0,(SUMIFS($J$2:$J$745,$B$2:$B$745,B459,$A$2:$A$745,A459)-SUMIFS($K$2:$K$745,$B$2:$B$745,B459,$A$2:$A$745,A459)))*(('Tela de entrada'!$G$15-K459)/(IF((('Tela de entrada'!$G$15*'Tela de entrada'!$D$12)-SUMIFS($K$2:$K$745,$B$2:$B$745,B459,$A$2:$A$745,A459))=0,1,(('Tela de entrada'!$G$15*'Tela de entrada'!$D$12)-SUMIFS($K$2:$K$745,$B$2:$B$745,B459,$A$2:$A$745,A459)))))</f>
        <v>3.2130073358480449E-2</v>
      </c>
      <c r="N459" s="1">
        <f>IFERROR(IF(SUM('Tela de entrada'!$G$20:$G$763)&gt;0,INDEX('Tela de entrada'!$G$20:$G$763,MATCH('Contrato Firme'!D459,'Tela de entrada'!$F$20:$F$763,0),1),K459-L459+M459),0)</f>
        <v>14.54013007335848</v>
      </c>
    </row>
    <row r="460" spans="1:14" x14ac:dyDescent="0.25">
      <c r="A460">
        <v>1</v>
      </c>
      <c r="B460">
        <v>1</v>
      </c>
      <c r="C460">
        <v>1</v>
      </c>
      <c r="D460">
        <v>459</v>
      </c>
      <c r="E460">
        <v>1</v>
      </c>
      <c r="F460" s="1">
        <f>INDEX('Tela de entrada'!$C$20:$C$763,MATCH('Contrato Firme'!D460,'Tela de entrada'!$B$20:$B$763,0),1)</f>
        <v>37</v>
      </c>
      <c r="G460">
        <v>0</v>
      </c>
      <c r="H460">
        <f t="shared" si="18"/>
        <v>37</v>
      </c>
      <c r="I460" s="1">
        <f t="shared" si="19"/>
        <v>1.8500000000000001E-3</v>
      </c>
      <c r="J460" s="1">
        <f>IF('Tela de entrada'!$G$13="carga",('Tela de entrada'!$G$12*'Tela de entrada'!$D$12)*I460,'Tela de entrada'!$G$12)</f>
        <v>13.764000000000001</v>
      </c>
      <c r="K460" s="1">
        <f>IF('Tela de entrada'!$G$12&gt;0,IFERROR(MIN('Tela de entrada'!$G$15,MAX(J460,'Tela de entrada'!$G$14)),""),0)</f>
        <v>13.764000000000001</v>
      </c>
      <c r="L460" s="1">
        <f>MAX(0,(SUMIFS($K$2:$K$745,$B$2:$B$745,B460,$A$2:$A$745,A460)-SUMIFS($J$2:$J$745,$B$2:$B$745,B460,$A$2:$A$745,A460)))*((K460-'Tela de entrada'!$G$14)/(IF(SUMIFS($K$2:$K$745,$B$2:$B$745,B460,$A$2:$A$745,A460)-('Tela de entrada'!$G$14*'Tela de entrada'!$D$12)=0,1,(SUMIFS($K$2:$K$745,$B$2:$B$745,B460,$A$2:$A$745,A460)-('Tela de entrada'!$G$14*'Tela de entrada'!$D$12)))))</f>
        <v>0</v>
      </c>
      <c r="M460" s="1">
        <f>MAX(0,(SUMIFS($J$2:$J$745,$B$2:$B$745,B460,$A$2:$A$745,A460)-SUMIFS($K$2:$K$745,$B$2:$B$745,B460,$A$2:$A$745,A460)))*(('Tela de entrada'!$G$15-K460)/(IF((('Tela de entrada'!$G$15*'Tela de entrada'!$D$12)-SUMIFS($K$2:$K$745,$B$2:$B$745,B460,$A$2:$A$745,A460))=0,1,(('Tela de entrada'!$G$15*'Tela de entrada'!$D$12)-SUMIFS($K$2:$K$745,$B$2:$B$745,B460,$A$2:$A$745,A460)))))</f>
        <v>8.0717013559109207E-2</v>
      </c>
      <c r="N460" s="1">
        <f>IFERROR(IF(SUM('Tela de entrada'!$G$20:$G$763)&gt;0,INDEX('Tela de entrada'!$G$20:$G$763,MATCH('Contrato Firme'!D460,'Tela de entrada'!$F$20:$F$763,0),1),K460-L460+M460),0)</f>
        <v>13.84471701355911</v>
      </c>
    </row>
    <row r="461" spans="1:14" x14ac:dyDescent="0.25">
      <c r="A461">
        <v>1</v>
      </c>
      <c r="B461">
        <v>1</v>
      </c>
      <c r="C461">
        <v>1</v>
      </c>
      <c r="D461">
        <v>460</v>
      </c>
      <c r="E461">
        <v>1</v>
      </c>
      <c r="F461" s="1">
        <f>INDEX('Tela de entrada'!$C$20:$C$763,MATCH('Contrato Firme'!D461,'Tela de entrada'!$B$20:$B$763,0),1)</f>
        <v>11</v>
      </c>
      <c r="G461">
        <v>0</v>
      </c>
      <c r="H461">
        <f t="shared" si="18"/>
        <v>11</v>
      </c>
      <c r="I461" s="1">
        <f t="shared" si="19"/>
        <v>5.5000000000000003E-4</v>
      </c>
      <c r="J461" s="1">
        <f>IF('Tela de entrada'!$G$13="carga",('Tela de entrada'!$G$12*'Tela de entrada'!$D$12)*I461,'Tela de entrada'!$G$12)</f>
        <v>4.0920000000000005</v>
      </c>
      <c r="K461" s="1">
        <f>IF('Tela de entrada'!$G$12&gt;0,IFERROR(MIN('Tela de entrada'!$G$15,MAX(J461,'Tela de entrada'!$G$14)),""),0)</f>
        <v>4.0920000000000005</v>
      </c>
      <c r="L461" s="1">
        <f>MAX(0,(SUMIFS($K$2:$K$745,$B$2:$B$745,B461,$A$2:$A$745,A461)-SUMIFS($J$2:$J$745,$B$2:$B$745,B461,$A$2:$A$745,A461)))*((K461-'Tela de entrada'!$G$14)/(IF(SUMIFS($K$2:$K$745,$B$2:$B$745,B461,$A$2:$A$745,A461)-('Tela de entrada'!$G$14*'Tela de entrada'!$D$12)=0,1,(SUMIFS($K$2:$K$745,$B$2:$B$745,B461,$A$2:$A$745,A461)-('Tela de entrada'!$G$14*'Tela de entrada'!$D$12)))))</f>
        <v>0</v>
      </c>
      <c r="M461" s="1">
        <f>MAX(0,(SUMIFS($J$2:$J$745,$B$2:$B$745,B461,$A$2:$A$745,A461)-SUMIFS($K$2:$K$745,$B$2:$B$745,B461,$A$2:$A$745,A461)))*(('Tela de entrada'!$G$15-K461)/(IF((('Tela de entrada'!$G$15*'Tela de entrada'!$D$12)-SUMIFS($K$2:$K$745,$B$2:$B$745,B461,$A$2:$A$745,A461))=0,1,(('Tela de entrada'!$G$15*'Tela de entrada'!$D$12)-SUMIFS($K$2:$K$745,$B$2:$B$745,B461,$A$2:$A$745,A461)))))</f>
        <v>0.71234723616728468</v>
      </c>
      <c r="N461" s="1">
        <f>IFERROR(IF(SUM('Tela de entrada'!$G$20:$G$763)&gt;0,INDEX('Tela de entrada'!$G$20:$G$763,MATCH('Contrato Firme'!D461,'Tela de entrada'!$F$20:$F$763,0),1),K461-L461+M461),0)</f>
        <v>4.8043472361672848</v>
      </c>
    </row>
    <row r="462" spans="1:14" x14ac:dyDescent="0.25">
      <c r="A462">
        <v>1</v>
      </c>
      <c r="B462">
        <v>1</v>
      </c>
      <c r="C462">
        <v>1</v>
      </c>
      <c r="D462">
        <v>461</v>
      </c>
      <c r="E462">
        <v>1</v>
      </c>
      <c r="F462" s="1">
        <f>INDEX('Tela de entrada'!$C$20:$C$763,MATCH('Contrato Firme'!D462,'Tela de entrada'!$B$20:$B$763,0),1)</f>
        <v>21</v>
      </c>
      <c r="G462">
        <v>0</v>
      </c>
      <c r="H462">
        <f t="shared" si="18"/>
        <v>21</v>
      </c>
      <c r="I462" s="1">
        <f t="shared" si="19"/>
        <v>1.0499999999999999E-3</v>
      </c>
      <c r="J462" s="1">
        <f>IF('Tela de entrada'!$G$13="carga",('Tela de entrada'!$G$12*'Tela de entrada'!$D$12)*I462,'Tela de entrada'!$G$12)</f>
        <v>7.8119999999999994</v>
      </c>
      <c r="K462" s="1">
        <f>IF('Tela de entrada'!$G$12&gt;0,IFERROR(MIN('Tela de entrada'!$G$15,MAX(J462,'Tela de entrada'!$G$14)),""),0)</f>
        <v>7.8119999999999994</v>
      </c>
      <c r="L462" s="1">
        <f>MAX(0,(SUMIFS($K$2:$K$745,$B$2:$B$745,B462,$A$2:$A$745,A462)-SUMIFS($J$2:$J$745,$B$2:$B$745,B462,$A$2:$A$745,A462)))*((K462-'Tela de entrada'!$G$14)/(IF(SUMIFS($K$2:$K$745,$B$2:$B$745,B462,$A$2:$A$745,A462)-('Tela de entrada'!$G$14*'Tela de entrada'!$D$12)=0,1,(SUMIFS($K$2:$K$745,$B$2:$B$745,B462,$A$2:$A$745,A462)-('Tela de entrada'!$G$14*'Tela de entrada'!$D$12)))))</f>
        <v>0</v>
      </c>
      <c r="M462" s="1">
        <f>MAX(0,(SUMIFS($J$2:$J$745,$B$2:$B$745,B462,$A$2:$A$745,A462)-SUMIFS($K$2:$K$745,$B$2:$B$745,B462,$A$2:$A$745,A462)))*(('Tela de entrada'!$G$15-K462)/(IF((('Tela de entrada'!$G$15*'Tela de entrada'!$D$12)-SUMIFS($K$2:$K$745,$B$2:$B$745,B462,$A$2:$A$745,A462))=0,1,(('Tela de entrada'!$G$15*'Tela de entrada'!$D$12)-SUMIFS($K$2:$K$745,$B$2:$B$745,B462,$A$2:$A$745,A462)))))</f>
        <v>0.46941253516414039</v>
      </c>
      <c r="N462" s="1">
        <f>IFERROR(IF(SUM('Tela de entrada'!$G$20:$G$763)&gt;0,INDEX('Tela de entrada'!$G$20:$G$763,MATCH('Contrato Firme'!D462,'Tela de entrada'!$F$20:$F$763,0),1),K462-L462+M462),0)</f>
        <v>8.2814125351641401</v>
      </c>
    </row>
    <row r="463" spans="1:14" x14ac:dyDescent="0.25">
      <c r="A463">
        <v>1</v>
      </c>
      <c r="B463">
        <v>1</v>
      </c>
      <c r="C463">
        <v>1</v>
      </c>
      <c r="D463">
        <v>462</v>
      </c>
      <c r="E463">
        <v>1</v>
      </c>
      <c r="F463" s="1">
        <f>INDEX('Tela de entrada'!$C$20:$C$763,MATCH('Contrato Firme'!D463,'Tela de entrada'!$B$20:$B$763,0),1)</f>
        <v>49</v>
      </c>
      <c r="G463">
        <v>0</v>
      </c>
      <c r="H463">
        <f t="shared" si="18"/>
        <v>49</v>
      </c>
      <c r="I463" s="1">
        <f t="shared" si="19"/>
        <v>2.4499999999999999E-3</v>
      </c>
      <c r="J463" s="1">
        <f>IF('Tela de entrada'!$G$13="carga",('Tela de entrada'!$G$12*'Tela de entrada'!$D$12)*I463,'Tela de entrada'!$G$12)</f>
        <v>18.227999999999998</v>
      </c>
      <c r="K463" s="1">
        <f>IF('Tela de entrada'!$G$12&gt;0,IFERROR(MIN('Tela de entrada'!$G$15,MAX(J463,'Tela de entrada'!$G$14)),""),0)</f>
        <v>15</v>
      </c>
      <c r="L463" s="1">
        <f>MAX(0,(SUMIFS($K$2:$K$745,$B$2:$B$745,B463,$A$2:$A$745,A463)-SUMIFS($J$2:$J$745,$B$2:$B$745,B463,$A$2:$A$745,A463)))*((K463-'Tela de entrada'!$G$14)/(IF(SUMIFS($K$2:$K$745,$B$2:$B$745,B463,$A$2:$A$745,A463)-('Tela de entrada'!$G$14*'Tela de entrada'!$D$12)=0,1,(SUMIFS($K$2:$K$745,$B$2:$B$745,B463,$A$2:$A$745,A463)-('Tela de entrada'!$G$14*'Tela de entrada'!$D$12)))))</f>
        <v>0</v>
      </c>
      <c r="M463" s="1">
        <f>MAX(0,(SUMIFS($J$2:$J$745,$B$2:$B$745,B463,$A$2:$A$745,A463)-SUMIFS($K$2:$K$745,$B$2:$B$745,B463,$A$2:$A$745,A463)))*(('Tela de entrada'!$G$15-K463)/(IF((('Tela de entrada'!$G$15*'Tela de entrada'!$D$12)-SUMIFS($K$2:$K$745,$B$2:$B$745,B463,$A$2:$A$745,A463))=0,1,(('Tela de entrada'!$G$15*'Tela de entrada'!$D$12)-SUMIFS($K$2:$K$745,$B$2:$B$745,B463,$A$2:$A$745,A463)))))</f>
        <v>0</v>
      </c>
      <c r="N463" s="1">
        <f>IFERROR(IF(SUM('Tela de entrada'!$G$20:$G$763)&gt;0,INDEX('Tela de entrada'!$G$20:$G$763,MATCH('Contrato Firme'!D463,'Tela de entrada'!$F$20:$F$763,0),1),K463-L463+M463),0)</f>
        <v>15</v>
      </c>
    </row>
    <row r="464" spans="1:14" x14ac:dyDescent="0.25">
      <c r="A464">
        <v>1</v>
      </c>
      <c r="B464">
        <v>1</v>
      </c>
      <c r="C464">
        <v>1</v>
      </c>
      <c r="D464">
        <v>463</v>
      </c>
      <c r="E464">
        <v>1</v>
      </c>
      <c r="F464" s="1">
        <f>INDEX('Tela de entrada'!$C$20:$C$763,MATCH('Contrato Firme'!D464,'Tela de entrada'!$B$20:$B$763,0),1)</f>
        <v>15</v>
      </c>
      <c r="G464">
        <v>0</v>
      </c>
      <c r="H464">
        <f t="shared" si="18"/>
        <v>15</v>
      </c>
      <c r="I464" s="1">
        <f t="shared" si="19"/>
        <v>7.5000000000000002E-4</v>
      </c>
      <c r="J464" s="1">
        <f>IF('Tela de entrada'!$G$13="carga",('Tela de entrada'!$G$12*'Tela de entrada'!$D$12)*I464,'Tela de entrada'!$G$12)</f>
        <v>5.58</v>
      </c>
      <c r="K464" s="1">
        <f>IF('Tela de entrada'!$G$12&gt;0,IFERROR(MIN('Tela de entrada'!$G$15,MAX(J464,'Tela de entrada'!$G$14)),""),0)</f>
        <v>5.58</v>
      </c>
      <c r="L464" s="1">
        <f>MAX(0,(SUMIFS($K$2:$K$745,$B$2:$B$745,B464,$A$2:$A$745,A464)-SUMIFS($J$2:$J$745,$B$2:$B$745,B464,$A$2:$A$745,A464)))*((K464-'Tela de entrada'!$G$14)/(IF(SUMIFS($K$2:$K$745,$B$2:$B$745,B464,$A$2:$A$745,A464)-('Tela de entrada'!$G$14*'Tela de entrada'!$D$12)=0,1,(SUMIFS($K$2:$K$745,$B$2:$B$745,B464,$A$2:$A$745,A464)-('Tela de entrada'!$G$14*'Tela de entrada'!$D$12)))))</f>
        <v>0</v>
      </c>
      <c r="M464" s="1">
        <f>MAX(0,(SUMIFS($J$2:$J$745,$B$2:$B$745,B464,$A$2:$A$745,A464)-SUMIFS($K$2:$K$745,$B$2:$B$745,B464,$A$2:$A$745,A464)))*(('Tela de entrada'!$G$15-K464)/(IF((('Tela de entrada'!$G$15*'Tela de entrada'!$D$12)-SUMIFS($K$2:$K$745,$B$2:$B$745,B464,$A$2:$A$745,A464))=0,1,(('Tela de entrada'!$G$15*'Tela de entrada'!$D$12)-SUMIFS($K$2:$K$745,$B$2:$B$745,B464,$A$2:$A$745,A464)))))</f>
        <v>0.61517335576602694</v>
      </c>
      <c r="N464" s="1">
        <f>IFERROR(IF(SUM('Tela de entrada'!$G$20:$G$763)&gt;0,INDEX('Tela de entrada'!$G$20:$G$763,MATCH('Contrato Firme'!D464,'Tela de entrada'!$F$20:$F$763,0),1),K464-L464+M464),0)</f>
        <v>6.1951733557660269</v>
      </c>
    </row>
    <row r="465" spans="1:14" x14ac:dyDescent="0.25">
      <c r="A465">
        <v>1</v>
      </c>
      <c r="B465">
        <v>1</v>
      </c>
      <c r="C465">
        <v>1</v>
      </c>
      <c r="D465">
        <v>464</v>
      </c>
      <c r="E465">
        <v>1</v>
      </c>
      <c r="F465" s="1">
        <f>INDEX('Tela de entrada'!$C$20:$C$763,MATCH('Contrato Firme'!D465,'Tela de entrada'!$B$20:$B$763,0),1)</f>
        <v>34</v>
      </c>
      <c r="G465">
        <v>0</v>
      </c>
      <c r="H465">
        <f t="shared" si="18"/>
        <v>34</v>
      </c>
      <c r="I465" s="1">
        <f t="shared" si="19"/>
        <v>1.6999999999999999E-3</v>
      </c>
      <c r="J465" s="1">
        <f>IF('Tela de entrada'!$G$13="carga",('Tela de entrada'!$G$12*'Tela de entrada'!$D$12)*I465,'Tela de entrada'!$G$12)</f>
        <v>12.648</v>
      </c>
      <c r="K465" s="1">
        <f>IF('Tela de entrada'!$G$12&gt;0,IFERROR(MIN('Tela de entrada'!$G$15,MAX(J465,'Tela de entrada'!$G$14)),""),0)</f>
        <v>12.648</v>
      </c>
      <c r="L465" s="1">
        <f>MAX(0,(SUMIFS($K$2:$K$745,$B$2:$B$745,B465,$A$2:$A$745,A465)-SUMIFS($J$2:$J$745,$B$2:$B$745,B465,$A$2:$A$745,A465)))*((K465-'Tela de entrada'!$G$14)/(IF(SUMIFS($K$2:$K$745,$B$2:$B$745,B465,$A$2:$A$745,A465)-('Tela de entrada'!$G$14*'Tela de entrada'!$D$12)=0,1,(SUMIFS($K$2:$K$745,$B$2:$B$745,B465,$A$2:$A$745,A465)-('Tela de entrada'!$G$14*'Tela de entrada'!$D$12)))))</f>
        <v>0</v>
      </c>
      <c r="M465" s="1">
        <f>MAX(0,(SUMIFS($J$2:$J$745,$B$2:$B$745,B465,$A$2:$A$745,A465)-SUMIFS($K$2:$K$745,$B$2:$B$745,B465,$A$2:$A$745,A465)))*(('Tela de entrada'!$G$15-K465)/(IF((('Tela de entrada'!$G$15*'Tela de entrada'!$D$12)-SUMIFS($K$2:$K$745,$B$2:$B$745,B465,$A$2:$A$745,A465))=0,1,(('Tela de entrada'!$G$15*'Tela de entrada'!$D$12)-SUMIFS($K$2:$K$745,$B$2:$B$745,B465,$A$2:$A$745,A465)))))</f>
        <v>0.15359742386005262</v>
      </c>
      <c r="N465" s="1">
        <f>IFERROR(IF(SUM('Tela de entrada'!$G$20:$G$763)&gt;0,INDEX('Tela de entrada'!$G$20:$G$763,MATCH('Contrato Firme'!D465,'Tela de entrada'!$F$20:$F$763,0),1),K465-L465+M465),0)</f>
        <v>12.801597423860052</v>
      </c>
    </row>
    <row r="466" spans="1:14" x14ac:dyDescent="0.25">
      <c r="A466">
        <v>1</v>
      </c>
      <c r="B466">
        <v>1</v>
      </c>
      <c r="C466">
        <v>1</v>
      </c>
      <c r="D466">
        <v>465</v>
      </c>
      <c r="E466">
        <v>1</v>
      </c>
      <c r="F466" s="1">
        <f>INDEX('Tela de entrada'!$C$20:$C$763,MATCH('Contrato Firme'!D466,'Tela de entrada'!$B$20:$B$763,0),1)</f>
        <v>49</v>
      </c>
      <c r="G466">
        <v>0</v>
      </c>
      <c r="H466">
        <f t="shared" si="18"/>
        <v>49</v>
      </c>
      <c r="I466" s="1">
        <f t="shared" si="19"/>
        <v>2.4499999999999999E-3</v>
      </c>
      <c r="J466" s="1">
        <f>IF('Tela de entrada'!$G$13="carga",('Tela de entrada'!$G$12*'Tela de entrada'!$D$12)*I466,'Tela de entrada'!$G$12)</f>
        <v>18.227999999999998</v>
      </c>
      <c r="K466" s="1">
        <f>IF('Tela de entrada'!$G$12&gt;0,IFERROR(MIN('Tela de entrada'!$G$15,MAX(J466,'Tela de entrada'!$G$14)),""),0)</f>
        <v>15</v>
      </c>
      <c r="L466" s="1">
        <f>MAX(0,(SUMIFS($K$2:$K$745,$B$2:$B$745,B466,$A$2:$A$745,A466)-SUMIFS($J$2:$J$745,$B$2:$B$745,B466,$A$2:$A$745,A466)))*((K466-'Tela de entrada'!$G$14)/(IF(SUMIFS($K$2:$K$745,$B$2:$B$745,B466,$A$2:$A$745,A466)-('Tela de entrada'!$G$14*'Tela de entrada'!$D$12)=0,1,(SUMIFS($K$2:$K$745,$B$2:$B$745,B466,$A$2:$A$745,A466)-('Tela de entrada'!$G$14*'Tela de entrada'!$D$12)))))</f>
        <v>0</v>
      </c>
      <c r="M466" s="1">
        <f>MAX(0,(SUMIFS($J$2:$J$745,$B$2:$B$745,B466,$A$2:$A$745,A466)-SUMIFS($K$2:$K$745,$B$2:$B$745,B466,$A$2:$A$745,A466)))*(('Tela de entrada'!$G$15-K466)/(IF((('Tela de entrada'!$G$15*'Tela de entrada'!$D$12)-SUMIFS($K$2:$K$745,$B$2:$B$745,B466,$A$2:$A$745,A466))=0,1,(('Tela de entrada'!$G$15*'Tela de entrada'!$D$12)-SUMIFS($K$2:$K$745,$B$2:$B$745,B466,$A$2:$A$745,A466)))))</f>
        <v>0</v>
      </c>
      <c r="N466" s="1">
        <f>IFERROR(IF(SUM('Tela de entrada'!$G$20:$G$763)&gt;0,INDEX('Tela de entrada'!$G$20:$G$763,MATCH('Contrato Firme'!D466,'Tela de entrada'!$F$20:$F$763,0),1),K466-L466+M466),0)</f>
        <v>15</v>
      </c>
    </row>
    <row r="467" spans="1:14" x14ac:dyDescent="0.25">
      <c r="A467">
        <v>1</v>
      </c>
      <c r="B467">
        <v>1</v>
      </c>
      <c r="C467">
        <v>1</v>
      </c>
      <c r="D467">
        <v>466</v>
      </c>
      <c r="E467">
        <v>1</v>
      </c>
      <c r="F467" s="1">
        <f>INDEX('Tela de entrada'!$C$20:$C$763,MATCH('Contrato Firme'!D467,'Tela de entrada'!$B$20:$B$763,0),1)</f>
        <v>20</v>
      </c>
      <c r="G467">
        <v>0</v>
      </c>
      <c r="H467">
        <f t="shared" si="18"/>
        <v>20</v>
      </c>
      <c r="I467" s="1">
        <f t="shared" si="19"/>
        <v>1E-3</v>
      </c>
      <c r="J467" s="1">
        <f>IF('Tela de entrada'!$G$13="carga",('Tela de entrada'!$G$12*'Tela de entrada'!$D$12)*I467,'Tela de entrada'!$G$12)</f>
        <v>7.44</v>
      </c>
      <c r="K467" s="1">
        <f>IF('Tela de entrada'!$G$12&gt;0,IFERROR(MIN('Tela de entrada'!$G$15,MAX(J467,'Tela de entrada'!$G$14)),""),0)</f>
        <v>7.44</v>
      </c>
      <c r="L467" s="1">
        <f>MAX(0,(SUMIFS($K$2:$K$745,$B$2:$B$745,B467,$A$2:$A$745,A467)-SUMIFS($J$2:$J$745,$B$2:$B$745,B467,$A$2:$A$745,A467)))*((K467-'Tela de entrada'!$G$14)/(IF(SUMIFS($K$2:$K$745,$B$2:$B$745,B467,$A$2:$A$745,A467)-('Tela de entrada'!$G$14*'Tela de entrada'!$D$12)=0,1,(SUMIFS($K$2:$K$745,$B$2:$B$745,B467,$A$2:$A$745,A467)-('Tela de entrada'!$G$14*'Tela de entrada'!$D$12)))))</f>
        <v>0</v>
      </c>
      <c r="M467" s="1">
        <f>MAX(0,(SUMIFS($J$2:$J$745,$B$2:$B$745,B467,$A$2:$A$745,A467)-SUMIFS($K$2:$K$745,$B$2:$B$745,B467,$A$2:$A$745,A467)))*(('Tela de entrada'!$G$15-K467)/(IF((('Tela de entrada'!$G$15*'Tela de entrada'!$D$12)-SUMIFS($K$2:$K$745,$B$2:$B$745,B467,$A$2:$A$745,A467))=0,1,(('Tela de entrada'!$G$15*'Tela de entrada'!$D$12)-SUMIFS($K$2:$K$745,$B$2:$B$745,B467,$A$2:$A$745,A467)))))</f>
        <v>0.49370600526445474</v>
      </c>
      <c r="N467" s="1">
        <f>IFERROR(IF(SUM('Tela de entrada'!$G$20:$G$763)&gt;0,INDEX('Tela de entrada'!$G$20:$G$763,MATCH('Contrato Firme'!D467,'Tela de entrada'!$F$20:$F$763,0),1),K467-L467+M467),0)</f>
        <v>7.9337060052644555</v>
      </c>
    </row>
    <row r="468" spans="1:14" x14ac:dyDescent="0.25">
      <c r="A468">
        <v>1</v>
      </c>
      <c r="B468">
        <v>1</v>
      </c>
      <c r="C468">
        <v>1</v>
      </c>
      <c r="D468">
        <v>467</v>
      </c>
      <c r="E468">
        <v>1</v>
      </c>
      <c r="F468" s="1">
        <f>INDEX('Tela de entrada'!$C$20:$C$763,MATCH('Contrato Firme'!D468,'Tela de entrada'!$B$20:$B$763,0),1)</f>
        <v>23</v>
      </c>
      <c r="G468">
        <v>0</v>
      </c>
      <c r="H468">
        <f t="shared" si="18"/>
        <v>23</v>
      </c>
      <c r="I468" s="1">
        <f t="shared" si="19"/>
        <v>1.15E-3</v>
      </c>
      <c r="J468" s="1">
        <f>IF('Tela de entrada'!$G$13="carga",('Tela de entrada'!$G$12*'Tela de entrada'!$D$12)*I468,'Tela de entrada'!$G$12)</f>
        <v>8.5559999999999992</v>
      </c>
      <c r="K468" s="1">
        <f>IF('Tela de entrada'!$G$12&gt;0,IFERROR(MIN('Tela de entrada'!$G$15,MAX(J468,'Tela de entrada'!$G$14)),""),0)</f>
        <v>8.5559999999999992</v>
      </c>
      <c r="L468" s="1">
        <f>MAX(0,(SUMIFS($K$2:$K$745,$B$2:$B$745,B468,$A$2:$A$745,A468)-SUMIFS($J$2:$J$745,$B$2:$B$745,B468,$A$2:$A$745,A468)))*((K468-'Tela de entrada'!$G$14)/(IF(SUMIFS($K$2:$K$745,$B$2:$B$745,B468,$A$2:$A$745,A468)-('Tela de entrada'!$G$14*'Tela de entrada'!$D$12)=0,1,(SUMIFS($K$2:$K$745,$B$2:$B$745,B468,$A$2:$A$745,A468)-('Tela de entrada'!$G$14*'Tela de entrada'!$D$12)))))</f>
        <v>0</v>
      </c>
      <c r="M468" s="1">
        <f>MAX(0,(SUMIFS($J$2:$J$745,$B$2:$B$745,B468,$A$2:$A$745,A468)-SUMIFS($K$2:$K$745,$B$2:$B$745,B468,$A$2:$A$745,A468)))*(('Tela de entrada'!$G$15-K468)/(IF((('Tela de entrada'!$G$15*'Tela de entrada'!$D$12)-SUMIFS($K$2:$K$745,$B$2:$B$745,B468,$A$2:$A$745,A468))=0,1,(('Tela de entrada'!$G$15*'Tela de entrada'!$D$12)-SUMIFS($K$2:$K$745,$B$2:$B$745,B468,$A$2:$A$745,A468)))))</f>
        <v>0.42082559496351152</v>
      </c>
      <c r="N468" s="1">
        <f>IFERROR(IF(SUM('Tela de entrada'!$G$20:$G$763)&gt;0,INDEX('Tela de entrada'!$G$20:$G$763,MATCH('Contrato Firme'!D468,'Tela de entrada'!$F$20:$F$763,0),1),K468-L468+M468),0)</f>
        <v>8.9768255949635112</v>
      </c>
    </row>
    <row r="469" spans="1:14" x14ac:dyDescent="0.25">
      <c r="A469">
        <v>1</v>
      </c>
      <c r="B469">
        <v>1</v>
      </c>
      <c r="C469">
        <v>1</v>
      </c>
      <c r="D469">
        <v>468</v>
      </c>
      <c r="E469">
        <v>1</v>
      </c>
      <c r="F469" s="1">
        <f>INDEX('Tela de entrada'!$C$20:$C$763,MATCH('Contrato Firme'!D469,'Tela de entrada'!$B$20:$B$763,0),1)</f>
        <v>47</v>
      </c>
      <c r="G469">
        <v>0</v>
      </c>
      <c r="H469">
        <f t="shared" si="18"/>
        <v>47</v>
      </c>
      <c r="I469" s="1">
        <f t="shared" si="19"/>
        <v>2.3500000000000001E-3</v>
      </c>
      <c r="J469" s="1">
        <f>IF('Tela de entrada'!$G$13="carga",('Tela de entrada'!$G$12*'Tela de entrada'!$D$12)*I469,'Tela de entrada'!$G$12)</f>
        <v>17.484000000000002</v>
      </c>
      <c r="K469" s="1">
        <f>IF('Tela de entrada'!$G$12&gt;0,IFERROR(MIN('Tela de entrada'!$G$15,MAX(J469,'Tela de entrada'!$G$14)),""),0)</f>
        <v>15</v>
      </c>
      <c r="L469" s="1">
        <f>MAX(0,(SUMIFS($K$2:$K$745,$B$2:$B$745,B469,$A$2:$A$745,A469)-SUMIFS($J$2:$J$745,$B$2:$B$745,B469,$A$2:$A$745,A469)))*((K469-'Tela de entrada'!$G$14)/(IF(SUMIFS($K$2:$K$745,$B$2:$B$745,B469,$A$2:$A$745,A469)-('Tela de entrada'!$G$14*'Tela de entrada'!$D$12)=0,1,(SUMIFS($K$2:$K$745,$B$2:$B$745,B469,$A$2:$A$745,A469)-('Tela de entrada'!$G$14*'Tela de entrada'!$D$12)))))</f>
        <v>0</v>
      </c>
      <c r="M469" s="1">
        <f>MAX(0,(SUMIFS($J$2:$J$745,$B$2:$B$745,B469,$A$2:$A$745,A469)-SUMIFS($K$2:$K$745,$B$2:$B$745,B469,$A$2:$A$745,A469)))*(('Tela de entrada'!$G$15-K469)/(IF((('Tela de entrada'!$G$15*'Tela de entrada'!$D$12)-SUMIFS($K$2:$K$745,$B$2:$B$745,B469,$A$2:$A$745,A469))=0,1,(('Tela de entrada'!$G$15*'Tela de entrada'!$D$12)-SUMIFS($K$2:$K$745,$B$2:$B$745,B469,$A$2:$A$745,A469)))))</f>
        <v>0</v>
      </c>
      <c r="N469" s="1">
        <f>IFERROR(IF(SUM('Tela de entrada'!$G$20:$G$763)&gt;0,INDEX('Tela de entrada'!$G$20:$G$763,MATCH('Contrato Firme'!D469,'Tela de entrada'!$F$20:$F$763,0),1),K469-L469+M469),0)</f>
        <v>15</v>
      </c>
    </row>
    <row r="470" spans="1:14" x14ac:dyDescent="0.25">
      <c r="A470">
        <v>1</v>
      </c>
      <c r="B470">
        <v>1</v>
      </c>
      <c r="C470">
        <v>1</v>
      </c>
      <c r="D470">
        <v>469</v>
      </c>
      <c r="E470">
        <v>1</v>
      </c>
      <c r="F470" s="1">
        <f>INDEX('Tela de entrada'!$C$20:$C$763,MATCH('Contrato Firme'!D470,'Tela de entrada'!$B$20:$B$763,0),1)</f>
        <v>28</v>
      </c>
      <c r="G470">
        <v>0</v>
      </c>
      <c r="H470">
        <f t="shared" si="18"/>
        <v>28</v>
      </c>
      <c r="I470" s="1">
        <f t="shared" si="19"/>
        <v>1.4E-3</v>
      </c>
      <c r="J470" s="1">
        <f>IF('Tela de entrada'!$G$13="carga",('Tela de entrada'!$G$12*'Tela de entrada'!$D$12)*I470,'Tela de entrada'!$G$12)</f>
        <v>10.416</v>
      </c>
      <c r="K470" s="1">
        <f>IF('Tela de entrada'!$G$12&gt;0,IFERROR(MIN('Tela de entrada'!$G$15,MAX(J470,'Tela de entrada'!$G$14)),""),0)</f>
        <v>10.416</v>
      </c>
      <c r="L470" s="1">
        <f>MAX(0,(SUMIFS($K$2:$K$745,$B$2:$B$745,B470,$A$2:$A$745,A470)-SUMIFS($J$2:$J$745,$B$2:$B$745,B470,$A$2:$A$745,A470)))*((K470-'Tela de entrada'!$G$14)/(IF(SUMIFS($K$2:$K$745,$B$2:$B$745,B470,$A$2:$A$745,A470)-('Tela de entrada'!$G$14*'Tela de entrada'!$D$12)=0,1,(SUMIFS($K$2:$K$745,$B$2:$B$745,B470,$A$2:$A$745,A470)-('Tela de entrada'!$G$14*'Tela de entrada'!$D$12)))))</f>
        <v>0</v>
      </c>
      <c r="M470" s="1">
        <f>MAX(0,(SUMIFS($J$2:$J$745,$B$2:$B$745,B470,$A$2:$A$745,A470)-SUMIFS($K$2:$K$745,$B$2:$B$745,B470,$A$2:$A$745,A470)))*(('Tela de entrada'!$G$15-K470)/(IF((('Tela de entrada'!$G$15*'Tela de entrada'!$D$12)-SUMIFS($K$2:$K$745,$B$2:$B$745,B470,$A$2:$A$745,A470))=0,1,(('Tela de entrada'!$G$15*'Tela de entrada'!$D$12)-SUMIFS($K$2:$K$745,$B$2:$B$745,B470,$A$2:$A$745,A470)))))</f>
        <v>0.2993582444619392</v>
      </c>
      <c r="N470" s="1">
        <f>IFERROR(IF(SUM('Tela de entrada'!$G$20:$G$763)&gt;0,INDEX('Tela de entrada'!$G$20:$G$763,MATCH('Contrato Firme'!D470,'Tela de entrada'!$F$20:$F$763,0),1),K470-L470+M470),0)</f>
        <v>10.715358244461939</v>
      </c>
    </row>
    <row r="471" spans="1:14" x14ac:dyDescent="0.25">
      <c r="A471">
        <v>1</v>
      </c>
      <c r="B471">
        <v>1</v>
      </c>
      <c r="C471">
        <v>1</v>
      </c>
      <c r="D471">
        <v>470</v>
      </c>
      <c r="E471">
        <v>1</v>
      </c>
      <c r="F471" s="1">
        <f>INDEX('Tela de entrada'!$C$20:$C$763,MATCH('Contrato Firme'!D471,'Tela de entrada'!$B$20:$B$763,0),1)</f>
        <v>27</v>
      </c>
      <c r="G471">
        <v>0</v>
      </c>
      <c r="H471">
        <f t="shared" si="18"/>
        <v>27</v>
      </c>
      <c r="I471" s="1">
        <f t="shared" si="19"/>
        <v>1.3500000000000001E-3</v>
      </c>
      <c r="J471" s="1">
        <f>IF('Tela de entrada'!$G$13="carga",('Tela de entrada'!$G$12*'Tela de entrada'!$D$12)*I471,'Tela de entrada'!$G$12)</f>
        <v>10.044</v>
      </c>
      <c r="K471" s="1">
        <f>IF('Tela de entrada'!$G$12&gt;0,IFERROR(MIN('Tela de entrada'!$G$15,MAX(J471,'Tela de entrada'!$G$14)),""),0)</f>
        <v>10.044</v>
      </c>
      <c r="L471" s="1">
        <f>MAX(0,(SUMIFS($K$2:$K$745,$B$2:$B$745,B471,$A$2:$A$745,A471)-SUMIFS($J$2:$J$745,$B$2:$B$745,B471,$A$2:$A$745,A471)))*((K471-'Tela de entrada'!$G$14)/(IF(SUMIFS($K$2:$K$745,$B$2:$B$745,B471,$A$2:$A$745,A471)-('Tela de entrada'!$G$14*'Tela de entrada'!$D$12)=0,1,(SUMIFS($K$2:$K$745,$B$2:$B$745,B471,$A$2:$A$745,A471)-('Tela de entrada'!$G$14*'Tela de entrada'!$D$12)))))</f>
        <v>0</v>
      </c>
      <c r="M471" s="1">
        <f>MAX(0,(SUMIFS($J$2:$J$745,$B$2:$B$745,B471,$A$2:$A$745,A471)-SUMIFS($K$2:$K$745,$B$2:$B$745,B471,$A$2:$A$745,A471)))*(('Tela de entrada'!$G$15-K471)/(IF((('Tela de entrada'!$G$15*'Tela de entrada'!$D$12)-SUMIFS($K$2:$K$745,$B$2:$B$745,B471,$A$2:$A$745,A471))=0,1,(('Tela de entrada'!$G$15*'Tela de entrada'!$D$12)-SUMIFS($K$2:$K$745,$B$2:$B$745,B471,$A$2:$A$745,A471)))))</f>
        <v>0.32365171456225367</v>
      </c>
      <c r="N471" s="1">
        <f>IFERROR(IF(SUM('Tela de entrada'!$G$20:$G$763)&gt;0,INDEX('Tela de entrada'!$G$20:$G$763,MATCH('Contrato Firme'!D471,'Tela de entrada'!$F$20:$F$763,0),1),K471-L471+M471),0)</f>
        <v>10.367651714562253</v>
      </c>
    </row>
    <row r="472" spans="1:14" x14ac:dyDescent="0.25">
      <c r="A472">
        <v>1</v>
      </c>
      <c r="B472">
        <v>1</v>
      </c>
      <c r="C472">
        <v>1</v>
      </c>
      <c r="D472">
        <v>471</v>
      </c>
      <c r="E472">
        <v>1</v>
      </c>
      <c r="F472" s="1">
        <f>INDEX('Tela de entrada'!$C$20:$C$763,MATCH('Contrato Firme'!D472,'Tela de entrada'!$B$20:$B$763,0),1)</f>
        <v>36</v>
      </c>
      <c r="G472">
        <v>0</v>
      </c>
      <c r="H472">
        <f t="shared" si="18"/>
        <v>36</v>
      </c>
      <c r="I472" s="1">
        <f t="shared" si="19"/>
        <v>1.8E-3</v>
      </c>
      <c r="J472" s="1">
        <f>IF('Tela de entrada'!$G$13="carga",('Tela de entrada'!$G$12*'Tela de entrada'!$D$12)*I472,'Tela de entrada'!$G$12)</f>
        <v>13.391999999999999</v>
      </c>
      <c r="K472" s="1">
        <f>IF('Tela de entrada'!$G$12&gt;0,IFERROR(MIN('Tela de entrada'!$G$15,MAX(J472,'Tela de entrada'!$G$14)),""),0)</f>
        <v>13.391999999999999</v>
      </c>
      <c r="L472" s="1">
        <f>MAX(0,(SUMIFS($K$2:$K$745,$B$2:$B$745,B472,$A$2:$A$745,A472)-SUMIFS($J$2:$J$745,$B$2:$B$745,B472,$A$2:$A$745,A472)))*((K472-'Tela de entrada'!$G$14)/(IF(SUMIFS($K$2:$K$745,$B$2:$B$745,B472,$A$2:$A$745,A472)-('Tela de entrada'!$G$14*'Tela de entrada'!$D$12)=0,1,(SUMIFS($K$2:$K$745,$B$2:$B$745,B472,$A$2:$A$745,A472)-('Tela de entrada'!$G$14*'Tela de entrada'!$D$12)))))</f>
        <v>0</v>
      </c>
      <c r="M472" s="1">
        <f>MAX(0,(SUMIFS($J$2:$J$745,$B$2:$B$745,B472,$A$2:$A$745,A472)-SUMIFS($K$2:$K$745,$B$2:$B$745,B472,$A$2:$A$745,A472)))*(('Tela de entrada'!$G$15-K472)/(IF((('Tela de entrada'!$G$15*'Tela de entrada'!$D$12)-SUMIFS($K$2:$K$745,$B$2:$B$745,B472,$A$2:$A$745,A472))=0,1,(('Tela de entrada'!$G$15*'Tela de entrada'!$D$12)-SUMIFS($K$2:$K$745,$B$2:$B$745,B472,$A$2:$A$745,A472)))))</f>
        <v>0.10501048365942375</v>
      </c>
      <c r="N472" s="1">
        <f>IFERROR(IF(SUM('Tela de entrada'!$G$20:$G$763)&gt;0,INDEX('Tela de entrada'!$G$20:$G$763,MATCH('Contrato Firme'!D472,'Tela de entrada'!$F$20:$F$763,0),1),K472-L472+M472),0)</f>
        <v>13.497010483659423</v>
      </c>
    </row>
    <row r="473" spans="1:14" x14ac:dyDescent="0.25">
      <c r="A473">
        <v>1</v>
      </c>
      <c r="B473">
        <v>1</v>
      </c>
      <c r="C473">
        <v>1</v>
      </c>
      <c r="D473">
        <v>472</v>
      </c>
      <c r="E473">
        <v>1</v>
      </c>
      <c r="F473" s="1">
        <f>INDEX('Tela de entrada'!$C$20:$C$763,MATCH('Contrato Firme'!D473,'Tela de entrada'!$B$20:$B$763,0),1)</f>
        <v>14</v>
      </c>
      <c r="G473">
        <v>0</v>
      </c>
      <c r="H473">
        <f t="shared" si="18"/>
        <v>14</v>
      </c>
      <c r="I473" s="1">
        <f t="shared" si="19"/>
        <v>6.9999999999999999E-4</v>
      </c>
      <c r="J473" s="1">
        <f>IF('Tela de entrada'!$G$13="carga",('Tela de entrada'!$G$12*'Tela de entrada'!$D$12)*I473,'Tela de entrada'!$G$12)</f>
        <v>5.2080000000000002</v>
      </c>
      <c r="K473" s="1">
        <f>IF('Tela de entrada'!$G$12&gt;0,IFERROR(MIN('Tela de entrada'!$G$15,MAX(J473,'Tela de entrada'!$G$14)),""),0)</f>
        <v>5.2080000000000002</v>
      </c>
      <c r="L473" s="1">
        <f>MAX(0,(SUMIFS($K$2:$K$745,$B$2:$B$745,B473,$A$2:$A$745,A473)-SUMIFS($J$2:$J$745,$B$2:$B$745,B473,$A$2:$A$745,A473)))*((K473-'Tela de entrada'!$G$14)/(IF(SUMIFS($K$2:$K$745,$B$2:$B$745,B473,$A$2:$A$745,A473)-('Tela de entrada'!$G$14*'Tela de entrada'!$D$12)=0,1,(SUMIFS($K$2:$K$745,$B$2:$B$745,B473,$A$2:$A$745,A473)-('Tela de entrada'!$G$14*'Tela de entrada'!$D$12)))))</f>
        <v>0</v>
      </c>
      <c r="M473" s="1">
        <f>MAX(0,(SUMIFS($J$2:$J$745,$B$2:$B$745,B473,$A$2:$A$745,A473)-SUMIFS($K$2:$K$745,$B$2:$B$745,B473,$A$2:$A$745,A473)))*(('Tela de entrada'!$G$15-K473)/(IF((('Tela de entrada'!$G$15*'Tela de entrada'!$D$12)-SUMIFS($K$2:$K$745,$B$2:$B$745,B473,$A$2:$A$745,A473))=0,1,(('Tela de entrada'!$G$15*'Tela de entrada'!$D$12)-SUMIFS($K$2:$K$745,$B$2:$B$745,B473,$A$2:$A$745,A473)))))</f>
        <v>0.6394668258663414</v>
      </c>
      <c r="N473" s="1">
        <f>IFERROR(IF(SUM('Tela de entrada'!$G$20:$G$763)&gt;0,INDEX('Tela de entrada'!$G$20:$G$763,MATCH('Contrato Firme'!D473,'Tela de entrada'!$F$20:$F$763,0),1),K473-L473+M473),0)</f>
        <v>5.8474668258663414</v>
      </c>
    </row>
    <row r="474" spans="1:14" x14ac:dyDescent="0.25">
      <c r="A474">
        <v>1</v>
      </c>
      <c r="B474">
        <v>1</v>
      </c>
      <c r="C474">
        <v>1</v>
      </c>
      <c r="D474">
        <v>473</v>
      </c>
      <c r="E474">
        <v>1</v>
      </c>
      <c r="F474" s="1">
        <f>INDEX('Tela de entrada'!$C$20:$C$763,MATCH('Contrato Firme'!D474,'Tela de entrada'!$B$20:$B$763,0),1)</f>
        <v>32</v>
      </c>
      <c r="G474">
        <v>0</v>
      </c>
      <c r="H474">
        <f t="shared" si="18"/>
        <v>32</v>
      </c>
      <c r="I474" s="1">
        <f t="shared" si="19"/>
        <v>1.6000000000000001E-3</v>
      </c>
      <c r="J474" s="1">
        <f>IF('Tela de entrada'!$G$13="carga",('Tela de entrada'!$G$12*'Tela de entrada'!$D$12)*I474,'Tela de entrada'!$G$12)</f>
        <v>11.904</v>
      </c>
      <c r="K474" s="1">
        <f>IF('Tela de entrada'!$G$12&gt;0,IFERROR(MIN('Tela de entrada'!$G$15,MAX(J474,'Tela de entrada'!$G$14)),""),0)</f>
        <v>11.904</v>
      </c>
      <c r="L474" s="1">
        <f>MAX(0,(SUMIFS($K$2:$K$745,$B$2:$B$745,B474,$A$2:$A$745,A474)-SUMIFS($J$2:$J$745,$B$2:$B$745,B474,$A$2:$A$745,A474)))*((K474-'Tela de entrada'!$G$14)/(IF(SUMIFS($K$2:$K$745,$B$2:$B$745,B474,$A$2:$A$745,A474)-('Tela de entrada'!$G$14*'Tela de entrada'!$D$12)=0,1,(SUMIFS($K$2:$K$745,$B$2:$B$745,B474,$A$2:$A$745,A474)-('Tela de entrada'!$G$14*'Tela de entrada'!$D$12)))))</f>
        <v>0</v>
      </c>
      <c r="M474" s="1">
        <f>MAX(0,(SUMIFS($J$2:$J$745,$B$2:$B$745,B474,$A$2:$A$745,A474)-SUMIFS($K$2:$K$745,$B$2:$B$745,B474,$A$2:$A$745,A474)))*(('Tela de entrada'!$G$15-K474)/(IF((('Tela de entrada'!$G$15*'Tela de entrada'!$D$12)-SUMIFS($K$2:$K$745,$B$2:$B$745,B474,$A$2:$A$745,A474))=0,1,(('Tela de entrada'!$G$15*'Tela de entrada'!$D$12)-SUMIFS($K$2:$K$745,$B$2:$B$745,B474,$A$2:$A$745,A474)))))</f>
        <v>0.20218436406068147</v>
      </c>
      <c r="N474" s="1">
        <f>IFERROR(IF(SUM('Tela de entrada'!$G$20:$G$763)&gt;0,INDEX('Tela de entrada'!$G$20:$G$763,MATCH('Contrato Firme'!D474,'Tela de entrada'!$F$20:$F$763,0),1),K474-L474+M474),0)</f>
        <v>12.106184364060681</v>
      </c>
    </row>
    <row r="475" spans="1:14" x14ac:dyDescent="0.25">
      <c r="A475">
        <v>1</v>
      </c>
      <c r="B475">
        <v>1</v>
      </c>
      <c r="C475">
        <v>1</v>
      </c>
      <c r="D475">
        <v>474</v>
      </c>
      <c r="E475">
        <v>1</v>
      </c>
      <c r="F475" s="1">
        <f>INDEX('Tela de entrada'!$C$20:$C$763,MATCH('Contrato Firme'!D475,'Tela de entrada'!$B$20:$B$763,0),1)</f>
        <v>14</v>
      </c>
      <c r="G475">
        <v>0</v>
      </c>
      <c r="H475">
        <f t="shared" si="18"/>
        <v>14</v>
      </c>
      <c r="I475" s="1">
        <f t="shared" si="19"/>
        <v>6.9999999999999999E-4</v>
      </c>
      <c r="J475" s="1">
        <f>IF('Tela de entrada'!$G$13="carga",('Tela de entrada'!$G$12*'Tela de entrada'!$D$12)*I475,'Tela de entrada'!$G$12)</f>
        <v>5.2080000000000002</v>
      </c>
      <c r="K475" s="1">
        <f>IF('Tela de entrada'!$G$12&gt;0,IFERROR(MIN('Tela de entrada'!$G$15,MAX(J475,'Tela de entrada'!$G$14)),""),0)</f>
        <v>5.2080000000000002</v>
      </c>
      <c r="L475" s="1">
        <f>MAX(0,(SUMIFS($K$2:$K$745,$B$2:$B$745,B475,$A$2:$A$745,A475)-SUMIFS($J$2:$J$745,$B$2:$B$745,B475,$A$2:$A$745,A475)))*((K475-'Tela de entrada'!$G$14)/(IF(SUMIFS($K$2:$K$745,$B$2:$B$745,B475,$A$2:$A$745,A475)-('Tela de entrada'!$G$14*'Tela de entrada'!$D$12)=0,1,(SUMIFS($K$2:$K$745,$B$2:$B$745,B475,$A$2:$A$745,A475)-('Tela de entrada'!$G$14*'Tela de entrada'!$D$12)))))</f>
        <v>0</v>
      </c>
      <c r="M475" s="1">
        <f>MAX(0,(SUMIFS($J$2:$J$745,$B$2:$B$745,B475,$A$2:$A$745,A475)-SUMIFS($K$2:$K$745,$B$2:$B$745,B475,$A$2:$A$745,A475)))*(('Tela de entrada'!$G$15-K475)/(IF((('Tela de entrada'!$G$15*'Tela de entrada'!$D$12)-SUMIFS($K$2:$K$745,$B$2:$B$745,B475,$A$2:$A$745,A475))=0,1,(('Tela de entrada'!$G$15*'Tela de entrada'!$D$12)-SUMIFS($K$2:$K$745,$B$2:$B$745,B475,$A$2:$A$745,A475)))))</f>
        <v>0.6394668258663414</v>
      </c>
      <c r="N475" s="1">
        <f>IFERROR(IF(SUM('Tela de entrada'!$G$20:$G$763)&gt;0,INDEX('Tela de entrada'!$G$20:$G$763,MATCH('Contrato Firme'!D475,'Tela de entrada'!$F$20:$F$763,0),1),K475-L475+M475),0)</f>
        <v>5.8474668258663414</v>
      </c>
    </row>
    <row r="476" spans="1:14" x14ac:dyDescent="0.25">
      <c r="A476">
        <v>1</v>
      </c>
      <c r="B476">
        <v>1</v>
      </c>
      <c r="C476">
        <v>1</v>
      </c>
      <c r="D476">
        <v>475</v>
      </c>
      <c r="E476">
        <v>1</v>
      </c>
      <c r="F476" s="1">
        <f>INDEX('Tela de entrada'!$C$20:$C$763,MATCH('Contrato Firme'!D476,'Tela de entrada'!$B$20:$B$763,0),1)</f>
        <v>6</v>
      </c>
      <c r="G476">
        <v>0</v>
      </c>
      <c r="H476">
        <f t="shared" si="18"/>
        <v>6</v>
      </c>
      <c r="I476" s="1">
        <f t="shared" si="19"/>
        <v>2.9999999999999997E-4</v>
      </c>
      <c r="J476" s="1">
        <f>IF('Tela de entrada'!$G$13="carga",('Tela de entrada'!$G$12*'Tela de entrada'!$D$12)*I476,'Tela de entrada'!$G$12)</f>
        <v>2.2319999999999998</v>
      </c>
      <c r="K476" s="1">
        <f>IF('Tela de entrada'!$G$12&gt;0,IFERROR(MIN('Tela de entrada'!$G$15,MAX(J476,'Tela de entrada'!$G$14)),""),0)</f>
        <v>3</v>
      </c>
      <c r="L476" s="1">
        <f>MAX(0,(SUMIFS($K$2:$K$745,$B$2:$B$745,B476,$A$2:$A$745,A476)-SUMIFS($J$2:$J$745,$B$2:$B$745,B476,$A$2:$A$745,A476)))*((K476-'Tela de entrada'!$G$14)/(IF(SUMIFS($K$2:$K$745,$B$2:$B$745,B476,$A$2:$A$745,A476)-('Tela de entrada'!$G$14*'Tela de entrada'!$D$12)=0,1,(SUMIFS($K$2:$K$745,$B$2:$B$745,B476,$A$2:$A$745,A476)-('Tela de entrada'!$G$14*'Tela de entrada'!$D$12)))))</f>
        <v>0</v>
      </c>
      <c r="M476" s="1">
        <f>MAX(0,(SUMIFS($J$2:$J$745,$B$2:$B$745,B476,$A$2:$A$745,A476)-SUMIFS($K$2:$K$745,$B$2:$B$745,B476,$A$2:$A$745,A476)))*(('Tela de entrada'!$G$15-K476)/(IF((('Tela de entrada'!$G$15*'Tela de entrada'!$D$12)-SUMIFS($K$2:$K$745,$B$2:$B$745,B476,$A$2:$A$745,A476))=0,1,(('Tela de entrada'!$G$15*'Tela de entrada'!$D$12)-SUMIFS($K$2:$K$745,$B$2:$B$745,B476,$A$2:$A$745,A476)))))</f>
        <v>0.78366032581659484</v>
      </c>
      <c r="N476" s="1">
        <f>IFERROR(IF(SUM('Tela de entrada'!$G$20:$G$763)&gt;0,INDEX('Tela de entrada'!$G$20:$G$763,MATCH('Contrato Firme'!D476,'Tela de entrada'!$F$20:$F$763,0),1),K476-L476+M476),0)</f>
        <v>3.7836603258165948</v>
      </c>
    </row>
    <row r="477" spans="1:14" x14ac:dyDescent="0.25">
      <c r="A477">
        <v>1</v>
      </c>
      <c r="B477">
        <v>1</v>
      </c>
      <c r="C477">
        <v>1</v>
      </c>
      <c r="D477">
        <v>476</v>
      </c>
      <c r="E477">
        <v>1</v>
      </c>
      <c r="F477" s="1">
        <f>INDEX('Tela de entrada'!$C$20:$C$763,MATCH('Contrato Firme'!D477,'Tela de entrada'!$B$20:$B$763,0),1)</f>
        <v>19</v>
      </c>
      <c r="G477">
        <v>0</v>
      </c>
      <c r="H477">
        <f t="shared" si="18"/>
        <v>19</v>
      </c>
      <c r="I477" s="1">
        <f t="shared" si="19"/>
        <v>9.5E-4</v>
      </c>
      <c r="J477" s="1">
        <f>IF('Tela de entrada'!$G$13="carga",('Tela de entrada'!$G$12*'Tela de entrada'!$D$12)*I477,'Tela de entrada'!$G$12)</f>
        <v>7.0679999999999996</v>
      </c>
      <c r="K477" s="1">
        <f>IF('Tela de entrada'!$G$12&gt;0,IFERROR(MIN('Tela de entrada'!$G$15,MAX(J477,'Tela de entrada'!$G$14)),""),0)</f>
        <v>7.0679999999999996</v>
      </c>
      <c r="L477" s="1">
        <f>MAX(0,(SUMIFS($K$2:$K$745,$B$2:$B$745,B477,$A$2:$A$745,A477)-SUMIFS($J$2:$J$745,$B$2:$B$745,B477,$A$2:$A$745,A477)))*((K477-'Tela de entrada'!$G$14)/(IF(SUMIFS($K$2:$K$745,$B$2:$B$745,B477,$A$2:$A$745,A477)-('Tela de entrada'!$G$14*'Tela de entrada'!$D$12)=0,1,(SUMIFS($K$2:$K$745,$B$2:$B$745,B477,$A$2:$A$745,A477)-('Tela de entrada'!$G$14*'Tela de entrada'!$D$12)))))</f>
        <v>0</v>
      </c>
      <c r="M477" s="1">
        <f>MAX(0,(SUMIFS($J$2:$J$745,$B$2:$B$745,B477,$A$2:$A$745,A477)-SUMIFS($K$2:$K$745,$B$2:$B$745,B477,$A$2:$A$745,A477)))*(('Tela de entrada'!$G$15-K477)/(IF((('Tela de entrada'!$G$15*'Tela de entrada'!$D$12)-SUMIFS($K$2:$K$745,$B$2:$B$745,B477,$A$2:$A$745,A477))=0,1,(('Tela de entrada'!$G$15*'Tela de entrada'!$D$12)-SUMIFS($K$2:$K$745,$B$2:$B$745,B477,$A$2:$A$745,A477)))))</f>
        <v>0.51799947536476931</v>
      </c>
      <c r="N477" s="1">
        <f>IFERROR(IF(SUM('Tela de entrada'!$G$20:$G$763)&gt;0,INDEX('Tela de entrada'!$G$20:$G$763,MATCH('Contrato Firme'!D477,'Tela de entrada'!$F$20:$F$763,0),1),K477-L477+M477),0)</f>
        <v>7.585999475364769</v>
      </c>
    </row>
    <row r="478" spans="1:14" x14ac:dyDescent="0.25">
      <c r="A478">
        <v>1</v>
      </c>
      <c r="B478">
        <v>1</v>
      </c>
      <c r="C478">
        <v>1</v>
      </c>
      <c r="D478">
        <v>477</v>
      </c>
      <c r="E478">
        <v>1</v>
      </c>
      <c r="F478" s="1">
        <f>INDEX('Tela de entrada'!$C$20:$C$763,MATCH('Contrato Firme'!D478,'Tela de entrada'!$B$20:$B$763,0),1)</f>
        <v>16</v>
      </c>
      <c r="G478">
        <v>0</v>
      </c>
      <c r="H478">
        <f t="shared" si="18"/>
        <v>16</v>
      </c>
      <c r="I478" s="1">
        <f t="shared" si="19"/>
        <v>8.0000000000000004E-4</v>
      </c>
      <c r="J478" s="1">
        <f>IF('Tela de entrada'!$G$13="carga",('Tela de entrada'!$G$12*'Tela de entrada'!$D$12)*I478,'Tela de entrada'!$G$12)</f>
        <v>5.952</v>
      </c>
      <c r="K478" s="1">
        <f>IF('Tela de entrada'!$G$12&gt;0,IFERROR(MIN('Tela de entrada'!$G$15,MAX(J478,'Tela de entrada'!$G$14)),""),0)</f>
        <v>5.952</v>
      </c>
      <c r="L478" s="1">
        <f>MAX(0,(SUMIFS($K$2:$K$745,$B$2:$B$745,B478,$A$2:$A$745,A478)-SUMIFS($J$2:$J$745,$B$2:$B$745,B478,$A$2:$A$745,A478)))*((K478-'Tela de entrada'!$G$14)/(IF(SUMIFS($K$2:$K$745,$B$2:$B$745,B478,$A$2:$A$745,A478)-('Tela de entrada'!$G$14*'Tela de entrada'!$D$12)=0,1,(SUMIFS($K$2:$K$745,$B$2:$B$745,B478,$A$2:$A$745,A478)-('Tela de entrada'!$G$14*'Tela de entrada'!$D$12)))))</f>
        <v>0</v>
      </c>
      <c r="M478" s="1">
        <f>MAX(0,(SUMIFS($J$2:$J$745,$B$2:$B$745,B478,$A$2:$A$745,A478)-SUMIFS($K$2:$K$745,$B$2:$B$745,B478,$A$2:$A$745,A478)))*(('Tela de entrada'!$G$15-K478)/(IF((('Tela de entrada'!$G$15*'Tela de entrada'!$D$12)-SUMIFS($K$2:$K$745,$B$2:$B$745,B478,$A$2:$A$745,A478))=0,1,(('Tela de entrada'!$G$15*'Tela de entrada'!$D$12)-SUMIFS($K$2:$K$745,$B$2:$B$745,B478,$A$2:$A$745,A478)))))</f>
        <v>0.59087988566571259</v>
      </c>
      <c r="N478" s="1">
        <f>IFERROR(IF(SUM('Tela de entrada'!$G$20:$G$763)&gt;0,INDEX('Tela de entrada'!$G$20:$G$763,MATCH('Contrato Firme'!D478,'Tela de entrada'!$F$20:$F$763,0),1),K478-L478+M478),0)</f>
        <v>6.5428798856657124</v>
      </c>
    </row>
    <row r="479" spans="1:14" x14ac:dyDescent="0.25">
      <c r="A479">
        <v>1</v>
      </c>
      <c r="B479">
        <v>1</v>
      </c>
      <c r="C479">
        <v>1</v>
      </c>
      <c r="D479">
        <v>478</v>
      </c>
      <c r="E479">
        <v>1</v>
      </c>
      <c r="F479" s="1">
        <f>INDEX('Tela de entrada'!$C$20:$C$763,MATCH('Contrato Firme'!D479,'Tela de entrada'!$B$20:$B$763,0),1)</f>
        <v>31</v>
      </c>
      <c r="G479">
        <v>0</v>
      </c>
      <c r="H479">
        <f t="shared" si="18"/>
        <v>31</v>
      </c>
      <c r="I479" s="1">
        <f t="shared" si="19"/>
        <v>1.5499999999999999E-3</v>
      </c>
      <c r="J479" s="1">
        <f>IF('Tela de entrada'!$G$13="carga",('Tela de entrada'!$G$12*'Tela de entrada'!$D$12)*I479,'Tela de entrada'!$G$12)</f>
        <v>11.532</v>
      </c>
      <c r="K479" s="1">
        <f>IF('Tela de entrada'!$G$12&gt;0,IFERROR(MIN('Tela de entrada'!$G$15,MAX(J479,'Tela de entrada'!$G$14)),""),0)</f>
        <v>11.532</v>
      </c>
      <c r="L479" s="1">
        <f>MAX(0,(SUMIFS($K$2:$K$745,$B$2:$B$745,B479,$A$2:$A$745,A479)-SUMIFS($J$2:$J$745,$B$2:$B$745,B479,$A$2:$A$745,A479)))*((K479-'Tela de entrada'!$G$14)/(IF(SUMIFS($K$2:$K$745,$B$2:$B$745,B479,$A$2:$A$745,A479)-('Tela de entrada'!$G$14*'Tela de entrada'!$D$12)=0,1,(SUMIFS($K$2:$K$745,$B$2:$B$745,B479,$A$2:$A$745,A479)-('Tela de entrada'!$G$14*'Tela de entrada'!$D$12)))))</f>
        <v>0</v>
      </c>
      <c r="M479" s="1">
        <f>MAX(0,(SUMIFS($J$2:$J$745,$B$2:$B$745,B479,$A$2:$A$745,A479)-SUMIFS($K$2:$K$745,$B$2:$B$745,B479,$A$2:$A$745,A479)))*(('Tela de entrada'!$G$15-K479)/(IF((('Tela de entrada'!$G$15*'Tela de entrada'!$D$12)-SUMIFS($K$2:$K$745,$B$2:$B$745,B479,$A$2:$A$745,A479))=0,1,(('Tela de entrada'!$G$15*'Tela de entrada'!$D$12)-SUMIFS($K$2:$K$745,$B$2:$B$745,B479,$A$2:$A$745,A479)))))</f>
        <v>0.22647783416099593</v>
      </c>
      <c r="N479" s="1">
        <f>IFERROR(IF(SUM('Tela de entrada'!$G$20:$G$763)&gt;0,INDEX('Tela de entrada'!$G$20:$G$763,MATCH('Contrato Firme'!D479,'Tela de entrada'!$F$20:$F$763,0),1),K479-L479+M479),0)</f>
        <v>11.758477834160995</v>
      </c>
    </row>
    <row r="480" spans="1:14" x14ac:dyDescent="0.25">
      <c r="A480">
        <v>1</v>
      </c>
      <c r="B480">
        <v>1</v>
      </c>
      <c r="C480">
        <v>1</v>
      </c>
      <c r="D480">
        <v>479</v>
      </c>
      <c r="E480">
        <v>1</v>
      </c>
      <c r="F480" s="1">
        <f>INDEX('Tela de entrada'!$C$20:$C$763,MATCH('Contrato Firme'!D480,'Tela de entrada'!$B$20:$B$763,0),1)</f>
        <v>35</v>
      </c>
      <c r="G480">
        <v>0</v>
      </c>
      <c r="H480">
        <f t="shared" si="18"/>
        <v>35</v>
      </c>
      <c r="I480" s="1">
        <f t="shared" si="19"/>
        <v>1.75E-3</v>
      </c>
      <c r="J480" s="1">
        <f>IF('Tela de entrada'!$G$13="carga",('Tela de entrada'!$G$12*'Tela de entrada'!$D$12)*I480,'Tela de entrada'!$G$12)</f>
        <v>13.02</v>
      </c>
      <c r="K480" s="1">
        <f>IF('Tela de entrada'!$G$12&gt;0,IFERROR(MIN('Tela de entrada'!$G$15,MAX(J480,'Tela de entrada'!$G$14)),""),0)</f>
        <v>13.02</v>
      </c>
      <c r="L480" s="1">
        <f>MAX(0,(SUMIFS($K$2:$K$745,$B$2:$B$745,B480,$A$2:$A$745,A480)-SUMIFS($J$2:$J$745,$B$2:$B$745,B480,$A$2:$A$745,A480)))*((K480-'Tela de entrada'!$G$14)/(IF(SUMIFS($K$2:$K$745,$B$2:$B$745,B480,$A$2:$A$745,A480)-('Tela de entrada'!$G$14*'Tela de entrada'!$D$12)=0,1,(SUMIFS($K$2:$K$745,$B$2:$B$745,B480,$A$2:$A$745,A480)-('Tela de entrada'!$G$14*'Tela de entrada'!$D$12)))))</f>
        <v>0</v>
      </c>
      <c r="M480" s="1">
        <f>MAX(0,(SUMIFS($J$2:$J$745,$B$2:$B$745,B480,$A$2:$A$745,A480)-SUMIFS($K$2:$K$745,$B$2:$B$745,B480,$A$2:$A$745,A480)))*(('Tela de entrada'!$G$15-K480)/(IF((('Tela de entrada'!$G$15*'Tela de entrada'!$D$12)-SUMIFS($K$2:$K$745,$B$2:$B$745,B480,$A$2:$A$745,A480))=0,1,(('Tela de entrada'!$G$15*'Tela de entrada'!$D$12)-SUMIFS($K$2:$K$745,$B$2:$B$745,B480,$A$2:$A$745,A480)))))</f>
        <v>0.12930395375973819</v>
      </c>
      <c r="N480" s="1">
        <f>IFERROR(IF(SUM('Tela de entrada'!$G$20:$G$763)&gt;0,INDEX('Tela de entrada'!$G$20:$G$763,MATCH('Contrato Firme'!D480,'Tela de entrada'!$F$20:$F$763,0),1),K480-L480+M480),0)</f>
        <v>13.149303953759738</v>
      </c>
    </row>
    <row r="481" spans="1:14" x14ac:dyDescent="0.25">
      <c r="A481">
        <v>1</v>
      </c>
      <c r="B481">
        <v>1</v>
      </c>
      <c r="C481">
        <v>1</v>
      </c>
      <c r="D481">
        <v>480</v>
      </c>
      <c r="E481">
        <v>1</v>
      </c>
      <c r="F481" s="1">
        <f>INDEX('Tela de entrada'!$C$20:$C$763,MATCH('Contrato Firme'!D481,'Tela de entrada'!$B$20:$B$763,0),1)</f>
        <v>6</v>
      </c>
      <c r="G481">
        <v>0</v>
      </c>
      <c r="H481">
        <f t="shared" si="18"/>
        <v>6</v>
      </c>
      <c r="I481" s="1">
        <f t="shared" si="19"/>
        <v>2.9999999999999997E-4</v>
      </c>
      <c r="J481" s="1">
        <f>IF('Tela de entrada'!$G$13="carga",('Tela de entrada'!$G$12*'Tela de entrada'!$D$12)*I481,'Tela de entrada'!$G$12)</f>
        <v>2.2319999999999998</v>
      </c>
      <c r="K481" s="1">
        <f>IF('Tela de entrada'!$G$12&gt;0,IFERROR(MIN('Tela de entrada'!$G$15,MAX(J481,'Tela de entrada'!$G$14)),""),0)</f>
        <v>3</v>
      </c>
      <c r="L481" s="1">
        <f>MAX(0,(SUMIFS($K$2:$K$745,$B$2:$B$745,B481,$A$2:$A$745,A481)-SUMIFS($J$2:$J$745,$B$2:$B$745,B481,$A$2:$A$745,A481)))*((K481-'Tela de entrada'!$G$14)/(IF(SUMIFS($K$2:$K$745,$B$2:$B$745,B481,$A$2:$A$745,A481)-('Tela de entrada'!$G$14*'Tela de entrada'!$D$12)=0,1,(SUMIFS($K$2:$K$745,$B$2:$B$745,B481,$A$2:$A$745,A481)-('Tela de entrada'!$G$14*'Tela de entrada'!$D$12)))))</f>
        <v>0</v>
      </c>
      <c r="M481" s="1">
        <f>MAX(0,(SUMIFS($J$2:$J$745,$B$2:$B$745,B481,$A$2:$A$745,A481)-SUMIFS($K$2:$K$745,$B$2:$B$745,B481,$A$2:$A$745,A481)))*(('Tela de entrada'!$G$15-K481)/(IF((('Tela de entrada'!$G$15*'Tela de entrada'!$D$12)-SUMIFS($K$2:$K$745,$B$2:$B$745,B481,$A$2:$A$745,A481))=0,1,(('Tela de entrada'!$G$15*'Tela de entrada'!$D$12)-SUMIFS($K$2:$K$745,$B$2:$B$745,B481,$A$2:$A$745,A481)))))</f>
        <v>0.78366032581659484</v>
      </c>
      <c r="N481" s="1">
        <f>IFERROR(IF(SUM('Tela de entrada'!$G$20:$G$763)&gt;0,INDEX('Tela de entrada'!$G$20:$G$763,MATCH('Contrato Firme'!D481,'Tela de entrada'!$F$20:$F$763,0),1),K481-L481+M481),0)</f>
        <v>3.7836603258165948</v>
      </c>
    </row>
    <row r="482" spans="1:14" x14ac:dyDescent="0.25">
      <c r="A482">
        <v>1</v>
      </c>
      <c r="B482">
        <v>1</v>
      </c>
      <c r="C482">
        <v>1</v>
      </c>
      <c r="D482">
        <v>481</v>
      </c>
      <c r="E482">
        <v>1</v>
      </c>
      <c r="F482" s="1">
        <f>INDEX('Tela de entrada'!$C$20:$C$763,MATCH('Contrato Firme'!D482,'Tela de entrada'!$B$20:$B$763,0),1)</f>
        <v>5</v>
      </c>
      <c r="G482">
        <v>0</v>
      </c>
      <c r="H482">
        <f t="shared" si="18"/>
        <v>5</v>
      </c>
      <c r="I482" s="1">
        <f t="shared" si="19"/>
        <v>2.5000000000000001E-4</v>
      </c>
      <c r="J482" s="1">
        <f>IF('Tela de entrada'!$G$13="carga",('Tela de entrada'!$G$12*'Tela de entrada'!$D$12)*I482,'Tela de entrada'!$G$12)</f>
        <v>1.86</v>
      </c>
      <c r="K482" s="1">
        <f>IF('Tela de entrada'!$G$12&gt;0,IFERROR(MIN('Tela de entrada'!$G$15,MAX(J482,'Tela de entrada'!$G$14)),""),0)</f>
        <v>3</v>
      </c>
      <c r="L482" s="1">
        <f>MAX(0,(SUMIFS($K$2:$K$745,$B$2:$B$745,B482,$A$2:$A$745,A482)-SUMIFS($J$2:$J$745,$B$2:$B$745,B482,$A$2:$A$745,A482)))*((K482-'Tela de entrada'!$G$14)/(IF(SUMIFS($K$2:$K$745,$B$2:$B$745,B482,$A$2:$A$745,A482)-('Tela de entrada'!$G$14*'Tela de entrada'!$D$12)=0,1,(SUMIFS($K$2:$K$745,$B$2:$B$745,B482,$A$2:$A$745,A482)-('Tela de entrada'!$G$14*'Tela de entrada'!$D$12)))))</f>
        <v>0</v>
      </c>
      <c r="M482" s="1">
        <f>MAX(0,(SUMIFS($J$2:$J$745,$B$2:$B$745,B482,$A$2:$A$745,A482)-SUMIFS($K$2:$K$745,$B$2:$B$745,B482,$A$2:$A$745,A482)))*(('Tela de entrada'!$G$15-K482)/(IF((('Tela de entrada'!$G$15*'Tela de entrada'!$D$12)-SUMIFS($K$2:$K$745,$B$2:$B$745,B482,$A$2:$A$745,A482))=0,1,(('Tela de entrada'!$G$15*'Tela de entrada'!$D$12)-SUMIFS($K$2:$K$745,$B$2:$B$745,B482,$A$2:$A$745,A482)))))</f>
        <v>0.78366032581659484</v>
      </c>
      <c r="N482" s="1">
        <f>IFERROR(IF(SUM('Tela de entrada'!$G$20:$G$763)&gt;0,INDEX('Tela de entrada'!$G$20:$G$763,MATCH('Contrato Firme'!D482,'Tela de entrada'!$F$20:$F$763,0),1),K482-L482+M482),0)</f>
        <v>3.7836603258165948</v>
      </c>
    </row>
    <row r="483" spans="1:14" x14ac:dyDescent="0.25">
      <c r="A483">
        <v>1</v>
      </c>
      <c r="B483">
        <v>1</v>
      </c>
      <c r="C483">
        <v>1</v>
      </c>
      <c r="D483">
        <v>482</v>
      </c>
      <c r="E483">
        <v>1</v>
      </c>
      <c r="F483" s="1">
        <f>INDEX('Tela de entrada'!$C$20:$C$763,MATCH('Contrato Firme'!D483,'Tela de entrada'!$B$20:$B$763,0),1)</f>
        <v>13</v>
      </c>
      <c r="G483">
        <v>0</v>
      </c>
      <c r="H483">
        <f t="shared" si="18"/>
        <v>13</v>
      </c>
      <c r="I483" s="1">
        <f t="shared" si="19"/>
        <v>6.4999999999999997E-4</v>
      </c>
      <c r="J483" s="1">
        <f>IF('Tela de entrada'!$G$13="carga",('Tela de entrada'!$G$12*'Tela de entrada'!$D$12)*I483,'Tela de entrada'!$G$12)</f>
        <v>4.8359999999999994</v>
      </c>
      <c r="K483" s="1">
        <f>IF('Tela de entrada'!$G$12&gt;0,IFERROR(MIN('Tela de entrada'!$G$15,MAX(J483,'Tela de entrada'!$G$14)),""),0)</f>
        <v>4.8359999999999994</v>
      </c>
      <c r="L483" s="1">
        <f>MAX(0,(SUMIFS($K$2:$K$745,$B$2:$B$745,B483,$A$2:$A$745,A483)-SUMIFS($J$2:$J$745,$B$2:$B$745,B483,$A$2:$A$745,A483)))*((K483-'Tela de entrada'!$G$14)/(IF(SUMIFS($K$2:$K$745,$B$2:$B$745,B483,$A$2:$A$745,A483)-('Tela de entrada'!$G$14*'Tela de entrada'!$D$12)=0,1,(SUMIFS($K$2:$K$745,$B$2:$B$745,B483,$A$2:$A$745,A483)-('Tela de entrada'!$G$14*'Tela de entrada'!$D$12)))))</f>
        <v>0</v>
      </c>
      <c r="M483" s="1">
        <f>MAX(0,(SUMIFS($J$2:$J$745,$B$2:$B$745,B483,$A$2:$A$745,A483)-SUMIFS($K$2:$K$745,$B$2:$B$745,B483,$A$2:$A$745,A483)))*(('Tela de entrada'!$G$15-K483)/(IF((('Tela de entrada'!$G$15*'Tela de entrada'!$D$12)-SUMIFS($K$2:$K$745,$B$2:$B$745,B483,$A$2:$A$745,A483))=0,1,(('Tela de entrada'!$G$15*'Tela de entrada'!$D$12)-SUMIFS($K$2:$K$745,$B$2:$B$745,B483,$A$2:$A$745,A483)))))</f>
        <v>0.66376029596665598</v>
      </c>
      <c r="N483" s="1">
        <f>IFERROR(IF(SUM('Tela de entrada'!$G$20:$G$763)&gt;0,INDEX('Tela de entrada'!$G$20:$G$763,MATCH('Contrato Firme'!D483,'Tela de entrada'!$F$20:$F$763,0),1),K483-L483+M483),0)</f>
        <v>5.4997602959666558</v>
      </c>
    </row>
    <row r="484" spans="1:14" x14ac:dyDescent="0.25">
      <c r="A484">
        <v>1</v>
      </c>
      <c r="B484">
        <v>1</v>
      </c>
      <c r="C484">
        <v>1</v>
      </c>
      <c r="D484">
        <v>483</v>
      </c>
      <c r="E484">
        <v>1</v>
      </c>
      <c r="F484" s="1">
        <f>INDEX('Tela de entrada'!$C$20:$C$763,MATCH('Contrato Firme'!D484,'Tela de entrada'!$B$20:$B$763,0),1)</f>
        <v>8</v>
      </c>
      <c r="G484">
        <v>0</v>
      </c>
      <c r="H484">
        <f t="shared" si="18"/>
        <v>8</v>
      </c>
      <c r="I484" s="1">
        <f t="shared" si="19"/>
        <v>4.0000000000000002E-4</v>
      </c>
      <c r="J484" s="1">
        <f>IF('Tela de entrada'!$G$13="carga",('Tela de entrada'!$G$12*'Tela de entrada'!$D$12)*I484,'Tela de entrada'!$G$12)</f>
        <v>2.976</v>
      </c>
      <c r="K484" s="1">
        <f>IF('Tela de entrada'!$G$12&gt;0,IFERROR(MIN('Tela de entrada'!$G$15,MAX(J484,'Tela de entrada'!$G$14)),""),0)</f>
        <v>3</v>
      </c>
      <c r="L484" s="1">
        <f>MAX(0,(SUMIFS($K$2:$K$745,$B$2:$B$745,B484,$A$2:$A$745,A484)-SUMIFS($J$2:$J$745,$B$2:$B$745,B484,$A$2:$A$745,A484)))*((K484-'Tela de entrada'!$G$14)/(IF(SUMIFS($K$2:$K$745,$B$2:$B$745,B484,$A$2:$A$745,A484)-('Tela de entrada'!$G$14*'Tela de entrada'!$D$12)=0,1,(SUMIFS($K$2:$K$745,$B$2:$B$745,B484,$A$2:$A$745,A484)-('Tela de entrada'!$G$14*'Tela de entrada'!$D$12)))))</f>
        <v>0</v>
      </c>
      <c r="M484" s="1">
        <f>MAX(0,(SUMIFS($J$2:$J$745,$B$2:$B$745,B484,$A$2:$A$745,A484)-SUMIFS($K$2:$K$745,$B$2:$B$745,B484,$A$2:$A$745,A484)))*(('Tela de entrada'!$G$15-K484)/(IF((('Tela de entrada'!$G$15*'Tela de entrada'!$D$12)-SUMIFS($K$2:$K$745,$B$2:$B$745,B484,$A$2:$A$745,A484))=0,1,(('Tela de entrada'!$G$15*'Tela de entrada'!$D$12)-SUMIFS($K$2:$K$745,$B$2:$B$745,B484,$A$2:$A$745,A484)))))</f>
        <v>0.78366032581659484</v>
      </c>
      <c r="N484" s="1">
        <f>IFERROR(IF(SUM('Tela de entrada'!$G$20:$G$763)&gt;0,INDEX('Tela de entrada'!$G$20:$G$763,MATCH('Contrato Firme'!D484,'Tela de entrada'!$F$20:$F$763,0),1),K484-L484+M484),0)</f>
        <v>3.7836603258165948</v>
      </c>
    </row>
    <row r="485" spans="1:14" x14ac:dyDescent="0.25">
      <c r="A485">
        <v>1</v>
      </c>
      <c r="B485">
        <v>1</v>
      </c>
      <c r="C485">
        <v>1</v>
      </c>
      <c r="D485">
        <v>484</v>
      </c>
      <c r="E485">
        <v>1</v>
      </c>
      <c r="F485" s="1">
        <f>INDEX('Tela de entrada'!$C$20:$C$763,MATCH('Contrato Firme'!D485,'Tela de entrada'!$B$20:$B$763,0),1)</f>
        <v>21</v>
      </c>
      <c r="G485">
        <v>0</v>
      </c>
      <c r="H485">
        <f t="shared" si="18"/>
        <v>21</v>
      </c>
      <c r="I485" s="1">
        <f t="shared" si="19"/>
        <v>1.0499999999999999E-3</v>
      </c>
      <c r="J485" s="1">
        <f>IF('Tela de entrada'!$G$13="carga",('Tela de entrada'!$G$12*'Tela de entrada'!$D$12)*I485,'Tela de entrada'!$G$12)</f>
        <v>7.8119999999999994</v>
      </c>
      <c r="K485" s="1">
        <f>IF('Tela de entrada'!$G$12&gt;0,IFERROR(MIN('Tela de entrada'!$G$15,MAX(J485,'Tela de entrada'!$G$14)),""),0)</f>
        <v>7.8119999999999994</v>
      </c>
      <c r="L485" s="1">
        <f>MAX(0,(SUMIFS($K$2:$K$745,$B$2:$B$745,B485,$A$2:$A$745,A485)-SUMIFS($J$2:$J$745,$B$2:$B$745,B485,$A$2:$A$745,A485)))*((K485-'Tela de entrada'!$G$14)/(IF(SUMIFS($K$2:$K$745,$B$2:$B$745,B485,$A$2:$A$745,A485)-('Tela de entrada'!$G$14*'Tela de entrada'!$D$12)=0,1,(SUMIFS($K$2:$K$745,$B$2:$B$745,B485,$A$2:$A$745,A485)-('Tela de entrada'!$G$14*'Tela de entrada'!$D$12)))))</f>
        <v>0</v>
      </c>
      <c r="M485" s="1">
        <f>MAX(0,(SUMIFS($J$2:$J$745,$B$2:$B$745,B485,$A$2:$A$745,A485)-SUMIFS($K$2:$K$745,$B$2:$B$745,B485,$A$2:$A$745,A485)))*(('Tela de entrada'!$G$15-K485)/(IF((('Tela de entrada'!$G$15*'Tela de entrada'!$D$12)-SUMIFS($K$2:$K$745,$B$2:$B$745,B485,$A$2:$A$745,A485))=0,1,(('Tela de entrada'!$G$15*'Tela de entrada'!$D$12)-SUMIFS($K$2:$K$745,$B$2:$B$745,B485,$A$2:$A$745,A485)))))</f>
        <v>0.46941253516414039</v>
      </c>
      <c r="N485" s="1">
        <f>IFERROR(IF(SUM('Tela de entrada'!$G$20:$G$763)&gt;0,INDEX('Tela de entrada'!$G$20:$G$763,MATCH('Contrato Firme'!D485,'Tela de entrada'!$F$20:$F$763,0),1),K485-L485+M485),0)</f>
        <v>8.2814125351641401</v>
      </c>
    </row>
    <row r="486" spans="1:14" x14ac:dyDescent="0.25">
      <c r="A486">
        <v>1</v>
      </c>
      <c r="B486">
        <v>1</v>
      </c>
      <c r="C486">
        <v>1</v>
      </c>
      <c r="D486">
        <v>485</v>
      </c>
      <c r="E486">
        <v>1</v>
      </c>
      <c r="F486" s="1">
        <f>INDEX('Tela de entrada'!$C$20:$C$763,MATCH('Contrato Firme'!D486,'Tela de entrada'!$B$20:$B$763,0),1)</f>
        <v>47</v>
      </c>
      <c r="G486">
        <v>0</v>
      </c>
      <c r="H486">
        <f t="shared" si="18"/>
        <v>47</v>
      </c>
      <c r="I486" s="1">
        <f t="shared" si="19"/>
        <v>2.3500000000000001E-3</v>
      </c>
      <c r="J486" s="1">
        <f>IF('Tela de entrada'!$G$13="carga",('Tela de entrada'!$G$12*'Tela de entrada'!$D$12)*I486,'Tela de entrada'!$G$12)</f>
        <v>17.484000000000002</v>
      </c>
      <c r="K486" s="1">
        <f>IF('Tela de entrada'!$G$12&gt;0,IFERROR(MIN('Tela de entrada'!$G$15,MAX(J486,'Tela de entrada'!$G$14)),""),0)</f>
        <v>15</v>
      </c>
      <c r="L486" s="1">
        <f>MAX(0,(SUMIFS($K$2:$K$745,$B$2:$B$745,B486,$A$2:$A$745,A486)-SUMIFS($J$2:$J$745,$B$2:$B$745,B486,$A$2:$A$745,A486)))*((K486-'Tela de entrada'!$G$14)/(IF(SUMIFS($K$2:$K$745,$B$2:$B$745,B486,$A$2:$A$745,A486)-('Tela de entrada'!$G$14*'Tela de entrada'!$D$12)=0,1,(SUMIFS($K$2:$K$745,$B$2:$B$745,B486,$A$2:$A$745,A486)-('Tela de entrada'!$G$14*'Tela de entrada'!$D$12)))))</f>
        <v>0</v>
      </c>
      <c r="M486" s="1">
        <f>MAX(0,(SUMIFS($J$2:$J$745,$B$2:$B$745,B486,$A$2:$A$745,A486)-SUMIFS($K$2:$K$745,$B$2:$B$745,B486,$A$2:$A$745,A486)))*(('Tela de entrada'!$G$15-K486)/(IF((('Tela de entrada'!$G$15*'Tela de entrada'!$D$12)-SUMIFS($K$2:$K$745,$B$2:$B$745,B486,$A$2:$A$745,A486))=0,1,(('Tela de entrada'!$G$15*'Tela de entrada'!$D$12)-SUMIFS($K$2:$K$745,$B$2:$B$745,B486,$A$2:$A$745,A486)))))</f>
        <v>0</v>
      </c>
      <c r="N486" s="1">
        <f>IFERROR(IF(SUM('Tela de entrada'!$G$20:$G$763)&gt;0,INDEX('Tela de entrada'!$G$20:$G$763,MATCH('Contrato Firme'!D486,'Tela de entrada'!$F$20:$F$763,0),1),K486-L486+M486),0)</f>
        <v>15</v>
      </c>
    </row>
    <row r="487" spans="1:14" x14ac:dyDescent="0.25">
      <c r="A487">
        <v>1</v>
      </c>
      <c r="B487">
        <v>1</v>
      </c>
      <c r="C487">
        <v>1</v>
      </c>
      <c r="D487">
        <v>486</v>
      </c>
      <c r="E487">
        <v>1</v>
      </c>
      <c r="F487" s="1">
        <f>INDEX('Tela de entrada'!$C$20:$C$763,MATCH('Contrato Firme'!D487,'Tela de entrada'!$B$20:$B$763,0),1)</f>
        <v>8</v>
      </c>
      <c r="G487">
        <v>0</v>
      </c>
      <c r="H487">
        <f t="shared" si="18"/>
        <v>8</v>
      </c>
      <c r="I487" s="1">
        <f t="shared" si="19"/>
        <v>4.0000000000000002E-4</v>
      </c>
      <c r="J487" s="1">
        <f>IF('Tela de entrada'!$G$13="carga",('Tela de entrada'!$G$12*'Tela de entrada'!$D$12)*I487,'Tela de entrada'!$G$12)</f>
        <v>2.976</v>
      </c>
      <c r="K487" s="1">
        <f>IF('Tela de entrada'!$G$12&gt;0,IFERROR(MIN('Tela de entrada'!$G$15,MAX(J487,'Tela de entrada'!$G$14)),""),0)</f>
        <v>3</v>
      </c>
      <c r="L487" s="1">
        <f>MAX(0,(SUMIFS($K$2:$K$745,$B$2:$B$745,B487,$A$2:$A$745,A487)-SUMIFS($J$2:$J$745,$B$2:$B$745,B487,$A$2:$A$745,A487)))*((K487-'Tela de entrada'!$G$14)/(IF(SUMIFS($K$2:$K$745,$B$2:$B$745,B487,$A$2:$A$745,A487)-('Tela de entrada'!$G$14*'Tela de entrada'!$D$12)=0,1,(SUMIFS($K$2:$K$745,$B$2:$B$745,B487,$A$2:$A$745,A487)-('Tela de entrada'!$G$14*'Tela de entrada'!$D$12)))))</f>
        <v>0</v>
      </c>
      <c r="M487" s="1">
        <f>MAX(0,(SUMIFS($J$2:$J$745,$B$2:$B$745,B487,$A$2:$A$745,A487)-SUMIFS($K$2:$K$745,$B$2:$B$745,B487,$A$2:$A$745,A487)))*(('Tela de entrada'!$G$15-K487)/(IF((('Tela de entrada'!$G$15*'Tela de entrada'!$D$12)-SUMIFS($K$2:$K$745,$B$2:$B$745,B487,$A$2:$A$745,A487))=0,1,(('Tela de entrada'!$G$15*'Tela de entrada'!$D$12)-SUMIFS($K$2:$K$745,$B$2:$B$745,B487,$A$2:$A$745,A487)))))</f>
        <v>0.78366032581659484</v>
      </c>
      <c r="N487" s="1">
        <f>IFERROR(IF(SUM('Tela de entrada'!$G$20:$G$763)&gt;0,INDEX('Tela de entrada'!$G$20:$G$763,MATCH('Contrato Firme'!D487,'Tela de entrada'!$F$20:$F$763,0),1),K487-L487+M487),0)</f>
        <v>3.7836603258165948</v>
      </c>
    </row>
    <row r="488" spans="1:14" x14ac:dyDescent="0.25">
      <c r="A488">
        <v>1</v>
      </c>
      <c r="B488">
        <v>1</v>
      </c>
      <c r="C488">
        <v>1</v>
      </c>
      <c r="D488">
        <v>487</v>
      </c>
      <c r="E488">
        <v>1</v>
      </c>
      <c r="F488" s="1">
        <f>INDEX('Tela de entrada'!$C$20:$C$763,MATCH('Contrato Firme'!D488,'Tela de entrada'!$B$20:$B$763,0),1)</f>
        <v>7</v>
      </c>
      <c r="G488">
        <v>0</v>
      </c>
      <c r="H488">
        <f t="shared" si="18"/>
        <v>7</v>
      </c>
      <c r="I488" s="1">
        <f t="shared" si="19"/>
        <v>3.5E-4</v>
      </c>
      <c r="J488" s="1">
        <f>IF('Tela de entrada'!$G$13="carga",('Tela de entrada'!$G$12*'Tela de entrada'!$D$12)*I488,'Tela de entrada'!$G$12)</f>
        <v>2.6040000000000001</v>
      </c>
      <c r="K488" s="1">
        <f>IF('Tela de entrada'!$G$12&gt;0,IFERROR(MIN('Tela de entrada'!$G$15,MAX(J488,'Tela de entrada'!$G$14)),""),0)</f>
        <v>3</v>
      </c>
      <c r="L488" s="1">
        <f>MAX(0,(SUMIFS($K$2:$K$745,$B$2:$B$745,B488,$A$2:$A$745,A488)-SUMIFS($J$2:$J$745,$B$2:$B$745,B488,$A$2:$A$745,A488)))*((K488-'Tela de entrada'!$G$14)/(IF(SUMIFS($K$2:$K$745,$B$2:$B$745,B488,$A$2:$A$745,A488)-('Tela de entrada'!$G$14*'Tela de entrada'!$D$12)=0,1,(SUMIFS($K$2:$K$745,$B$2:$B$745,B488,$A$2:$A$745,A488)-('Tela de entrada'!$G$14*'Tela de entrada'!$D$12)))))</f>
        <v>0</v>
      </c>
      <c r="M488" s="1">
        <f>MAX(0,(SUMIFS($J$2:$J$745,$B$2:$B$745,B488,$A$2:$A$745,A488)-SUMIFS($K$2:$K$745,$B$2:$B$745,B488,$A$2:$A$745,A488)))*(('Tela de entrada'!$G$15-K488)/(IF((('Tela de entrada'!$G$15*'Tela de entrada'!$D$12)-SUMIFS($K$2:$K$745,$B$2:$B$745,B488,$A$2:$A$745,A488))=0,1,(('Tela de entrada'!$G$15*'Tela de entrada'!$D$12)-SUMIFS($K$2:$K$745,$B$2:$B$745,B488,$A$2:$A$745,A488)))))</f>
        <v>0.78366032581659484</v>
      </c>
      <c r="N488" s="1">
        <f>IFERROR(IF(SUM('Tela de entrada'!$G$20:$G$763)&gt;0,INDEX('Tela de entrada'!$G$20:$G$763,MATCH('Contrato Firme'!D488,'Tela de entrada'!$F$20:$F$763,0),1),K488-L488+M488),0)</f>
        <v>3.7836603258165948</v>
      </c>
    </row>
    <row r="489" spans="1:14" x14ac:dyDescent="0.25">
      <c r="A489">
        <v>1</v>
      </c>
      <c r="B489">
        <v>1</v>
      </c>
      <c r="C489">
        <v>1</v>
      </c>
      <c r="D489">
        <v>488</v>
      </c>
      <c r="E489">
        <v>1</v>
      </c>
      <c r="F489" s="1">
        <f>INDEX('Tela de entrada'!$C$20:$C$763,MATCH('Contrato Firme'!D489,'Tela de entrada'!$B$20:$B$763,0),1)</f>
        <v>41</v>
      </c>
      <c r="G489">
        <v>0</v>
      </c>
      <c r="H489">
        <f t="shared" si="18"/>
        <v>41</v>
      </c>
      <c r="I489" s="1">
        <f t="shared" si="19"/>
        <v>2.0500000000000002E-3</v>
      </c>
      <c r="J489" s="1">
        <f>IF('Tela de entrada'!$G$13="carga",('Tela de entrada'!$G$12*'Tela de entrada'!$D$12)*I489,'Tela de entrada'!$G$12)</f>
        <v>15.252000000000001</v>
      </c>
      <c r="K489" s="1">
        <f>IF('Tela de entrada'!$G$12&gt;0,IFERROR(MIN('Tela de entrada'!$G$15,MAX(J489,'Tela de entrada'!$G$14)),""),0)</f>
        <v>15</v>
      </c>
      <c r="L489" s="1">
        <f>MAX(0,(SUMIFS($K$2:$K$745,$B$2:$B$745,B489,$A$2:$A$745,A489)-SUMIFS($J$2:$J$745,$B$2:$B$745,B489,$A$2:$A$745,A489)))*((K489-'Tela de entrada'!$G$14)/(IF(SUMIFS($K$2:$K$745,$B$2:$B$745,B489,$A$2:$A$745,A489)-('Tela de entrada'!$G$14*'Tela de entrada'!$D$12)=0,1,(SUMIFS($K$2:$K$745,$B$2:$B$745,B489,$A$2:$A$745,A489)-('Tela de entrada'!$G$14*'Tela de entrada'!$D$12)))))</f>
        <v>0</v>
      </c>
      <c r="M489" s="1">
        <f>MAX(0,(SUMIFS($J$2:$J$745,$B$2:$B$745,B489,$A$2:$A$745,A489)-SUMIFS($K$2:$K$745,$B$2:$B$745,B489,$A$2:$A$745,A489)))*(('Tela de entrada'!$G$15-K489)/(IF((('Tela de entrada'!$G$15*'Tela de entrada'!$D$12)-SUMIFS($K$2:$K$745,$B$2:$B$745,B489,$A$2:$A$745,A489))=0,1,(('Tela de entrada'!$G$15*'Tela de entrada'!$D$12)-SUMIFS($K$2:$K$745,$B$2:$B$745,B489,$A$2:$A$745,A489)))))</f>
        <v>0</v>
      </c>
      <c r="N489" s="1">
        <f>IFERROR(IF(SUM('Tela de entrada'!$G$20:$G$763)&gt;0,INDEX('Tela de entrada'!$G$20:$G$763,MATCH('Contrato Firme'!D489,'Tela de entrada'!$F$20:$F$763,0),1),K489-L489+M489),0)</f>
        <v>15</v>
      </c>
    </row>
    <row r="490" spans="1:14" x14ac:dyDescent="0.25">
      <c r="A490">
        <v>1</v>
      </c>
      <c r="B490">
        <v>1</v>
      </c>
      <c r="C490">
        <v>1</v>
      </c>
      <c r="D490">
        <v>489</v>
      </c>
      <c r="E490">
        <v>1</v>
      </c>
      <c r="F490" s="1">
        <f>INDEX('Tela de entrada'!$C$20:$C$763,MATCH('Contrato Firme'!D490,'Tela de entrada'!$B$20:$B$763,0),1)</f>
        <v>28</v>
      </c>
      <c r="G490">
        <v>0</v>
      </c>
      <c r="H490">
        <f t="shared" si="18"/>
        <v>28</v>
      </c>
      <c r="I490" s="1">
        <f t="shared" si="19"/>
        <v>1.4E-3</v>
      </c>
      <c r="J490" s="1">
        <f>IF('Tela de entrada'!$G$13="carga",('Tela de entrada'!$G$12*'Tela de entrada'!$D$12)*I490,'Tela de entrada'!$G$12)</f>
        <v>10.416</v>
      </c>
      <c r="K490" s="1">
        <f>IF('Tela de entrada'!$G$12&gt;0,IFERROR(MIN('Tela de entrada'!$G$15,MAX(J490,'Tela de entrada'!$G$14)),""),0)</f>
        <v>10.416</v>
      </c>
      <c r="L490" s="1">
        <f>MAX(0,(SUMIFS($K$2:$K$745,$B$2:$B$745,B490,$A$2:$A$745,A490)-SUMIFS($J$2:$J$745,$B$2:$B$745,B490,$A$2:$A$745,A490)))*((K490-'Tela de entrada'!$G$14)/(IF(SUMIFS($K$2:$K$745,$B$2:$B$745,B490,$A$2:$A$745,A490)-('Tela de entrada'!$G$14*'Tela de entrada'!$D$12)=0,1,(SUMIFS($K$2:$K$745,$B$2:$B$745,B490,$A$2:$A$745,A490)-('Tela de entrada'!$G$14*'Tela de entrada'!$D$12)))))</f>
        <v>0</v>
      </c>
      <c r="M490" s="1">
        <f>MAX(0,(SUMIFS($J$2:$J$745,$B$2:$B$745,B490,$A$2:$A$745,A490)-SUMIFS($K$2:$K$745,$B$2:$B$745,B490,$A$2:$A$745,A490)))*(('Tela de entrada'!$G$15-K490)/(IF((('Tela de entrada'!$G$15*'Tela de entrada'!$D$12)-SUMIFS($K$2:$K$745,$B$2:$B$745,B490,$A$2:$A$745,A490))=0,1,(('Tela de entrada'!$G$15*'Tela de entrada'!$D$12)-SUMIFS($K$2:$K$745,$B$2:$B$745,B490,$A$2:$A$745,A490)))))</f>
        <v>0.2993582444619392</v>
      </c>
      <c r="N490" s="1">
        <f>IFERROR(IF(SUM('Tela de entrada'!$G$20:$G$763)&gt;0,INDEX('Tela de entrada'!$G$20:$G$763,MATCH('Contrato Firme'!D490,'Tela de entrada'!$F$20:$F$763,0),1),K490-L490+M490),0)</f>
        <v>10.715358244461939</v>
      </c>
    </row>
    <row r="491" spans="1:14" x14ac:dyDescent="0.25">
      <c r="A491">
        <v>1</v>
      </c>
      <c r="B491">
        <v>1</v>
      </c>
      <c r="C491">
        <v>1</v>
      </c>
      <c r="D491">
        <v>490</v>
      </c>
      <c r="E491">
        <v>1</v>
      </c>
      <c r="F491" s="1">
        <f>INDEX('Tela de entrada'!$C$20:$C$763,MATCH('Contrato Firme'!D491,'Tela de entrada'!$B$20:$B$763,0),1)</f>
        <v>24</v>
      </c>
      <c r="G491">
        <v>0</v>
      </c>
      <c r="H491">
        <f t="shared" si="18"/>
        <v>24</v>
      </c>
      <c r="I491" s="1">
        <f t="shared" si="19"/>
        <v>1.1999999999999999E-3</v>
      </c>
      <c r="J491" s="1">
        <f>IF('Tela de entrada'!$G$13="carga",('Tela de entrada'!$G$12*'Tela de entrada'!$D$12)*I491,'Tela de entrada'!$G$12)</f>
        <v>8.927999999999999</v>
      </c>
      <c r="K491" s="1">
        <f>IF('Tela de entrada'!$G$12&gt;0,IFERROR(MIN('Tela de entrada'!$G$15,MAX(J491,'Tela de entrada'!$G$14)),""),0)</f>
        <v>8.927999999999999</v>
      </c>
      <c r="L491" s="1">
        <f>MAX(0,(SUMIFS($K$2:$K$745,$B$2:$B$745,B491,$A$2:$A$745,A491)-SUMIFS($J$2:$J$745,$B$2:$B$745,B491,$A$2:$A$745,A491)))*((K491-'Tela de entrada'!$G$14)/(IF(SUMIFS($K$2:$K$745,$B$2:$B$745,B491,$A$2:$A$745,A491)-('Tela de entrada'!$G$14*'Tela de entrada'!$D$12)=0,1,(SUMIFS($K$2:$K$745,$B$2:$B$745,B491,$A$2:$A$745,A491)-('Tela de entrada'!$G$14*'Tela de entrada'!$D$12)))))</f>
        <v>0</v>
      </c>
      <c r="M491" s="1">
        <f>MAX(0,(SUMIFS($J$2:$J$745,$B$2:$B$745,B491,$A$2:$A$745,A491)-SUMIFS($K$2:$K$745,$B$2:$B$745,B491,$A$2:$A$745,A491)))*(('Tela de entrada'!$G$15-K491)/(IF((('Tela de entrada'!$G$15*'Tela de entrada'!$D$12)-SUMIFS($K$2:$K$745,$B$2:$B$745,B491,$A$2:$A$745,A491))=0,1,(('Tela de entrada'!$G$15*'Tela de entrada'!$D$12)-SUMIFS($K$2:$K$745,$B$2:$B$745,B491,$A$2:$A$745,A491)))))</f>
        <v>0.39653212486319711</v>
      </c>
      <c r="N491" s="1">
        <f>IFERROR(IF(SUM('Tela de entrada'!$G$20:$G$763)&gt;0,INDEX('Tela de entrada'!$G$20:$G$763,MATCH('Contrato Firme'!D491,'Tela de entrada'!$F$20:$F$763,0),1),K491-L491+M491),0)</f>
        <v>9.3245321248631967</v>
      </c>
    </row>
    <row r="492" spans="1:14" x14ac:dyDescent="0.25">
      <c r="A492">
        <v>1</v>
      </c>
      <c r="B492">
        <v>1</v>
      </c>
      <c r="C492">
        <v>1</v>
      </c>
      <c r="D492">
        <v>491</v>
      </c>
      <c r="E492">
        <v>1</v>
      </c>
      <c r="F492" s="1">
        <f>INDEX('Tela de entrada'!$C$20:$C$763,MATCH('Contrato Firme'!D492,'Tela de entrada'!$B$20:$B$763,0),1)</f>
        <v>20</v>
      </c>
      <c r="G492">
        <v>0</v>
      </c>
      <c r="H492">
        <f t="shared" si="18"/>
        <v>20</v>
      </c>
      <c r="I492" s="1">
        <f t="shared" si="19"/>
        <v>1E-3</v>
      </c>
      <c r="J492" s="1">
        <f>IF('Tela de entrada'!$G$13="carga",('Tela de entrada'!$G$12*'Tela de entrada'!$D$12)*I492,'Tela de entrada'!$G$12)</f>
        <v>7.44</v>
      </c>
      <c r="K492" s="1">
        <f>IF('Tela de entrada'!$G$12&gt;0,IFERROR(MIN('Tela de entrada'!$G$15,MAX(J492,'Tela de entrada'!$G$14)),""),0)</f>
        <v>7.44</v>
      </c>
      <c r="L492" s="1">
        <f>MAX(0,(SUMIFS($K$2:$K$745,$B$2:$B$745,B492,$A$2:$A$745,A492)-SUMIFS($J$2:$J$745,$B$2:$B$745,B492,$A$2:$A$745,A492)))*((K492-'Tela de entrada'!$G$14)/(IF(SUMIFS($K$2:$K$745,$B$2:$B$745,B492,$A$2:$A$745,A492)-('Tela de entrada'!$G$14*'Tela de entrada'!$D$12)=0,1,(SUMIFS($K$2:$K$745,$B$2:$B$745,B492,$A$2:$A$745,A492)-('Tela de entrada'!$G$14*'Tela de entrada'!$D$12)))))</f>
        <v>0</v>
      </c>
      <c r="M492" s="1">
        <f>MAX(0,(SUMIFS($J$2:$J$745,$B$2:$B$745,B492,$A$2:$A$745,A492)-SUMIFS($K$2:$K$745,$B$2:$B$745,B492,$A$2:$A$745,A492)))*(('Tela de entrada'!$G$15-K492)/(IF((('Tela de entrada'!$G$15*'Tela de entrada'!$D$12)-SUMIFS($K$2:$K$745,$B$2:$B$745,B492,$A$2:$A$745,A492))=0,1,(('Tela de entrada'!$G$15*'Tela de entrada'!$D$12)-SUMIFS($K$2:$K$745,$B$2:$B$745,B492,$A$2:$A$745,A492)))))</f>
        <v>0.49370600526445474</v>
      </c>
      <c r="N492" s="1">
        <f>IFERROR(IF(SUM('Tela de entrada'!$G$20:$G$763)&gt;0,INDEX('Tela de entrada'!$G$20:$G$763,MATCH('Contrato Firme'!D492,'Tela de entrada'!$F$20:$F$763,0),1),K492-L492+M492),0)</f>
        <v>7.9337060052644555</v>
      </c>
    </row>
    <row r="493" spans="1:14" x14ac:dyDescent="0.25">
      <c r="A493">
        <v>1</v>
      </c>
      <c r="B493">
        <v>1</v>
      </c>
      <c r="C493">
        <v>1</v>
      </c>
      <c r="D493">
        <v>492</v>
      </c>
      <c r="E493">
        <v>1</v>
      </c>
      <c r="F493" s="1">
        <f>INDEX('Tela de entrada'!$C$20:$C$763,MATCH('Contrato Firme'!D493,'Tela de entrada'!$B$20:$B$763,0),1)</f>
        <v>18</v>
      </c>
      <c r="G493">
        <v>0</v>
      </c>
      <c r="H493">
        <f t="shared" si="18"/>
        <v>18</v>
      </c>
      <c r="I493" s="1">
        <f t="shared" si="19"/>
        <v>8.9999999999999998E-4</v>
      </c>
      <c r="J493" s="1">
        <f>IF('Tela de entrada'!$G$13="carga",('Tela de entrada'!$G$12*'Tela de entrada'!$D$12)*I493,'Tela de entrada'!$G$12)</f>
        <v>6.6959999999999997</v>
      </c>
      <c r="K493" s="1">
        <f>IF('Tela de entrada'!$G$12&gt;0,IFERROR(MIN('Tela de entrada'!$G$15,MAX(J493,'Tela de entrada'!$G$14)),""),0)</f>
        <v>6.6959999999999997</v>
      </c>
      <c r="L493" s="1">
        <f>MAX(0,(SUMIFS($K$2:$K$745,$B$2:$B$745,B493,$A$2:$A$745,A493)-SUMIFS($J$2:$J$745,$B$2:$B$745,B493,$A$2:$A$745,A493)))*((K493-'Tela de entrada'!$G$14)/(IF(SUMIFS($K$2:$K$745,$B$2:$B$745,B493,$A$2:$A$745,A493)-('Tela de entrada'!$G$14*'Tela de entrada'!$D$12)=0,1,(SUMIFS($K$2:$K$745,$B$2:$B$745,B493,$A$2:$A$745,A493)-('Tela de entrada'!$G$14*'Tela de entrada'!$D$12)))))</f>
        <v>0</v>
      </c>
      <c r="M493" s="1">
        <f>MAX(0,(SUMIFS($J$2:$J$745,$B$2:$B$745,B493,$A$2:$A$745,A493)-SUMIFS($K$2:$K$745,$B$2:$B$745,B493,$A$2:$A$745,A493)))*(('Tela de entrada'!$G$15-K493)/(IF((('Tela de entrada'!$G$15*'Tela de entrada'!$D$12)-SUMIFS($K$2:$K$745,$B$2:$B$745,B493,$A$2:$A$745,A493))=0,1,(('Tela de entrada'!$G$15*'Tela de entrada'!$D$12)-SUMIFS($K$2:$K$745,$B$2:$B$745,B493,$A$2:$A$745,A493)))))</f>
        <v>0.54229294546508366</v>
      </c>
      <c r="N493" s="1">
        <f>IFERROR(IF(SUM('Tela de entrada'!$G$20:$G$763)&gt;0,INDEX('Tela de entrada'!$G$20:$G$763,MATCH('Contrato Firme'!D493,'Tela de entrada'!$F$20:$F$763,0),1),K493-L493+M493),0)</f>
        <v>7.2382929454650835</v>
      </c>
    </row>
    <row r="494" spans="1:14" x14ac:dyDescent="0.25">
      <c r="A494">
        <v>1</v>
      </c>
      <c r="B494">
        <v>1</v>
      </c>
      <c r="C494">
        <v>1</v>
      </c>
      <c r="D494">
        <v>493</v>
      </c>
      <c r="E494">
        <v>1</v>
      </c>
      <c r="F494" s="1">
        <f>INDEX('Tela de entrada'!$C$20:$C$763,MATCH('Contrato Firme'!D494,'Tela de entrada'!$B$20:$B$763,0),1)</f>
        <v>44</v>
      </c>
      <c r="G494">
        <v>0</v>
      </c>
      <c r="H494">
        <f t="shared" si="18"/>
        <v>44</v>
      </c>
      <c r="I494" s="1">
        <f t="shared" si="19"/>
        <v>2.2000000000000001E-3</v>
      </c>
      <c r="J494" s="1">
        <f>IF('Tela de entrada'!$G$13="carga",('Tela de entrada'!$G$12*'Tela de entrada'!$D$12)*I494,'Tela de entrada'!$G$12)</f>
        <v>16.368000000000002</v>
      </c>
      <c r="K494" s="1">
        <f>IF('Tela de entrada'!$G$12&gt;0,IFERROR(MIN('Tela de entrada'!$G$15,MAX(J494,'Tela de entrada'!$G$14)),""),0)</f>
        <v>15</v>
      </c>
      <c r="L494" s="1">
        <f>MAX(0,(SUMIFS($K$2:$K$745,$B$2:$B$745,B494,$A$2:$A$745,A494)-SUMIFS($J$2:$J$745,$B$2:$B$745,B494,$A$2:$A$745,A494)))*((K494-'Tela de entrada'!$G$14)/(IF(SUMIFS($K$2:$K$745,$B$2:$B$745,B494,$A$2:$A$745,A494)-('Tela de entrada'!$G$14*'Tela de entrada'!$D$12)=0,1,(SUMIFS($K$2:$K$745,$B$2:$B$745,B494,$A$2:$A$745,A494)-('Tela de entrada'!$G$14*'Tela de entrada'!$D$12)))))</f>
        <v>0</v>
      </c>
      <c r="M494" s="1">
        <f>MAX(0,(SUMIFS($J$2:$J$745,$B$2:$B$745,B494,$A$2:$A$745,A494)-SUMIFS($K$2:$K$745,$B$2:$B$745,B494,$A$2:$A$745,A494)))*(('Tela de entrada'!$G$15-K494)/(IF((('Tela de entrada'!$G$15*'Tela de entrada'!$D$12)-SUMIFS($K$2:$K$745,$B$2:$B$745,B494,$A$2:$A$745,A494))=0,1,(('Tela de entrada'!$G$15*'Tela de entrada'!$D$12)-SUMIFS($K$2:$K$745,$B$2:$B$745,B494,$A$2:$A$745,A494)))))</f>
        <v>0</v>
      </c>
      <c r="N494" s="1">
        <f>IFERROR(IF(SUM('Tela de entrada'!$G$20:$G$763)&gt;0,INDEX('Tela de entrada'!$G$20:$G$763,MATCH('Contrato Firme'!D494,'Tela de entrada'!$F$20:$F$763,0),1),K494-L494+M494),0)</f>
        <v>15</v>
      </c>
    </row>
    <row r="495" spans="1:14" x14ac:dyDescent="0.25">
      <c r="A495">
        <v>1</v>
      </c>
      <c r="B495">
        <v>1</v>
      </c>
      <c r="C495">
        <v>1</v>
      </c>
      <c r="D495">
        <v>494</v>
      </c>
      <c r="E495">
        <v>1</v>
      </c>
      <c r="F495" s="1">
        <f>INDEX('Tela de entrada'!$C$20:$C$763,MATCH('Contrato Firme'!D495,'Tela de entrada'!$B$20:$B$763,0),1)</f>
        <v>5</v>
      </c>
      <c r="G495">
        <v>0</v>
      </c>
      <c r="H495">
        <f t="shared" si="18"/>
        <v>5</v>
      </c>
      <c r="I495" s="1">
        <f t="shared" si="19"/>
        <v>2.5000000000000001E-4</v>
      </c>
      <c r="J495" s="1">
        <f>IF('Tela de entrada'!$G$13="carga",('Tela de entrada'!$G$12*'Tela de entrada'!$D$12)*I495,'Tela de entrada'!$G$12)</f>
        <v>1.86</v>
      </c>
      <c r="K495" s="1">
        <f>IF('Tela de entrada'!$G$12&gt;0,IFERROR(MIN('Tela de entrada'!$G$15,MAX(J495,'Tela de entrada'!$G$14)),""),0)</f>
        <v>3</v>
      </c>
      <c r="L495" s="1">
        <f>MAX(0,(SUMIFS($K$2:$K$745,$B$2:$B$745,B495,$A$2:$A$745,A495)-SUMIFS($J$2:$J$745,$B$2:$B$745,B495,$A$2:$A$745,A495)))*((K495-'Tela de entrada'!$G$14)/(IF(SUMIFS($K$2:$K$745,$B$2:$B$745,B495,$A$2:$A$745,A495)-('Tela de entrada'!$G$14*'Tela de entrada'!$D$12)=0,1,(SUMIFS($K$2:$K$745,$B$2:$B$745,B495,$A$2:$A$745,A495)-('Tela de entrada'!$G$14*'Tela de entrada'!$D$12)))))</f>
        <v>0</v>
      </c>
      <c r="M495" s="1">
        <f>MAX(0,(SUMIFS($J$2:$J$745,$B$2:$B$745,B495,$A$2:$A$745,A495)-SUMIFS($K$2:$K$745,$B$2:$B$745,B495,$A$2:$A$745,A495)))*(('Tela de entrada'!$G$15-K495)/(IF((('Tela de entrada'!$G$15*'Tela de entrada'!$D$12)-SUMIFS($K$2:$K$745,$B$2:$B$745,B495,$A$2:$A$745,A495))=0,1,(('Tela de entrada'!$G$15*'Tela de entrada'!$D$12)-SUMIFS($K$2:$K$745,$B$2:$B$745,B495,$A$2:$A$745,A495)))))</f>
        <v>0.78366032581659484</v>
      </c>
      <c r="N495" s="1">
        <f>IFERROR(IF(SUM('Tela de entrada'!$G$20:$G$763)&gt;0,INDEX('Tela de entrada'!$G$20:$G$763,MATCH('Contrato Firme'!D495,'Tela de entrada'!$F$20:$F$763,0),1),K495-L495+M495),0)</f>
        <v>3.7836603258165948</v>
      </c>
    </row>
    <row r="496" spans="1:14" x14ac:dyDescent="0.25">
      <c r="A496">
        <v>1</v>
      </c>
      <c r="B496">
        <v>1</v>
      </c>
      <c r="C496">
        <v>1</v>
      </c>
      <c r="D496">
        <v>495</v>
      </c>
      <c r="E496">
        <v>1</v>
      </c>
      <c r="F496" s="1">
        <f>INDEX('Tela de entrada'!$C$20:$C$763,MATCH('Contrato Firme'!D496,'Tela de entrada'!$B$20:$B$763,0),1)</f>
        <v>45</v>
      </c>
      <c r="G496">
        <v>0</v>
      </c>
      <c r="H496">
        <f t="shared" si="18"/>
        <v>45</v>
      </c>
      <c r="I496" s="1">
        <f t="shared" si="19"/>
        <v>2.2499999999999998E-3</v>
      </c>
      <c r="J496" s="1">
        <f>IF('Tela de entrada'!$G$13="carga",('Tela de entrada'!$G$12*'Tela de entrada'!$D$12)*I496,'Tela de entrada'!$G$12)</f>
        <v>16.739999999999998</v>
      </c>
      <c r="K496" s="1">
        <f>IF('Tela de entrada'!$G$12&gt;0,IFERROR(MIN('Tela de entrada'!$G$15,MAX(J496,'Tela de entrada'!$G$14)),""),0)</f>
        <v>15</v>
      </c>
      <c r="L496" s="1">
        <f>MAX(0,(SUMIFS($K$2:$K$745,$B$2:$B$745,B496,$A$2:$A$745,A496)-SUMIFS($J$2:$J$745,$B$2:$B$745,B496,$A$2:$A$745,A496)))*((K496-'Tela de entrada'!$G$14)/(IF(SUMIFS($K$2:$K$745,$B$2:$B$745,B496,$A$2:$A$745,A496)-('Tela de entrada'!$G$14*'Tela de entrada'!$D$12)=0,1,(SUMIFS($K$2:$K$745,$B$2:$B$745,B496,$A$2:$A$745,A496)-('Tela de entrada'!$G$14*'Tela de entrada'!$D$12)))))</f>
        <v>0</v>
      </c>
      <c r="M496" s="1">
        <f>MAX(0,(SUMIFS($J$2:$J$745,$B$2:$B$745,B496,$A$2:$A$745,A496)-SUMIFS($K$2:$K$745,$B$2:$B$745,B496,$A$2:$A$745,A496)))*(('Tela de entrada'!$G$15-K496)/(IF((('Tela de entrada'!$G$15*'Tela de entrada'!$D$12)-SUMIFS($K$2:$K$745,$B$2:$B$745,B496,$A$2:$A$745,A496))=0,1,(('Tela de entrada'!$G$15*'Tela de entrada'!$D$12)-SUMIFS($K$2:$K$745,$B$2:$B$745,B496,$A$2:$A$745,A496)))))</f>
        <v>0</v>
      </c>
      <c r="N496" s="1">
        <f>IFERROR(IF(SUM('Tela de entrada'!$G$20:$G$763)&gt;0,INDEX('Tela de entrada'!$G$20:$G$763,MATCH('Contrato Firme'!D496,'Tela de entrada'!$F$20:$F$763,0),1),K496-L496+M496),0)</f>
        <v>15</v>
      </c>
    </row>
    <row r="497" spans="1:14" x14ac:dyDescent="0.25">
      <c r="A497">
        <v>1</v>
      </c>
      <c r="B497">
        <v>1</v>
      </c>
      <c r="C497">
        <v>1</v>
      </c>
      <c r="D497">
        <v>496</v>
      </c>
      <c r="E497">
        <v>1</v>
      </c>
      <c r="F497" s="1">
        <f>INDEX('Tela de entrada'!$C$20:$C$763,MATCH('Contrato Firme'!D497,'Tela de entrada'!$B$20:$B$763,0),1)</f>
        <v>22</v>
      </c>
      <c r="G497">
        <v>0</v>
      </c>
      <c r="H497">
        <f t="shared" si="18"/>
        <v>22</v>
      </c>
      <c r="I497" s="1">
        <f t="shared" si="19"/>
        <v>1.1000000000000001E-3</v>
      </c>
      <c r="J497" s="1">
        <f>IF('Tela de entrada'!$G$13="carga",('Tela de entrada'!$G$12*'Tela de entrada'!$D$12)*I497,'Tela de entrada'!$G$12)</f>
        <v>8.1840000000000011</v>
      </c>
      <c r="K497" s="1">
        <f>IF('Tela de entrada'!$G$12&gt;0,IFERROR(MIN('Tela de entrada'!$G$15,MAX(J497,'Tela de entrada'!$G$14)),""),0)</f>
        <v>8.1840000000000011</v>
      </c>
      <c r="L497" s="1">
        <f>MAX(0,(SUMIFS($K$2:$K$745,$B$2:$B$745,B497,$A$2:$A$745,A497)-SUMIFS($J$2:$J$745,$B$2:$B$745,B497,$A$2:$A$745,A497)))*((K497-'Tela de entrada'!$G$14)/(IF(SUMIFS($K$2:$K$745,$B$2:$B$745,B497,$A$2:$A$745,A497)-('Tela de entrada'!$G$14*'Tela de entrada'!$D$12)=0,1,(SUMIFS($K$2:$K$745,$B$2:$B$745,B497,$A$2:$A$745,A497)-('Tela de entrada'!$G$14*'Tela de entrada'!$D$12)))))</f>
        <v>0</v>
      </c>
      <c r="M497" s="1">
        <f>MAX(0,(SUMIFS($J$2:$J$745,$B$2:$B$745,B497,$A$2:$A$745,A497)-SUMIFS($K$2:$K$745,$B$2:$B$745,B497,$A$2:$A$745,A497)))*(('Tela de entrada'!$G$15-K497)/(IF((('Tela de entrada'!$G$15*'Tela de entrada'!$D$12)-SUMIFS($K$2:$K$745,$B$2:$B$745,B497,$A$2:$A$745,A497))=0,1,(('Tela de entrada'!$G$15*'Tela de entrada'!$D$12)-SUMIFS($K$2:$K$745,$B$2:$B$745,B497,$A$2:$A$745,A497)))))</f>
        <v>0.44511906506382587</v>
      </c>
      <c r="N497" s="1">
        <f>IFERROR(IF(SUM('Tela de entrada'!$G$20:$G$763)&gt;0,INDEX('Tela de entrada'!$G$20:$G$763,MATCH('Contrato Firme'!D497,'Tela de entrada'!$F$20:$F$763,0),1),K497-L497+M497),0)</f>
        <v>8.6291190650638274</v>
      </c>
    </row>
    <row r="498" spans="1:14" x14ac:dyDescent="0.25">
      <c r="A498">
        <v>1</v>
      </c>
      <c r="B498">
        <v>1</v>
      </c>
      <c r="C498">
        <v>1</v>
      </c>
      <c r="D498">
        <v>497</v>
      </c>
      <c r="E498">
        <v>1</v>
      </c>
      <c r="F498" s="1">
        <f>INDEX('Tela de entrada'!$C$20:$C$763,MATCH('Contrato Firme'!D498,'Tela de entrada'!$B$20:$B$763,0),1)</f>
        <v>34</v>
      </c>
      <c r="G498">
        <v>0</v>
      </c>
      <c r="H498">
        <f t="shared" si="18"/>
        <v>34</v>
      </c>
      <c r="I498" s="1">
        <f t="shared" si="19"/>
        <v>1.6999999999999999E-3</v>
      </c>
      <c r="J498" s="1">
        <f>IF('Tela de entrada'!$G$13="carga",('Tela de entrada'!$G$12*'Tela de entrada'!$D$12)*I498,'Tela de entrada'!$G$12)</f>
        <v>12.648</v>
      </c>
      <c r="K498" s="1">
        <f>IF('Tela de entrada'!$G$12&gt;0,IFERROR(MIN('Tela de entrada'!$G$15,MAX(J498,'Tela de entrada'!$G$14)),""),0)</f>
        <v>12.648</v>
      </c>
      <c r="L498" s="1">
        <f>MAX(0,(SUMIFS($K$2:$K$745,$B$2:$B$745,B498,$A$2:$A$745,A498)-SUMIFS($J$2:$J$745,$B$2:$B$745,B498,$A$2:$A$745,A498)))*((K498-'Tela de entrada'!$G$14)/(IF(SUMIFS($K$2:$K$745,$B$2:$B$745,B498,$A$2:$A$745,A498)-('Tela de entrada'!$G$14*'Tela de entrada'!$D$12)=0,1,(SUMIFS($K$2:$K$745,$B$2:$B$745,B498,$A$2:$A$745,A498)-('Tela de entrada'!$G$14*'Tela de entrada'!$D$12)))))</f>
        <v>0</v>
      </c>
      <c r="M498" s="1">
        <f>MAX(0,(SUMIFS($J$2:$J$745,$B$2:$B$745,B498,$A$2:$A$745,A498)-SUMIFS($K$2:$K$745,$B$2:$B$745,B498,$A$2:$A$745,A498)))*(('Tela de entrada'!$G$15-K498)/(IF((('Tela de entrada'!$G$15*'Tela de entrada'!$D$12)-SUMIFS($K$2:$K$745,$B$2:$B$745,B498,$A$2:$A$745,A498))=0,1,(('Tela de entrada'!$G$15*'Tela de entrada'!$D$12)-SUMIFS($K$2:$K$745,$B$2:$B$745,B498,$A$2:$A$745,A498)))))</f>
        <v>0.15359742386005262</v>
      </c>
      <c r="N498" s="1">
        <f>IFERROR(IF(SUM('Tela de entrada'!$G$20:$G$763)&gt;0,INDEX('Tela de entrada'!$G$20:$G$763,MATCH('Contrato Firme'!D498,'Tela de entrada'!$F$20:$F$763,0),1),K498-L498+M498),0)</f>
        <v>12.801597423860052</v>
      </c>
    </row>
    <row r="499" spans="1:14" x14ac:dyDescent="0.25">
      <c r="A499">
        <v>1</v>
      </c>
      <c r="B499">
        <v>1</v>
      </c>
      <c r="C499">
        <v>1</v>
      </c>
      <c r="D499">
        <v>498</v>
      </c>
      <c r="E499">
        <v>1</v>
      </c>
      <c r="F499" s="1">
        <f>INDEX('Tela de entrada'!$C$20:$C$763,MATCH('Contrato Firme'!D499,'Tela de entrada'!$B$20:$B$763,0),1)</f>
        <v>24</v>
      </c>
      <c r="G499">
        <v>0</v>
      </c>
      <c r="H499">
        <f t="shared" si="18"/>
        <v>24</v>
      </c>
      <c r="I499" s="1">
        <f t="shared" si="19"/>
        <v>1.1999999999999999E-3</v>
      </c>
      <c r="J499" s="1">
        <f>IF('Tela de entrada'!$G$13="carga",('Tela de entrada'!$G$12*'Tela de entrada'!$D$12)*I499,'Tela de entrada'!$G$12)</f>
        <v>8.927999999999999</v>
      </c>
      <c r="K499" s="1">
        <f>IF('Tela de entrada'!$G$12&gt;0,IFERROR(MIN('Tela de entrada'!$G$15,MAX(J499,'Tela de entrada'!$G$14)),""),0)</f>
        <v>8.927999999999999</v>
      </c>
      <c r="L499" s="1">
        <f>MAX(0,(SUMIFS($K$2:$K$745,$B$2:$B$745,B499,$A$2:$A$745,A499)-SUMIFS($J$2:$J$745,$B$2:$B$745,B499,$A$2:$A$745,A499)))*((K499-'Tela de entrada'!$G$14)/(IF(SUMIFS($K$2:$K$745,$B$2:$B$745,B499,$A$2:$A$745,A499)-('Tela de entrada'!$G$14*'Tela de entrada'!$D$12)=0,1,(SUMIFS($K$2:$K$745,$B$2:$B$745,B499,$A$2:$A$745,A499)-('Tela de entrada'!$G$14*'Tela de entrada'!$D$12)))))</f>
        <v>0</v>
      </c>
      <c r="M499" s="1">
        <f>MAX(0,(SUMIFS($J$2:$J$745,$B$2:$B$745,B499,$A$2:$A$745,A499)-SUMIFS($K$2:$K$745,$B$2:$B$745,B499,$A$2:$A$745,A499)))*(('Tela de entrada'!$G$15-K499)/(IF((('Tela de entrada'!$G$15*'Tela de entrada'!$D$12)-SUMIFS($K$2:$K$745,$B$2:$B$745,B499,$A$2:$A$745,A499))=0,1,(('Tela de entrada'!$G$15*'Tela de entrada'!$D$12)-SUMIFS($K$2:$K$745,$B$2:$B$745,B499,$A$2:$A$745,A499)))))</f>
        <v>0.39653212486319711</v>
      </c>
      <c r="N499" s="1">
        <f>IFERROR(IF(SUM('Tela de entrada'!$G$20:$G$763)&gt;0,INDEX('Tela de entrada'!$G$20:$G$763,MATCH('Contrato Firme'!D499,'Tela de entrada'!$F$20:$F$763,0),1),K499-L499+M499),0)</f>
        <v>9.3245321248631967</v>
      </c>
    </row>
    <row r="500" spans="1:14" x14ac:dyDescent="0.25">
      <c r="A500">
        <v>1</v>
      </c>
      <c r="B500">
        <v>1</v>
      </c>
      <c r="C500">
        <v>1</v>
      </c>
      <c r="D500">
        <v>499</v>
      </c>
      <c r="E500">
        <v>1</v>
      </c>
      <c r="F500" s="1">
        <f>INDEX('Tela de entrada'!$C$20:$C$763,MATCH('Contrato Firme'!D500,'Tela de entrada'!$B$20:$B$763,0),1)</f>
        <v>25</v>
      </c>
      <c r="G500">
        <v>0</v>
      </c>
      <c r="H500">
        <f t="shared" si="18"/>
        <v>25</v>
      </c>
      <c r="I500" s="1">
        <f t="shared" si="19"/>
        <v>1.25E-3</v>
      </c>
      <c r="J500" s="1">
        <f>IF('Tela de entrada'!$G$13="carga",('Tela de entrada'!$G$12*'Tela de entrada'!$D$12)*I500,'Tela de entrada'!$G$12)</f>
        <v>9.3000000000000007</v>
      </c>
      <c r="K500" s="1">
        <f>IF('Tela de entrada'!$G$12&gt;0,IFERROR(MIN('Tela de entrada'!$G$15,MAX(J500,'Tela de entrada'!$G$14)),""),0)</f>
        <v>9.3000000000000007</v>
      </c>
      <c r="L500" s="1">
        <f>MAX(0,(SUMIFS($K$2:$K$745,$B$2:$B$745,B500,$A$2:$A$745,A500)-SUMIFS($J$2:$J$745,$B$2:$B$745,B500,$A$2:$A$745,A500)))*((K500-'Tela de entrada'!$G$14)/(IF(SUMIFS($K$2:$K$745,$B$2:$B$745,B500,$A$2:$A$745,A500)-('Tela de entrada'!$G$14*'Tela de entrada'!$D$12)=0,1,(SUMIFS($K$2:$K$745,$B$2:$B$745,B500,$A$2:$A$745,A500)-('Tela de entrada'!$G$14*'Tela de entrada'!$D$12)))))</f>
        <v>0</v>
      </c>
      <c r="M500" s="1">
        <f>MAX(0,(SUMIFS($J$2:$J$745,$B$2:$B$745,B500,$A$2:$A$745,A500)-SUMIFS($K$2:$K$745,$B$2:$B$745,B500,$A$2:$A$745,A500)))*(('Tela de entrada'!$G$15-K500)/(IF((('Tela de entrada'!$G$15*'Tela de entrada'!$D$12)-SUMIFS($K$2:$K$745,$B$2:$B$745,B500,$A$2:$A$745,A500))=0,1,(('Tela de entrada'!$G$15*'Tela de entrada'!$D$12)-SUMIFS($K$2:$K$745,$B$2:$B$745,B500,$A$2:$A$745,A500)))))</f>
        <v>0.37223865476288254</v>
      </c>
      <c r="N500" s="1">
        <f>IFERROR(IF(SUM('Tela de entrada'!$G$20:$G$763)&gt;0,INDEX('Tela de entrada'!$G$20:$G$763,MATCH('Contrato Firme'!D500,'Tela de entrada'!$F$20:$F$763,0),1),K500-L500+M500),0)</f>
        <v>9.672238654762884</v>
      </c>
    </row>
    <row r="501" spans="1:14" x14ac:dyDescent="0.25">
      <c r="A501">
        <v>1</v>
      </c>
      <c r="B501">
        <v>1</v>
      </c>
      <c r="C501">
        <v>1</v>
      </c>
      <c r="D501">
        <v>500</v>
      </c>
      <c r="E501">
        <v>1</v>
      </c>
      <c r="F501" s="1">
        <f>INDEX('Tela de entrada'!$C$20:$C$763,MATCH('Contrato Firme'!D501,'Tela de entrada'!$B$20:$B$763,0),1)</f>
        <v>24</v>
      </c>
      <c r="G501">
        <v>0</v>
      </c>
      <c r="H501">
        <f t="shared" si="18"/>
        <v>24</v>
      </c>
      <c r="I501" s="1">
        <f t="shared" si="19"/>
        <v>1.1999999999999999E-3</v>
      </c>
      <c r="J501" s="1">
        <f>IF('Tela de entrada'!$G$13="carga",('Tela de entrada'!$G$12*'Tela de entrada'!$D$12)*I501,'Tela de entrada'!$G$12)</f>
        <v>8.927999999999999</v>
      </c>
      <c r="K501" s="1">
        <f>IF('Tela de entrada'!$G$12&gt;0,IFERROR(MIN('Tela de entrada'!$G$15,MAX(J501,'Tela de entrada'!$G$14)),""),0)</f>
        <v>8.927999999999999</v>
      </c>
      <c r="L501" s="1">
        <f>MAX(0,(SUMIFS($K$2:$K$745,$B$2:$B$745,B501,$A$2:$A$745,A501)-SUMIFS($J$2:$J$745,$B$2:$B$745,B501,$A$2:$A$745,A501)))*((K501-'Tela de entrada'!$G$14)/(IF(SUMIFS($K$2:$K$745,$B$2:$B$745,B501,$A$2:$A$745,A501)-('Tela de entrada'!$G$14*'Tela de entrada'!$D$12)=0,1,(SUMIFS($K$2:$K$745,$B$2:$B$745,B501,$A$2:$A$745,A501)-('Tela de entrada'!$G$14*'Tela de entrada'!$D$12)))))</f>
        <v>0</v>
      </c>
      <c r="M501" s="1">
        <f>MAX(0,(SUMIFS($J$2:$J$745,$B$2:$B$745,B501,$A$2:$A$745,A501)-SUMIFS($K$2:$K$745,$B$2:$B$745,B501,$A$2:$A$745,A501)))*(('Tela de entrada'!$G$15-K501)/(IF((('Tela de entrada'!$G$15*'Tela de entrada'!$D$12)-SUMIFS($K$2:$K$745,$B$2:$B$745,B501,$A$2:$A$745,A501))=0,1,(('Tela de entrada'!$G$15*'Tela de entrada'!$D$12)-SUMIFS($K$2:$K$745,$B$2:$B$745,B501,$A$2:$A$745,A501)))))</f>
        <v>0.39653212486319711</v>
      </c>
      <c r="N501" s="1">
        <f>IFERROR(IF(SUM('Tela de entrada'!$G$20:$G$763)&gt;0,INDEX('Tela de entrada'!$G$20:$G$763,MATCH('Contrato Firme'!D501,'Tela de entrada'!$F$20:$F$763,0),1),K501-L501+M501),0)</f>
        <v>9.3245321248631967</v>
      </c>
    </row>
    <row r="502" spans="1:14" x14ac:dyDescent="0.25">
      <c r="A502">
        <v>1</v>
      </c>
      <c r="B502">
        <v>1</v>
      </c>
      <c r="C502">
        <v>1</v>
      </c>
      <c r="D502">
        <v>501</v>
      </c>
      <c r="E502">
        <v>1</v>
      </c>
      <c r="F502" s="1">
        <f>INDEX('Tela de entrada'!$C$20:$C$763,MATCH('Contrato Firme'!D502,'Tela de entrada'!$B$20:$B$763,0),1)</f>
        <v>46</v>
      </c>
      <c r="G502">
        <v>0</v>
      </c>
      <c r="H502">
        <f t="shared" si="18"/>
        <v>46</v>
      </c>
      <c r="I502" s="1">
        <f t="shared" si="19"/>
        <v>2.3E-3</v>
      </c>
      <c r="J502" s="1">
        <f>IF('Tela de entrada'!$G$13="carga",('Tela de entrada'!$G$12*'Tela de entrada'!$D$12)*I502,'Tela de entrada'!$G$12)</f>
        <v>17.111999999999998</v>
      </c>
      <c r="K502" s="1">
        <f>IF('Tela de entrada'!$G$12&gt;0,IFERROR(MIN('Tela de entrada'!$G$15,MAX(J502,'Tela de entrada'!$G$14)),""),0)</f>
        <v>15</v>
      </c>
      <c r="L502" s="1">
        <f>MAX(0,(SUMIFS($K$2:$K$745,$B$2:$B$745,B502,$A$2:$A$745,A502)-SUMIFS($J$2:$J$745,$B$2:$B$745,B502,$A$2:$A$745,A502)))*((K502-'Tela de entrada'!$G$14)/(IF(SUMIFS($K$2:$K$745,$B$2:$B$745,B502,$A$2:$A$745,A502)-('Tela de entrada'!$G$14*'Tela de entrada'!$D$12)=0,1,(SUMIFS($K$2:$K$745,$B$2:$B$745,B502,$A$2:$A$745,A502)-('Tela de entrada'!$G$14*'Tela de entrada'!$D$12)))))</f>
        <v>0</v>
      </c>
      <c r="M502" s="1">
        <f>MAX(0,(SUMIFS($J$2:$J$745,$B$2:$B$745,B502,$A$2:$A$745,A502)-SUMIFS($K$2:$K$745,$B$2:$B$745,B502,$A$2:$A$745,A502)))*(('Tela de entrada'!$G$15-K502)/(IF((('Tela de entrada'!$G$15*'Tela de entrada'!$D$12)-SUMIFS($K$2:$K$745,$B$2:$B$745,B502,$A$2:$A$745,A502))=0,1,(('Tela de entrada'!$G$15*'Tela de entrada'!$D$12)-SUMIFS($K$2:$K$745,$B$2:$B$745,B502,$A$2:$A$745,A502)))))</f>
        <v>0</v>
      </c>
      <c r="N502" s="1">
        <f>IFERROR(IF(SUM('Tela de entrada'!$G$20:$G$763)&gt;0,INDEX('Tela de entrada'!$G$20:$G$763,MATCH('Contrato Firme'!D502,'Tela de entrada'!$F$20:$F$763,0),1),K502-L502+M502),0)</f>
        <v>15</v>
      </c>
    </row>
    <row r="503" spans="1:14" x14ac:dyDescent="0.25">
      <c r="A503">
        <v>1</v>
      </c>
      <c r="B503">
        <v>1</v>
      </c>
      <c r="C503">
        <v>1</v>
      </c>
      <c r="D503">
        <v>502</v>
      </c>
      <c r="E503">
        <v>1</v>
      </c>
      <c r="F503" s="1">
        <f>INDEX('Tela de entrada'!$C$20:$C$763,MATCH('Contrato Firme'!D503,'Tela de entrada'!$B$20:$B$763,0),1)</f>
        <v>11</v>
      </c>
      <c r="G503">
        <v>0</v>
      </c>
      <c r="H503">
        <f t="shared" si="18"/>
        <v>11</v>
      </c>
      <c r="I503" s="1">
        <f t="shared" si="19"/>
        <v>5.5000000000000003E-4</v>
      </c>
      <c r="J503" s="1">
        <f>IF('Tela de entrada'!$G$13="carga",('Tela de entrada'!$G$12*'Tela de entrada'!$D$12)*I503,'Tela de entrada'!$G$12)</f>
        <v>4.0920000000000005</v>
      </c>
      <c r="K503" s="1">
        <f>IF('Tela de entrada'!$G$12&gt;0,IFERROR(MIN('Tela de entrada'!$G$15,MAX(J503,'Tela de entrada'!$G$14)),""),0)</f>
        <v>4.0920000000000005</v>
      </c>
      <c r="L503" s="1">
        <f>MAX(0,(SUMIFS($K$2:$K$745,$B$2:$B$745,B503,$A$2:$A$745,A503)-SUMIFS($J$2:$J$745,$B$2:$B$745,B503,$A$2:$A$745,A503)))*((K503-'Tela de entrada'!$G$14)/(IF(SUMIFS($K$2:$K$745,$B$2:$B$745,B503,$A$2:$A$745,A503)-('Tela de entrada'!$G$14*'Tela de entrada'!$D$12)=0,1,(SUMIFS($K$2:$K$745,$B$2:$B$745,B503,$A$2:$A$745,A503)-('Tela de entrada'!$G$14*'Tela de entrada'!$D$12)))))</f>
        <v>0</v>
      </c>
      <c r="M503" s="1">
        <f>MAX(0,(SUMIFS($J$2:$J$745,$B$2:$B$745,B503,$A$2:$A$745,A503)-SUMIFS($K$2:$K$745,$B$2:$B$745,B503,$A$2:$A$745,A503)))*(('Tela de entrada'!$G$15-K503)/(IF((('Tela de entrada'!$G$15*'Tela de entrada'!$D$12)-SUMIFS($K$2:$K$745,$B$2:$B$745,B503,$A$2:$A$745,A503))=0,1,(('Tela de entrada'!$G$15*'Tela de entrada'!$D$12)-SUMIFS($K$2:$K$745,$B$2:$B$745,B503,$A$2:$A$745,A503)))))</f>
        <v>0.71234723616728468</v>
      </c>
      <c r="N503" s="1">
        <f>IFERROR(IF(SUM('Tela de entrada'!$G$20:$G$763)&gt;0,INDEX('Tela de entrada'!$G$20:$G$763,MATCH('Contrato Firme'!D503,'Tela de entrada'!$F$20:$F$763,0),1),K503-L503+M503),0)</f>
        <v>4.8043472361672848</v>
      </c>
    </row>
    <row r="504" spans="1:14" x14ac:dyDescent="0.25">
      <c r="A504">
        <v>1</v>
      </c>
      <c r="B504">
        <v>1</v>
      </c>
      <c r="C504">
        <v>1</v>
      </c>
      <c r="D504">
        <v>503</v>
      </c>
      <c r="E504">
        <v>1</v>
      </c>
      <c r="F504" s="1">
        <f>INDEX('Tela de entrada'!$C$20:$C$763,MATCH('Contrato Firme'!D504,'Tela de entrada'!$B$20:$B$763,0),1)</f>
        <v>32</v>
      </c>
      <c r="G504">
        <v>0</v>
      </c>
      <c r="H504">
        <f t="shared" si="18"/>
        <v>32</v>
      </c>
      <c r="I504" s="1">
        <f t="shared" si="19"/>
        <v>1.6000000000000001E-3</v>
      </c>
      <c r="J504" s="1">
        <f>IF('Tela de entrada'!$G$13="carga",('Tela de entrada'!$G$12*'Tela de entrada'!$D$12)*I504,'Tela de entrada'!$G$12)</f>
        <v>11.904</v>
      </c>
      <c r="K504" s="1">
        <f>IF('Tela de entrada'!$G$12&gt;0,IFERROR(MIN('Tela de entrada'!$G$15,MAX(J504,'Tela de entrada'!$G$14)),""),0)</f>
        <v>11.904</v>
      </c>
      <c r="L504" s="1">
        <f>MAX(0,(SUMIFS($K$2:$K$745,$B$2:$B$745,B504,$A$2:$A$745,A504)-SUMIFS($J$2:$J$745,$B$2:$B$745,B504,$A$2:$A$745,A504)))*((K504-'Tela de entrada'!$G$14)/(IF(SUMIFS($K$2:$K$745,$B$2:$B$745,B504,$A$2:$A$745,A504)-('Tela de entrada'!$G$14*'Tela de entrada'!$D$12)=0,1,(SUMIFS($K$2:$K$745,$B$2:$B$745,B504,$A$2:$A$745,A504)-('Tela de entrada'!$G$14*'Tela de entrada'!$D$12)))))</f>
        <v>0</v>
      </c>
      <c r="M504" s="1">
        <f>MAX(0,(SUMIFS($J$2:$J$745,$B$2:$B$745,B504,$A$2:$A$745,A504)-SUMIFS($K$2:$K$745,$B$2:$B$745,B504,$A$2:$A$745,A504)))*(('Tela de entrada'!$G$15-K504)/(IF((('Tela de entrada'!$G$15*'Tela de entrada'!$D$12)-SUMIFS($K$2:$K$745,$B$2:$B$745,B504,$A$2:$A$745,A504))=0,1,(('Tela de entrada'!$G$15*'Tela de entrada'!$D$12)-SUMIFS($K$2:$K$745,$B$2:$B$745,B504,$A$2:$A$745,A504)))))</f>
        <v>0.20218436406068147</v>
      </c>
      <c r="N504" s="1">
        <f>IFERROR(IF(SUM('Tela de entrada'!$G$20:$G$763)&gt;0,INDEX('Tela de entrada'!$G$20:$G$763,MATCH('Contrato Firme'!D504,'Tela de entrada'!$F$20:$F$763,0),1),K504-L504+M504),0)</f>
        <v>12.106184364060681</v>
      </c>
    </row>
    <row r="505" spans="1:14" x14ac:dyDescent="0.25">
      <c r="A505">
        <v>1</v>
      </c>
      <c r="B505">
        <v>1</v>
      </c>
      <c r="C505">
        <v>1</v>
      </c>
      <c r="D505">
        <v>504</v>
      </c>
      <c r="E505">
        <v>1</v>
      </c>
      <c r="F505" s="1">
        <f>INDEX('Tela de entrada'!$C$20:$C$763,MATCH('Contrato Firme'!D505,'Tela de entrada'!$B$20:$B$763,0),1)</f>
        <v>13</v>
      </c>
      <c r="G505">
        <v>0</v>
      </c>
      <c r="H505">
        <f t="shared" si="18"/>
        <v>13</v>
      </c>
      <c r="I505" s="1">
        <f t="shared" si="19"/>
        <v>6.4999999999999997E-4</v>
      </c>
      <c r="J505" s="1">
        <f>IF('Tela de entrada'!$G$13="carga",('Tela de entrada'!$G$12*'Tela de entrada'!$D$12)*I505,'Tela de entrada'!$G$12)</f>
        <v>4.8359999999999994</v>
      </c>
      <c r="K505" s="1">
        <f>IF('Tela de entrada'!$G$12&gt;0,IFERROR(MIN('Tela de entrada'!$G$15,MAX(J505,'Tela de entrada'!$G$14)),""),0)</f>
        <v>4.8359999999999994</v>
      </c>
      <c r="L505" s="1">
        <f>MAX(0,(SUMIFS($K$2:$K$745,$B$2:$B$745,B505,$A$2:$A$745,A505)-SUMIFS($J$2:$J$745,$B$2:$B$745,B505,$A$2:$A$745,A505)))*((K505-'Tela de entrada'!$G$14)/(IF(SUMIFS($K$2:$K$745,$B$2:$B$745,B505,$A$2:$A$745,A505)-('Tela de entrada'!$G$14*'Tela de entrada'!$D$12)=0,1,(SUMIFS($K$2:$K$745,$B$2:$B$745,B505,$A$2:$A$745,A505)-('Tela de entrada'!$G$14*'Tela de entrada'!$D$12)))))</f>
        <v>0</v>
      </c>
      <c r="M505" s="1">
        <f>MAX(0,(SUMIFS($J$2:$J$745,$B$2:$B$745,B505,$A$2:$A$745,A505)-SUMIFS($K$2:$K$745,$B$2:$B$745,B505,$A$2:$A$745,A505)))*(('Tela de entrada'!$G$15-K505)/(IF((('Tela de entrada'!$G$15*'Tela de entrada'!$D$12)-SUMIFS($K$2:$K$745,$B$2:$B$745,B505,$A$2:$A$745,A505))=0,1,(('Tela de entrada'!$G$15*'Tela de entrada'!$D$12)-SUMIFS($K$2:$K$745,$B$2:$B$745,B505,$A$2:$A$745,A505)))))</f>
        <v>0.66376029596665598</v>
      </c>
      <c r="N505" s="1">
        <f>IFERROR(IF(SUM('Tela de entrada'!$G$20:$G$763)&gt;0,INDEX('Tela de entrada'!$G$20:$G$763,MATCH('Contrato Firme'!D505,'Tela de entrada'!$F$20:$F$763,0),1),K505-L505+M505),0)</f>
        <v>5.4997602959666558</v>
      </c>
    </row>
    <row r="506" spans="1:14" x14ac:dyDescent="0.25">
      <c r="A506">
        <v>1</v>
      </c>
      <c r="B506">
        <v>1</v>
      </c>
      <c r="C506">
        <v>1</v>
      </c>
      <c r="D506">
        <v>505</v>
      </c>
      <c r="E506">
        <v>1</v>
      </c>
      <c r="F506" s="1">
        <f>INDEX('Tela de entrada'!$C$20:$C$763,MATCH('Contrato Firme'!D506,'Tela de entrada'!$B$20:$B$763,0),1)</f>
        <v>29</v>
      </c>
      <c r="G506">
        <v>0</v>
      </c>
      <c r="H506">
        <f t="shared" si="18"/>
        <v>29</v>
      </c>
      <c r="I506" s="1">
        <f t="shared" si="19"/>
        <v>1.4499999999999999E-3</v>
      </c>
      <c r="J506" s="1">
        <f>IF('Tela de entrada'!$G$13="carga",('Tela de entrada'!$G$12*'Tela de entrada'!$D$12)*I506,'Tela de entrada'!$G$12)</f>
        <v>10.787999999999998</v>
      </c>
      <c r="K506" s="1">
        <f>IF('Tela de entrada'!$G$12&gt;0,IFERROR(MIN('Tela de entrada'!$G$15,MAX(J506,'Tela de entrada'!$G$14)),""),0)</f>
        <v>10.787999999999998</v>
      </c>
      <c r="L506" s="1">
        <f>MAX(0,(SUMIFS($K$2:$K$745,$B$2:$B$745,B506,$A$2:$A$745,A506)-SUMIFS($J$2:$J$745,$B$2:$B$745,B506,$A$2:$A$745,A506)))*((K506-'Tela de entrada'!$G$14)/(IF(SUMIFS($K$2:$K$745,$B$2:$B$745,B506,$A$2:$A$745,A506)-('Tela de entrada'!$G$14*'Tela de entrada'!$D$12)=0,1,(SUMIFS($K$2:$K$745,$B$2:$B$745,B506,$A$2:$A$745,A506)-('Tela de entrada'!$G$14*'Tela de entrada'!$D$12)))))</f>
        <v>0</v>
      </c>
      <c r="M506" s="1">
        <f>MAX(0,(SUMIFS($J$2:$J$745,$B$2:$B$745,B506,$A$2:$A$745,A506)-SUMIFS($K$2:$K$745,$B$2:$B$745,B506,$A$2:$A$745,A506)))*(('Tela de entrada'!$G$15-K506)/(IF((('Tela de entrada'!$G$15*'Tela de entrada'!$D$12)-SUMIFS($K$2:$K$745,$B$2:$B$745,B506,$A$2:$A$745,A506))=0,1,(('Tela de entrada'!$G$15*'Tela de entrada'!$D$12)-SUMIFS($K$2:$K$745,$B$2:$B$745,B506,$A$2:$A$745,A506)))))</f>
        <v>0.27506477436162491</v>
      </c>
      <c r="N506" s="1">
        <f>IFERROR(IF(SUM('Tela de entrada'!$G$20:$G$763)&gt;0,INDEX('Tela de entrada'!$G$20:$G$763,MATCH('Contrato Firme'!D506,'Tela de entrada'!$F$20:$F$763,0),1),K506-L506+M506),0)</f>
        <v>11.063064774361623</v>
      </c>
    </row>
    <row r="507" spans="1:14" x14ac:dyDescent="0.25">
      <c r="A507">
        <v>1</v>
      </c>
      <c r="B507">
        <v>1</v>
      </c>
      <c r="C507">
        <v>1</v>
      </c>
      <c r="D507">
        <v>506</v>
      </c>
      <c r="E507">
        <v>1</v>
      </c>
      <c r="F507" s="1">
        <f>INDEX('Tela de entrada'!$C$20:$C$763,MATCH('Contrato Firme'!D507,'Tela de entrada'!$B$20:$B$763,0),1)</f>
        <v>35</v>
      </c>
      <c r="G507">
        <v>0</v>
      </c>
      <c r="H507">
        <f t="shared" si="18"/>
        <v>35</v>
      </c>
      <c r="I507" s="1">
        <f t="shared" si="19"/>
        <v>1.75E-3</v>
      </c>
      <c r="J507" s="1">
        <f>IF('Tela de entrada'!$G$13="carga",('Tela de entrada'!$G$12*'Tela de entrada'!$D$12)*I507,'Tela de entrada'!$G$12)</f>
        <v>13.02</v>
      </c>
      <c r="K507" s="1">
        <f>IF('Tela de entrada'!$G$12&gt;0,IFERROR(MIN('Tela de entrada'!$G$15,MAX(J507,'Tela de entrada'!$G$14)),""),0)</f>
        <v>13.02</v>
      </c>
      <c r="L507" s="1">
        <f>MAX(0,(SUMIFS($K$2:$K$745,$B$2:$B$745,B507,$A$2:$A$745,A507)-SUMIFS($J$2:$J$745,$B$2:$B$745,B507,$A$2:$A$745,A507)))*((K507-'Tela de entrada'!$G$14)/(IF(SUMIFS($K$2:$K$745,$B$2:$B$745,B507,$A$2:$A$745,A507)-('Tela de entrada'!$G$14*'Tela de entrada'!$D$12)=0,1,(SUMIFS($K$2:$K$745,$B$2:$B$745,B507,$A$2:$A$745,A507)-('Tela de entrada'!$G$14*'Tela de entrada'!$D$12)))))</f>
        <v>0</v>
      </c>
      <c r="M507" s="1">
        <f>MAX(0,(SUMIFS($J$2:$J$745,$B$2:$B$745,B507,$A$2:$A$745,A507)-SUMIFS($K$2:$K$745,$B$2:$B$745,B507,$A$2:$A$745,A507)))*(('Tela de entrada'!$G$15-K507)/(IF((('Tela de entrada'!$G$15*'Tela de entrada'!$D$12)-SUMIFS($K$2:$K$745,$B$2:$B$745,B507,$A$2:$A$745,A507))=0,1,(('Tela de entrada'!$G$15*'Tela de entrada'!$D$12)-SUMIFS($K$2:$K$745,$B$2:$B$745,B507,$A$2:$A$745,A507)))))</f>
        <v>0.12930395375973819</v>
      </c>
      <c r="N507" s="1">
        <f>IFERROR(IF(SUM('Tela de entrada'!$G$20:$G$763)&gt;0,INDEX('Tela de entrada'!$G$20:$G$763,MATCH('Contrato Firme'!D507,'Tela de entrada'!$F$20:$F$763,0),1),K507-L507+M507),0)</f>
        <v>13.149303953759738</v>
      </c>
    </row>
    <row r="508" spans="1:14" x14ac:dyDescent="0.25">
      <c r="A508">
        <v>1</v>
      </c>
      <c r="B508">
        <v>1</v>
      </c>
      <c r="C508">
        <v>1</v>
      </c>
      <c r="D508">
        <v>507</v>
      </c>
      <c r="E508">
        <v>1</v>
      </c>
      <c r="F508" s="1">
        <f>INDEX('Tela de entrada'!$C$20:$C$763,MATCH('Contrato Firme'!D508,'Tela de entrada'!$B$20:$B$763,0),1)</f>
        <v>33</v>
      </c>
      <c r="G508">
        <v>0</v>
      </c>
      <c r="H508">
        <f t="shared" si="18"/>
        <v>33</v>
      </c>
      <c r="I508" s="1">
        <f t="shared" si="19"/>
        <v>1.65E-3</v>
      </c>
      <c r="J508" s="1">
        <f>IF('Tela de entrada'!$G$13="carga",('Tela de entrada'!$G$12*'Tela de entrada'!$D$12)*I508,'Tela de entrada'!$G$12)</f>
        <v>12.276</v>
      </c>
      <c r="K508" s="1">
        <f>IF('Tela de entrada'!$G$12&gt;0,IFERROR(MIN('Tela de entrada'!$G$15,MAX(J508,'Tela de entrada'!$G$14)),""),0)</f>
        <v>12.276</v>
      </c>
      <c r="L508" s="1">
        <f>MAX(0,(SUMIFS($K$2:$K$745,$B$2:$B$745,B508,$A$2:$A$745,A508)-SUMIFS($J$2:$J$745,$B$2:$B$745,B508,$A$2:$A$745,A508)))*((K508-'Tela de entrada'!$G$14)/(IF(SUMIFS($K$2:$K$745,$B$2:$B$745,B508,$A$2:$A$745,A508)-('Tela de entrada'!$G$14*'Tela de entrada'!$D$12)=0,1,(SUMIFS($K$2:$K$745,$B$2:$B$745,B508,$A$2:$A$745,A508)-('Tela de entrada'!$G$14*'Tela de entrada'!$D$12)))))</f>
        <v>0</v>
      </c>
      <c r="M508" s="1">
        <f>MAX(0,(SUMIFS($J$2:$J$745,$B$2:$B$745,B508,$A$2:$A$745,A508)-SUMIFS($K$2:$K$745,$B$2:$B$745,B508,$A$2:$A$745,A508)))*(('Tela de entrada'!$G$15-K508)/(IF((('Tela de entrada'!$G$15*'Tela de entrada'!$D$12)-SUMIFS($K$2:$K$745,$B$2:$B$745,B508,$A$2:$A$745,A508))=0,1,(('Tela de entrada'!$G$15*'Tela de entrada'!$D$12)-SUMIFS($K$2:$K$745,$B$2:$B$745,B508,$A$2:$A$745,A508)))))</f>
        <v>0.17789089396036706</v>
      </c>
      <c r="N508" s="1">
        <f>IFERROR(IF(SUM('Tela de entrada'!$G$20:$G$763)&gt;0,INDEX('Tela de entrada'!$G$20:$G$763,MATCH('Contrato Firme'!D508,'Tela de entrada'!$F$20:$F$763,0),1),K508-L508+M508),0)</f>
        <v>12.453890893960367</v>
      </c>
    </row>
    <row r="509" spans="1:14" x14ac:dyDescent="0.25">
      <c r="A509">
        <v>1</v>
      </c>
      <c r="B509">
        <v>1</v>
      </c>
      <c r="C509">
        <v>1</v>
      </c>
      <c r="D509">
        <v>508</v>
      </c>
      <c r="E509">
        <v>1</v>
      </c>
      <c r="F509" s="1">
        <f>INDEX('Tela de entrada'!$C$20:$C$763,MATCH('Contrato Firme'!D509,'Tela de entrada'!$B$20:$B$763,0),1)</f>
        <v>32</v>
      </c>
      <c r="G509">
        <v>0</v>
      </c>
      <c r="H509">
        <f t="shared" si="18"/>
        <v>32</v>
      </c>
      <c r="I509" s="1">
        <f t="shared" si="19"/>
        <v>1.6000000000000001E-3</v>
      </c>
      <c r="J509" s="1">
        <f>IF('Tela de entrada'!$G$13="carga",('Tela de entrada'!$G$12*'Tela de entrada'!$D$12)*I509,'Tela de entrada'!$G$12)</f>
        <v>11.904</v>
      </c>
      <c r="K509" s="1">
        <f>IF('Tela de entrada'!$G$12&gt;0,IFERROR(MIN('Tela de entrada'!$G$15,MAX(J509,'Tela de entrada'!$G$14)),""),0)</f>
        <v>11.904</v>
      </c>
      <c r="L509" s="1">
        <f>MAX(0,(SUMIFS($K$2:$K$745,$B$2:$B$745,B509,$A$2:$A$745,A509)-SUMIFS($J$2:$J$745,$B$2:$B$745,B509,$A$2:$A$745,A509)))*((K509-'Tela de entrada'!$G$14)/(IF(SUMIFS($K$2:$K$745,$B$2:$B$745,B509,$A$2:$A$745,A509)-('Tela de entrada'!$G$14*'Tela de entrada'!$D$12)=0,1,(SUMIFS($K$2:$K$745,$B$2:$B$745,B509,$A$2:$A$745,A509)-('Tela de entrada'!$G$14*'Tela de entrada'!$D$12)))))</f>
        <v>0</v>
      </c>
      <c r="M509" s="1">
        <f>MAX(0,(SUMIFS($J$2:$J$745,$B$2:$B$745,B509,$A$2:$A$745,A509)-SUMIFS($K$2:$K$745,$B$2:$B$745,B509,$A$2:$A$745,A509)))*(('Tela de entrada'!$G$15-K509)/(IF((('Tela de entrada'!$G$15*'Tela de entrada'!$D$12)-SUMIFS($K$2:$K$745,$B$2:$B$745,B509,$A$2:$A$745,A509))=0,1,(('Tela de entrada'!$G$15*'Tela de entrada'!$D$12)-SUMIFS($K$2:$K$745,$B$2:$B$745,B509,$A$2:$A$745,A509)))))</f>
        <v>0.20218436406068147</v>
      </c>
      <c r="N509" s="1">
        <f>IFERROR(IF(SUM('Tela de entrada'!$G$20:$G$763)&gt;0,INDEX('Tela de entrada'!$G$20:$G$763,MATCH('Contrato Firme'!D509,'Tela de entrada'!$F$20:$F$763,0),1),K509-L509+M509),0)</f>
        <v>12.106184364060681</v>
      </c>
    </row>
    <row r="510" spans="1:14" x14ac:dyDescent="0.25">
      <c r="A510">
        <v>1</v>
      </c>
      <c r="B510">
        <v>1</v>
      </c>
      <c r="C510">
        <v>1</v>
      </c>
      <c r="D510">
        <v>509</v>
      </c>
      <c r="E510">
        <v>1</v>
      </c>
      <c r="F510" s="1">
        <f>INDEX('Tela de entrada'!$C$20:$C$763,MATCH('Contrato Firme'!D510,'Tela de entrada'!$B$20:$B$763,0),1)</f>
        <v>21</v>
      </c>
      <c r="G510">
        <v>0</v>
      </c>
      <c r="H510">
        <f t="shared" si="18"/>
        <v>21</v>
      </c>
      <c r="I510" s="1">
        <f t="shared" si="19"/>
        <v>1.0499999999999999E-3</v>
      </c>
      <c r="J510" s="1">
        <f>IF('Tela de entrada'!$G$13="carga",('Tela de entrada'!$G$12*'Tela de entrada'!$D$12)*I510,'Tela de entrada'!$G$12)</f>
        <v>7.8119999999999994</v>
      </c>
      <c r="K510" s="1">
        <f>IF('Tela de entrada'!$G$12&gt;0,IFERROR(MIN('Tela de entrada'!$G$15,MAX(J510,'Tela de entrada'!$G$14)),""),0)</f>
        <v>7.8119999999999994</v>
      </c>
      <c r="L510" s="1">
        <f>MAX(0,(SUMIFS($K$2:$K$745,$B$2:$B$745,B510,$A$2:$A$745,A510)-SUMIFS($J$2:$J$745,$B$2:$B$745,B510,$A$2:$A$745,A510)))*((K510-'Tela de entrada'!$G$14)/(IF(SUMIFS($K$2:$K$745,$B$2:$B$745,B510,$A$2:$A$745,A510)-('Tela de entrada'!$G$14*'Tela de entrada'!$D$12)=0,1,(SUMIFS($K$2:$K$745,$B$2:$B$745,B510,$A$2:$A$745,A510)-('Tela de entrada'!$G$14*'Tela de entrada'!$D$12)))))</f>
        <v>0</v>
      </c>
      <c r="M510" s="1">
        <f>MAX(0,(SUMIFS($J$2:$J$745,$B$2:$B$745,B510,$A$2:$A$745,A510)-SUMIFS($K$2:$K$745,$B$2:$B$745,B510,$A$2:$A$745,A510)))*(('Tela de entrada'!$G$15-K510)/(IF((('Tela de entrada'!$G$15*'Tela de entrada'!$D$12)-SUMIFS($K$2:$K$745,$B$2:$B$745,B510,$A$2:$A$745,A510))=0,1,(('Tela de entrada'!$G$15*'Tela de entrada'!$D$12)-SUMIFS($K$2:$K$745,$B$2:$B$745,B510,$A$2:$A$745,A510)))))</f>
        <v>0.46941253516414039</v>
      </c>
      <c r="N510" s="1">
        <f>IFERROR(IF(SUM('Tela de entrada'!$G$20:$G$763)&gt;0,INDEX('Tela de entrada'!$G$20:$G$763,MATCH('Contrato Firme'!D510,'Tela de entrada'!$F$20:$F$763,0),1),K510-L510+M510),0)</f>
        <v>8.2814125351641401</v>
      </c>
    </row>
    <row r="511" spans="1:14" x14ac:dyDescent="0.25">
      <c r="A511">
        <v>1</v>
      </c>
      <c r="B511">
        <v>1</v>
      </c>
      <c r="C511">
        <v>1</v>
      </c>
      <c r="D511">
        <v>510</v>
      </c>
      <c r="E511">
        <v>1</v>
      </c>
      <c r="F511" s="1">
        <f>INDEX('Tela de entrada'!$C$20:$C$763,MATCH('Contrato Firme'!D511,'Tela de entrada'!$B$20:$B$763,0),1)</f>
        <v>23</v>
      </c>
      <c r="G511">
        <v>0</v>
      </c>
      <c r="H511">
        <f t="shared" si="18"/>
        <v>23</v>
      </c>
      <c r="I511" s="1">
        <f t="shared" si="19"/>
        <v>1.15E-3</v>
      </c>
      <c r="J511" s="1">
        <f>IF('Tela de entrada'!$G$13="carga",('Tela de entrada'!$G$12*'Tela de entrada'!$D$12)*I511,'Tela de entrada'!$G$12)</f>
        <v>8.5559999999999992</v>
      </c>
      <c r="K511" s="1">
        <f>IF('Tela de entrada'!$G$12&gt;0,IFERROR(MIN('Tela de entrada'!$G$15,MAX(J511,'Tela de entrada'!$G$14)),""),0)</f>
        <v>8.5559999999999992</v>
      </c>
      <c r="L511" s="1">
        <f>MAX(0,(SUMIFS($K$2:$K$745,$B$2:$B$745,B511,$A$2:$A$745,A511)-SUMIFS($J$2:$J$745,$B$2:$B$745,B511,$A$2:$A$745,A511)))*((K511-'Tela de entrada'!$G$14)/(IF(SUMIFS($K$2:$K$745,$B$2:$B$745,B511,$A$2:$A$745,A511)-('Tela de entrada'!$G$14*'Tela de entrada'!$D$12)=0,1,(SUMIFS($K$2:$K$745,$B$2:$B$745,B511,$A$2:$A$745,A511)-('Tela de entrada'!$G$14*'Tela de entrada'!$D$12)))))</f>
        <v>0</v>
      </c>
      <c r="M511" s="1">
        <f>MAX(0,(SUMIFS($J$2:$J$745,$B$2:$B$745,B511,$A$2:$A$745,A511)-SUMIFS($K$2:$K$745,$B$2:$B$745,B511,$A$2:$A$745,A511)))*(('Tela de entrada'!$G$15-K511)/(IF((('Tela de entrada'!$G$15*'Tela de entrada'!$D$12)-SUMIFS($K$2:$K$745,$B$2:$B$745,B511,$A$2:$A$745,A511))=0,1,(('Tela de entrada'!$G$15*'Tela de entrada'!$D$12)-SUMIFS($K$2:$K$745,$B$2:$B$745,B511,$A$2:$A$745,A511)))))</f>
        <v>0.42082559496351152</v>
      </c>
      <c r="N511" s="1">
        <f>IFERROR(IF(SUM('Tela de entrada'!$G$20:$G$763)&gt;0,INDEX('Tela de entrada'!$G$20:$G$763,MATCH('Contrato Firme'!D511,'Tela de entrada'!$F$20:$F$763,0),1),K511-L511+M511),0)</f>
        <v>8.9768255949635112</v>
      </c>
    </row>
    <row r="512" spans="1:14" x14ac:dyDescent="0.25">
      <c r="A512">
        <v>1</v>
      </c>
      <c r="B512">
        <v>1</v>
      </c>
      <c r="C512">
        <v>1</v>
      </c>
      <c r="D512">
        <v>511</v>
      </c>
      <c r="E512">
        <v>1</v>
      </c>
      <c r="F512" s="1">
        <f>INDEX('Tela de entrada'!$C$20:$C$763,MATCH('Contrato Firme'!D512,'Tela de entrada'!$B$20:$B$763,0),1)</f>
        <v>12</v>
      </c>
      <c r="G512">
        <v>0</v>
      </c>
      <c r="H512">
        <f t="shared" si="18"/>
        <v>12</v>
      </c>
      <c r="I512" s="1">
        <f t="shared" si="19"/>
        <v>5.9999999999999995E-4</v>
      </c>
      <c r="J512" s="1">
        <f>IF('Tela de entrada'!$G$13="carga",('Tela de entrada'!$G$12*'Tela de entrada'!$D$12)*I512,'Tela de entrada'!$G$12)</f>
        <v>4.4639999999999995</v>
      </c>
      <c r="K512" s="1">
        <f>IF('Tela de entrada'!$G$12&gt;0,IFERROR(MIN('Tela de entrada'!$G$15,MAX(J512,'Tela de entrada'!$G$14)),""),0)</f>
        <v>4.4639999999999995</v>
      </c>
      <c r="L512" s="1">
        <f>MAX(0,(SUMIFS($K$2:$K$745,$B$2:$B$745,B512,$A$2:$A$745,A512)-SUMIFS($J$2:$J$745,$B$2:$B$745,B512,$A$2:$A$745,A512)))*((K512-'Tela de entrada'!$G$14)/(IF(SUMIFS($K$2:$K$745,$B$2:$B$745,B512,$A$2:$A$745,A512)-('Tela de entrada'!$G$14*'Tela de entrada'!$D$12)=0,1,(SUMIFS($K$2:$K$745,$B$2:$B$745,B512,$A$2:$A$745,A512)-('Tela de entrada'!$G$14*'Tela de entrada'!$D$12)))))</f>
        <v>0</v>
      </c>
      <c r="M512" s="1">
        <f>MAX(0,(SUMIFS($J$2:$J$745,$B$2:$B$745,B512,$A$2:$A$745,A512)-SUMIFS($K$2:$K$745,$B$2:$B$745,B512,$A$2:$A$745,A512)))*(('Tela de entrada'!$G$15-K512)/(IF((('Tela de entrada'!$G$15*'Tela de entrada'!$D$12)-SUMIFS($K$2:$K$745,$B$2:$B$745,B512,$A$2:$A$745,A512))=0,1,(('Tela de entrada'!$G$15*'Tela de entrada'!$D$12)-SUMIFS($K$2:$K$745,$B$2:$B$745,B512,$A$2:$A$745,A512)))))</f>
        <v>0.68805376606697044</v>
      </c>
      <c r="N512" s="1">
        <f>IFERROR(IF(SUM('Tela de entrada'!$G$20:$G$763)&gt;0,INDEX('Tela de entrada'!$G$20:$G$763,MATCH('Contrato Firme'!D512,'Tela de entrada'!$F$20:$F$763,0),1),K512-L512+M512),0)</f>
        <v>5.1520537660669703</v>
      </c>
    </row>
    <row r="513" spans="1:14" x14ac:dyDescent="0.25">
      <c r="A513">
        <v>1</v>
      </c>
      <c r="B513">
        <v>1</v>
      </c>
      <c r="C513">
        <v>1</v>
      </c>
      <c r="D513">
        <v>512</v>
      </c>
      <c r="E513">
        <v>1</v>
      </c>
      <c r="F513" s="1">
        <f>INDEX('Tela de entrada'!$C$20:$C$763,MATCH('Contrato Firme'!D513,'Tela de entrada'!$B$20:$B$763,0),1)</f>
        <v>29</v>
      </c>
      <c r="G513">
        <v>0</v>
      </c>
      <c r="H513">
        <f t="shared" si="18"/>
        <v>29</v>
      </c>
      <c r="I513" s="1">
        <f t="shared" si="19"/>
        <v>1.4499999999999999E-3</v>
      </c>
      <c r="J513" s="1">
        <f>IF('Tela de entrada'!$G$13="carga",('Tela de entrada'!$G$12*'Tela de entrada'!$D$12)*I513,'Tela de entrada'!$G$12)</f>
        <v>10.787999999999998</v>
      </c>
      <c r="K513" s="1">
        <f>IF('Tela de entrada'!$G$12&gt;0,IFERROR(MIN('Tela de entrada'!$G$15,MAX(J513,'Tela de entrada'!$G$14)),""),0)</f>
        <v>10.787999999999998</v>
      </c>
      <c r="L513" s="1">
        <f>MAX(0,(SUMIFS($K$2:$K$745,$B$2:$B$745,B513,$A$2:$A$745,A513)-SUMIFS($J$2:$J$745,$B$2:$B$745,B513,$A$2:$A$745,A513)))*((K513-'Tela de entrada'!$G$14)/(IF(SUMIFS($K$2:$K$745,$B$2:$B$745,B513,$A$2:$A$745,A513)-('Tela de entrada'!$G$14*'Tela de entrada'!$D$12)=0,1,(SUMIFS($K$2:$K$745,$B$2:$B$745,B513,$A$2:$A$745,A513)-('Tela de entrada'!$G$14*'Tela de entrada'!$D$12)))))</f>
        <v>0</v>
      </c>
      <c r="M513" s="1">
        <f>MAX(0,(SUMIFS($J$2:$J$745,$B$2:$B$745,B513,$A$2:$A$745,A513)-SUMIFS($K$2:$K$745,$B$2:$B$745,B513,$A$2:$A$745,A513)))*(('Tela de entrada'!$G$15-K513)/(IF((('Tela de entrada'!$G$15*'Tela de entrada'!$D$12)-SUMIFS($K$2:$K$745,$B$2:$B$745,B513,$A$2:$A$745,A513))=0,1,(('Tela de entrada'!$G$15*'Tela de entrada'!$D$12)-SUMIFS($K$2:$K$745,$B$2:$B$745,B513,$A$2:$A$745,A513)))))</f>
        <v>0.27506477436162491</v>
      </c>
      <c r="N513" s="1">
        <f>IFERROR(IF(SUM('Tela de entrada'!$G$20:$G$763)&gt;0,INDEX('Tela de entrada'!$G$20:$G$763,MATCH('Contrato Firme'!D513,'Tela de entrada'!$F$20:$F$763,0),1),K513-L513+M513),0)</f>
        <v>11.063064774361623</v>
      </c>
    </row>
    <row r="514" spans="1:14" x14ac:dyDescent="0.25">
      <c r="A514">
        <v>1</v>
      </c>
      <c r="B514">
        <v>1</v>
      </c>
      <c r="C514">
        <v>1</v>
      </c>
      <c r="D514">
        <v>513</v>
      </c>
      <c r="E514">
        <v>1</v>
      </c>
      <c r="F514" s="1">
        <f>INDEX('Tela de entrada'!$C$20:$C$763,MATCH('Contrato Firme'!D514,'Tela de entrada'!$B$20:$B$763,0),1)</f>
        <v>26</v>
      </c>
      <c r="G514">
        <v>0</v>
      </c>
      <c r="H514">
        <f t="shared" si="18"/>
        <v>26</v>
      </c>
      <c r="I514" s="1">
        <f t="shared" si="19"/>
        <v>1.2999999999999999E-3</v>
      </c>
      <c r="J514" s="1">
        <f>IF('Tela de entrada'!$G$13="carga",('Tela de entrada'!$G$12*'Tela de entrada'!$D$12)*I514,'Tela de entrada'!$G$12)</f>
        <v>9.6719999999999988</v>
      </c>
      <c r="K514" s="1">
        <f>IF('Tela de entrada'!$G$12&gt;0,IFERROR(MIN('Tela de entrada'!$G$15,MAX(J514,'Tela de entrada'!$G$14)),""),0)</f>
        <v>9.6719999999999988</v>
      </c>
      <c r="L514" s="1">
        <f>MAX(0,(SUMIFS($K$2:$K$745,$B$2:$B$745,B514,$A$2:$A$745,A514)-SUMIFS($J$2:$J$745,$B$2:$B$745,B514,$A$2:$A$745,A514)))*((K514-'Tela de entrada'!$G$14)/(IF(SUMIFS($K$2:$K$745,$B$2:$B$745,B514,$A$2:$A$745,A514)-('Tela de entrada'!$G$14*'Tela de entrada'!$D$12)=0,1,(SUMIFS($K$2:$K$745,$B$2:$B$745,B514,$A$2:$A$745,A514)-('Tela de entrada'!$G$14*'Tela de entrada'!$D$12)))))</f>
        <v>0</v>
      </c>
      <c r="M514" s="1">
        <f>MAX(0,(SUMIFS($J$2:$J$745,$B$2:$B$745,B514,$A$2:$A$745,A514)-SUMIFS($K$2:$K$745,$B$2:$B$745,B514,$A$2:$A$745,A514)))*(('Tela de entrada'!$G$15-K514)/(IF((('Tela de entrada'!$G$15*'Tela de entrada'!$D$12)-SUMIFS($K$2:$K$745,$B$2:$B$745,B514,$A$2:$A$745,A514))=0,1,(('Tela de entrada'!$G$15*'Tela de entrada'!$D$12)-SUMIFS($K$2:$K$745,$B$2:$B$745,B514,$A$2:$A$745,A514)))))</f>
        <v>0.34794518466256819</v>
      </c>
      <c r="N514" s="1">
        <f>IFERROR(IF(SUM('Tela de entrada'!$G$20:$G$763)&gt;0,INDEX('Tela de entrada'!$G$20:$G$763,MATCH('Contrato Firme'!D514,'Tela de entrada'!$F$20:$F$763,0),1),K514-L514+M514),0)</f>
        <v>10.019945184662568</v>
      </c>
    </row>
    <row r="515" spans="1:14" x14ac:dyDescent="0.25">
      <c r="A515">
        <v>1</v>
      </c>
      <c r="B515">
        <v>1</v>
      </c>
      <c r="C515">
        <v>1</v>
      </c>
      <c r="D515">
        <v>514</v>
      </c>
      <c r="E515">
        <v>1</v>
      </c>
      <c r="F515" s="1">
        <f>INDEX('Tela de entrada'!$C$20:$C$763,MATCH('Contrato Firme'!D515,'Tela de entrada'!$B$20:$B$763,0),1)</f>
        <v>35</v>
      </c>
      <c r="G515">
        <v>0</v>
      </c>
      <c r="H515">
        <f t="shared" ref="H515:H578" si="20">F515-G515</f>
        <v>35</v>
      </c>
      <c r="I515" s="1">
        <f t="shared" ref="I515:I578" si="21">H515/SUM($H$2:$H$745)</f>
        <v>1.75E-3</v>
      </c>
      <c r="J515" s="1">
        <f>IF('Tela de entrada'!$G$13="carga",('Tela de entrada'!$G$12*'Tela de entrada'!$D$12)*I515,'Tela de entrada'!$G$12)</f>
        <v>13.02</v>
      </c>
      <c r="K515" s="1">
        <f>IF('Tela de entrada'!$G$12&gt;0,IFERROR(MIN('Tela de entrada'!$G$15,MAX(J515,'Tela de entrada'!$G$14)),""),0)</f>
        <v>13.02</v>
      </c>
      <c r="L515" s="1">
        <f>MAX(0,(SUMIFS($K$2:$K$745,$B$2:$B$745,B515,$A$2:$A$745,A515)-SUMIFS($J$2:$J$745,$B$2:$B$745,B515,$A$2:$A$745,A515)))*((K515-'Tela de entrada'!$G$14)/(IF(SUMIFS($K$2:$K$745,$B$2:$B$745,B515,$A$2:$A$745,A515)-('Tela de entrada'!$G$14*'Tela de entrada'!$D$12)=0,1,(SUMIFS($K$2:$K$745,$B$2:$B$745,B515,$A$2:$A$745,A515)-('Tela de entrada'!$G$14*'Tela de entrada'!$D$12)))))</f>
        <v>0</v>
      </c>
      <c r="M515" s="1">
        <f>MAX(0,(SUMIFS($J$2:$J$745,$B$2:$B$745,B515,$A$2:$A$745,A515)-SUMIFS($K$2:$K$745,$B$2:$B$745,B515,$A$2:$A$745,A515)))*(('Tela de entrada'!$G$15-K515)/(IF((('Tela de entrada'!$G$15*'Tela de entrada'!$D$12)-SUMIFS($K$2:$K$745,$B$2:$B$745,B515,$A$2:$A$745,A515))=0,1,(('Tela de entrada'!$G$15*'Tela de entrada'!$D$12)-SUMIFS($K$2:$K$745,$B$2:$B$745,B515,$A$2:$A$745,A515)))))</f>
        <v>0.12930395375973819</v>
      </c>
      <c r="N515" s="1">
        <f>IFERROR(IF(SUM('Tela de entrada'!$G$20:$G$763)&gt;0,INDEX('Tela de entrada'!$G$20:$G$763,MATCH('Contrato Firme'!D515,'Tela de entrada'!$F$20:$F$763,0),1),K515-L515+M515),0)</f>
        <v>13.149303953759738</v>
      </c>
    </row>
    <row r="516" spans="1:14" x14ac:dyDescent="0.25">
      <c r="A516">
        <v>1</v>
      </c>
      <c r="B516">
        <v>1</v>
      </c>
      <c r="C516">
        <v>1</v>
      </c>
      <c r="D516">
        <v>515</v>
      </c>
      <c r="E516">
        <v>1</v>
      </c>
      <c r="F516" s="1">
        <f>INDEX('Tela de entrada'!$C$20:$C$763,MATCH('Contrato Firme'!D516,'Tela de entrada'!$B$20:$B$763,0),1)</f>
        <v>50</v>
      </c>
      <c r="G516">
        <v>0</v>
      </c>
      <c r="H516">
        <f t="shared" si="20"/>
        <v>50</v>
      </c>
      <c r="I516" s="1">
        <f t="shared" si="21"/>
        <v>2.5000000000000001E-3</v>
      </c>
      <c r="J516" s="1">
        <f>IF('Tela de entrada'!$G$13="carga",('Tela de entrada'!$G$12*'Tela de entrada'!$D$12)*I516,'Tela de entrada'!$G$12)</f>
        <v>18.600000000000001</v>
      </c>
      <c r="K516" s="1">
        <f>IF('Tela de entrada'!$G$12&gt;0,IFERROR(MIN('Tela de entrada'!$G$15,MAX(J516,'Tela de entrada'!$G$14)),""),0)</f>
        <v>15</v>
      </c>
      <c r="L516" s="1">
        <f>MAX(0,(SUMIFS($K$2:$K$745,$B$2:$B$745,B516,$A$2:$A$745,A516)-SUMIFS($J$2:$J$745,$B$2:$B$745,B516,$A$2:$A$745,A516)))*((K516-'Tela de entrada'!$G$14)/(IF(SUMIFS($K$2:$K$745,$B$2:$B$745,B516,$A$2:$A$745,A516)-('Tela de entrada'!$G$14*'Tela de entrada'!$D$12)=0,1,(SUMIFS($K$2:$K$745,$B$2:$B$745,B516,$A$2:$A$745,A516)-('Tela de entrada'!$G$14*'Tela de entrada'!$D$12)))))</f>
        <v>0</v>
      </c>
      <c r="M516" s="1">
        <f>MAX(0,(SUMIFS($J$2:$J$745,$B$2:$B$745,B516,$A$2:$A$745,A516)-SUMIFS($K$2:$K$745,$B$2:$B$745,B516,$A$2:$A$745,A516)))*(('Tela de entrada'!$G$15-K516)/(IF((('Tela de entrada'!$G$15*'Tela de entrada'!$D$12)-SUMIFS($K$2:$K$745,$B$2:$B$745,B516,$A$2:$A$745,A516))=0,1,(('Tela de entrada'!$G$15*'Tela de entrada'!$D$12)-SUMIFS($K$2:$K$745,$B$2:$B$745,B516,$A$2:$A$745,A516)))))</f>
        <v>0</v>
      </c>
      <c r="N516" s="1">
        <f>IFERROR(IF(SUM('Tela de entrada'!$G$20:$G$763)&gt;0,INDEX('Tela de entrada'!$G$20:$G$763,MATCH('Contrato Firme'!D516,'Tela de entrada'!$F$20:$F$763,0),1),K516-L516+M516),0)</f>
        <v>15</v>
      </c>
    </row>
    <row r="517" spans="1:14" x14ac:dyDescent="0.25">
      <c r="A517">
        <v>1</v>
      </c>
      <c r="B517">
        <v>1</v>
      </c>
      <c r="C517">
        <v>1</v>
      </c>
      <c r="D517">
        <v>516</v>
      </c>
      <c r="E517">
        <v>1</v>
      </c>
      <c r="F517" s="1">
        <f>INDEX('Tela de entrada'!$C$20:$C$763,MATCH('Contrato Firme'!D517,'Tela de entrada'!$B$20:$B$763,0),1)</f>
        <v>41</v>
      </c>
      <c r="G517">
        <v>0</v>
      </c>
      <c r="H517">
        <f t="shared" si="20"/>
        <v>41</v>
      </c>
      <c r="I517" s="1">
        <f t="shared" si="21"/>
        <v>2.0500000000000002E-3</v>
      </c>
      <c r="J517" s="1">
        <f>IF('Tela de entrada'!$G$13="carga",('Tela de entrada'!$G$12*'Tela de entrada'!$D$12)*I517,'Tela de entrada'!$G$12)</f>
        <v>15.252000000000001</v>
      </c>
      <c r="K517" s="1">
        <f>IF('Tela de entrada'!$G$12&gt;0,IFERROR(MIN('Tela de entrada'!$G$15,MAX(J517,'Tela de entrada'!$G$14)),""),0)</f>
        <v>15</v>
      </c>
      <c r="L517" s="1">
        <f>MAX(0,(SUMIFS($K$2:$K$745,$B$2:$B$745,B517,$A$2:$A$745,A517)-SUMIFS($J$2:$J$745,$B$2:$B$745,B517,$A$2:$A$745,A517)))*((K517-'Tela de entrada'!$G$14)/(IF(SUMIFS($K$2:$K$745,$B$2:$B$745,B517,$A$2:$A$745,A517)-('Tela de entrada'!$G$14*'Tela de entrada'!$D$12)=0,1,(SUMIFS($K$2:$K$745,$B$2:$B$745,B517,$A$2:$A$745,A517)-('Tela de entrada'!$G$14*'Tela de entrada'!$D$12)))))</f>
        <v>0</v>
      </c>
      <c r="M517" s="1">
        <f>MAX(0,(SUMIFS($J$2:$J$745,$B$2:$B$745,B517,$A$2:$A$745,A517)-SUMIFS($K$2:$K$745,$B$2:$B$745,B517,$A$2:$A$745,A517)))*(('Tela de entrada'!$G$15-K517)/(IF((('Tela de entrada'!$G$15*'Tela de entrada'!$D$12)-SUMIFS($K$2:$K$745,$B$2:$B$745,B517,$A$2:$A$745,A517))=0,1,(('Tela de entrada'!$G$15*'Tela de entrada'!$D$12)-SUMIFS($K$2:$K$745,$B$2:$B$745,B517,$A$2:$A$745,A517)))))</f>
        <v>0</v>
      </c>
      <c r="N517" s="1">
        <f>IFERROR(IF(SUM('Tela de entrada'!$G$20:$G$763)&gt;0,INDEX('Tela de entrada'!$G$20:$G$763,MATCH('Contrato Firme'!D517,'Tela de entrada'!$F$20:$F$763,0),1),K517-L517+M517),0)</f>
        <v>15</v>
      </c>
    </row>
    <row r="518" spans="1:14" x14ac:dyDescent="0.25">
      <c r="A518">
        <v>1</v>
      </c>
      <c r="B518">
        <v>1</v>
      </c>
      <c r="C518">
        <v>1</v>
      </c>
      <c r="D518">
        <v>517</v>
      </c>
      <c r="E518">
        <v>1</v>
      </c>
      <c r="F518" s="1">
        <f>INDEX('Tela de entrada'!$C$20:$C$763,MATCH('Contrato Firme'!D518,'Tela de entrada'!$B$20:$B$763,0),1)</f>
        <v>5</v>
      </c>
      <c r="G518">
        <v>0</v>
      </c>
      <c r="H518">
        <f t="shared" si="20"/>
        <v>5</v>
      </c>
      <c r="I518" s="1">
        <f t="shared" si="21"/>
        <v>2.5000000000000001E-4</v>
      </c>
      <c r="J518" s="1">
        <f>IF('Tela de entrada'!$G$13="carga",('Tela de entrada'!$G$12*'Tela de entrada'!$D$12)*I518,'Tela de entrada'!$G$12)</f>
        <v>1.86</v>
      </c>
      <c r="K518" s="1">
        <f>IF('Tela de entrada'!$G$12&gt;0,IFERROR(MIN('Tela de entrada'!$G$15,MAX(J518,'Tela de entrada'!$G$14)),""),0)</f>
        <v>3</v>
      </c>
      <c r="L518" s="1">
        <f>MAX(0,(SUMIFS($K$2:$K$745,$B$2:$B$745,B518,$A$2:$A$745,A518)-SUMIFS($J$2:$J$745,$B$2:$B$745,B518,$A$2:$A$745,A518)))*((K518-'Tela de entrada'!$G$14)/(IF(SUMIFS($K$2:$K$745,$B$2:$B$745,B518,$A$2:$A$745,A518)-('Tela de entrada'!$G$14*'Tela de entrada'!$D$12)=0,1,(SUMIFS($K$2:$K$745,$B$2:$B$745,B518,$A$2:$A$745,A518)-('Tela de entrada'!$G$14*'Tela de entrada'!$D$12)))))</f>
        <v>0</v>
      </c>
      <c r="M518" s="1">
        <f>MAX(0,(SUMIFS($J$2:$J$745,$B$2:$B$745,B518,$A$2:$A$745,A518)-SUMIFS($K$2:$K$745,$B$2:$B$745,B518,$A$2:$A$745,A518)))*(('Tela de entrada'!$G$15-K518)/(IF((('Tela de entrada'!$G$15*'Tela de entrada'!$D$12)-SUMIFS($K$2:$K$745,$B$2:$B$745,B518,$A$2:$A$745,A518))=0,1,(('Tela de entrada'!$G$15*'Tela de entrada'!$D$12)-SUMIFS($K$2:$K$745,$B$2:$B$745,B518,$A$2:$A$745,A518)))))</f>
        <v>0.78366032581659484</v>
      </c>
      <c r="N518" s="1">
        <f>IFERROR(IF(SUM('Tela de entrada'!$G$20:$G$763)&gt;0,INDEX('Tela de entrada'!$G$20:$G$763,MATCH('Contrato Firme'!D518,'Tela de entrada'!$F$20:$F$763,0),1),K518-L518+M518),0)</f>
        <v>3.7836603258165948</v>
      </c>
    </row>
    <row r="519" spans="1:14" x14ac:dyDescent="0.25">
      <c r="A519">
        <v>1</v>
      </c>
      <c r="B519">
        <v>1</v>
      </c>
      <c r="C519">
        <v>1</v>
      </c>
      <c r="D519">
        <v>518</v>
      </c>
      <c r="E519">
        <v>1</v>
      </c>
      <c r="F519" s="1">
        <f>INDEX('Tela de entrada'!$C$20:$C$763,MATCH('Contrato Firme'!D519,'Tela de entrada'!$B$20:$B$763,0),1)</f>
        <v>20</v>
      </c>
      <c r="G519">
        <v>0</v>
      </c>
      <c r="H519">
        <f t="shared" si="20"/>
        <v>20</v>
      </c>
      <c r="I519" s="1">
        <f t="shared" si="21"/>
        <v>1E-3</v>
      </c>
      <c r="J519" s="1">
        <f>IF('Tela de entrada'!$G$13="carga",('Tela de entrada'!$G$12*'Tela de entrada'!$D$12)*I519,'Tela de entrada'!$G$12)</f>
        <v>7.44</v>
      </c>
      <c r="K519" s="1">
        <f>IF('Tela de entrada'!$G$12&gt;0,IFERROR(MIN('Tela de entrada'!$G$15,MAX(J519,'Tela de entrada'!$G$14)),""),0)</f>
        <v>7.44</v>
      </c>
      <c r="L519" s="1">
        <f>MAX(0,(SUMIFS($K$2:$K$745,$B$2:$B$745,B519,$A$2:$A$745,A519)-SUMIFS($J$2:$J$745,$B$2:$B$745,B519,$A$2:$A$745,A519)))*((K519-'Tela de entrada'!$G$14)/(IF(SUMIFS($K$2:$K$745,$B$2:$B$745,B519,$A$2:$A$745,A519)-('Tela de entrada'!$G$14*'Tela de entrada'!$D$12)=0,1,(SUMIFS($K$2:$K$745,$B$2:$B$745,B519,$A$2:$A$745,A519)-('Tela de entrada'!$G$14*'Tela de entrada'!$D$12)))))</f>
        <v>0</v>
      </c>
      <c r="M519" s="1">
        <f>MAX(0,(SUMIFS($J$2:$J$745,$B$2:$B$745,B519,$A$2:$A$745,A519)-SUMIFS($K$2:$K$745,$B$2:$B$745,B519,$A$2:$A$745,A519)))*(('Tela de entrada'!$G$15-K519)/(IF((('Tela de entrada'!$G$15*'Tela de entrada'!$D$12)-SUMIFS($K$2:$K$745,$B$2:$B$745,B519,$A$2:$A$745,A519))=0,1,(('Tela de entrada'!$G$15*'Tela de entrada'!$D$12)-SUMIFS($K$2:$K$745,$B$2:$B$745,B519,$A$2:$A$745,A519)))))</f>
        <v>0.49370600526445474</v>
      </c>
      <c r="N519" s="1">
        <f>IFERROR(IF(SUM('Tela de entrada'!$G$20:$G$763)&gt;0,INDEX('Tela de entrada'!$G$20:$G$763,MATCH('Contrato Firme'!D519,'Tela de entrada'!$F$20:$F$763,0),1),K519-L519+M519),0)</f>
        <v>7.9337060052644555</v>
      </c>
    </row>
    <row r="520" spans="1:14" x14ac:dyDescent="0.25">
      <c r="A520">
        <v>1</v>
      </c>
      <c r="B520">
        <v>1</v>
      </c>
      <c r="C520">
        <v>1</v>
      </c>
      <c r="D520">
        <v>519</v>
      </c>
      <c r="E520">
        <v>1</v>
      </c>
      <c r="F520" s="1">
        <f>INDEX('Tela de entrada'!$C$20:$C$763,MATCH('Contrato Firme'!D520,'Tela de entrada'!$B$20:$B$763,0),1)</f>
        <v>12</v>
      </c>
      <c r="G520">
        <v>0</v>
      </c>
      <c r="H520">
        <f t="shared" si="20"/>
        <v>12</v>
      </c>
      <c r="I520" s="1">
        <f t="shared" si="21"/>
        <v>5.9999999999999995E-4</v>
      </c>
      <c r="J520" s="1">
        <f>IF('Tela de entrada'!$G$13="carga",('Tela de entrada'!$G$12*'Tela de entrada'!$D$12)*I520,'Tela de entrada'!$G$12)</f>
        <v>4.4639999999999995</v>
      </c>
      <c r="K520" s="1">
        <f>IF('Tela de entrada'!$G$12&gt;0,IFERROR(MIN('Tela de entrada'!$G$15,MAX(J520,'Tela de entrada'!$G$14)),""),0)</f>
        <v>4.4639999999999995</v>
      </c>
      <c r="L520" s="1">
        <f>MAX(0,(SUMIFS($K$2:$K$745,$B$2:$B$745,B520,$A$2:$A$745,A520)-SUMIFS($J$2:$J$745,$B$2:$B$745,B520,$A$2:$A$745,A520)))*((K520-'Tela de entrada'!$G$14)/(IF(SUMIFS($K$2:$K$745,$B$2:$B$745,B520,$A$2:$A$745,A520)-('Tela de entrada'!$G$14*'Tela de entrada'!$D$12)=0,1,(SUMIFS($K$2:$K$745,$B$2:$B$745,B520,$A$2:$A$745,A520)-('Tela de entrada'!$G$14*'Tela de entrada'!$D$12)))))</f>
        <v>0</v>
      </c>
      <c r="M520" s="1">
        <f>MAX(0,(SUMIFS($J$2:$J$745,$B$2:$B$745,B520,$A$2:$A$745,A520)-SUMIFS($K$2:$K$745,$B$2:$B$745,B520,$A$2:$A$745,A520)))*(('Tela de entrada'!$G$15-K520)/(IF((('Tela de entrada'!$G$15*'Tela de entrada'!$D$12)-SUMIFS($K$2:$K$745,$B$2:$B$745,B520,$A$2:$A$745,A520))=0,1,(('Tela de entrada'!$G$15*'Tela de entrada'!$D$12)-SUMIFS($K$2:$K$745,$B$2:$B$745,B520,$A$2:$A$745,A520)))))</f>
        <v>0.68805376606697044</v>
      </c>
      <c r="N520" s="1">
        <f>IFERROR(IF(SUM('Tela de entrada'!$G$20:$G$763)&gt;0,INDEX('Tela de entrada'!$G$20:$G$763,MATCH('Contrato Firme'!D520,'Tela de entrada'!$F$20:$F$763,0),1),K520-L520+M520),0)</f>
        <v>5.1520537660669703</v>
      </c>
    </row>
    <row r="521" spans="1:14" x14ac:dyDescent="0.25">
      <c r="A521">
        <v>1</v>
      </c>
      <c r="B521">
        <v>1</v>
      </c>
      <c r="C521">
        <v>1</v>
      </c>
      <c r="D521">
        <v>520</v>
      </c>
      <c r="E521">
        <v>1</v>
      </c>
      <c r="F521" s="1">
        <f>INDEX('Tela de entrada'!$C$20:$C$763,MATCH('Contrato Firme'!D521,'Tela de entrada'!$B$20:$B$763,0),1)</f>
        <v>19</v>
      </c>
      <c r="G521">
        <v>0</v>
      </c>
      <c r="H521">
        <f t="shared" si="20"/>
        <v>19</v>
      </c>
      <c r="I521" s="1">
        <f t="shared" si="21"/>
        <v>9.5E-4</v>
      </c>
      <c r="J521" s="1">
        <f>IF('Tela de entrada'!$G$13="carga",('Tela de entrada'!$G$12*'Tela de entrada'!$D$12)*I521,'Tela de entrada'!$G$12)</f>
        <v>7.0679999999999996</v>
      </c>
      <c r="K521" s="1">
        <f>IF('Tela de entrada'!$G$12&gt;0,IFERROR(MIN('Tela de entrada'!$G$15,MAX(J521,'Tela de entrada'!$G$14)),""),0)</f>
        <v>7.0679999999999996</v>
      </c>
      <c r="L521" s="1">
        <f>MAX(0,(SUMIFS($K$2:$K$745,$B$2:$B$745,B521,$A$2:$A$745,A521)-SUMIFS($J$2:$J$745,$B$2:$B$745,B521,$A$2:$A$745,A521)))*((K521-'Tela de entrada'!$G$14)/(IF(SUMIFS($K$2:$K$745,$B$2:$B$745,B521,$A$2:$A$745,A521)-('Tela de entrada'!$G$14*'Tela de entrada'!$D$12)=0,1,(SUMIFS($K$2:$K$745,$B$2:$B$745,B521,$A$2:$A$745,A521)-('Tela de entrada'!$G$14*'Tela de entrada'!$D$12)))))</f>
        <v>0</v>
      </c>
      <c r="M521" s="1">
        <f>MAX(0,(SUMIFS($J$2:$J$745,$B$2:$B$745,B521,$A$2:$A$745,A521)-SUMIFS($K$2:$K$745,$B$2:$B$745,B521,$A$2:$A$745,A521)))*(('Tela de entrada'!$G$15-K521)/(IF((('Tela de entrada'!$G$15*'Tela de entrada'!$D$12)-SUMIFS($K$2:$K$745,$B$2:$B$745,B521,$A$2:$A$745,A521))=0,1,(('Tela de entrada'!$G$15*'Tela de entrada'!$D$12)-SUMIFS($K$2:$K$745,$B$2:$B$745,B521,$A$2:$A$745,A521)))))</f>
        <v>0.51799947536476931</v>
      </c>
      <c r="N521" s="1">
        <f>IFERROR(IF(SUM('Tela de entrada'!$G$20:$G$763)&gt;0,INDEX('Tela de entrada'!$G$20:$G$763,MATCH('Contrato Firme'!D521,'Tela de entrada'!$F$20:$F$763,0),1),K521-L521+M521),0)</f>
        <v>7.585999475364769</v>
      </c>
    </row>
    <row r="522" spans="1:14" x14ac:dyDescent="0.25">
      <c r="A522">
        <v>1</v>
      </c>
      <c r="B522">
        <v>1</v>
      </c>
      <c r="C522">
        <v>1</v>
      </c>
      <c r="D522">
        <v>521</v>
      </c>
      <c r="E522">
        <v>1</v>
      </c>
      <c r="F522" s="1">
        <f>INDEX('Tela de entrada'!$C$20:$C$763,MATCH('Contrato Firme'!D522,'Tela de entrada'!$B$20:$B$763,0),1)</f>
        <v>29</v>
      </c>
      <c r="G522">
        <v>0</v>
      </c>
      <c r="H522">
        <f t="shared" si="20"/>
        <v>29</v>
      </c>
      <c r="I522" s="1">
        <f t="shared" si="21"/>
        <v>1.4499999999999999E-3</v>
      </c>
      <c r="J522" s="1">
        <f>IF('Tela de entrada'!$G$13="carga",('Tela de entrada'!$G$12*'Tela de entrada'!$D$12)*I522,'Tela de entrada'!$G$12)</f>
        <v>10.787999999999998</v>
      </c>
      <c r="K522" s="1">
        <f>IF('Tela de entrada'!$G$12&gt;0,IFERROR(MIN('Tela de entrada'!$G$15,MAX(J522,'Tela de entrada'!$G$14)),""),0)</f>
        <v>10.787999999999998</v>
      </c>
      <c r="L522" s="1">
        <f>MAX(0,(SUMIFS($K$2:$K$745,$B$2:$B$745,B522,$A$2:$A$745,A522)-SUMIFS($J$2:$J$745,$B$2:$B$745,B522,$A$2:$A$745,A522)))*((K522-'Tela de entrada'!$G$14)/(IF(SUMIFS($K$2:$K$745,$B$2:$B$745,B522,$A$2:$A$745,A522)-('Tela de entrada'!$G$14*'Tela de entrada'!$D$12)=0,1,(SUMIFS($K$2:$K$745,$B$2:$B$745,B522,$A$2:$A$745,A522)-('Tela de entrada'!$G$14*'Tela de entrada'!$D$12)))))</f>
        <v>0</v>
      </c>
      <c r="M522" s="1">
        <f>MAX(0,(SUMIFS($J$2:$J$745,$B$2:$B$745,B522,$A$2:$A$745,A522)-SUMIFS($K$2:$K$745,$B$2:$B$745,B522,$A$2:$A$745,A522)))*(('Tela de entrada'!$G$15-K522)/(IF((('Tela de entrada'!$G$15*'Tela de entrada'!$D$12)-SUMIFS($K$2:$K$745,$B$2:$B$745,B522,$A$2:$A$745,A522))=0,1,(('Tela de entrada'!$G$15*'Tela de entrada'!$D$12)-SUMIFS($K$2:$K$745,$B$2:$B$745,B522,$A$2:$A$745,A522)))))</f>
        <v>0.27506477436162491</v>
      </c>
      <c r="N522" s="1">
        <f>IFERROR(IF(SUM('Tela de entrada'!$G$20:$G$763)&gt;0,INDEX('Tela de entrada'!$G$20:$G$763,MATCH('Contrato Firme'!D522,'Tela de entrada'!$F$20:$F$763,0),1),K522-L522+M522),0)</f>
        <v>11.063064774361623</v>
      </c>
    </row>
    <row r="523" spans="1:14" x14ac:dyDescent="0.25">
      <c r="A523">
        <v>1</v>
      </c>
      <c r="B523">
        <v>1</v>
      </c>
      <c r="C523">
        <v>1</v>
      </c>
      <c r="D523">
        <v>522</v>
      </c>
      <c r="E523">
        <v>1</v>
      </c>
      <c r="F523" s="1">
        <f>INDEX('Tela de entrada'!$C$20:$C$763,MATCH('Contrato Firme'!D523,'Tela de entrada'!$B$20:$B$763,0),1)</f>
        <v>5</v>
      </c>
      <c r="G523">
        <v>0</v>
      </c>
      <c r="H523">
        <f t="shared" si="20"/>
        <v>5</v>
      </c>
      <c r="I523" s="1">
        <f t="shared" si="21"/>
        <v>2.5000000000000001E-4</v>
      </c>
      <c r="J523" s="1">
        <f>IF('Tela de entrada'!$G$13="carga",('Tela de entrada'!$G$12*'Tela de entrada'!$D$12)*I523,'Tela de entrada'!$G$12)</f>
        <v>1.86</v>
      </c>
      <c r="K523" s="1">
        <f>IF('Tela de entrada'!$G$12&gt;0,IFERROR(MIN('Tela de entrada'!$G$15,MAX(J523,'Tela de entrada'!$G$14)),""),0)</f>
        <v>3</v>
      </c>
      <c r="L523" s="1">
        <f>MAX(0,(SUMIFS($K$2:$K$745,$B$2:$B$745,B523,$A$2:$A$745,A523)-SUMIFS($J$2:$J$745,$B$2:$B$745,B523,$A$2:$A$745,A523)))*((K523-'Tela de entrada'!$G$14)/(IF(SUMIFS($K$2:$K$745,$B$2:$B$745,B523,$A$2:$A$745,A523)-('Tela de entrada'!$G$14*'Tela de entrada'!$D$12)=0,1,(SUMIFS($K$2:$K$745,$B$2:$B$745,B523,$A$2:$A$745,A523)-('Tela de entrada'!$G$14*'Tela de entrada'!$D$12)))))</f>
        <v>0</v>
      </c>
      <c r="M523" s="1">
        <f>MAX(0,(SUMIFS($J$2:$J$745,$B$2:$B$745,B523,$A$2:$A$745,A523)-SUMIFS($K$2:$K$745,$B$2:$B$745,B523,$A$2:$A$745,A523)))*(('Tela de entrada'!$G$15-K523)/(IF((('Tela de entrada'!$G$15*'Tela de entrada'!$D$12)-SUMIFS($K$2:$K$745,$B$2:$B$745,B523,$A$2:$A$745,A523))=0,1,(('Tela de entrada'!$G$15*'Tela de entrada'!$D$12)-SUMIFS($K$2:$K$745,$B$2:$B$745,B523,$A$2:$A$745,A523)))))</f>
        <v>0.78366032581659484</v>
      </c>
      <c r="N523" s="1">
        <f>IFERROR(IF(SUM('Tela de entrada'!$G$20:$G$763)&gt;0,INDEX('Tela de entrada'!$G$20:$G$763,MATCH('Contrato Firme'!D523,'Tela de entrada'!$F$20:$F$763,0),1),K523-L523+M523),0)</f>
        <v>3.7836603258165948</v>
      </c>
    </row>
    <row r="524" spans="1:14" x14ac:dyDescent="0.25">
      <c r="A524">
        <v>1</v>
      </c>
      <c r="B524">
        <v>1</v>
      </c>
      <c r="C524">
        <v>1</v>
      </c>
      <c r="D524">
        <v>523</v>
      </c>
      <c r="E524">
        <v>1</v>
      </c>
      <c r="F524" s="1">
        <f>INDEX('Tela de entrada'!$C$20:$C$763,MATCH('Contrato Firme'!D524,'Tela de entrada'!$B$20:$B$763,0),1)</f>
        <v>45</v>
      </c>
      <c r="G524">
        <v>0</v>
      </c>
      <c r="H524">
        <f t="shared" si="20"/>
        <v>45</v>
      </c>
      <c r="I524" s="1">
        <f t="shared" si="21"/>
        <v>2.2499999999999998E-3</v>
      </c>
      <c r="J524" s="1">
        <f>IF('Tela de entrada'!$G$13="carga",('Tela de entrada'!$G$12*'Tela de entrada'!$D$12)*I524,'Tela de entrada'!$G$12)</f>
        <v>16.739999999999998</v>
      </c>
      <c r="K524" s="1">
        <f>IF('Tela de entrada'!$G$12&gt;0,IFERROR(MIN('Tela de entrada'!$G$15,MAX(J524,'Tela de entrada'!$G$14)),""),0)</f>
        <v>15</v>
      </c>
      <c r="L524" s="1">
        <f>MAX(0,(SUMIFS($K$2:$K$745,$B$2:$B$745,B524,$A$2:$A$745,A524)-SUMIFS($J$2:$J$745,$B$2:$B$745,B524,$A$2:$A$745,A524)))*((K524-'Tela de entrada'!$G$14)/(IF(SUMIFS($K$2:$K$745,$B$2:$B$745,B524,$A$2:$A$745,A524)-('Tela de entrada'!$G$14*'Tela de entrada'!$D$12)=0,1,(SUMIFS($K$2:$K$745,$B$2:$B$745,B524,$A$2:$A$745,A524)-('Tela de entrada'!$G$14*'Tela de entrada'!$D$12)))))</f>
        <v>0</v>
      </c>
      <c r="M524" s="1">
        <f>MAX(0,(SUMIFS($J$2:$J$745,$B$2:$B$745,B524,$A$2:$A$745,A524)-SUMIFS($K$2:$K$745,$B$2:$B$745,B524,$A$2:$A$745,A524)))*(('Tela de entrada'!$G$15-K524)/(IF((('Tela de entrada'!$G$15*'Tela de entrada'!$D$12)-SUMIFS($K$2:$K$745,$B$2:$B$745,B524,$A$2:$A$745,A524))=0,1,(('Tela de entrada'!$G$15*'Tela de entrada'!$D$12)-SUMIFS($K$2:$K$745,$B$2:$B$745,B524,$A$2:$A$745,A524)))))</f>
        <v>0</v>
      </c>
      <c r="N524" s="1">
        <f>IFERROR(IF(SUM('Tela de entrada'!$G$20:$G$763)&gt;0,INDEX('Tela de entrada'!$G$20:$G$763,MATCH('Contrato Firme'!D524,'Tela de entrada'!$F$20:$F$763,0),1),K524-L524+M524),0)</f>
        <v>15</v>
      </c>
    </row>
    <row r="525" spans="1:14" x14ac:dyDescent="0.25">
      <c r="A525">
        <v>1</v>
      </c>
      <c r="B525">
        <v>1</v>
      </c>
      <c r="C525">
        <v>1</v>
      </c>
      <c r="D525">
        <v>524</v>
      </c>
      <c r="E525">
        <v>1</v>
      </c>
      <c r="F525" s="1">
        <f>INDEX('Tela de entrada'!$C$20:$C$763,MATCH('Contrato Firme'!D525,'Tela de entrada'!$B$20:$B$763,0),1)</f>
        <v>9</v>
      </c>
      <c r="G525">
        <v>0</v>
      </c>
      <c r="H525">
        <f t="shared" si="20"/>
        <v>9</v>
      </c>
      <c r="I525" s="1">
        <f t="shared" si="21"/>
        <v>4.4999999999999999E-4</v>
      </c>
      <c r="J525" s="1">
        <f>IF('Tela de entrada'!$G$13="carga",('Tela de entrada'!$G$12*'Tela de entrada'!$D$12)*I525,'Tela de entrada'!$G$12)</f>
        <v>3.3479999999999999</v>
      </c>
      <c r="K525" s="1">
        <f>IF('Tela de entrada'!$G$12&gt;0,IFERROR(MIN('Tela de entrada'!$G$15,MAX(J525,'Tela de entrada'!$G$14)),""),0)</f>
        <v>3.3479999999999999</v>
      </c>
      <c r="L525" s="1">
        <f>MAX(0,(SUMIFS($K$2:$K$745,$B$2:$B$745,B525,$A$2:$A$745,A525)-SUMIFS($J$2:$J$745,$B$2:$B$745,B525,$A$2:$A$745,A525)))*((K525-'Tela de entrada'!$G$14)/(IF(SUMIFS($K$2:$K$745,$B$2:$B$745,B525,$A$2:$A$745,A525)-('Tela de entrada'!$G$14*'Tela de entrada'!$D$12)=0,1,(SUMIFS($K$2:$K$745,$B$2:$B$745,B525,$A$2:$A$745,A525)-('Tela de entrada'!$G$14*'Tela de entrada'!$D$12)))))</f>
        <v>0</v>
      </c>
      <c r="M525" s="1">
        <f>MAX(0,(SUMIFS($J$2:$J$745,$B$2:$B$745,B525,$A$2:$A$745,A525)-SUMIFS($K$2:$K$745,$B$2:$B$745,B525,$A$2:$A$745,A525)))*(('Tela de entrada'!$G$15-K525)/(IF((('Tela de entrada'!$G$15*'Tela de entrada'!$D$12)-SUMIFS($K$2:$K$745,$B$2:$B$745,B525,$A$2:$A$745,A525))=0,1,(('Tela de entrada'!$G$15*'Tela de entrada'!$D$12)-SUMIFS($K$2:$K$745,$B$2:$B$745,B525,$A$2:$A$745,A525)))))</f>
        <v>0.76093417636791372</v>
      </c>
      <c r="N525" s="1">
        <f>IFERROR(IF(SUM('Tela de entrada'!$G$20:$G$763)&gt;0,INDEX('Tela de entrada'!$G$20:$G$763,MATCH('Contrato Firme'!D525,'Tela de entrada'!$F$20:$F$763,0),1),K525-L525+M525),0)</f>
        <v>4.1089341763679137</v>
      </c>
    </row>
    <row r="526" spans="1:14" x14ac:dyDescent="0.25">
      <c r="A526">
        <v>1</v>
      </c>
      <c r="B526">
        <v>1</v>
      </c>
      <c r="C526">
        <v>1</v>
      </c>
      <c r="D526">
        <v>525</v>
      </c>
      <c r="E526">
        <v>1</v>
      </c>
      <c r="F526" s="1">
        <f>INDEX('Tela de entrada'!$C$20:$C$763,MATCH('Contrato Firme'!D526,'Tela de entrada'!$B$20:$B$763,0),1)</f>
        <v>41</v>
      </c>
      <c r="G526">
        <v>0</v>
      </c>
      <c r="H526">
        <f t="shared" si="20"/>
        <v>41</v>
      </c>
      <c r="I526" s="1">
        <f t="shared" si="21"/>
        <v>2.0500000000000002E-3</v>
      </c>
      <c r="J526" s="1">
        <f>IF('Tela de entrada'!$G$13="carga",('Tela de entrada'!$G$12*'Tela de entrada'!$D$12)*I526,'Tela de entrada'!$G$12)</f>
        <v>15.252000000000001</v>
      </c>
      <c r="K526" s="1">
        <f>IF('Tela de entrada'!$G$12&gt;0,IFERROR(MIN('Tela de entrada'!$G$15,MAX(J526,'Tela de entrada'!$G$14)),""),0)</f>
        <v>15</v>
      </c>
      <c r="L526" s="1">
        <f>MAX(0,(SUMIFS($K$2:$K$745,$B$2:$B$745,B526,$A$2:$A$745,A526)-SUMIFS($J$2:$J$745,$B$2:$B$745,B526,$A$2:$A$745,A526)))*((K526-'Tela de entrada'!$G$14)/(IF(SUMIFS($K$2:$K$745,$B$2:$B$745,B526,$A$2:$A$745,A526)-('Tela de entrada'!$G$14*'Tela de entrada'!$D$12)=0,1,(SUMIFS($K$2:$K$745,$B$2:$B$745,B526,$A$2:$A$745,A526)-('Tela de entrada'!$G$14*'Tela de entrada'!$D$12)))))</f>
        <v>0</v>
      </c>
      <c r="M526" s="1">
        <f>MAX(0,(SUMIFS($J$2:$J$745,$B$2:$B$745,B526,$A$2:$A$745,A526)-SUMIFS($K$2:$K$745,$B$2:$B$745,B526,$A$2:$A$745,A526)))*(('Tela de entrada'!$G$15-K526)/(IF((('Tela de entrada'!$G$15*'Tela de entrada'!$D$12)-SUMIFS($K$2:$K$745,$B$2:$B$745,B526,$A$2:$A$745,A526))=0,1,(('Tela de entrada'!$G$15*'Tela de entrada'!$D$12)-SUMIFS($K$2:$K$745,$B$2:$B$745,B526,$A$2:$A$745,A526)))))</f>
        <v>0</v>
      </c>
      <c r="N526" s="1">
        <f>IFERROR(IF(SUM('Tela de entrada'!$G$20:$G$763)&gt;0,INDEX('Tela de entrada'!$G$20:$G$763,MATCH('Contrato Firme'!D526,'Tela de entrada'!$F$20:$F$763,0),1),K526-L526+M526),0)</f>
        <v>15</v>
      </c>
    </row>
    <row r="527" spans="1:14" x14ac:dyDescent="0.25">
      <c r="A527">
        <v>1</v>
      </c>
      <c r="B527">
        <v>1</v>
      </c>
      <c r="C527">
        <v>1</v>
      </c>
      <c r="D527">
        <v>526</v>
      </c>
      <c r="E527">
        <v>1</v>
      </c>
      <c r="F527" s="1">
        <f>INDEX('Tela de entrada'!$C$20:$C$763,MATCH('Contrato Firme'!D527,'Tela de entrada'!$B$20:$B$763,0),1)</f>
        <v>13</v>
      </c>
      <c r="G527">
        <v>0</v>
      </c>
      <c r="H527">
        <f t="shared" si="20"/>
        <v>13</v>
      </c>
      <c r="I527" s="1">
        <f t="shared" si="21"/>
        <v>6.4999999999999997E-4</v>
      </c>
      <c r="J527" s="1">
        <f>IF('Tela de entrada'!$G$13="carga",('Tela de entrada'!$G$12*'Tela de entrada'!$D$12)*I527,'Tela de entrada'!$G$12)</f>
        <v>4.8359999999999994</v>
      </c>
      <c r="K527" s="1">
        <f>IF('Tela de entrada'!$G$12&gt;0,IFERROR(MIN('Tela de entrada'!$G$15,MAX(J527,'Tela de entrada'!$G$14)),""),0)</f>
        <v>4.8359999999999994</v>
      </c>
      <c r="L527" s="1">
        <f>MAX(0,(SUMIFS($K$2:$K$745,$B$2:$B$745,B527,$A$2:$A$745,A527)-SUMIFS($J$2:$J$745,$B$2:$B$745,B527,$A$2:$A$745,A527)))*((K527-'Tela de entrada'!$G$14)/(IF(SUMIFS($K$2:$K$745,$B$2:$B$745,B527,$A$2:$A$745,A527)-('Tela de entrada'!$G$14*'Tela de entrada'!$D$12)=0,1,(SUMIFS($K$2:$K$745,$B$2:$B$745,B527,$A$2:$A$745,A527)-('Tela de entrada'!$G$14*'Tela de entrada'!$D$12)))))</f>
        <v>0</v>
      </c>
      <c r="M527" s="1">
        <f>MAX(0,(SUMIFS($J$2:$J$745,$B$2:$B$745,B527,$A$2:$A$745,A527)-SUMIFS($K$2:$K$745,$B$2:$B$745,B527,$A$2:$A$745,A527)))*(('Tela de entrada'!$G$15-K527)/(IF((('Tela de entrada'!$G$15*'Tela de entrada'!$D$12)-SUMIFS($K$2:$K$745,$B$2:$B$745,B527,$A$2:$A$745,A527))=0,1,(('Tela de entrada'!$G$15*'Tela de entrada'!$D$12)-SUMIFS($K$2:$K$745,$B$2:$B$745,B527,$A$2:$A$745,A527)))))</f>
        <v>0.66376029596665598</v>
      </c>
      <c r="N527" s="1">
        <f>IFERROR(IF(SUM('Tela de entrada'!$G$20:$G$763)&gt;0,INDEX('Tela de entrada'!$G$20:$G$763,MATCH('Contrato Firme'!D527,'Tela de entrada'!$F$20:$F$763,0),1),K527-L527+M527),0)</f>
        <v>5.4997602959666558</v>
      </c>
    </row>
    <row r="528" spans="1:14" x14ac:dyDescent="0.25">
      <c r="A528">
        <v>1</v>
      </c>
      <c r="B528">
        <v>1</v>
      </c>
      <c r="C528">
        <v>1</v>
      </c>
      <c r="D528">
        <v>527</v>
      </c>
      <c r="E528">
        <v>1</v>
      </c>
      <c r="F528" s="1">
        <f>INDEX('Tela de entrada'!$C$20:$C$763,MATCH('Contrato Firme'!D528,'Tela de entrada'!$B$20:$B$763,0),1)</f>
        <v>26</v>
      </c>
      <c r="G528">
        <v>0</v>
      </c>
      <c r="H528">
        <f t="shared" si="20"/>
        <v>26</v>
      </c>
      <c r="I528" s="1">
        <f t="shared" si="21"/>
        <v>1.2999999999999999E-3</v>
      </c>
      <c r="J528" s="1">
        <f>IF('Tela de entrada'!$G$13="carga",('Tela de entrada'!$G$12*'Tela de entrada'!$D$12)*I528,'Tela de entrada'!$G$12)</f>
        <v>9.6719999999999988</v>
      </c>
      <c r="K528" s="1">
        <f>IF('Tela de entrada'!$G$12&gt;0,IFERROR(MIN('Tela de entrada'!$G$15,MAX(J528,'Tela de entrada'!$G$14)),""),0)</f>
        <v>9.6719999999999988</v>
      </c>
      <c r="L528" s="1">
        <f>MAX(0,(SUMIFS($K$2:$K$745,$B$2:$B$745,B528,$A$2:$A$745,A528)-SUMIFS($J$2:$J$745,$B$2:$B$745,B528,$A$2:$A$745,A528)))*((K528-'Tela de entrada'!$G$14)/(IF(SUMIFS($K$2:$K$745,$B$2:$B$745,B528,$A$2:$A$745,A528)-('Tela de entrada'!$G$14*'Tela de entrada'!$D$12)=0,1,(SUMIFS($K$2:$K$745,$B$2:$B$745,B528,$A$2:$A$745,A528)-('Tela de entrada'!$G$14*'Tela de entrada'!$D$12)))))</f>
        <v>0</v>
      </c>
      <c r="M528" s="1">
        <f>MAX(0,(SUMIFS($J$2:$J$745,$B$2:$B$745,B528,$A$2:$A$745,A528)-SUMIFS($K$2:$K$745,$B$2:$B$745,B528,$A$2:$A$745,A528)))*(('Tela de entrada'!$G$15-K528)/(IF((('Tela de entrada'!$G$15*'Tela de entrada'!$D$12)-SUMIFS($K$2:$K$745,$B$2:$B$745,B528,$A$2:$A$745,A528))=0,1,(('Tela de entrada'!$G$15*'Tela de entrada'!$D$12)-SUMIFS($K$2:$K$745,$B$2:$B$745,B528,$A$2:$A$745,A528)))))</f>
        <v>0.34794518466256819</v>
      </c>
      <c r="N528" s="1">
        <f>IFERROR(IF(SUM('Tela de entrada'!$G$20:$G$763)&gt;0,INDEX('Tela de entrada'!$G$20:$G$763,MATCH('Contrato Firme'!D528,'Tela de entrada'!$F$20:$F$763,0),1),K528-L528+M528),0)</f>
        <v>10.019945184662568</v>
      </c>
    </row>
    <row r="529" spans="1:14" x14ac:dyDescent="0.25">
      <c r="A529">
        <v>1</v>
      </c>
      <c r="B529">
        <v>1</v>
      </c>
      <c r="C529">
        <v>1</v>
      </c>
      <c r="D529">
        <v>528</v>
      </c>
      <c r="E529">
        <v>1</v>
      </c>
      <c r="F529" s="1">
        <f>INDEX('Tela de entrada'!$C$20:$C$763,MATCH('Contrato Firme'!D529,'Tela de entrada'!$B$20:$B$763,0),1)</f>
        <v>40</v>
      </c>
      <c r="G529">
        <v>0</v>
      </c>
      <c r="H529">
        <f t="shared" si="20"/>
        <v>40</v>
      </c>
      <c r="I529" s="1">
        <f t="shared" si="21"/>
        <v>2E-3</v>
      </c>
      <c r="J529" s="1">
        <f>IF('Tela de entrada'!$G$13="carga",('Tela de entrada'!$G$12*'Tela de entrada'!$D$12)*I529,'Tela de entrada'!$G$12)</f>
        <v>14.88</v>
      </c>
      <c r="K529" s="1">
        <f>IF('Tela de entrada'!$G$12&gt;0,IFERROR(MIN('Tela de entrada'!$G$15,MAX(J529,'Tela de entrada'!$G$14)),""),0)</f>
        <v>14.88</v>
      </c>
      <c r="L529" s="1">
        <f>MAX(0,(SUMIFS($K$2:$K$745,$B$2:$B$745,B529,$A$2:$A$745,A529)-SUMIFS($J$2:$J$745,$B$2:$B$745,B529,$A$2:$A$745,A529)))*((K529-'Tela de entrada'!$G$14)/(IF(SUMIFS($K$2:$K$745,$B$2:$B$745,B529,$A$2:$A$745,A529)-('Tela de entrada'!$G$14*'Tela de entrada'!$D$12)=0,1,(SUMIFS($K$2:$K$745,$B$2:$B$745,B529,$A$2:$A$745,A529)-('Tela de entrada'!$G$14*'Tela de entrada'!$D$12)))))</f>
        <v>0</v>
      </c>
      <c r="M529" s="1">
        <f>MAX(0,(SUMIFS($J$2:$J$745,$B$2:$B$745,B529,$A$2:$A$745,A529)-SUMIFS($K$2:$K$745,$B$2:$B$745,B529,$A$2:$A$745,A529)))*(('Tela de entrada'!$G$15-K529)/(IF((('Tela de entrada'!$G$15*'Tela de entrada'!$D$12)-SUMIFS($K$2:$K$745,$B$2:$B$745,B529,$A$2:$A$745,A529))=0,1,(('Tela de entrada'!$G$15*'Tela de entrada'!$D$12)-SUMIFS($K$2:$K$745,$B$2:$B$745,B529,$A$2:$A$745,A529)))))</f>
        <v>7.8366032581658977E-3</v>
      </c>
      <c r="N529" s="1">
        <f>IFERROR(IF(SUM('Tela de entrada'!$G$20:$G$763)&gt;0,INDEX('Tela de entrada'!$G$20:$G$763,MATCH('Contrato Firme'!D529,'Tela de entrada'!$F$20:$F$763,0),1),K529-L529+M529),0)</f>
        <v>14.887836603258167</v>
      </c>
    </row>
    <row r="530" spans="1:14" x14ac:dyDescent="0.25">
      <c r="A530">
        <v>1</v>
      </c>
      <c r="B530">
        <v>1</v>
      </c>
      <c r="C530">
        <v>1</v>
      </c>
      <c r="D530">
        <v>529</v>
      </c>
      <c r="E530">
        <v>1</v>
      </c>
      <c r="F530" s="1">
        <f>INDEX('Tela de entrada'!$C$20:$C$763,MATCH('Contrato Firme'!D530,'Tela de entrada'!$B$20:$B$763,0),1)</f>
        <v>24</v>
      </c>
      <c r="G530">
        <v>0</v>
      </c>
      <c r="H530">
        <f t="shared" si="20"/>
        <v>24</v>
      </c>
      <c r="I530" s="1">
        <f t="shared" si="21"/>
        <v>1.1999999999999999E-3</v>
      </c>
      <c r="J530" s="1">
        <f>IF('Tela de entrada'!$G$13="carga",('Tela de entrada'!$G$12*'Tela de entrada'!$D$12)*I530,'Tela de entrada'!$G$12)</f>
        <v>8.927999999999999</v>
      </c>
      <c r="K530" s="1">
        <f>IF('Tela de entrada'!$G$12&gt;0,IFERROR(MIN('Tela de entrada'!$G$15,MAX(J530,'Tela de entrada'!$G$14)),""),0)</f>
        <v>8.927999999999999</v>
      </c>
      <c r="L530" s="1">
        <f>MAX(0,(SUMIFS($K$2:$K$745,$B$2:$B$745,B530,$A$2:$A$745,A530)-SUMIFS($J$2:$J$745,$B$2:$B$745,B530,$A$2:$A$745,A530)))*((K530-'Tela de entrada'!$G$14)/(IF(SUMIFS($K$2:$K$745,$B$2:$B$745,B530,$A$2:$A$745,A530)-('Tela de entrada'!$G$14*'Tela de entrada'!$D$12)=0,1,(SUMIFS($K$2:$K$745,$B$2:$B$745,B530,$A$2:$A$745,A530)-('Tela de entrada'!$G$14*'Tela de entrada'!$D$12)))))</f>
        <v>0</v>
      </c>
      <c r="M530" s="1">
        <f>MAX(0,(SUMIFS($J$2:$J$745,$B$2:$B$745,B530,$A$2:$A$745,A530)-SUMIFS($K$2:$K$745,$B$2:$B$745,B530,$A$2:$A$745,A530)))*(('Tela de entrada'!$G$15-K530)/(IF((('Tela de entrada'!$G$15*'Tela de entrada'!$D$12)-SUMIFS($K$2:$K$745,$B$2:$B$745,B530,$A$2:$A$745,A530))=0,1,(('Tela de entrada'!$G$15*'Tela de entrada'!$D$12)-SUMIFS($K$2:$K$745,$B$2:$B$745,B530,$A$2:$A$745,A530)))))</f>
        <v>0.39653212486319711</v>
      </c>
      <c r="N530" s="1">
        <f>IFERROR(IF(SUM('Tela de entrada'!$G$20:$G$763)&gt;0,INDEX('Tela de entrada'!$G$20:$G$763,MATCH('Contrato Firme'!D530,'Tela de entrada'!$F$20:$F$763,0),1),K530-L530+M530),0)</f>
        <v>9.3245321248631967</v>
      </c>
    </row>
    <row r="531" spans="1:14" x14ac:dyDescent="0.25">
      <c r="A531">
        <v>1</v>
      </c>
      <c r="B531">
        <v>1</v>
      </c>
      <c r="C531">
        <v>1</v>
      </c>
      <c r="D531">
        <v>530</v>
      </c>
      <c r="E531">
        <v>1</v>
      </c>
      <c r="F531" s="1">
        <f>INDEX('Tela de entrada'!$C$20:$C$763,MATCH('Contrato Firme'!D531,'Tela de entrada'!$B$20:$B$763,0),1)</f>
        <v>9</v>
      </c>
      <c r="G531">
        <v>0</v>
      </c>
      <c r="H531">
        <f t="shared" si="20"/>
        <v>9</v>
      </c>
      <c r="I531" s="1">
        <f t="shared" si="21"/>
        <v>4.4999999999999999E-4</v>
      </c>
      <c r="J531" s="1">
        <f>IF('Tela de entrada'!$G$13="carga",('Tela de entrada'!$G$12*'Tela de entrada'!$D$12)*I531,'Tela de entrada'!$G$12)</f>
        <v>3.3479999999999999</v>
      </c>
      <c r="K531" s="1">
        <f>IF('Tela de entrada'!$G$12&gt;0,IFERROR(MIN('Tela de entrada'!$G$15,MAX(J531,'Tela de entrada'!$G$14)),""),0)</f>
        <v>3.3479999999999999</v>
      </c>
      <c r="L531" s="1">
        <f>MAX(0,(SUMIFS($K$2:$K$745,$B$2:$B$745,B531,$A$2:$A$745,A531)-SUMIFS($J$2:$J$745,$B$2:$B$745,B531,$A$2:$A$745,A531)))*((K531-'Tela de entrada'!$G$14)/(IF(SUMIFS($K$2:$K$745,$B$2:$B$745,B531,$A$2:$A$745,A531)-('Tela de entrada'!$G$14*'Tela de entrada'!$D$12)=0,1,(SUMIFS($K$2:$K$745,$B$2:$B$745,B531,$A$2:$A$745,A531)-('Tela de entrada'!$G$14*'Tela de entrada'!$D$12)))))</f>
        <v>0</v>
      </c>
      <c r="M531" s="1">
        <f>MAX(0,(SUMIFS($J$2:$J$745,$B$2:$B$745,B531,$A$2:$A$745,A531)-SUMIFS($K$2:$K$745,$B$2:$B$745,B531,$A$2:$A$745,A531)))*(('Tela de entrada'!$G$15-K531)/(IF((('Tela de entrada'!$G$15*'Tela de entrada'!$D$12)-SUMIFS($K$2:$K$745,$B$2:$B$745,B531,$A$2:$A$745,A531))=0,1,(('Tela de entrada'!$G$15*'Tela de entrada'!$D$12)-SUMIFS($K$2:$K$745,$B$2:$B$745,B531,$A$2:$A$745,A531)))))</f>
        <v>0.76093417636791372</v>
      </c>
      <c r="N531" s="1">
        <f>IFERROR(IF(SUM('Tela de entrada'!$G$20:$G$763)&gt;0,INDEX('Tela de entrada'!$G$20:$G$763,MATCH('Contrato Firme'!D531,'Tela de entrada'!$F$20:$F$763,0),1),K531-L531+M531),0)</f>
        <v>4.1089341763679137</v>
      </c>
    </row>
    <row r="532" spans="1:14" x14ac:dyDescent="0.25">
      <c r="A532">
        <v>1</v>
      </c>
      <c r="B532">
        <v>1</v>
      </c>
      <c r="C532">
        <v>1</v>
      </c>
      <c r="D532">
        <v>531</v>
      </c>
      <c r="E532">
        <v>1</v>
      </c>
      <c r="F532" s="1">
        <f>INDEX('Tela de entrada'!$C$20:$C$763,MATCH('Contrato Firme'!D532,'Tela de entrada'!$B$20:$B$763,0),1)</f>
        <v>29</v>
      </c>
      <c r="G532">
        <v>0</v>
      </c>
      <c r="H532">
        <f t="shared" si="20"/>
        <v>29</v>
      </c>
      <c r="I532" s="1">
        <f t="shared" si="21"/>
        <v>1.4499999999999999E-3</v>
      </c>
      <c r="J532" s="1">
        <f>IF('Tela de entrada'!$G$13="carga",('Tela de entrada'!$G$12*'Tela de entrada'!$D$12)*I532,'Tela de entrada'!$G$12)</f>
        <v>10.787999999999998</v>
      </c>
      <c r="K532" s="1">
        <f>IF('Tela de entrada'!$G$12&gt;0,IFERROR(MIN('Tela de entrada'!$G$15,MAX(J532,'Tela de entrada'!$G$14)),""),0)</f>
        <v>10.787999999999998</v>
      </c>
      <c r="L532" s="1">
        <f>MAX(0,(SUMIFS($K$2:$K$745,$B$2:$B$745,B532,$A$2:$A$745,A532)-SUMIFS($J$2:$J$745,$B$2:$B$745,B532,$A$2:$A$745,A532)))*((K532-'Tela de entrada'!$G$14)/(IF(SUMIFS($K$2:$K$745,$B$2:$B$745,B532,$A$2:$A$745,A532)-('Tela de entrada'!$G$14*'Tela de entrada'!$D$12)=0,1,(SUMIFS($K$2:$K$745,$B$2:$B$745,B532,$A$2:$A$745,A532)-('Tela de entrada'!$G$14*'Tela de entrada'!$D$12)))))</f>
        <v>0</v>
      </c>
      <c r="M532" s="1">
        <f>MAX(0,(SUMIFS($J$2:$J$745,$B$2:$B$745,B532,$A$2:$A$745,A532)-SUMIFS($K$2:$K$745,$B$2:$B$745,B532,$A$2:$A$745,A532)))*(('Tela de entrada'!$G$15-K532)/(IF((('Tela de entrada'!$G$15*'Tela de entrada'!$D$12)-SUMIFS($K$2:$K$745,$B$2:$B$745,B532,$A$2:$A$745,A532))=0,1,(('Tela de entrada'!$G$15*'Tela de entrada'!$D$12)-SUMIFS($K$2:$K$745,$B$2:$B$745,B532,$A$2:$A$745,A532)))))</f>
        <v>0.27506477436162491</v>
      </c>
      <c r="N532" s="1">
        <f>IFERROR(IF(SUM('Tela de entrada'!$G$20:$G$763)&gt;0,INDEX('Tela de entrada'!$G$20:$G$763,MATCH('Contrato Firme'!D532,'Tela de entrada'!$F$20:$F$763,0),1),K532-L532+M532),0)</f>
        <v>11.063064774361623</v>
      </c>
    </row>
    <row r="533" spans="1:14" x14ac:dyDescent="0.25">
      <c r="A533">
        <v>1</v>
      </c>
      <c r="B533">
        <v>1</v>
      </c>
      <c r="C533">
        <v>1</v>
      </c>
      <c r="D533">
        <v>532</v>
      </c>
      <c r="E533">
        <v>1</v>
      </c>
      <c r="F533" s="1">
        <f>INDEX('Tela de entrada'!$C$20:$C$763,MATCH('Contrato Firme'!D533,'Tela de entrada'!$B$20:$B$763,0),1)</f>
        <v>32</v>
      </c>
      <c r="G533">
        <v>0</v>
      </c>
      <c r="H533">
        <f t="shared" si="20"/>
        <v>32</v>
      </c>
      <c r="I533" s="1">
        <f t="shared" si="21"/>
        <v>1.6000000000000001E-3</v>
      </c>
      <c r="J533" s="1">
        <f>IF('Tela de entrada'!$G$13="carga",('Tela de entrada'!$G$12*'Tela de entrada'!$D$12)*I533,'Tela de entrada'!$G$12)</f>
        <v>11.904</v>
      </c>
      <c r="K533" s="1">
        <f>IF('Tela de entrada'!$G$12&gt;0,IFERROR(MIN('Tela de entrada'!$G$15,MAX(J533,'Tela de entrada'!$G$14)),""),0)</f>
        <v>11.904</v>
      </c>
      <c r="L533" s="1">
        <f>MAX(0,(SUMIFS($K$2:$K$745,$B$2:$B$745,B533,$A$2:$A$745,A533)-SUMIFS($J$2:$J$745,$B$2:$B$745,B533,$A$2:$A$745,A533)))*((K533-'Tela de entrada'!$G$14)/(IF(SUMIFS($K$2:$K$745,$B$2:$B$745,B533,$A$2:$A$745,A533)-('Tela de entrada'!$G$14*'Tela de entrada'!$D$12)=0,1,(SUMIFS($K$2:$K$745,$B$2:$B$745,B533,$A$2:$A$745,A533)-('Tela de entrada'!$G$14*'Tela de entrada'!$D$12)))))</f>
        <v>0</v>
      </c>
      <c r="M533" s="1">
        <f>MAX(0,(SUMIFS($J$2:$J$745,$B$2:$B$745,B533,$A$2:$A$745,A533)-SUMIFS($K$2:$K$745,$B$2:$B$745,B533,$A$2:$A$745,A533)))*(('Tela de entrada'!$G$15-K533)/(IF((('Tela de entrada'!$G$15*'Tela de entrada'!$D$12)-SUMIFS($K$2:$K$745,$B$2:$B$745,B533,$A$2:$A$745,A533))=0,1,(('Tela de entrada'!$G$15*'Tela de entrada'!$D$12)-SUMIFS($K$2:$K$745,$B$2:$B$745,B533,$A$2:$A$745,A533)))))</f>
        <v>0.20218436406068147</v>
      </c>
      <c r="N533" s="1">
        <f>IFERROR(IF(SUM('Tela de entrada'!$G$20:$G$763)&gt;0,INDEX('Tela de entrada'!$G$20:$G$763,MATCH('Contrato Firme'!D533,'Tela de entrada'!$F$20:$F$763,0),1),K533-L533+M533),0)</f>
        <v>12.106184364060681</v>
      </c>
    </row>
    <row r="534" spans="1:14" x14ac:dyDescent="0.25">
      <c r="A534">
        <v>1</v>
      </c>
      <c r="B534">
        <v>1</v>
      </c>
      <c r="C534">
        <v>1</v>
      </c>
      <c r="D534">
        <v>533</v>
      </c>
      <c r="E534">
        <v>1</v>
      </c>
      <c r="F534" s="1">
        <f>INDEX('Tela de entrada'!$C$20:$C$763,MATCH('Contrato Firme'!D534,'Tela de entrada'!$B$20:$B$763,0),1)</f>
        <v>18</v>
      </c>
      <c r="G534">
        <v>0</v>
      </c>
      <c r="H534">
        <f t="shared" si="20"/>
        <v>18</v>
      </c>
      <c r="I534" s="1">
        <f t="shared" si="21"/>
        <v>8.9999999999999998E-4</v>
      </c>
      <c r="J534" s="1">
        <f>IF('Tela de entrada'!$G$13="carga",('Tela de entrada'!$G$12*'Tela de entrada'!$D$12)*I534,'Tela de entrada'!$G$12)</f>
        <v>6.6959999999999997</v>
      </c>
      <c r="K534" s="1">
        <f>IF('Tela de entrada'!$G$12&gt;0,IFERROR(MIN('Tela de entrada'!$G$15,MAX(J534,'Tela de entrada'!$G$14)),""),0)</f>
        <v>6.6959999999999997</v>
      </c>
      <c r="L534" s="1">
        <f>MAX(0,(SUMIFS($K$2:$K$745,$B$2:$B$745,B534,$A$2:$A$745,A534)-SUMIFS($J$2:$J$745,$B$2:$B$745,B534,$A$2:$A$745,A534)))*((K534-'Tela de entrada'!$G$14)/(IF(SUMIFS($K$2:$K$745,$B$2:$B$745,B534,$A$2:$A$745,A534)-('Tela de entrada'!$G$14*'Tela de entrada'!$D$12)=0,1,(SUMIFS($K$2:$K$745,$B$2:$B$745,B534,$A$2:$A$745,A534)-('Tela de entrada'!$G$14*'Tela de entrada'!$D$12)))))</f>
        <v>0</v>
      </c>
      <c r="M534" s="1">
        <f>MAX(0,(SUMIFS($J$2:$J$745,$B$2:$B$745,B534,$A$2:$A$745,A534)-SUMIFS($K$2:$K$745,$B$2:$B$745,B534,$A$2:$A$745,A534)))*(('Tela de entrada'!$G$15-K534)/(IF((('Tela de entrada'!$G$15*'Tela de entrada'!$D$12)-SUMIFS($K$2:$K$745,$B$2:$B$745,B534,$A$2:$A$745,A534))=0,1,(('Tela de entrada'!$G$15*'Tela de entrada'!$D$12)-SUMIFS($K$2:$K$745,$B$2:$B$745,B534,$A$2:$A$745,A534)))))</f>
        <v>0.54229294546508366</v>
      </c>
      <c r="N534" s="1">
        <f>IFERROR(IF(SUM('Tela de entrada'!$G$20:$G$763)&gt;0,INDEX('Tela de entrada'!$G$20:$G$763,MATCH('Contrato Firme'!D534,'Tela de entrada'!$F$20:$F$763,0),1),K534-L534+M534),0)</f>
        <v>7.2382929454650835</v>
      </c>
    </row>
    <row r="535" spans="1:14" x14ac:dyDescent="0.25">
      <c r="A535">
        <v>1</v>
      </c>
      <c r="B535">
        <v>1</v>
      </c>
      <c r="C535">
        <v>1</v>
      </c>
      <c r="D535">
        <v>534</v>
      </c>
      <c r="E535">
        <v>1</v>
      </c>
      <c r="F535" s="1">
        <f>INDEX('Tela de entrada'!$C$20:$C$763,MATCH('Contrato Firme'!D535,'Tela de entrada'!$B$20:$B$763,0),1)</f>
        <v>34</v>
      </c>
      <c r="G535">
        <v>0</v>
      </c>
      <c r="H535">
        <f t="shared" si="20"/>
        <v>34</v>
      </c>
      <c r="I535" s="1">
        <f t="shared" si="21"/>
        <v>1.6999999999999999E-3</v>
      </c>
      <c r="J535" s="1">
        <f>IF('Tela de entrada'!$G$13="carga",('Tela de entrada'!$G$12*'Tela de entrada'!$D$12)*I535,'Tela de entrada'!$G$12)</f>
        <v>12.648</v>
      </c>
      <c r="K535" s="1">
        <f>IF('Tela de entrada'!$G$12&gt;0,IFERROR(MIN('Tela de entrada'!$G$15,MAX(J535,'Tela de entrada'!$G$14)),""),0)</f>
        <v>12.648</v>
      </c>
      <c r="L535" s="1">
        <f>MAX(0,(SUMIFS($K$2:$K$745,$B$2:$B$745,B535,$A$2:$A$745,A535)-SUMIFS($J$2:$J$745,$B$2:$B$745,B535,$A$2:$A$745,A535)))*((K535-'Tela de entrada'!$G$14)/(IF(SUMIFS($K$2:$K$745,$B$2:$B$745,B535,$A$2:$A$745,A535)-('Tela de entrada'!$G$14*'Tela de entrada'!$D$12)=0,1,(SUMIFS($K$2:$K$745,$B$2:$B$745,B535,$A$2:$A$745,A535)-('Tela de entrada'!$G$14*'Tela de entrada'!$D$12)))))</f>
        <v>0</v>
      </c>
      <c r="M535" s="1">
        <f>MAX(0,(SUMIFS($J$2:$J$745,$B$2:$B$745,B535,$A$2:$A$745,A535)-SUMIFS($K$2:$K$745,$B$2:$B$745,B535,$A$2:$A$745,A535)))*(('Tela de entrada'!$G$15-K535)/(IF((('Tela de entrada'!$G$15*'Tela de entrada'!$D$12)-SUMIFS($K$2:$K$745,$B$2:$B$745,B535,$A$2:$A$745,A535))=0,1,(('Tela de entrada'!$G$15*'Tela de entrada'!$D$12)-SUMIFS($K$2:$K$745,$B$2:$B$745,B535,$A$2:$A$745,A535)))))</f>
        <v>0.15359742386005262</v>
      </c>
      <c r="N535" s="1">
        <f>IFERROR(IF(SUM('Tela de entrada'!$G$20:$G$763)&gt;0,INDEX('Tela de entrada'!$G$20:$G$763,MATCH('Contrato Firme'!D535,'Tela de entrada'!$F$20:$F$763,0),1),K535-L535+M535),0)</f>
        <v>12.801597423860052</v>
      </c>
    </row>
    <row r="536" spans="1:14" x14ac:dyDescent="0.25">
      <c r="A536">
        <v>1</v>
      </c>
      <c r="B536">
        <v>1</v>
      </c>
      <c r="C536">
        <v>1</v>
      </c>
      <c r="D536">
        <v>535</v>
      </c>
      <c r="E536">
        <v>1</v>
      </c>
      <c r="F536" s="1">
        <f>INDEX('Tela de entrada'!$C$20:$C$763,MATCH('Contrato Firme'!D536,'Tela de entrada'!$B$20:$B$763,0),1)</f>
        <v>8</v>
      </c>
      <c r="G536">
        <v>0</v>
      </c>
      <c r="H536">
        <f t="shared" si="20"/>
        <v>8</v>
      </c>
      <c r="I536" s="1">
        <f t="shared" si="21"/>
        <v>4.0000000000000002E-4</v>
      </c>
      <c r="J536" s="1">
        <f>IF('Tela de entrada'!$G$13="carga",('Tela de entrada'!$G$12*'Tela de entrada'!$D$12)*I536,'Tela de entrada'!$G$12)</f>
        <v>2.976</v>
      </c>
      <c r="K536" s="1">
        <f>IF('Tela de entrada'!$G$12&gt;0,IFERROR(MIN('Tela de entrada'!$G$15,MAX(J536,'Tela de entrada'!$G$14)),""),0)</f>
        <v>3</v>
      </c>
      <c r="L536" s="1">
        <f>MAX(0,(SUMIFS($K$2:$K$745,$B$2:$B$745,B536,$A$2:$A$745,A536)-SUMIFS($J$2:$J$745,$B$2:$B$745,B536,$A$2:$A$745,A536)))*((K536-'Tela de entrada'!$G$14)/(IF(SUMIFS($K$2:$K$745,$B$2:$B$745,B536,$A$2:$A$745,A536)-('Tela de entrada'!$G$14*'Tela de entrada'!$D$12)=0,1,(SUMIFS($K$2:$K$745,$B$2:$B$745,B536,$A$2:$A$745,A536)-('Tela de entrada'!$G$14*'Tela de entrada'!$D$12)))))</f>
        <v>0</v>
      </c>
      <c r="M536" s="1">
        <f>MAX(0,(SUMIFS($J$2:$J$745,$B$2:$B$745,B536,$A$2:$A$745,A536)-SUMIFS($K$2:$K$745,$B$2:$B$745,B536,$A$2:$A$745,A536)))*(('Tela de entrada'!$G$15-K536)/(IF((('Tela de entrada'!$G$15*'Tela de entrada'!$D$12)-SUMIFS($K$2:$K$745,$B$2:$B$745,B536,$A$2:$A$745,A536))=0,1,(('Tela de entrada'!$G$15*'Tela de entrada'!$D$12)-SUMIFS($K$2:$K$745,$B$2:$B$745,B536,$A$2:$A$745,A536)))))</f>
        <v>0.78366032581659484</v>
      </c>
      <c r="N536" s="1">
        <f>IFERROR(IF(SUM('Tela de entrada'!$G$20:$G$763)&gt;0,INDEX('Tela de entrada'!$G$20:$G$763,MATCH('Contrato Firme'!D536,'Tela de entrada'!$F$20:$F$763,0),1),K536-L536+M536),0)</f>
        <v>3.7836603258165948</v>
      </c>
    </row>
    <row r="537" spans="1:14" x14ac:dyDescent="0.25">
      <c r="A537">
        <v>1</v>
      </c>
      <c r="B537">
        <v>1</v>
      </c>
      <c r="C537">
        <v>1</v>
      </c>
      <c r="D537">
        <v>536</v>
      </c>
      <c r="E537">
        <v>1</v>
      </c>
      <c r="F537" s="1">
        <f>INDEX('Tela de entrada'!$C$20:$C$763,MATCH('Contrato Firme'!D537,'Tela de entrada'!$B$20:$B$763,0),1)</f>
        <v>39</v>
      </c>
      <c r="G537">
        <v>0</v>
      </c>
      <c r="H537">
        <f t="shared" si="20"/>
        <v>39</v>
      </c>
      <c r="I537" s="1">
        <f t="shared" si="21"/>
        <v>1.9499999999999999E-3</v>
      </c>
      <c r="J537" s="1">
        <f>IF('Tela de entrada'!$G$13="carga",('Tela de entrada'!$G$12*'Tela de entrada'!$D$12)*I537,'Tela de entrada'!$G$12)</f>
        <v>14.507999999999999</v>
      </c>
      <c r="K537" s="1">
        <f>IF('Tela de entrada'!$G$12&gt;0,IFERROR(MIN('Tela de entrada'!$G$15,MAX(J537,'Tela de entrada'!$G$14)),""),0)</f>
        <v>14.507999999999999</v>
      </c>
      <c r="L537" s="1">
        <f>MAX(0,(SUMIFS($K$2:$K$745,$B$2:$B$745,B537,$A$2:$A$745,A537)-SUMIFS($J$2:$J$745,$B$2:$B$745,B537,$A$2:$A$745,A537)))*((K537-'Tela de entrada'!$G$14)/(IF(SUMIFS($K$2:$K$745,$B$2:$B$745,B537,$A$2:$A$745,A537)-('Tela de entrada'!$G$14*'Tela de entrada'!$D$12)=0,1,(SUMIFS($K$2:$K$745,$B$2:$B$745,B537,$A$2:$A$745,A537)-('Tela de entrada'!$G$14*'Tela de entrada'!$D$12)))))</f>
        <v>0</v>
      </c>
      <c r="M537" s="1">
        <f>MAX(0,(SUMIFS($J$2:$J$745,$B$2:$B$745,B537,$A$2:$A$745,A537)-SUMIFS($K$2:$K$745,$B$2:$B$745,B537,$A$2:$A$745,A537)))*(('Tela de entrada'!$G$15-K537)/(IF((('Tela de entrada'!$G$15*'Tela de entrada'!$D$12)-SUMIFS($K$2:$K$745,$B$2:$B$745,B537,$A$2:$A$745,A537))=0,1,(('Tela de entrada'!$G$15*'Tela de entrada'!$D$12)-SUMIFS($K$2:$K$745,$B$2:$B$745,B537,$A$2:$A$745,A537)))))</f>
        <v>3.2130073358480449E-2</v>
      </c>
      <c r="N537" s="1">
        <f>IFERROR(IF(SUM('Tela de entrada'!$G$20:$G$763)&gt;0,INDEX('Tela de entrada'!$G$20:$G$763,MATCH('Contrato Firme'!D537,'Tela de entrada'!$F$20:$F$763,0),1),K537-L537+M537),0)</f>
        <v>14.54013007335848</v>
      </c>
    </row>
    <row r="538" spans="1:14" x14ac:dyDescent="0.25">
      <c r="A538">
        <v>1</v>
      </c>
      <c r="B538">
        <v>1</v>
      </c>
      <c r="C538">
        <v>1</v>
      </c>
      <c r="D538">
        <v>537</v>
      </c>
      <c r="E538">
        <v>1</v>
      </c>
      <c r="F538" s="1">
        <f>INDEX('Tela de entrada'!$C$20:$C$763,MATCH('Contrato Firme'!D538,'Tela de entrada'!$B$20:$B$763,0),1)</f>
        <v>34</v>
      </c>
      <c r="G538">
        <v>0</v>
      </c>
      <c r="H538">
        <f t="shared" si="20"/>
        <v>34</v>
      </c>
      <c r="I538" s="1">
        <f t="shared" si="21"/>
        <v>1.6999999999999999E-3</v>
      </c>
      <c r="J538" s="1">
        <f>IF('Tela de entrada'!$G$13="carga",('Tela de entrada'!$G$12*'Tela de entrada'!$D$12)*I538,'Tela de entrada'!$G$12)</f>
        <v>12.648</v>
      </c>
      <c r="K538" s="1">
        <f>IF('Tela de entrada'!$G$12&gt;0,IFERROR(MIN('Tela de entrada'!$G$15,MAX(J538,'Tela de entrada'!$G$14)),""),0)</f>
        <v>12.648</v>
      </c>
      <c r="L538" s="1">
        <f>MAX(0,(SUMIFS($K$2:$K$745,$B$2:$B$745,B538,$A$2:$A$745,A538)-SUMIFS($J$2:$J$745,$B$2:$B$745,B538,$A$2:$A$745,A538)))*((K538-'Tela de entrada'!$G$14)/(IF(SUMIFS($K$2:$K$745,$B$2:$B$745,B538,$A$2:$A$745,A538)-('Tela de entrada'!$G$14*'Tela de entrada'!$D$12)=0,1,(SUMIFS($K$2:$K$745,$B$2:$B$745,B538,$A$2:$A$745,A538)-('Tela de entrada'!$G$14*'Tela de entrada'!$D$12)))))</f>
        <v>0</v>
      </c>
      <c r="M538" s="1">
        <f>MAX(0,(SUMIFS($J$2:$J$745,$B$2:$B$745,B538,$A$2:$A$745,A538)-SUMIFS($K$2:$K$745,$B$2:$B$745,B538,$A$2:$A$745,A538)))*(('Tela de entrada'!$G$15-K538)/(IF((('Tela de entrada'!$G$15*'Tela de entrada'!$D$12)-SUMIFS($K$2:$K$745,$B$2:$B$745,B538,$A$2:$A$745,A538))=0,1,(('Tela de entrada'!$G$15*'Tela de entrada'!$D$12)-SUMIFS($K$2:$K$745,$B$2:$B$745,B538,$A$2:$A$745,A538)))))</f>
        <v>0.15359742386005262</v>
      </c>
      <c r="N538" s="1">
        <f>IFERROR(IF(SUM('Tela de entrada'!$G$20:$G$763)&gt;0,INDEX('Tela de entrada'!$G$20:$G$763,MATCH('Contrato Firme'!D538,'Tela de entrada'!$F$20:$F$763,0),1),K538-L538+M538),0)</f>
        <v>12.801597423860052</v>
      </c>
    </row>
    <row r="539" spans="1:14" x14ac:dyDescent="0.25">
      <c r="A539">
        <v>1</v>
      </c>
      <c r="B539">
        <v>1</v>
      </c>
      <c r="C539">
        <v>1</v>
      </c>
      <c r="D539">
        <v>538</v>
      </c>
      <c r="E539">
        <v>1</v>
      </c>
      <c r="F539" s="1">
        <f>INDEX('Tela de entrada'!$C$20:$C$763,MATCH('Contrato Firme'!D539,'Tela de entrada'!$B$20:$B$763,0),1)</f>
        <v>25</v>
      </c>
      <c r="G539">
        <v>0</v>
      </c>
      <c r="H539">
        <f t="shared" si="20"/>
        <v>25</v>
      </c>
      <c r="I539" s="1">
        <f t="shared" si="21"/>
        <v>1.25E-3</v>
      </c>
      <c r="J539" s="1">
        <f>IF('Tela de entrada'!$G$13="carga",('Tela de entrada'!$G$12*'Tela de entrada'!$D$12)*I539,'Tela de entrada'!$G$12)</f>
        <v>9.3000000000000007</v>
      </c>
      <c r="K539" s="1">
        <f>IF('Tela de entrada'!$G$12&gt;0,IFERROR(MIN('Tela de entrada'!$G$15,MAX(J539,'Tela de entrada'!$G$14)),""),0)</f>
        <v>9.3000000000000007</v>
      </c>
      <c r="L539" s="1">
        <f>MAX(0,(SUMIFS($K$2:$K$745,$B$2:$B$745,B539,$A$2:$A$745,A539)-SUMIFS($J$2:$J$745,$B$2:$B$745,B539,$A$2:$A$745,A539)))*((K539-'Tela de entrada'!$G$14)/(IF(SUMIFS($K$2:$K$745,$B$2:$B$745,B539,$A$2:$A$745,A539)-('Tela de entrada'!$G$14*'Tela de entrada'!$D$12)=0,1,(SUMIFS($K$2:$K$745,$B$2:$B$745,B539,$A$2:$A$745,A539)-('Tela de entrada'!$G$14*'Tela de entrada'!$D$12)))))</f>
        <v>0</v>
      </c>
      <c r="M539" s="1">
        <f>MAX(0,(SUMIFS($J$2:$J$745,$B$2:$B$745,B539,$A$2:$A$745,A539)-SUMIFS($K$2:$K$745,$B$2:$B$745,B539,$A$2:$A$745,A539)))*(('Tela de entrada'!$G$15-K539)/(IF((('Tela de entrada'!$G$15*'Tela de entrada'!$D$12)-SUMIFS($K$2:$K$745,$B$2:$B$745,B539,$A$2:$A$745,A539))=0,1,(('Tela de entrada'!$G$15*'Tela de entrada'!$D$12)-SUMIFS($K$2:$K$745,$B$2:$B$745,B539,$A$2:$A$745,A539)))))</f>
        <v>0.37223865476288254</v>
      </c>
      <c r="N539" s="1">
        <f>IFERROR(IF(SUM('Tela de entrada'!$G$20:$G$763)&gt;0,INDEX('Tela de entrada'!$G$20:$G$763,MATCH('Contrato Firme'!D539,'Tela de entrada'!$F$20:$F$763,0),1),K539-L539+M539),0)</f>
        <v>9.672238654762884</v>
      </c>
    </row>
    <row r="540" spans="1:14" x14ac:dyDescent="0.25">
      <c r="A540">
        <v>1</v>
      </c>
      <c r="B540">
        <v>1</v>
      </c>
      <c r="C540">
        <v>1</v>
      </c>
      <c r="D540">
        <v>539</v>
      </c>
      <c r="E540">
        <v>1</v>
      </c>
      <c r="F540" s="1">
        <f>INDEX('Tela de entrada'!$C$20:$C$763,MATCH('Contrato Firme'!D540,'Tela de entrada'!$B$20:$B$763,0),1)</f>
        <v>50</v>
      </c>
      <c r="G540">
        <v>0</v>
      </c>
      <c r="H540">
        <f t="shared" si="20"/>
        <v>50</v>
      </c>
      <c r="I540" s="1">
        <f t="shared" si="21"/>
        <v>2.5000000000000001E-3</v>
      </c>
      <c r="J540" s="1">
        <f>IF('Tela de entrada'!$G$13="carga",('Tela de entrada'!$G$12*'Tela de entrada'!$D$12)*I540,'Tela de entrada'!$G$12)</f>
        <v>18.600000000000001</v>
      </c>
      <c r="K540" s="1">
        <f>IF('Tela de entrada'!$G$12&gt;0,IFERROR(MIN('Tela de entrada'!$G$15,MAX(J540,'Tela de entrada'!$G$14)),""),0)</f>
        <v>15</v>
      </c>
      <c r="L540" s="1">
        <f>MAX(0,(SUMIFS($K$2:$K$745,$B$2:$B$745,B540,$A$2:$A$745,A540)-SUMIFS($J$2:$J$745,$B$2:$B$745,B540,$A$2:$A$745,A540)))*((K540-'Tela de entrada'!$G$14)/(IF(SUMIFS($K$2:$K$745,$B$2:$B$745,B540,$A$2:$A$745,A540)-('Tela de entrada'!$G$14*'Tela de entrada'!$D$12)=0,1,(SUMIFS($K$2:$K$745,$B$2:$B$745,B540,$A$2:$A$745,A540)-('Tela de entrada'!$G$14*'Tela de entrada'!$D$12)))))</f>
        <v>0</v>
      </c>
      <c r="M540" s="1">
        <f>MAX(0,(SUMIFS($J$2:$J$745,$B$2:$B$745,B540,$A$2:$A$745,A540)-SUMIFS($K$2:$K$745,$B$2:$B$745,B540,$A$2:$A$745,A540)))*(('Tela de entrada'!$G$15-K540)/(IF((('Tela de entrada'!$G$15*'Tela de entrada'!$D$12)-SUMIFS($K$2:$K$745,$B$2:$B$745,B540,$A$2:$A$745,A540))=0,1,(('Tela de entrada'!$G$15*'Tela de entrada'!$D$12)-SUMIFS($K$2:$K$745,$B$2:$B$745,B540,$A$2:$A$745,A540)))))</f>
        <v>0</v>
      </c>
      <c r="N540" s="1">
        <f>IFERROR(IF(SUM('Tela de entrada'!$G$20:$G$763)&gt;0,INDEX('Tela de entrada'!$G$20:$G$763,MATCH('Contrato Firme'!D540,'Tela de entrada'!$F$20:$F$763,0),1),K540-L540+M540),0)</f>
        <v>15</v>
      </c>
    </row>
    <row r="541" spans="1:14" x14ac:dyDescent="0.25">
      <c r="A541">
        <v>1</v>
      </c>
      <c r="B541">
        <v>1</v>
      </c>
      <c r="C541">
        <v>1</v>
      </c>
      <c r="D541">
        <v>540</v>
      </c>
      <c r="E541">
        <v>1</v>
      </c>
      <c r="F541" s="1">
        <f>INDEX('Tela de entrada'!$C$20:$C$763,MATCH('Contrato Firme'!D541,'Tela de entrada'!$B$20:$B$763,0),1)</f>
        <v>29</v>
      </c>
      <c r="G541">
        <v>0</v>
      </c>
      <c r="H541">
        <f t="shared" si="20"/>
        <v>29</v>
      </c>
      <c r="I541" s="1">
        <f t="shared" si="21"/>
        <v>1.4499999999999999E-3</v>
      </c>
      <c r="J541" s="1">
        <f>IF('Tela de entrada'!$G$13="carga",('Tela de entrada'!$G$12*'Tela de entrada'!$D$12)*I541,'Tela de entrada'!$G$12)</f>
        <v>10.787999999999998</v>
      </c>
      <c r="K541" s="1">
        <f>IF('Tela de entrada'!$G$12&gt;0,IFERROR(MIN('Tela de entrada'!$G$15,MAX(J541,'Tela de entrada'!$G$14)),""),0)</f>
        <v>10.787999999999998</v>
      </c>
      <c r="L541" s="1">
        <f>MAX(0,(SUMIFS($K$2:$K$745,$B$2:$B$745,B541,$A$2:$A$745,A541)-SUMIFS($J$2:$J$745,$B$2:$B$745,B541,$A$2:$A$745,A541)))*((K541-'Tela de entrada'!$G$14)/(IF(SUMIFS($K$2:$K$745,$B$2:$B$745,B541,$A$2:$A$745,A541)-('Tela de entrada'!$G$14*'Tela de entrada'!$D$12)=0,1,(SUMIFS($K$2:$K$745,$B$2:$B$745,B541,$A$2:$A$745,A541)-('Tela de entrada'!$G$14*'Tela de entrada'!$D$12)))))</f>
        <v>0</v>
      </c>
      <c r="M541" s="1">
        <f>MAX(0,(SUMIFS($J$2:$J$745,$B$2:$B$745,B541,$A$2:$A$745,A541)-SUMIFS($K$2:$K$745,$B$2:$B$745,B541,$A$2:$A$745,A541)))*(('Tela de entrada'!$G$15-K541)/(IF((('Tela de entrada'!$G$15*'Tela de entrada'!$D$12)-SUMIFS($K$2:$K$745,$B$2:$B$745,B541,$A$2:$A$745,A541))=0,1,(('Tela de entrada'!$G$15*'Tela de entrada'!$D$12)-SUMIFS($K$2:$K$745,$B$2:$B$745,B541,$A$2:$A$745,A541)))))</f>
        <v>0.27506477436162491</v>
      </c>
      <c r="N541" s="1">
        <f>IFERROR(IF(SUM('Tela de entrada'!$G$20:$G$763)&gt;0,INDEX('Tela de entrada'!$G$20:$G$763,MATCH('Contrato Firme'!D541,'Tela de entrada'!$F$20:$F$763,0),1),K541-L541+M541),0)</f>
        <v>11.063064774361623</v>
      </c>
    </row>
    <row r="542" spans="1:14" x14ac:dyDescent="0.25">
      <c r="A542">
        <v>1</v>
      </c>
      <c r="B542">
        <v>1</v>
      </c>
      <c r="C542">
        <v>1</v>
      </c>
      <c r="D542">
        <v>541</v>
      </c>
      <c r="E542">
        <v>1</v>
      </c>
      <c r="F542" s="1">
        <f>INDEX('Tela de entrada'!$C$20:$C$763,MATCH('Contrato Firme'!D542,'Tela de entrada'!$B$20:$B$763,0),1)</f>
        <v>21</v>
      </c>
      <c r="G542">
        <v>0</v>
      </c>
      <c r="H542">
        <f t="shared" si="20"/>
        <v>21</v>
      </c>
      <c r="I542" s="1">
        <f t="shared" si="21"/>
        <v>1.0499999999999999E-3</v>
      </c>
      <c r="J542" s="1">
        <f>IF('Tela de entrada'!$G$13="carga",('Tela de entrada'!$G$12*'Tela de entrada'!$D$12)*I542,'Tela de entrada'!$G$12)</f>
        <v>7.8119999999999994</v>
      </c>
      <c r="K542" s="1">
        <f>IF('Tela de entrada'!$G$12&gt;0,IFERROR(MIN('Tela de entrada'!$G$15,MAX(J542,'Tela de entrada'!$G$14)),""),0)</f>
        <v>7.8119999999999994</v>
      </c>
      <c r="L542" s="1">
        <f>MAX(0,(SUMIFS($K$2:$K$745,$B$2:$B$745,B542,$A$2:$A$745,A542)-SUMIFS($J$2:$J$745,$B$2:$B$745,B542,$A$2:$A$745,A542)))*((K542-'Tela de entrada'!$G$14)/(IF(SUMIFS($K$2:$K$745,$B$2:$B$745,B542,$A$2:$A$745,A542)-('Tela de entrada'!$G$14*'Tela de entrada'!$D$12)=0,1,(SUMIFS($K$2:$K$745,$B$2:$B$745,B542,$A$2:$A$745,A542)-('Tela de entrada'!$G$14*'Tela de entrada'!$D$12)))))</f>
        <v>0</v>
      </c>
      <c r="M542" s="1">
        <f>MAX(0,(SUMIFS($J$2:$J$745,$B$2:$B$745,B542,$A$2:$A$745,A542)-SUMIFS($K$2:$K$745,$B$2:$B$745,B542,$A$2:$A$745,A542)))*(('Tela de entrada'!$G$15-K542)/(IF((('Tela de entrada'!$G$15*'Tela de entrada'!$D$12)-SUMIFS($K$2:$K$745,$B$2:$B$745,B542,$A$2:$A$745,A542))=0,1,(('Tela de entrada'!$G$15*'Tela de entrada'!$D$12)-SUMIFS($K$2:$K$745,$B$2:$B$745,B542,$A$2:$A$745,A542)))))</f>
        <v>0.46941253516414039</v>
      </c>
      <c r="N542" s="1">
        <f>IFERROR(IF(SUM('Tela de entrada'!$G$20:$G$763)&gt;0,INDEX('Tela de entrada'!$G$20:$G$763,MATCH('Contrato Firme'!D542,'Tela de entrada'!$F$20:$F$763,0),1),K542-L542+M542),0)</f>
        <v>8.2814125351641401</v>
      </c>
    </row>
    <row r="543" spans="1:14" x14ac:dyDescent="0.25">
      <c r="A543">
        <v>1</v>
      </c>
      <c r="B543">
        <v>1</v>
      </c>
      <c r="C543">
        <v>1</v>
      </c>
      <c r="D543">
        <v>542</v>
      </c>
      <c r="E543">
        <v>1</v>
      </c>
      <c r="F543" s="1">
        <f>INDEX('Tela de entrada'!$C$20:$C$763,MATCH('Contrato Firme'!D543,'Tela de entrada'!$B$20:$B$763,0),1)</f>
        <v>16</v>
      </c>
      <c r="G543">
        <v>0</v>
      </c>
      <c r="H543">
        <f t="shared" si="20"/>
        <v>16</v>
      </c>
      <c r="I543" s="1">
        <f t="shared" si="21"/>
        <v>8.0000000000000004E-4</v>
      </c>
      <c r="J543" s="1">
        <f>IF('Tela de entrada'!$G$13="carga",('Tela de entrada'!$G$12*'Tela de entrada'!$D$12)*I543,'Tela de entrada'!$G$12)</f>
        <v>5.952</v>
      </c>
      <c r="K543" s="1">
        <f>IF('Tela de entrada'!$G$12&gt;0,IFERROR(MIN('Tela de entrada'!$G$15,MAX(J543,'Tela de entrada'!$G$14)),""),0)</f>
        <v>5.952</v>
      </c>
      <c r="L543" s="1">
        <f>MAX(0,(SUMIFS($K$2:$K$745,$B$2:$B$745,B543,$A$2:$A$745,A543)-SUMIFS($J$2:$J$745,$B$2:$B$745,B543,$A$2:$A$745,A543)))*((K543-'Tela de entrada'!$G$14)/(IF(SUMIFS($K$2:$K$745,$B$2:$B$745,B543,$A$2:$A$745,A543)-('Tela de entrada'!$G$14*'Tela de entrada'!$D$12)=0,1,(SUMIFS($K$2:$K$745,$B$2:$B$745,B543,$A$2:$A$745,A543)-('Tela de entrada'!$G$14*'Tela de entrada'!$D$12)))))</f>
        <v>0</v>
      </c>
      <c r="M543" s="1">
        <f>MAX(0,(SUMIFS($J$2:$J$745,$B$2:$B$745,B543,$A$2:$A$745,A543)-SUMIFS($K$2:$K$745,$B$2:$B$745,B543,$A$2:$A$745,A543)))*(('Tela de entrada'!$G$15-K543)/(IF((('Tela de entrada'!$G$15*'Tela de entrada'!$D$12)-SUMIFS($K$2:$K$745,$B$2:$B$745,B543,$A$2:$A$745,A543))=0,1,(('Tela de entrada'!$G$15*'Tela de entrada'!$D$12)-SUMIFS($K$2:$K$745,$B$2:$B$745,B543,$A$2:$A$745,A543)))))</f>
        <v>0.59087988566571259</v>
      </c>
      <c r="N543" s="1">
        <f>IFERROR(IF(SUM('Tela de entrada'!$G$20:$G$763)&gt;0,INDEX('Tela de entrada'!$G$20:$G$763,MATCH('Contrato Firme'!D543,'Tela de entrada'!$F$20:$F$763,0),1),K543-L543+M543),0)</f>
        <v>6.5428798856657124</v>
      </c>
    </row>
    <row r="544" spans="1:14" x14ac:dyDescent="0.25">
      <c r="A544">
        <v>1</v>
      </c>
      <c r="B544">
        <v>1</v>
      </c>
      <c r="C544">
        <v>1</v>
      </c>
      <c r="D544">
        <v>543</v>
      </c>
      <c r="E544">
        <v>1</v>
      </c>
      <c r="F544" s="1">
        <f>INDEX('Tela de entrada'!$C$20:$C$763,MATCH('Contrato Firme'!D544,'Tela de entrada'!$B$20:$B$763,0),1)</f>
        <v>9</v>
      </c>
      <c r="G544">
        <v>0</v>
      </c>
      <c r="H544">
        <f t="shared" si="20"/>
        <v>9</v>
      </c>
      <c r="I544" s="1">
        <f t="shared" si="21"/>
        <v>4.4999999999999999E-4</v>
      </c>
      <c r="J544" s="1">
        <f>IF('Tela de entrada'!$G$13="carga",('Tela de entrada'!$G$12*'Tela de entrada'!$D$12)*I544,'Tela de entrada'!$G$12)</f>
        <v>3.3479999999999999</v>
      </c>
      <c r="K544" s="1">
        <f>IF('Tela de entrada'!$G$12&gt;0,IFERROR(MIN('Tela de entrada'!$G$15,MAX(J544,'Tela de entrada'!$G$14)),""),0)</f>
        <v>3.3479999999999999</v>
      </c>
      <c r="L544" s="1">
        <f>MAX(0,(SUMIFS($K$2:$K$745,$B$2:$B$745,B544,$A$2:$A$745,A544)-SUMIFS($J$2:$J$745,$B$2:$B$745,B544,$A$2:$A$745,A544)))*((K544-'Tela de entrada'!$G$14)/(IF(SUMIFS($K$2:$K$745,$B$2:$B$745,B544,$A$2:$A$745,A544)-('Tela de entrada'!$G$14*'Tela de entrada'!$D$12)=0,1,(SUMIFS($K$2:$K$745,$B$2:$B$745,B544,$A$2:$A$745,A544)-('Tela de entrada'!$G$14*'Tela de entrada'!$D$12)))))</f>
        <v>0</v>
      </c>
      <c r="M544" s="1">
        <f>MAX(0,(SUMIFS($J$2:$J$745,$B$2:$B$745,B544,$A$2:$A$745,A544)-SUMIFS($K$2:$K$745,$B$2:$B$745,B544,$A$2:$A$745,A544)))*(('Tela de entrada'!$G$15-K544)/(IF((('Tela de entrada'!$G$15*'Tela de entrada'!$D$12)-SUMIFS($K$2:$K$745,$B$2:$B$745,B544,$A$2:$A$745,A544))=0,1,(('Tela de entrada'!$G$15*'Tela de entrada'!$D$12)-SUMIFS($K$2:$K$745,$B$2:$B$745,B544,$A$2:$A$745,A544)))))</f>
        <v>0.76093417636791372</v>
      </c>
      <c r="N544" s="1">
        <f>IFERROR(IF(SUM('Tela de entrada'!$G$20:$G$763)&gt;0,INDEX('Tela de entrada'!$G$20:$G$763,MATCH('Contrato Firme'!D544,'Tela de entrada'!$F$20:$F$763,0),1),K544-L544+M544),0)</f>
        <v>4.1089341763679137</v>
      </c>
    </row>
    <row r="545" spans="1:14" x14ac:dyDescent="0.25">
      <c r="A545">
        <v>1</v>
      </c>
      <c r="B545">
        <v>1</v>
      </c>
      <c r="C545">
        <v>1</v>
      </c>
      <c r="D545">
        <v>544</v>
      </c>
      <c r="E545">
        <v>1</v>
      </c>
      <c r="F545" s="1">
        <f>INDEX('Tela de entrada'!$C$20:$C$763,MATCH('Contrato Firme'!D545,'Tela de entrada'!$B$20:$B$763,0),1)</f>
        <v>9</v>
      </c>
      <c r="G545">
        <v>0</v>
      </c>
      <c r="H545">
        <f t="shared" si="20"/>
        <v>9</v>
      </c>
      <c r="I545" s="1">
        <f t="shared" si="21"/>
        <v>4.4999999999999999E-4</v>
      </c>
      <c r="J545" s="1">
        <f>IF('Tela de entrada'!$G$13="carga",('Tela de entrada'!$G$12*'Tela de entrada'!$D$12)*I545,'Tela de entrada'!$G$12)</f>
        <v>3.3479999999999999</v>
      </c>
      <c r="K545" s="1">
        <f>IF('Tela de entrada'!$G$12&gt;0,IFERROR(MIN('Tela de entrada'!$G$15,MAX(J545,'Tela de entrada'!$G$14)),""),0)</f>
        <v>3.3479999999999999</v>
      </c>
      <c r="L545" s="1">
        <f>MAX(0,(SUMIFS($K$2:$K$745,$B$2:$B$745,B545,$A$2:$A$745,A545)-SUMIFS($J$2:$J$745,$B$2:$B$745,B545,$A$2:$A$745,A545)))*((K545-'Tela de entrada'!$G$14)/(IF(SUMIFS($K$2:$K$745,$B$2:$B$745,B545,$A$2:$A$745,A545)-('Tela de entrada'!$G$14*'Tela de entrada'!$D$12)=0,1,(SUMIFS($K$2:$K$745,$B$2:$B$745,B545,$A$2:$A$745,A545)-('Tela de entrada'!$G$14*'Tela de entrada'!$D$12)))))</f>
        <v>0</v>
      </c>
      <c r="M545" s="1">
        <f>MAX(0,(SUMIFS($J$2:$J$745,$B$2:$B$745,B545,$A$2:$A$745,A545)-SUMIFS($K$2:$K$745,$B$2:$B$745,B545,$A$2:$A$745,A545)))*(('Tela de entrada'!$G$15-K545)/(IF((('Tela de entrada'!$G$15*'Tela de entrada'!$D$12)-SUMIFS($K$2:$K$745,$B$2:$B$745,B545,$A$2:$A$745,A545))=0,1,(('Tela de entrada'!$G$15*'Tela de entrada'!$D$12)-SUMIFS($K$2:$K$745,$B$2:$B$745,B545,$A$2:$A$745,A545)))))</f>
        <v>0.76093417636791372</v>
      </c>
      <c r="N545" s="1">
        <f>IFERROR(IF(SUM('Tela de entrada'!$G$20:$G$763)&gt;0,INDEX('Tela de entrada'!$G$20:$G$763,MATCH('Contrato Firme'!D545,'Tela de entrada'!$F$20:$F$763,0),1),K545-L545+M545),0)</f>
        <v>4.1089341763679137</v>
      </c>
    </row>
    <row r="546" spans="1:14" x14ac:dyDescent="0.25">
      <c r="A546">
        <v>1</v>
      </c>
      <c r="B546">
        <v>1</v>
      </c>
      <c r="C546">
        <v>1</v>
      </c>
      <c r="D546">
        <v>545</v>
      </c>
      <c r="E546">
        <v>1</v>
      </c>
      <c r="F546" s="1">
        <f>INDEX('Tela de entrada'!$C$20:$C$763,MATCH('Contrato Firme'!D546,'Tela de entrada'!$B$20:$B$763,0),1)</f>
        <v>47</v>
      </c>
      <c r="G546">
        <v>0</v>
      </c>
      <c r="H546">
        <f t="shared" si="20"/>
        <v>47</v>
      </c>
      <c r="I546" s="1">
        <f t="shared" si="21"/>
        <v>2.3500000000000001E-3</v>
      </c>
      <c r="J546" s="1">
        <f>IF('Tela de entrada'!$G$13="carga",('Tela de entrada'!$G$12*'Tela de entrada'!$D$12)*I546,'Tela de entrada'!$G$12)</f>
        <v>17.484000000000002</v>
      </c>
      <c r="K546" s="1">
        <f>IF('Tela de entrada'!$G$12&gt;0,IFERROR(MIN('Tela de entrada'!$G$15,MAX(J546,'Tela de entrada'!$G$14)),""),0)</f>
        <v>15</v>
      </c>
      <c r="L546" s="1">
        <f>MAX(0,(SUMIFS($K$2:$K$745,$B$2:$B$745,B546,$A$2:$A$745,A546)-SUMIFS($J$2:$J$745,$B$2:$B$745,B546,$A$2:$A$745,A546)))*((K546-'Tela de entrada'!$G$14)/(IF(SUMIFS($K$2:$K$745,$B$2:$B$745,B546,$A$2:$A$745,A546)-('Tela de entrada'!$G$14*'Tela de entrada'!$D$12)=0,1,(SUMIFS($K$2:$K$745,$B$2:$B$745,B546,$A$2:$A$745,A546)-('Tela de entrada'!$G$14*'Tela de entrada'!$D$12)))))</f>
        <v>0</v>
      </c>
      <c r="M546" s="1">
        <f>MAX(0,(SUMIFS($J$2:$J$745,$B$2:$B$745,B546,$A$2:$A$745,A546)-SUMIFS($K$2:$K$745,$B$2:$B$745,B546,$A$2:$A$745,A546)))*(('Tela de entrada'!$G$15-K546)/(IF((('Tela de entrada'!$G$15*'Tela de entrada'!$D$12)-SUMIFS($K$2:$K$745,$B$2:$B$745,B546,$A$2:$A$745,A546))=0,1,(('Tela de entrada'!$G$15*'Tela de entrada'!$D$12)-SUMIFS($K$2:$K$745,$B$2:$B$745,B546,$A$2:$A$745,A546)))))</f>
        <v>0</v>
      </c>
      <c r="N546" s="1">
        <f>IFERROR(IF(SUM('Tela de entrada'!$G$20:$G$763)&gt;0,INDEX('Tela de entrada'!$G$20:$G$763,MATCH('Contrato Firme'!D546,'Tela de entrada'!$F$20:$F$763,0),1),K546-L546+M546),0)</f>
        <v>15</v>
      </c>
    </row>
    <row r="547" spans="1:14" x14ac:dyDescent="0.25">
      <c r="A547">
        <v>1</v>
      </c>
      <c r="B547">
        <v>1</v>
      </c>
      <c r="C547">
        <v>1</v>
      </c>
      <c r="D547">
        <v>546</v>
      </c>
      <c r="E547">
        <v>1</v>
      </c>
      <c r="F547" s="1">
        <f>INDEX('Tela de entrada'!$C$20:$C$763,MATCH('Contrato Firme'!D547,'Tela de entrada'!$B$20:$B$763,0),1)</f>
        <v>14</v>
      </c>
      <c r="G547">
        <v>0</v>
      </c>
      <c r="H547">
        <f t="shared" si="20"/>
        <v>14</v>
      </c>
      <c r="I547" s="1">
        <f t="shared" si="21"/>
        <v>6.9999999999999999E-4</v>
      </c>
      <c r="J547" s="1">
        <f>IF('Tela de entrada'!$G$13="carga",('Tela de entrada'!$G$12*'Tela de entrada'!$D$12)*I547,'Tela de entrada'!$G$12)</f>
        <v>5.2080000000000002</v>
      </c>
      <c r="K547" s="1">
        <f>IF('Tela de entrada'!$G$12&gt;0,IFERROR(MIN('Tela de entrada'!$G$15,MAX(J547,'Tela de entrada'!$G$14)),""),0)</f>
        <v>5.2080000000000002</v>
      </c>
      <c r="L547" s="1">
        <f>MAX(0,(SUMIFS($K$2:$K$745,$B$2:$B$745,B547,$A$2:$A$745,A547)-SUMIFS($J$2:$J$745,$B$2:$B$745,B547,$A$2:$A$745,A547)))*((K547-'Tela de entrada'!$G$14)/(IF(SUMIFS($K$2:$K$745,$B$2:$B$745,B547,$A$2:$A$745,A547)-('Tela de entrada'!$G$14*'Tela de entrada'!$D$12)=0,1,(SUMIFS($K$2:$K$745,$B$2:$B$745,B547,$A$2:$A$745,A547)-('Tela de entrada'!$G$14*'Tela de entrada'!$D$12)))))</f>
        <v>0</v>
      </c>
      <c r="M547" s="1">
        <f>MAX(0,(SUMIFS($J$2:$J$745,$B$2:$B$745,B547,$A$2:$A$745,A547)-SUMIFS($K$2:$K$745,$B$2:$B$745,B547,$A$2:$A$745,A547)))*(('Tela de entrada'!$G$15-K547)/(IF((('Tela de entrada'!$G$15*'Tela de entrada'!$D$12)-SUMIFS($K$2:$K$745,$B$2:$B$745,B547,$A$2:$A$745,A547))=0,1,(('Tela de entrada'!$G$15*'Tela de entrada'!$D$12)-SUMIFS($K$2:$K$745,$B$2:$B$745,B547,$A$2:$A$745,A547)))))</f>
        <v>0.6394668258663414</v>
      </c>
      <c r="N547" s="1">
        <f>IFERROR(IF(SUM('Tela de entrada'!$G$20:$G$763)&gt;0,INDEX('Tela de entrada'!$G$20:$G$763,MATCH('Contrato Firme'!D547,'Tela de entrada'!$F$20:$F$763,0),1),K547-L547+M547),0)</f>
        <v>5.8474668258663414</v>
      </c>
    </row>
    <row r="548" spans="1:14" x14ac:dyDescent="0.25">
      <c r="A548">
        <v>1</v>
      </c>
      <c r="B548">
        <v>1</v>
      </c>
      <c r="C548">
        <v>1</v>
      </c>
      <c r="D548">
        <v>547</v>
      </c>
      <c r="E548">
        <v>1</v>
      </c>
      <c r="F548" s="1">
        <f>INDEX('Tela de entrada'!$C$20:$C$763,MATCH('Contrato Firme'!D548,'Tela de entrada'!$B$20:$B$763,0),1)</f>
        <v>48</v>
      </c>
      <c r="G548">
        <v>0</v>
      </c>
      <c r="H548">
        <f t="shared" si="20"/>
        <v>48</v>
      </c>
      <c r="I548" s="1">
        <f t="shared" si="21"/>
        <v>2.3999999999999998E-3</v>
      </c>
      <c r="J548" s="1">
        <f>IF('Tela de entrada'!$G$13="carga",('Tela de entrada'!$G$12*'Tela de entrada'!$D$12)*I548,'Tela de entrada'!$G$12)</f>
        <v>17.855999999999998</v>
      </c>
      <c r="K548" s="1">
        <f>IF('Tela de entrada'!$G$12&gt;0,IFERROR(MIN('Tela de entrada'!$G$15,MAX(J548,'Tela de entrada'!$G$14)),""),0)</f>
        <v>15</v>
      </c>
      <c r="L548" s="1">
        <f>MAX(0,(SUMIFS($K$2:$K$745,$B$2:$B$745,B548,$A$2:$A$745,A548)-SUMIFS($J$2:$J$745,$B$2:$B$745,B548,$A$2:$A$745,A548)))*((K548-'Tela de entrada'!$G$14)/(IF(SUMIFS($K$2:$K$745,$B$2:$B$745,B548,$A$2:$A$745,A548)-('Tela de entrada'!$G$14*'Tela de entrada'!$D$12)=0,1,(SUMIFS($K$2:$K$745,$B$2:$B$745,B548,$A$2:$A$745,A548)-('Tela de entrada'!$G$14*'Tela de entrada'!$D$12)))))</f>
        <v>0</v>
      </c>
      <c r="M548" s="1">
        <f>MAX(0,(SUMIFS($J$2:$J$745,$B$2:$B$745,B548,$A$2:$A$745,A548)-SUMIFS($K$2:$K$745,$B$2:$B$745,B548,$A$2:$A$745,A548)))*(('Tela de entrada'!$G$15-K548)/(IF((('Tela de entrada'!$G$15*'Tela de entrada'!$D$12)-SUMIFS($K$2:$K$745,$B$2:$B$745,B548,$A$2:$A$745,A548))=0,1,(('Tela de entrada'!$G$15*'Tela de entrada'!$D$12)-SUMIFS($K$2:$K$745,$B$2:$B$745,B548,$A$2:$A$745,A548)))))</f>
        <v>0</v>
      </c>
      <c r="N548" s="1">
        <f>IFERROR(IF(SUM('Tela de entrada'!$G$20:$G$763)&gt;0,INDEX('Tela de entrada'!$G$20:$G$763,MATCH('Contrato Firme'!D548,'Tela de entrada'!$F$20:$F$763,0),1),K548-L548+M548),0)</f>
        <v>15</v>
      </c>
    </row>
    <row r="549" spans="1:14" x14ac:dyDescent="0.25">
      <c r="A549">
        <v>1</v>
      </c>
      <c r="B549">
        <v>1</v>
      </c>
      <c r="C549">
        <v>1</v>
      </c>
      <c r="D549">
        <v>548</v>
      </c>
      <c r="E549">
        <v>1</v>
      </c>
      <c r="F549" s="1">
        <f>INDEX('Tela de entrada'!$C$20:$C$763,MATCH('Contrato Firme'!D549,'Tela de entrada'!$B$20:$B$763,0),1)</f>
        <v>18</v>
      </c>
      <c r="G549">
        <v>0</v>
      </c>
      <c r="H549">
        <f t="shared" si="20"/>
        <v>18</v>
      </c>
      <c r="I549" s="1">
        <f t="shared" si="21"/>
        <v>8.9999999999999998E-4</v>
      </c>
      <c r="J549" s="1">
        <f>IF('Tela de entrada'!$G$13="carga",('Tela de entrada'!$G$12*'Tela de entrada'!$D$12)*I549,'Tela de entrada'!$G$12)</f>
        <v>6.6959999999999997</v>
      </c>
      <c r="K549" s="1">
        <f>IF('Tela de entrada'!$G$12&gt;0,IFERROR(MIN('Tela de entrada'!$G$15,MAX(J549,'Tela de entrada'!$G$14)),""),0)</f>
        <v>6.6959999999999997</v>
      </c>
      <c r="L549" s="1">
        <f>MAX(0,(SUMIFS($K$2:$K$745,$B$2:$B$745,B549,$A$2:$A$745,A549)-SUMIFS($J$2:$J$745,$B$2:$B$745,B549,$A$2:$A$745,A549)))*((K549-'Tela de entrada'!$G$14)/(IF(SUMIFS($K$2:$K$745,$B$2:$B$745,B549,$A$2:$A$745,A549)-('Tela de entrada'!$G$14*'Tela de entrada'!$D$12)=0,1,(SUMIFS($K$2:$K$745,$B$2:$B$745,B549,$A$2:$A$745,A549)-('Tela de entrada'!$G$14*'Tela de entrada'!$D$12)))))</f>
        <v>0</v>
      </c>
      <c r="M549" s="1">
        <f>MAX(0,(SUMIFS($J$2:$J$745,$B$2:$B$745,B549,$A$2:$A$745,A549)-SUMIFS($K$2:$K$745,$B$2:$B$745,B549,$A$2:$A$745,A549)))*(('Tela de entrada'!$G$15-K549)/(IF((('Tela de entrada'!$G$15*'Tela de entrada'!$D$12)-SUMIFS($K$2:$K$745,$B$2:$B$745,B549,$A$2:$A$745,A549))=0,1,(('Tela de entrada'!$G$15*'Tela de entrada'!$D$12)-SUMIFS($K$2:$K$745,$B$2:$B$745,B549,$A$2:$A$745,A549)))))</f>
        <v>0.54229294546508366</v>
      </c>
      <c r="N549" s="1">
        <f>IFERROR(IF(SUM('Tela de entrada'!$G$20:$G$763)&gt;0,INDEX('Tela de entrada'!$G$20:$G$763,MATCH('Contrato Firme'!D549,'Tela de entrada'!$F$20:$F$763,0),1),K549-L549+M549),0)</f>
        <v>7.2382929454650835</v>
      </c>
    </row>
    <row r="550" spans="1:14" x14ac:dyDescent="0.25">
      <c r="A550">
        <v>1</v>
      </c>
      <c r="B550">
        <v>1</v>
      </c>
      <c r="C550">
        <v>1</v>
      </c>
      <c r="D550">
        <v>549</v>
      </c>
      <c r="E550">
        <v>1</v>
      </c>
      <c r="F550" s="1">
        <f>INDEX('Tela de entrada'!$C$20:$C$763,MATCH('Contrato Firme'!D550,'Tela de entrada'!$B$20:$B$763,0),1)</f>
        <v>15</v>
      </c>
      <c r="G550">
        <v>0</v>
      </c>
      <c r="H550">
        <f t="shared" si="20"/>
        <v>15</v>
      </c>
      <c r="I550" s="1">
        <f t="shared" si="21"/>
        <v>7.5000000000000002E-4</v>
      </c>
      <c r="J550" s="1">
        <f>IF('Tela de entrada'!$G$13="carga",('Tela de entrada'!$G$12*'Tela de entrada'!$D$12)*I550,'Tela de entrada'!$G$12)</f>
        <v>5.58</v>
      </c>
      <c r="K550" s="1">
        <f>IF('Tela de entrada'!$G$12&gt;0,IFERROR(MIN('Tela de entrada'!$G$15,MAX(J550,'Tela de entrada'!$G$14)),""),0)</f>
        <v>5.58</v>
      </c>
      <c r="L550" s="1">
        <f>MAX(0,(SUMIFS($K$2:$K$745,$B$2:$B$745,B550,$A$2:$A$745,A550)-SUMIFS($J$2:$J$745,$B$2:$B$745,B550,$A$2:$A$745,A550)))*((K550-'Tela de entrada'!$G$14)/(IF(SUMIFS($K$2:$K$745,$B$2:$B$745,B550,$A$2:$A$745,A550)-('Tela de entrada'!$G$14*'Tela de entrada'!$D$12)=0,1,(SUMIFS($K$2:$K$745,$B$2:$B$745,B550,$A$2:$A$745,A550)-('Tela de entrada'!$G$14*'Tela de entrada'!$D$12)))))</f>
        <v>0</v>
      </c>
      <c r="M550" s="1">
        <f>MAX(0,(SUMIFS($J$2:$J$745,$B$2:$B$745,B550,$A$2:$A$745,A550)-SUMIFS($K$2:$K$745,$B$2:$B$745,B550,$A$2:$A$745,A550)))*(('Tela de entrada'!$G$15-K550)/(IF((('Tela de entrada'!$G$15*'Tela de entrada'!$D$12)-SUMIFS($K$2:$K$745,$B$2:$B$745,B550,$A$2:$A$745,A550))=0,1,(('Tela de entrada'!$G$15*'Tela de entrada'!$D$12)-SUMIFS($K$2:$K$745,$B$2:$B$745,B550,$A$2:$A$745,A550)))))</f>
        <v>0.61517335576602694</v>
      </c>
      <c r="N550" s="1">
        <f>IFERROR(IF(SUM('Tela de entrada'!$G$20:$G$763)&gt;0,INDEX('Tela de entrada'!$G$20:$G$763,MATCH('Contrato Firme'!D550,'Tela de entrada'!$F$20:$F$763,0),1),K550-L550+M550),0)</f>
        <v>6.1951733557660269</v>
      </c>
    </row>
    <row r="551" spans="1:14" x14ac:dyDescent="0.25">
      <c r="A551">
        <v>1</v>
      </c>
      <c r="B551">
        <v>1</v>
      </c>
      <c r="C551">
        <v>1</v>
      </c>
      <c r="D551">
        <v>550</v>
      </c>
      <c r="E551">
        <v>1</v>
      </c>
      <c r="F551" s="1">
        <f>INDEX('Tela de entrada'!$C$20:$C$763,MATCH('Contrato Firme'!D551,'Tela de entrada'!$B$20:$B$763,0),1)</f>
        <v>7</v>
      </c>
      <c r="G551">
        <v>0</v>
      </c>
      <c r="H551">
        <f t="shared" si="20"/>
        <v>7</v>
      </c>
      <c r="I551" s="1">
        <f t="shared" si="21"/>
        <v>3.5E-4</v>
      </c>
      <c r="J551" s="1">
        <f>IF('Tela de entrada'!$G$13="carga",('Tela de entrada'!$G$12*'Tela de entrada'!$D$12)*I551,'Tela de entrada'!$G$12)</f>
        <v>2.6040000000000001</v>
      </c>
      <c r="K551" s="1">
        <f>IF('Tela de entrada'!$G$12&gt;0,IFERROR(MIN('Tela de entrada'!$G$15,MAX(J551,'Tela de entrada'!$G$14)),""),0)</f>
        <v>3</v>
      </c>
      <c r="L551" s="1">
        <f>MAX(0,(SUMIFS($K$2:$K$745,$B$2:$B$745,B551,$A$2:$A$745,A551)-SUMIFS($J$2:$J$745,$B$2:$B$745,B551,$A$2:$A$745,A551)))*((K551-'Tela de entrada'!$G$14)/(IF(SUMIFS($K$2:$K$745,$B$2:$B$745,B551,$A$2:$A$745,A551)-('Tela de entrada'!$G$14*'Tela de entrada'!$D$12)=0,1,(SUMIFS($K$2:$K$745,$B$2:$B$745,B551,$A$2:$A$745,A551)-('Tela de entrada'!$G$14*'Tela de entrada'!$D$12)))))</f>
        <v>0</v>
      </c>
      <c r="M551" s="1">
        <f>MAX(0,(SUMIFS($J$2:$J$745,$B$2:$B$745,B551,$A$2:$A$745,A551)-SUMIFS($K$2:$K$745,$B$2:$B$745,B551,$A$2:$A$745,A551)))*(('Tela de entrada'!$G$15-K551)/(IF((('Tela de entrada'!$G$15*'Tela de entrada'!$D$12)-SUMIFS($K$2:$K$745,$B$2:$B$745,B551,$A$2:$A$745,A551))=0,1,(('Tela de entrada'!$G$15*'Tela de entrada'!$D$12)-SUMIFS($K$2:$K$745,$B$2:$B$745,B551,$A$2:$A$745,A551)))))</f>
        <v>0.78366032581659484</v>
      </c>
      <c r="N551" s="1">
        <f>IFERROR(IF(SUM('Tela de entrada'!$G$20:$G$763)&gt;0,INDEX('Tela de entrada'!$G$20:$G$763,MATCH('Contrato Firme'!D551,'Tela de entrada'!$F$20:$F$763,0),1),K551-L551+M551),0)</f>
        <v>3.7836603258165948</v>
      </c>
    </row>
    <row r="552" spans="1:14" x14ac:dyDescent="0.25">
      <c r="A552">
        <v>1</v>
      </c>
      <c r="B552">
        <v>1</v>
      </c>
      <c r="C552">
        <v>1</v>
      </c>
      <c r="D552">
        <v>551</v>
      </c>
      <c r="E552">
        <v>1</v>
      </c>
      <c r="F552" s="1">
        <f>INDEX('Tela de entrada'!$C$20:$C$763,MATCH('Contrato Firme'!D552,'Tela de entrada'!$B$20:$B$763,0),1)</f>
        <v>43</v>
      </c>
      <c r="G552">
        <v>0</v>
      </c>
      <c r="H552">
        <f t="shared" si="20"/>
        <v>43</v>
      </c>
      <c r="I552" s="1">
        <f t="shared" si="21"/>
        <v>2.15E-3</v>
      </c>
      <c r="J552" s="1">
        <f>IF('Tela de entrada'!$G$13="carga",('Tela de entrada'!$G$12*'Tela de entrada'!$D$12)*I552,'Tela de entrada'!$G$12)</f>
        <v>15.996</v>
      </c>
      <c r="K552" s="1">
        <f>IF('Tela de entrada'!$G$12&gt;0,IFERROR(MIN('Tela de entrada'!$G$15,MAX(J552,'Tela de entrada'!$G$14)),""),0)</f>
        <v>15</v>
      </c>
      <c r="L552" s="1">
        <f>MAX(0,(SUMIFS($K$2:$K$745,$B$2:$B$745,B552,$A$2:$A$745,A552)-SUMIFS($J$2:$J$745,$B$2:$B$745,B552,$A$2:$A$745,A552)))*((K552-'Tela de entrada'!$G$14)/(IF(SUMIFS($K$2:$K$745,$B$2:$B$745,B552,$A$2:$A$745,A552)-('Tela de entrada'!$G$14*'Tela de entrada'!$D$12)=0,1,(SUMIFS($K$2:$K$745,$B$2:$B$745,B552,$A$2:$A$745,A552)-('Tela de entrada'!$G$14*'Tela de entrada'!$D$12)))))</f>
        <v>0</v>
      </c>
      <c r="M552" s="1">
        <f>MAX(0,(SUMIFS($J$2:$J$745,$B$2:$B$745,B552,$A$2:$A$745,A552)-SUMIFS($K$2:$K$745,$B$2:$B$745,B552,$A$2:$A$745,A552)))*(('Tela de entrada'!$G$15-K552)/(IF((('Tela de entrada'!$G$15*'Tela de entrada'!$D$12)-SUMIFS($K$2:$K$745,$B$2:$B$745,B552,$A$2:$A$745,A552))=0,1,(('Tela de entrada'!$G$15*'Tela de entrada'!$D$12)-SUMIFS($K$2:$K$745,$B$2:$B$745,B552,$A$2:$A$745,A552)))))</f>
        <v>0</v>
      </c>
      <c r="N552" s="1">
        <f>IFERROR(IF(SUM('Tela de entrada'!$G$20:$G$763)&gt;0,INDEX('Tela de entrada'!$G$20:$G$763,MATCH('Contrato Firme'!D552,'Tela de entrada'!$F$20:$F$763,0),1),K552-L552+M552),0)</f>
        <v>15</v>
      </c>
    </row>
    <row r="553" spans="1:14" x14ac:dyDescent="0.25">
      <c r="A553">
        <v>1</v>
      </c>
      <c r="B553">
        <v>1</v>
      </c>
      <c r="C553">
        <v>1</v>
      </c>
      <c r="D553">
        <v>552</v>
      </c>
      <c r="E553">
        <v>1</v>
      </c>
      <c r="F553" s="1">
        <f>INDEX('Tela de entrada'!$C$20:$C$763,MATCH('Contrato Firme'!D553,'Tela de entrada'!$B$20:$B$763,0),1)</f>
        <v>23</v>
      </c>
      <c r="G553">
        <v>0</v>
      </c>
      <c r="H553">
        <f t="shared" si="20"/>
        <v>23</v>
      </c>
      <c r="I553" s="1">
        <f t="shared" si="21"/>
        <v>1.15E-3</v>
      </c>
      <c r="J553" s="1">
        <f>IF('Tela de entrada'!$G$13="carga",('Tela de entrada'!$G$12*'Tela de entrada'!$D$12)*I553,'Tela de entrada'!$G$12)</f>
        <v>8.5559999999999992</v>
      </c>
      <c r="K553" s="1">
        <f>IF('Tela de entrada'!$G$12&gt;0,IFERROR(MIN('Tela de entrada'!$G$15,MAX(J553,'Tela de entrada'!$G$14)),""),0)</f>
        <v>8.5559999999999992</v>
      </c>
      <c r="L553" s="1">
        <f>MAX(0,(SUMIFS($K$2:$K$745,$B$2:$B$745,B553,$A$2:$A$745,A553)-SUMIFS($J$2:$J$745,$B$2:$B$745,B553,$A$2:$A$745,A553)))*((K553-'Tela de entrada'!$G$14)/(IF(SUMIFS($K$2:$K$745,$B$2:$B$745,B553,$A$2:$A$745,A553)-('Tela de entrada'!$G$14*'Tela de entrada'!$D$12)=0,1,(SUMIFS($K$2:$K$745,$B$2:$B$745,B553,$A$2:$A$745,A553)-('Tela de entrada'!$G$14*'Tela de entrada'!$D$12)))))</f>
        <v>0</v>
      </c>
      <c r="M553" s="1">
        <f>MAX(0,(SUMIFS($J$2:$J$745,$B$2:$B$745,B553,$A$2:$A$745,A553)-SUMIFS($K$2:$K$745,$B$2:$B$745,B553,$A$2:$A$745,A553)))*(('Tela de entrada'!$G$15-K553)/(IF((('Tela de entrada'!$G$15*'Tela de entrada'!$D$12)-SUMIFS($K$2:$K$745,$B$2:$B$745,B553,$A$2:$A$745,A553))=0,1,(('Tela de entrada'!$G$15*'Tela de entrada'!$D$12)-SUMIFS($K$2:$K$745,$B$2:$B$745,B553,$A$2:$A$745,A553)))))</f>
        <v>0.42082559496351152</v>
      </c>
      <c r="N553" s="1">
        <f>IFERROR(IF(SUM('Tela de entrada'!$G$20:$G$763)&gt;0,INDEX('Tela de entrada'!$G$20:$G$763,MATCH('Contrato Firme'!D553,'Tela de entrada'!$F$20:$F$763,0),1),K553-L553+M553),0)</f>
        <v>8.9768255949635112</v>
      </c>
    </row>
    <row r="554" spans="1:14" x14ac:dyDescent="0.25">
      <c r="A554">
        <v>1</v>
      </c>
      <c r="B554">
        <v>1</v>
      </c>
      <c r="C554">
        <v>1</v>
      </c>
      <c r="D554">
        <v>553</v>
      </c>
      <c r="E554">
        <v>1</v>
      </c>
      <c r="F554" s="1">
        <f>INDEX('Tela de entrada'!$C$20:$C$763,MATCH('Contrato Firme'!D554,'Tela de entrada'!$B$20:$B$763,0),1)</f>
        <v>49</v>
      </c>
      <c r="G554">
        <v>0</v>
      </c>
      <c r="H554">
        <f t="shared" si="20"/>
        <v>49</v>
      </c>
      <c r="I554" s="1">
        <f t="shared" si="21"/>
        <v>2.4499999999999999E-3</v>
      </c>
      <c r="J554" s="1">
        <f>IF('Tela de entrada'!$G$13="carga",('Tela de entrada'!$G$12*'Tela de entrada'!$D$12)*I554,'Tela de entrada'!$G$12)</f>
        <v>18.227999999999998</v>
      </c>
      <c r="K554" s="1">
        <f>IF('Tela de entrada'!$G$12&gt;0,IFERROR(MIN('Tela de entrada'!$G$15,MAX(J554,'Tela de entrada'!$G$14)),""),0)</f>
        <v>15</v>
      </c>
      <c r="L554" s="1">
        <f>MAX(0,(SUMIFS($K$2:$K$745,$B$2:$B$745,B554,$A$2:$A$745,A554)-SUMIFS($J$2:$J$745,$B$2:$B$745,B554,$A$2:$A$745,A554)))*((K554-'Tela de entrada'!$G$14)/(IF(SUMIFS($K$2:$K$745,$B$2:$B$745,B554,$A$2:$A$745,A554)-('Tela de entrada'!$G$14*'Tela de entrada'!$D$12)=0,1,(SUMIFS($K$2:$K$745,$B$2:$B$745,B554,$A$2:$A$745,A554)-('Tela de entrada'!$G$14*'Tela de entrada'!$D$12)))))</f>
        <v>0</v>
      </c>
      <c r="M554" s="1">
        <f>MAX(0,(SUMIFS($J$2:$J$745,$B$2:$B$745,B554,$A$2:$A$745,A554)-SUMIFS($K$2:$K$745,$B$2:$B$745,B554,$A$2:$A$745,A554)))*(('Tela de entrada'!$G$15-K554)/(IF((('Tela de entrada'!$G$15*'Tela de entrada'!$D$12)-SUMIFS($K$2:$K$745,$B$2:$B$745,B554,$A$2:$A$745,A554))=0,1,(('Tela de entrada'!$G$15*'Tela de entrada'!$D$12)-SUMIFS($K$2:$K$745,$B$2:$B$745,B554,$A$2:$A$745,A554)))))</f>
        <v>0</v>
      </c>
      <c r="N554" s="1">
        <f>IFERROR(IF(SUM('Tela de entrada'!$G$20:$G$763)&gt;0,INDEX('Tela de entrada'!$G$20:$G$763,MATCH('Contrato Firme'!D554,'Tela de entrada'!$F$20:$F$763,0),1),K554-L554+M554),0)</f>
        <v>15</v>
      </c>
    </row>
    <row r="555" spans="1:14" x14ac:dyDescent="0.25">
      <c r="A555">
        <v>1</v>
      </c>
      <c r="B555">
        <v>1</v>
      </c>
      <c r="C555">
        <v>1</v>
      </c>
      <c r="D555">
        <v>554</v>
      </c>
      <c r="E555">
        <v>1</v>
      </c>
      <c r="F555" s="1">
        <f>INDEX('Tela de entrada'!$C$20:$C$763,MATCH('Contrato Firme'!D555,'Tela de entrada'!$B$20:$B$763,0),1)</f>
        <v>31</v>
      </c>
      <c r="G555">
        <v>0</v>
      </c>
      <c r="H555">
        <f t="shared" si="20"/>
        <v>31</v>
      </c>
      <c r="I555" s="1">
        <f t="shared" si="21"/>
        <v>1.5499999999999999E-3</v>
      </c>
      <c r="J555" s="1">
        <f>IF('Tela de entrada'!$G$13="carga",('Tela de entrada'!$G$12*'Tela de entrada'!$D$12)*I555,'Tela de entrada'!$G$12)</f>
        <v>11.532</v>
      </c>
      <c r="K555" s="1">
        <f>IF('Tela de entrada'!$G$12&gt;0,IFERROR(MIN('Tela de entrada'!$G$15,MAX(J555,'Tela de entrada'!$G$14)),""),0)</f>
        <v>11.532</v>
      </c>
      <c r="L555" s="1">
        <f>MAX(0,(SUMIFS($K$2:$K$745,$B$2:$B$745,B555,$A$2:$A$745,A555)-SUMIFS($J$2:$J$745,$B$2:$B$745,B555,$A$2:$A$745,A555)))*((K555-'Tela de entrada'!$G$14)/(IF(SUMIFS($K$2:$K$745,$B$2:$B$745,B555,$A$2:$A$745,A555)-('Tela de entrada'!$G$14*'Tela de entrada'!$D$12)=0,1,(SUMIFS($K$2:$K$745,$B$2:$B$745,B555,$A$2:$A$745,A555)-('Tela de entrada'!$G$14*'Tela de entrada'!$D$12)))))</f>
        <v>0</v>
      </c>
      <c r="M555" s="1">
        <f>MAX(0,(SUMIFS($J$2:$J$745,$B$2:$B$745,B555,$A$2:$A$745,A555)-SUMIFS($K$2:$K$745,$B$2:$B$745,B555,$A$2:$A$745,A555)))*(('Tela de entrada'!$G$15-K555)/(IF((('Tela de entrada'!$G$15*'Tela de entrada'!$D$12)-SUMIFS($K$2:$K$745,$B$2:$B$745,B555,$A$2:$A$745,A555))=0,1,(('Tela de entrada'!$G$15*'Tela de entrada'!$D$12)-SUMIFS($K$2:$K$745,$B$2:$B$745,B555,$A$2:$A$745,A555)))))</f>
        <v>0.22647783416099593</v>
      </c>
      <c r="N555" s="1">
        <f>IFERROR(IF(SUM('Tela de entrada'!$G$20:$G$763)&gt;0,INDEX('Tela de entrada'!$G$20:$G$763,MATCH('Contrato Firme'!D555,'Tela de entrada'!$F$20:$F$763,0),1),K555-L555+M555),0)</f>
        <v>11.758477834160995</v>
      </c>
    </row>
    <row r="556" spans="1:14" x14ac:dyDescent="0.25">
      <c r="A556">
        <v>1</v>
      </c>
      <c r="B556">
        <v>1</v>
      </c>
      <c r="C556">
        <v>1</v>
      </c>
      <c r="D556">
        <v>555</v>
      </c>
      <c r="E556">
        <v>1</v>
      </c>
      <c r="F556" s="1">
        <f>INDEX('Tela de entrada'!$C$20:$C$763,MATCH('Contrato Firme'!D556,'Tela de entrada'!$B$20:$B$763,0),1)</f>
        <v>46</v>
      </c>
      <c r="G556">
        <v>0</v>
      </c>
      <c r="H556">
        <f t="shared" si="20"/>
        <v>46</v>
      </c>
      <c r="I556" s="1">
        <f t="shared" si="21"/>
        <v>2.3E-3</v>
      </c>
      <c r="J556" s="1">
        <f>IF('Tela de entrada'!$G$13="carga",('Tela de entrada'!$G$12*'Tela de entrada'!$D$12)*I556,'Tela de entrada'!$G$12)</f>
        <v>17.111999999999998</v>
      </c>
      <c r="K556" s="1">
        <f>IF('Tela de entrada'!$G$12&gt;0,IFERROR(MIN('Tela de entrada'!$G$15,MAX(J556,'Tela de entrada'!$G$14)),""),0)</f>
        <v>15</v>
      </c>
      <c r="L556" s="1">
        <f>MAX(0,(SUMIFS($K$2:$K$745,$B$2:$B$745,B556,$A$2:$A$745,A556)-SUMIFS($J$2:$J$745,$B$2:$B$745,B556,$A$2:$A$745,A556)))*((K556-'Tela de entrada'!$G$14)/(IF(SUMIFS($K$2:$K$745,$B$2:$B$745,B556,$A$2:$A$745,A556)-('Tela de entrada'!$G$14*'Tela de entrada'!$D$12)=0,1,(SUMIFS($K$2:$K$745,$B$2:$B$745,B556,$A$2:$A$745,A556)-('Tela de entrada'!$G$14*'Tela de entrada'!$D$12)))))</f>
        <v>0</v>
      </c>
      <c r="M556" s="1">
        <f>MAX(0,(SUMIFS($J$2:$J$745,$B$2:$B$745,B556,$A$2:$A$745,A556)-SUMIFS($K$2:$K$745,$B$2:$B$745,B556,$A$2:$A$745,A556)))*(('Tela de entrada'!$G$15-K556)/(IF((('Tela de entrada'!$G$15*'Tela de entrada'!$D$12)-SUMIFS($K$2:$K$745,$B$2:$B$745,B556,$A$2:$A$745,A556))=0,1,(('Tela de entrada'!$G$15*'Tela de entrada'!$D$12)-SUMIFS($K$2:$K$745,$B$2:$B$745,B556,$A$2:$A$745,A556)))))</f>
        <v>0</v>
      </c>
      <c r="N556" s="1">
        <f>IFERROR(IF(SUM('Tela de entrada'!$G$20:$G$763)&gt;0,INDEX('Tela de entrada'!$G$20:$G$763,MATCH('Contrato Firme'!D556,'Tela de entrada'!$F$20:$F$763,0),1),K556-L556+M556),0)</f>
        <v>15</v>
      </c>
    </row>
    <row r="557" spans="1:14" x14ac:dyDescent="0.25">
      <c r="A557">
        <v>1</v>
      </c>
      <c r="B557">
        <v>1</v>
      </c>
      <c r="C557">
        <v>1</v>
      </c>
      <c r="D557">
        <v>556</v>
      </c>
      <c r="E557">
        <v>1</v>
      </c>
      <c r="F557" s="1">
        <f>INDEX('Tela de entrada'!$C$20:$C$763,MATCH('Contrato Firme'!D557,'Tela de entrada'!$B$20:$B$763,0),1)</f>
        <v>20</v>
      </c>
      <c r="G557">
        <v>0</v>
      </c>
      <c r="H557">
        <f t="shared" si="20"/>
        <v>20</v>
      </c>
      <c r="I557" s="1">
        <f t="shared" si="21"/>
        <v>1E-3</v>
      </c>
      <c r="J557" s="1">
        <f>IF('Tela de entrada'!$G$13="carga",('Tela de entrada'!$G$12*'Tela de entrada'!$D$12)*I557,'Tela de entrada'!$G$12)</f>
        <v>7.44</v>
      </c>
      <c r="K557" s="1">
        <f>IF('Tela de entrada'!$G$12&gt;0,IFERROR(MIN('Tela de entrada'!$G$15,MAX(J557,'Tela de entrada'!$G$14)),""),0)</f>
        <v>7.44</v>
      </c>
      <c r="L557" s="1">
        <f>MAX(0,(SUMIFS($K$2:$K$745,$B$2:$B$745,B557,$A$2:$A$745,A557)-SUMIFS($J$2:$J$745,$B$2:$B$745,B557,$A$2:$A$745,A557)))*((K557-'Tela de entrada'!$G$14)/(IF(SUMIFS($K$2:$K$745,$B$2:$B$745,B557,$A$2:$A$745,A557)-('Tela de entrada'!$G$14*'Tela de entrada'!$D$12)=0,1,(SUMIFS($K$2:$K$745,$B$2:$B$745,B557,$A$2:$A$745,A557)-('Tela de entrada'!$G$14*'Tela de entrada'!$D$12)))))</f>
        <v>0</v>
      </c>
      <c r="M557" s="1">
        <f>MAX(0,(SUMIFS($J$2:$J$745,$B$2:$B$745,B557,$A$2:$A$745,A557)-SUMIFS($K$2:$K$745,$B$2:$B$745,B557,$A$2:$A$745,A557)))*(('Tela de entrada'!$G$15-K557)/(IF((('Tela de entrada'!$G$15*'Tela de entrada'!$D$12)-SUMIFS($K$2:$K$745,$B$2:$B$745,B557,$A$2:$A$745,A557))=0,1,(('Tela de entrada'!$G$15*'Tela de entrada'!$D$12)-SUMIFS($K$2:$K$745,$B$2:$B$745,B557,$A$2:$A$745,A557)))))</f>
        <v>0.49370600526445474</v>
      </c>
      <c r="N557" s="1">
        <f>IFERROR(IF(SUM('Tela de entrada'!$G$20:$G$763)&gt;0,INDEX('Tela de entrada'!$G$20:$G$763,MATCH('Contrato Firme'!D557,'Tela de entrada'!$F$20:$F$763,0),1),K557-L557+M557),0)</f>
        <v>7.9337060052644555</v>
      </c>
    </row>
    <row r="558" spans="1:14" x14ac:dyDescent="0.25">
      <c r="A558">
        <v>1</v>
      </c>
      <c r="B558">
        <v>1</v>
      </c>
      <c r="C558">
        <v>1</v>
      </c>
      <c r="D558">
        <v>557</v>
      </c>
      <c r="E558">
        <v>1</v>
      </c>
      <c r="F558" s="1">
        <f>INDEX('Tela de entrada'!$C$20:$C$763,MATCH('Contrato Firme'!D558,'Tela de entrada'!$B$20:$B$763,0),1)</f>
        <v>33</v>
      </c>
      <c r="G558">
        <v>0</v>
      </c>
      <c r="H558">
        <f t="shared" si="20"/>
        <v>33</v>
      </c>
      <c r="I558" s="1">
        <f t="shared" si="21"/>
        <v>1.65E-3</v>
      </c>
      <c r="J558" s="1">
        <f>IF('Tela de entrada'!$G$13="carga",('Tela de entrada'!$G$12*'Tela de entrada'!$D$12)*I558,'Tela de entrada'!$G$12)</f>
        <v>12.276</v>
      </c>
      <c r="K558" s="1">
        <f>IF('Tela de entrada'!$G$12&gt;0,IFERROR(MIN('Tela de entrada'!$G$15,MAX(J558,'Tela de entrada'!$G$14)),""),0)</f>
        <v>12.276</v>
      </c>
      <c r="L558" s="1">
        <f>MAX(0,(SUMIFS($K$2:$K$745,$B$2:$B$745,B558,$A$2:$A$745,A558)-SUMIFS($J$2:$J$745,$B$2:$B$745,B558,$A$2:$A$745,A558)))*((K558-'Tela de entrada'!$G$14)/(IF(SUMIFS($K$2:$K$745,$B$2:$B$745,B558,$A$2:$A$745,A558)-('Tela de entrada'!$G$14*'Tela de entrada'!$D$12)=0,1,(SUMIFS($K$2:$K$745,$B$2:$B$745,B558,$A$2:$A$745,A558)-('Tela de entrada'!$G$14*'Tela de entrada'!$D$12)))))</f>
        <v>0</v>
      </c>
      <c r="M558" s="1">
        <f>MAX(0,(SUMIFS($J$2:$J$745,$B$2:$B$745,B558,$A$2:$A$745,A558)-SUMIFS($K$2:$K$745,$B$2:$B$745,B558,$A$2:$A$745,A558)))*(('Tela de entrada'!$G$15-K558)/(IF((('Tela de entrada'!$G$15*'Tela de entrada'!$D$12)-SUMIFS($K$2:$K$745,$B$2:$B$745,B558,$A$2:$A$745,A558))=0,1,(('Tela de entrada'!$G$15*'Tela de entrada'!$D$12)-SUMIFS($K$2:$K$745,$B$2:$B$745,B558,$A$2:$A$745,A558)))))</f>
        <v>0.17789089396036706</v>
      </c>
      <c r="N558" s="1">
        <f>IFERROR(IF(SUM('Tela de entrada'!$G$20:$G$763)&gt;0,INDEX('Tela de entrada'!$G$20:$G$763,MATCH('Contrato Firme'!D558,'Tela de entrada'!$F$20:$F$763,0),1),K558-L558+M558),0)</f>
        <v>12.453890893960367</v>
      </c>
    </row>
    <row r="559" spans="1:14" x14ac:dyDescent="0.25">
      <c r="A559">
        <v>1</v>
      </c>
      <c r="B559">
        <v>1</v>
      </c>
      <c r="C559">
        <v>1</v>
      </c>
      <c r="D559">
        <v>558</v>
      </c>
      <c r="E559">
        <v>1</v>
      </c>
      <c r="F559" s="1">
        <f>INDEX('Tela de entrada'!$C$20:$C$763,MATCH('Contrato Firme'!D559,'Tela de entrada'!$B$20:$B$763,0),1)</f>
        <v>11</v>
      </c>
      <c r="G559">
        <v>0</v>
      </c>
      <c r="H559">
        <f t="shared" si="20"/>
        <v>11</v>
      </c>
      <c r="I559" s="1">
        <f t="shared" si="21"/>
        <v>5.5000000000000003E-4</v>
      </c>
      <c r="J559" s="1">
        <f>IF('Tela de entrada'!$G$13="carga",('Tela de entrada'!$G$12*'Tela de entrada'!$D$12)*I559,'Tela de entrada'!$G$12)</f>
        <v>4.0920000000000005</v>
      </c>
      <c r="K559" s="1">
        <f>IF('Tela de entrada'!$G$12&gt;0,IFERROR(MIN('Tela de entrada'!$G$15,MAX(J559,'Tela de entrada'!$G$14)),""),0)</f>
        <v>4.0920000000000005</v>
      </c>
      <c r="L559" s="1">
        <f>MAX(0,(SUMIFS($K$2:$K$745,$B$2:$B$745,B559,$A$2:$A$745,A559)-SUMIFS($J$2:$J$745,$B$2:$B$745,B559,$A$2:$A$745,A559)))*((K559-'Tela de entrada'!$G$14)/(IF(SUMIFS($K$2:$K$745,$B$2:$B$745,B559,$A$2:$A$745,A559)-('Tela de entrada'!$G$14*'Tela de entrada'!$D$12)=0,1,(SUMIFS($K$2:$K$745,$B$2:$B$745,B559,$A$2:$A$745,A559)-('Tela de entrada'!$G$14*'Tela de entrada'!$D$12)))))</f>
        <v>0</v>
      </c>
      <c r="M559" s="1">
        <f>MAX(0,(SUMIFS($J$2:$J$745,$B$2:$B$745,B559,$A$2:$A$745,A559)-SUMIFS($K$2:$K$745,$B$2:$B$745,B559,$A$2:$A$745,A559)))*(('Tela de entrada'!$G$15-K559)/(IF((('Tela de entrada'!$G$15*'Tela de entrada'!$D$12)-SUMIFS($K$2:$K$745,$B$2:$B$745,B559,$A$2:$A$745,A559))=0,1,(('Tela de entrada'!$G$15*'Tela de entrada'!$D$12)-SUMIFS($K$2:$K$745,$B$2:$B$745,B559,$A$2:$A$745,A559)))))</f>
        <v>0.71234723616728468</v>
      </c>
      <c r="N559" s="1">
        <f>IFERROR(IF(SUM('Tela de entrada'!$G$20:$G$763)&gt;0,INDEX('Tela de entrada'!$G$20:$G$763,MATCH('Contrato Firme'!D559,'Tela de entrada'!$F$20:$F$763,0),1),K559-L559+M559),0)</f>
        <v>4.8043472361672848</v>
      </c>
    </row>
    <row r="560" spans="1:14" x14ac:dyDescent="0.25">
      <c r="A560">
        <v>1</v>
      </c>
      <c r="B560">
        <v>1</v>
      </c>
      <c r="C560">
        <v>1</v>
      </c>
      <c r="D560">
        <v>559</v>
      </c>
      <c r="E560">
        <v>1</v>
      </c>
      <c r="F560" s="1">
        <f>INDEX('Tela de entrada'!$C$20:$C$763,MATCH('Contrato Firme'!D560,'Tela de entrada'!$B$20:$B$763,0),1)</f>
        <v>29</v>
      </c>
      <c r="G560">
        <v>0</v>
      </c>
      <c r="H560">
        <f t="shared" si="20"/>
        <v>29</v>
      </c>
      <c r="I560" s="1">
        <f t="shared" si="21"/>
        <v>1.4499999999999999E-3</v>
      </c>
      <c r="J560" s="1">
        <f>IF('Tela de entrada'!$G$13="carga",('Tela de entrada'!$G$12*'Tela de entrada'!$D$12)*I560,'Tela de entrada'!$G$12)</f>
        <v>10.787999999999998</v>
      </c>
      <c r="K560" s="1">
        <f>IF('Tela de entrada'!$G$12&gt;0,IFERROR(MIN('Tela de entrada'!$G$15,MAX(J560,'Tela de entrada'!$G$14)),""),0)</f>
        <v>10.787999999999998</v>
      </c>
      <c r="L560" s="1">
        <f>MAX(0,(SUMIFS($K$2:$K$745,$B$2:$B$745,B560,$A$2:$A$745,A560)-SUMIFS($J$2:$J$745,$B$2:$B$745,B560,$A$2:$A$745,A560)))*((K560-'Tela de entrada'!$G$14)/(IF(SUMIFS($K$2:$K$745,$B$2:$B$745,B560,$A$2:$A$745,A560)-('Tela de entrada'!$G$14*'Tela de entrada'!$D$12)=0,1,(SUMIFS($K$2:$K$745,$B$2:$B$745,B560,$A$2:$A$745,A560)-('Tela de entrada'!$G$14*'Tela de entrada'!$D$12)))))</f>
        <v>0</v>
      </c>
      <c r="M560" s="1">
        <f>MAX(0,(SUMIFS($J$2:$J$745,$B$2:$B$745,B560,$A$2:$A$745,A560)-SUMIFS($K$2:$K$745,$B$2:$B$745,B560,$A$2:$A$745,A560)))*(('Tela de entrada'!$G$15-K560)/(IF((('Tela de entrada'!$G$15*'Tela de entrada'!$D$12)-SUMIFS($K$2:$K$745,$B$2:$B$745,B560,$A$2:$A$745,A560))=0,1,(('Tela de entrada'!$G$15*'Tela de entrada'!$D$12)-SUMIFS($K$2:$K$745,$B$2:$B$745,B560,$A$2:$A$745,A560)))))</f>
        <v>0.27506477436162491</v>
      </c>
      <c r="N560" s="1">
        <f>IFERROR(IF(SUM('Tela de entrada'!$G$20:$G$763)&gt;0,INDEX('Tela de entrada'!$G$20:$G$763,MATCH('Contrato Firme'!D560,'Tela de entrada'!$F$20:$F$763,0),1),K560-L560+M560),0)</f>
        <v>11.063064774361623</v>
      </c>
    </row>
    <row r="561" spans="1:14" x14ac:dyDescent="0.25">
      <c r="A561">
        <v>1</v>
      </c>
      <c r="B561">
        <v>1</v>
      </c>
      <c r="C561">
        <v>1</v>
      </c>
      <c r="D561">
        <v>560</v>
      </c>
      <c r="E561">
        <v>1</v>
      </c>
      <c r="F561" s="1">
        <f>INDEX('Tela de entrada'!$C$20:$C$763,MATCH('Contrato Firme'!D561,'Tela de entrada'!$B$20:$B$763,0),1)</f>
        <v>26</v>
      </c>
      <c r="G561">
        <v>0</v>
      </c>
      <c r="H561">
        <f t="shared" si="20"/>
        <v>26</v>
      </c>
      <c r="I561" s="1">
        <f t="shared" si="21"/>
        <v>1.2999999999999999E-3</v>
      </c>
      <c r="J561" s="1">
        <f>IF('Tela de entrada'!$G$13="carga",('Tela de entrada'!$G$12*'Tela de entrada'!$D$12)*I561,'Tela de entrada'!$G$12)</f>
        <v>9.6719999999999988</v>
      </c>
      <c r="K561" s="1">
        <f>IF('Tela de entrada'!$G$12&gt;0,IFERROR(MIN('Tela de entrada'!$G$15,MAX(J561,'Tela de entrada'!$G$14)),""),0)</f>
        <v>9.6719999999999988</v>
      </c>
      <c r="L561" s="1">
        <f>MAX(0,(SUMIFS($K$2:$K$745,$B$2:$B$745,B561,$A$2:$A$745,A561)-SUMIFS($J$2:$J$745,$B$2:$B$745,B561,$A$2:$A$745,A561)))*((K561-'Tela de entrada'!$G$14)/(IF(SUMIFS($K$2:$K$745,$B$2:$B$745,B561,$A$2:$A$745,A561)-('Tela de entrada'!$G$14*'Tela de entrada'!$D$12)=0,1,(SUMIFS($K$2:$K$745,$B$2:$B$745,B561,$A$2:$A$745,A561)-('Tela de entrada'!$G$14*'Tela de entrada'!$D$12)))))</f>
        <v>0</v>
      </c>
      <c r="M561" s="1">
        <f>MAX(0,(SUMIFS($J$2:$J$745,$B$2:$B$745,B561,$A$2:$A$745,A561)-SUMIFS($K$2:$K$745,$B$2:$B$745,B561,$A$2:$A$745,A561)))*(('Tela de entrada'!$G$15-K561)/(IF((('Tela de entrada'!$G$15*'Tela de entrada'!$D$12)-SUMIFS($K$2:$K$745,$B$2:$B$745,B561,$A$2:$A$745,A561))=0,1,(('Tela de entrada'!$G$15*'Tela de entrada'!$D$12)-SUMIFS($K$2:$K$745,$B$2:$B$745,B561,$A$2:$A$745,A561)))))</f>
        <v>0.34794518466256819</v>
      </c>
      <c r="N561" s="1">
        <f>IFERROR(IF(SUM('Tela de entrada'!$G$20:$G$763)&gt;0,INDEX('Tela de entrada'!$G$20:$G$763,MATCH('Contrato Firme'!D561,'Tela de entrada'!$F$20:$F$763,0),1),K561-L561+M561),0)</f>
        <v>10.019945184662568</v>
      </c>
    </row>
    <row r="562" spans="1:14" x14ac:dyDescent="0.25">
      <c r="A562">
        <v>1</v>
      </c>
      <c r="B562">
        <v>1</v>
      </c>
      <c r="C562">
        <v>1</v>
      </c>
      <c r="D562">
        <v>561</v>
      </c>
      <c r="E562">
        <v>1</v>
      </c>
      <c r="F562" s="1">
        <f>INDEX('Tela de entrada'!$C$20:$C$763,MATCH('Contrato Firme'!D562,'Tela de entrada'!$B$20:$B$763,0),1)</f>
        <v>8</v>
      </c>
      <c r="G562">
        <v>0</v>
      </c>
      <c r="H562">
        <f t="shared" si="20"/>
        <v>8</v>
      </c>
      <c r="I562" s="1">
        <f t="shared" si="21"/>
        <v>4.0000000000000002E-4</v>
      </c>
      <c r="J562" s="1">
        <f>IF('Tela de entrada'!$G$13="carga",('Tela de entrada'!$G$12*'Tela de entrada'!$D$12)*I562,'Tela de entrada'!$G$12)</f>
        <v>2.976</v>
      </c>
      <c r="K562" s="1">
        <f>IF('Tela de entrada'!$G$12&gt;0,IFERROR(MIN('Tela de entrada'!$G$15,MAX(J562,'Tela de entrada'!$G$14)),""),0)</f>
        <v>3</v>
      </c>
      <c r="L562" s="1">
        <f>MAX(0,(SUMIFS($K$2:$K$745,$B$2:$B$745,B562,$A$2:$A$745,A562)-SUMIFS($J$2:$J$745,$B$2:$B$745,B562,$A$2:$A$745,A562)))*((K562-'Tela de entrada'!$G$14)/(IF(SUMIFS($K$2:$K$745,$B$2:$B$745,B562,$A$2:$A$745,A562)-('Tela de entrada'!$G$14*'Tela de entrada'!$D$12)=0,1,(SUMIFS($K$2:$K$745,$B$2:$B$745,B562,$A$2:$A$745,A562)-('Tela de entrada'!$G$14*'Tela de entrada'!$D$12)))))</f>
        <v>0</v>
      </c>
      <c r="M562" s="1">
        <f>MAX(0,(SUMIFS($J$2:$J$745,$B$2:$B$745,B562,$A$2:$A$745,A562)-SUMIFS($K$2:$K$745,$B$2:$B$745,B562,$A$2:$A$745,A562)))*(('Tela de entrada'!$G$15-K562)/(IF((('Tela de entrada'!$G$15*'Tela de entrada'!$D$12)-SUMIFS($K$2:$K$745,$B$2:$B$745,B562,$A$2:$A$745,A562))=0,1,(('Tela de entrada'!$G$15*'Tela de entrada'!$D$12)-SUMIFS($K$2:$K$745,$B$2:$B$745,B562,$A$2:$A$745,A562)))))</f>
        <v>0.78366032581659484</v>
      </c>
      <c r="N562" s="1">
        <f>IFERROR(IF(SUM('Tela de entrada'!$G$20:$G$763)&gt;0,INDEX('Tela de entrada'!$G$20:$G$763,MATCH('Contrato Firme'!D562,'Tela de entrada'!$F$20:$F$763,0),1),K562-L562+M562),0)</f>
        <v>3.7836603258165948</v>
      </c>
    </row>
    <row r="563" spans="1:14" x14ac:dyDescent="0.25">
      <c r="A563">
        <v>1</v>
      </c>
      <c r="B563">
        <v>1</v>
      </c>
      <c r="C563">
        <v>1</v>
      </c>
      <c r="D563">
        <v>562</v>
      </c>
      <c r="E563">
        <v>1</v>
      </c>
      <c r="F563" s="1">
        <f>INDEX('Tela de entrada'!$C$20:$C$763,MATCH('Contrato Firme'!D563,'Tela de entrada'!$B$20:$B$763,0),1)</f>
        <v>49</v>
      </c>
      <c r="G563">
        <v>0</v>
      </c>
      <c r="H563">
        <f t="shared" si="20"/>
        <v>49</v>
      </c>
      <c r="I563" s="1">
        <f t="shared" si="21"/>
        <v>2.4499999999999999E-3</v>
      </c>
      <c r="J563" s="1">
        <f>IF('Tela de entrada'!$G$13="carga",('Tela de entrada'!$G$12*'Tela de entrada'!$D$12)*I563,'Tela de entrada'!$G$12)</f>
        <v>18.227999999999998</v>
      </c>
      <c r="K563" s="1">
        <f>IF('Tela de entrada'!$G$12&gt;0,IFERROR(MIN('Tela de entrada'!$G$15,MAX(J563,'Tela de entrada'!$G$14)),""),0)</f>
        <v>15</v>
      </c>
      <c r="L563" s="1">
        <f>MAX(0,(SUMIFS($K$2:$K$745,$B$2:$B$745,B563,$A$2:$A$745,A563)-SUMIFS($J$2:$J$745,$B$2:$B$745,B563,$A$2:$A$745,A563)))*((K563-'Tela de entrada'!$G$14)/(IF(SUMIFS($K$2:$K$745,$B$2:$B$745,B563,$A$2:$A$745,A563)-('Tela de entrada'!$G$14*'Tela de entrada'!$D$12)=0,1,(SUMIFS($K$2:$K$745,$B$2:$B$745,B563,$A$2:$A$745,A563)-('Tela de entrada'!$G$14*'Tela de entrada'!$D$12)))))</f>
        <v>0</v>
      </c>
      <c r="M563" s="1">
        <f>MAX(0,(SUMIFS($J$2:$J$745,$B$2:$B$745,B563,$A$2:$A$745,A563)-SUMIFS($K$2:$K$745,$B$2:$B$745,B563,$A$2:$A$745,A563)))*(('Tela de entrada'!$G$15-K563)/(IF((('Tela de entrada'!$G$15*'Tela de entrada'!$D$12)-SUMIFS($K$2:$K$745,$B$2:$B$745,B563,$A$2:$A$745,A563))=0,1,(('Tela de entrada'!$G$15*'Tela de entrada'!$D$12)-SUMIFS($K$2:$K$745,$B$2:$B$745,B563,$A$2:$A$745,A563)))))</f>
        <v>0</v>
      </c>
      <c r="N563" s="1">
        <f>IFERROR(IF(SUM('Tela de entrada'!$G$20:$G$763)&gt;0,INDEX('Tela de entrada'!$G$20:$G$763,MATCH('Contrato Firme'!D563,'Tela de entrada'!$F$20:$F$763,0),1),K563-L563+M563),0)</f>
        <v>15</v>
      </c>
    </row>
    <row r="564" spans="1:14" x14ac:dyDescent="0.25">
      <c r="A564">
        <v>1</v>
      </c>
      <c r="B564">
        <v>1</v>
      </c>
      <c r="C564">
        <v>1</v>
      </c>
      <c r="D564">
        <v>563</v>
      </c>
      <c r="E564">
        <v>1</v>
      </c>
      <c r="F564" s="1">
        <f>INDEX('Tela de entrada'!$C$20:$C$763,MATCH('Contrato Firme'!D564,'Tela de entrada'!$B$20:$B$763,0),1)</f>
        <v>17</v>
      </c>
      <c r="G564">
        <v>0</v>
      </c>
      <c r="H564">
        <f t="shared" si="20"/>
        <v>17</v>
      </c>
      <c r="I564" s="1">
        <f t="shared" si="21"/>
        <v>8.4999999999999995E-4</v>
      </c>
      <c r="J564" s="1">
        <f>IF('Tela de entrada'!$G$13="carga",('Tela de entrada'!$G$12*'Tela de entrada'!$D$12)*I564,'Tela de entrada'!$G$12)</f>
        <v>6.3239999999999998</v>
      </c>
      <c r="K564" s="1">
        <f>IF('Tela de entrada'!$G$12&gt;0,IFERROR(MIN('Tela de entrada'!$G$15,MAX(J564,'Tela de entrada'!$G$14)),""),0)</f>
        <v>6.3239999999999998</v>
      </c>
      <c r="L564" s="1">
        <f>MAX(0,(SUMIFS($K$2:$K$745,$B$2:$B$745,B564,$A$2:$A$745,A564)-SUMIFS($J$2:$J$745,$B$2:$B$745,B564,$A$2:$A$745,A564)))*((K564-'Tela de entrada'!$G$14)/(IF(SUMIFS($K$2:$K$745,$B$2:$B$745,B564,$A$2:$A$745,A564)-('Tela de entrada'!$G$14*'Tela de entrada'!$D$12)=0,1,(SUMIFS($K$2:$K$745,$B$2:$B$745,B564,$A$2:$A$745,A564)-('Tela de entrada'!$G$14*'Tela de entrada'!$D$12)))))</f>
        <v>0</v>
      </c>
      <c r="M564" s="1">
        <f>MAX(0,(SUMIFS($J$2:$J$745,$B$2:$B$745,B564,$A$2:$A$745,A564)-SUMIFS($K$2:$K$745,$B$2:$B$745,B564,$A$2:$A$745,A564)))*(('Tela de entrada'!$G$15-K564)/(IF((('Tela de entrada'!$G$15*'Tela de entrada'!$D$12)-SUMIFS($K$2:$K$745,$B$2:$B$745,B564,$A$2:$A$745,A564))=0,1,(('Tela de entrada'!$G$15*'Tela de entrada'!$D$12)-SUMIFS($K$2:$K$745,$B$2:$B$745,B564,$A$2:$A$745,A564)))))</f>
        <v>0.56658641556539813</v>
      </c>
      <c r="N564" s="1">
        <f>IFERROR(IF(SUM('Tela de entrada'!$G$20:$G$763)&gt;0,INDEX('Tela de entrada'!$G$20:$G$763,MATCH('Contrato Firme'!D564,'Tela de entrada'!$F$20:$F$763,0),1),K564-L564+M564),0)</f>
        <v>6.890586415565398</v>
      </c>
    </row>
    <row r="565" spans="1:14" x14ac:dyDescent="0.25">
      <c r="A565">
        <v>1</v>
      </c>
      <c r="B565">
        <v>1</v>
      </c>
      <c r="C565">
        <v>1</v>
      </c>
      <c r="D565">
        <v>564</v>
      </c>
      <c r="E565">
        <v>1</v>
      </c>
      <c r="F565" s="1">
        <f>INDEX('Tela de entrada'!$C$20:$C$763,MATCH('Contrato Firme'!D565,'Tela de entrada'!$B$20:$B$763,0),1)</f>
        <v>7</v>
      </c>
      <c r="G565">
        <v>0</v>
      </c>
      <c r="H565">
        <f t="shared" si="20"/>
        <v>7</v>
      </c>
      <c r="I565" s="1">
        <f t="shared" si="21"/>
        <v>3.5E-4</v>
      </c>
      <c r="J565" s="1">
        <f>IF('Tela de entrada'!$G$13="carga",('Tela de entrada'!$G$12*'Tela de entrada'!$D$12)*I565,'Tela de entrada'!$G$12)</f>
        <v>2.6040000000000001</v>
      </c>
      <c r="K565" s="1">
        <f>IF('Tela de entrada'!$G$12&gt;0,IFERROR(MIN('Tela de entrada'!$G$15,MAX(J565,'Tela de entrada'!$G$14)),""),0)</f>
        <v>3</v>
      </c>
      <c r="L565" s="1">
        <f>MAX(0,(SUMIFS($K$2:$K$745,$B$2:$B$745,B565,$A$2:$A$745,A565)-SUMIFS($J$2:$J$745,$B$2:$B$745,B565,$A$2:$A$745,A565)))*((K565-'Tela de entrada'!$G$14)/(IF(SUMIFS($K$2:$K$745,$B$2:$B$745,B565,$A$2:$A$745,A565)-('Tela de entrada'!$G$14*'Tela de entrada'!$D$12)=0,1,(SUMIFS($K$2:$K$745,$B$2:$B$745,B565,$A$2:$A$745,A565)-('Tela de entrada'!$G$14*'Tela de entrada'!$D$12)))))</f>
        <v>0</v>
      </c>
      <c r="M565" s="1">
        <f>MAX(0,(SUMIFS($J$2:$J$745,$B$2:$B$745,B565,$A$2:$A$745,A565)-SUMIFS($K$2:$K$745,$B$2:$B$745,B565,$A$2:$A$745,A565)))*(('Tela de entrada'!$G$15-K565)/(IF((('Tela de entrada'!$G$15*'Tela de entrada'!$D$12)-SUMIFS($K$2:$K$745,$B$2:$B$745,B565,$A$2:$A$745,A565))=0,1,(('Tela de entrada'!$G$15*'Tela de entrada'!$D$12)-SUMIFS($K$2:$K$745,$B$2:$B$745,B565,$A$2:$A$745,A565)))))</f>
        <v>0.78366032581659484</v>
      </c>
      <c r="N565" s="1">
        <f>IFERROR(IF(SUM('Tela de entrada'!$G$20:$G$763)&gt;0,INDEX('Tela de entrada'!$G$20:$G$763,MATCH('Contrato Firme'!D565,'Tela de entrada'!$F$20:$F$763,0),1),K565-L565+M565),0)</f>
        <v>3.7836603258165948</v>
      </c>
    </row>
    <row r="566" spans="1:14" x14ac:dyDescent="0.25">
      <c r="A566">
        <v>1</v>
      </c>
      <c r="B566">
        <v>1</v>
      </c>
      <c r="C566">
        <v>1</v>
      </c>
      <c r="D566">
        <v>565</v>
      </c>
      <c r="E566">
        <v>1</v>
      </c>
      <c r="F566" s="1">
        <f>INDEX('Tela de entrada'!$C$20:$C$763,MATCH('Contrato Firme'!D566,'Tela de entrada'!$B$20:$B$763,0),1)</f>
        <v>48</v>
      </c>
      <c r="G566">
        <v>0</v>
      </c>
      <c r="H566">
        <f t="shared" si="20"/>
        <v>48</v>
      </c>
      <c r="I566" s="1">
        <f t="shared" si="21"/>
        <v>2.3999999999999998E-3</v>
      </c>
      <c r="J566" s="1">
        <f>IF('Tela de entrada'!$G$13="carga",('Tela de entrada'!$G$12*'Tela de entrada'!$D$12)*I566,'Tela de entrada'!$G$12)</f>
        <v>17.855999999999998</v>
      </c>
      <c r="K566" s="1">
        <f>IF('Tela de entrada'!$G$12&gt;0,IFERROR(MIN('Tela de entrada'!$G$15,MAX(J566,'Tela de entrada'!$G$14)),""),0)</f>
        <v>15</v>
      </c>
      <c r="L566" s="1">
        <f>MAX(0,(SUMIFS($K$2:$K$745,$B$2:$B$745,B566,$A$2:$A$745,A566)-SUMIFS($J$2:$J$745,$B$2:$B$745,B566,$A$2:$A$745,A566)))*((K566-'Tela de entrada'!$G$14)/(IF(SUMIFS($K$2:$K$745,$B$2:$B$745,B566,$A$2:$A$745,A566)-('Tela de entrada'!$G$14*'Tela de entrada'!$D$12)=0,1,(SUMIFS($K$2:$K$745,$B$2:$B$745,B566,$A$2:$A$745,A566)-('Tela de entrada'!$G$14*'Tela de entrada'!$D$12)))))</f>
        <v>0</v>
      </c>
      <c r="M566" s="1">
        <f>MAX(0,(SUMIFS($J$2:$J$745,$B$2:$B$745,B566,$A$2:$A$745,A566)-SUMIFS($K$2:$K$745,$B$2:$B$745,B566,$A$2:$A$745,A566)))*(('Tela de entrada'!$G$15-K566)/(IF((('Tela de entrada'!$G$15*'Tela de entrada'!$D$12)-SUMIFS($K$2:$K$745,$B$2:$B$745,B566,$A$2:$A$745,A566))=0,1,(('Tela de entrada'!$G$15*'Tela de entrada'!$D$12)-SUMIFS($K$2:$K$745,$B$2:$B$745,B566,$A$2:$A$745,A566)))))</f>
        <v>0</v>
      </c>
      <c r="N566" s="1">
        <f>IFERROR(IF(SUM('Tela de entrada'!$G$20:$G$763)&gt;0,INDEX('Tela de entrada'!$G$20:$G$763,MATCH('Contrato Firme'!D566,'Tela de entrada'!$F$20:$F$763,0),1),K566-L566+M566),0)</f>
        <v>15</v>
      </c>
    </row>
    <row r="567" spans="1:14" x14ac:dyDescent="0.25">
      <c r="A567">
        <v>1</v>
      </c>
      <c r="B567">
        <v>1</v>
      </c>
      <c r="C567">
        <v>1</v>
      </c>
      <c r="D567">
        <v>566</v>
      </c>
      <c r="E567">
        <v>1</v>
      </c>
      <c r="F567" s="1">
        <f>INDEX('Tela de entrada'!$C$20:$C$763,MATCH('Contrato Firme'!D567,'Tela de entrada'!$B$20:$B$763,0),1)</f>
        <v>34</v>
      </c>
      <c r="G567">
        <v>0</v>
      </c>
      <c r="H567">
        <f t="shared" si="20"/>
        <v>34</v>
      </c>
      <c r="I567" s="1">
        <f t="shared" si="21"/>
        <v>1.6999999999999999E-3</v>
      </c>
      <c r="J567" s="1">
        <f>IF('Tela de entrada'!$G$13="carga",('Tela de entrada'!$G$12*'Tela de entrada'!$D$12)*I567,'Tela de entrada'!$G$12)</f>
        <v>12.648</v>
      </c>
      <c r="K567" s="1">
        <f>IF('Tela de entrada'!$G$12&gt;0,IFERROR(MIN('Tela de entrada'!$G$15,MAX(J567,'Tela de entrada'!$G$14)),""),0)</f>
        <v>12.648</v>
      </c>
      <c r="L567" s="1">
        <f>MAX(0,(SUMIFS($K$2:$K$745,$B$2:$B$745,B567,$A$2:$A$745,A567)-SUMIFS($J$2:$J$745,$B$2:$B$745,B567,$A$2:$A$745,A567)))*((K567-'Tela de entrada'!$G$14)/(IF(SUMIFS($K$2:$K$745,$B$2:$B$745,B567,$A$2:$A$745,A567)-('Tela de entrada'!$G$14*'Tela de entrada'!$D$12)=0,1,(SUMIFS($K$2:$K$745,$B$2:$B$745,B567,$A$2:$A$745,A567)-('Tela de entrada'!$G$14*'Tela de entrada'!$D$12)))))</f>
        <v>0</v>
      </c>
      <c r="M567" s="1">
        <f>MAX(0,(SUMIFS($J$2:$J$745,$B$2:$B$745,B567,$A$2:$A$745,A567)-SUMIFS($K$2:$K$745,$B$2:$B$745,B567,$A$2:$A$745,A567)))*(('Tela de entrada'!$G$15-K567)/(IF((('Tela de entrada'!$G$15*'Tela de entrada'!$D$12)-SUMIFS($K$2:$K$745,$B$2:$B$745,B567,$A$2:$A$745,A567))=0,1,(('Tela de entrada'!$G$15*'Tela de entrada'!$D$12)-SUMIFS($K$2:$K$745,$B$2:$B$745,B567,$A$2:$A$745,A567)))))</f>
        <v>0.15359742386005262</v>
      </c>
      <c r="N567" s="1">
        <f>IFERROR(IF(SUM('Tela de entrada'!$G$20:$G$763)&gt;0,INDEX('Tela de entrada'!$G$20:$G$763,MATCH('Contrato Firme'!D567,'Tela de entrada'!$F$20:$F$763,0),1),K567-L567+M567),0)</f>
        <v>12.801597423860052</v>
      </c>
    </row>
    <row r="568" spans="1:14" x14ac:dyDescent="0.25">
      <c r="A568">
        <v>1</v>
      </c>
      <c r="B568">
        <v>1</v>
      </c>
      <c r="C568">
        <v>1</v>
      </c>
      <c r="D568">
        <v>567</v>
      </c>
      <c r="E568">
        <v>1</v>
      </c>
      <c r="F568" s="1">
        <f>INDEX('Tela de entrada'!$C$20:$C$763,MATCH('Contrato Firme'!D568,'Tela de entrada'!$B$20:$B$763,0),1)</f>
        <v>7</v>
      </c>
      <c r="G568">
        <v>0</v>
      </c>
      <c r="H568">
        <f t="shared" si="20"/>
        <v>7</v>
      </c>
      <c r="I568" s="1">
        <f t="shared" si="21"/>
        <v>3.5E-4</v>
      </c>
      <c r="J568" s="1">
        <f>IF('Tela de entrada'!$G$13="carga",('Tela de entrada'!$G$12*'Tela de entrada'!$D$12)*I568,'Tela de entrada'!$G$12)</f>
        <v>2.6040000000000001</v>
      </c>
      <c r="K568" s="1">
        <f>IF('Tela de entrada'!$G$12&gt;0,IFERROR(MIN('Tela de entrada'!$G$15,MAX(J568,'Tela de entrada'!$G$14)),""),0)</f>
        <v>3</v>
      </c>
      <c r="L568" s="1">
        <f>MAX(0,(SUMIFS($K$2:$K$745,$B$2:$B$745,B568,$A$2:$A$745,A568)-SUMIFS($J$2:$J$745,$B$2:$B$745,B568,$A$2:$A$745,A568)))*((K568-'Tela de entrada'!$G$14)/(IF(SUMIFS($K$2:$K$745,$B$2:$B$745,B568,$A$2:$A$745,A568)-('Tela de entrada'!$G$14*'Tela de entrada'!$D$12)=0,1,(SUMIFS($K$2:$K$745,$B$2:$B$745,B568,$A$2:$A$745,A568)-('Tela de entrada'!$G$14*'Tela de entrada'!$D$12)))))</f>
        <v>0</v>
      </c>
      <c r="M568" s="1">
        <f>MAX(0,(SUMIFS($J$2:$J$745,$B$2:$B$745,B568,$A$2:$A$745,A568)-SUMIFS($K$2:$K$745,$B$2:$B$745,B568,$A$2:$A$745,A568)))*(('Tela de entrada'!$G$15-K568)/(IF((('Tela de entrada'!$G$15*'Tela de entrada'!$D$12)-SUMIFS($K$2:$K$745,$B$2:$B$745,B568,$A$2:$A$745,A568))=0,1,(('Tela de entrada'!$G$15*'Tela de entrada'!$D$12)-SUMIFS($K$2:$K$745,$B$2:$B$745,B568,$A$2:$A$745,A568)))))</f>
        <v>0.78366032581659484</v>
      </c>
      <c r="N568" s="1">
        <f>IFERROR(IF(SUM('Tela de entrada'!$G$20:$G$763)&gt;0,INDEX('Tela de entrada'!$G$20:$G$763,MATCH('Contrato Firme'!D568,'Tela de entrada'!$F$20:$F$763,0),1),K568-L568+M568),0)</f>
        <v>3.7836603258165948</v>
      </c>
    </row>
    <row r="569" spans="1:14" x14ac:dyDescent="0.25">
      <c r="A569">
        <v>1</v>
      </c>
      <c r="B569">
        <v>1</v>
      </c>
      <c r="C569">
        <v>1</v>
      </c>
      <c r="D569">
        <v>568</v>
      </c>
      <c r="E569">
        <v>1</v>
      </c>
      <c r="F569" s="1">
        <f>INDEX('Tela de entrada'!$C$20:$C$763,MATCH('Contrato Firme'!D569,'Tela de entrada'!$B$20:$B$763,0),1)</f>
        <v>24</v>
      </c>
      <c r="G569">
        <v>0</v>
      </c>
      <c r="H569">
        <f t="shared" si="20"/>
        <v>24</v>
      </c>
      <c r="I569" s="1">
        <f t="shared" si="21"/>
        <v>1.1999999999999999E-3</v>
      </c>
      <c r="J569" s="1">
        <f>IF('Tela de entrada'!$G$13="carga",('Tela de entrada'!$G$12*'Tela de entrada'!$D$12)*I569,'Tela de entrada'!$G$12)</f>
        <v>8.927999999999999</v>
      </c>
      <c r="K569" s="1">
        <f>IF('Tela de entrada'!$G$12&gt;0,IFERROR(MIN('Tela de entrada'!$G$15,MAX(J569,'Tela de entrada'!$G$14)),""),0)</f>
        <v>8.927999999999999</v>
      </c>
      <c r="L569" s="1">
        <f>MAX(0,(SUMIFS($K$2:$K$745,$B$2:$B$745,B569,$A$2:$A$745,A569)-SUMIFS($J$2:$J$745,$B$2:$B$745,B569,$A$2:$A$745,A569)))*((K569-'Tela de entrada'!$G$14)/(IF(SUMIFS($K$2:$K$745,$B$2:$B$745,B569,$A$2:$A$745,A569)-('Tela de entrada'!$G$14*'Tela de entrada'!$D$12)=0,1,(SUMIFS($K$2:$K$745,$B$2:$B$745,B569,$A$2:$A$745,A569)-('Tela de entrada'!$G$14*'Tela de entrada'!$D$12)))))</f>
        <v>0</v>
      </c>
      <c r="M569" s="1">
        <f>MAX(0,(SUMIFS($J$2:$J$745,$B$2:$B$745,B569,$A$2:$A$745,A569)-SUMIFS($K$2:$K$745,$B$2:$B$745,B569,$A$2:$A$745,A569)))*(('Tela de entrada'!$G$15-K569)/(IF((('Tela de entrada'!$G$15*'Tela de entrada'!$D$12)-SUMIFS($K$2:$K$745,$B$2:$B$745,B569,$A$2:$A$745,A569))=0,1,(('Tela de entrada'!$G$15*'Tela de entrada'!$D$12)-SUMIFS($K$2:$K$745,$B$2:$B$745,B569,$A$2:$A$745,A569)))))</f>
        <v>0.39653212486319711</v>
      </c>
      <c r="N569" s="1">
        <f>IFERROR(IF(SUM('Tela de entrada'!$G$20:$G$763)&gt;0,INDEX('Tela de entrada'!$G$20:$G$763,MATCH('Contrato Firme'!D569,'Tela de entrada'!$F$20:$F$763,0),1),K569-L569+M569),0)</f>
        <v>9.3245321248631967</v>
      </c>
    </row>
    <row r="570" spans="1:14" x14ac:dyDescent="0.25">
      <c r="A570">
        <v>1</v>
      </c>
      <c r="B570">
        <v>1</v>
      </c>
      <c r="C570">
        <v>1</v>
      </c>
      <c r="D570">
        <v>569</v>
      </c>
      <c r="E570">
        <v>1</v>
      </c>
      <c r="F570" s="1">
        <f>INDEX('Tela de entrada'!$C$20:$C$763,MATCH('Contrato Firme'!D570,'Tela de entrada'!$B$20:$B$763,0),1)</f>
        <v>49</v>
      </c>
      <c r="G570">
        <v>0</v>
      </c>
      <c r="H570">
        <f t="shared" si="20"/>
        <v>49</v>
      </c>
      <c r="I570" s="1">
        <f t="shared" si="21"/>
        <v>2.4499999999999999E-3</v>
      </c>
      <c r="J570" s="1">
        <f>IF('Tela de entrada'!$G$13="carga",('Tela de entrada'!$G$12*'Tela de entrada'!$D$12)*I570,'Tela de entrada'!$G$12)</f>
        <v>18.227999999999998</v>
      </c>
      <c r="K570" s="1">
        <f>IF('Tela de entrada'!$G$12&gt;0,IFERROR(MIN('Tela de entrada'!$G$15,MAX(J570,'Tela de entrada'!$G$14)),""),0)</f>
        <v>15</v>
      </c>
      <c r="L570" s="1">
        <f>MAX(0,(SUMIFS($K$2:$K$745,$B$2:$B$745,B570,$A$2:$A$745,A570)-SUMIFS($J$2:$J$745,$B$2:$B$745,B570,$A$2:$A$745,A570)))*((K570-'Tela de entrada'!$G$14)/(IF(SUMIFS($K$2:$K$745,$B$2:$B$745,B570,$A$2:$A$745,A570)-('Tela de entrada'!$G$14*'Tela de entrada'!$D$12)=0,1,(SUMIFS($K$2:$K$745,$B$2:$B$745,B570,$A$2:$A$745,A570)-('Tela de entrada'!$G$14*'Tela de entrada'!$D$12)))))</f>
        <v>0</v>
      </c>
      <c r="M570" s="1">
        <f>MAX(0,(SUMIFS($J$2:$J$745,$B$2:$B$745,B570,$A$2:$A$745,A570)-SUMIFS($K$2:$K$745,$B$2:$B$745,B570,$A$2:$A$745,A570)))*(('Tela de entrada'!$G$15-K570)/(IF((('Tela de entrada'!$G$15*'Tela de entrada'!$D$12)-SUMIFS($K$2:$K$745,$B$2:$B$745,B570,$A$2:$A$745,A570))=0,1,(('Tela de entrada'!$G$15*'Tela de entrada'!$D$12)-SUMIFS($K$2:$K$745,$B$2:$B$745,B570,$A$2:$A$745,A570)))))</f>
        <v>0</v>
      </c>
      <c r="N570" s="1">
        <f>IFERROR(IF(SUM('Tela de entrada'!$G$20:$G$763)&gt;0,INDEX('Tela de entrada'!$G$20:$G$763,MATCH('Contrato Firme'!D570,'Tela de entrada'!$F$20:$F$763,0),1),K570-L570+M570),0)</f>
        <v>15</v>
      </c>
    </row>
    <row r="571" spans="1:14" x14ac:dyDescent="0.25">
      <c r="A571">
        <v>1</v>
      </c>
      <c r="B571">
        <v>1</v>
      </c>
      <c r="C571">
        <v>1</v>
      </c>
      <c r="D571">
        <v>570</v>
      </c>
      <c r="E571">
        <v>1</v>
      </c>
      <c r="F571" s="1">
        <f>INDEX('Tela de entrada'!$C$20:$C$763,MATCH('Contrato Firme'!D571,'Tela de entrada'!$B$20:$B$763,0),1)</f>
        <v>6</v>
      </c>
      <c r="G571">
        <v>0</v>
      </c>
      <c r="H571">
        <f t="shared" si="20"/>
        <v>6</v>
      </c>
      <c r="I571" s="1">
        <f t="shared" si="21"/>
        <v>2.9999999999999997E-4</v>
      </c>
      <c r="J571" s="1">
        <f>IF('Tela de entrada'!$G$13="carga",('Tela de entrada'!$G$12*'Tela de entrada'!$D$12)*I571,'Tela de entrada'!$G$12)</f>
        <v>2.2319999999999998</v>
      </c>
      <c r="K571" s="1">
        <f>IF('Tela de entrada'!$G$12&gt;0,IFERROR(MIN('Tela de entrada'!$G$15,MAX(J571,'Tela de entrada'!$G$14)),""),0)</f>
        <v>3</v>
      </c>
      <c r="L571" s="1">
        <f>MAX(0,(SUMIFS($K$2:$K$745,$B$2:$B$745,B571,$A$2:$A$745,A571)-SUMIFS($J$2:$J$745,$B$2:$B$745,B571,$A$2:$A$745,A571)))*((K571-'Tela de entrada'!$G$14)/(IF(SUMIFS($K$2:$K$745,$B$2:$B$745,B571,$A$2:$A$745,A571)-('Tela de entrada'!$G$14*'Tela de entrada'!$D$12)=0,1,(SUMIFS($K$2:$K$745,$B$2:$B$745,B571,$A$2:$A$745,A571)-('Tela de entrada'!$G$14*'Tela de entrada'!$D$12)))))</f>
        <v>0</v>
      </c>
      <c r="M571" s="1">
        <f>MAX(0,(SUMIFS($J$2:$J$745,$B$2:$B$745,B571,$A$2:$A$745,A571)-SUMIFS($K$2:$K$745,$B$2:$B$745,B571,$A$2:$A$745,A571)))*(('Tela de entrada'!$G$15-K571)/(IF((('Tela de entrada'!$G$15*'Tela de entrada'!$D$12)-SUMIFS($K$2:$K$745,$B$2:$B$745,B571,$A$2:$A$745,A571))=0,1,(('Tela de entrada'!$G$15*'Tela de entrada'!$D$12)-SUMIFS($K$2:$K$745,$B$2:$B$745,B571,$A$2:$A$745,A571)))))</f>
        <v>0.78366032581659484</v>
      </c>
      <c r="N571" s="1">
        <f>IFERROR(IF(SUM('Tela de entrada'!$G$20:$G$763)&gt;0,INDEX('Tela de entrada'!$G$20:$G$763,MATCH('Contrato Firme'!D571,'Tela de entrada'!$F$20:$F$763,0),1),K571-L571+M571),0)</f>
        <v>3.7836603258165948</v>
      </c>
    </row>
    <row r="572" spans="1:14" x14ac:dyDescent="0.25">
      <c r="A572">
        <v>1</v>
      </c>
      <c r="B572">
        <v>1</v>
      </c>
      <c r="C572">
        <v>1</v>
      </c>
      <c r="D572">
        <v>571</v>
      </c>
      <c r="E572">
        <v>1</v>
      </c>
      <c r="F572" s="1">
        <f>INDEX('Tela de entrada'!$C$20:$C$763,MATCH('Contrato Firme'!D572,'Tela de entrada'!$B$20:$B$763,0),1)</f>
        <v>6</v>
      </c>
      <c r="G572">
        <v>0</v>
      </c>
      <c r="H572">
        <f t="shared" si="20"/>
        <v>6</v>
      </c>
      <c r="I572" s="1">
        <f t="shared" si="21"/>
        <v>2.9999999999999997E-4</v>
      </c>
      <c r="J572" s="1">
        <f>IF('Tela de entrada'!$G$13="carga",('Tela de entrada'!$G$12*'Tela de entrada'!$D$12)*I572,'Tela de entrada'!$G$12)</f>
        <v>2.2319999999999998</v>
      </c>
      <c r="K572" s="1">
        <f>IF('Tela de entrada'!$G$12&gt;0,IFERROR(MIN('Tela de entrada'!$G$15,MAX(J572,'Tela de entrada'!$G$14)),""),0)</f>
        <v>3</v>
      </c>
      <c r="L572" s="1">
        <f>MAX(0,(SUMIFS($K$2:$K$745,$B$2:$B$745,B572,$A$2:$A$745,A572)-SUMIFS($J$2:$J$745,$B$2:$B$745,B572,$A$2:$A$745,A572)))*((K572-'Tela de entrada'!$G$14)/(IF(SUMIFS($K$2:$K$745,$B$2:$B$745,B572,$A$2:$A$745,A572)-('Tela de entrada'!$G$14*'Tela de entrada'!$D$12)=0,1,(SUMIFS($K$2:$K$745,$B$2:$B$745,B572,$A$2:$A$745,A572)-('Tela de entrada'!$G$14*'Tela de entrada'!$D$12)))))</f>
        <v>0</v>
      </c>
      <c r="M572" s="1">
        <f>MAX(0,(SUMIFS($J$2:$J$745,$B$2:$B$745,B572,$A$2:$A$745,A572)-SUMIFS($K$2:$K$745,$B$2:$B$745,B572,$A$2:$A$745,A572)))*(('Tela de entrada'!$G$15-K572)/(IF((('Tela de entrada'!$G$15*'Tela de entrada'!$D$12)-SUMIFS($K$2:$K$745,$B$2:$B$745,B572,$A$2:$A$745,A572))=0,1,(('Tela de entrada'!$G$15*'Tela de entrada'!$D$12)-SUMIFS($K$2:$K$745,$B$2:$B$745,B572,$A$2:$A$745,A572)))))</f>
        <v>0.78366032581659484</v>
      </c>
      <c r="N572" s="1">
        <f>IFERROR(IF(SUM('Tela de entrada'!$G$20:$G$763)&gt;0,INDEX('Tela de entrada'!$G$20:$G$763,MATCH('Contrato Firme'!D572,'Tela de entrada'!$F$20:$F$763,0),1),K572-L572+M572),0)</f>
        <v>3.7836603258165948</v>
      </c>
    </row>
    <row r="573" spans="1:14" x14ac:dyDescent="0.25">
      <c r="A573">
        <v>1</v>
      </c>
      <c r="B573">
        <v>1</v>
      </c>
      <c r="C573">
        <v>1</v>
      </c>
      <c r="D573">
        <v>572</v>
      </c>
      <c r="E573">
        <v>1</v>
      </c>
      <c r="F573" s="1">
        <f>INDEX('Tela de entrada'!$C$20:$C$763,MATCH('Contrato Firme'!D573,'Tela de entrada'!$B$20:$B$763,0),1)</f>
        <v>32</v>
      </c>
      <c r="G573">
        <v>0</v>
      </c>
      <c r="H573">
        <f t="shared" si="20"/>
        <v>32</v>
      </c>
      <c r="I573" s="1">
        <f t="shared" si="21"/>
        <v>1.6000000000000001E-3</v>
      </c>
      <c r="J573" s="1">
        <f>IF('Tela de entrada'!$G$13="carga",('Tela de entrada'!$G$12*'Tela de entrada'!$D$12)*I573,'Tela de entrada'!$G$12)</f>
        <v>11.904</v>
      </c>
      <c r="K573" s="1">
        <f>IF('Tela de entrada'!$G$12&gt;0,IFERROR(MIN('Tela de entrada'!$G$15,MAX(J573,'Tela de entrada'!$G$14)),""),0)</f>
        <v>11.904</v>
      </c>
      <c r="L573" s="1">
        <f>MAX(0,(SUMIFS($K$2:$K$745,$B$2:$B$745,B573,$A$2:$A$745,A573)-SUMIFS($J$2:$J$745,$B$2:$B$745,B573,$A$2:$A$745,A573)))*((K573-'Tela de entrada'!$G$14)/(IF(SUMIFS($K$2:$K$745,$B$2:$B$745,B573,$A$2:$A$745,A573)-('Tela de entrada'!$G$14*'Tela de entrada'!$D$12)=0,1,(SUMIFS($K$2:$K$745,$B$2:$B$745,B573,$A$2:$A$745,A573)-('Tela de entrada'!$G$14*'Tela de entrada'!$D$12)))))</f>
        <v>0</v>
      </c>
      <c r="M573" s="1">
        <f>MAX(0,(SUMIFS($J$2:$J$745,$B$2:$B$745,B573,$A$2:$A$745,A573)-SUMIFS($K$2:$K$745,$B$2:$B$745,B573,$A$2:$A$745,A573)))*(('Tela de entrada'!$G$15-K573)/(IF((('Tela de entrada'!$G$15*'Tela de entrada'!$D$12)-SUMIFS($K$2:$K$745,$B$2:$B$745,B573,$A$2:$A$745,A573))=0,1,(('Tela de entrada'!$G$15*'Tela de entrada'!$D$12)-SUMIFS($K$2:$K$745,$B$2:$B$745,B573,$A$2:$A$745,A573)))))</f>
        <v>0.20218436406068147</v>
      </c>
      <c r="N573" s="1">
        <f>IFERROR(IF(SUM('Tela de entrada'!$G$20:$G$763)&gt;0,INDEX('Tela de entrada'!$G$20:$G$763,MATCH('Contrato Firme'!D573,'Tela de entrada'!$F$20:$F$763,0),1),K573-L573+M573),0)</f>
        <v>12.106184364060681</v>
      </c>
    </row>
    <row r="574" spans="1:14" x14ac:dyDescent="0.25">
      <c r="A574">
        <v>1</v>
      </c>
      <c r="B574">
        <v>1</v>
      </c>
      <c r="C574">
        <v>1</v>
      </c>
      <c r="D574">
        <v>573</v>
      </c>
      <c r="E574">
        <v>1</v>
      </c>
      <c r="F574" s="1">
        <f>INDEX('Tela de entrada'!$C$20:$C$763,MATCH('Contrato Firme'!D574,'Tela de entrada'!$B$20:$B$763,0),1)</f>
        <v>44</v>
      </c>
      <c r="G574">
        <v>0</v>
      </c>
      <c r="H574">
        <f t="shared" si="20"/>
        <v>44</v>
      </c>
      <c r="I574" s="1">
        <f t="shared" si="21"/>
        <v>2.2000000000000001E-3</v>
      </c>
      <c r="J574" s="1">
        <f>IF('Tela de entrada'!$G$13="carga",('Tela de entrada'!$G$12*'Tela de entrada'!$D$12)*I574,'Tela de entrada'!$G$12)</f>
        <v>16.368000000000002</v>
      </c>
      <c r="K574" s="1">
        <f>IF('Tela de entrada'!$G$12&gt;0,IFERROR(MIN('Tela de entrada'!$G$15,MAX(J574,'Tela de entrada'!$G$14)),""),0)</f>
        <v>15</v>
      </c>
      <c r="L574" s="1">
        <f>MAX(0,(SUMIFS($K$2:$K$745,$B$2:$B$745,B574,$A$2:$A$745,A574)-SUMIFS($J$2:$J$745,$B$2:$B$745,B574,$A$2:$A$745,A574)))*((K574-'Tela de entrada'!$G$14)/(IF(SUMIFS($K$2:$K$745,$B$2:$B$745,B574,$A$2:$A$745,A574)-('Tela de entrada'!$G$14*'Tela de entrada'!$D$12)=0,1,(SUMIFS($K$2:$K$745,$B$2:$B$745,B574,$A$2:$A$745,A574)-('Tela de entrada'!$G$14*'Tela de entrada'!$D$12)))))</f>
        <v>0</v>
      </c>
      <c r="M574" s="1">
        <f>MAX(0,(SUMIFS($J$2:$J$745,$B$2:$B$745,B574,$A$2:$A$745,A574)-SUMIFS($K$2:$K$745,$B$2:$B$745,B574,$A$2:$A$745,A574)))*(('Tela de entrada'!$G$15-K574)/(IF((('Tela de entrada'!$G$15*'Tela de entrada'!$D$12)-SUMIFS($K$2:$K$745,$B$2:$B$745,B574,$A$2:$A$745,A574))=0,1,(('Tela de entrada'!$G$15*'Tela de entrada'!$D$12)-SUMIFS($K$2:$K$745,$B$2:$B$745,B574,$A$2:$A$745,A574)))))</f>
        <v>0</v>
      </c>
      <c r="N574" s="1">
        <f>IFERROR(IF(SUM('Tela de entrada'!$G$20:$G$763)&gt;0,INDEX('Tela de entrada'!$G$20:$G$763,MATCH('Contrato Firme'!D574,'Tela de entrada'!$F$20:$F$763,0),1),K574-L574+M574),0)</f>
        <v>15</v>
      </c>
    </row>
    <row r="575" spans="1:14" x14ac:dyDescent="0.25">
      <c r="A575">
        <v>1</v>
      </c>
      <c r="B575">
        <v>1</v>
      </c>
      <c r="C575">
        <v>1</v>
      </c>
      <c r="D575">
        <v>574</v>
      </c>
      <c r="E575">
        <v>1</v>
      </c>
      <c r="F575" s="1">
        <f>INDEX('Tela de entrada'!$C$20:$C$763,MATCH('Contrato Firme'!D575,'Tela de entrada'!$B$20:$B$763,0),1)</f>
        <v>43</v>
      </c>
      <c r="G575">
        <v>0</v>
      </c>
      <c r="H575">
        <f t="shared" si="20"/>
        <v>43</v>
      </c>
      <c r="I575" s="1">
        <f t="shared" si="21"/>
        <v>2.15E-3</v>
      </c>
      <c r="J575" s="1">
        <f>IF('Tela de entrada'!$G$13="carga",('Tela de entrada'!$G$12*'Tela de entrada'!$D$12)*I575,'Tela de entrada'!$G$12)</f>
        <v>15.996</v>
      </c>
      <c r="K575" s="1">
        <f>IF('Tela de entrada'!$G$12&gt;0,IFERROR(MIN('Tela de entrada'!$G$15,MAX(J575,'Tela de entrada'!$G$14)),""),0)</f>
        <v>15</v>
      </c>
      <c r="L575" s="1">
        <f>MAX(0,(SUMIFS($K$2:$K$745,$B$2:$B$745,B575,$A$2:$A$745,A575)-SUMIFS($J$2:$J$745,$B$2:$B$745,B575,$A$2:$A$745,A575)))*((K575-'Tela de entrada'!$G$14)/(IF(SUMIFS($K$2:$K$745,$B$2:$B$745,B575,$A$2:$A$745,A575)-('Tela de entrada'!$G$14*'Tela de entrada'!$D$12)=0,1,(SUMIFS($K$2:$K$745,$B$2:$B$745,B575,$A$2:$A$745,A575)-('Tela de entrada'!$G$14*'Tela de entrada'!$D$12)))))</f>
        <v>0</v>
      </c>
      <c r="M575" s="1">
        <f>MAX(0,(SUMIFS($J$2:$J$745,$B$2:$B$745,B575,$A$2:$A$745,A575)-SUMIFS($K$2:$K$745,$B$2:$B$745,B575,$A$2:$A$745,A575)))*(('Tela de entrada'!$G$15-K575)/(IF((('Tela de entrada'!$G$15*'Tela de entrada'!$D$12)-SUMIFS($K$2:$K$745,$B$2:$B$745,B575,$A$2:$A$745,A575))=0,1,(('Tela de entrada'!$G$15*'Tela de entrada'!$D$12)-SUMIFS($K$2:$K$745,$B$2:$B$745,B575,$A$2:$A$745,A575)))))</f>
        <v>0</v>
      </c>
      <c r="N575" s="1">
        <f>IFERROR(IF(SUM('Tela de entrada'!$G$20:$G$763)&gt;0,INDEX('Tela de entrada'!$G$20:$G$763,MATCH('Contrato Firme'!D575,'Tela de entrada'!$F$20:$F$763,0),1),K575-L575+M575),0)</f>
        <v>15</v>
      </c>
    </row>
    <row r="576" spans="1:14" x14ac:dyDescent="0.25">
      <c r="A576">
        <v>1</v>
      </c>
      <c r="B576">
        <v>1</v>
      </c>
      <c r="C576">
        <v>1</v>
      </c>
      <c r="D576">
        <v>575</v>
      </c>
      <c r="E576">
        <v>1</v>
      </c>
      <c r="F576" s="1">
        <f>INDEX('Tela de entrada'!$C$20:$C$763,MATCH('Contrato Firme'!D576,'Tela de entrada'!$B$20:$B$763,0),1)</f>
        <v>23</v>
      </c>
      <c r="G576">
        <v>0</v>
      </c>
      <c r="H576">
        <f t="shared" si="20"/>
        <v>23</v>
      </c>
      <c r="I576" s="1">
        <f t="shared" si="21"/>
        <v>1.15E-3</v>
      </c>
      <c r="J576" s="1">
        <f>IF('Tela de entrada'!$G$13="carga",('Tela de entrada'!$G$12*'Tela de entrada'!$D$12)*I576,'Tela de entrada'!$G$12)</f>
        <v>8.5559999999999992</v>
      </c>
      <c r="K576" s="1">
        <f>IF('Tela de entrada'!$G$12&gt;0,IFERROR(MIN('Tela de entrada'!$G$15,MAX(J576,'Tela de entrada'!$G$14)),""),0)</f>
        <v>8.5559999999999992</v>
      </c>
      <c r="L576" s="1">
        <f>MAX(0,(SUMIFS($K$2:$K$745,$B$2:$B$745,B576,$A$2:$A$745,A576)-SUMIFS($J$2:$J$745,$B$2:$B$745,B576,$A$2:$A$745,A576)))*((K576-'Tela de entrada'!$G$14)/(IF(SUMIFS($K$2:$K$745,$B$2:$B$745,B576,$A$2:$A$745,A576)-('Tela de entrada'!$G$14*'Tela de entrada'!$D$12)=0,1,(SUMIFS($K$2:$K$745,$B$2:$B$745,B576,$A$2:$A$745,A576)-('Tela de entrada'!$G$14*'Tela de entrada'!$D$12)))))</f>
        <v>0</v>
      </c>
      <c r="M576" s="1">
        <f>MAX(0,(SUMIFS($J$2:$J$745,$B$2:$B$745,B576,$A$2:$A$745,A576)-SUMIFS($K$2:$K$745,$B$2:$B$745,B576,$A$2:$A$745,A576)))*(('Tela de entrada'!$G$15-K576)/(IF((('Tela de entrada'!$G$15*'Tela de entrada'!$D$12)-SUMIFS($K$2:$K$745,$B$2:$B$745,B576,$A$2:$A$745,A576))=0,1,(('Tela de entrada'!$G$15*'Tela de entrada'!$D$12)-SUMIFS($K$2:$K$745,$B$2:$B$745,B576,$A$2:$A$745,A576)))))</f>
        <v>0.42082559496351152</v>
      </c>
      <c r="N576" s="1">
        <f>IFERROR(IF(SUM('Tela de entrada'!$G$20:$G$763)&gt;0,INDEX('Tela de entrada'!$G$20:$G$763,MATCH('Contrato Firme'!D576,'Tela de entrada'!$F$20:$F$763,0),1),K576-L576+M576),0)</f>
        <v>8.9768255949635112</v>
      </c>
    </row>
    <row r="577" spans="1:14" x14ac:dyDescent="0.25">
      <c r="A577">
        <v>1</v>
      </c>
      <c r="B577">
        <v>1</v>
      </c>
      <c r="C577">
        <v>1</v>
      </c>
      <c r="D577">
        <v>576</v>
      </c>
      <c r="E577">
        <v>1</v>
      </c>
      <c r="F577" s="1">
        <f>INDEX('Tela de entrada'!$C$20:$C$763,MATCH('Contrato Firme'!D577,'Tela de entrada'!$B$20:$B$763,0),1)</f>
        <v>5</v>
      </c>
      <c r="G577">
        <v>0</v>
      </c>
      <c r="H577">
        <f t="shared" si="20"/>
        <v>5</v>
      </c>
      <c r="I577" s="1">
        <f t="shared" si="21"/>
        <v>2.5000000000000001E-4</v>
      </c>
      <c r="J577" s="1">
        <f>IF('Tela de entrada'!$G$13="carga",('Tela de entrada'!$G$12*'Tela de entrada'!$D$12)*I577,'Tela de entrada'!$G$12)</f>
        <v>1.86</v>
      </c>
      <c r="K577" s="1">
        <f>IF('Tela de entrada'!$G$12&gt;0,IFERROR(MIN('Tela de entrada'!$G$15,MAX(J577,'Tela de entrada'!$G$14)),""),0)</f>
        <v>3</v>
      </c>
      <c r="L577" s="1">
        <f>MAX(0,(SUMIFS($K$2:$K$745,$B$2:$B$745,B577,$A$2:$A$745,A577)-SUMIFS($J$2:$J$745,$B$2:$B$745,B577,$A$2:$A$745,A577)))*((K577-'Tela de entrada'!$G$14)/(IF(SUMIFS($K$2:$K$745,$B$2:$B$745,B577,$A$2:$A$745,A577)-('Tela de entrada'!$G$14*'Tela de entrada'!$D$12)=0,1,(SUMIFS($K$2:$K$745,$B$2:$B$745,B577,$A$2:$A$745,A577)-('Tela de entrada'!$G$14*'Tela de entrada'!$D$12)))))</f>
        <v>0</v>
      </c>
      <c r="M577" s="1">
        <f>MAX(0,(SUMIFS($J$2:$J$745,$B$2:$B$745,B577,$A$2:$A$745,A577)-SUMIFS($K$2:$K$745,$B$2:$B$745,B577,$A$2:$A$745,A577)))*(('Tela de entrada'!$G$15-K577)/(IF((('Tela de entrada'!$G$15*'Tela de entrada'!$D$12)-SUMIFS($K$2:$K$745,$B$2:$B$745,B577,$A$2:$A$745,A577))=0,1,(('Tela de entrada'!$G$15*'Tela de entrada'!$D$12)-SUMIFS($K$2:$K$745,$B$2:$B$745,B577,$A$2:$A$745,A577)))))</f>
        <v>0.78366032581659484</v>
      </c>
      <c r="N577" s="1">
        <f>IFERROR(IF(SUM('Tela de entrada'!$G$20:$G$763)&gt;0,INDEX('Tela de entrada'!$G$20:$G$763,MATCH('Contrato Firme'!D577,'Tela de entrada'!$F$20:$F$763,0),1),K577-L577+M577),0)</f>
        <v>3.7836603258165948</v>
      </c>
    </row>
    <row r="578" spans="1:14" x14ac:dyDescent="0.25">
      <c r="A578">
        <v>1</v>
      </c>
      <c r="B578">
        <v>1</v>
      </c>
      <c r="C578">
        <v>1</v>
      </c>
      <c r="D578">
        <v>577</v>
      </c>
      <c r="E578">
        <v>1</v>
      </c>
      <c r="F578" s="1">
        <f>INDEX('Tela de entrada'!$C$20:$C$763,MATCH('Contrato Firme'!D578,'Tela de entrada'!$B$20:$B$763,0),1)</f>
        <v>25</v>
      </c>
      <c r="G578">
        <v>0</v>
      </c>
      <c r="H578">
        <f t="shared" si="20"/>
        <v>25</v>
      </c>
      <c r="I578" s="1">
        <f t="shared" si="21"/>
        <v>1.25E-3</v>
      </c>
      <c r="J578" s="1">
        <f>IF('Tela de entrada'!$G$13="carga",('Tela de entrada'!$G$12*'Tela de entrada'!$D$12)*I578,'Tela de entrada'!$G$12)</f>
        <v>9.3000000000000007</v>
      </c>
      <c r="K578" s="1">
        <f>IF('Tela de entrada'!$G$12&gt;0,IFERROR(MIN('Tela de entrada'!$G$15,MAX(J578,'Tela de entrada'!$G$14)),""),0)</f>
        <v>9.3000000000000007</v>
      </c>
      <c r="L578" s="1">
        <f>MAX(0,(SUMIFS($K$2:$K$745,$B$2:$B$745,B578,$A$2:$A$745,A578)-SUMIFS($J$2:$J$745,$B$2:$B$745,B578,$A$2:$A$745,A578)))*((K578-'Tela de entrada'!$G$14)/(IF(SUMIFS($K$2:$K$745,$B$2:$B$745,B578,$A$2:$A$745,A578)-('Tela de entrada'!$G$14*'Tela de entrada'!$D$12)=0,1,(SUMIFS($K$2:$K$745,$B$2:$B$745,B578,$A$2:$A$745,A578)-('Tela de entrada'!$G$14*'Tela de entrada'!$D$12)))))</f>
        <v>0</v>
      </c>
      <c r="M578" s="1">
        <f>MAX(0,(SUMIFS($J$2:$J$745,$B$2:$B$745,B578,$A$2:$A$745,A578)-SUMIFS($K$2:$K$745,$B$2:$B$745,B578,$A$2:$A$745,A578)))*(('Tela de entrada'!$G$15-K578)/(IF((('Tela de entrada'!$G$15*'Tela de entrada'!$D$12)-SUMIFS($K$2:$K$745,$B$2:$B$745,B578,$A$2:$A$745,A578))=0,1,(('Tela de entrada'!$G$15*'Tela de entrada'!$D$12)-SUMIFS($K$2:$K$745,$B$2:$B$745,B578,$A$2:$A$745,A578)))))</f>
        <v>0.37223865476288254</v>
      </c>
      <c r="N578" s="1">
        <f>IFERROR(IF(SUM('Tela de entrada'!$G$20:$G$763)&gt;0,INDEX('Tela de entrada'!$G$20:$G$763,MATCH('Contrato Firme'!D578,'Tela de entrada'!$F$20:$F$763,0),1),K578-L578+M578),0)</f>
        <v>9.672238654762884</v>
      </c>
    </row>
    <row r="579" spans="1:14" x14ac:dyDescent="0.25">
      <c r="A579">
        <v>1</v>
      </c>
      <c r="B579">
        <v>1</v>
      </c>
      <c r="C579">
        <v>1</v>
      </c>
      <c r="D579">
        <v>578</v>
      </c>
      <c r="E579">
        <v>1</v>
      </c>
      <c r="F579" s="1">
        <f>INDEX('Tela de entrada'!$C$20:$C$763,MATCH('Contrato Firme'!D579,'Tela de entrada'!$B$20:$B$763,0),1)</f>
        <v>11</v>
      </c>
      <c r="G579">
        <v>0</v>
      </c>
      <c r="H579">
        <f t="shared" ref="H579:H642" si="22">F579-G579</f>
        <v>11</v>
      </c>
      <c r="I579" s="1">
        <f t="shared" ref="I579:I642" si="23">H579/SUM($H$2:$H$745)</f>
        <v>5.5000000000000003E-4</v>
      </c>
      <c r="J579" s="1">
        <f>IF('Tela de entrada'!$G$13="carga",('Tela de entrada'!$G$12*'Tela de entrada'!$D$12)*I579,'Tela de entrada'!$G$12)</f>
        <v>4.0920000000000005</v>
      </c>
      <c r="K579" s="1">
        <f>IF('Tela de entrada'!$G$12&gt;0,IFERROR(MIN('Tela de entrada'!$G$15,MAX(J579,'Tela de entrada'!$G$14)),""),0)</f>
        <v>4.0920000000000005</v>
      </c>
      <c r="L579" s="1">
        <f>MAX(0,(SUMIFS($K$2:$K$745,$B$2:$B$745,B579,$A$2:$A$745,A579)-SUMIFS($J$2:$J$745,$B$2:$B$745,B579,$A$2:$A$745,A579)))*((K579-'Tela de entrada'!$G$14)/(IF(SUMIFS($K$2:$K$745,$B$2:$B$745,B579,$A$2:$A$745,A579)-('Tela de entrada'!$G$14*'Tela de entrada'!$D$12)=0,1,(SUMIFS($K$2:$K$745,$B$2:$B$745,B579,$A$2:$A$745,A579)-('Tela de entrada'!$G$14*'Tela de entrada'!$D$12)))))</f>
        <v>0</v>
      </c>
      <c r="M579" s="1">
        <f>MAX(0,(SUMIFS($J$2:$J$745,$B$2:$B$745,B579,$A$2:$A$745,A579)-SUMIFS($K$2:$K$745,$B$2:$B$745,B579,$A$2:$A$745,A579)))*(('Tela de entrada'!$G$15-K579)/(IF((('Tela de entrada'!$G$15*'Tela de entrada'!$D$12)-SUMIFS($K$2:$K$745,$B$2:$B$745,B579,$A$2:$A$745,A579))=0,1,(('Tela de entrada'!$G$15*'Tela de entrada'!$D$12)-SUMIFS($K$2:$K$745,$B$2:$B$745,B579,$A$2:$A$745,A579)))))</f>
        <v>0.71234723616728468</v>
      </c>
      <c r="N579" s="1">
        <f>IFERROR(IF(SUM('Tela de entrada'!$G$20:$G$763)&gt;0,INDEX('Tela de entrada'!$G$20:$G$763,MATCH('Contrato Firme'!D579,'Tela de entrada'!$F$20:$F$763,0),1),K579-L579+M579),0)</f>
        <v>4.8043472361672848</v>
      </c>
    </row>
    <row r="580" spans="1:14" x14ac:dyDescent="0.25">
      <c r="A580">
        <v>1</v>
      </c>
      <c r="B580">
        <v>1</v>
      </c>
      <c r="C580">
        <v>1</v>
      </c>
      <c r="D580">
        <v>579</v>
      </c>
      <c r="E580">
        <v>1</v>
      </c>
      <c r="F580" s="1">
        <f>INDEX('Tela de entrada'!$C$20:$C$763,MATCH('Contrato Firme'!D580,'Tela de entrada'!$B$20:$B$763,0),1)</f>
        <v>28</v>
      </c>
      <c r="G580">
        <v>0</v>
      </c>
      <c r="H580">
        <f t="shared" si="22"/>
        <v>28</v>
      </c>
      <c r="I580" s="1">
        <f t="shared" si="23"/>
        <v>1.4E-3</v>
      </c>
      <c r="J580" s="1">
        <f>IF('Tela de entrada'!$G$13="carga",('Tela de entrada'!$G$12*'Tela de entrada'!$D$12)*I580,'Tela de entrada'!$G$12)</f>
        <v>10.416</v>
      </c>
      <c r="K580" s="1">
        <f>IF('Tela de entrada'!$G$12&gt;0,IFERROR(MIN('Tela de entrada'!$G$15,MAX(J580,'Tela de entrada'!$G$14)),""),0)</f>
        <v>10.416</v>
      </c>
      <c r="L580" s="1">
        <f>MAX(0,(SUMIFS($K$2:$K$745,$B$2:$B$745,B580,$A$2:$A$745,A580)-SUMIFS($J$2:$J$745,$B$2:$B$745,B580,$A$2:$A$745,A580)))*((K580-'Tela de entrada'!$G$14)/(IF(SUMIFS($K$2:$K$745,$B$2:$B$745,B580,$A$2:$A$745,A580)-('Tela de entrada'!$G$14*'Tela de entrada'!$D$12)=0,1,(SUMIFS($K$2:$K$745,$B$2:$B$745,B580,$A$2:$A$745,A580)-('Tela de entrada'!$G$14*'Tela de entrada'!$D$12)))))</f>
        <v>0</v>
      </c>
      <c r="M580" s="1">
        <f>MAX(0,(SUMIFS($J$2:$J$745,$B$2:$B$745,B580,$A$2:$A$745,A580)-SUMIFS($K$2:$K$745,$B$2:$B$745,B580,$A$2:$A$745,A580)))*(('Tela de entrada'!$G$15-K580)/(IF((('Tela de entrada'!$G$15*'Tela de entrada'!$D$12)-SUMIFS($K$2:$K$745,$B$2:$B$745,B580,$A$2:$A$745,A580))=0,1,(('Tela de entrada'!$G$15*'Tela de entrada'!$D$12)-SUMIFS($K$2:$K$745,$B$2:$B$745,B580,$A$2:$A$745,A580)))))</f>
        <v>0.2993582444619392</v>
      </c>
      <c r="N580" s="1">
        <f>IFERROR(IF(SUM('Tela de entrada'!$G$20:$G$763)&gt;0,INDEX('Tela de entrada'!$G$20:$G$763,MATCH('Contrato Firme'!D580,'Tela de entrada'!$F$20:$F$763,0),1),K580-L580+M580),0)</f>
        <v>10.715358244461939</v>
      </c>
    </row>
    <row r="581" spans="1:14" x14ac:dyDescent="0.25">
      <c r="A581">
        <v>1</v>
      </c>
      <c r="B581">
        <v>1</v>
      </c>
      <c r="C581">
        <v>1</v>
      </c>
      <c r="D581">
        <v>580</v>
      </c>
      <c r="E581">
        <v>1</v>
      </c>
      <c r="F581" s="1">
        <f>INDEX('Tela de entrada'!$C$20:$C$763,MATCH('Contrato Firme'!D581,'Tela de entrada'!$B$20:$B$763,0),1)</f>
        <v>24</v>
      </c>
      <c r="G581">
        <v>0</v>
      </c>
      <c r="H581">
        <f t="shared" si="22"/>
        <v>24</v>
      </c>
      <c r="I581" s="1">
        <f t="shared" si="23"/>
        <v>1.1999999999999999E-3</v>
      </c>
      <c r="J581" s="1">
        <f>IF('Tela de entrada'!$G$13="carga",('Tela de entrada'!$G$12*'Tela de entrada'!$D$12)*I581,'Tela de entrada'!$G$12)</f>
        <v>8.927999999999999</v>
      </c>
      <c r="K581" s="1">
        <f>IF('Tela de entrada'!$G$12&gt;0,IFERROR(MIN('Tela de entrada'!$G$15,MAX(J581,'Tela de entrada'!$G$14)),""),0)</f>
        <v>8.927999999999999</v>
      </c>
      <c r="L581" s="1">
        <f>MAX(0,(SUMIFS($K$2:$K$745,$B$2:$B$745,B581,$A$2:$A$745,A581)-SUMIFS($J$2:$J$745,$B$2:$B$745,B581,$A$2:$A$745,A581)))*((K581-'Tela de entrada'!$G$14)/(IF(SUMIFS($K$2:$K$745,$B$2:$B$745,B581,$A$2:$A$745,A581)-('Tela de entrada'!$G$14*'Tela de entrada'!$D$12)=0,1,(SUMIFS($K$2:$K$745,$B$2:$B$745,B581,$A$2:$A$745,A581)-('Tela de entrada'!$G$14*'Tela de entrada'!$D$12)))))</f>
        <v>0</v>
      </c>
      <c r="M581" s="1">
        <f>MAX(0,(SUMIFS($J$2:$J$745,$B$2:$B$745,B581,$A$2:$A$745,A581)-SUMIFS($K$2:$K$745,$B$2:$B$745,B581,$A$2:$A$745,A581)))*(('Tela de entrada'!$G$15-K581)/(IF((('Tela de entrada'!$G$15*'Tela de entrada'!$D$12)-SUMIFS($K$2:$K$745,$B$2:$B$745,B581,$A$2:$A$745,A581))=0,1,(('Tela de entrada'!$G$15*'Tela de entrada'!$D$12)-SUMIFS($K$2:$K$745,$B$2:$B$745,B581,$A$2:$A$745,A581)))))</f>
        <v>0.39653212486319711</v>
      </c>
      <c r="N581" s="1">
        <f>IFERROR(IF(SUM('Tela de entrada'!$G$20:$G$763)&gt;0,INDEX('Tela de entrada'!$G$20:$G$763,MATCH('Contrato Firme'!D581,'Tela de entrada'!$F$20:$F$763,0),1),K581-L581+M581),0)</f>
        <v>9.3245321248631967</v>
      </c>
    </row>
    <row r="582" spans="1:14" x14ac:dyDescent="0.25">
      <c r="A582">
        <v>1</v>
      </c>
      <c r="B582">
        <v>1</v>
      </c>
      <c r="C582">
        <v>1</v>
      </c>
      <c r="D582">
        <v>581</v>
      </c>
      <c r="E582">
        <v>1</v>
      </c>
      <c r="F582" s="1">
        <f>INDEX('Tela de entrada'!$C$20:$C$763,MATCH('Contrato Firme'!D582,'Tela de entrada'!$B$20:$B$763,0),1)</f>
        <v>47</v>
      </c>
      <c r="G582">
        <v>0</v>
      </c>
      <c r="H582">
        <f t="shared" si="22"/>
        <v>47</v>
      </c>
      <c r="I582" s="1">
        <f t="shared" si="23"/>
        <v>2.3500000000000001E-3</v>
      </c>
      <c r="J582" s="1">
        <f>IF('Tela de entrada'!$G$13="carga",('Tela de entrada'!$G$12*'Tela de entrada'!$D$12)*I582,'Tela de entrada'!$G$12)</f>
        <v>17.484000000000002</v>
      </c>
      <c r="K582" s="1">
        <f>IF('Tela de entrada'!$G$12&gt;0,IFERROR(MIN('Tela de entrada'!$G$15,MAX(J582,'Tela de entrada'!$G$14)),""),0)</f>
        <v>15</v>
      </c>
      <c r="L582" s="1">
        <f>MAX(0,(SUMIFS($K$2:$K$745,$B$2:$B$745,B582,$A$2:$A$745,A582)-SUMIFS($J$2:$J$745,$B$2:$B$745,B582,$A$2:$A$745,A582)))*((K582-'Tela de entrada'!$G$14)/(IF(SUMIFS($K$2:$K$745,$B$2:$B$745,B582,$A$2:$A$745,A582)-('Tela de entrada'!$G$14*'Tela de entrada'!$D$12)=0,1,(SUMIFS($K$2:$K$745,$B$2:$B$745,B582,$A$2:$A$745,A582)-('Tela de entrada'!$G$14*'Tela de entrada'!$D$12)))))</f>
        <v>0</v>
      </c>
      <c r="M582" s="1">
        <f>MAX(0,(SUMIFS($J$2:$J$745,$B$2:$B$745,B582,$A$2:$A$745,A582)-SUMIFS($K$2:$K$745,$B$2:$B$745,B582,$A$2:$A$745,A582)))*(('Tela de entrada'!$G$15-K582)/(IF((('Tela de entrada'!$G$15*'Tela de entrada'!$D$12)-SUMIFS($K$2:$K$745,$B$2:$B$745,B582,$A$2:$A$745,A582))=0,1,(('Tela de entrada'!$G$15*'Tela de entrada'!$D$12)-SUMIFS($K$2:$K$745,$B$2:$B$745,B582,$A$2:$A$745,A582)))))</f>
        <v>0</v>
      </c>
      <c r="N582" s="1">
        <f>IFERROR(IF(SUM('Tela de entrada'!$G$20:$G$763)&gt;0,INDEX('Tela de entrada'!$G$20:$G$763,MATCH('Contrato Firme'!D582,'Tela de entrada'!$F$20:$F$763,0),1),K582-L582+M582),0)</f>
        <v>15</v>
      </c>
    </row>
    <row r="583" spans="1:14" x14ac:dyDescent="0.25">
      <c r="A583">
        <v>1</v>
      </c>
      <c r="B583">
        <v>1</v>
      </c>
      <c r="C583">
        <v>1</v>
      </c>
      <c r="D583">
        <v>582</v>
      </c>
      <c r="E583">
        <v>1</v>
      </c>
      <c r="F583" s="1">
        <f>INDEX('Tela de entrada'!$C$20:$C$763,MATCH('Contrato Firme'!D583,'Tela de entrada'!$B$20:$B$763,0),1)</f>
        <v>9</v>
      </c>
      <c r="G583">
        <v>0</v>
      </c>
      <c r="H583">
        <f t="shared" si="22"/>
        <v>9</v>
      </c>
      <c r="I583" s="1">
        <f t="shared" si="23"/>
        <v>4.4999999999999999E-4</v>
      </c>
      <c r="J583" s="1">
        <f>IF('Tela de entrada'!$G$13="carga",('Tela de entrada'!$G$12*'Tela de entrada'!$D$12)*I583,'Tela de entrada'!$G$12)</f>
        <v>3.3479999999999999</v>
      </c>
      <c r="K583" s="1">
        <f>IF('Tela de entrada'!$G$12&gt;0,IFERROR(MIN('Tela de entrada'!$G$15,MAX(J583,'Tela de entrada'!$G$14)),""),0)</f>
        <v>3.3479999999999999</v>
      </c>
      <c r="L583" s="1">
        <f>MAX(0,(SUMIFS($K$2:$K$745,$B$2:$B$745,B583,$A$2:$A$745,A583)-SUMIFS($J$2:$J$745,$B$2:$B$745,B583,$A$2:$A$745,A583)))*((K583-'Tela de entrada'!$G$14)/(IF(SUMIFS($K$2:$K$745,$B$2:$B$745,B583,$A$2:$A$745,A583)-('Tela de entrada'!$G$14*'Tela de entrada'!$D$12)=0,1,(SUMIFS($K$2:$K$745,$B$2:$B$745,B583,$A$2:$A$745,A583)-('Tela de entrada'!$G$14*'Tela de entrada'!$D$12)))))</f>
        <v>0</v>
      </c>
      <c r="M583" s="1">
        <f>MAX(0,(SUMIFS($J$2:$J$745,$B$2:$B$745,B583,$A$2:$A$745,A583)-SUMIFS($K$2:$K$745,$B$2:$B$745,B583,$A$2:$A$745,A583)))*(('Tela de entrada'!$G$15-K583)/(IF((('Tela de entrada'!$G$15*'Tela de entrada'!$D$12)-SUMIFS($K$2:$K$745,$B$2:$B$745,B583,$A$2:$A$745,A583))=0,1,(('Tela de entrada'!$G$15*'Tela de entrada'!$D$12)-SUMIFS($K$2:$K$745,$B$2:$B$745,B583,$A$2:$A$745,A583)))))</f>
        <v>0.76093417636791372</v>
      </c>
      <c r="N583" s="1">
        <f>IFERROR(IF(SUM('Tela de entrada'!$G$20:$G$763)&gt;0,INDEX('Tela de entrada'!$G$20:$G$763,MATCH('Contrato Firme'!D583,'Tela de entrada'!$F$20:$F$763,0),1),K583-L583+M583),0)</f>
        <v>4.1089341763679137</v>
      </c>
    </row>
    <row r="584" spans="1:14" x14ac:dyDescent="0.25">
      <c r="A584">
        <v>1</v>
      </c>
      <c r="B584">
        <v>1</v>
      </c>
      <c r="C584">
        <v>1</v>
      </c>
      <c r="D584">
        <v>583</v>
      </c>
      <c r="E584">
        <v>1</v>
      </c>
      <c r="F584" s="1">
        <f>INDEX('Tela de entrada'!$C$20:$C$763,MATCH('Contrato Firme'!D584,'Tela de entrada'!$B$20:$B$763,0),1)</f>
        <v>20</v>
      </c>
      <c r="G584">
        <v>0</v>
      </c>
      <c r="H584">
        <f t="shared" si="22"/>
        <v>20</v>
      </c>
      <c r="I584" s="1">
        <f t="shared" si="23"/>
        <v>1E-3</v>
      </c>
      <c r="J584" s="1">
        <f>IF('Tela de entrada'!$G$13="carga",('Tela de entrada'!$G$12*'Tela de entrada'!$D$12)*I584,'Tela de entrada'!$G$12)</f>
        <v>7.44</v>
      </c>
      <c r="K584" s="1">
        <f>IF('Tela de entrada'!$G$12&gt;0,IFERROR(MIN('Tela de entrada'!$G$15,MAX(J584,'Tela de entrada'!$G$14)),""),0)</f>
        <v>7.44</v>
      </c>
      <c r="L584" s="1">
        <f>MAX(0,(SUMIFS($K$2:$K$745,$B$2:$B$745,B584,$A$2:$A$745,A584)-SUMIFS($J$2:$J$745,$B$2:$B$745,B584,$A$2:$A$745,A584)))*((K584-'Tela de entrada'!$G$14)/(IF(SUMIFS($K$2:$K$745,$B$2:$B$745,B584,$A$2:$A$745,A584)-('Tela de entrada'!$G$14*'Tela de entrada'!$D$12)=0,1,(SUMIFS($K$2:$K$745,$B$2:$B$745,B584,$A$2:$A$745,A584)-('Tela de entrada'!$G$14*'Tela de entrada'!$D$12)))))</f>
        <v>0</v>
      </c>
      <c r="M584" s="1">
        <f>MAX(0,(SUMIFS($J$2:$J$745,$B$2:$B$745,B584,$A$2:$A$745,A584)-SUMIFS($K$2:$K$745,$B$2:$B$745,B584,$A$2:$A$745,A584)))*(('Tela de entrada'!$G$15-K584)/(IF((('Tela de entrada'!$G$15*'Tela de entrada'!$D$12)-SUMIFS($K$2:$K$745,$B$2:$B$745,B584,$A$2:$A$745,A584))=0,1,(('Tela de entrada'!$G$15*'Tela de entrada'!$D$12)-SUMIFS($K$2:$K$745,$B$2:$B$745,B584,$A$2:$A$745,A584)))))</f>
        <v>0.49370600526445474</v>
      </c>
      <c r="N584" s="1">
        <f>IFERROR(IF(SUM('Tela de entrada'!$G$20:$G$763)&gt;0,INDEX('Tela de entrada'!$G$20:$G$763,MATCH('Contrato Firme'!D584,'Tela de entrada'!$F$20:$F$763,0),1),K584-L584+M584),0)</f>
        <v>7.9337060052644555</v>
      </c>
    </row>
    <row r="585" spans="1:14" x14ac:dyDescent="0.25">
      <c r="A585">
        <v>1</v>
      </c>
      <c r="B585">
        <v>1</v>
      </c>
      <c r="C585">
        <v>1</v>
      </c>
      <c r="D585">
        <v>584</v>
      </c>
      <c r="E585">
        <v>1</v>
      </c>
      <c r="F585" s="1">
        <f>INDEX('Tela de entrada'!$C$20:$C$763,MATCH('Contrato Firme'!D585,'Tela de entrada'!$B$20:$B$763,0),1)</f>
        <v>27</v>
      </c>
      <c r="G585">
        <v>0</v>
      </c>
      <c r="H585">
        <f t="shared" si="22"/>
        <v>27</v>
      </c>
      <c r="I585" s="1">
        <f t="shared" si="23"/>
        <v>1.3500000000000001E-3</v>
      </c>
      <c r="J585" s="1">
        <f>IF('Tela de entrada'!$G$13="carga",('Tela de entrada'!$G$12*'Tela de entrada'!$D$12)*I585,'Tela de entrada'!$G$12)</f>
        <v>10.044</v>
      </c>
      <c r="K585" s="1">
        <f>IF('Tela de entrada'!$G$12&gt;0,IFERROR(MIN('Tela de entrada'!$G$15,MAX(J585,'Tela de entrada'!$G$14)),""),0)</f>
        <v>10.044</v>
      </c>
      <c r="L585" s="1">
        <f>MAX(0,(SUMIFS($K$2:$K$745,$B$2:$B$745,B585,$A$2:$A$745,A585)-SUMIFS($J$2:$J$745,$B$2:$B$745,B585,$A$2:$A$745,A585)))*((K585-'Tela de entrada'!$G$14)/(IF(SUMIFS($K$2:$K$745,$B$2:$B$745,B585,$A$2:$A$745,A585)-('Tela de entrada'!$G$14*'Tela de entrada'!$D$12)=0,1,(SUMIFS($K$2:$K$745,$B$2:$B$745,B585,$A$2:$A$745,A585)-('Tela de entrada'!$G$14*'Tela de entrada'!$D$12)))))</f>
        <v>0</v>
      </c>
      <c r="M585" s="1">
        <f>MAX(0,(SUMIFS($J$2:$J$745,$B$2:$B$745,B585,$A$2:$A$745,A585)-SUMIFS($K$2:$K$745,$B$2:$B$745,B585,$A$2:$A$745,A585)))*(('Tela de entrada'!$G$15-K585)/(IF((('Tela de entrada'!$G$15*'Tela de entrada'!$D$12)-SUMIFS($K$2:$K$745,$B$2:$B$745,B585,$A$2:$A$745,A585))=0,1,(('Tela de entrada'!$G$15*'Tela de entrada'!$D$12)-SUMIFS($K$2:$K$745,$B$2:$B$745,B585,$A$2:$A$745,A585)))))</f>
        <v>0.32365171456225367</v>
      </c>
      <c r="N585" s="1">
        <f>IFERROR(IF(SUM('Tela de entrada'!$G$20:$G$763)&gt;0,INDEX('Tela de entrada'!$G$20:$G$763,MATCH('Contrato Firme'!D585,'Tela de entrada'!$F$20:$F$763,0),1),K585-L585+M585),0)</f>
        <v>10.367651714562253</v>
      </c>
    </row>
    <row r="586" spans="1:14" x14ac:dyDescent="0.25">
      <c r="A586">
        <v>1</v>
      </c>
      <c r="B586">
        <v>1</v>
      </c>
      <c r="C586">
        <v>1</v>
      </c>
      <c r="D586">
        <v>585</v>
      </c>
      <c r="E586">
        <v>1</v>
      </c>
      <c r="F586" s="1">
        <f>INDEX('Tela de entrada'!$C$20:$C$763,MATCH('Contrato Firme'!D586,'Tela de entrada'!$B$20:$B$763,0),1)</f>
        <v>43</v>
      </c>
      <c r="G586">
        <v>0</v>
      </c>
      <c r="H586">
        <f t="shared" si="22"/>
        <v>43</v>
      </c>
      <c r="I586" s="1">
        <f t="shared" si="23"/>
        <v>2.15E-3</v>
      </c>
      <c r="J586" s="1">
        <f>IF('Tela de entrada'!$G$13="carga",('Tela de entrada'!$G$12*'Tela de entrada'!$D$12)*I586,'Tela de entrada'!$G$12)</f>
        <v>15.996</v>
      </c>
      <c r="K586" s="1">
        <f>IF('Tela de entrada'!$G$12&gt;0,IFERROR(MIN('Tela de entrada'!$G$15,MAX(J586,'Tela de entrada'!$G$14)),""),0)</f>
        <v>15</v>
      </c>
      <c r="L586" s="1">
        <f>MAX(0,(SUMIFS($K$2:$K$745,$B$2:$B$745,B586,$A$2:$A$745,A586)-SUMIFS($J$2:$J$745,$B$2:$B$745,B586,$A$2:$A$745,A586)))*((K586-'Tela de entrada'!$G$14)/(IF(SUMIFS($K$2:$K$745,$B$2:$B$745,B586,$A$2:$A$745,A586)-('Tela de entrada'!$G$14*'Tela de entrada'!$D$12)=0,1,(SUMIFS($K$2:$K$745,$B$2:$B$745,B586,$A$2:$A$745,A586)-('Tela de entrada'!$G$14*'Tela de entrada'!$D$12)))))</f>
        <v>0</v>
      </c>
      <c r="M586" s="1">
        <f>MAX(0,(SUMIFS($J$2:$J$745,$B$2:$B$745,B586,$A$2:$A$745,A586)-SUMIFS($K$2:$K$745,$B$2:$B$745,B586,$A$2:$A$745,A586)))*(('Tela de entrada'!$G$15-K586)/(IF((('Tela de entrada'!$G$15*'Tela de entrada'!$D$12)-SUMIFS($K$2:$K$745,$B$2:$B$745,B586,$A$2:$A$745,A586))=0,1,(('Tela de entrada'!$G$15*'Tela de entrada'!$D$12)-SUMIFS($K$2:$K$745,$B$2:$B$745,B586,$A$2:$A$745,A586)))))</f>
        <v>0</v>
      </c>
      <c r="N586" s="1">
        <f>IFERROR(IF(SUM('Tela de entrada'!$G$20:$G$763)&gt;0,INDEX('Tela de entrada'!$G$20:$G$763,MATCH('Contrato Firme'!D586,'Tela de entrada'!$F$20:$F$763,0),1),K586-L586+M586),0)</f>
        <v>15</v>
      </c>
    </row>
    <row r="587" spans="1:14" x14ac:dyDescent="0.25">
      <c r="A587">
        <v>1</v>
      </c>
      <c r="B587">
        <v>1</v>
      </c>
      <c r="C587">
        <v>1</v>
      </c>
      <c r="D587">
        <v>586</v>
      </c>
      <c r="E587">
        <v>1</v>
      </c>
      <c r="F587" s="1">
        <f>INDEX('Tela de entrada'!$C$20:$C$763,MATCH('Contrato Firme'!D587,'Tela de entrada'!$B$20:$B$763,0),1)</f>
        <v>39</v>
      </c>
      <c r="G587">
        <v>0</v>
      </c>
      <c r="H587">
        <f t="shared" si="22"/>
        <v>39</v>
      </c>
      <c r="I587" s="1">
        <f t="shared" si="23"/>
        <v>1.9499999999999999E-3</v>
      </c>
      <c r="J587" s="1">
        <f>IF('Tela de entrada'!$G$13="carga",('Tela de entrada'!$G$12*'Tela de entrada'!$D$12)*I587,'Tela de entrada'!$G$12)</f>
        <v>14.507999999999999</v>
      </c>
      <c r="K587" s="1">
        <f>IF('Tela de entrada'!$G$12&gt;0,IFERROR(MIN('Tela de entrada'!$G$15,MAX(J587,'Tela de entrada'!$G$14)),""),0)</f>
        <v>14.507999999999999</v>
      </c>
      <c r="L587" s="1">
        <f>MAX(0,(SUMIFS($K$2:$K$745,$B$2:$B$745,B587,$A$2:$A$745,A587)-SUMIFS($J$2:$J$745,$B$2:$B$745,B587,$A$2:$A$745,A587)))*((K587-'Tela de entrada'!$G$14)/(IF(SUMIFS($K$2:$K$745,$B$2:$B$745,B587,$A$2:$A$745,A587)-('Tela de entrada'!$G$14*'Tela de entrada'!$D$12)=0,1,(SUMIFS($K$2:$K$745,$B$2:$B$745,B587,$A$2:$A$745,A587)-('Tela de entrada'!$G$14*'Tela de entrada'!$D$12)))))</f>
        <v>0</v>
      </c>
      <c r="M587" s="1">
        <f>MAX(0,(SUMIFS($J$2:$J$745,$B$2:$B$745,B587,$A$2:$A$745,A587)-SUMIFS($K$2:$K$745,$B$2:$B$745,B587,$A$2:$A$745,A587)))*(('Tela de entrada'!$G$15-K587)/(IF((('Tela de entrada'!$G$15*'Tela de entrada'!$D$12)-SUMIFS($K$2:$K$745,$B$2:$B$745,B587,$A$2:$A$745,A587))=0,1,(('Tela de entrada'!$G$15*'Tela de entrada'!$D$12)-SUMIFS($K$2:$K$745,$B$2:$B$745,B587,$A$2:$A$745,A587)))))</f>
        <v>3.2130073358480449E-2</v>
      </c>
      <c r="N587" s="1">
        <f>IFERROR(IF(SUM('Tela de entrada'!$G$20:$G$763)&gt;0,INDEX('Tela de entrada'!$G$20:$G$763,MATCH('Contrato Firme'!D587,'Tela de entrada'!$F$20:$F$763,0),1),K587-L587+M587),0)</f>
        <v>14.54013007335848</v>
      </c>
    </row>
    <row r="588" spans="1:14" x14ac:dyDescent="0.25">
      <c r="A588">
        <v>1</v>
      </c>
      <c r="B588">
        <v>1</v>
      </c>
      <c r="C588">
        <v>1</v>
      </c>
      <c r="D588">
        <v>587</v>
      </c>
      <c r="E588">
        <v>1</v>
      </c>
      <c r="F588" s="1">
        <f>INDEX('Tela de entrada'!$C$20:$C$763,MATCH('Contrato Firme'!D588,'Tela de entrada'!$B$20:$B$763,0),1)</f>
        <v>24</v>
      </c>
      <c r="G588">
        <v>0</v>
      </c>
      <c r="H588">
        <f t="shared" si="22"/>
        <v>24</v>
      </c>
      <c r="I588" s="1">
        <f t="shared" si="23"/>
        <v>1.1999999999999999E-3</v>
      </c>
      <c r="J588" s="1">
        <f>IF('Tela de entrada'!$G$13="carga",('Tela de entrada'!$G$12*'Tela de entrada'!$D$12)*I588,'Tela de entrada'!$G$12)</f>
        <v>8.927999999999999</v>
      </c>
      <c r="K588" s="1">
        <f>IF('Tela de entrada'!$G$12&gt;0,IFERROR(MIN('Tela de entrada'!$G$15,MAX(J588,'Tela de entrada'!$G$14)),""),0)</f>
        <v>8.927999999999999</v>
      </c>
      <c r="L588" s="1">
        <f>MAX(0,(SUMIFS($K$2:$K$745,$B$2:$B$745,B588,$A$2:$A$745,A588)-SUMIFS($J$2:$J$745,$B$2:$B$745,B588,$A$2:$A$745,A588)))*((K588-'Tela de entrada'!$G$14)/(IF(SUMIFS($K$2:$K$745,$B$2:$B$745,B588,$A$2:$A$745,A588)-('Tela de entrada'!$G$14*'Tela de entrada'!$D$12)=0,1,(SUMIFS($K$2:$K$745,$B$2:$B$745,B588,$A$2:$A$745,A588)-('Tela de entrada'!$G$14*'Tela de entrada'!$D$12)))))</f>
        <v>0</v>
      </c>
      <c r="M588" s="1">
        <f>MAX(0,(SUMIFS($J$2:$J$745,$B$2:$B$745,B588,$A$2:$A$745,A588)-SUMIFS($K$2:$K$745,$B$2:$B$745,B588,$A$2:$A$745,A588)))*(('Tela de entrada'!$G$15-K588)/(IF((('Tela de entrada'!$G$15*'Tela de entrada'!$D$12)-SUMIFS($K$2:$K$745,$B$2:$B$745,B588,$A$2:$A$745,A588))=0,1,(('Tela de entrada'!$G$15*'Tela de entrada'!$D$12)-SUMIFS($K$2:$K$745,$B$2:$B$745,B588,$A$2:$A$745,A588)))))</f>
        <v>0.39653212486319711</v>
      </c>
      <c r="N588" s="1">
        <f>IFERROR(IF(SUM('Tela de entrada'!$G$20:$G$763)&gt;0,INDEX('Tela de entrada'!$G$20:$G$763,MATCH('Contrato Firme'!D588,'Tela de entrada'!$F$20:$F$763,0),1),K588-L588+M588),0)</f>
        <v>9.3245321248631967</v>
      </c>
    </row>
    <row r="589" spans="1:14" x14ac:dyDescent="0.25">
      <c r="A589">
        <v>1</v>
      </c>
      <c r="B589">
        <v>1</v>
      </c>
      <c r="C589">
        <v>1</v>
      </c>
      <c r="D589">
        <v>588</v>
      </c>
      <c r="E589">
        <v>1</v>
      </c>
      <c r="F589" s="1">
        <f>INDEX('Tela de entrada'!$C$20:$C$763,MATCH('Contrato Firme'!D589,'Tela de entrada'!$B$20:$B$763,0),1)</f>
        <v>45</v>
      </c>
      <c r="G589">
        <v>0</v>
      </c>
      <c r="H589">
        <f t="shared" si="22"/>
        <v>45</v>
      </c>
      <c r="I589" s="1">
        <f t="shared" si="23"/>
        <v>2.2499999999999998E-3</v>
      </c>
      <c r="J589" s="1">
        <f>IF('Tela de entrada'!$G$13="carga",('Tela de entrada'!$G$12*'Tela de entrada'!$D$12)*I589,'Tela de entrada'!$G$12)</f>
        <v>16.739999999999998</v>
      </c>
      <c r="K589" s="1">
        <f>IF('Tela de entrada'!$G$12&gt;0,IFERROR(MIN('Tela de entrada'!$G$15,MAX(J589,'Tela de entrada'!$G$14)),""),0)</f>
        <v>15</v>
      </c>
      <c r="L589" s="1">
        <f>MAX(0,(SUMIFS($K$2:$K$745,$B$2:$B$745,B589,$A$2:$A$745,A589)-SUMIFS($J$2:$J$745,$B$2:$B$745,B589,$A$2:$A$745,A589)))*((K589-'Tela de entrada'!$G$14)/(IF(SUMIFS($K$2:$K$745,$B$2:$B$745,B589,$A$2:$A$745,A589)-('Tela de entrada'!$G$14*'Tela de entrada'!$D$12)=0,1,(SUMIFS($K$2:$K$745,$B$2:$B$745,B589,$A$2:$A$745,A589)-('Tela de entrada'!$G$14*'Tela de entrada'!$D$12)))))</f>
        <v>0</v>
      </c>
      <c r="M589" s="1">
        <f>MAX(0,(SUMIFS($J$2:$J$745,$B$2:$B$745,B589,$A$2:$A$745,A589)-SUMIFS($K$2:$K$745,$B$2:$B$745,B589,$A$2:$A$745,A589)))*(('Tela de entrada'!$G$15-K589)/(IF((('Tela de entrada'!$G$15*'Tela de entrada'!$D$12)-SUMIFS($K$2:$K$745,$B$2:$B$745,B589,$A$2:$A$745,A589))=0,1,(('Tela de entrada'!$G$15*'Tela de entrada'!$D$12)-SUMIFS($K$2:$K$745,$B$2:$B$745,B589,$A$2:$A$745,A589)))))</f>
        <v>0</v>
      </c>
      <c r="N589" s="1">
        <f>IFERROR(IF(SUM('Tela de entrada'!$G$20:$G$763)&gt;0,INDEX('Tela de entrada'!$G$20:$G$763,MATCH('Contrato Firme'!D589,'Tela de entrada'!$F$20:$F$763,0),1),K589-L589+M589),0)</f>
        <v>15</v>
      </c>
    </row>
    <row r="590" spans="1:14" x14ac:dyDescent="0.25">
      <c r="A590">
        <v>1</v>
      </c>
      <c r="B590">
        <v>1</v>
      </c>
      <c r="C590">
        <v>1</v>
      </c>
      <c r="D590">
        <v>589</v>
      </c>
      <c r="E590">
        <v>1</v>
      </c>
      <c r="F590" s="1">
        <f>INDEX('Tela de entrada'!$C$20:$C$763,MATCH('Contrato Firme'!D590,'Tela de entrada'!$B$20:$B$763,0),1)</f>
        <v>14</v>
      </c>
      <c r="G590">
        <v>0</v>
      </c>
      <c r="H590">
        <f t="shared" si="22"/>
        <v>14</v>
      </c>
      <c r="I590" s="1">
        <f t="shared" si="23"/>
        <v>6.9999999999999999E-4</v>
      </c>
      <c r="J590" s="1">
        <f>IF('Tela de entrada'!$G$13="carga",('Tela de entrada'!$G$12*'Tela de entrada'!$D$12)*I590,'Tela de entrada'!$G$12)</f>
        <v>5.2080000000000002</v>
      </c>
      <c r="K590" s="1">
        <f>IF('Tela de entrada'!$G$12&gt;0,IFERROR(MIN('Tela de entrada'!$G$15,MAX(J590,'Tela de entrada'!$G$14)),""),0)</f>
        <v>5.2080000000000002</v>
      </c>
      <c r="L590" s="1">
        <f>MAX(0,(SUMIFS($K$2:$K$745,$B$2:$B$745,B590,$A$2:$A$745,A590)-SUMIFS($J$2:$J$745,$B$2:$B$745,B590,$A$2:$A$745,A590)))*((K590-'Tela de entrada'!$G$14)/(IF(SUMIFS($K$2:$K$745,$B$2:$B$745,B590,$A$2:$A$745,A590)-('Tela de entrada'!$G$14*'Tela de entrada'!$D$12)=0,1,(SUMIFS($K$2:$K$745,$B$2:$B$745,B590,$A$2:$A$745,A590)-('Tela de entrada'!$G$14*'Tela de entrada'!$D$12)))))</f>
        <v>0</v>
      </c>
      <c r="M590" s="1">
        <f>MAX(0,(SUMIFS($J$2:$J$745,$B$2:$B$745,B590,$A$2:$A$745,A590)-SUMIFS($K$2:$K$745,$B$2:$B$745,B590,$A$2:$A$745,A590)))*(('Tela de entrada'!$G$15-K590)/(IF((('Tela de entrada'!$G$15*'Tela de entrada'!$D$12)-SUMIFS($K$2:$K$745,$B$2:$B$745,B590,$A$2:$A$745,A590))=0,1,(('Tela de entrada'!$G$15*'Tela de entrada'!$D$12)-SUMIFS($K$2:$K$745,$B$2:$B$745,B590,$A$2:$A$745,A590)))))</f>
        <v>0.6394668258663414</v>
      </c>
      <c r="N590" s="1">
        <f>IFERROR(IF(SUM('Tela de entrada'!$G$20:$G$763)&gt;0,INDEX('Tela de entrada'!$G$20:$G$763,MATCH('Contrato Firme'!D590,'Tela de entrada'!$F$20:$F$763,0),1),K590-L590+M590),0)</f>
        <v>5.8474668258663414</v>
      </c>
    </row>
    <row r="591" spans="1:14" x14ac:dyDescent="0.25">
      <c r="A591">
        <v>1</v>
      </c>
      <c r="B591">
        <v>1</v>
      </c>
      <c r="C591">
        <v>1</v>
      </c>
      <c r="D591">
        <v>590</v>
      </c>
      <c r="E591">
        <v>1</v>
      </c>
      <c r="F591" s="1">
        <f>INDEX('Tela de entrada'!$C$20:$C$763,MATCH('Contrato Firme'!D591,'Tela de entrada'!$B$20:$B$763,0),1)</f>
        <v>12</v>
      </c>
      <c r="G591">
        <v>0</v>
      </c>
      <c r="H591">
        <f t="shared" si="22"/>
        <v>12</v>
      </c>
      <c r="I591" s="1">
        <f t="shared" si="23"/>
        <v>5.9999999999999995E-4</v>
      </c>
      <c r="J591" s="1">
        <f>IF('Tela de entrada'!$G$13="carga",('Tela de entrada'!$G$12*'Tela de entrada'!$D$12)*I591,'Tela de entrada'!$G$12)</f>
        <v>4.4639999999999995</v>
      </c>
      <c r="K591" s="1">
        <f>IF('Tela de entrada'!$G$12&gt;0,IFERROR(MIN('Tela de entrada'!$G$15,MAX(J591,'Tela de entrada'!$G$14)),""),0)</f>
        <v>4.4639999999999995</v>
      </c>
      <c r="L591" s="1">
        <f>MAX(0,(SUMIFS($K$2:$K$745,$B$2:$B$745,B591,$A$2:$A$745,A591)-SUMIFS($J$2:$J$745,$B$2:$B$745,B591,$A$2:$A$745,A591)))*((K591-'Tela de entrada'!$G$14)/(IF(SUMIFS($K$2:$K$745,$B$2:$B$745,B591,$A$2:$A$745,A591)-('Tela de entrada'!$G$14*'Tela de entrada'!$D$12)=0,1,(SUMIFS($K$2:$K$745,$B$2:$B$745,B591,$A$2:$A$745,A591)-('Tela de entrada'!$G$14*'Tela de entrada'!$D$12)))))</f>
        <v>0</v>
      </c>
      <c r="M591" s="1">
        <f>MAX(0,(SUMIFS($J$2:$J$745,$B$2:$B$745,B591,$A$2:$A$745,A591)-SUMIFS($K$2:$K$745,$B$2:$B$745,B591,$A$2:$A$745,A591)))*(('Tela de entrada'!$G$15-K591)/(IF((('Tela de entrada'!$G$15*'Tela de entrada'!$D$12)-SUMIFS($K$2:$K$745,$B$2:$B$745,B591,$A$2:$A$745,A591))=0,1,(('Tela de entrada'!$G$15*'Tela de entrada'!$D$12)-SUMIFS($K$2:$K$745,$B$2:$B$745,B591,$A$2:$A$745,A591)))))</f>
        <v>0.68805376606697044</v>
      </c>
      <c r="N591" s="1">
        <f>IFERROR(IF(SUM('Tela de entrada'!$G$20:$G$763)&gt;0,INDEX('Tela de entrada'!$G$20:$G$763,MATCH('Contrato Firme'!D591,'Tela de entrada'!$F$20:$F$763,0),1),K591-L591+M591),0)</f>
        <v>5.1520537660669703</v>
      </c>
    </row>
    <row r="592" spans="1:14" x14ac:dyDescent="0.25">
      <c r="A592">
        <v>1</v>
      </c>
      <c r="B592">
        <v>1</v>
      </c>
      <c r="C592">
        <v>1</v>
      </c>
      <c r="D592">
        <v>591</v>
      </c>
      <c r="E592">
        <v>1</v>
      </c>
      <c r="F592" s="1">
        <f>INDEX('Tela de entrada'!$C$20:$C$763,MATCH('Contrato Firme'!D592,'Tela de entrada'!$B$20:$B$763,0),1)</f>
        <v>7</v>
      </c>
      <c r="G592">
        <v>0</v>
      </c>
      <c r="H592">
        <f t="shared" si="22"/>
        <v>7</v>
      </c>
      <c r="I592" s="1">
        <f t="shared" si="23"/>
        <v>3.5E-4</v>
      </c>
      <c r="J592" s="1">
        <f>IF('Tela de entrada'!$G$13="carga",('Tela de entrada'!$G$12*'Tela de entrada'!$D$12)*I592,'Tela de entrada'!$G$12)</f>
        <v>2.6040000000000001</v>
      </c>
      <c r="K592" s="1">
        <f>IF('Tela de entrada'!$G$12&gt;0,IFERROR(MIN('Tela de entrada'!$G$15,MAX(J592,'Tela de entrada'!$G$14)),""),0)</f>
        <v>3</v>
      </c>
      <c r="L592" s="1">
        <f>MAX(0,(SUMIFS($K$2:$K$745,$B$2:$B$745,B592,$A$2:$A$745,A592)-SUMIFS($J$2:$J$745,$B$2:$B$745,B592,$A$2:$A$745,A592)))*((K592-'Tela de entrada'!$G$14)/(IF(SUMIFS($K$2:$K$745,$B$2:$B$745,B592,$A$2:$A$745,A592)-('Tela de entrada'!$G$14*'Tela de entrada'!$D$12)=0,1,(SUMIFS($K$2:$K$745,$B$2:$B$745,B592,$A$2:$A$745,A592)-('Tela de entrada'!$G$14*'Tela de entrada'!$D$12)))))</f>
        <v>0</v>
      </c>
      <c r="M592" s="1">
        <f>MAX(0,(SUMIFS($J$2:$J$745,$B$2:$B$745,B592,$A$2:$A$745,A592)-SUMIFS($K$2:$K$745,$B$2:$B$745,B592,$A$2:$A$745,A592)))*(('Tela de entrada'!$G$15-K592)/(IF((('Tela de entrada'!$G$15*'Tela de entrada'!$D$12)-SUMIFS($K$2:$K$745,$B$2:$B$745,B592,$A$2:$A$745,A592))=0,1,(('Tela de entrada'!$G$15*'Tela de entrada'!$D$12)-SUMIFS($K$2:$K$745,$B$2:$B$745,B592,$A$2:$A$745,A592)))))</f>
        <v>0.78366032581659484</v>
      </c>
      <c r="N592" s="1">
        <f>IFERROR(IF(SUM('Tela de entrada'!$G$20:$G$763)&gt;0,INDEX('Tela de entrada'!$G$20:$G$763,MATCH('Contrato Firme'!D592,'Tela de entrada'!$F$20:$F$763,0),1),K592-L592+M592),0)</f>
        <v>3.7836603258165948</v>
      </c>
    </row>
    <row r="593" spans="1:14" x14ac:dyDescent="0.25">
      <c r="A593">
        <v>1</v>
      </c>
      <c r="B593">
        <v>1</v>
      </c>
      <c r="C593">
        <v>1</v>
      </c>
      <c r="D593">
        <v>592</v>
      </c>
      <c r="E593">
        <v>1</v>
      </c>
      <c r="F593" s="1">
        <f>INDEX('Tela de entrada'!$C$20:$C$763,MATCH('Contrato Firme'!D593,'Tela de entrada'!$B$20:$B$763,0),1)</f>
        <v>44</v>
      </c>
      <c r="G593">
        <v>0</v>
      </c>
      <c r="H593">
        <f t="shared" si="22"/>
        <v>44</v>
      </c>
      <c r="I593" s="1">
        <f t="shared" si="23"/>
        <v>2.2000000000000001E-3</v>
      </c>
      <c r="J593" s="1">
        <f>IF('Tela de entrada'!$G$13="carga",('Tela de entrada'!$G$12*'Tela de entrada'!$D$12)*I593,'Tela de entrada'!$G$12)</f>
        <v>16.368000000000002</v>
      </c>
      <c r="K593" s="1">
        <f>IF('Tela de entrada'!$G$12&gt;0,IFERROR(MIN('Tela de entrada'!$G$15,MAX(J593,'Tela de entrada'!$G$14)),""),0)</f>
        <v>15</v>
      </c>
      <c r="L593" s="1">
        <f>MAX(0,(SUMIFS($K$2:$K$745,$B$2:$B$745,B593,$A$2:$A$745,A593)-SUMIFS($J$2:$J$745,$B$2:$B$745,B593,$A$2:$A$745,A593)))*((K593-'Tela de entrada'!$G$14)/(IF(SUMIFS($K$2:$K$745,$B$2:$B$745,B593,$A$2:$A$745,A593)-('Tela de entrada'!$G$14*'Tela de entrada'!$D$12)=0,1,(SUMIFS($K$2:$K$745,$B$2:$B$745,B593,$A$2:$A$745,A593)-('Tela de entrada'!$G$14*'Tela de entrada'!$D$12)))))</f>
        <v>0</v>
      </c>
      <c r="M593" s="1">
        <f>MAX(0,(SUMIFS($J$2:$J$745,$B$2:$B$745,B593,$A$2:$A$745,A593)-SUMIFS($K$2:$K$745,$B$2:$B$745,B593,$A$2:$A$745,A593)))*(('Tela de entrada'!$G$15-K593)/(IF((('Tela de entrada'!$G$15*'Tela de entrada'!$D$12)-SUMIFS($K$2:$K$745,$B$2:$B$745,B593,$A$2:$A$745,A593))=0,1,(('Tela de entrada'!$G$15*'Tela de entrada'!$D$12)-SUMIFS($K$2:$K$745,$B$2:$B$745,B593,$A$2:$A$745,A593)))))</f>
        <v>0</v>
      </c>
      <c r="N593" s="1">
        <f>IFERROR(IF(SUM('Tela de entrada'!$G$20:$G$763)&gt;0,INDEX('Tela de entrada'!$G$20:$G$763,MATCH('Contrato Firme'!D593,'Tela de entrada'!$F$20:$F$763,0),1),K593-L593+M593),0)</f>
        <v>15</v>
      </c>
    </row>
    <row r="594" spans="1:14" x14ac:dyDescent="0.25">
      <c r="A594">
        <v>1</v>
      </c>
      <c r="B594">
        <v>1</v>
      </c>
      <c r="C594">
        <v>1</v>
      </c>
      <c r="D594">
        <v>593</v>
      </c>
      <c r="E594">
        <v>1</v>
      </c>
      <c r="F594" s="1">
        <f>INDEX('Tela de entrada'!$C$20:$C$763,MATCH('Contrato Firme'!D594,'Tela de entrada'!$B$20:$B$763,0),1)</f>
        <v>21</v>
      </c>
      <c r="G594">
        <v>0</v>
      </c>
      <c r="H594">
        <f t="shared" si="22"/>
        <v>21</v>
      </c>
      <c r="I594" s="1">
        <f t="shared" si="23"/>
        <v>1.0499999999999999E-3</v>
      </c>
      <c r="J594" s="1">
        <f>IF('Tela de entrada'!$G$13="carga",('Tela de entrada'!$G$12*'Tela de entrada'!$D$12)*I594,'Tela de entrada'!$G$12)</f>
        <v>7.8119999999999994</v>
      </c>
      <c r="K594" s="1">
        <f>IF('Tela de entrada'!$G$12&gt;0,IFERROR(MIN('Tela de entrada'!$G$15,MAX(J594,'Tela de entrada'!$G$14)),""),0)</f>
        <v>7.8119999999999994</v>
      </c>
      <c r="L594" s="1">
        <f>MAX(0,(SUMIFS($K$2:$K$745,$B$2:$B$745,B594,$A$2:$A$745,A594)-SUMIFS($J$2:$J$745,$B$2:$B$745,B594,$A$2:$A$745,A594)))*((K594-'Tela de entrada'!$G$14)/(IF(SUMIFS($K$2:$K$745,$B$2:$B$745,B594,$A$2:$A$745,A594)-('Tela de entrada'!$G$14*'Tela de entrada'!$D$12)=0,1,(SUMIFS($K$2:$K$745,$B$2:$B$745,B594,$A$2:$A$745,A594)-('Tela de entrada'!$G$14*'Tela de entrada'!$D$12)))))</f>
        <v>0</v>
      </c>
      <c r="M594" s="1">
        <f>MAX(0,(SUMIFS($J$2:$J$745,$B$2:$B$745,B594,$A$2:$A$745,A594)-SUMIFS($K$2:$K$745,$B$2:$B$745,B594,$A$2:$A$745,A594)))*(('Tela de entrada'!$G$15-K594)/(IF((('Tela de entrada'!$G$15*'Tela de entrada'!$D$12)-SUMIFS($K$2:$K$745,$B$2:$B$745,B594,$A$2:$A$745,A594))=0,1,(('Tela de entrada'!$G$15*'Tela de entrada'!$D$12)-SUMIFS($K$2:$K$745,$B$2:$B$745,B594,$A$2:$A$745,A594)))))</f>
        <v>0.46941253516414039</v>
      </c>
      <c r="N594" s="1">
        <f>IFERROR(IF(SUM('Tela de entrada'!$G$20:$G$763)&gt;0,INDEX('Tela de entrada'!$G$20:$G$763,MATCH('Contrato Firme'!D594,'Tela de entrada'!$F$20:$F$763,0),1),K594-L594+M594),0)</f>
        <v>8.2814125351641401</v>
      </c>
    </row>
    <row r="595" spans="1:14" x14ac:dyDescent="0.25">
      <c r="A595">
        <v>1</v>
      </c>
      <c r="B595">
        <v>1</v>
      </c>
      <c r="C595">
        <v>1</v>
      </c>
      <c r="D595">
        <v>594</v>
      </c>
      <c r="E595">
        <v>1</v>
      </c>
      <c r="F595" s="1">
        <f>INDEX('Tela de entrada'!$C$20:$C$763,MATCH('Contrato Firme'!D595,'Tela de entrada'!$B$20:$B$763,0),1)</f>
        <v>34</v>
      </c>
      <c r="G595">
        <v>0</v>
      </c>
      <c r="H595">
        <f t="shared" si="22"/>
        <v>34</v>
      </c>
      <c r="I595" s="1">
        <f t="shared" si="23"/>
        <v>1.6999999999999999E-3</v>
      </c>
      <c r="J595" s="1">
        <f>IF('Tela de entrada'!$G$13="carga",('Tela de entrada'!$G$12*'Tela de entrada'!$D$12)*I595,'Tela de entrada'!$G$12)</f>
        <v>12.648</v>
      </c>
      <c r="K595" s="1">
        <f>IF('Tela de entrada'!$G$12&gt;0,IFERROR(MIN('Tela de entrada'!$G$15,MAX(J595,'Tela de entrada'!$G$14)),""),0)</f>
        <v>12.648</v>
      </c>
      <c r="L595" s="1">
        <f>MAX(0,(SUMIFS($K$2:$K$745,$B$2:$B$745,B595,$A$2:$A$745,A595)-SUMIFS($J$2:$J$745,$B$2:$B$745,B595,$A$2:$A$745,A595)))*((K595-'Tela de entrada'!$G$14)/(IF(SUMIFS($K$2:$K$745,$B$2:$B$745,B595,$A$2:$A$745,A595)-('Tela de entrada'!$G$14*'Tela de entrada'!$D$12)=0,1,(SUMIFS($K$2:$K$745,$B$2:$B$745,B595,$A$2:$A$745,A595)-('Tela de entrada'!$G$14*'Tela de entrada'!$D$12)))))</f>
        <v>0</v>
      </c>
      <c r="M595" s="1">
        <f>MAX(0,(SUMIFS($J$2:$J$745,$B$2:$B$745,B595,$A$2:$A$745,A595)-SUMIFS($K$2:$K$745,$B$2:$B$745,B595,$A$2:$A$745,A595)))*(('Tela de entrada'!$G$15-K595)/(IF((('Tela de entrada'!$G$15*'Tela de entrada'!$D$12)-SUMIFS($K$2:$K$745,$B$2:$B$745,B595,$A$2:$A$745,A595))=0,1,(('Tela de entrada'!$G$15*'Tela de entrada'!$D$12)-SUMIFS($K$2:$K$745,$B$2:$B$745,B595,$A$2:$A$745,A595)))))</f>
        <v>0.15359742386005262</v>
      </c>
      <c r="N595" s="1">
        <f>IFERROR(IF(SUM('Tela de entrada'!$G$20:$G$763)&gt;0,INDEX('Tela de entrada'!$G$20:$G$763,MATCH('Contrato Firme'!D595,'Tela de entrada'!$F$20:$F$763,0),1),K595-L595+M595),0)</f>
        <v>12.801597423860052</v>
      </c>
    </row>
    <row r="596" spans="1:14" x14ac:dyDescent="0.25">
      <c r="A596">
        <v>1</v>
      </c>
      <c r="B596">
        <v>1</v>
      </c>
      <c r="C596">
        <v>1</v>
      </c>
      <c r="D596">
        <v>595</v>
      </c>
      <c r="E596">
        <v>1</v>
      </c>
      <c r="F596" s="1">
        <f>INDEX('Tela de entrada'!$C$20:$C$763,MATCH('Contrato Firme'!D596,'Tela de entrada'!$B$20:$B$763,0),1)</f>
        <v>40</v>
      </c>
      <c r="G596">
        <v>0</v>
      </c>
      <c r="H596">
        <f t="shared" si="22"/>
        <v>40</v>
      </c>
      <c r="I596" s="1">
        <f t="shared" si="23"/>
        <v>2E-3</v>
      </c>
      <c r="J596" s="1">
        <f>IF('Tela de entrada'!$G$13="carga",('Tela de entrada'!$G$12*'Tela de entrada'!$D$12)*I596,'Tela de entrada'!$G$12)</f>
        <v>14.88</v>
      </c>
      <c r="K596" s="1">
        <f>IF('Tela de entrada'!$G$12&gt;0,IFERROR(MIN('Tela de entrada'!$G$15,MAX(J596,'Tela de entrada'!$G$14)),""),0)</f>
        <v>14.88</v>
      </c>
      <c r="L596" s="1">
        <f>MAX(0,(SUMIFS($K$2:$K$745,$B$2:$B$745,B596,$A$2:$A$745,A596)-SUMIFS($J$2:$J$745,$B$2:$B$745,B596,$A$2:$A$745,A596)))*((K596-'Tela de entrada'!$G$14)/(IF(SUMIFS($K$2:$K$745,$B$2:$B$745,B596,$A$2:$A$745,A596)-('Tela de entrada'!$G$14*'Tela de entrada'!$D$12)=0,1,(SUMIFS($K$2:$K$745,$B$2:$B$745,B596,$A$2:$A$745,A596)-('Tela de entrada'!$G$14*'Tela de entrada'!$D$12)))))</f>
        <v>0</v>
      </c>
      <c r="M596" s="1">
        <f>MAX(0,(SUMIFS($J$2:$J$745,$B$2:$B$745,B596,$A$2:$A$745,A596)-SUMIFS($K$2:$K$745,$B$2:$B$745,B596,$A$2:$A$745,A596)))*(('Tela de entrada'!$G$15-K596)/(IF((('Tela de entrada'!$G$15*'Tela de entrada'!$D$12)-SUMIFS($K$2:$K$745,$B$2:$B$745,B596,$A$2:$A$745,A596))=0,1,(('Tela de entrada'!$G$15*'Tela de entrada'!$D$12)-SUMIFS($K$2:$K$745,$B$2:$B$745,B596,$A$2:$A$745,A596)))))</f>
        <v>7.8366032581658977E-3</v>
      </c>
      <c r="N596" s="1">
        <f>IFERROR(IF(SUM('Tela de entrada'!$G$20:$G$763)&gt;0,INDEX('Tela de entrada'!$G$20:$G$763,MATCH('Contrato Firme'!D596,'Tela de entrada'!$F$20:$F$763,0),1),K596-L596+M596),0)</f>
        <v>14.887836603258167</v>
      </c>
    </row>
    <row r="597" spans="1:14" x14ac:dyDescent="0.25">
      <c r="A597">
        <v>1</v>
      </c>
      <c r="B597">
        <v>1</v>
      </c>
      <c r="C597">
        <v>1</v>
      </c>
      <c r="D597">
        <v>596</v>
      </c>
      <c r="E597">
        <v>1</v>
      </c>
      <c r="F597" s="1">
        <f>INDEX('Tela de entrada'!$C$20:$C$763,MATCH('Contrato Firme'!D597,'Tela de entrada'!$B$20:$B$763,0),1)</f>
        <v>46</v>
      </c>
      <c r="G597">
        <v>0</v>
      </c>
      <c r="H597">
        <f t="shared" si="22"/>
        <v>46</v>
      </c>
      <c r="I597" s="1">
        <f t="shared" si="23"/>
        <v>2.3E-3</v>
      </c>
      <c r="J597" s="1">
        <f>IF('Tela de entrada'!$G$13="carga",('Tela de entrada'!$G$12*'Tela de entrada'!$D$12)*I597,'Tela de entrada'!$G$12)</f>
        <v>17.111999999999998</v>
      </c>
      <c r="K597" s="1">
        <f>IF('Tela de entrada'!$G$12&gt;0,IFERROR(MIN('Tela de entrada'!$G$15,MAX(J597,'Tela de entrada'!$G$14)),""),0)</f>
        <v>15</v>
      </c>
      <c r="L597" s="1">
        <f>MAX(0,(SUMIFS($K$2:$K$745,$B$2:$B$745,B597,$A$2:$A$745,A597)-SUMIFS($J$2:$J$745,$B$2:$B$745,B597,$A$2:$A$745,A597)))*((K597-'Tela de entrada'!$G$14)/(IF(SUMIFS($K$2:$K$745,$B$2:$B$745,B597,$A$2:$A$745,A597)-('Tela de entrada'!$G$14*'Tela de entrada'!$D$12)=0,1,(SUMIFS($K$2:$K$745,$B$2:$B$745,B597,$A$2:$A$745,A597)-('Tela de entrada'!$G$14*'Tela de entrada'!$D$12)))))</f>
        <v>0</v>
      </c>
      <c r="M597" s="1">
        <f>MAX(0,(SUMIFS($J$2:$J$745,$B$2:$B$745,B597,$A$2:$A$745,A597)-SUMIFS($K$2:$K$745,$B$2:$B$745,B597,$A$2:$A$745,A597)))*(('Tela de entrada'!$G$15-K597)/(IF((('Tela de entrada'!$G$15*'Tela de entrada'!$D$12)-SUMIFS($K$2:$K$745,$B$2:$B$745,B597,$A$2:$A$745,A597))=0,1,(('Tela de entrada'!$G$15*'Tela de entrada'!$D$12)-SUMIFS($K$2:$K$745,$B$2:$B$745,B597,$A$2:$A$745,A597)))))</f>
        <v>0</v>
      </c>
      <c r="N597" s="1">
        <f>IFERROR(IF(SUM('Tela de entrada'!$G$20:$G$763)&gt;0,INDEX('Tela de entrada'!$G$20:$G$763,MATCH('Contrato Firme'!D597,'Tela de entrada'!$F$20:$F$763,0),1),K597-L597+M597),0)</f>
        <v>15</v>
      </c>
    </row>
    <row r="598" spans="1:14" x14ac:dyDescent="0.25">
      <c r="A598">
        <v>1</v>
      </c>
      <c r="B598">
        <v>1</v>
      </c>
      <c r="C598">
        <v>1</v>
      </c>
      <c r="D598">
        <v>597</v>
      </c>
      <c r="E598">
        <v>1</v>
      </c>
      <c r="F598" s="1">
        <f>INDEX('Tela de entrada'!$C$20:$C$763,MATCH('Contrato Firme'!D598,'Tela de entrada'!$B$20:$B$763,0),1)</f>
        <v>17</v>
      </c>
      <c r="G598">
        <v>0</v>
      </c>
      <c r="H598">
        <f t="shared" si="22"/>
        <v>17</v>
      </c>
      <c r="I598" s="1">
        <f t="shared" si="23"/>
        <v>8.4999999999999995E-4</v>
      </c>
      <c r="J598" s="1">
        <f>IF('Tela de entrada'!$G$13="carga",('Tela de entrada'!$G$12*'Tela de entrada'!$D$12)*I598,'Tela de entrada'!$G$12)</f>
        <v>6.3239999999999998</v>
      </c>
      <c r="K598" s="1">
        <f>IF('Tela de entrada'!$G$12&gt;0,IFERROR(MIN('Tela de entrada'!$G$15,MAX(J598,'Tela de entrada'!$G$14)),""),0)</f>
        <v>6.3239999999999998</v>
      </c>
      <c r="L598" s="1">
        <f>MAX(0,(SUMIFS($K$2:$K$745,$B$2:$B$745,B598,$A$2:$A$745,A598)-SUMIFS($J$2:$J$745,$B$2:$B$745,B598,$A$2:$A$745,A598)))*((K598-'Tela de entrada'!$G$14)/(IF(SUMIFS($K$2:$K$745,$B$2:$B$745,B598,$A$2:$A$745,A598)-('Tela de entrada'!$G$14*'Tela de entrada'!$D$12)=0,1,(SUMIFS($K$2:$K$745,$B$2:$B$745,B598,$A$2:$A$745,A598)-('Tela de entrada'!$G$14*'Tela de entrada'!$D$12)))))</f>
        <v>0</v>
      </c>
      <c r="M598" s="1">
        <f>MAX(0,(SUMIFS($J$2:$J$745,$B$2:$B$745,B598,$A$2:$A$745,A598)-SUMIFS($K$2:$K$745,$B$2:$B$745,B598,$A$2:$A$745,A598)))*(('Tela de entrada'!$G$15-K598)/(IF((('Tela de entrada'!$G$15*'Tela de entrada'!$D$12)-SUMIFS($K$2:$K$745,$B$2:$B$745,B598,$A$2:$A$745,A598))=0,1,(('Tela de entrada'!$G$15*'Tela de entrada'!$D$12)-SUMIFS($K$2:$K$745,$B$2:$B$745,B598,$A$2:$A$745,A598)))))</f>
        <v>0.56658641556539813</v>
      </c>
      <c r="N598" s="1">
        <f>IFERROR(IF(SUM('Tela de entrada'!$G$20:$G$763)&gt;0,INDEX('Tela de entrada'!$G$20:$G$763,MATCH('Contrato Firme'!D598,'Tela de entrada'!$F$20:$F$763,0),1),K598-L598+M598),0)</f>
        <v>6.890586415565398</v>
      </c>
    </row>
    <row r="599" spans="1:14" x14ac:dyDescent="0.25">
      <c r="A599">
        <v>1</v>
      </c>
      <c r="B599">
        <v>1</v>
      </c>
      <c r="C599">
        <v>1</v>
      </c>
      <c r="D599">
        <v>598</v>
      </c>
      <c r="E599">
        <v>1</v>
      </c>
      <c r="F599" s="1">
        <f>INDEX('Tela de entrada'!$C$20:$C$763,MATCH('Contrato Firme'!D599,'Tela de entrada'!$B$20:$B$763,0),1)</f>
        <v>39</v>
      </c>
      <c r="G599">
        <v>0</v>
      </c>
      <c r="H599">
        <f t="shared" si="22"/>
        <v>39</v>
      </c>
      <c r="I599" s="1">
        <f t="shared" si="23"/>
        <v>1.9499999999999999E-3</v>
      </c>
      <c r="J599" s="1">
        <f>IF('Tela de entrada'!$G$13="carga",('Tela de entrada'!$G$12*'Tela de entrada'!$D$12)*I599,'Tela de entrada'!$G$12)</f>
        <v>14.507999999999999</v>
      </c>
      <c r="K599" s="1">
        <f>IF('Tela de entrada'!$G$12&gt;0,IFERROR(MIN('Tela de entrada'!$G$15,MAX(J599,'Tela de entrada'!$G$14)),""),0)</f>
        <v>14.507999999999999</v>
      </c>
      <c r="L599" s="1">
        <f>MAX(0,(SUMIFS($K$2:$K$745,$B$2:$B$745,B599,$A$2:$A$745,A599)-SUMIFS($J$2:$J$745,$B$2:$B$745,B599,$A$2:$A$745,A599)))*((K599-'Tela de entrada'!$G$14)/(IF(SUMIFS($K$2:$K$745,$B$2:$B$745,B599,$A$2:$A$745,A599)-('Tela de entrada'!$G$14*'Tela de entrada'!$D$12)=0,1,(SUMIFS($K$2:$K$745,$B$2:$B$745,B599,$A$2:$A$745,A599)-('Tela de entrada'!$G$14*'Tela de entrada'!$D$12)))))</f>
        <v>0</v>
      </c>
      <c r="M599" s="1">
        <f>MAX(0,(SUMIFS($J$2:$J$745,$B$2:$B$745,B599,$A$2:$A$745,A599)-SUMIFS($K$2:$K$745,$B$2:$B$745,B599,$A$2:$A$745,A599)))*(('Tela de entrada'!$G$15-K599)/(IF((('Tela de entrada'!$G$15*'Tela de entrada'!$D$12)-SUMIFS($K$2:$K$745,$B$2:$B$745,B599,$A$2:$A$745,A599))=0,1,(('Tela de entrada'!$G$15*'Tela de entrada'!$D$12)-SUMIFS($K$2:$K$745,$B$2:$B$745,B599,$A$2:$A$745,A599)))))</f>
        <v>3.2130073358480449E-2</v>
      </c>
      <c r="N599" s="1">
        <f>IFERROR(IF(SUM('Tela de entrada'!$G$20:$G$763)&gt;0,INDEX('Tela de entrada'!$G$20:$G$763,MATCH('Contrato Firme'!D599,'Tela de entrada'!$F$20:$F$763,0),1),K599-L599+M599),0)</f>
        <v>14.54013007335848</v>
      </c>
    </row>
    <row r="600" spans="1:14" x14ac:dyDescent="0.25">
      <c r="A600">
        <v>1</v>
      </c>
      <c r="B600">
        <v>1</v>
      </c>
      <c r="C600">
        <v>1</v>
      </c>
      <c r="D600">
        <v>599</v>
      </c>
      <c r="E600">
        <v>1</v>
      </c>
      <c r="F600" s="1">
        <f>INDEX('Tela de entrada'!$C$20:$C$763,MATCH('Contrato Firme'!D600,'Tela de entrada'!$B$20:$B$763,0),1)</f>
        <v>44</v>
      </c>
      <c r="G600">
        <v>0</v>
      </c>
      <c r="H600">
        <f t="shared" si="22"/>
        <v>44</v>
      </c>
      <c r="I600" s="1">
        <f t="shared" si="23"/>
        <v>2.2000000000000001E-3</v>
      </c>
      <c r="J600" s="1">
        <f>IF('Tela de entrada'!$G$13="carga",('Tela de entrada'!$G$12*'Tela de entrada'!$D$12)*I600,'Tela de entrada'!$G$12)</f>
        <v>16.368000000000002</v>
      </c>
      <c r="K600" s="1">
        <f>IF('Tela de entrada'!$G$12&gt;0,IFERROR(MIN('Tela de entrada'!$G$15,MAX(J600,'Tela de entrada'!$G$14)),""),0)</f>
        <v>15</v>
      </c>
      <c r="L600" s="1">
        <f>MAX(0,(SUMIFS($K$2:$K$745,$B$2:$B$745,B600,$A$2:$A$745,A600)-SUMIFS($J$2:$J$745,$B$2:$B$745,B600,$A$2:$A$745,A600)))*((K600-'Tela de entrada'!$G$14)/(IF(SUMIFS($K$2:$K$745,$B$2:$B$745,B600,$A$2:$A$745,A600)-('Tela de entrada'!$G$14*'Tela de entrada'!$D$12)=0,1,(SUMIFS($K$2:$K$745,$B$2:$B$745,B600,$A$2:$A$745,A600)-('Tela de entrada'!$G$14*'Tela de entrada'!$D$12)))))</f>
        <v>0</v>
      </c>
      <c r="M600" s="1">
        <f>MAX(0,(SUMIFS($J$2:$J$745,$B$2:$B$745,B600,$A$2:$A$745,A600)-SUMIFS($K$2:$K$745,$B$2:$B$745,B600,$A$2:$A$745,A600)))*(('Tela de entrada'!$G$15-K600)/(IF((('Tela de entrada'!$G$15*'Tela de entrada'!$D$12)-SUMIFS($K$2:$K$745,$B$2:$B$745,B600,$A$2:$A$745,A600))=0,1,(('Tela de entrada'!$G$15*'Tela de entrada'!$D$12)-SUMIFS($K$2:$K$745,$B$2:$B$745,B600,$A$2:$A$745,A600)))))</f>
        <v>0</v>
      </c>
      <c r="N600" s="1">
        <f>IFERROR(IF(SUM('Tela de entrada'!$G$20:$G$763)&gt;0,INDEX('Tela de entrada'!$G$20:$G$763,MATCH('Contrato Firme'!D600,'Tela de entrada'!$F$20:$F$763,0),1),K600-L600+M600),0)</f>
        <v>15</v>
      </c>
    </row>
    <row r="601" spans="1:14" x14ac:dyDescent="0.25">
      <c r="A601">
        <v>1</v>
      </c>
      <c r="B601">
        <v>1</v>
      </c>
      <c r="C601">
        <v>1</v>
      </c>
      <c r="D601">
        <v>600</v>
      </c>
      <c r="E601">
        <v>1</v>
      </c>
      <c r="F601" s="1">
        <f>INDEX('Tela de entrada'!$C$20:$C$763,MATCH('Contrato Firme'!D601,'Tela de entrada'!$B$20:$B$763,0),1)</f>
        <v>12</v>
      </c>
      <c r="G601">
        <v>0</v>
      </c>
      <c r="H601">
        <f t="shared" si="22"/>
        <v>12</v>
      </c>
      <c r="I601" s="1">
        <f t="shared" si="23"/>
        <v>5.9999999999999995E-4</v>
      </c>
      <c r="J601" s="1">
        <f>IF('Tela de entrada'!$G$13="carga",('Tela de entrada'!$G$12*'Tela de entrada'!$D$12)*I601,'Tela de entrada'!$G$12)</f>
        <v>4.4639999999999995</v>
      </c>
      <c r="K601" s="1">
        <f>IF('Tela de entrada'!$G$12&gt;0,IFERROR(MIN('Tela de entrada'!$G$15,MAX(J601,'Tela de entrada'!$G$14)),""),0)</f>
        <v>4.4639999999999995</v>
      </c>
      <c r="L601" s="1">
        <f>MAX(0,(SUMIFS($K$2:$K$745,$B$2:$B$745,B601,$A$2:$A$745,A601)-SUMIFS($J$2:$J$745,$B$2:$B$745,B601,$A$2:$A$745,A601)))*((K601-'Tela de entrada'!$G$14)/(IF(SUMIFS($K$2:$K$745,$B$2:$B$745,B601,$A$2:$A$745,A601)-('Tela de entrada'!$G$14*'Tela de entrada'!$D$12)=0,1,(SUMIFS($K$2:$K$745,$B$2:$B$745,B601,$A$2:$A$745,A601)-('Tela de entrada'!$G$14*'Tela de entrada'!$D$12)))))</f>
        <v>0</v>
      </c>
      <c r="M601" s="1">
        <f>MAX(0,(SUMIFS($J$2:$J$745,$B$2:$B$745,B601,$A$2:$A$745,A601)-SUMIFS($K$2:$K$745,$B$2:$B$745,B601,$A$2:$A$745,A601)))*(('Tela de entrada'!$G$15-K601)/(IF((('Tela de entrada'!$G$15*'Tela de entrada'!$D$12)-SUMIFS($K$2:$K$745,$B$2:$B$745,B601,$A$2:$A$745,A601))=0,1,(('Tela de entrada'!$G$15*'Tela de entrada'!$D$12)-SUMIFS($K$2:$K$745,$B$2:$B$745,B601,$A$2:$A$745,A601)))))</f>
        <v>0.68805376606697044</v>
      </c>
      <c r="N601" s="1">
        <f>IFERROR(IF(SUM('Tela de entrada'!$G$20:$G$763)&gt;0,INDEX('Tela de entrada'!$G$20:$G$763,MATCH('Contrato Firme'!D601,'Tela de entrada'!$F$20:$F$763,0),1),K601-L601+M601),0)</f>
        <v>5.1520537660669703</v>
      </c>
    </row>
    <row r="602" spans="1:14" x14ac:dyDescent="0.25">
      <c r="A602">
        <v>1</v>
      </c>
      <c r="B602">
        <v>1</v>
      </c>
      <c r="C602">
        <v>1</v>
      </c>
      <c r="D602">
        <v>601</v>
      </c>
      <c r="E602">
        <v>1</v>
      </c>
      <c r="F602" s="1">
        <f>INDEX('Tela de entrada'!$C$20:$C$763,MATCH('Contrato Firme'!D602,'Tela de entrada'!$B$20:$B$763,0),1)</f>
        <v>49</v>
      </c>
      <c r="G602">
        <v>0</v>
      </c>
      <c r="H602">
        <f t="shared" si="22"/>
        <v>49</v>
      </c>
      <c r="I602" s="1">
        <f t="shared" si="23"/>
        <v>2.4499999999999999E-3</v>
      </c>
      <c r="J602" s="1">
        <f>IF('Tela de entrada'!$G$13="carga",('Tela de entrada'!$G$12*'Tela de entrada'!$D$12)*I602,'Tela de entrada'!$G$12)</f>
        <v>18.227999999999998</v>
      </c>
      <c r="K602" s="1">
        <f>IF('Tela de entrada'!$G$12&gt;0,IFERROR(MIN('Tela de entrada'!$G$15,MAX(J602,'Tela de entrada'!$G$14)),""),0)</f>
        <v>15</v>
      </c>
      <c r="L602" s="1">
        <f>MAX(0,(SUMIFS($K$2:$K$745,$B$2:$B$745,B602,$A$2:$A$745,A602)-SUMIFS($J$2:$J$745,$B$2:$B$745,B602,$A$2:$A$745,A602)))*((K602-'Tela de entrada'!$G$14)/(IF(SUMIFS($K$2:$K$745,$B$2:$B$745,B602,$A$2:$A$745,A602)-('Tela de entrada'!$G$14*'Tela de entrada'!$D$12)=0,1,(SUMIFS($K$2:$K$745,$B$2:$B$745,B602,$A$2:$A$745,A602)-('Tela de entrada'!$G$14*'Tela de entrada'!$D$12)))))</f>
        <v>0</v>
      </c>
      <c r="M602" s="1">
        <f>MAX(0,(SUMIFS($J$2:$J$745,$B$2:$B$745,B602,$A$2:$A$745,A602)-SUMIFS($K$2:$K$745,$B$2:$B$745,B602,$A$2:$A$745,A602)))*(('Tela de entrada'!$G$15-K602)/(IF((('Tela de entrada'!$G$15*'Tela de entrada'!$D$12)-SUMIFS($K$2:$K$745,$B$2:$B$745,B602,$A$2:$A$745,A602))=0,1,(('Tela de entrada'!$G$15*'Tela de entrada'!$D$12)-SUMIFS($K$2:$K$745,$B$2:$B$745,B602,$A$2:$A$745,A602)))))</f>
        <v>0</v>
      </c>
      <c r="N602" s="1">
        <f>IFERROR(IF(SUM('Tela de entrada'!$G$20:$G$763)&gt;0,INDEX('Tela de entrada'!$G$20:$G$763,MATCH('Contrato Firme'!D602,'Tela de entrada'!$F$20:$F$763,0),1),K602-L602+M602),0)</f>
        <v>15</v>
      </c>
    </row>
    <row r="603" spans="1:14" x14ac:dyDescent="0.25">
      <c r="A603">
        <v>1</v>
      </c>
      <c r="B603">
        <v>1</v>
      </c>
      <c r="C603">
        <v>1</v>
      </c>
      <c r="D603">
        <v>602</v>
      </c>
      <c r="E603">
        <v>1</v>
      </c>
      <c r="F603" s="1">
        <f>INDEX('Tela de entrada'!$C$20:$C$763,MATCH('Contrato Firme'!D603,'Tela de entrada'!$B$20:$B$763,0),1)</f>
        <v>43</v>
      </c>
      <c r="G603">
        <v>0</v>
      </c>
      <c r="H603">
        <f t="shared" si="22"/>
        <v>43</v>
      </c>
      <c r="I603" s="1">
        <f t="shared" si="23"/>
        <v>2.15E-3</v>
      </c>
      <c r="J603" s="1">
        <f>IF('Tela de entrada'!$G$13="carga",('Tela de entrada'!$G$12*'Tela de entrada'!$D$12)*I603,'Tela de entrada'!$G$12)</f>
        <v>15.996</v>
      </c>
      <c r="K603" s="1">
        <f>IF('Tela de entrada'!$G$12&gt;0,IFERROR(MIN('Tela de entrada'!$G$15,MAX(J603,'Tela de entrada'!$G$14)),""),0)</f>
        <v>15</v>
      </c>
      <c r="L603" s="1">
        <f>MAX(0,(SUMIFS($K$2:$K$745,$B$2:$B$745,B603,$A$2:$A$745,A603)-SUMIFS($J$2:$J$745,$B$2:$B$745,B603,$A$2:$A$745,A603)))*((K603-'Tela de entrada'!$G$14)/(IF(SUMIFS($K$2:$K$745,$B$2:$B$745,B603,$A$2:$A$745,A603)-('Tela de entrada'!$G$14*'Tela de entrada'!$D$12)=0,1,(SUMIFS($K$2:$K$745,$B$2:$B$745,B603,$A$2:$A$745,A603)-('Tela de entrada'!$G$14*'Tela de entrada'!$D$12)))))</f>
        <v>0</v>
      </c>
      <c r="M603" s="1">
        <f>MAX(0,(SUMIFS($J$2:$J$745,$B$2:$B$745,B603,$A$2:$A$745,A603)-SUMIFS($K$2:$K$745,$B$2:$B$745,B603,$A$2:$A$745,A603)))*(('Tela de entrada'!$G$15-K603)/(IF((('Tela de entrada'!$G$15*'Tela de entrada'!$D$12)-SUMIFS($K$2:$K$745,$B$2:$B$745,B603,$A$2:$A$745,A603))=0,1,(('Tela de entrada'!$G$15*'Tela de entrada'!$D$12)-SUMIFS($K$2:$K$745,$B$2:$B$745,B603,$A$2:$A$745,A603)))))</f>
        <v>0</v>
      </c>
      <c r="N603" s="1">
        <f>IFERROR(IF(SUM('Tela de entrada'!$G$20:$G$763)&gt;0,INDEX('Tela de entrada'!$G$20:$G$763,MATCH('Contrato Firme'!D603,'Tela de entrada'!$F$20:$F$763,0),1),K603-L603+M603),0)</f>
        <v>15</v>
      </c>
    </row>
    <row r="604" spans="1:14" x14ac:dyDescent="0.25">
      <c r="A604">
        <v>1</v>
      </c>
      <c r="B604">
        <v>1</v>
      </c>
      <c r="C604">
        <v>1</v>
      </c>
      <c r="D604">
        <v>603</v>
      </c>
      <c r="E604">
        <v>1</v>
      </c>
      <c r="F604" s="1">
        <f>INDEX('Tela de entrada'!$C$20:$C$763,MATCH('Contrato Firme'!D604,'Tela de entrada'!$B$20:$B$763,0),1)</f>
        <v>5</v>
      </c>
      <c r="G604">
        <v>0</v>
      </c>
      <c r="H604">
        <f t="shared" si="22"/>
        <v>5</v>
      </c>
      <c r="I604" s="1">
        <f t="shared" si="23"/>
        <v>2.5000000000000001E-4</v>
      </c>
      <c r="J604" s="1">
        <f>IF('Tela de entrada'!$G$13="carga",('Tela de entrada'!$G$12*'Tela de entrada'!$D$12)*I604,'Tela de entrada'!$G$12)</f>
        <v>1.86</v>
      </c>
      <c r="K604" s="1">
        <f>IF('Tela de entrada'!$G$12&gt;0,IFERROR(MIN('Tela de entrada'!$G$15,MAX(J604,'Tela de entrada'!$G$14)),""),0)</f>
        <v>3</v>
      </c>
      <c r="L604" s="1">
        <f>MAX(0,(SUMIFS($K$2:$K$745,$B$2:$B$745,B604,$A$2:$A$745,A604)-SUMIFS($J$2:$J$745,$B$2:$B$745,B604,$A$2:$A$745,A604)))*((K604-'Tela de entrada'!$G$14)/(IF(SUMIFS($K$2:$K$745,$B$2:$B$745,B604,$A$2:$A$745,A604)-('Tela de entrada'!$G$14*'Tela de entrada'!$D$12)=0,1,(SUMIFS($K$2:$K$745,$B$2:$B$745,B604,$A$2:$A$745,A604)-('Tela de entrada'!$G$14*'Tela de entrada'!$D$12)))))</f>
        <v>0</v>
      </c>
      <c r="M604" s="1">
        <f>MAX(0,(SUMIFS($J$2:$J$745,$B$2:$B$745,B604,$A$2:$A$745,A604)-SUMIFS($K$2:$K$745,$B$2:$B$745,B604,$A$2:$A$745,A604)))*(('Tela de entrada'!$G$15-K604)/(IF((('Tela de entrada'!$G$15*'Tela de entrada'!$D$12)-SUMIFS($K$2:$K$745,$B$2:$B$745,B604,$A$2:$A$745,A604))=0,1,(('Tela de entrada'!$G$15*'Tela de entrada'!$D$12)-SUMIFS($K$2:$K$745,$B$2:$B$745,B604,$A$2:$A$745,A604)))))</f>
        <v>0.78366032581659484</v>
      </c>
      <c r="N604" s="1">
        <f>IFERROR(IF(SUM('Tela de entrada'!$G$20:$G$763)&gt;0,INDEX('Tela de entrada'!$G$20:$G$763,MATCH('Contrato Firme'!D604,'Tela de entrada'!$F$20:$F$763,0),1),K604-L604+M604),0)</f>
        <v>3.7836603258165948</v>
      </c>
    </row>
    <row r="605" spans="1:14" x14ac:dyDescent="0.25">
      <c r="A605">
        <v>1</v>
      </c>
      <c r="B605">
        <v>1</v>
      </c>
      <c r="C605">
        <v>1</v>
      </c>
      <c r="D605">
        <v>604</v>
      </c>
      <c r="E605">
        <v>1</v>
      </c>
      <c r="F605" s="1">
        <f>INDEX('Tela de entrada'!$C$20:$C$763,MATCH('Contrato Firme'!D605,'Tela de entrada'!$B$20:$B$763,0),1)</f>
        <v>42</v>
      </c>
      <c r="G605">
        <v>0</v>
      </c>
      <c r="H605">
        <f t="shared" si="22"/>
        <v>42</v>
      </c>
      <c r="I605" s="1">
        <f t="shared" si="23"/>
        <v>2.0999999999999999E-3</v>
      </c>
      <c r="J605" s="1">
        <f>IF('Tela de entrada'!$G$13="carga",('Tela de entrada'!$G$12*'Tela de entrada'!$D$12)*I605,'Tela de entrada'!$G$12)</f>
        <v>15.623999999999999</v>
      </c>
      <c r="K605" s="1">
        <f>IF('Tela de entrada'!$G$12&gt;0,IFERROR(MIN('Tela de entrada'!$G$15,MAX(J605,'Tela de entrada'!$G$14)),""),0)</f>
        <v>15</v>
      </c>
      <c r="L605" s="1">
        <f>MAX(0,(SUMIFS($K$2:$K$745,$B$2:$B$745,B605,$A$2:$A$745,A605)-SUMIFS($J$2:$J$745,$B$2:$B$745,B605,$A$2:$A$745,A605)))*((K605-'Tela de entrada'!$G$14)/(IF(SUMIFS($K$2:$K$745,$B$2:$B$745,B605,$A$2:$A$745,A605)-('Tela de entrada'!$G$14*'Tela de entrada'!$D$12)=0,1,(SUMIFS($K$2:$K$745,$B$2:$B$745,B605,$A$2:$A$745,A605)-('Tela de entrada'!$G$14*'Tela de entrada'!$D$12)))))</f>
        <v>0</v>
      </c>
      <c r="M605" s="1">
        <f>MAX(0,(SUMIFS($J$2:$J$745,$B$2:$B$745,B605,$A$2:$A$745,A605)-SUMIFS($K$2:$K$745,$B$2:$B$745,B605,$A$2:$A$745,A605)))*(('Tela de entrada'!$G$15-K605)/(IF((('Tela de entrada'!$G$15*'Tela de entrada'!$D$12)-SUMIFS($K$2:$K$745,$B$2:$B$745,B605,$A$2:$A$745,A605))=0,1,(('Tela de entrada'!$G$15*'Tela de entrada'!$D$12)-SUMIFS($K$2:$K$745,$B$2:$B$745,B605,$A$2:$A$745,A605)))))</f>
        <v>0</v>
      </c>
      <c r="N605" s="1">
        <f>IFERROR(IF(SUM('Tela de entrada'!$G$20:$G$763)&gt;0,INDEX('Tela de entrada'!$G$20:$G$763,MATCH('Contrato Firme'!D605,'Tela de entrada'!$F$20:$F$763,0),1),K605-L605+M605),0)</f>
        <v>15</v>
      </c>
    </row>
    <row r="606" spans="1:14" x14ac:dyDescent="0.25">
      <c r="A606">
        <v>1</v>
      </c>
      <c r="B606">
        <v>1</v>
      </c>
      <c r="C606">
        <v>1</v>
      </c>
      <c r="D606">
        <v>605</v>
      </c>
      <c r="E606">
        <v>1</v>
      </c>
      <c r="F606" s="1">
        <f>INDEX('Tela de entrada'!$C$20:$C$763,MATCH('Contrato Firme'!D606,'Tela de entrada'!$B$20:$B$763,0),1)</f>
        <v>16</v>
      </c>
      <c r="G606">
        <v>0</v>
      </c>
      <c r="H606">
        <f t="shared" si="22"/>
        <v>16</v>
      </c>
      <c r="I606" s="1">
        <f t="shared" si="23"/>
        <v>8.0000000000000004E-4</v>
      </c>
      <c r="J606" s="1">
        <f>IF('Tela de entrada'!$G$13="carga",('Tela de entrada'!$G$12*'Tela de entrada'!$D$12)*I606,'Tela de entrada'!$G$12)</f>
        <v>5.952</v>
      </c>
      <c r="K606" s="1">
        <f>IF('Tela de entrada'!$G$12&gt;0,IFERROR(MIN('Tela de entrada'!$G$15,MAX(J606,'Tela de entrada'!$G$14)),""),0)</f>
        <v>5.952</v>
      </c>
      <c r="L606" s="1">
        <f>MAX(0,(SUMIFS($K$2:$K$745,$B$2:$B$745,B606,$A$2:$A$745,A606)-SUMIFS($J$2:$J$745,$B$2:$B$745,B606,$A$2:$A$745,A606)))*((K606-'Tela de entrada'!$G$14)/(IF(SUMIFS($K$2:$K$745,$B$2:$B$745,B606,$A$2:$A$745,A606)-('Tela de entrada'!$G$14*'Tela de entrada'!$D$12)=0,1,(SUMIFS($K$2:$K$745,$B$2:$B$745,B606,$A$2:$A$745,A606)-('Tela de entrada'!$G$14*'Tela de entrada'!$D$12)))))</f>
        <v>0</v>
      </c>
      <c r="M606" s="1">
        <f>MAX(0,(SUMIFS($J$2:$J$745,$B$2:$B$745,B606,$A$2:$A$745,A606)-SUMIFS($K$2:$K$745,$B$2:$B$745,B606,$A$2:$A$745,A606)))*(('Tela de entrada'!$G$15-K606)/(IF((('Tela de entrada'!$G$15*'Tela de entrada'!$D$12)-SUMIFS($K$2:$K$745,$B$2:$B$745,B606,$A$2:$A$745,A606))=0,1,(('Tela de entrada'!$G$15*'Tela de entrada'!$D$12)-SUMIFS($K$2:$K$745,$B$2:$B$745,B606,$A$2:$A$745,A606)))))</f>
        <v>0.59087988566571259</v>
      </c>
      <c r="N606" s="1">
        <f>IFERROR(IF(SUM('Tela de entrada'!$G$20:$G$763)&gt;0,INDEX('Tela de entrada'!$G$20:$G$763,MATCH('Contrato Firme'!D606,'Tela de entrada'!$F$20:$F$763,0),1),K606-L606+M606),0)</f>
        <v>6.5428798856657124</v>
      </c>
    </row>
    <row r="607" spans="1:14" x14ac:dyDescent="0.25">
      <c r="A607">
        <v>1</v>
      </c>
      <c r="B607">
        <v>1</v>
      </c>
      <c r="C607">
        <v>1</v>
      </c>
      <c r="D607">
        <v>606</v>
      </c>
      <c r="E607">
        <v>1</v>
      </c>
      <c r="F607" s="1">
        <f>INDEX('Tela de entrada'!$C$20:$C$763,MATCH('Contrato Firme'!D607,'Tela de entrada'!$B$20:$B$763,0),1)</f>
        <v>12</v>
      </c>
      <c r="G607">
        <v>0</v>
      </c>
      <c r="H607">
        <f t="shared" si="22"/>
        <v>12</v>
      </c>
      <c r="I607" s="1">
        <f t="shared" si="23"/>
        <v>5.9999999999999995E-4</v>
      </c>
      <c r="J607" s="1">
        <f>IF('Tela de entrada'!$G$13="carga",('Tela de entrada'!$G$12*'Tela de entrada'!$D$12)*I607,'Tela de entrada'!$G$12)</f>
        <v>4.4639999999999995</v>
      </c>
      <c r="K607" s="1">
        <f>IF('Tela de entrada'!$G$12&gt;0,IFERROR(MIN('Tela de entrada'!$G$15,MAX(J607,'Tela de entrada'!$G$14)),""),0)</f>
        <v>4.4639999999999995</v>
      </c>
      <c r="L607" s="1">
        <f>MAX(0,(SUMIFS($K$2:$K$745,$B$2:$B$745,B607,$A$2:$A$745,A607)-SUMIFS($J$2:$J$745,$B$2:$B$745,B607,$A$2:$A$745,A607)))*((K607-'Tela de entrada'!$G$14)/(IF(SUMIFS($K$2:$K$745,$B$2:$B$745,B607,$A$2:$A$745,A607)-('Tela de entrada'!$G$14*'Tela de entrada'!$D$12)=0,1,(SUMIFS($K$2:$K$745,$B$2:$B$745,B607,$A$2:$A$745,A607)-('Tela de entrada'!$G$14*'Tela de entrada'!$D$12)))))</f>
        <v>0</v>
      </c>
      <c r="M607" s="1">
        <f>MAX(0,(SUMIFS($J$2:$J$745,$B$2:$B$745,B607,$A$2:$A$745,A607)-SUMIFS($K$2:$K$745,$B$2:$B$745,B607,$A$2:$A$745,A607)))*(('Tela de entrada'!$G$15-K607)/(IF((('Tela de entrada'!$G$15*'Tela de entrada'!$D$12)-SUMIFS($K$2:$K$745,$B$2:$B$745,B607,$A$2:$A$745,A607))=0,1,(('Tela de entrada'!$G$15*'Tela de entrada'!$D$12)-SUMIFS($K$2:$K$745,$B$2:$B$745,B607,$A$2:$A$745,A607)))))</f>
        <v>0.68805376606697044</v>
      </c>
      <c r="N607" s="1">
        <f>IFERROR(IF(SUM('Tela de entrada'!$G$20:$G$763)&gt;0,INDEX('Tela de entrada'!$G$20:$G$763,MATCH('Contrato Firme'!D607,'Tela de entrada'!$F$20:$F$763,0),1),K607-L607+M607),0)</f>
        <v>5.1520537660669703</v>
      </c>
    </row>
    <row r="608" spans="1:14" x14ac:dyDescent="0.25">
      <c r="A608">
        <v>1</v>
      </c>
      <c r="B608">
        <v>1</v>
      </c>
      <c r="C608">
        <v>1</v>
      </c>
      <c r="D608">
        <v>607</v>
      </c>
      <c r="E608">
        <v>1</v>
      </c>
      <c r="F608" s="1">
        <f>INDEX('Tela de entrada'!$C$20:$C$763,MATCH('Contrato Firme'!D608,'Tela de entrada'!$B$20:$B$763,0),1)</f>
        <v>38</v>
      </c>
      <c r="G608">
        <v>0</v>
      </c>
      <c r="H608">
        <f t="shared" si="22"/>
        <v>38</v>
      </c>
      <c r="I608" s="1">
        <f t="shared" si="23"/>
        <v>1.9E-3</v>
      </c>
      <c r="J608" s="1">
        <f>IF('Tela de entrada'!$G$13="carga",('Tela de entrada'!$G$12*'Tela de entrada'!$D$12)*I608,'Tela de entrada'!$G$12)</f>
        <v>14.135999999999999</v>
      </c>
      <c r="K608" s="1">
        <f>IF('Tela de entrada'!$G$12&gt;0,IFERROR(MIN('Tela de entrada'!$G$15,MAX(J608,'Tela de entrada'!$G$14)),""),0)</f>
        <v>14.135999999999999</v>
      </c>
      <c r="L608" s="1">
        <f>MAX(0,(SUMIFS($K$2:$K$745,$B$2:$B$745,B608,$A$2:$A$745,A608)-SUMIFS($J$2:$J$745,$B$2:$B$745,B608,$A$2:$A$745,A608)))*((K608-'Tela de entrada'!$G$14)/(IF(SUMIFS($K$2:$K$745,$B$2:$B$745,B608,$A$2:$A$745,A608)-('Tela de entrada'!$G$14*'Tela de entrada'!$D$12)=0,1,(SUMIFS($K$2:$K$745,$B$2:$B$745,B608,$A$2:$A$745,A608)-('Tela de entrada'!$G$14*'Tela de entrada'!$D$12)))))</f>
        <v>0</v>
      </c>
      <c r="M608" s="1">
        <f>MAX(0,(SUMIFS($J$2:$J$745,$B$2:$B$745,B608,$A$2:$A$745,A608)-SUMIFS($K$2:$K$745,$B$2:$B$745,B608,$A$2:$A$745,A608)))*(('Tela de entrada'!$G$15-K608)/(IF((('Tela de entrada'!$G$15*'Tela de entrada'!$D$12)-SUMIFS($K$2:$K$745,$B$2:$B$745,B608,$A$2:$A$745,A608))=0,1,(('Tela de entrada'!$G$15*'Tela de entrada'!$D$12)-SUMIFS($K$2:$K$745,$B$2:$B$745,B608,$A$2:$A$745,A608)))))</f>
        <v>5.6423543458794884E-2</v>
      </c>
      <c r="N608" s="1">
        <f>IFERROR(IF(SUM('Tela de entrada'!$G$20:$G$763)&gt;0,INDEX('Tela de entrada'!$G$20:$G$763,MATCH('Contrato Firme'!D608,'Tela de entrada'!$F$20:$F$763,0),1),K608-L608+M608),0)</f>
        <v>14.192423543458794</v>
      </c>
    </row>
    <row r="609" spans="1:14" x14ac:dyDescent="0.25">
      <c r="A609">
        <v>1</v>
      </c>
      <c r="B609">
        <v>1</v>
      </c>
      <c r="C609">
        <v>1</v>
      </c>
      <c r="D609">
        <v>608</v>
      </c>
      <c r="E609">
        <v>1</v>
      </c>
      <c r="F609" s="1">
        <f>INDEX('Tela de entrada'!$C$20:$C$763,MATCH('Contrato Firme'!D609,'Tela de entrada'!$B$20:$B$763,0),1)</f>
        <v>27</v>
      </c>
      <c r="G609">
        <v>0</v>
      </c>
      <c r="H609">
        <f t="shared" si="22"/>
        <v>27</v>
      </c>
      <c r="I609" s="1">
        <f t="shared" si="23"/>
        <v>1.3500000000000001E-3</v>
      </c>
      <c r="J609" s="1">
        <f>IF('Tela de entrada'!$G$13="carga",('Tela de entrada'!$G$12*'Tela de entrada'!$D$12)*I609,'Tela de entrada'!$G$12)</f>
        <v>10.044</v>
      </c>
      <c r="K609" s="1">
        <f>IF('Tela de entrada'!$G$12&gt;0,IFERROR(MIN('Tela de entrada'!$G$15,MAX(J609,'Tela de entrada'!$G$14)),""),0)</f>
        <v>10.044</v>
      </c>
      <c r="L609" s="1">
        <f>MAX(0,(SUMIFS($K$2:$K$745,$B$2:$B$745,B609,$A$2:$A$745,A609)-SUMIFS($J$2:$J$745,$B$2:$B$745,B609,$A$2:$A$745,A609)))*((K609-'Tela de entrada'!$G$14)/(IF(SUMIFS($K$2:$K$745,$B$2:$B$745,B609,$A$2:$A$745,A609)-('Tela de entrada'!$G$14*'Tela de entrada'!$D$12)=0,1,(SUMIFS($K$2:$K$745,$B$2:$B$745,B609,$A$2:$A$745,A609)-('Tela de entrada'!$G$14*'Tela de entrada'!$D$12)))))</f>
        <v>0</v>
      </c>
      <c r="M609" s="1">
        <f>MAX(0,(SUMIFS($J$2:$J$745,$B$2:$B$745,B609,$A$2:$A$745,A609)-SUMIFS($K$2:$K$745,$B$2:$B$745,B609,$A$2:$A$745,A609)))*(('Tela de entrada'!$G$15-K609)/(IF((('Tela de entrada'!$G$15*'Tela de entrada'!$D$12)-SUMIFS($K$2:$K$745,$B$2:$B$745,B609,$A$2:$A$745,A609))=0,1,(('Tela de entrada'!$G$15*'Tela de entrada'!$D$12)-SUMIFS($K$2:$K$745,$B$2:$B$745,B609,$A$2:$A$745,A609)))))</f>
        <v>0.32365171456225367</v>
      </c>
      <c r="N609" s="1">
        <f>IFERROR(IF(SUM('Tela de entrada'!$G$20:$G$763)&gt;0,INDEX('Tela de entrada'!$G$20:$G$763,MATCH('Contrato Firme'!D609,'Tela de entrada'!$F$20:$F$763,0),1),K609-L609+M609),0)</f>
        <v>10.367651714562253</v>
      </c>
    </row>
    <row r="610" spans="1:14" x14ac:dyDescent="0.25">
      <c r="A610">
        <v>1</v>
      </c>
      <c r="B610">
        <v>1</v>
      </c>
      <c r="C610">
        <v>1</v>
      </c>
      <c r="D610">
        <v>609</v>
      </c>
      <c r="E610">
        <v>1</v>
      </c>
      <c r="F610" s="1">
        <f>INDEX('Tela de entrada'!$C$20:$C$763,MATCH('Contrato Firme'!D610,'Tela de entrada'!$B$20:$B$763,0),1)</f>
        <v>11</v>
      </c>
      <c r="G610">
        <v>0</v>
      </c>
      <c r="H610">
        <f t="shared" si="22"/>
        <v>11</v>
      </c>
      <c r="I610" s="1">
        <f t="shared" si="23"/>
        <v>5.5000000000000003E-4</v>
      </c>
      <c r="J610" s="1">
        <f>IF('Tela de entrada'!$G$13="carga",('Tela de entrada'!$G$12*'Tela de entrada'!$D$12)*I610,'Tela de entrada'!$G$12)</f>
        <v>4.0920000000000005</v>
      </c>
      <c r="K610" s="1">
        <f>IF('Tela de entrada'!$G$12&gt;0,IFERROR(MIN('Tela de entrada'!$G$15,MAX(J610,'Tela de entrada'!$G$14)),""),0)</f>
        <v>4.0920000000000005</v>
      </c>
      <c r="L610" s="1">
        <f>MAX(0,(SUMIFS($K$2:$K$745,$B$2:$B$745,B610,$A$2:$A$745,A610)-SUMIFS($J$2:$J$745,$B$2:$B$745,B610,$A$2:$A$745,A610)))*((K610-'Tela de entrada'!$G$14)/(IF(SUMIFS($K$2:$K$745,$B$2:$B$745,B610,$A$2:$A$745,A610)-('Tela de entrada'!$G$14*'Tela de entrada'!$D$12)=0,1,(SUMIFS($K$2:$K$745,$B$2:$B$745,B610,$A$2:$A$745,A610)-('Tela de entrada'!$G$14*'Tela de entrada'!$D$12)))))</f>
        <v>0</v>
      </c>
      <c r="M610" s="1">
        <f>MAX(0,(SUMIFS($J$2:$J$745,$B$2:$B$745,B610,$A$2:$A$745,A610)-SUMIFS($K$2:$K$745,$B$2:$B$745,B610,$A$2:$A$745,A610)))*(('Tela de entrada'!$G$15-K610)/(IF((('Tela de entrada'!$G$15*'Tela de entrada'!$D$12)-SUMIFS($K$2:$K$745,$B$2:$B$745,B610,$A$2:$A$745,A610))=0,1,(('Tela de entrada'!$G$15*'Tela de entrada'!$D$12)-SUMIFS($K$2:$K$745,$B$2:$B$745,B610,$A$2:$A$745,A610)))))</f>
        <v>0.71234723616728468</v>
      </c>
      <c r="N610" s="1">
        <f>IFERROR(IF(SUM('Tela de entrada'!$G$20:$G$763)&gt;0,INDEX('Tela de entrada'!$G$20:$G$763,MATCH('Contrato Firme'!D610,'Tela de entrada'!$F$20:$F$763,0),1),K610-L610+M610),0)</f>
        <v>4.8043472361672848</v>
      </c>
    </row>
    <row r="611" spans="1:14" x14ac:dyDescent="0.25">
      <c r="A611">
        <v>1</v>
      </c>
      <c r="B611">
        <v>1</v>
      </c>
      <c r="C611">
        <v>1</v>
      </c>
      <c r="D611">
        <v>610</v>
      </c>
      <c r="E611">
        <v>1</v>
      </c>
      <c r="F611" s="1">
        <f>INDEX('Tela de entrada'!$C$20:$C$763,MATCH('Contrato Firme'!D611,'Tela de entrada'!$B$20:$B$763,0),1)</f>
        <v>11</v>
      </c>
      <c r="G611">
        <v>0</v>
      </c>
      <c r="H611">
        <f t="shared" si="22"/>
        <v>11</v>
      </c>
      <c r="I611" s="1">
        <f t="shared" si="23"/>
        <v>5.5000000000000003E-4</v>
      </c>
      <c r="J611" s="1">
        <f>IF('Tela de entrada'!$G$13="carga",('Tela de entrada'!$G$12*'Tela de entrada'!$D$12)*I611,'Tela de entrada'!$G$12)</f>
        <v>4.0920000000000005</v>
      </c>
      <c r="K611" s="1">
        <f>IF('Tela de entrada'!$G$12&gt;0,IFERROR(MIN('Tela de entrada'!$G$15,MAX(J611,'Tela de entrada'!$G$14)),""),0)</f>
        <v>4.0920000000000005</v>
      </c>
      <c r="L611" s="1">
        <f>MAX(0,(SUMIFS($K$2:$K$745,$B$2:$B$745,B611,$A$2:$A$745,A611)-SUMIFS($J$2:$J$745,$B$2:$B$745,B611,$A$2:$A$745,A611)))*((K611-'Tela de entrada'!$G$14)/(IF(SUMIFS($K$2:$K$745,$B$2:$B$745,B611,$A$2:$A$745,A611)-('Tela de entrada'!$G$14*'Tela de entrada'!$D$12)=0,1,(SUMIFS($K$2:$K$745,$B$2:$B$745,B611,$A$2:$A$745,A611)-('Tela de entrada'!$G$14*'Tela de entrada'!$D$12)))))</f>
        <v>0</v>
      </c>
      <c r="M611" s="1">
        <f>MAX(0,(SUMIFS($J$2:$J$745,$B$2:$B$745,B611,$A$2:$A$745,A611)-SUMIFS($K$2:$K$745,$B$2:$B$745,B611,$A$2:$A$745,A611)))*(('Tela de entrada'!$G$15-K611)/(IF((('Tela de entrada'!$G$15*'Tela de entrada'!$D$12)-SUMIFS($K$2:$K$745,$B$2:$B$745,B611,$A$2:$A$745,A611))=0,1,(('Tela de entrada'!$G$15*'Tela de entrada'!$D$12)-SUMIFS($K$2:$K$745,$B$2:$B$745,B611,$A$2:$A$745,A611)))))</f>
        <v>0.71234723616728468</v>
      </c>
      <c r="N611" s="1">
        <f>IFERROR(IF(SUM('Tela de entrada'!$G$20:$G$763)&gt;0,INDEX('Tela de entrada'!$G$20:$G$763,MATCH('Contrato Firme'!D611,'Tela de entrada'!$F$20:$F$763,0),1),K611-L611+M611),0)</f>
        <v>4.8043472361672848</v>
      </c>
    </row>
    <row r="612" spans="1:14" x14ac:dyDescent="0.25">
      <c r="A612">
        <v>1</v>
      </c>
      <c r="B612">
        <v>1</v>
      </c>
      <c r="C612">
        <v>1</v>
      </c>
      <c r="D612">
        <v>611</v>
      </c>
      <c r="E612">
        <v>1</v>
      </c>
      <c r="F612" s="1">
        <f>INDEX('Tela de entrada'!$C$20:$C$763,MATCH('Contrato Firme'!D612,'Tela de entrada'!$B$20:$B$763,0),1)</f>
        <v>20</v>
      </c>
      <c r="G612">
        <v>0</v>
      </c>
      <c r="H612">
        <f t="shared" si="22"/>
        <v>20</v>
      </c>
      <c r="I612" s="1">
        <f t="shared" si="23"/>
        <v>1E-3</v>
      </c>
      <c r="J612" s="1">
        <f>IF('Tela de entrada'!$G$13="carga",('Tela de entrada'!$G$12*'Tela de entrada'!$D$12)*I612,'Tela de entrada'!$G$12)</f>
        <v>7.44</v>
      </c>
      <c r="K612" s="1">
        <f>IF('Tela de entrada'!$G$12&gt;0,IFERROR(MIN('Tela de entrada'!$G$15,MAX(J612,'Tela de entrada'!$G$14)),""),0)</f>
        <v>7.44</v>
      </c>
      <c r="L612" s="1">
        <f>MAX(0,(SUMIFS($K$2:$K$745,$B$2:$B$745,B612,$A$2:$A$745,A612)-SUMIFS($J$2:$J$745,$B$2:$B$745,B612,$A$2:$A$745,A612)))*((K612-'Tela de entrada'!$G$14)/(IF(SUMIFS($K$2:$K$745,$B$2:$B$745,B612,$A$2:$A$745,A612)-('Tela de entrada'!$G$14*'Tela de entrada'!$D$12)=0,1,(SUMIFS($K$2:$K$745,$B$2:$B$745,B612,$A$2:$A$745,A612)-('Tela de entrada'!$G$14*'Tela de entrada'!$D$12)))))</f>
        <v>0</v>
      </c>
      <c r="M612" s="1">
        <f>MAX(0,(SUMIFS($J$2:$J$745,$B$2:$B$745,B612,$A$2:$A$745,A612)-SUMIFS($K$2:$K$745,$B$2:$B$745,B612,$A$2:$A$745,A612)))*(('Tela de entrada'!$G$15-K612)/(IF((('Tela de entrada'!$G$15*'Tela de entrada'!$D$12)-SUMIFS($K$2:$K$745,$B$2:$B$745,B612,$A$2:$A$745,A612))=0,1,(('Tela de entrada'!$G$15*'Tela de entrada'!$D$12)-SUMIFS($K$2:$K$745,$B$2:$B$745,B612,$A$2:$A$745,A612)))))</f>
        <v>0.49370600526445474</v>
      </c>
      <c r="N612" s="1">
        <f>IFERROR(IF(SUM('Tela de entrada'!$G$20:$G$763)&gt;0,INDEX('Tela de entrada'!$G$20:$G$763,MATCH('Contrato Firme'!D612,'Tela de entrada'!$F$20:$F$763,0),1),K612-L612+M612),0)</f>
        <v>7.9337060052644555</v>
      </c>
    </row>
    <row r="613" spans="1:14" x14ac:dyDescent="0.25">
      <c r="A613">
        <v>1</v>
      </c>
      <c r="B613">
        <v>1</v>
      </c>
      <c r="C613">
        <v>1</v>
      </c>
      <c r="D613">
        <v>612</v>
      </c>
      <c r="E613">
        <v>1</v>
      </c>
      <c r="F613" s="1">
        <f>INDEX('Tela de entrada'!$C$20:$C$763,MATCH('Contrato Firme'!D613,'Tela de entrada'!$B$20:$B$763,0),1)</f>
        <v>36</v>
      </c>
      <c r="G613">
        <v>0</v>
      </c>
      <c r="H613">
        <f t="shared" si="22"/>
        <v>36</v>
      </c>
      <c r="I613" s="1">
        <f t="shared" si="23"/>
        <v>1.8E-3</v>
      </c>
      <c r="J613" s="1">
        <f>IF('Tela de entrada'!$G$13="carga",('Tela de entrada'!$G$12*'Tela de entrada'!$D$12)*I613,'Tela de entrada'!$G$12)</f>
        <v>13.391999999999999</v>
      </c>
      <c r="K613" s="1">
        <f>IF('Tela de entrada'!$G$12&gt;0,IFERROR(MIN('Tela de entrada'!$G$15,MAX(J613,'Tela de entrada'!$G$14)),""),0)</f>
        <v>13.391999999999999</v>
      </c>
      <c r="L613" s="1">
        <f>MAX(0,(SUMIFS($K$2:$K$745,$B$2:$B$745,B613,$A$2:$A$745,A613)-SUMIFS($J$2:$J$745,$B$2:$B$745,B613,$A$2:$A$745,A613)))*((K613-'Tela de entrada'!$G$14)/(IF(SUMIFS($K$2:$K$745,$B$2:$B$745,B613,$A$2:$A$745,A613)-('Tela de entrada'!$G$14*'Tela de entrada'!$D$12)=0,1,(SUMIFS($K$2:$K$745,$B$2:$B$745,B613,$A$2:$A$745,A613)-('Tela de entrada'!$G$14*'Tela de entrada'!$D$12)))))</f>
        <v>0</v>
      </c>
      <c r="M613" s="1">
        <f>MAX(0,(SUMIFS($J$2:$J$745,$B$2:$B$745,B613,$A$2:$A$745,A613)-SUMIFS($K$2:$K$745,$B$2:$B$745,B613,$A$2:$A$745,A613)))*(('Tela de entrada'!$G$15-K613)/(IF((('Tela de entrada'!$G$15*'Tela de entrada'!$D$12)-SUMIFS($K$2:$K$745,$B$2:$B$745,B613,$A$2:$A$745,A613))=0,1,(('Tela de entrada'!$G$15*'Tela de entrada'!$D$12)-SUMIFS($K$2:$K$745,$B$2:$B$745,B613,$A$2:$A$745,A613)))))</f>
        <v>0.10501048365942375</v>
      </c>
      <c r="N613" s="1">
        <f>IFERROR(IF(SUM('Tela de entrada'!$G$20:$G$763)&gt;0,INDEX('Tela de entrada'!$G$20:$G$763,MATCH('Contrato Firme'!D613,'Tela de entrada'!$F$20:$F$763,0),1),K613-L613+M613),0)</f>
        <v>13.497010483659423</v>
      </c>
    </row>
    <row r="614" spans="1:14" x14ac:dyDescent="0.25">
      <c r="A614">
        <v>1</v>
      </c>
      <c r="B614">
        <v>1</v>
      </c>
      <c r="C614">
        <v>1</v>
      </c>
      <c r="D614">
        <v>613</v>
      </c>
      <c r="E614">
        <v>1</v>
      </c>
      <c r="F614" s="1">
        <f>INDEX('Tela de entrada'!$C$20:$C$763,MATCH('Contrato Firme'!D614,'Tela de entrada'!$B$20:$B$763,0),1)</f>
        <v>26</v>
      </c>
      <c r="G614">
        <v>0</v>
      </c>
      <c r="H614">
        <f t="shared" si="22"/>
        <v>26</v>
      </c>
      <c r="I614" s="1">
        <f t="shared" si="23"/>
        <v>1.2999999999999999E-3</v>
      </c>
      <c r="J614" s="1">
        <f>IF('Tela de entrada'!$G$13="carga",('Tela de entrada'!$G$12*'Tela de entrada'!$D$12)*I614,'Tela de entrada'!$G$12)</f>
        <v>9.6719999999999988</v>
      </c>
      <c r="K614" s="1">
        <f>IF('Tela de entrada'!$G$12&gt;0,IFERROR(MIN('Tela de entrada'!$G$15,MAX(J614,'Tela de entrada'!$G$14)),""),0)</f>
        <v>9.6719999999999988</v>
      </c>
      <c r="L614" s="1">
        <f>MAX(0,(SUMIFS($K$2:$K$745,$B$2:$B$745,B614,$A$2:$A$745,A614)-SUMIFS($J$2:$J$745,$B$2:$B$745,B614,$A$2:$A$745,A614)))*((K614-'Tela de entrada'!$G$14)/(IF(SUMIFS($K$2:$K$745,$B$2:$B$745,B614,$A$2:$A$745,A614)-('Tela de entrada'!$G$14*'Tela de entrada'!$D$12)=0,1,(SUMIFS($K$2:$K$745,$B$2:$B$745,B614,$A$2:$A$745,A614)-('Tela de entrada'!$G$14*'Tela de entrada'!$D$12)))))</f>
        <v>0</v>
      </c>
      <c r="M614" s="1">
        <f>MAX(0,(SUMIFS($J$2:$J$745,$B$2:$B$745,B614,$A$2:$A$745,A614)-SUMIFS($K$2:$K$745,$B$2:$B$745,B614,$A$2:$A$745,A614)))*(('Tela de entrada'!$G$15-K614)/(IF((('Tela de entrada'!$G$15*'Tela de entrada'!$D$12)-SUMIFS($K$2:$K$745,$B$2:$B$745,B614,$A$2:$A$745,A614))=0,1,(('Tela de entrada'!$G$15*'Tela de entrada'!$D$12)-SUMIFS($K$2:$K$745,$B$2:$B$745,B614,$A$2:$A$745,A614)))))</f>
        <v>0.34794518466256819</v>
      </c>
      <c r="N614" s="1">
        <f>IFERROR(IF(SUM('Tela de entrada'!$G$20:$G$763)&gt;0,INDEX('Tela de entrada'!$G$20:$G$763,MATCH('Contrato Firme'!D614,'Tela de entrada'!$F$20:$F$763,0),1),K614-L614+M614),0)</f>
        <v>10.019945184662568</v>
      </c>
    </row>
    <row r="615" spans="1:14" x14ac:dyDescent="0.25">
      <c r="A615">
        <v>1</v>
      </c>
      <c r="B615">
        <v>1</v>
      </c>
      <c r="C615">
        <v>1</v>
      </c>
      <c r="D615">
        <v>614</v>
      </c>
      <c r="E615">
        <v>1</v>
      </c>
      <c r="F615" s="1">
        <f>INDEX('Tela de entrada'!$C$20:$C$763,MATCH('Contrato Firme'!D615,'Tela de entrada'!$B$20:$B$763,0),1)</f>
        <v>42</v>
      </c>
      <c r="G615">
        <v>0</v>
      </c>
      <c r="H615">
        <f t="shared" si="22"/>
        <v>42</v>
      </c>
      <c r="I615" s="1">
        <f t="shared" si="23"/>
        <v>2.0999999999999999E-3</v>
      </c>
      <c r="J615" s="1">
        <f>IF('Tela de entrada'!$G$13="carga",('Tela de entrada'!$G$12*'Tela de entrada'!$D$12)*I615,'Tela de entrada'!$G$12)</f>
        <v>15.623999999999999</v>
      </c>
      <c r="K615" s="1">
        <f>IF('Tela de entrada'!$G$12&gt;0,IFERROR(MIN('Tela de entrada'!$G$15,MAX(J615,'Tela de entrada'!$G$14)),""),0)</f>
        <v>15</v>
      </c>
      <c r="L615" s="1">
        <f>MAX(0,(SUMIFS($K$2:$K$745,$B$2:$B$745,B615,$A$2:$A$745,A615)-SUMIFS($J$2:$J$745,$B$2:$B$745,B615,$A$2:$A$745,A615)))*((K615-'Tela de entrada'!$G$14)/(IF(SUMIFS($K$2:$K$745,$B$2:$B$745,B615,$A$2:$A$745,A615)-('Tela de entrada'!$G$14*'Tela de entrada'!$D$12)=0,1,(SUMIFS($K$2:$K$745,$B$2:$B$745,B615,$A$2:$A$745,A615)-('Tela de entrada'!$G$14*'Tela de entrada'!$D$12)))))</f>
        <v>0</v>
      </c>
      <c r="M615" s="1">
        <f>MAX(0,(SUMIFS($J$2:$J$745,$B$2:$B$745,B615,$A$2:$A$745,A615)-SUMIFS($K$2:$K$745,$B$2:$B$745,B615,$A$2:$A$745,A615)))*(('Tela de entrada'!$G$15-K615)/(IF((('Tela de entrada'!$G$15*'Tela de entrada'!$D$12)-SUMIFS($K$2:$K$745,$B$2:$B$745,B615,$A$2:$A$745,A615))=0,1,(('Tela de entrada'!$G$15*'Tela de entrada'!$D$12)-SUMIFS($K$2:$K$745,$B$2:$B$745,B615,$A$2:$A$745,A615)))))</f>
        <v>0</v>
      </c>
      <c r="N615" s="1">
        <f>IFERROR(IF(SUM('Tela de entrada'!$G$20:$G$763)&gt;0,INDEX('Tela de entrada'!$G$20:$G$763,MATCH('Contrato Firme'!D615,'Tela de entrada'!$F$20:$F$763,0),1),K615-L615+M615),0)</f>
        <v>15</v>
      </c>
    </row>
    <row r="616" spans="1:14" x14ac:dyDescent="0.25">
      <c r="A616">
        <v>1</v>
      </c>
      <c r="B616">
        <v>1</v>
      </c>
      <c r="C616">
        <v>1</v>
      </c>
      <c r="D616">
        <v>615</v>
      </c>
      <c r="E616">
        <v>1</v>
      </c>
      <c r="F616" s="1">
        <f>INDEX('Tela de entrada'!$C$20:$C$763,MATCH('Contrato Firme'!D616,'Tela de entrada'!$B$20:$B$763,0),1)</f>
        <v>10</v>
      </c>
      <c r="G616">
        <v>0</v>
      </c>
      <c r="H616">
        <f t="shared" si="22"/>
        <v>10</v>
      </c>
      <c r="I616" s="1">
        <f t="shared" si="23"/>
        <v>5.0000000000000001E-4</v>
      </c>
      <c r="J616" s="1">
        <f>IF('Tela de entrada'!$G$13="carga",('Tela de entrada'!$G$12*'Tela de entrada'!$D$12)*I616,'Tela de entrada'!$G$12)</f>
        <v>3.72</v>
      </c>
      <c r="K616" s="1">
        <f>IF('Tela de entrada'!$G$12&gt;0,IFERROR(MIN('Tela de entrada'!$G$15,MAX(J616,'Tela de entrada'!$G$14)),""),0)</f>
        <v>3.72</v>
      </c>
      <c r="L616" s="1">
        <f>MAX(0,(SUMIFS($K$2:$K$745,$B$2:$B$745,B616,$A$2:$A$745,A616)-SUMIFS($J$2:$J$745,$B$2:$B$745,B616,$A$2:$A$745,A616)))*((K616-'Tela de entrada'!$G$14)/(IF(SUMIFS($K$2:$K$745,$B$2:$B$745,B616,$A$2:$A$745,A616)-('Tela de entrada'!$G$14*'Tela de entrada'!$D$12)=0,1,(SUMIFS($K$2:$K$745,$B$2:$B$745,B616,$A$2:$A$745,A616)-('Tela de entrada'!$G$14*'Tela de entrada'!$D$12)))))</f>
        <v>0</v>
      </c>
      <c r="M616" s="1">
        <f>MAX(0,(SUMIFS($J$2:$J$745,$B$2:$B$745,B616,$A$2:$A$745,A616)-SUMIFS($K$2:$K$745,$B$2:$B$745,B616,$A$2:$A$745,A616)))*(('Tela de entrada'!$G$15-K616)/(IF((('Tela de entrada'!$G$15*'Tela de entrada'!$D$12)-SUMIFS($K$2:$K$745,$B$2:$B$745,B616,$A$2:$A$745,A616))=0,1,(('Tela de entrada'!$G$15*'Tela de entrada'!$D$12)-SUMIFS($K$2:$K$745,$B$2:$B$745,B616,$A$2:$A$745,A616)))))</f>
        <v>0.73664070626759925</v>
      </c>
      <c r="N616" s="1">
        <f>IFERROR(IF(SUM('Tela de entrada'!$G$20:$G$763)&gt;0,INDEX('Tela de entrada'!$G$20:$G$763,MATCH('Contrato Firme'!D616,'Tela de entrada'!$F$20:$F$763,0),1),K616-L616+M616),0)</f>
        <v>4.4566407062675992</v>
      </c>
    </row>
    <row r="617" spans="1:14" x14ac:dyDescent="0.25">
      <c r="A617">
        <v>1</v>
      </c>
      <c r="B617">
        <v>1</v>
      </c>
      <c r="C617">
        <v>1</v>
      </c>
      <c r="D617">
        <v>616</v>
      </c>
      <c r="E617">
        <v>1</v>
      </c>
      <c r="F617" s="1">
        <f>INDEX('Tela de entrada'!$C$20:$C$763,MATCH('Contrato Firme'!D617,'Tela de entrada'!$B$20:$B$763,0),1)</f>
        <v>39</v>
      </c>
      <c r="G617">
        <v>0</v>
      </c>
      <c r="H617">
        <f t="shared" si="22"/>
        <v>39</v>
      </c>
      <c r="I617" s="1">
        <f t="shared" si="23"/>
        <v>1.9499999999999999E-3</v>
      </c>
      <c r="J617" s="1">
        <f>IF('Tela de entrada'!$G$13="carga",('Tela de entrada'!$G$12*'Tela de entrada'!$D$12)*I617,'Tela de entrada'!$G$12)</f>
        <v>14.507999999999999</v>
      </c>
      <c r="K617" s="1">
        <f>IF('Tela de entrada'!$G$12&gt;0,IFERROR(MIN('Tela de entrada'!$G$15,MAX(J617,'Tela de entrada'!$G$14)),""),0)</f>
        <v>14.507999999999999</v>
      </c>
      <c r="L617" s="1">
        <f>MAX(0,(SUMIFS($K$2:$K$745,$B$2:$B$745,B617,$A$2:$A$745,A617)-SUMIFS($J$2:$J$745,$B$2:$B$745,B617,$A$2:$A$745,A617)))*((K617-'Tela de entrada'!$G$14)/(IF(SUMIFS($K$2:$K$745,$B$2:$B$745,B617,$A$2:$A$745,A617)-('Tela de entrada'!$G$14*'Tela de entrada'!$D$12)=0,1,(SUMIFS($K$2:$K$745,$B$2:$B$745,B617,$A$2:$A$745,A617)-('Tela de entrada'!$G$14*'Tela de entrada'!$D$12)))))</f>
        <v>0</v>
      </c>
      <c r="M617" s="1">
        <f>MAX(0,(SUMIFS($J$2:$J$745,$B$2:$B$745,B617,$A$2:$A$745,A617)-SUMIFS($K$2:$K$745,$B$2:$B$745,B617,$A$2:$A$745,A617)))*(('Tela de entrada'!$G$15-K617)/(IF((('Tela de entrada'!$G$15*'Tela de entrada'!$D$12)-SUMIFS($K$2:$K$745,$B$2:$B$745,B617,$A$2:$A$745,A617))=0,1,(('Tela de entrada'!$G$15*'Tela de entrada'!$D$12)-SUMIFS($K$2:$K$745,$B$2:$B$745,B617,$A$2:$A$745,A617)))))</f>
        <v>3.2130073358480449E-2</v>
      </c>
      <c r="N617" s="1">
        <f>IFERROR(IF(SUM('Tela de entrada'!$G$20:$G$763)&gt;0,INDEX('Tela de entrada'!$G$20:$G$763,MATCH('Contrato Firme'!D617,'Tela de entrada'!$F$20:$F$763,0),1),K617-L617+M617),0)</f>
        <v>14.54013007335848</v>
      </c>
    </row>
    <row r="618" spans="1:14" x14ac:dyDescent="0.25">
      <c r="A618">
        <v>1</v>
      </c>
      <c r="B618">
        <v>1</v>
      </c>
      <c r="C618">
        <v>1</v>
      </c>
      <c r="D618">
        <v>617</v>
      </c>
      <c r="E618">
        <v>1</v>
      </c>
      <c r="F618" s="1">
        <f>INDEX('Tela de entrada'!$C$20:$C$763,MATCH('Contrato Firme'!D618,'Tela de entrada'!$B$20:$B$763,0),1)</f>
        <v>36</v>
      </c>
      <c r="G618">
        <v>0</v>
      </c>
      <c r="H618">
        <f t="shared" si="22"/>
        <v>36</v>
      </c>
      <c r="I618" s="1">
        <f t="shared" si="23"/>
        <v>1.8E-3</v>
      </c>
      <c r="J618" s="1">
        <f>IF('Tela de entrada'!$G$13="carga",('Tela de entrada'!$G$12*'Tela de entrada'!$D$12)*I618,'Tela de entrada'!$G$12)</f>
        <v>13.391999999999999</v>
      </c>
      <c r="K618" s="1">
        <f>IF('Tela de entrada'!$G$12&gt;0,IFERROR(MIN('Tela de entrada'!$G$15,MAX(J618,'Tela de entrada'!$G$14)),""),0)</f>
        <v>13.391999999999999</v>
      </c>
      <c r="L618" s="1">
        <f>MAX(0,(SUMIFS($K$2:$K$745,$B$2:$B$745,B618,$A$2:$A$745,A618)-SUMIFS($J$2:$J$745,$B$2:$B$745,B618,$A$2:$A$745,A618)))*((K618-'Tela de entrada'!$G$14)/(IF(SUMIFS($K$2:$K$745,$B$2:$B$745,B618,$A$2:$A$745,A618)-('Tela de entrada'!$G$14*'Tela de entrada'!$D$12)=0,1,(SUMIFS($K$2:$K$745,$B$2:$B$745,B618,$A$2:$A$745,A618)-('Tela de entrada'!$G$14*'Tela de entrada'!$D$12)))))</f>
        <v>0</v>
      </c>
      <c r="M618" s="1">
        <f>MAX(0,(SUMIFS($J$2:$J$745,$B$2:$B$745,B618,$A$2:$A$745,A618)-SUMIFS($K$2:$K$745,$B$2:$B$745,B618,$A$2:$A$745,A618)))*(('Tela de entrada'!$G$15-K618)/(IF((('Tela de entrada'!$G$15*'Tela de entrada'!$D$12)-SUMIFS($K$2:$K$745,$B$2:$B$745,B618,$A$2:$A$745,A618))=0,1,(('Tela de entrada'!$G$15*'Tela de entrada'!$D$12)-SUMIFS($K$2:$K$745,$B$2:$B$745,B618,$A$2:$A$745,A618)))))</f>
        <v>0.10501048365942375</v>
      </c>
      <c r="N618" s="1">
        <f>IFERROR(IF(SUM('Tela de entrada'!$G$20:$G$763)&gt;0,INDEX('Tela de entrada'!$G$20:$G$763,MATCH('Contrato Firme'!D618,'Tela de entrada'!$F$20:$F$763,0),1),K618-L618+M618),0)</f>
        <v>13.497010483659423</v>
      </c>
    </row>
    <row r="619" spans="1:14" x14ac:dyDescent="0.25">
      <c r="A619">
        <v>1</v>
      </c>
      <c r="B619">
        <v>1</v>
      </c>
      <c r="C619">
        <v>1</v>
      </c>
      <c r="D619">
        <v>618</v>
      </c>
      <c r="E619">
        <v>1</v>
      </c>
      <c r="F619" s="1">
        <f>INDEX('Tela de entrada'!$C$20:$C$763,MATCH('Contrato Firme'!D619,'Tela de entrada'!$B$20:$B$763,0),1)</f>
        <v>24</v>
      </c>
      <c r="G619">
        <v>0</v>
      </c>
      <c r="H619">
        <f t="shared" si="22"/>
        <v>24</v>
      </c>
      <c r="I619" s="1">
        <f t="shared" si="23"/>
        <v>1.1999999999999999E-3</v>
      </c>
      <c r="J619" s="1">
        <f>IF('Tela de entrada'!$G$13="carga",('Tela de entrada'!$G$12*'Tela de entrada'!$D$12)*I619,'Tela de entrada'!$G$12)</f>
        <v>8.927999999999999</v>
      </c>
      <c r="K619" s="1">
        <f>IF('Tela de entrada'!$G$12&gt;0,IFERROR(MIN('Tela de entrada'!$G$15,MAX(J619,'Tela de entrada'!$G$14)),""),0)</f>
        <v>8.927999999999999</v>
      </c>
      <c r="L619" s="1">
        <f>MAX(0,(SUMIFS($K$2:$K$745,$B$2:$B$745,B619,$A$2:$A$745,A619)-SUMIFS($J$2:$J$745,$B$2:$B$745,B619,$A$2:$A$745,A619)))*((K619-'Tela de entrada'!$G$14)/(IF(SUMIFS($K$2:$K$745,$B$2:$B$745,B619,$A$2:$A$745,A619)-('Tela de entrada'!$G$14*'Tela de entrada'!$D$12)=0,1,(SUMIFS($K$2:$K$745,$B$2:$B$745,B619,$A$2:$A$745,A619)-('Tela de entrada'!$G$14*'Tela de entrada'!$D$12)))))</f>
        <v>0</v>
      </c>
      <c r="M619" s="1">
        <f>MAX(0,(SUMIFS($J$2:$J$745,$B$2:$B$745,B619,$A$2:$A$745,A619)-SUMIFS($K$2:$K$745,$B$2:$B$745,B619,$A$2:$A$745,A619)))*(('Tela de entrada'!$G$15-K619)/(IF((('Tela de entrada'!$G$15*'Tela de entrada'!$D$12)-SUMIFS($K$2:$K$745,$B$2:$B$745,B619,$A$2:$A$745,A619))=0,1,(('Tela de entrada'!$G$15*'Tela de entrada'!$D$12)-SUMIFS($K$2:$K$745,$B$2:$B$745,B619,$A$2:$A$745,A619)))))</f>
        <v>0.39653212486319711</v>
      </c>
      <c r="N619" s="1">
        <f>IFERROR(IF(SUM('Tela de entrada'!$G$20:$G$763)&gt;0,INDEX('Tela de entrada'!$G$20:$G$763,MATCH('Contrato Firme'!D619,'Tela de entrada'!$F$20:$F$763,0),1),K619-L619+M619),0)</f>
        <v>9.3245321248631967</v>
      </c>
    </row>
    <row r="620" spans="1:14" x14ac:dyDescent="0.25">
      <c r="A620">
        <v>1</v>
      </c>
      <c r="B620">
        <v>1</v>
      </c>
      <c r="C620">
        <v>1</v>
      </c>
      <c r="D620">
        <v>619</v>
      </c>
      <c r="E620">
        <v>1</v>
      </c>
      <c r="F620" s="1">
        <f>INDEX('Tela de entrada'!$C$20:$C$763,MATCH('Contrato Firme'!D620,'Tela de entrada'!$B$20:$B$763,0),1)</f>
        <v>17</v>
      </c>
      <c r="G620">
        <v>0</v>
      </c>
      <c r="H620">
        <f t="shared" si="22"/>
        <v>17</v>
      </c>
      <c r="I620" s="1">
        <f t="shared" si="23"/>
        <v>8.4999999999999995E-4</v>
      </c>
      <c r="J620" s="1">
        <f>IF('Tela de entrada'!$G$13="carga",('Tela de entrada'!$G$12*'Tela de entrada'!$D$12)*I620,'Tela de entrada'!$G$12)</f>
        <v>6.3239999999999998</v>
      </c>
      <c r="K620" s="1">
        <f>IF('Tela de entrada'!$G$12&gt;0,IFERROR(MIN('Tela de entrada'!$G$15,MAX(J620,'Tela de entrada'!$G$14)),""),0)</f>
        <v>6.3239999999999998</v>
      </c>
      <c r="L620" s="1">
        <f>MAX(0,(SUMIFS($K$2:$K$745,$B$2:$B$745,B620,$A$2:$A$745,A620)-SUMIFS($J$2:$J$745,$B$2:$B$745,B620,$A$2:$A$745,A620)))*((K620-'Tela de entrada'!$G$14)/(IF(SUMIFS($K$2:$K$745,$B$2:$B$745,B620,$A$2:$A$745,A620)-('Tela de entrada'!$G$14*'Tela de entrada'!$D$12)=0,1,(SUMIFS($K$2:$K$745,$B$2:$B$745,B620,$A$2:$A$745,A620)-('Tela de entrada'!$G$14*'Tela de entrada'!$D$12)))))</f>
        <v>0</v>
      </c>
      <c r="M620" s="1">
        <f>MAX(0,(SUMIFS($J$2:$J$745,$B$2:$B$745,B620,$A$2:$A$745,A620)-SUMIFS($K$2:$K$745,$B$2:$B$745,B620,$A$2:$A$745,A620)))*(('Tela de entrada'!$G$15-K620)/(IF((('Tela de entrada'!$G$15*'Tela de entrada'!$D$12)-SUMIFS($K$2:$K$745,$B$2:$B$745,B620,$A$2:$A$745,A620))=0,1,(('Tela de entrada'!$G$15*'Tela de entrada'!$D$12)-SUMIFS($K$2:$K$745,$B$2:$B$745,B620,$A$2:$A$745,A620)))))</f>
        <v>0.56658641556539813</v>
      </c>
      <c r="N620" s="1">
        <f>IFERROR(IF(SUM('Tela de entrada'!$G$20:$G$763)&gt;0,INDEX('Tela de entrada'!$G$20:$G$763,MATCH('Contrato Firme'!D620,'Tela de entrada'!$F$20:$F$763,0),1),K620-L620+M620),0)</f>
        <v>6.890586415565398</v>
      </c>
    </row>
    <row r="621" spans="1:14" x14ac:dyDescent="0.25">
      <c r="A621">
        <v>1</v>
      </c>
      <c r="B621">
        <v>1</v>
      </c>
      <c r="C621">
        <v>1</v>
      </c>
      <c r="D621">
        <v>620</v>
      </c>
      <c r="E621">
        <v>1</v>
      </c>
      <c r="F621" s="1">
        <f>INDEX('Tela de entrada'!$C$20:$C$763,MATCH('Contrato Firme'!D621,'Tela de entrada'!$B$20:$B$763,0),1)</f>
        <v>15</v>
      </c>
      <c r="G621">
        <v>0</v>
      </c>
      <c r="H621">
        <f t="shared" si="22"/>
        <v>15</v>
      </c>
      <c r="I621" s="1">
        <f t="shared" si="23"/>
        <v>7.5000000000000002E-4</v>
      </c>
      <c r="J621" s="1">
        <f>IF('Tela de entrada'!$G$13="carga",('Tela de entrada'!$G$12*'Tela de entrada'!$D$12)*I621,'Tela de entrada'!$G$12)</f>
        <v>5.58</v>
      </c>
      <c r="K621" s="1">
        <f>IF('Tela de entrada'!$G$12&gt;0,IFERROR(MIN('Tela de entrada'!$G$15,MAX(J621,'Tela de entrada'!$G$14)),""),0)</f>
        <v>5.58</v>
      </c>
      <c r="L621" s="1">
        <f>MAX(0,(SUMIFS($K$2:$K$745,$B$2:$B$745,B621,$A$2:$A$745,A621)-SUMIFS($J$2:$J$745,$B$2:$B$745,B621,$A$2:$A$745,A621)))*((K621-'Tela de entrada'!$G$14)/(IF(SUMIFS($K$2:$K$745,$B$2:$B$745,B621,$A$2:$A$745,A621)-('Tela de entrada'!$G$14*'Tela de entrada'!$D$12)=0,1,(SUMIFS($K$2:$K$745,$B$2:$B$745,B621,$A$2:$A$745,A621)-('Tela de entrada'!$G$14*'Tela de entrada'!$D$12)))))</f>
        <v>0</v>
      </c>
      <c r="M621" s="1">
        <f>MAX(0,(SUMIFS($J$2:$J$745,$B$2:$B$745,B621,$A$2:$A$745,A621)-SUMIFS($K$2:$K$745,$B$2:$B$745,B621,$A$2:$A$745,A621)))*(('Tela de entrada'!$G$15-K621)/(IF((('Tela de entrada'!$G$15*'Tela de entrada'!$D$12)-SUMIFS($K$2:$K$745,$B$2:$B$745,B621,$A$2:$A$745,A621))=0,1,(('Tela de entrada'!$G$15*'Tela de entrada'!$D$12)-SUMIFS($K$2:$K$745,$B$2:$B$745,B621,$A$2:$A$745,A621)))))</f>
        <v>0.61517335576602694</v>
      </c>
      <c r="N621" s="1">
        <f>IFERROR(IF(SUM('Tela de entrada'!$G$20:$G$763)&gt;0,INDEX('Tela de entrada'!$G$20:$G$763,MATCH('Contrato Firme'!D621,'Tela de entrada'!$F$20:$F$763,0),1),K621-L621+M621),0)</f>
        <v>6.1951733557660269</v>
      </c>
    </row>
    <row r="622" spans="1:14" x14ac:dyDescent="0.25">
      <c r="A622">
        <v>1</v>
      </c>
      <c r="B622">
        <v>1</v>
      </c>
      <c r="C622">
        <v>1</v>
      </c>
      <c r="D622">
        <v>621</v>
      </c>
      <c r="E622">
        <v>1</v>
      </c>
      <c r="F622" s="1">
        <f>INDEX('Tela de entrada'!$C$20:$C$763,MATCH('Contrato Firme'!D622,'Tela de entrada'!$B$20:$B$763,0),1)</f>
        <v>39</v>
      </c>
      <c r="G622">
        <v>0</v>
      </c>
      <c r="H622">
        <f t="shared" si="22"/>
        <v>39</v>
      </c>
      <c r="I622" s="1">
        <f t="shared" si="23"/>
        <v>1.9499999999999999E-3</v>
      </c>
      <c r="J622" s="1">
        <f>IF('Tela de entrada'!$G$13="carga",('Tela de entrada'!$G$12*'Tela de entrada'!$D$12)*I622,'Tela de entrada'!$G$12)</f>
        <v>14.507999999999999</v>
      </c>
      <c r="K622" s="1">
        <f>IF('Tela de entrada'!$G$12&gt;0,IFERROR(MIN('Tela de entrada'!$G$15,MAX(J622,'Tela de entrada'!$G$14)),""),0)</f>
        <v>14.507999999999999</v>
      </c>
      <c r="L622" s="1">
        <f>MAX(0,(SUMIFS($K$2:$K$745,$B$2:$B$745,B622,$A$2:$A$745,A622)-SUMIFS($J$2:$J$745,$B$2:$B$745,B622,$A$2:$A$745,A622)))*((K622-'Tela de entrada'!$G$14)/(IF(SUMIFS($K$2:$K$745,$B$2:$B$745,B622,$A$2:$A$745,A622)-('Tela de entrada'!$G$14*'Tela de entrada'!$D$12)=0,1,(SUMIFS($K$2:$K$745,$B$2:$B$745,B622,$A$2:$A$745,A622)-('Tela de entrada'!$G$14*'Tela de entrada'!$D$12)))))</f>
        <v>0</v>
      </c>
      <c r="M622" s="1">
        <f>MAX(0,(SUMIFS($J$2:$J$745,$B$2:$B$745,B622,$A$2:$A$745,A622)-SUMIFS($K$2:$K$745,$B$2:$B$745,B622,$A$2:$A$745,A622)))*(('Tela de entrada'!$G$15-K622)/(IF((('Tela de entrada'!$G$15*'Tela de entrada'!$D$12)-SUMIFS($K$2:$K$745,$B$2:$B$745,B622,$A$2:$A$745,A622))=0,1,(('Tela de entrada'!$G$15*'Tela de entrada'!$D$12)-SUMIFS($K$2:$K$745,$B$2:$B$745,B622,$A$2:$A$745,A622)))))</f>
        <v>3.2130073358480449E-2</v>
      </c>
      <c r="N622" s="1">
        <f>IFERROR(IF(SUM('Tela de entrada'!$G$20:$G$763)&gt;0,INDEX('Tela de entrada'!$G$20:$G$763,MATCH('Contrato Firme'!D622,'Tela de entrada'!$F$20:$F$763,0),1),K622-L622+M622),0)</f>
        <v>14.54013007335848</v>
      </c>
    </row>
    <row r="623" spans="1:14" x14ac:dyDescent="0.25">
      <c r="A623">
        <v>1</v>
      </c>
      <c r="B623">
        <v>1</v>
      </c>
      <c r="C623">
        <v>1</v>
      </c>
      <c r="D623">
        <v>622</v>
      </c>
      <c r="E623">
        <v>1</v>
      </c>
      <c r="F623" s="1">
        <f>INDEX('Tela de entrada'!$C$20:$C$763,MATCH('Contrato Firme'!D623,'Tela de entrada'!$B$20:$B$763,0),1)</f>
        <v>47</v>
      </c>
      <c r="G623">
        <v>0</v>
      </c>
      <c r="H623">
        <f t="shared" si="22"/>
        <v>47</v>
      </c>
      <c r="I623" s="1">
        <f t="shared" si="23"/>
        <v>2.3500000000000001E-3</v>
      </c>
      <c r="J623" s="1">
        <f>IF('Tela de entrada'!$G$13="carga",('Tela de entrada'!$G$12*'Tela de entrada'!$D$12)*I623,'Tela de entrada'!$G$12)</f>
        <v>17.484000000000002</v>
      </c>
      <c r="K623" s="1">
        <f>IF('Tela de entrada'!$G$12&gt;0,IFERROR(MIN('Tela de entrada'!$G$15,MAX(J623,'Tela de entrada'!$G$14)),""),0)</f>
        <v>15</v>
      </c>
      <c r="L623" s="1">
        <f>MAX(0,(SUMIFS($K$2:$K$745,$B$2:$B$745,B623,$A$2:$A$745,A623)-SUMIFS($J$2:$J$745,$B$2:$B$745,B623,$A$2:$A$745,A623)))*((K623-'Tela de entrada'!$G$14)/(IF(SUMIFS($K$2:$K$745,$B$2:$B$745,B623,$A$2:$A$745,A623)-('Tela de entrada'!$G$14*'Tela de entrada'!$D$12)=0,1,(SUMIFS($K$2:$K$745,$B$2:$B$745,B623,$A$2:$A$745,A623)-('Tela de entrada'!$G$14*'Tela de entrada'!$D$12)))))</f>
        <v>0</v>
      </c>
      <c r="M623" s="1">
        <f>MAX(0,(SUMIFS($J$2:$J$745,$B$2:$B$745,B623,$A$2:$A$745,A623)-SUMIFS($K$2:$K$745,$B$2:$B$745,B623,$A$2:$A$745,A623)))*(('Tela de entrada'!$G$15-K623)/(IF((('Tela de entrada'!$G$15*'Tela de entrada'!$D$12)-SUMIFS($K$2:$K$745,$B$2:$B$745,B623,$A$2:$A$745,A623))=0,1,(('Tela de entrada'!$G$15*'Tela de entrada'!$D$12)-SUMIFS($K$2:$K$745,$B$2:$B$745,B623,$A$2:$A$745,A623)))))</f>
        <v>0</v>
      </c>
      <c r="N623" s="1">
        <f>IFERROR(IF(SUM('Tela de entrada'!$G$20:$G$763)&gt;0,INDEX('Tela de entrada'!$G$20:$G$763,MATCH('Contrato Firme'!D623,'Tela de entrada'!$F$20:$F$763,0),1),K623-L623+M623),0)</f>
        <v>15</v>
      </c>
    </row>
    <row r="624" spans="1:14" x14ac:dyDescent="0.25">
      <c r="A624">
        <v>1</v>
      </c>
      <c r="B624">
        <v>1</v>
      </c>
      <c r="C624">
        <v>1</v>
      </c>
      <c r="D624">
        <v>623</v>
      </c>
      <c r="E624">
        <v>1</v>
      </c>
      <c r="F624" s="1">
        <f>INDEX('Tela de entrada'!$C$20:$C$763,MATCH('Contrato Firme'!D624,'Tela de entrada'!$B$20:$B$763,0),1)</f>
        <v>24</v>
      </c>
      <c r="G624">
        <v>0</v>
      </c>
      <c r="H624">
        <f t="shared" si="22"/>
        <v>24</v>
      </c>
      <c r="I624" s="1">
        <f t="shared" si="23"/>
        <v>1.1999999999999999E-3</v>
      </c>
      <c r="J624" s="1">
        <f>IF('Tela de entrada'!$G$13="carga",('Tela de entrada'!$G$12*'Tela de entrada'!$D$12)*I624,'Tela de entrada'!$G$12)</f>
        <v>8.927999999999999</v>
      </c>
      <c r="K624" s="1">
        <f>IF('Tela de entrada'!$G$12&gt;0,IFERROR(MIN('Tela de entrada'!$G$15,MAX(J624,'Tela de entrada'!$G$14)),""),0)</f>
        <v>8.927999999999999</v>
      </c>
      <c r="L624" s="1">
        <f>MAX(0,(SUMIFS($K$2:$K$745,$B$2:$B$745,B624,$A$2:$A$745,A624)-SUMIFS($J$2:$J$745,$B$2:$B$745,B624,$A$2:$A$745,A624)))*((K624-'Tela de entrada'!$G$14)/(IF(SUMIFS($K$2:$K$745,$B$2:$B$745,B624,$A$2:$A$745,A624)-('Tela de entrada'!$G$14*'Tela de entrada'!$D$12)=0,1,(SUMIFS($K$2:$K$745,$B$2:$B$745,B624,$A$2:$A$745,A624)-('Tela de entrada'!$G$14*'Tela de entrada'!$D$12)))))</f>
        <v>0</v>
      </c>
      <c r="M624" s="1">
        <f>MAX(0,(SUMIFS($J$2:$J$745,$B$2:$B$745,B624,$A$2:$A$745,A624)-SUMIFS($K$2:$K$745,$B$2:$B$745,B624,$A$2:$A$745,A624)))*(('Tela de entrada'!$G$15-K624)/(IF((('Tela de entrada'!$G$15*'Tela de entrada'!$D$12)-SUMIFS($K$2:$K$745,$B$2:$B$745,B624,$A$2:$A$745,A624))=0,1,(('Tela de entrada'!$G$15*'Tela de entrada'!$D$12)-SUMIFS($K$2:$K$745,$B$2:$B$745,B624,$A$2:$A$745,A624)))))</f>
        <v>0.39653212486319711</v>
      </c>
      <c r="N624" s="1">
        <f>IFERROR(IF(SUM('Tela de entrada'!$G$20:$G$763)&gt;0,INDEX('Tela de entrada'!$G$20:$G$763,MATCH('Contrato Firme'!D624,'Tela de entrada'!$F$20:$F$763,0),1),K624-L624+M624),0)</f>
        <v>9.3245321248631967</v>
      </c>
    </row>
    <row r="625" spans="1:14" x14ac:dyDescent="0.25">
      <c r="A625">
        <v>1</v>
      </c>
      <c r="B625">
        <v>1</v>
      </c>
      <c r="C625">
        <v>1</v>
      </c>
      <c r="D625">
        <v>624</v>
      </c>
      <c r="E625">
        <v>1</v>
      </c>
      <c r="F625" s="1">
        <f>INDEX('Tela de entrada'!$C$20:$C$763,MATCH('Contrato Firme'!D625,'Tela de entrada'!$B$20:$B$763,0),1)</f>
        <v>31</v>
      </c>
      <c r="G625">
        <v>0</v>
      </c>
      <c r="H625">
        <f t="shared" si="22"/>
        <v>31</v>
      </c>
      <c r="I625" s="1">
        <f t="shared" si="23"/>
        <v>1.5499999999999999E-3</v>
      </c>
      <c r="J625" s="1">
        <f>IF('Tela de entrada'!$G$13="carga",('Tela de entrada'!$G$12*'Tela de entrada'!$D$12)*I625,'Tela de entrada'!$G$12)</f>
        <v>11.532</v>
      </c>
      <c r="K625" s="1">
        <f>IF('Tela de entrada'!$G$12&gt;0,IFERROR(MIN('Tela de entrada'!$G$15,MAX(J625,'Tela de entrada'!$G$14)),""),0)</f>
        <v>11.532</v>
      </c>
      <c r="L625" s="1">
        <f>MAX(0,(SUMIFS($K$2:$K$745,$B$2:$B$745,B625,$A$2:$A$745,A625)-SUMIFS($J$2:$J$745,$B$2:$B$745,B625,$A$2:$A$745,A625)))*((K625-'Tela de entrada'!$G$14)/(IF(SUMIFS($K$2:$K$745,$B$2:$B$745,B625,$A$2:$A$745,A625)-('Tela de entrada'!$G$14*'Tela de entrada'!$D$12)=0,1,(SUMIFS($K$2:$K$745,$B$2:$B$745,B625,$A$2:$A$745,A625)-('Tela de entrada'!$G$14*'Tela de entrada'!$D$12)))))</f>
        <v>0</v>
      </c>
      <c r="M625" s="1">
        <f>MAX(0,(SUMIFS($J$2:$J$745,$B$2:$B$745,B625,$A$2:$A$745,A625)-SUMIFS($K$2:$K$745,$B$2:$B$745,B625,$A$2:$A$745,A625)))*(('Tela de entrada'!$G$15-K625)/(IF((('Tela de entrada'!$G$15*'Tela de entrada'!$D$12)-SUMIFS($K$2:$K$745,$B$2:$B$745,B625,$A$2:$A$745,A625))=0,1,(('Tela de entrada'!$G$15*'Tela de entrada'!$D$12)-SUMIFS($K$2:$K$745,$B$2:$B$745,B625,$A$2:$A$745,A625)))))</f>
        <v>0.22647783416099593</v>
      </c>
      <c r="N625" s="1">
        <f>IFERROR(IF(SUM('Tela de entrada'!$G$20:$G$763)&gt;0,INDEX('Tela de entrada'!$G$20:$G$763,MATCH('Contrato Firme'!D625,'Tela de entrada'!$F$20:$F$763,0),1),K625-L625+M625),0)</f>
        <v>11.758477834160995</v>
      </c>
    </row>
    <row r="626" spans="1:14" x14ac:dyDescent="0.25">
      <c r="A626">
        <v>1</v>
      </c>
      <c r="B626">
        <v>1</v>
      </c>
      <c r="C626">
        <v>1</v>
      </c>
      <c r="D626">
        <v>625</v>
      </c>
      <c r="E626">
        <v>1</v>
      </c>
      <c r="F626" s="1">
        <f>INDEX('Tela de entrada'!$C$20:$C$763,MATCH('Contrato Firme'!D626,'Tela de entrada'!$B$20:$B$763,0),1)</f>
        <v>50</v>
      </c>
      <c r="G626">
        <v>0</v>
      </c>
      <c r="H626">
        <f t="shared" si="22"/>
        <v>50</v>
      </c>
      <c r="I626" s="1">
        <f t="shared" si="23"/>
        <v>2.5000000000000001E-3</v>
      </c>
      <c r="J626" s="1">
        <f>IF('Tela de entrada'!$G$13="carga",('Tela de entrada'!$G$12*'Tela de entrada'!$D$12)*I626,'Tela de entrada'!$G$12)</f>
        <v>18.600000000000001</v>
      </c>
      <c r="K626" s="1">
        <f>IF('Tela de entrada'!$G$12&gt;0,IFERROR(MIN('Tela de entrada'!$G$15,MAX(J626,'Tela de entrada'!$G$14)),""),0)</f>
        <v>15</v>
      </c>
      <c r="L626" s="1">
        <f>MAX(0,(SUMIFS($K$2:$K$745,$B$2:$B$745,B626,$A$2:$A$745,A626)-SUMIFS($J$2:$J$745,$B$2:$B$745,B626,$A$2:$A$745,A626)))*((K626-'Tela de entrada'!$G$14)/(IF(SUMIFS($K$2:$K$745,$B$2:$B$745,B626,$A$2:$A$745,A626)-('Tela de entrada'!$G$14*'Tela de entrada'!$D$12)=0,1,(SUMIFS($K$2:$K$745,$B$2:$B$745,B626,$A$2:$A$745,A626)-('Tela de entrada'!$G$14*'Tela de entrada'!$D$12)))))</f>
        <v>0</v>
      </c>
      <c r="M626" s="1">
        <f>MAX(0,(SUMIFS($J$2:$J$745,$B$2:$B$745,B626,$A$2:$A$745,A626)-SUMIFS($K$2:$K$745,$B$2:$B$745,B626,$A$2:$A$745,A626)))*(('Tela de entrada'!$G$15-K626)/(IF((('Tela de entrada'!$G$15*'Tela de entrada'!$D$12)-SUMIFS($K$2:$K$745,$B$2:$B$745,B626,$A$2:$A$745,A626))=0,1,(('Tela de entrada'!$G$15*'Tela de entrada'!$D$12)-SUMIFS($K$2:$K$745,$B$2:$B$745,B626,$A$2:$A$745,A626)))))</f>
        <v>0</v>
      </c>
      <c r="N626" s="1">
        <f>IFERROR(IF(SUM('Tela de entrada'!$G$20:$G$763)&gt;0,INDEX('Tela de entrada'!$G$20:$G$763,MATCH('Contrato Firme'!D626,'Tela de entrada'!$F$20:$F$763,0),1),K626-L626+M626),0)</f>
        <v>15</v>
      </c>
    </row>
    <row r="627" spans="1:14" x14ac:dyDescent="0.25">
      <c r="A627">
        <v>1</v>
      </c>
      <c r="B627">
        <v>1</v>
      </c>
      <c r="C627">
        <v>1</v>
      </c>
      <c r="D627">
        <v>626</v>
      </c>
      <c r="E627">
        <v>1</v>
      </c>
      <c r="F627" s="1">
        <f>INDEX('Tela de entrada'!$C$20:$C$763,MATCH('Contrato Firme'!D627,'Tela de entrada'!$B$20:$B$763,0),1)</f>
        <v>6</v>
      </c>
      <c r="G627">
        <v>0</v>
      </c>
      <c r="H627">
        <f t="shared" si="22"/>
        <v>6</v>
      </c>
      <c r="I627" s="1">
        <f t="shared" si="23"/>
        <v>2.9999999999999997E-4</v>
      </c>
      <c r="J627" s="1">
        <f>IF('Tela de entrada'!$G$13="carga",('Tela de entrada'!$G$12*'Tela de entrada'!$D$12)*I627,'Tela de entrada'!$G$12)</f>
        <v>2.2319999999999998</v>
      </c>
      <c r="K627" s="1">
        <f>IF('Tela de entrada'!$G$12&gt;0,IFERROR(MIN('Tela de entrada'!$G$15,MAX(J627,'Tela de entrada'!$G$14)),""),0)</f>
        <v>3</v>
      </c>
      <c r="L627" s="1">
        <f>MAX(0,(SUMIFS($K$2:$K$745,$B$2:$B$745,B627,$A$2:$A$745,A627)-SUMIFS($J$2:$J$745,$B$2:$B$745,B627,$A$2:$A$745,A627)))*((K627-'Tela de entrada'!$G$14)/(IF(SUMIFS($K$2:$K$745,$B$2:$B$745,B627,$A$2:$A$745,A627)-('Tela de entrada'!$G$14*'Tela de entrada'!$D$12)=0,1,(SUMIFS($K$2:$K$745,$B$2:$B$745,B627,$A$2:$A$745,A627)-('Tela de entrada'!$G$14*'Tela de entrada'!$D$12)))))</f>
        <v>0</v>
      </c>
      <c r="M627" s="1">
        <f>MAX(0,(SUMIFS($J$2:$J$745,$B$2:$B$745,B627,$A$2:$A$745,A627)-SUMIFS($K$2:$K$745,$B$2:$B$745,B627,$A$2:$A$745,A627)))*(('Tela de entrada'!$G$15-K627)/(IF((('Tela de entrada'!$G$15*'Tela de entrada'!$D$12)-SUMIFS($K$2:$K$745,$B$2:$B$745,B627,$A$2:$A$745,A627))=0,1,(('Tela de entrada'!$G$15*'Tela de entrada'!$D$12)-SUMIFS($K$2:$K$745,$B$2:$B$745,B627,$A$2:$A$745,A627)))))</f>
        <v>0.78366032581659484</v>
      </c>
      <c r="N627" s="1">
        <f>IFERROR(IF(SUM('Tela de entrada'!$G$20:$G$763)&gt;0,INDEX('Tela de entrada'!$G$20:$G$763,MATCH('Contrato Firme'!D627,'Tela de entrada'!$F$20:$F$763,0),1),K627-L627+M627),0)</f>
        <v>3.7836603258165948</v>
      </c>
    </row>
    <row r="628" spans="1:14" x14ac:dyDescent="0.25">
      <c r="A628">
        <v>1</v>
      </c>
      <c r="B628">
        <v>1</v>
      </c>
      <c r="C628">
        <v>1</v>
      </c>
      <c r="D628">
        <v>627</v>
      </c>
      <c r="E628">
        <v>1</v>
      </c>
      <c r="F628" s="1">
        <f>INDEX('Tela de entrada'!$C$20:$C$763,MATCH('Contrato Firme'!D628,'Tela de entrada'!$B$20:$B$763,0),1)</f>
        <v>21</v>
      </c>
      <c r="G628">
        <v>0</v>
      </c>
      <c r="H628">
        <f t="shared" si="22"/>
        <v>21</v>
      </c>
      <c r="I628" s="1">
        <f t="shared" si="23"/>
        <v>1.0499999999999999E-3</v>
      </c>
      <c r="J628" s="1">
        <f>IF('Tela de entrada'!$G$13="carga",('Tela de entrada'!$G$12*'Tela de entrada'!$D$12)*I628,'Tela de entrada'!$G$12)</f>
        <v>7.8119999999999994</v>
      </c>
      <c r="K628" s="1">
        <f>IF('Tela de entrada'!$G$12&gt;0,IFERROR(MIN('Tela de entrada'!$G$15,MAX(J628,'Tela de entrada'!$G$14)),""),0)</f>
        <v>7.8119999999999994</v>
      </c>
      <c r="L628" s="1">
        <f>MAX(0,(SUMIFS($K$2:$K$745,$B$2:$B$745,B628,$A$2:$A$745,A628)-SUMIFS($J$2:$J$745,$B$2:$B$745,B628,$A$2:$A$745,A628)))*((K628-'Tela de entrada'!$G$14)/(IF(SUMIFS($K$2:$K$745,$B$2:$B$745,B628,$A$2:$A$745,A628)-('Tela de entrada'!$G$14*'Tela de entrada'!$D$12)=0,1,(SUMIFS($K$2:$K$745,$B$2:$B$745,B628,$A$2:$A$745,A628)-('Tela de entrada'!$G$14*'Tela de entrada'!$D$12)))))</f>
        <v>0</v>
      </c>
      <c r="M628" s="1">
        <f>MAX(0,(SUMIFS($J$2:$J$745,$B$2:$B$745,B628,$A$2:$A$745,A628)-SUMIFS($K$2:$K$745,$B$2:$B$745,B628,$A$2:$A$745,A628)))*(('Tela de entrada'!$G$15-K628)/(IF((('Tela de entrada'!$G$15*'Tela de entrada'!$D$12)-SUMIFS($K$2:$K$745,$B$2:$B$745,B628,$A$2:$A$745,A628))=0,1,(('Tela de entrada'!$G$15*'Tela de entrada'!$D$12)-SUMIFS($K$2:$K$745,$B$2:$B$745,B628,$A$2:$A$745,A628)))))</f>
        <v>0.46941253516414039</v>
      </c>
      <c r="N628" s="1">
        <f>IFERROR(IF(SUM('Tela de entrada'!$G$20:$G$763)&gt;0,INDEX('Tela de entrada'!$G$20:$G$763,MATCH('Contrato Firme'!D628,'Tela de entrada'!$F$20:$F$763,0),1),K628-L628+M628),0)</f>
        <v>8.2814125351641401</v>
      </c>
    </row>
    <row r="629" spans="1:14" x14ac:dyDescent="0.25">
      <c r="A629">
        <v>1</v>
      </c>
      <c r="B629">
        <v>1</v>
      </c>
      <c r="C629">
        <v>1</v>
      </c>
      <c r="D629">
        <v>628</v>
      </c>
      <c r="E629">
        <v>1</v>
      </c>
      <c r="F629" s="1">
        <f>INDEX('Tela de entrada'!$C$20:$C$763,MATCH('Contrato Firme'!D629,'Tela de entrada'!$B$20:$B$763,0),1)</f>
        <v>25</v>
      </c>
      <c r="G629">
        <v>0</v>
      </c>
      <c r="H629">
        <f t="shared" si="22"/>
        <v>25</v>
      </c>
      <c r="I629" s="1">
        <f t="shared" si="23"/>
        <v>1.25E-3</v>
      </c>
      <c r="J629" s="1">
        <f>IF('Tela de entrada'!$G$13="carga",('Tela de entrada'!$G$12*'Tela de entrada'!$D$12)*I629,'Tela de entrada'!$G$12)</f>
        <v>9.3000000000000007</v>
      </c>
      <c r="K629" s="1">
        <f>IF('Tela de entrada'!$G$12&gt;0,IFERROR(MIN('Tela de entrada'!$G$15,MAX(J629,'Tela de entrada'!$G$14)),""),0)</f>
        <v>9.3000000000000007</v>
      </c>
      <c r="L629" s="1">
        <f>MAX(0,(SUMIFS($K$2:$K$745,$B$2:$B$745,B629,$A$2:$A$745,A629)-SUMIFS($J$2:$J$745,$B$2:$B$745,B629,$A$2:$A$745,A629)))*((K629-'Tela de entrada'!$G$14)/(IF(SUMIFS($K$2:$K$745,$B$2:$B$745,B629,$A$2:$A$745,A629)-('Tela de entrada'!$G$14*'Tela de entrada'!$D$12)=0,1,(SUMIFS($K$2:$K$745,$B$2:$B$745,B629,$A$2:$A$745,A629)-('Tela de entrada'!$G$14*'Tela de entrada'!$D$12)))))</f>
        <v>0</v>
      </c>
      <c r="M629" s="1">
        <f>MAX(0,(SUMIFS($J$2:$J$745,$B$2:$B$745,B629,$A$2:$A$745,A629)-SUMIFS($K$2:$K$745,$B$2:$B$745,B629,$A$2:$A$745,A629)))*(('Tela de entrada'!$G$15-K629)/(IF((('Tela de entrada'!$G$15*'Tela de entrada'!$D$12)-SUMIFS($K$2:$K$745,$B$2:$B$745,B629,$A$2:$A$745,A629))=0,1,(('Tela de entrada'!$G$15*'Tela de entrada'!$D$12)-SUMIFS($K$2:$K$745,$B$2:$B$745,B629,$A$2:$A$745,A629)))))</f>
        <v>0.37223865476288254</v>
      </c>
      <c r="N629" s="1">
        <f>IFERROR(IF(SUM('Tela de entrada'!$G$20:$G$763)&gt;0,INDEX('Tela de entrada'!$G$20:$G$763,MATCH('Contrato Firme'!D629,'Tela de entrada'!$F$20:$F$763,0),1),K629-L629+M629),0)</f>
        <v>9.672238654762884</v>
      </c>
    </row>
    <row r="630" spans="1:14" x14ac:dyDescent="0.25">
      <c r="A630">
        <v>1</v>
      </c>
      <c r="B630">
        <v>1</v>
      </c>
      <c r="C630">
        <v>1</v>
      </c>
      <c r="D630">
        <v>629</v>
      </c>
      <c r="E630">
        <v>1</v>
      </c>
      <c r="F630" s="1">
        <f>INDEX('Tela de entrada'!$C$20:$C$763,MATCH('Contrato Firme'!D630,'Tela de entrada'!$B$20:$B$763,0),1)</f>
        <v>42</v>
      </c>
      <c r="G630">
        <v>0</v>
      </c>
      <c r="H630">
        <f t="shared" si="22"/>
        <v>42</v>
      </c>
      <c r="I630" s="1">
        <f t="shared" si="23"/>
        <v>2.0999999999999999E-3</v>
      </c>
      <c r="J630" s="1">
        <f>IF('Tela de entrada'!$G$13="carga",('Tela de entrada'!$G$12*'Tela de entrada'!$D$12)*I630,'Tela de entrada'!$G$12)</f>
        <v>15.623999999999999</v>
      </c>
      <c r="K630" s="1">
        <f>IF('Tela de entrada'!$G$12&gt;0,IFERROR(MIN('Tela de entrada'!$G$15,MAX(J630,'Tela de entrada'!$G$14)),""),0)</f>
        <v>15</v>
      </c>
      <c r="L630" s="1">
        <f>MAX(0,(SUMIFS($K$2:$K$745,$B$2:$B$745,B630,$A$2:$A$745,A630)-SUMIFS($J$2:$J$745,$B$2:$B$745,B630,$A$2:$A$745,A630)))*((K630-'Tela de entrada'!$G$14)/(IF(SUMIFS($K$2:$K$745,$B$2:$B$745,B630,$A$2:$A$745,A630)-('Tela de entrada'!$G$14*'Tela de entrada'!$D$12)=0,1,(SUMIFS($K$2:$K$745,$B$2:$B$745,B630,$A$2:$A$745,A630)-('Tela de entrada'!$G$14*'Tela de entrada'!$D$12)))))</f>
        <v>0</v>
      </c>
      <c r="M630" s="1">
        <f>MAX(0,(SUMIFS($J$2:$J$745,$B$2:$B$745,B630,$A$2:$A$745,A630)-SUMIFS($K$2:$K$745,$B$2:$B$745,B630,$A$2:$A$745,A630)))*(('Tela de entrada'!$G$15-K630)/(IF((('Tela de entrada'!$G$15*'Tela de entrada'!$D$12)-SUMIFS($K$2:$K$745,$B$2:$B$745,B630,$A$2:$A$745,A630))=0,1,(('Tela de entrada'!$G$15*'Tela de entrada'!$D$12)-SUMIFS($K$2:$K$745,$B$2:$B$745,B630,$A$2:$A$745,A630)))))</f>
        <v>0</v>
      </c>
      <c r="N630" s="1">
        <f>IFERROR(IF(SUM('Tela de entrada'!$G$20:$G$763)&gt;0,INDEX('Tela de entrada'!$G$20:$G$763,MATCH('Contrato Firme'!D630,'Tela de entrada'!$F$20:$F$763,0),1),K630-L630+M630),0)</f>
        <v>15</v>
      </c>
    </row>
    <row r="631" spans="1:14" x14ac:dyDescent="0.25">
      <c r="A631">
        <v>1</v>
      </c>
      <c r="B631">
        <v>1</v>
      </c>
      <c r="C631">
        <v>1</v>
      </c>
      <c r="D631">
        <v>630</v>
      </c>
      <c r="E631">
        <v>1</v>
      </c>
      <c r="F631" s="1">
        <f>INDEX('Tela de entrada'!$C$20:$C$763,MATCH('Contrato Firme'!D631,'Tela de entrada'!$B$20:$B$763,0),1)</f>
        <v>38</v>
      </c>
      <c r="G631">
        <v>0</v>
      </c>
      <c r="H631">
        <f t="shared" si="22"/>
        <v>38</v>
      </c>
      <c r="I631" s="1">
        <f t="shared" si="23"/>
        <v>1.9E-3</v>
      </c>
      <c r="J631" s="1">
        <f>IF('Tela de entrada'!$G$13="carga",('Tela de entrada'!$G$12*'Tela de entrada'!$D$12)*I631,'Tela de entrada'!$G$12)</f>
        <v>14.135999999999999</v>
      </c>
      <c r="K631" s="1">
        <f>IF('Tela de entrada'!$G$12&gt;0,IFERROR(MIN('Tela de entrada'!$G$15,MAX(J631,'Tela de entrada'!$G$14)),""),0)</f>
        <v>14.135999999999999</v>
      </c>
      <c r="L631" s="1">
        <f>MAX(0,(SUMIFS($K$2:$K$745,$B$2:$B$745,B631,$A$2:$A$745,A631)-SUMIFS($J$2:$J$745,$B$2:$B$745,B631,$A$2:$A$745,A631)))*((K631-'Tela de entrada'!$G$14)/(IF(SUMIFS($K$2:$K$745,$B$2:$B$745,B631,$A$2:$A$745,A631)-('Tela de entrada'!$G$14*'Tela de entrada'!$D$12)=0,1,(SUMIFS($K$2:$K$745,$B$2:$B$745,B631,$A$2:$A$745,A631)-('Tela de entrada'!$G$14*'Tela de entrada'!$D$12)))))</f>
        <v>0</v>
      </c>
      <c r="M631" s="1">
        <f>MAX(0,(SUMIFS($J$2:$J$745,$B$2:$B$745,B631,$A$2:$A$745,A631)-SUMIFS($K$2:$K$745,$B$2:$B$745,B631,$A$2:$A$745,A631)))*(('Tela de entrada'!$G$15-K631)/(IF((('Tela de entrada'!$G$15*'Tela de entrada'!$D$12)-SUMIFS($K$2:$K$745,$B$2:$B$745,B631,$A$2:$A$745,A631))=0,1,(('Tela de entrada'!$G$15*'Tela de entrada'!$D$12)-SUMIFS($K$2:$K$745,$B$2:$B$745,B631,$A$2:$A$745,A631)))))</f>
        <v>5.6423543458794884E-2</v>
      </c>
      <c r="N631" s="1">
        <f>IFERROR(IF(SUM('Tela de entrada'!$G$20:$G$763)&gt;0,INDEX('Tela de entrada'!$G$20:$G$763,MATCH('Contrato Firme'!D631,'Tela de entrada'!$F$20:$F$763,0),1),K631-L631+M631),0)</f>
        <v>14.192423543458794</v>
      </c>
    </row>
    <row r="632" spans="1:14" x14ac:dyDescent="0.25">
      <c r="A632">
        <v>1</v>
      </c>
      <c r="B632">
        <v>1</v>
      </c>
      <c r="C632">
        <v>1</v>
      </c>
      <c r="D632">
        <v>631</v>
      </c>
      <c r="E632">
        <v>1</v>
      </c>
      <c r="F632" s="1">
        <f>INDEX('Tela de entrada'!$C$20:$C$763,MATCH('Contrato Firme'!D632,'Tela de entrada'!$B$20:$B$763,0),1)</f>
        <v>10</v>
      </c>
      <c r="G632">
        <v>0</v>
      </c>
      <c r="H632">
        <f t="shared" si="22"/>
        <v>10</v>
      </c>
      <c r="I632" s="1">
        <f t="shared" si="23"/>
        <v>5.0000000000000001E-4</v>
      </c>
      <c r="J632" s="1">
        <f>IF('Tela de entrada'!$G$13="carga",('Tela de entrada'!$G$12*'Tela de entrada'!$D$12)*I632,'Tela de entrada'!$G$12)</f>
        <v>3.72</v>
      </c>
      <c r="K632" s="1">
        <f>IF('Tela de entrada'!$G$12&gt;0,IFERROR(MIN('Tela de entrada'!$G$15,MAX(J632,'Tela de entrada'!$G$14)),""),0)</f>
        <v>3.72</v>
      </c>
      <c r="L632" s="1">
        <f>MAX(0,(SUMIFS($K$2:$K$745,$B$2:$B$745,B632,$A$2:$A$745,A632)-SUMIFS($J$2:$J$745,$B$2:$B$745,B632,$A$2:$A$745,A632)))*((K632-'Tela de entrada'!$G$14)/(IF(SUMIFS($K$2:$K$745,$B$2:$B$745,B632,$A$2:$A$745,A632)-('Tela de entrada'!$G$14*'Tela de entrada'!$D$12)=0,1,(SUMIFS($K$2:$K$745,$B$2:$B$745,B632,$A$2:$A$745,A632)-('Tela de entrada'!$G$14*'Tela de entrada'!$D$12)))))</f>
        <v>0</v>
      </c>
      <c r="M632" s="1">
        <f>MAX(0,(SUMIFS($J$2:$J$745,$B$2:$B$745,B632,$A$2:$A$745,A632)-SUMIFS($K$2:$K$745,$B$2:$B$745,B632,$A$2:$A$745,A632)))*(('Tela de entrada'!$G$15-K632)/(IF((('Tela de entrada'!$G$15*'Tela de entrada'!$D$12)-SUMIFS($K$2:$K$745,$B$2:$B$745,B632,$A$2:$A$745,A632))=0,1,(('Tela de entrada'!$G$15*'Tela de entrada'!$D$12)-SUMIFS($K$2:$K$745,$B$2:$B$745,B632,$A$2:$A$745,A632)))))</f>
        <v>0.73664070626759925</v>
      </c>
      <c r="N632" s="1">
        <f>IFERROR(IF(SUM('Tela de entrada'!$G$20:$G$763)&gt;0,INDEX('Tela de entrada'!$G$20:$G$763,MATCH('Contrato Firme'!D632,'Tela de entrada'!$F$20:$F$763,0),1),K632-L632+M632),0)</f>
        <v>4.4566407062675992</v>
      </c>
    </row>
    <row r="633" spans="1:14" x14ac:dyDescent="0.25">
      <c r="A633">
        <v>1</v>
      </c>
      <c r="B633">
        <v>1</v>
      </c>
      <c r="C633">
        <v>1</v>
      </c>
      <c r="D633">
        <v>632</v>
      </c>
      <c r="E633">
        <v>1</v>
      </c>
      <c r="F633" s="1">
        <f>INDEX('Tela de entrada'!$C$20:$C$763,MATCH('Contrato Firme'!D633,'Tela de entrada'!$B$20:$B$763,0),1)</f>
        <v>33</v>
      </c>
      <c r="G633">
        <v>0</v>
      </c>
      <c r="H633">
        <f t="shared" si="22"/>
        <v>33</v>
      </c>
      <c r="I633" s="1">
        <f t="shared" si="23"/>
        <v>1.65E-3</v>
      </c>
      <c r="J633" s="1">
        <f>IF('Tela de entrada'!$G$13="carga",('Tela de entrada'!$G$12*'Tela de entrada'!$D$12)*I633,'Tela de entrada'!$G$12)</f>
        <v>12.276</v>
      </c>
      <c r="K633" s="1">
        <f>IF('Tela de entrada'!$G$12&gt;0,IFERROR(MIN('Tela de entrada'!$G$15,MAX(J633,'Tela de entrada'!$G$14)),""),0)</f>
        <v>12.276</v>
      </c>
      <c r="L633" s="1">
        <f>MAX(0,(SUMIFS($K$2:$K$745,$B$2:$B$745,B633,$A$2:$A$745,A633)-SUMIFS($J$2:$J$745,$B$2:$B$745,B633,$A$2:$A$745,A633)))*((K633-'Tela de entrada'!$G$14)/(IF(SUMIFS($K$2:$K$745,$B$2:$B$745,B633,$A$2:$A$745,A633)-('Tela de entrada'!$G$14*'Tela de entrada'!$D$12)=0,1,(SUMIFS($K$2:$K$745,$B$2:$B$745,B633,$A$2:$A$745,A633)-('Tela de entrada'!$G$14*'Tela de entrada'!$D$12)))))</f>
        <v>0</v>
      </c>
      <c r="M633" s="1">
        <f>MAX(0,(SUMIFS($J$2:$J$745,$B$2:$B$745,B633,$A$2:$A$745,A633)-SUMIFS($K$2:$K$745,$B$2:$B$745,B633,$A$2:$A$745,A633)))*(('Tela de entrada'!$G$15-K633)/(IF((('Tela de entrada'!$G$15*'Tela de entrada'!$D$12)-SUMIFS($K$2:$K$745,$B$2:$B$745,B633,$A$2:$A$745,A633))=0,1,(('Tela de entrada'!$G$15*'Tela de entrada'!$D$12)-SUMIFS($K$2:$K$745,$B$2:$B$745,B633,$A$2:$A$745,A633)))))</f>
        <v>0.17789089396036706</v>
      </c>
      <c r="N633" s="1">
        <f>IFERROR(IF(SUM('Tela de entrada'!$G$20:$G$763)&gt;0,INDEX('Tela de entrada'!$G$20:$G$763,MATCH('Contrato Firme'!D633,'Tela de entrada'!$F$20:$F$763,0),1),K633-L633+M633),0)</f>
        <v>12.453890893960367</v>
      </c>
    </row>
    <row r="634" spans="1:14" x14ac:dyDescent="0.25">
      <c r="A634">
        <v>1</v>
      </c>
      <c r="B634">
        <v>1</v>
      </c>
      <c r="C634">
        <v>1</v>
      </c>
      <c r="D634">
        <v>633</v>
      </c>
      <c r="E634">
        <v>1</v>
      </c>
      <c r="F634" s="1">
        <f>INDEX('Tela de entrada'!$C$20:$C$763,MATCH('Contrato Firme'!D634,'Tela de entrada'!$B$20:$B$763,0),1)</f>
        <v>32</v>
      </c>
      <c r="G634">
        <v>0</v>
      </c>
      <c r="H634">
        <f t="shared" si="22"/>
        <v>32</v>
      </c>
      <c r="I634" s="1">
        <f t="shared" si="23"/>
        <v>1.6000000000000001E-3</v>
      </c>
      <c r="J634" s="1">
        <f>IF('Tela de entrada'!$G$13="carga",('Tela de entrada'!$G$12*'Tela de entrada'!$D$12)*I634,'Tela de entrada'!$G$12)</f>
        <v>11.904</v>
      </c>
      <c r="K634" s="1">
        <f>IF('Tela de entrada'!$G$12&gt;0,IFERROR(MIN('Tela de entrada'!$G$15,MAX(J634,'Tela de entrada'!$G$14)),""),0)</f>
        <v>11.904</v>
      </c>
      <c r="L634" s="1">
        <f>MAX(0,(SUMIFS($K$2:$K$745,$B$2:$B$745,B634,$A$2:$A$745,A634)-SUMIFS($J$2:$J$745,$B$2:$B$745,B634,$A$2:$A$745,A634)))*((K634-'Tela de entrada'!$G$14)/(IF(SUMIFS($K$2:$K$745,$B$2:$B$745,B634,$A$2:$A$745,A634)-('Tela de entrada'!$G$14*'Tela de entrada'!$D$12)=0,1,(SUMIFS($K$2:$K$745,$B$2:$B$745,B634,$A$2:$A$745,A634)-('Tela de entrada'!$G$14*'Tela de entrada'!$D$12)))))</f>
        <v>0</v>
      </c>
      <c r="M634" s="1">
        <f>MAX(0,(SUMIFS($J$2:$J$745,$B$2:$B$745,B634,$A$2:$A$745,A634)-SUMIFS($K$2:$K$745,$B$2:$B$745,B634,$A$2:$A$745,A634)))*(('Tela de entrada'!$G$15-K634)/(IF((('Tela de entrada'!$G$15*'Tela de entrada'!$D$12)-SUMIFS($K$2:$K$745,$B$2:$B$745,B634,$A$2:$A$745,A634))=0,1,(('Tela de entrada'!$G$15*'Tela de entrada'!$D$12)-SUMIFS($K$2:$K$745,$B$2:$B$745,B634,$A$2:$A$745,A634)))))</f>
        <v>0.20218436406068147</v>
      </c>
      <c r="N634" s="1">
        <f>IFERROR(IF(SUM('Tela de entrada'!$G$20:$G$763)&gt;0,INDEX('Tela de entrada'!$G$20:$G$763,MATCH('Contrato Firme'!D634,'Tela de entrada'!$F$20:$F$763,0),1),K634-L634+M634),0)</f>
        <v>12.106184364060681</v>
      </c>
    </row>
    <row r="635" spans="1:14" x14ac:dyDescent="0.25">
      <c r="A635">
        <v>1</v>
      </c>
      <c r="B635">
        <v>1</v>
      </c>
      <c r="C635">
        <v>1</v>
      </c>
      <c r="D635">
        <v>634</v>
      </c>
      <c r="E635">
        <v>1</v>
      </c>
      <c r="F635" s="1">
        <f>INDEX('Tela de entrada'!$C$20:$C$763,MATCH('Contrato Firme'!D635,'Tela de entrada'!$B$20:$B$763,0),1)</f>
        <v>36</v>
      </c>
      <c r="G635">
        <v>0</v>
      </c>
      <c r="H635">
        <f t="shared" si="22"/>
        <v>36</v>
      </c>
      <c r="I635" s="1">
        <f t="shared" si="23"/>
        <v>1.8E-3</v>
      </c>
      <c r="J635" s="1">
        <f>IF('Tela de entrada'!$G$13="carga",('Tela de entrada'!$G$12*'Tela de entrada'!$D$12)*I635,'Tela de entrada'!$G$12)</f>
        <v>13.391999999999999</v>
      </c>
      <c r="K635" s="1">
        <f>IF('Tela de entrada'!$G$12&gt;0,IFERROR(MIN('Tela de entrada'!$G$15,MAX(J635,'Tela de entrada'!$G$14)),""),0)</f>
        <v>13.391999999999999</v>
      </c>
      <c r="L635" s="1">
        <f>MAX(0,(SUMIFS($K$2:$K$745,$B$2:$B$745,B635,$A$2:$A$745,A635)-SUMIFS($J$2:$J$745,$B$2:$B$745,B635,$A$2:$A$745,A635)))*((K635-'Tela de entrada'!$G$14)/(IF(SUMIFS($K$2:$K$745,$B$2:$B$745,B635,$A$2:$A$745,A635)-('Tela de entrada'!$G$14*'Tela de entrada'!$D$12)=0,1,(SUMIFS($K$2:$K$745,$B$2:$B$745,B635,$A$2:$A$745,A635)-('Tela de entrada'!$G$14*'Tela de entrada'!$D$12)))))</f>
        <v>0</v>
      </c>
      <c r="M635" s="1">
        <f>MAX(0,(SUMIFS($J$2:$J$745,$B$2:$B$745,B635,$A$2:$A$745,A635)-SUMIFS($K$2:$K$745,$B$2:$B$745,B635,$A$2:$A$745,A635)))*(('Tela de entrada'!$G$15-K635)/(IF((('Tela de entrada'!$G$15*'Tela de entrada'!$D$12)-SUMIFS($K$2:$K$745,$B$2:$B$745,B635,$A$2:$A$745,A635))=0,1,(('Tela de entrada'!$G$15*'Tela de entrada'!$D$12)-SUMIFS($K$2:$K$745,$B$2:$B$745,B635,$A$2:$A$745,A635)))))</f>
        <v>0.10501048365942375</v>
      </c>
      <c r="N635" s="1">
        <f>IFERROR(IF(SUM('Tela de entrada'!$G$20:$G$763)&gt;0,INDEX('Tela de entrada'!$G$20:$G$763,MATCH('Contrato Firme'!D635,'Tela de entrada'!$F$20:$F$763,0),1),K635-L635+M635),0)</f>
        <v>13.497010483659423</v>
      </c>
    </row>
    <row r="636" spans="1:14" x14ac:dyDescent="0.25">
      <c r="A636">
        <v>1</v>
      </c>
      <c r="B636">
        <v>1</v>
      </c>
      <c r="C636">
        <v>1</v>
      </c>
      <c r="D636">
        <v>635</v>
      </c>
      <c r="E636">
        <v>1</v>
      </c>
      <c r="F636" s="1">
        <f>INDEX('Tela de entrada'!$C$20:$C$763,MATCH('Contrato Firme'!D636,'Tela de entrada'!$B$20:$B$763,0),1)</f>
        <v>16</v>
      </c>
      <c r="G636">
        <v>0</v>
      </c>
      <c r="H636">
        <f t="shared" si="22"/>
        <v>16</v>
      </c>
      <c r="I636" s="1">
        <f t="shared" si="23"/>
        <v>8.0000000000000004E-4</v>
      </c>
      <c r="J636" s="1">
        <f>IF('Tela de entrada'!$G$13="carga",('Tela de entrada'!$G$12*'Tela de entrada'!$D$12)*I636,'Tela de entrada'!$G$12)</f>
        <v>5.952</v>
      </c>
      <c r="K636" s="1">
        <f>IF('Tela de entrada'!$G$12&gt;0,IFERROR(MIN('Tela de entrada'!$G$15,MAX(J636,'Tela de entrada'!$G$14)),""),0)</f>
        <v>5.952</v>
      </c>
      <c r="L636" s="1">
        <f>MAX(0,(SUMIFS($K$2:$K$745,$B$2:$B$745,B636,$A$2:$A$745,A636)-SUMIFS($J$2:$J$745,$B$2:$B$745,B636,$A$2:$A$745,A636)))*((K636-'Tela de entrada'!$G$14)/(IF(SUMIFS($K$2:$K$745,$B$2:$B$745,B636,$A$2:$A$745,A636)-('Tela de entrada'!$G$14*'Tela de entrada'!$D$12)=0,1,(SUMIFS($K$2:$K$745,$B$2:$B$745,B636,$A$2:$A$745,A636)-('Tela de entrada'!$G$14*'Tela de entrada'!$D$12)))))</f>
        <v>0</v>
      </c>
      <c r="M636" s="1">
        <f>MAX(0,(SUMIFS($J$2:$J$745,$B$2:$B$745,B636,$A$2:$A$745,A636)-SUMIFS($K$2:$K$745,$B$2:$B$745,B636,$A$2:$A$745,A636)))*(('Tela de entrada'!$G$15-K636)/(IF((('Tela de entrada'!$G$15*'Tela de entrada'!$D$12)-SUMIFS($K$2:$K$745,$B$2:$B$745,B636,$A$2:$A$745,A636))=0,1,(('Tela de entrada'!$G$15*'Tela de entrada'!$D$12)-SUMIFS($K$2:$K$745,$B$2:$B$745,B636,$A$2:$A$745,A636)))))</f>
        <v>0.59087988566571259</v>
      </c>
      <c r="N636" s="1">
        <f>IFERROR(IF(SUM('Tela de entrada'!$G$20:$G$763)&gt;0,INDEX('Tela de entrada'!$G$20:$G$763,MATCH('Contrato Firme'!D636,'Tela de entrada'!$F$20:$F$763,0),1),K636-L636+M636),0)</f>
        <v>6.5428798856657124</v>
      </c>
    </row>
    <row r="637" spans="1:14" x14ac:dyDescent="0.25">
      <c r="A637">
        <v>1</v>
      </c>
      <c r="B637">
        <v>1</v>
      </c>
      <c r="C637">
        <v>1</v>
      </c>
      <c r="D637">
        <v>636</v>
      </c>
      <c r="E637">
        <v>1</v>
      </c>
      <c r="F637" s="1">
        <f>INDEX('Tela de entrada'!$C$20:$C$763,MATCH('Contrato Firme'!D637,'Tela de entrada'!$B$20:$B$763,0),1)</f>
        <v>50</v>
      </c>
      <c r="G637">
        <v>0</v>
      </c>
      <c r="H637">
        <f t="shared" si="22"/>
        <v>50</v>
      </c>
      <c r="I637" s="1">
        <f t="shared" si="23"/>
        <v>2.5000000000000001E-3</v>
      </c>
      <c r="J637" s="1">
        <f>IF('Tela de entrada'!$G$13="carga",('Tela de entrada'!$G$12*'Tela de entrada'!$D$12)*I637,'Tela de entrada'!$G$12)</f>
        <v>18.600000000000001</v>
      </c>
      <c r="K637" s="1">
        <f>IF('Tela de entrada'!$G$12&gt;0,IFERROR(MIN('Tela de entrada'!$G$15,MAX(J637,'Tela de entrada'!$G$14)),""),0)</f>
        <v>15</v>
      </c>
      <c r="L637" s="1">
        <f>MAX(0,(SUMIFS($K$2:$K$745,$B$2:$B$745,B637,$A$2:$A$745,A637)-SUMIFS($J$2:$J$745,$B$2:$B$745,B637,$A$2:$A$745,A637)))*((K637-'Tela de entrada'!$G$14)/(IF(SUMIFS($K$2:$K$745,$B$2:$B$745,B637,$A$2:$A$745,A637)-('Tela de entrada'!$G$14*'Tela de entrada'!$D$12)=0,1,(SUMIFS($K$2:$K$745,$B$2:$B$745,B637,$A$2:$A$745,A637)-('Tela de entrada'!$G$14*'Tela de entrada'!$D$12)))))</f>
        <v>0</v>
      </c>
      <c r="M637" s="1">
        <f>MAX(0,(SUMIFS($J$2:$J$745,$B$2:$B$745,B637,$A$2:$A$745,A637)-SUMIFS($K$2:$K$745,$B$2:$B$745,B637,$A$2:$A$745,A637)))*(('Tela de entrada'!$G$15-K637)/(IF((('Tela de entrada'!$G$15*'Tela de entrada'!$D$12)-SUMIFS($K$2:$K$745,$B$2:$B$745,B637,$A$2:$A$745,A637))=0,1,(('Tela de entrada'!$G$15*'Tela de entrada'!$D$12)-SUMIFS($K$2:$K$745,$B$2:$B$745,B637,$A$2:$A$745,A637)))))</f>
        <v>0</v>
      </c>
      <c r="N637" s="1">
        <f>IFERROR(IF(SUM('Tela de entrada'!$G$20:$G$763)&gt;0,INDEX('Tela de entrada'!$G$20:$G$763,MATCH('Contrato Firme'!D637,'Tela de entrada'!$F$20:$F$763,0),1),K637-L637+M637),0)</f>
        <v>15</v>
      </c>
    </row>
    <row r="638" spans="1:14" x14ac:dyDescent="0.25">
      <c r="A638">
        <v>1</v>
      </c>
      <c r="B638">
        <v>1</v>
      </c>
      <c r="C638">
        <v>1</v>
      </c>
      <c r="D638">
        <v>637</v>
      </c>
      <c r="E638">
        <v>1</v>
      </c>
      <c r="F638" s="1">
        <f>INDEX('Tela de entrada'!$C$20:$C$763,MATCH('Contrato Firme'!D638,'Tela de entrada'!$B$20:$B$763,0),1)</f>
        <v>13</v>
      </c>
      <c r="G638">
        <v>0</v>
      </c>
      <c r="H638">
        <f t="shared" si="22"/>
        <v>13</v>
      </c>
      <c r="I638" s="1">
        <f t="shared" si="23"/>
        <v>6.4999999999999997E-4</v>
      </c>
      <c r="J638" s="1">
        <f>IF('Tela de entrada'!$G$13="carga",('Tela de entrada'!$G$12*'Tela de entrada'!$D$12)*I638,'Tela de entrada'!$G$12)</f>
        <v>4.8359999999999994</v>
      </c>
      <c r="K638" s="1">
        <f>IF('Tela de entrada'!$G$12&gt;0,IFERROR(MIN('Tela de entrada'!$G$15,MAX(J638,'Tela de entrada'!$G$14)),""),0)</f>
        <v>4.8359999999999994</v>
      </c>
      <c r="L638" s="1">
        <f>MAX(0,(SUMIFS($K$2:$K$745,$B$2:$B$745,B638,$A$2:$A$745,A638)-SUMIFS($J$2:$J$745,$B$2:$B$745,B638,$A$2:$A$745,A638)))*((K638-'Tela de entrada'!$G$14)/(IF(SUMIFS($K$2:$K$745,$B$2:$B$745,B638,$A$2:$A$745,A638)-('Tela de entrada'!$G$14*'Tela de entrada'!$D$12)=0,1,(SUMIFS($K$2:$K$745,$B$2:$B$745,B638,$A$2:$A$745,A638)-('Tela de entrada'!$G$14*'Tela de entrada'!$D$12)))))</f>
        <v>0</v>
      </c>
      <c r="M638" s="1">
        <f>MAX(0,(SUMIFS($J$2:$J$745,$B$2:$B$745,B638,$A$2:$A$745,A638)-SUMIFS($K$2:$K$745,$B$2:$B$745,B638,$A$2:$A$745,A638)))*(('Tela de entrada'!$G$15-K638)/(IF((('Tela de entrada'!$G$15*'Tela de entrada'!$D$12)-SUMIFS($K$2:$K$745,$B$2:$B$745,B638,$A$2:$A$745,A638))=0,1,(('Tela de entrada'!$G$15*'Tela de entrada'!$D$12)-SUMIFS($K$2:$K$745,$B$2:$B$745,B638,$A$2:$A$745,A638)))))</f>
        <v>0.66376029596665598</v>
      </c>
      <c r="N638" s="1">
        <f>IFERROR(IF(SUM('Tela de entrada'!$G$20:$G$763)&gt;0,INDEX('Tela de entrada'!$G$20:$G$763,MATCH('Contrato Firme'!D638,'Tela de entrada'!$F$20:$F$763,0),1),K638-L638+M638),0)</f>
        <v>5.4997602959666558</v>
      </c>
    </row>
    <row r="639" spans="1:14" x14ac:dyDescent="0.25">
      <c r="A639">
        <v>1</v>
      </c>
      <c r="B639">
        <v>1</v>
      </c>
      <c r="C639">
        <v>1</v>
      </c>
      <c r="D639">
        <v>638</v>
      </c>
      <c r="E639">
        <v>1</v>
      </c>
      <c r="F639" s="1">
        <f>INDEX('Tela de entrada'!$C$20:$C$763,MATCH('Contrato Firme'!D639,'Tela de entrada'!$B$20:$B$763,0),1)</f>
        <v>37</v>
      </c>
      <c r="G639">
        <v>0</v>
      </c>
      <c r="H639">
        <f t="shared" si="22"/>
        <v>37</v>
      </c>
      <c r="I639" s="1">
        <f t="shared" si="23"/>
        <v>1.8500000000000001E-3</v>
      </c>
      <c r="J639" s="1">
        <f>IF('Tela de entrada'!$G$13="carga",('Tela de entrada'!$G$12*'Tela de entrada'!$D$12)*I639,'Tela de entrada'!$G$12)</f>
        <v>13.764000000000001</v>
      </c>
      <c r="K639" s="1">
        <f>IF('Tela de entrada'!$G$12&gt;0,IFERROR(MIN('Tela de entrada'!$G$15,MAX(J639,'Tela de entrada'!$G$14)),""),0)</f>
        <v>13.764000000000001</v>
      </c>
      <c r="L639" s="1">
        <f>MAX(0,(SUMIFS($K$2:$K$745,$B$2:$B$745,B639,$A$2:$A$745,A639)-SUMIFS($J$2:$J$745,$B$2:$B$745,B639,$A$2:$A$745,A639)))*((K639-'Tela de entrada'!$G$14)/(IF(SUMIFS($K$2:$K$745,$B$2:$B$745,B639,$A$2:$A$745,A639)-('Tela de entrada'!$G$14*'Tela de entrada'!$D$12)=0,1,(SUMIFS($K$2:$K$745,$B$2:$B$745,B639,$A$2:$A$745,A639)-('Tela de entrada'!$G$14*'Tela de entrada'!$D$12)))))</f>
        <v>0</v>
      </c>
      <c r="M639" s="1">
        <f>MAX(0,(SUMIFS($J$2:$J$745,$B$2:$B$745,B639,$A$2:$A$745,A639)-SUMIFS($K$2:$K$745,$B$2:$B$745,B639,$A$2:$A$745,A639)))*(('Tela de entrada'!$G$15-K639)/(IF((('Tela de entrada'!$G$15*'Tela de entrada'!$D$12)-SUMIFS($K$2:$K$745,$B$2:$B$745,B639,$A$2:$A$745,A639))=0,1,(('Tela de entrada'!$G$15*'Tela de entrada'!$D$12)-SUMIFS($K$2:$K$745,$B$2:$B$745,B639,$A$2:$A$745,A639)))))</f>
        <v>8.0717013559109207E-2</v>
      </c>
      <c r="N639" s="1">
        <f>IFERROR(IF(SUM('Tela de entrada'!$G$20:$G$763)&gt;0,INDEX('Tela de entrada'!$G$20:$G$763,MATCH('Contrato Firme'!D639,'Tela de entrada'!$F$20:$F$763,0),1),K639-L639+M639),0)</f>
        <v>13.84471701355911</v>
      </c>
    </row>
    <row r="640" spans="1:14" x14ac:dyDescent="0.25">
      <c r="A640">
        <v>1</v>
      </c>
      <c r="B640">
        <v>1</v>
      </c>
      <c r="C640">
        <v>1</v>
      </c>
      <c r="D640">
        <v>639</v>
      </c>
      <c r="E640">
        <v>1</v>
      </c>
      <c r="F640" s="1">
        <f>INDEX('Tela de entrada'!$C$20:$C$763,MATCH('Contrato Firme'!D640,'Tela de entrada'!$B$20:$B$763,0),1)</f>
        <v>36</v>
      </c>
      <c r="G640">
        <v>0</v>
      </c>
      <c r="H640">
        <f t="shared" si="22"/>
        <v>36</v>
      </c>
      <c r="I640" s="1">
        <f t="shared" si="23"/>
        <v>1.8E-3</v>
      </c>
      <c r="J640" s="1">
        <f>IF('Tela de entrada'!$G$13="carga",('Tela de entrada'!$G$12*'Tela de entrada'!$D$12)*I640,'Tela de entrada'!$G$12)</f>
        <v>13.391999999999999</v>
      </c>
      <c r="K640" s="1">
        <f>IF('Tela de entrada'!$G$12&gt;0,IFERROR(MIN('Tela de entrada'!$G$15,MAX(J640,'Tela de entrada'!$G$14)),""),0)</f>
        <v>13.391999999999999</v>
      </c>
      <c r="L640" s="1">
        <f>MAX(0,(SUMIFS($K$2:$K$745,$B$2:$B$745,B640,$A$2:$A$745,A640)-SUMIFS($J$2:$J$745,$B$2:$B$745,B640,$A$2:$A$745,A640)))*((K640-'Tela de entrada'!$G$14)/(IF(SUMIFS($K$2:$K$745,$B$2:$B$745,B640,$A$2:$A$745,A640)-('Tela de entrada'!$G$14*'Tela de entrada'!$D$12)=0,1,(SUMIFS($K$2:$K$745,$B$2:$B$745,B640,$A$2:$A$745,A640)-('Tela de entrada'!$G$14*'Tela de entrada'!$D$12)))))</f>
        <v>0</v>
      </c>
      <c r="M640" s="1">
        <f>MAX(0,(SUMIFS($J$2:$J$745,$B$2:$B$745,B640,$A$2:$A$745,A640)-SUMIFS($K$2:$K$745,$B$2:$B$745,B640,$A$2:$A$745,A640)))*(('Tela de entrada'!$G$15-K640)/(IF((('Tela de entrada'!$G$15*'Tela de entrada'!$D$12)-SUMIFS($K$2:$K$745,$B$2:$B$745,B640,$A$2:$A$745,A640))=0,1,(('Tela de entrada'!$G$15*'Tela de entrada'!$D$12)-SUMIFS($K$2:$K$745,$B$2:$B$745,B640,$A$2:$A$745,A640)))))</f>
        <v>0.10501048365942375</v>
      </c>
      <c r="N640" s="1">
        <f>IFERROR(IF(SUM('Tela de entrada'!$G$20:$G$763)&gt;0,INDEX('Tela de entrada'!$G$20:$G$763,MATCH('Contrato Firme'!D640,'Tela de entrada'!$F$20:$F$763,0),1),K640-L640+M640),0)</f>
        <v>13.497010483659423</v>
      </c>
    </row>
    <row r="641" spans="1:14" x14ac:dyDescent="0.25">
      <c r="A641">
        <v>1</v>
      </c>
      <c r="B641">
        <v>1</v>
      </c>
      <c r="C641">
        <v>1</v>
      </c>
      <c r="D641">
        <v>640</v>
      </c>
      <c r="E641">
        <v>1</v>
      </c>
      <c r="F641" s="1">
        <f>INDEX('Tela de entrada'!$C$20:$C$763,MATCH('Contrato Firme'!D641,'Tela de entrada'!$B$20:$B$763,0),1)</f>
        <v>45</v>
      </c>
      <c r="G641">
        <v>0</v>
      </c>
      <c r="H641">
        <f t="shared" si="22"/>
        <v>45</v>
      </c>
      <c r="I641" s="1">
        <f t="shared" si="23"/>
        <v>2.2499999999999998E-3</v>
      </c>
      <c r="J641" s="1">
        <f>IF('Tela de entrada'!$G$13="carga",('Tela de entrada'!$G$12*'Tela de entrada'!$D$12)*I641,'Tela de entrada'!$G$12)</f>
        <v>16.739999999999998</v>
      </c>
      <c r="K641" s="1">
        <f>IF('Tela de entrada'!$G$12&gt;0,IFERROR(MIN('Tela de entrada'!$G$15,MAX(J641,'Tela de entrada'!$G$14)),""),0)</f>
        <v>15</v>
      </c>
      <c r="L641" s="1">
        <f>MAX(0,(SUMIFS($K$2:$K$745,$B$2:$B$745,B641,$A$2:$A$745,A641)-SUMIFS($J$2:$J$745,$B$2:$B$745,B641,$A$2:$A$745,A641)))*((K641-'Tela de entrada'!$G$14)/(IF(SUMIFS($K$2:$K$745,$B$2:$B$745,B641,$A$2:$A$745,A641)-('Tela de entrada'!$G$14*'Tela de entrada'!$D$12)=0,1,(SUMIFS($K$2:$K$745,$B$2:$B$745,B641,$A$2:$A$745,A641)-('Tela de entrada'!$G$14*'Tela de entrada'!$D$12)))))</f>
        <v>0</v>
      </c>
      <c r="M641" s="1">
        <f>MAX(0,(SUMIFS($J$2:$J$745,$B$2:$B$745,B641,$A$2:$A$745,A641)-SUMIFS($K$2:$K$745,$B$2:$B$745,B641,$A$2:$A$745,A641)))*(('Tela de entrada'!$G$15-K641)/(IF((('Tela de entrada'!$G$15*'Tela de entrada'!$D$12)-SUMIFS($K$2:$K$745,$B$2:$B$745,B641,$A$2:$A$745,A641))=0,1,(('Tela de entrada'!$G$15*'Tela de entrada'!$D$12)-SUMIFS($K$2:$K$745,$B$2:$B$745,B641,$A$2:$A$745,A641)))))</f>
        <v>0</v>
      </c>
      <c r="N641" s="1">
        <f>IFERROR(IF(SUM('Tela de entrada'!$G$20:$G$763)&gt;0,INDEX('Tela de entrada'!$G$20:$G$763,MATCH('Contrato Firme'!D641,'Tela de entrada'!$F$20:$F$763,0),1),K641-L641+M641),0)</f>
        <v>15</v>
      </c>
    </row>
    <row r="642" spans="1:14" x14ac:dyDescent="0.25">
      <c r="A642">
        <v>1</v>
      </c>
      <c r="B642">
        <v>1</v>
      </c>
      <c r="C642">
        <v>1</v>
      </c>
      <c r="D642">
        <v>641</v>
      </c>
      <c r="E642">
        <v>1</v>
      </c>
      <c r="F642" s="1">
        <f>INDEX('Tela de entrada'!$C$20:$C$763,MATCH('Contrato Firme'!D642,'Tela de entrada'!$B$20:$B$763,0),1)</f>
        <v>50</v>
      </c>
      <c r="G642">
        <v>0</v>
      </c>
      <c r="H642">
        <f t="shared" si="22"/>
        <v>50</v>
      </c>
      <c r="I642" s="1">
        <f t="shared" si="23"/>
        <v>2.5000000000000001E-3</v>
      </c>
      <c r="J642" s="1">
        <f>IF('Tela de entrada'!$G$13="carga",('Tela de entrada'!$G$12*'Tela de entrada'!$D$12)*I642,'Tela de entrada'!$G$12)</f>
        <v>18.600000000000001</v>
      </c>
      <c r="K642" s="1">
        <f>IF('Tela de entrada'!$G$12&gt;0,IFERROR(MIN('Tela de entrada'!$G$15,MAX(J642,'Tela de entrada'!$G$14)),""),0)</f>
        <v>15</v>
      </c>
      <c r="L642" s="1">
        <f>MAX(0,(SUMIFS($K$2:$K$745,$B$2:$B$745,B642,$A$2:$A$745,A642)-SUMIFS($J$2:$J$745,$B$2:$B$745,B642,$A$2:$A$745,A642)))*((K642-'Tela de entrada'!$G$14)/(IF(SUMIFS($K$2:$K$745,$B$2:$B$745,B642,$A$2:$A$745,A642)-('Tela de entrada'!$G$14*'Tela de entrada'!$D$12)=0,1,(SUMIFS($K$2:$K$745,$B$2:$B$745,B642,$A$2:$A$745,A642)-('Tela de entrada'!$G$14*'Tela de entrada'!$D$12)))))</f>
        <v>0</v>
      </c>
      <c r="M642" s="1">
        <f>MAX(0,(SUMIFS($J$2:$J$745,$B$2:$B$745,B642,$A$2:$A$745,A642)-SUMIFS($K$2:$K$745,$B$2:$B$745,B642,$A$2:$A$745,A642)))*(('Tela de entrada'!$G$15-K642)/(IF((('Tela de entrada'!$G$15*'Tela de entrada'!$D$12)-SUMIFS($K$2:$K$745,$B$2:$B$745,B642,$A$2:$A$745,A642))=0,1,(('Tela de entrada'!$G$15*'Tela de entrada'!$D$12)-SUMIFS($K$2:$K$745,$B$2:$B$745,B642,$A$2:$A$745,A642)))))</f>
        <v>0</v>
      </c>
      <c r="N642" s="1">
        <f>IFERROR(IF(SUM('Tela de entrada'!$G$20:$G$763)&gt;0,INDEX('Tela de entrada'!$G$20:$G$763,MATCH('Contrato Firme'!D642,'Tela de entrada'!$F$20:$F$763,0),1),K642-L642+M642),0)</f>
        <v>15</v>
      </c>
    </row>
    <row r="643" spans="1:14" x14ac:dyDescent="0.25">
      <c r="A643">
        <v>1</v>
      </c>
      <c r="B643">
        <v>1</v>
      </c>
      <c r="C643">
        <v>1</v>
      </c>
      <c r="D643">
        <v>642</v>
      </c>
      <c r="E643">
        <v>1</v>
      </c>
      <c r="F643" s="1">
        <f>INDEX('Tela de entrada'!$C$20:$C$763,MATCH('Contrato Firme'!D643,'Tela de entrada'!$B$20:$B$763,0),1)</f>
        <v>20</v>
      </c>
      <c r="G643">
        <v>0</v>
      </c>
      <c r="H643">
        <f t="shared" ref="H643:H706" si="24">F643-G643</f>
        <v>20</v>
      </c>
      <c r="I643" s="1">
        <f t="shared" ref="I643:I706" si="25">H643/SUM($H$2:$H$745)</f>
        <v>1E-3</v>
      </c>
      <c r="J643" s="1">
        <f>IF('Tela de entrada'!$G$13="carga",('Tela de entrada'!$G$12*'Tela de entrada'!$D$12)*I643,'Tela de entrada'!$G$12)</f>
        <v>7.44</v>
      </c>
      <c r="K643" s="1">
        <f>IF('Tela de entrada'!$G$12&gt;0,IFERROR(MIN('Tela de entrada'!$G$15,MAX(J643,'Tela de entrada'!$G$14)),""),0)</f>
        <v>7.44</v>
      </c>
      <c r="L643" s="1">
        <f>MAX(0,(SUMIFS($K$2:$K$745,$B$2:$B$745,B643,$A$2:$A$745,A643)-SUMIFS($J$2:$J$745,$B$2:$B$745,B643,$A$2:$A$745,A643)))*((K643-'Tela de entrada'!$G$14)/(IF(SUMIFS($K$2:$K$745,$B$2:$B$745,B643,$A$2:$A$745,A643)-('Tela de entrada'!$G$14*'Tela de entrada'!$D$12)=0,1,(SUMIFS($K$2:$K$745,$B$2:$B$745,B643,$A$2:$A$745,A643)-('Tela de entrada'!$G$14*'Tela de entrada'!$D$12)))))</f>
        <v>0</v>
      </c>
      <c r="M643" s="1">
        <f>MAX(0,(SUMIFS($J$2:$J$745,$B$2:$B$745,B643,$A$2:$A$745,A643)-SUMIFS($K$2:$K$745,$B$2:$B$745,B643,$A$2:$A$745,A643)))*(('Tela de entrada'!$G$15-K643)/(IF((('Tela de entrada'!$G$15*'Tela de entrada'!$D$12)-SUMIFS($K$2:$K$745,$B$2:$B$745,B643,$A$2:$A$745,A643))=0,1,(('Tela de entrada'!$G$15*'Tela de entrada'!$D$12)-SUMIFS($K$2:$K$745,$B$2:$B$745,B643,$A$2:$A$745,A643)))))</f>
        <v>0.49370600526445474</v>
      </c>
      <c r="N643" s="1">
        <f>IFERROR(IF(SUM('Tela de entrada'!$G$20:$G$763)&gt;0,INDEX('Tela de entrada'!$G$20:$G$763,MATCH('Contrato Firme'!D643,'Tela de entrada'!$F$20:$F$763,0),1),K643-L643+M643),0)</f>
        <v>7.9337060052644555</v>
      </c>
    </row>
    <row r="644" spans="1:14" x14ac:dyDescent="0.25">
      <c r="A644">
        <v>1</v>
      </c>
      <c r="B644">
        <v>1</v>
      </c>
      <c r="C644">
        <v>1</v>
      </c>
      <c r="D644">
        <v>643</v>
      </c>
      <c r="E644">
        <v>1</v>
      </c>
      <c r="F644" s="1">
        <f>INDEX('Tela de entrada'!$C$20:$C$763,MATCH('Contrato Firme'!D644,'Tela de entrada'!$B$20:$B$763,0),1)</f>
        <v>22</v>
      </c>
      <c r="G644">
        <v>0</v>
      </c>
      <c r="H644">
        <f t="shared" si="24"/>
        <v>22</v>
      </c>
      <c r="I644" s="1">
        <f t="shared" si="25"/>
        <v>1.1000000000000001E-3</v>
      </c>
      <c r="J644" s="1">
        <f>IF('Tela de entrada'!$G$13="carga",('Tela de entrada'!$G$12*'Tela de entrada'!$D$12)*I644,'Tela de entrada'!$G$12)</f>
        <v>8.1840000000000011</v>
      </c>
      <c r="K644" s="1">
        <f>IF('Tela de entrada'!$G$12&gt;0,IFERROR(MIN('Tela de entrada'!$G$15,MAX(J644,'Tela de entrada'!$G$14)),""),0)</f>
        <v>8.1840000000000011</v>
      </c>
      <c r="L644" s="1">
        <f>MAX(0,(SUMIFS($K$2:$K$745,$B$2:$B$745,B644,$A$2:$A$745,A644)-SUMIFS($J$2:$J$745,$B$2:$B$745,B644,$A$2:$A$745,A644)))*((K644-'Tela de entrada'!$G$14)/(IF(SUMIFS($K$2:$K$745,$B$2:$B$745,B644,$A$2:$A$745,A644)-('Tela de entrada'!$G$14*'Tela de entrada'!$D$12)=0,1,(SUMIFS($K$2:$K$745,$B$2:$B$745,B644,$A$2:$A$745,A644)-('Tela de entrada'!$G$14*'Tela de entrada'!$D$12)))))</f>
        <v>0</v>
      </c>
      <c r="M644" s="1">
        <f>MAX(0,(SUMIFS($J$2:$J$745,$B$2:$B$745,B644,$A$2:$A$745,A644)-SUMIFS($K$2:$K$745,$B$2:$B$745,B644,$A$2:$A$745,A644)))*(('Tela de entrada'!$G$15-K644)/(IF((('Tela de entrada'!$G$15*'Tela de entrada'!$D$12)-SUMIFS($K$2:$K$745,$B$2:$B$745,B644,$A$2:$A$745,A644))=0,1,(('Tela de entrada'!$G$15*'Tela de entrada'!$D$12)-SUMIFS($K$2:$K$745,$B$2:$B$745,B644,$A$2:$A$745,A644)))))</f>
        <v>0.44511906506382587</v>
      </c>
      <c r="N644" s="1">
        <f>IFERROR(IF(SUM('Tela de entrada'!$G$20:$G$763)&gt;0,INDEX('Tela de entrada'!$G$20:$G$763,MATCH('Contrato Firme'!D644,'Tela de entrada'!$F$20:$F$763,0),1),K644-L644+M644),0)</f>
        <v>8.6291190650638274</v>
      </c>
    </row>
    <row r="645" spans="1:14" x14ac:dyDescent="0.25">
      <c r="A645">
        <v>1</v>
      </c>
      <c r="B645">
        <v>1</v>
      </c>
      <c r="C645">
        <v>1</v>
      </c>
      <c r="D645">
        <v>644</v>
      </c>
      <c r="E645">
        <v>1</v>
      </c>
      <c r="F645" s="1">
        <f>INDEX('Tela de entrada'!$C$20:$C$763,MATCH('Contrato Firme'!D645,'Tela de entrada'!$B$20:$B$763,0),1)</f>
        <v>23</v>
      </c>
      <c r="G645">
        <v>0</v>
      </c>
      <c r="H645">
        <f t="shared" si="24"/>
        <v>23</v>
      </c>
      <c r="I645" s="1">
        <f t="shared" si="25"/>
        <v>1.15E-3</v>
      </c>
      <c r="J645" s="1">
        <f>IF('Tela de entrada'!$G$13="carga",('Tela de entrada'!$G$12*'Tela de entrada'!$D$12)*I645,'Tela de entrada'!$G$12)</f>
        <v>8.5559999999999992</v>
      </c>
      <c r="K645" s="1">
        <f>IF('Tela de entrada'!$G$12&gt;0,IFERROR(MIN('Tela de entrada'!$G$15,MAX(J645,'Tela de entrada'!$G$14)),""),0)</f>
        <v>8.5559999999999992</v>
      </c>
      <c r="L645" s="1">
        <f>MAX(0,(SUMIFS($K$2:$K$745,$B$2:$B$745,B645,$A$2:$A$745,A645)-SUMIFS($J$2:$J$745,$B$2:$B$745,B645,$A$2:$A$745,A645)))*((K645-'Tela de entrada'!$G$14)/(IF(SUMIFS($K$2:$K$745,$B$2:$B$745,B645,$A$2:$A$745,A645)-('Tela de entrada'!$G$14*'Tela de entrada'!$D$12)=0,1,(SUMIFS($K$2:$K$745,$B$2:$B$745,B645,$A$2:$A$745,A645)-('Tela de entrada'!$G$14*'Tela de entrada'!$D$12)))))</f>
        <v>0</v>
      </c>
      <c r="M645" s="1">
        <f>MAX(0,(SUMIFS($J$2:$J$745,$B$2:$B$745,B645,$A$2:$A$745,A645)-SUMIFS($K$2:$K$745,$B$2:$B$745,B645,$A$2:$A$745,A645)))*(('Tela de entrada'!$G$15-K645)/(IF((('Tela de entrada'!$G$15*'Tela de entrada'!$D$12)-SUMIFS($K$2:$K$745,$B$2:$B$745,B645,$A$2:$A$745,A645))=0,1,(('Tela de entrada'!$G$15*'Tela de entrada'!$D$12)-SUMIFS($K$2:$K$745,$B$2:$B$745,B645,$A$2:$A$745,A645)))))</f>
        <v>0.42082559496351152</v>
      </c>
      <c r="N645" s="1">
        <f>IFERROR(IF(SUM('Tela de entrada'!$G$20:$G$763)&gt;0,INDEX('Tela de entrada'!$G$20:$G$763,MATCH('Contrato Firme'!D645,'Tela de entrada'!$F$20:$F$763,0),1),K645-L645+M645),0)</f>
        <v>8.9768255949635112</v>
      </c>
    </row>
    <row r="646" spans="1:14" x14ac:dyDescent="0.25">
      <c r="A646">
        <v>1</v>
      </c>
      <c r="B646">
        <v>1</v>
      </c>
      <c r="C646">
        <v>1</v>
      </c>
      <c r="D646">
        <v>645</v>
      </c>
      <c r="E646">
        <v>1</v>
      </c>
      <c r="F646" s="1">
        <f>INDEX('Tela de entrada'!$C$20:$C$763,MATCH('Contrato Firme'!D646,'Tela de entrada'!$B$20:$B$763,0),1)</f>
        <v>8</v>
      </c>
      <c r="G646">
        <v>0</v>
      </c>
      <c r="H646">
        <f t="shared" si="24"/>
        <v>8</v>
      </c>
      <c r="I646" s="1">
        <f t="shared" si="25"/>
        <v>4.0000000000000002E-4</v>
      </c>
      <c r="J646" s="1">
        <f>IF('Tela de entrada'!$G$13="carga",('Tela de entrada'!$G$12*'Tela de entrada'!$D$12)*I646,'Tela de entrada'!$G$12)</f>
        <v>2.976</v>
      </c>
      <c r="K646" s="1">
        <f>IF('Tela de entrada'!$G$12&gt;0,IFERROR(MIN('Tela de entrada'!$G$15,MAX(J646,'Tela de entrada'!$G$14)),""),0)</f>
        <v>3</v>
      </c>
      <c r="L646" s="1">
        <f>MAX(0,(SUMIFS($K$2:$K$745,$B$2:$B$745,B646,$A$2:$A$745,A646)-SUMIFS($J$2:$J$745,$B$2:$B$745,B646,$A$2:$A$745,A646)))*((K646-'Tela de entrada'!$G$14)/(IF(SUMIFS($K$2:$K$745,$B$2:$B$745,B646,$A$2:$A$745,A646)-('Tela de entrada'!$G$14*'Tela de entrada'!$D$12)=0,1,(SUMIFS($K$2:$K$745,$B$2:$B$745,B646,$A$2:$A$745,A646)-('Tela de entrada'!$G$14*'Tela de entrada'!$D$12)))))</f>
        <v>0</v>
      </c>
      <c r="M646" s="1">
        <f>MAX(0,(SUMIFS($J$2:$J$745,$B$2:$B$745,B646,$A$2:$A$745,A646)-SUMIFS($K$2:$K$745,$B$2:$B$745,B646,$A$2:$A$745,A646)))*(('Tela de entrada'!$G$15-K646)/(IF((('Tela de entrada'!$G$15*'Tela de entrada'!$D$12)-SUMIFS($K$2:$K$745,$B$2:$B$745,B646,$A$2:$A$745,A646))=0,1,(('Tela de entrada'!$G$15*'Tela de entrada'!$D$12)-SUMIFS($K$2:$K$745,$B$2:$B$745,B646,$A$2:$A$745,A646)))))</f>
        <v>0.78366032581659484</v>
      </c>
      <c r="N646" s="1">
        <f>IFERROR(IF(SUM('Tela de entrada'!$G$20:$G$763)&gt;0,INDEX('Tela de entrada'!$G$20:$G$763,MATCH('Contrato Firme'!D646,'Tela de entrada'!$F$20:$F$763,0),1),K646-L646+M646),0)</f>
        <v>3.7836603258165948</v>
      </c>
    </row>
    <row r="647" spans="1:14" x14ac:dyDescent="0.25">
      <c r="A647">
        <v>1</v>
      </c>
      <c r="B647">
        <v>1</v>
      </c>
      <c r="C647">
        <v>1</v>
      </c>
      <c r="D647">
        <v>646</v>
      </c>
      <c r="E647">
        <v>1</v>
      </c>
      <c r="F647" s="1">
        <f>INDEX('Tela de entrada'!$C$20:$C$763,MATCH('Contrato Firme'!D647,'Tela de entrada'!$B$20:$B$763,0),1)</f>
        <v>32</v>
      </c>
      <c r="G647">
        <v>0</v>
      </c>
      <c r="H647">
        <f t="shared" si="24"/>
        <v>32</v>
      </c>
      <c r="I647" s="1">
        <f t="shared" si="25"/>
        <v>1.6000000000000001E-3</v>
      </c>
      <c r="J647" s="1">
        <f>IF('Tela de entrada'!$G$13="carga",('Tela de entrada'!$G$12*'Tela de entrada'!$D$12)*I647,'Tela de entrada'!$G$12)</f>
        <v>11.904</v>
      </c>
      <c r="K647" s="1">
        <f>IF('Tela de entrada'!$G$12&gt;0,IFERROR(MIN('Tela de entrada'!$G$15,MAX(J647,'Tela de entrada'!$G$14)),""),0)</f>
        <v>11.904</v>
      </c>
      <c r="L647" s="1">
        <f>MAX(0,(SUMIFS($K$2:$K$745,$B$2:$B$745,B647,$A$2:$A$745,A647)-SUMIFS($J$2:$J$745,$B$2:$B$745,B647,$A$2:$A$745,A647)))*((K647-'Tela de entrada'!$G$14)/(IF(SUMIFS($K$2:$K$745,$B$2:$B$745,B647,$A$2:$A$745,A647)-('Tela de entrada'!$G$14*'Tela de entrada'!$D$12)=0,1,(SUMIFS($K$2:$K$745,$B$2:$B$745,B647,$A$2:$A$745,A647)-('Tela de entrada'!$G$14*'Tela de entrada'!$D$12)))))</f>
        <v>0</v>
      </c>
      <c r="M647" s="1">
        <f>MAX(0,(SUMIFS($J$2:$J$745,$B$2:$B$745,B647,$A$2:$A$745,A647)-SUMIFS($K$2:$K$745,$B$2:$B$745,B647,$A$2:$A$745,A647)))*(('Tela de entrada'!$G$15-K647)/(IF((('Tela de entrada'!$G$15*'Tela de entrada'!$D$12)-SUMIFS($K$2:$K$745,$B$2:$B$745,B647,$A$2:$A$745,A647))=0,1,(('Tela de entrada'!$G$15*'Tela de entrada'!$D$12)-SUMIFS($K$2:$K$745,$B$2:$B$745,B647,$A$2:$A$745,A647)))))</f>
        <v>0.20218436406068147</v>
      </c>
      <c r="N647" s="1">
        <f>IFERROR(IF(SUM('Tela de entrada'!$G$20:$G$763)&gt;0,INDEX('Tela de entrada'!$G$20:$G$763,MATCH('Contrato Firme'!D647,'Tela de entrada'!$F$20:$F$763,0),1),K647-L647+M647),0)</f>
        <v>12.106184364060681</v>
      </c>
    </row>
    <row r="648" spans="1:14" x14ac:dyDescent="0.25">
      <c r="A648">
        <v>1</v>
      </c>
      <c r="B648">
        <v>1</v>
      </c>
      <c r="C648">
        <v>1</v>
      </c>
      <c r="D648">
        <v>647</v>
      </c>
      <c r="E648">
        <v>1</v>
      </c>
      <c r="F648" s="1">
        <f>INDEX('Tela de entrada'!$C$20:$C$763,MATCH('Contrato Firme'!D648,'Tela de entrada'!$B$20:$B$763,0),1)</f>
        <v>19</v>
      </c>
      <c r="G648">
        <v>0</v>
      </c>
      <c r="H648">
        <f t="shared" si="24"/>
        <v>19</v>
      </c>
      <c r="I648" s="1">
        <f t="shared" si="25"/>
        <v>9.5E-4</v>
      </c>
      <c r="J648" s="1">
        <f>IF('Tela de entrada'!$G$13="carga",('Tela de entrada'!$G$12*'Tela de entrada'!$D$12)*I648,'Tela de entrada'!$G$12)</f>
        <v>7.0679999999999996</v>
      </c>
      <c r="K648" s="1">
        <f>IF('Tela de entrada'!$G$12&gt;0,IFERROR(MIN('Tela de entrada'!$G$15,MAX(J648,'Tela de entrada'!$G$14)),""),0)</f>
        <v>7.0679999999999996</v>
      </c>
      <c r="L648" s="1">
        <f>MAX(0,(SUMIFS($K$2:$K$745,$B$2:$B$745,B648,$A$2:$A$745,A648)-SUMIFS($J$2:$J$745,$B$2:$B$745,B648,$A$2:$A$745,A648)))*((K648-'Tela de entrada'!$G$14)/(IF(SUMIFS($K$2:$K$745,$B$2:$B$745,B648,$A$2:$A$745,A648)-('Tela de entrada'!$G$14*'Tela de entrada'!$D$12)=0,1,(SUMIFS($K$2:$K$745,$B$2:$B$745,B648,$A$2:$A$745,A648)-('Tela de entrada'!$G$14*'Tela de entrada'!$D$12)))))</f>
        <v>0</v>
      </c>
      <c r="M648" s="1">
        <f>MAX(0,(SUMIFS($J$2:$J$745,$B$2:$B$745,B648,$A$2:$A$745,A648)-SUMIFS($K$2:$K$745,$B$2:$B$745,B648,$A$2:$A$745,A648)))*(('Tela de entrada'!$G$15-K648)/(IF((('Tela de entrada'!$G$15*'Tela de entrada'!$D$12)-SUMIFS($K$2:$K$745,$B$2:$B$745,B648,$A$2:$A$745,A648))=0,1,(('Tela de entrada'!$G$15*'Tela de entrada'!$D$12)-SUMIFS($K$2:$K$745,$B$2:$B$745,B648,$A$2:$A$745,A648)))))</f>
        <v>0.51799947536476931</v>
      </c>
      <c r="N648" s="1">
        <f>IFERROR(IF(SUM('Tela de entrada'!$G$20:$G$763)&gt;0,INDEX('Tela de entrada'!$G$20:$G$763,MATCH('Contrato Firme'!D648,'Tela de entrada'!$F$20:$F$763,0),1),K648-L648+M648),0)</f>
        <v>7.585999475364769</v>
      </c>
    </row>
    <row r="649" spans="1:14" x14ac:dyDescent="0.25">
      <c r="A649">
        <v>1</v>
      </c>
      <c r="B649">
        <v>1</v>
      </c>
      <c r="C649">
        <v>1</v>
      </c>
      <c r="D649">
        <v>648</v>
      </c>
      <c r="E649">
        <v>1</v>
      </c>
      <c r="F649" s="1">
        <f>INDEX('Tela de entrada'!$C$20:$C$763,MATCH('Contrato Firme'!D649,'Tela de entrada'!$B$20:$B$763,0),1)</f>
        <v>8</v>
      </c>
      <c r="G649">
        <v>0</v>
      </c>
      <c r="H649">
        <f t="shared" si="24"/>
        <v>8</v>
      </c>
      <c r="I649" s="1">
        <f t="shared" si="25"/>
        <v>4.0000000000000002E-4</v>
      </c>
      <c r="J649" s="1">
        <f>IF('Tela de entrada'!$G$13="carga",('Tela de entrada'!$G$12*'Tela de entrada'!$D$12)*I649,'Tela de entrada'!$G$12)</f>
        <v>2.976</v>
      </c>
      <c r="K649" s="1">
        <f>IF('Tela de entrada'!$G$12&gt;0,IFERROR(MIN('Tela de entrada'!$G$15,MAX(J649,'Tela de entrada'!$G$14)),""),0)</f>
        <v>3</v>
      </c>
      <c r="L649" s="1">
        <f>MAX(0,(SUMIFS($K$2:$K$745,$B$2:$B$745,B649,$A$2:$A$745,A649)-SUMIFS($J$2:$J$745,$B$2:$B$745,B649,$A$2:$A$745,A649)))*((K649-'Tela de entrada'!$G$14)/(IF(SUMIFS($K$2:$K$745,$B$2:$B$745,B649,$A$2:$A$745,A649)-('Tela de entrada'!$G$14*'Tela de entrada'!$D$12)=0,1,(SUMIFS($K$2:$K$745,$B$2:$B$745,B649,$A$2:$A$745,A649)-('Tela de entrada'!$G$14*'Tela de entrada'!$D$12)))))</f>
        <v>0</v>
      </c>
      <c r="M649" s="1">
        <f>MAX(0,(SUMIFS($J$2:$J$745,$B$2:$B$745,B649,$A$2:$A$745,A649)-SUMIFS($K$2:$K$745,$B$2:$B$745,B649,$A$2:$A$745,A649)))*(('Tela de entrada'!$G$15-K649)/(IF((('Tela de entrada'!$G$15*'Tela de entrada'!$D$12)-SUMIFS($K$2:$K$745,$B$2:$B$745,B649,$A$2:$A$745,A649))=0,1,(('Tela de entrada'!$G$15*'Tela de entrada'!$D$12)-SUMIFS($K$2:$K$745,$B$2:$B$745,B649,$A$2:$A$745,A649)))))</f>
        <v>0.78366032581659484</v>
      </c>
      <c r="N649" s="1">
        <f>IFERROR(IF(SUM('Tela de entrada'!$G$20:$G$763)&gt;0,INDEX('Tela de entrada'!$G$20:$G$763,MATCH('Contrato Firme'!D649,'Tela de entrada'!$F$20:$F$763,0),1),K649-L649+M649),0)</f>
        <v>3.7836603258165948</v>
      </c>
    </row>
    <row r="650" spans="1:14" x14ac:dyDescent="0.25">
      <c r="A650">
        <v>1</v>
      </c>
      <c r="B650">
        <v>1</v>
      </c>
      <c r="C650">
        <v>1</v>
      </c>
      <c r="D650">
        <v>649</v>
      </c>
      <c r="E650">
        <v>1</v>
      </c>
      <c r="F650" s="1">
        <f>INDEX('Tela de entrada'!$C$20:$C$763,MATCH('Contrato Firme'!D650,'Tela de entrada'!$B$20:$B$763,0),1)</f>
        <v>14</v>
      </c>
      <c r="G650">
        <v>0</v>
      </c>
      <c r="H650">
        <f t="shared" si="24"/>
        <v>14</v>
      </c>
      <c r="I650" s="1">
        <f t="shared" si="25"/>
        <v>6.9999999999999999E-4</v>
      </c>
      <c r="J650" s="1">
        <f>IF('Tela de entrada'!$G$13="carga",('Tela de entrada'!$G$12*'Tela de entrada'!$D$12)*I650,'Tela de entrada'!$G$12)</f>
        <v>5.2080000000000002</v>
      </c>
      <c r="K650" s="1">
        <f>IF('Tela de entrada'!$G$12&gt;0,IFERROR(MIN('Tela de entrada'!$G$15,MAX(J650,'Tela de entrada'!$G$14)),""),0)</f>
        <v>5.2080000000000002</v>
      </c>
      <c r="L650" s="1">
        <f>MAX(0,(SUMIFS($K$2:$K$745,$B$2:$B$745,B650,$A$2:$A$745,A650)-SUMIFS($J$2:$J$745,$B$2:$B$745,B650,$A$2:$A$745,A650)))*((K650-'Tela de entrada'!$G$14)/(IF(SUMIFS($K$2:$K$745,$B$2:$B$745,B650,$A$2:$A$745,A650)-('Tela de entrada'!$G$14*'Tela de entrada'!$D$12)=0,1,(SUMIFS($K$2:$K$745,$B$2:$B$745,B650,$A$2:$A$745,A650)-('Tela de entrada'!$G$14*'Tela de entrada'!$D$12)))))</f>
        <v>0</v>
      </c>
      <c r="M650" s="1">
        <f>MAX(0,(SUMIFS($J$2:$J$745,$B$2:$B$745,B650,$A$2:$A$745,A650)-SUMIFS($K$2:$K$745,$B$2:$B$745,B650,$A$2:$A$745,A650)))*(('Tela de entrada'!$G$15-K650)/(IF((('Tela de entrada'!$G$15*'Tela de entrada'!$D$12)-SUMIFS($K$2:$K$745,$B$2:$B$745,B650,$A$2:$A$745,A650))=0,1,(('Tela de entrada'!$G$15*'Tela de entrada'!$D$12)-SUMIFS($K$2:$K$745,$B$2:$B$745,B650,$A$2:$A$745,A650)))))</f>
        <v>0.6394668258663414</v>
      </c>
      <c r="N650" s="1">
        <f>IFERROR(IF(SUM('Tela de entrada'!$G$20:$G$763)&gt;0,INDEX('Tela de entrada'!$G$20:$G$763,MATCH('Contrato Firme'!D650,'Tela de entrada'!$F$20:$F$763,0),1),K650-L650+M650),0)</f>
        <v>5.8474668258663414</v>
      </c>
    </row>
    <row r="651" spans="1:14" x14ac:dyDescent="0.25">
      <c r="A651">
        <v>1</v>
      </c>
      <c r="B651">
        <v>1</v>
      </c>
      <c r="C651">
        <v>1</v>
      </c>
      <c r="D651">
        <v>650</v>
      </c>
      <c r="E651">
        <v>1</v>
      </c>
      <c r="F651" s="1">
        <f>INDEX('Tela de entrada'!$C$20:$C$763,MATCH('Contrato Firme'!D651,'Tela de entrada'!$B$20:$B$763,0),1)</f>
        <v>37</v>
      </c>
      <c r="G651">
        <v>0</v>
      </c>
      <c r="H651">
        <f t="shared" si="24"/>
        <v>37</v>
      </c>
      <c r="I651" s="1">
        <f t="shared" si="25"/>
        <v>1.8500000000000001E-3</v>
      </c>
      <c r="J651" s="1">
        <f>IF('Tela de entrada'!$G$13="carga",('Tela de entrada'!$G$12*'Tela de entrada'!$D$12)*I651,'Tela de entrada'!$G$12)</f>
        <v>13.764000000000001</v>
      </c>
      <c r="K651" s="1">
        <f>IF('Tela de entrada'!$G$12&gt;0,IFERROR(MIN('Tela de entrada'!$G$15,MAX(J651,'Tela de entrada'!$G$14)),""),0)</f>
        <v>13.764000000000001</v>
      </c>
      <c r="L651" s="1">
        <f>MAX(0,(SUMIFS($K$2:$K$745,$B$2:$B$745,B651,$A$2:$A$745,A651)-SUMIFS($J$2:$J$745,$B$2:$B$745,B651,$A$2:$A$745,A651)))*((K651-'Tela de entrada'!$G$14)/(IF(SUMIFS($K$2:$K$745,$B$2:$B$745,B651,$A$2:$A$745,A651)-('Tela de entrada'!$G$14*'Tela de entrada'!$D$12)=0,1,(SUMIFS($K$2:$K$745,$B$2:$B$745,B651,$A$2:$A$745,A651)-('Tela de entrada'!$G$14*'Tela de entrada'!$D$12)))))</f>
        <v>0</v>
      </c>
      <c r="M651" s="1">
        <f>MAX(0,(SUMIFS($J$2:$J$745,$B$2:$B$745,B651,$A$2:$A$745,A651)-SUMIFS($K$2:$K$745,$B$2:$B$745,B651,$A$2:$A$745,A651)))*(('Tela de entrada'!$G$15-K651)/(IF((('Tela de entrada'!$G$15*'Tela de entrada'!$D$12)-SUMIFS($K$2:$K$745,$B$2:$B$745,B651,$A$2:$A$745,A651))=0,1,(('Tela de entrada'!$G$15*'Tela de entrada'!$D$12)-SUMIFS($K$2:$K$745,$B$2:$B$745,B651,$A$2:$A$745,A651)))))</f>
        <v>8.0717013559109207E-2</v>
      </c>
      <c r="N651" s="1">
        <f>IFERROR(IF(SUM('Tela de entrada'!$G$20:$G$763)&gt;0,INDEX('Tela de entrada'!$G$20:$G$763,MATCH('Contrato Firme'!D651,'Tela de entrada'!$F$20:$F$763,0),1),K651-L651+M651),0)</f>
        <v>13.84471701355911</v>
      </c>
    </row>
    <row r="652" spans="1:14" x14ac:dyDescent="0.25">
      <c r="A652">
        <v>1</v>
      </c>
      <c r="B652">
        <v>1</v>
      </c>
      <c r="C652">
        <v>1</v>
      </c>
      <c r="D652">
        <v>651</v>
      </c>
      <c r="E652">
        <v>1</v>
      </c>
      <c r="F652" s="1">
        <f>INDEX('Tela de entrada'!$C$20:$C$763,MATCH('Contrato Firme'!D652,'Tela de entrada'!$B$20:$B$763,0),1)</f>
        <v>10</v>
      </c>
      <c r="G652">
        <v>0</v>
      </c>
      <c r="H652">
        <f t="shared" si="24"/>
        <v>10</v>
      </c>
      <c r="I652" s="1">
        <f t="shared" si="25"/>
        <v>5.0000000000000001E-4</v>
      </c>
      <c r="J652" s="1">
        <f>IF('Tela de entrada'!$G$13="carga",('Tela de entrada'!$G$12*'Tela de entrada'!$D$12)*I652,'Tela de entrada'!$G$12)</f>
        <v>3.72</v>
      </c>
      <c r="K652" s="1">
        <f>IF('Tela de entrada'!$G$12&gt;0,IFERROR(MIN('Tela de entrada'!$G$15,MAX(J652,'Tela de entrada'!$G$14)),""),0)</f>
        <v>3.72</v>
      </c>
      <c r="L652" s="1">
        <f>MAX(0,(SUMIFS($K$2:$K$745,$B$2:$B$745,B652,$A$2:$A$745,A652)-SUMIFS($J$2:$J$745,$B$2:$B$745,B652,$A$2:$A$745,A652)))*((K652-'Tela de entrada'!$G$14)/(IF(SUMIFS($K$2:$K$745,$B$2:$B$745,B652,$A$2:$A$745,A652)-('Tela de entrada'!$G$14*'Tela de entrada'!$D$12)=0,1,(SUMIFS($K$2:$K$745,$B$2:$B$745,B652,$A$2:$A$745,A652)-('Tela de entrada'!$G$14*'Tela de entrada'!$D$12)))))</f>
        <v>0</v>
      </c>
      <c r="M652" s="1">
        <f>MAX(0,(SUMIFS($J$2:$J$745,$B$2:$B$745,B652,$A$2:$A$745,A652)-SUMIFS($K$2:$K$745,$B$2:$B$745,B652,$A$2:$A$745,A652)))*(('Tela de entrada'!$G$15-K652)/(IF((('Tela de entrada'!$G$15*'Tela de entrada'!$D$12)-SUMIFS($K$2:$K$745,$B$2:$B$745,B652,$A$2:$A$745,A652))=0,1,(('Tela de entrada'!$G$15*'Tela de entrada'!$D$12)-SUMIFS($K$2:$K$745,$B$2:$B$745,B652,$A$2:$A$745,A652)))))</f>
        <v>0.73664070626759925</v>
      </c>
      <c r="N652" s="1">
        <f>IFERROR(IF(SUM('Tela de entrada'!$G$20:$G$763)&gt;0,INDEX('Tela de entrada'!$G$20:$G$763,MATCH('Contrato Firme'!D652,'Tela de entrada'!$F$20:$F$763,0),1),K652-L652+M652),0)</f>
        <v>4.4566407062675992</v>
      </c>
    </row>
    <row r="653" spans="1:14" x14ac:dyDescent="0.25">
      <c r="A653">
        <v>1</v>
      </c>
      <c r="B653">
        <v>1</v>
      </c>
      <c r="C653">
        <v>1</v>
      </c>
      <c r="D653">
        <v>652</v>
      </c>
      <c r="E653">
        <v>1</v>
      </c>
      <c r="F653" s="1">
        <f>INDEX('Tela de entrada'!$C$20:$C$763,MATCH('Contrato Firme'!D653,'Tela de entrada'!$B$20:$B$763,0),1)</f>
        <v>20</v>
      </c>
      <c r="G653">
        <v>0</v>
      </c>
      <c r="H653">
        <f t="shared" si="24"/>
        <v>20</v>
      </c>
      <c r="I653" s="1">
        <f t="shared" si="25"/>
        <v>1E-3</v>
      </c>
      <c r="J653" s="1">
        <f>IF('Tela de entrada'!$G$13="carga",('Tela de entrada'!$G$12*'Tela de entrada'!$D$12)*I653,'Tela de entrada'!$G$12)</f>
        <v>7.44</v>
      </c>
      <c r="K653" s="1">
        <f>IF('Tela de entrada'!$G$12&gt;0,IFERROR(MIN('Tela de entrada'!$G$15,MAX(J653,'Tela de entrada'!$G$14)),""),0)</f>
        <v>7.44</v>
      </c>
      <c r="L653" s="1">
        <f>MAX(0,(SUMIFS($K$2:$K$745,$B$2:$B$745,B653,$A$2:$A$745,A653)-SUMIFS($J$2:$J$745,$B$2:$B$745,B653,$A$2:$A$745,A653)))*((K653-'Tela de entrada'!$G$14)/(IF(SUMIFS($K$2:$K$745,$B$2:$B$745,B653,$A$2:$A$745,A653)-('Tela de entrada'!$G$14*'Tela de entrada'!$D$12)=0,1,(SUMIFS($K$2:$K$745,$B$2:$B$745,B653,$A$2:$A$745,A653)-('Tela de entrada'!$G$14*'Tela de entrada'!$D$12)))))</f>
        <v>0</v>
      </c>
      <c r="M653" s="1">
        <f>MAX(0,(SUMIFS($J$2:$J$745,$B$2:$B$745,B653,$A$2:$A$745,A653)-SUMIFS($K$2:$K$745,$B$2:$B$745,B653,$A$2:$A$745,A653)))*(('Tela de entrada'!$G$15-K653)/(IF((('Tela de entrada'!$G$15*'Tela de entrada'!$D$12)-SUMIFS($K$2:$K$745,$B$2:$B$745,B653,$A$2:$A$745,A653))=0,1,(('Tela de entrada'!$G$15*'Tela de entrada'!$D$12)-SUMIFS($K$2:$K$745,$B$2:$B$745,B653,$A$2:$A$745,A653)))))</f>
        <v>0.49370600526445474</v>
      </c>
      <c r="N653" s="1">
        <f>IFERROR(IF(SUM('Tela de entrada'!$G$20:$G$763)&gt;0,INDEX('Tela de entrada'!$G$20:$G$763,MATCH('Contrato Firme'!D653,'Tela de entrada'!$F$20:$F$763,0),1),K653-L653+M653),0)</f>
        <v>7.9337060052644555</v>
      </c>
    </row>
    <row r="654" spans="1:14" x14ac:dyDescent="0.25">
      <c r="A654">
        <v>1</v>
      </c>
      <c r="B654">
        <v>1</v>
      </c>
      <c r="C654">
        <v>1</v>
      </c>
      <c r="D654">
        <v>653</v>
      </c>
      <c r="E654">
        <v>1</v>
      </c>
      <c r="F654" s="1">
        <f>INDEX('Tela de entrada'!$C$20:$C$763,MATCH('Contrato Firme'!D654,'Tela de entrada'!$B$20:$B$763,0),1)</f>
        <v>37</v>
      </c>
      <c r="G654">
        <v>0</v>
      </c>
      <c r="H654">
        <f t="shared" si="24"/>
        <v>37</v>
      </c>
      <c r="I654" s="1">
        <f t="shared" si="25"/>
        <v>1.8500000000000001E-3</v>
      </c>
      <c r="J654" s="1">
        <f>IF('Tela de entrada'!$G$13="carga",('Tela de entrada'!$G$12*'Tela de entrada'!$D$12)*I654,'Tela de entrada'!$G$12)</f>
        <v>13.764000000000001</v>
      </c>
      <c r="K654" s="1">
        <f>IF('Tela de entrada'!$G$12&gt;0,IFERROR(MIN('Tela de entrada'!$G$15,MAX(J654,'Tela de entrada'!$G$14)),""),0)</f>
        <v>13.764000000000001</v>
      </c>
      <c r="L654" s="1">
        <f>MAX(0,(SUMIFS($K$2:$K$745,$B$2:$B$745,B654,$A$2:$A$745,A654)-SUMIFS($J$2:$J$745,$B$2:$B$745,B654,$A$2:$A$745,A654)))*((K654-'Tela de entrada'!$G$14)/(IF(SUMIFS($K$2:$K$745,$B$2:$B$745,B654,$A$2:$A$745,A654)-('Tela de entrada'!$G$14*'Tela de entrada'!$D$12)=0,1,(SUMIFS($K$2:$K$745,$B$2:$B$745,B654,$A$2:$A$745,A654)-('Tela de entrada'!$G$14*'Tela de entrada'!$D$12)))))</f>
        <v>0</v>
      </c>
      <c r="M654" s="1">
        <f>MAX(0,(SUMIFS($J$2:$J$745,$B$2:$B$745,B654,$A$2:$A$745,A654)-SUMIFS($K$2:$K$745,$B$2:$B$745,B654,$A$2:$A$745,A654)))*(('Tela de entrada'!$G$15-K654)/(IF((('Tela de entrada'!$G$15*'Tela de entrada'!$D$12)-SUMIFS($K$2:$K$745,$B$2:$B$745,B654,$A$2:$A$745,A654))=0,1,(('Tela de entrada'!$G$15*'Tela de entrada'!$D$12)-SUMIFS($K$2:$K$745,$B$2:$B$745,B654,$A$2:$A$745,A654)))))</f>
        <v>8.0717013559109207E-2</v>
      </c>
      <c r="N654" s="1">
        <f>IFERROR(IF(SUM('Tela de entrada'!$G$20:$G$763)&gt;0,INDEX('Tela de entrada'!$G$20:$G$763,MATCH('Contrato Firme'!D654,'Tela de entrada'!$F$20:$F$763,0),1),K654-L654+M654),0)</f>
        <v>13.84471701355911</v>
      </c>
    </row>
    <row r="655" spans="1:14" x14ac:dyDescent="0.25">
      <c r="A655">
        <v>1</v>
      </c>
      <c r="B655">
        <v>1</v>
      </c>
      <c r="C655">
        <v>1</v>
      </c>
      <c r="D655">
        <v>654</v>
      </c>
      <c r="E655">
        <v>1</v>
      </c>
      <c r="F655" s="1">
        <f>INDEX('Tela de entrada'!$C$20:$C$763,MATCH('Contrato Firme'!D655,'Tela de entrada'!$B$20:$B$763,0),1)</f>
        <v>18</v>
      </c>
      <c r="G655">
        <v>0</v>
      </c>
      <c r="H655">
        <f t="shared" si="24"/>
        <v>18</v>
      </c>
      <c r="I655" s="1">
        <f t="shared" si="25"/>
        <v>8.9999999999999998E-4</v>
      </c>
      <c r="J655" s="1">
        <f>IF('Tela de entrada'!$G$13="carga",('Tela de entrada'!$G$12*'Tela de entrada'!$D$12)*I655,'Tela de entrada'!$G$12)</f>
        <v>6.6959999999999997</v>
      </c>
      <c r="K655" s="1">
        <f>IF('Tela de entrada'!$G$12&gt;0,IFERROR(MIN('Tela de entrada'!$G$15,MAX(J655,'Tela de entrada'!$G$14)),""),0)</f>
        <v>6.6959999999999997</v>
      </c>
      <c r="L655" s="1">
        <f>MAX(0,(SUMIFS($K$2:$K$745,$B$2:$B$745,B655,$A$2:$A$745,A655)-SUMIFS($J$2:$J$745,$B$2:$B$745,B655,$A$2:$A$745,A655)))*((K655-'Tela de entrada'!$G$14)/(IF(SUMIFS($K$2:$K$745,$B$2:$B$745,B655,$A$2:$A$745,A655)-('Tela de entrada'!$G$14*'Tela de entrada'!$D$12)=0,1,(SUMIFS($K$2:$K$745,$B$2:$B$745,B655,$A$2:$A$745,A655)-('Tela de entrada'!$G$14*'Tela de entrada'!$D$12)))))</f>
        <v>0</v>
      </c>
      <c r="M655" s="1">
        <f>MAX(0,(SUMIFS($J$2:$J$745,$B$2:$B$745,B655,$A$2:$A$745,A655)-SUMIFS($K$2:$K$745,$B$2:$B$745,B655,$A$2:$A$745,A655)))*(('Tela de entrada'!$G$15-K655)/(IF((('Tela de entrada'!$G$15*'Tela de entrada'!$D$12)-SUMIFS($K$2:$K$745,$B$2:$B$745,B655,$A$2:$A$745,A655))=0,1,(('Tela de entrada'!$G$15*'Tela de entrada'!$D$12)-SUMIFS($K$2:$K$745,$B$2:$B$745,B655,$A$2:$A$745,A655)))))</f>
        <v>0.54229294546508366</v>
      </c>
      <c r="N655" s="1">
        <f>IFERROR(IF(SUM('Tela de entrada'!$G$20:$G$763)&gt;0,INDEX('Tela de entrada'!$G$20:$G$763,MATCH('Contrato Firme'!D655,'Tela de entrada'!$F$20:$F$763,0),1),K655-L655+M655),0)</f>
        <v>7.2382929454650835</v>
      </c>
    </row>
    <row r="656" spans="1:14" x14ac:dyDescent="0.25">
      <c r="A656">
        <v>1</v>
      </c>
      <c r="B656">
        <v>1</v>
      </c>
      <c r="C656">
        <v>1</v>
      </c>
      <c r="D656">
        <v>655</v>
      </c>
      <c r="E656">
        <v>1</v>
      </c>
      <c r="F656" s="1">
        <f>INDEX('Tela de entrada'!$C$20:$C$763,MATCH('Contrato Firme'!D656,'Tela de entrada'!$B$20:$B$763,0),1)</f>
        <v>19</v>
      </c>
      <c r="G656">
        <v>0</v>
      </c>
      <c r="H656">
        <f t="shared" si="24"/>
        <v>19</v>
      </c>
      <c r="I656" s="1">
        <f t="shared" si="25"/>
        <v>9.5E-4</v>
      </c>
      <c r="J656" s="1">
        <f>IF('Tela de entrada'!$G$13="carga",('Tela de entrada'!$G$12*'Tela de entrada'!$D$12)*I656,'Tela de entrada'!$G$12)</f>
        <v>7.0679999999999996</v>
      </c>
      <c r="K656" s="1">
        <f>IF('Tela de entrada'!$G$12&gt;0,IFERROR(MIN('Tela de entrada'!$G$15,MAX(J656,'Tela de entrada'!$G$14)),""),0)</f>
        <v>7.0679999999999996</v>
      </c>
      <c r="L656" s="1">
        <f>MAX(0,(SUMIFS($K$2:$K$745,$B$2:$B$745,B656,$A$2:$A$745,A656)-SUMIFS($J$2:$J$745,$B$2:$B$745,B656,$A$2:$A$745,A656)))*((K656-'Tela de entrada'!$G$14)/(IF(SUMIFS($K$2:$K$745,$B$2:$B$745,B656,$A$2:$A$745,A656)-('Tela de entrada'!$G$14*'Tela de entrada'!$D$12)=0,1,(SUMIFS($K$2:$K$745,$B$2:$B$745,B656,$A$2:$A$745,A656)-('Tela de entrada'!$G$14*'Tela de entrada'!$D$12)))))</f>
        <v>0</v>
      </c>
      <c r="M656" s="1">
        <f>MAX(0,(SUMIFS($J$2:$J$745,$B$2:$B$745,B656,$A$2:$A$745,A656)-SUMIFS($K$2:$K$745,$B$2:$B$745,B656,$A$2:$A$745,A656)))*(('Tela de entrada'!$G$15-K656)/(IF((('Tela de entrada'!$G$15*'Tela de entrada'!$D$12)-SUMIFS($K$2:$K$745,$B$2:$B$745,B656,$A$2:$A$745,A656))=0,1,(('Tela de entrada'!$G$15*'Tela de entrada'!$D$12)-SUMIFS($K$2:$K$745,$B$2:$B$745,B656,$A$2:$A$745,A656)))))</f>
        <v>0.51799947536476931</v>
      </c>
      <c r="N656" s="1">
        <f>IFERROR(IF(SUM('Tela de entrada'!$G$20:$G$763)&gt;0,INDEX('Tela de entrada'!$G$20:$G$763,MATCH('Contrato Firme'!D656,'Tela de entrada'!$F$20:$F$763,0),1),K656-L656+M656),0)</f>
        <v>7.585999475364769</v>
      </c>
    </row>
    <row r="657" spans="1:14" x14ac:dyDescent="0.25">
      <c r="A657">
        <v>1</v>
      </c>
      <c r="B657">
        <v>1</v>
      </c>
      <c r="C657">
        <v>1</v>
      </c>
      <c r="D657">
        <v>656</v>
      </c>
      <c r="E657">
        <v>1</v>
      </c>
      <c r="F657" s="1">
        <f>INDEX('Tela de entrada'!$C$20:$C$763,MATCH('Contrato Firme'!D657,'Tela de entrada'!$B$20:$B$763,0),1)</f>
        <v>45</v>
      </c>
      <c r="G657">
        <v>0</v>
      </c>
      <c r="H657">
        <f t="shared" si="24"/>
        <v>45</v>
      </c>
      <c r="I657" s="1">
        <f t="shared" si="25"/>
        <v>2.2499999999999998E-3</v>
      </c>
      <c r="J657" s="1">
        <f>IF('Tela de entrada'!$G$13="carga",('Tela de entrada'!$G$12*'Tela de entrada'!$D$12)*I657,'Tela de entrada'!$G$12)</f>
        <v>16.739999999999998</v>
      </c>
      <c r="K657" s="1">
        <f>IF('Tela de entrada'!$G$12&gt;0,IFERROR(MIN('Tela de entrada'!$G$15,MAX(J657,'Tela de entrada'!$G$14)),""),0)</f>
        <v>15</v>
      </c>
      <c r="L657" s="1">
        <f>MAX(0,(SUMIFS($K$2:$K$745,$B$2:$B$745,B657,$A$2:$A$745,A657)-SUMIFS($J$2:$J$745,$B$2:$B$745,B657,$A$2:$A$745,A657)))*((K657-'Tela de entrada'!$G$14)/(IF(SUMIFS($K$2:$K$745,$B$2:$B$745,B657,$A$2:$A$745,A657)-('Tela de entrada'!$G$14*'Tela de entrada'!$D$12)=0,1,(SUMIFS($K$2:$K$745,$B$2:$B$745,B657,$A$2:$A$745,A657)-('Tela de entrada'!$G$14*'Tela de entrada'!$D$12)))))</f>
        <v>0</v>
      </c>
      <c r="M657" s="1">
        <f>MAX(0,(SUMIFS($J$2:$J$745,$B$2:$B$745,B657,$A$2:$A$745,A657)-SUMIFS($K$2:$K$745,$B$2:$B$745,B657,$A$2:$A$745,A657)))*(('Tela de entrada'!$G$15-K657)/(IF((('Tela de entrada'!$G$15*'Tela de entrada'!$D$12)-SUMIFS($K$2:$K$745,$B$2:$B$745,B657,$A$2:$A$745,A657))=0,1,(('Tela de entrada'!$G$15*'Tela de entrada'!$D$12)-SUMIFS($K$2:$K$745,$B$2:$B$745,B657,$A$2:$A$745,A657)))))</f>
        <v>0</v>
      </c>
      <c r="N657" s="1">
        <f>IFERROR(IF(SUM('Tela de entrada'!$G$20:$G$763)&gt;0,INDEX('Tela de entrada'!$G$20:$G$763,MATCH('Contrato Firme'!D657,'Tela de entrada'!$F$20:$F$763,0),1),K657-L657+M657),0)</f>
        <v>15</v>
      </c>
    </row>
    <row r="658" spans="1:14" x14ac:dyDescent="0.25">
      <c r="A658">
        <v>1</v>
      </c>
      <c r="B658">
        <v>1</v>
      </c>
      <c r="C658">
        <v>1</v>
      </c>
      <c r="D658">
        <v>657</v>
      </c>
      <c r="E658">
        <v>1</v>
      </c>
      <c r="F658" s="1">
        <f>INDEX('Tela de entrada'!$C$20:$C$763,MATCH('Contrato Firme'!D658,'Tela de entrada'!$B$20:$B$763,0),1)</f>
        <v>22</v>
      </c>
      <c r="G658">
        <v>0</v>
      </c>
      <c r="H658">
        <f t="shared" si="24"/>
        <v>22</v>
      </c>
      <c r="I658" s="1">
        <f t="shared" si="25"/>
        <v>1.1000000000000001E-3</v>
      </c>
      <c r="J658" s="1">
        <f>IF('Tela de entrada'!$G$13="carga",('Tela de entrada'!$G$12*'Tela de entrada'!$D$12)*I658,'Tela de entrada'!$G$12)</f>
        <v>8.1840000000000011</v>
      </c>
      <c r="K658" s="1">
        <f>IF('Tela de entrada'!$G$12&gt;0,IFERROR(MIN('Tela de entrada'!$G$15,MAX(J658,'Tela de entrada'!$G$14)),""),0)</f>
        <v>8.1840000000000011</v>
      </c>
      <c r="L658" s="1">
        <f>MAX(0,(SUMIFS($K$2:$K$745,$B$2:$B$745,B658,$A$2:$A$745,A658)-SUMIFS($J$2:$J$745,$B$2:$B$745,B658,$A$2:$A$745,A658)))*((K658-'Tela de entrada'!$G$14)/(IF(SUMIFS($K$2:$K$745,$B$2:$B$745,B658,$A$2:$A$745,A658)-('Tela de entrada'!$G$14*'Tela de entrada'!$D$12)=0,1,(SUMIFS($K$2:$K$745,$B$2:$B$745,B658,$A$2:$A$745,A658)-('Tela de entrada'!$G$14*'Tela de entrada'!$D$12)))))</f>
        <v>0</v>
      </c>
      <c r="M658" s="1">
        <f>MAX(0,(SUMIFS($J$2:$J$745,$B$2:$B$745,B658,$A$2:$A$745,A658)-SUMIFS($K$2:$K$745,$B$2:$B$745,B658,$A$2:$A$745,A658)))*(('Tela de entrada'!$G$15-K658)/(IF((('Tela de entrada'!$G$15*'Tela de entrada'!$D$12)-SUMIFS($K$2:$K$745,$B$2:$B$745,B658,$A$2:$A$745,A658))=0,1,(('Tela de entrada'!$G$15*'Tela de entrada'!$D$12)-SUMIFS($K$2:$K$745,$B$2:$B$745,B658,$A$2:$A$745,A658)))))</f>
        <v>0.44511906506382587</v>
      </c>
      <c r="N658" s="1">
        <f>IFERROR(IF(SUM('Tela de entrada'!$G$20:$G$763)&gt;0,INDEX('Tela de entrada'!$G$20:$G$763,MATCH('Contrato Firme'!D658,'Tela de entrada'!$F$20:$F$763,0),1),K658-L658+M658),0)</f>
        <v>8.6291190650638274</v>
      </c>
    </row>
    <row r="659" spans="1:14" x14ac:dyDescent="0.25">
      <c r="A659">
        <v>1</v>
      </c>
      <c r="B659">
        <v>1</v>
      </c>
      <c r="C659">
        <v>1</v>
      </c>
      <c r="D659">
        <v>658</v>
      </c>
      <c r="E659">
        <v>1</v>
      </c>
      <c r="F659" s="1">
        <f>INDEX('Tela de entrada'!$C$20:$C$763,MATCH('Contrato Firme'!D659,'Tela de entrada'!$B$20:$B$763,0),1)</f>
        <v>15</v>
      </c>
      <c r="G659">
        <v>0</v>
      </c>
      <c r="H659">
        <f t="shared" si="24"/>
        <v>15</v>
      </c>
      <c r="I659" s="1">
        <f t="shared" si="25"/>
        <v>7.5000000000000002E-4</v>
      </c>
      <c r="J659" s="1">
        <f>IF('Tela de entrada'!$G$13="carga",('Tela de entrada'!$G$12*'Tela de entrada'!$D$12)*I659,'Tela de entrada'!$G$12)</f>
        <v>5.58</v>
      </c>
      <c r="K659" s="1">
        <f>IF('Tela de entrada'!$G$12&gt;0,IFERROR(MIN('Tela de entrada'!$G$15,MAX(J659,'Tela de entrada'!$G$14)),""),0)</f>
        <v>5.58</v>
      </c>
      <c r="L659" s="1">
        <f>MAX(0,(SUMIFS($K$2:$K$745,$B$2:$B$745,B659,$A$2:$A$745,A659)-SUMIFS($J$2:$J$745,$B$2:$B$745,B659,$A$2:$A$745,A659)))*((K659-'Tela de entrada'!$G$14)/(IF(SUMIFS($K$2:$K$745,$B$2:$B$745,B659,$A$2:$A$745,A659)-('Tela de entrada'!$G$14*'Tela de entrada'!$D$12)=0,1,(SUMIFS($K$2:$K$745,$B$2:$B$745,B659,$A$2:$A$745,A659)-('Tela de entrada'!$G$14*'Tela de entrada'!$D$12)))))</f>
        <v>0</v>
      </c>
      <c r="M659" s="1">
        <f>MAX(0,(SUMIFS($J$2:$J$745,$B$2:$B$745,B659,$A$2:$A$745,A659)-SUMIFS($K$2:$K$745,$B$2:$B$745,B659,$A$2:$A$745,A659)))*(('Tela de entrada'!$G$15-K659)/(IF((('Tela de entrada'!$G$15*'Tela de entrada'!$D$12)-SUMIFS($K$2:$K$745,$B$2:$B$745,B659,$A$2:$A$745,A659))=0,1,(('Tela de entrada'!$G$15*'Tela de entrada'!$D$12)-SUMIFS($K$2:$K$745,$B$2:$B$745,B659,$A$2:$A$745,A659)))))</f>
        <v>0.61517335576602694</v>
      </c>
      <c r="N659" s="1">
        <f>IFERROR(IF(SUM('Tela de entrada'!$G$20:$G$763)&gt;0,INDEX('Tela de entrada'!$G$20:$G$763,MATCH('Contrato Firme'!D659,'Tela de entrada'!$F$20:$F$763,0),1),K659-L659+M659),0)</f>
        <v>6.1951733557660269</v>
      </c>
    </row>
    <row r="660" spans="1:14" x14ac:dyDescent="0.25">
      <c r="A660">
        <v>1</v>
      </c>
      <c r="B660">
        <v>1</v>
      </c>
      <c r="C660">
        <v>1</v>
      </c>
      <c r="D660">
        <v>659</v>
      </c>
      <c r="E660">
        <v>1</v>
      </c>
      <c r="F660" s="1">
        <f>INDEX('Tela de entrada'!$C$20:$C$763,MATCH('Contrato Firme'!D660,'Tela de entrada'!$B$20:$B$763,0),1)</f>
        <v>49</v>
      </c>
      <c r="G660">
        <v>0</v>
      </c>
      <c r="H660">
        <f t="shared" si="24"/>
        <v>49</v>
      </c>
      <c r="I660" s="1">
        <f t="shared" si="25"/>
        <v>2.4499999999999999E-3</v>
      </c>
      <c r="J660" s="1">
        <f>IF('Tela de entrada'!$G$13="carga",('Tela de entrada'!$G$12*'Tela de entrada'!$D$12)*I660,'Tela de entrada'!$G$12)</f>
        <v>18.227999999999998</v>
      </c>
      <c r="K660" s="1">
        <f>IF('Tela de entrada'!$G$12&gt;0,IFERROR(MIN('Tela de entrada'!$G$15,MAX(J660,'Tela de entrada'!$G$14)),""),0)</f>
        <v>15</v>
      </c>
      <c r="L660" s="1">
        <f>MAX(0,(SUMIFS($K$2:$K$745,$B$2:$B$745,B660,$A$2:$A$745,A660)-SUMIFS($J$2:$J$745,$B$2:$B$745,B660,$A$2:$A$745,A660)))*((K660-'Tela de entrada'!$G$14)/(IF(SUMIFS($K$2:$K$745,$B$2:$B$745,B660,$A$2:$A$745,A660)-('Tela de entrada'!$G$14*'Tela de entrada'!$D$12)=0,1,(SUMIFS($K$2:$K$745,$B$2:$B$745,B660,$A$2:$A$745,A660)-('Tela de entrada'!$G$14*'Tela de entrada'!$D$12)))))</f>
        <v>0</v>
      </c>
      <c r="M660" s="1">
        <f>MAX(0,(SUMIFS($J$2:$J$745,$B$2:$B$745,B660,$A$2:$A$745,A660)-SUMIFS($K$2:$K$745,$B$2:$B$745,B660,$A$2:$A$745,A660)))*(('Tela de entrada'!$G$15-K660)/(IF((('Tela de entrada'!$G$15*'Tela de entrada'!$D$12)-SUMIFS($K$2:$K$745,$B$2:$B$745,B660,$A$2:$A$745,A660))=0,1,(('Tela de entrada'!$G$15*'Tela de entrada'!$D$12)-SUMIFS($K$2:$K$745,$B$2:$B$745,B660,$A$2:$A$745,A660)))))</f>
        <v>0</v>
      </c>
      <c r="N660" s="1">
        <f>IFERROR(IF(SUM('Tela de entrada'!$G$20:$G$763)&gt;0,INDEX('Tela de entrada'!$G$20:$G$763,MATCH('Contrato Firme'!D660,'Tela de entrada'!$F$20:$F$763,0),1),K660-L660+M660),0)</f>
        <v>15</v>
      </c>
    </row>
    <row r="661" spans="1:14" x14ac:dyDescent="0.25">
      <c r="A661">
        <v>1</v>
      </c>
      <c r="B661">
        <v>1</v>
      </c>
      <c r="C661">
        <v>1</v>
      </c>
      <c r="D661">
        <v>660</v>
      </c>
      <c r="E661">
        <v>1</v>
      </c>
      <c r="F661" s="1">
        <f>INDEX('Tela de entrada'!$C$20:$C$763,MATCH('Contrato Firme'!D661,'Tela de entrada'!$B$20:$B$763,0),1)</f>
        <v>32</v>
      </c>
      <c r="G661">
        <v>0</v>
      </c>
      <c r="H661">
        <f t="shared" si="24"/>
        <v>32</v>
      </c>
      <c r="I661" s="1">
        <f t="shared" si="25"/>
        <v>1.6000000000000001E-3</v>
      </c>
      <c r="J661" s="1">
        <f>IF('Tela de entrada'!$G$13="carga",('Tela de entrada'!$G$12*'Tela de entrada'!$D$12)*I661,'Tela de entrada'!$G$12)</f>
        <v>11.904</v>
      </c>
      <c r="K661" s="1">
        <f>IF('Tela de entrada'!$G$12&gt;0,IFERROR(MIN('Tela de entrada'!$G$15,MAX(J661,'Tela de entrada'!$G$14)),""),0)</f>
        <v>11.904</v>
      </c>
      <c r="L661" s="1">
        <f>MAX(0,(SUMIFS($K$2:$K$745,$B$2:$B$745,B661,$A$2:$A$745,A661)-SUMIFS($J$2:$J$745,$B$2:$B$745,B661,$A$2:$A$745,A661)))*((K661-'Tela de entrada'!$G$14)/(IF(SUMIFS($K$2:$K$745,$B$2:$B$745,B661,$A$2:$A$745,A661)-('Tela de entrada'!$G$14*'Tela de entrada'!$D$12)=0,1,(SUMIFS($K$2:$K$745,$B$2:$B$745,B661,$A$2:$A$745,A661)-('Tela de entrada'!$G$14*'Tela de entrada'!$D$12)))))</f>
        <v>0</v>
      </c>
      <c r="M661" s="1">
        <f>MAX(0,(SUMIFS($J$2:$J$745,$B$2:$B$745,B661,$A$2:$A$745,A661)-SUMIFS($K$2:$K$745,$B$2:$B$745,B661,$A$2:$A$745,A661)))*(('Tela de entrada'!$G$15-K661)/(IF((('Tela de entrada'!$G$15*'Tela de entrada'!$D$12)-SUMIFS($K$2:$K$745,$B$2:$B$745,B661,$A$2:$A$745,A661))=0,1,(('Tela de entrada'!$G$15*'Tela de entrada'!$D$12)-SUMIFS($K$2:$K$745,$B$2:$B$745,B661,$A$2:$A$745,A661)))))</f>
        <v>0.20218436406068147</v>
      </c>
      <c r="N661" s="1">
        <f>IFERROR(IF(SUM('Tela de entrada'!$G$20:$G$763)&gt;0,INDEX('Tela de entrada'!$G$20:$G$763,MATCH('Contrato Firme'!D661,'Tela de entrada'!$F$20:$F$763,0),1),K661-L661+M661),0)</f>
        <v>12.106184364060681</v>
      </c>
    </row>
    <row r="662" spans="1:14" x14ac:dyDescent="0.25">
      <c r="A662">
        <v>1</v>
      </c>
      <c r="B662">
        <v>1</v>
      </c>
      <c r="C662">
        <v>1</v>
      </c>
      <c r="D662">
        <v>661</v>
      </c>
      <c r="E662">
        <v>1</v>
      </c>
      <c r="F662" s="1">
        <f>INDEX('Tela de entrada'!$C$20:$C$763,MATCH('Contrato Firme'!D662,'Tela de entrada'!$B$20:$B$763,0),1)</f>
        <v>26</v>
      </c>
      <c r="G662">
        <v>0</v>
      </c>
      <c r="H662">
        <f t="shared" si="24"/>
        <v>26</v>
      </c>
      <c r="I662" s="1">
        <f t="shared" si="25"/>
        <v>1.2999999999999999E-3</v>
      </c>
      <c r="J662" s="1">
        <f>IF('Tela de entrada'!$G$13="carga",('Tela de entrada'!$G$12*'Tela de entrada'!$D$12)*I662,'Tela de entrada'!$G$12)</f>
        <v>9.6719999999999988</v>
      </c>
      <c r="K662" s="1">
        <f>IF('Tela de entrada'!$G$12&gt;0,IFERROR(MIN('Tela de entrada'!$G$15,MAX(J662,'Tela de entrada'!$G$14)),""),0)</f>
        <v>9.6719999999999988</v>
      </c>
      <c r="L662" s="1">
        <f>MAX(0,(SUMIFS($K$2:$K$745,$B$2:$B$745,B662,$A$2:$A$745,A662)-SUMIFS($J$2:$J$745,$B$2:$B$745,B662,$A$2:$A$745,A662)))*((K662-'Tela de entrada'!$G$14)/(IF(SUMIFS($K$2:$K$745,$B$2:$B$745,B662,$A$2:$A$745,A662)-('Tela de entrada'!$G$14*'Tela de entrada'!$D$12)=0,1,(SUMIFS($K$2:$K$745,$B$2:$B$745,B662,$A$2:$A$745,A662)-('Tela de entrada'!$G$14*'Tela de entrada'!$D$12)))))</f>
        <v>0</v>
      </c>
      <c r="M662" s="1">
        <f>MAX(0,(SUMIFS($J$2:$J$745,$B$2:$B$745,B662,$A$2:$A$745,A662)-SUMIFS($K$2:$K$745,$B$2:$B$745,B662,$A$2:$A$745,A662)))*(('Tela de entrada'!$G$15-K662)/(IF((('Tela de entrada'!$G$15*'Tela de entrada'!$D$12)-SUMIFS($K$2:$K$745,$B$2:$B$745,B662,$A$2:$A$745,A662))=0,1,(('Tela de entrada'!$G$15*'Tela de entrada'!$D$12)-SUMIFS($K$2:$K$745,$B$2:$B$745,B662,$A$2:$A$745,A662)))))</f>
        <v>0.34794518466256819</v>
      </c>
      <c r="N662" s="1">
        <f>IFERROR(IF(SUM('Tela de entrada'!$G$20:$G$763)&gt;0,INDEX('Tela de entrada'!$G$20:$G$763,MATCH('Contrato Firme'!D662,'Tela de entrada'!$F$20:$F$763,0),1),K662-L662+M662),0)</f>
        <v>10.019945184662568</v>
      </c>
    </row>
    <row r="663" spans="1:14" x14ac:dyDescent="0.25">
      <c r="A663">
        <v>1</v>
      </c>
      <c r="B663">
        <v>1</v>
      </c>
      <c r="C663">
        <v>1</v>
      </c>
      <c r="D663">
        <v>662</v>
      </c>
      <c r="E663">
        <v>1</v>
      </c>
      <c r="F663" s="1">
        <f>INDEX('Tela de entrada'!$C$20:$C$763,MATCH('Contrato Firme'!D663,'Tela de entrada'!$B$20:$B$763,0),1)</f>
        <v>47</v>
      </c>
      <c r="G663">
        <v>0</v>
      </c>
      <c r="H663">
        <f t="shared" si="24"/>
        <v>47</v>
      </c>
      <c r="I663" s="1">
        <f t="shared" si="25"/>
        <v>2.3500000000000001E-3</v>
      </c>
      <c r="J663" s="1">
        <f>IF('Tela de entrada'!$G$13="carga",('Tela de entrada'!$G$12*'Tela de entrada'!$D$12)*I663,'Tela de entrada'!$G$12)</f>
        <v>17.484000000000002</v>
      </c>
      <c r="K663" s="1">
        <f>IF('Tela de entrada'!$G$12&gt;0,IFERROR(MIN('Tela de entrada'!$G$15,MAX(J663,'Tela de entrada'!$G$14)),""),0)</f>
        <v>15</v>
      </c>
      <c r="L663" s="1">
        <f>MAX(0,(SUMIFS($K$2:$K$745,$B$2:$B$745,B663,$A$2:$A$745,A663)-SUMIFS($J$2:$J$745,$B$2:$B$745,B663,$A$2:$A$745,A663)))*((K663-'Tela de entrada'!$G$14)/(IF(SUMIFS($K$2:$K$745,$B$2:$B$745,B663,$A$2:$A$745,A663)-('Tela de entrada'!$G$14*'Tela de entrada'!$D$12)=0,1,(SUMIFS($K$2:$K$745,$B$2:$B$745,B663,$A$2:$A$745,A663)-('Tela de entrada'!$G$14*'Tela de entrada'!$D$12)))))</f>
        <v>0</v>
      </c>
      <c r="M663" s="1">
        <f>MAX(0,(SUMIFS($J$2:$J$745,$B$2:$B$745,B663,$A$2:$A$745,A663)-SUMIFS($K$2:$K$745,$B$2:$B$745,B663,$A$2:$A$745,A663)))*(('Tela de entrada'!$G$15-K663)/(IF((('Tela de entrada'!$G$15*'Tela de entrada'!$D$12)-SUMIFS($K$2:$K$745,$B$2:$B$745,B663,$A$2:$A$745,A663))=0,1,(('Tela de entrada'!$G$15*'Tela de entrada'!$D$12)-SUMIFS($K$2:$K$745,$B$2:$B$745,B663,$A$2:$A$745,A663)))))</f>
        <v>0</v>
      </c>
      <c r="N663" s="1">
        <f>IFERROR(IF(SUM('Tela de entrada'!$G$20:$G$763)&gt;0,INDEX('Tela de entrada'!$G$20:$G$763,MATCH('Contrato Firme'!D663,'Tela de entrada'!$F$20:$F$763,0),1),K663-L663+M663),0)</f>
        <v>15</v>
      </c>
    </row>
    <row r="664" spans="1:14" x14ac:dyDescent="0.25">
      <c r="A664">
        <v>1</v>
      </c>
      <c r="B664">
        <v>1</v>
      </c>
      <c r="C664">
        <v>1</v>
      </c>
      <c r="D664">
        <v>663</v>
      </c>
      <c r="E664">
        <v>1</v>
      </c>
      <c r="F664" s="1">
        <f>INDEX('Tela de entrada'!$C$20:$C$763,MATCH('Contrato Firme'!D664,'Tela de entrada'!$B$20:$B$763,0),1)</f>
        <v>15</v>
      </c>
      <c r="G664">
        <v>0</v>
      </c>
      <c r="H664">
        <f t="shared" si="24"/>
        <v>15</v>
      </c>
      <c r="I664" s="1">
        <f t="shared" si="25"/>
        <v>7.5000000000000002E-4</v>
      </c>
      <c r="J664" s="1">
        <f>IF('Tela de entrada'!$G$13="carga",('Tela de entrada'!$G$12*'Tela de entrada'!$D$12)*I664,'Tela de entrada'!$G$12)</f>
        <v>5.58</v>
      </c>
      <c r="K664" s="1">
        <f>IF('Tela de entrada'!$G$12&gt;0,IFERROR(MIN('Tela de entrada'!$G$15,MAX(J664,'Tela de entrada'!$G$14)),""),0)</f>
        <v>5.58</v>
      </c>
      <c r="L664" s="1">
        <f>MAX(0,(SUMIFS($K$2:$K$745,$B$2:$B$745,B664,$A$2:$A$745,A664)-SUMIFS($J$2:$J$745,$B$2:$B$745,B664,$A$2:$A$745,A664)))*((K664-'Tela de entrada'!$G$14)/(IF(SUMIFS($K$2:$K$745,$B$2:$B$745,B664,$A$2:$A$745,A664)-('Tela de entrada'!$G$14*'Tela de entrada'!$D$12)=0,1,(SUMIFS($K$2:$K$745,$B$2:$B$745,B664,$A$2:$A$745,A664)-('Tela de entrada'!$G$14*'Tela de entrada'!$D$12)))))</f>
        <v>0</v>
      </c>
      <c r="M664" s="1">
        <f>MAX(0,(SUMIFS($J$2:$J$745,$B$2:$B$745,B664,$A$2:$A$745,A664)-SUMIFS($K$2:$K$745,$B$2:$B$745,B664,$A$2:$A$745,A664)))*(('Tela de entrada'!$G$15-K664)/(IF((('Tela de entrada'!$G$15*'Tela de entrada'!$D$12)-SUMIFS($K$2:$K$745,$B$2:$B$745,B664,$A$2:$A$745,A664))=0,1,(('Tela de entrada'!$G$15*'Tela de entrada'!$D$12)-SUMIFS($K$2:$K$745,$B$2:$B$745,B664,$A$2:$A$745,A664)))))</f>
        <v>0.61517335576602694</v>
      </c>
      <c r="N664" s="1">
        <f>IFERROR(IF(SUM('Tela de entrada'!$G$20:$G$763)&gt;0,INDEX('Tela de entrada'!$G$20:$G$763,MATCH('Contrato Firme'!D664,'Tela de entrada'!$F$20:$F$763,0),1),K664-L664+M664),0)</f>
        <v>6.1951733557660269</v>
      </c>
    </row>
    <row r="665" spans="1:14" x14ac:dyDescent="0.25">
      <c r="A665">
        <v>1</v>
      </c>
      <c r="B665">
        <v>1</v>
      </c>
      <c r="C665">
        <v>1</v>
      </c>
      <c r="D665">
        <v>664</v>
      </c>
      <c r="E665">
        <v>1</v>
      </c>
      <c r="F665" s="1">
        <f>INDEX('Tela de entrada'!$C$20:$C$763,MATCH('Contrato Firme'!D665,'Tela de entrada'!$B$20:$B$763,0),1)</f>
        <v>37</v>
      </c>
      <c r="G665">
        <v>0</v>
      </c>
      <c r="H665">
        <f t="shared" si="24"/>
        <v>37</v>
      </c>
      <c r="I665" s="1">
        <f t="shared" si="25"/>
        <v>1.8500000000000001E-3</v>
      </c>
      <c r="J665" s="1">
        <f>IF('Tela de entrada'!$G$13="carga",('Tela de entrada'!$G$12*'Tela de entrada'!$D$12)*I665,'Tela de entrada'!$G$12)</f>
        <v>13.764000000000001</v>
      </c>
      <c r="K665" s="1">
        <f>IF('Tela de entrada'!$G$12&gt;0,IFERROR(MIN('Tela de entrada'!$G$15,MAX(J665,'Tela de entrada'!$G$14)),""),0)</f>
        <v>13.764000000000001</v>
      </c>
      <c r="L665" s="1">
        <f>MAX(0,(SUMIFS($K$2:$K$745,$B$2:$B$745,B665,$A$2:$A$745,A665)-SUMIFS($J$2:$J$745,$B$2:$B$745,B665,$A$2:$A$745,A665)))*((K665-'Tela de entrada'!$G$14)/(IF(SUMIFS($K$2:$K$745,$B$2:$B$745,B665,$A$2:$A$745,A665)-('Tela de entrada'!$G$14*'Tela de entrada'!$D$12)=0,1,(SUMIFS($K$2:$K$745,$B$2:$B$745,B665,$A$2:$A$745,A665)-('Tela de entrada'!$G$14*'Tela de entrada'!$D$12)))))</f>
        <v>0</v>
      </c>
      <c r="M665" s="1">
        <f>MAX(0,(SUMIFS($J$2:$J$745,$B$2:$B$745,B665,$A$2:$A$745,A665)-SUMIFS($K$2:$K$745,$B$2:$B$745,B665,$A$2:$A$745,A665)))*(('Tela de entrada'!$G$15-K665)/(IF((('Tela de entrada'!$G$15*'Tela de entrada'!$D$12)-SUMIFS($K$2:$K$745,$B$2:$B$745,B665,$A$2:$A$745,A665))=0,1,(('Tela de entrada'!$G$15*'Tela de entrada'!$D$12)-SUMIFS($K$2:$K$745,$B$2:$B$745,B665,$A$2:$A$745,A665)))))</f>
        <v>8.0717013559109207E-2</v>
      </c>
      <c r="N665" s="1">
        <f>IFERROR(IF(SUM('Tela de entrada'!$G$20:$G$763)&gt;0,INDEX('Tela de entrada'!$G$20:$G$763,MATCH('Contrato Firme'!D665,'Tela de entrada'!$F$20:$F$763,0),1),K665-L665+M665),0)</f>
        <v>13.84471701355911</v>
      </c>
    </row>
    <row r="666" spans="1:14" x14ac:dyDescent="0.25">
      <c r="A666">
        <v>1</v>
      </c>
      <c r="B666">
        <v>1</v>
      </c>
      <c r="C666">
        <v>1</v>
      </c>
      <c r="D666">
        <v>665</v>
      </c>
      <c r="E666">
        <v>1</v>
      </c>
      <c r="F666" s="1">
        <f>INDEX('Tela de entrada'!$C$20:$C$763,MATCH('Contrato Firme'!D666,'Tela de entrada'!$B$20:$B$763,0),1)</f>
        <v>31</v>
      </c>
      <c r="G666">
        <v>0</v>
      </c>
      <c r="H666">
        <f t="shared" si="24"/>
        <v>31</v>
      </c>
      <c r="I666" s="1">
        <f t="shared" si="25"/>
        <v>1.5499999999999999E-3</v>
      </c>
      <c r="J666" s="1">
        <f>IF('Tela de entrada'!$G$13="carga",('Tela de entrada'!$G$12*'Tela de entrada'!$D$12)*I666,'Tela de entrada'!$G$12)</f>
        <v>11.532</v>
      </c>
      <c r="K666" s="1">
        <f>IF('Tela de entrada'!$G$12&gt;0,IFERROR(MIN('Tela de entrada'!$G$15,MAX(J666,'Tela de entrada'!$G$14)),""),0)</f>
        <v>11.532</v>
      </c>
      <c r="L666" s="1">
        <f>MAX(0,(SUMIFS($K$2:$K$745,$B$2:$B$745,B666,$A$2:$A$745,A666)-SUMIFS($J$2:$J$745,$B$2:$B$745,B666,$A$2:$A$745,A666)))*((K666-'Tela de entrada'!$G$14)/(IF(SUMIFS($K$2:$K$745,$B$2:$B$745,B666,$A$2:$A$745,A666)-('Tela de entrada'!$G$14*'Tela de entrada'!$D$12)=0,1,(SUMIFS($K$2:$K$745,$B$2:$B$745,B666,$A$2:$A$745,A666)-('Tela de entrada'!$G$14*'Tela de entrada'!$D$12)))))</f>
        <v>0</v>
      </c>
      <c r="M666" s="1">
        <f>MAX(0,(SUMIFS($J$2:$J$745,$B$2:$B$745,B666,$A$2:$A$745,A666)-SUMIFS($K$2:$K$745,$B$2:$B$745,B666,$A$2:$A$745,A666)))*(('Tela de entrada'!$G$15-K666)/(IF((('Tela de entrada'!$G$15*'Tela de entrada'!$D$12)-SUMIFS($K$2:$K$745,$B$2:$B$745,B666,$A$2:$A$745,A666))=0,1,(('Tela de entrada'!$G$15*'Tela de entrada'!$D$12)-SUMIFS($K$2:$K$745,$B$2:$B$745,B666,$A$2:$A$745,A666)))))</f>
        <v>0.22647783416099593</v>
      </c>
      <c r="N666" s="1">
        <f>IFERROR(IF(SUM('Tela de entrada'!$G$20:$G$763)&gt;0,INDEX('Tela de entrada'!$G$20:$G$763,MATCH('Contrato Firme'!D666,'Tela de entrada'!$F$20:$F$763,0),1),K666-L666+M666),0)</f>
        <v>11.758477834160995</v>
      </c>
    </row>
    <row r="667" spans="1:14" x14ac:dyDescent="0.25">
      <c r="A667">
        <v>1</v>
      </c>
      <c r="B667">
        <v>1</v>
      </c>
      <c r="C667">
        <v>1</v>
      </c>
      <c r="D667">
        <v>666</v>
      </c>
      <c r="E667">
        <v>1</v>
      </c>
      <c r="F667" s="1">
        <f>INDEX('Tela de entrada'!$C$20:$C$763,MATCH('Contrato Firme'!D667,'Tela de entrada'!$B$20:$B$763,0),1)</f>
        <v>23</v>
      </c>
      <c r="G667">
        <v>0</v>
      </c>
      <c r="H667">
        <f t="shared" si="24"/>
        <v>23</v>
      </c>
      <c r="I667" s="1">
        <f t="shared" si="25"/>
        <v>1.15E-3</v>
      </c>
      <c r="J667" s="1">
        <f>IF('Tela de entrada'!$G$13="carga",('Tela de entrada'!$G$12*'Tela de entrada'!$D$12)*I667,'Tela de entrada'!$G$12)</f>
        <v>8.5559999999999992</v>
      </c>
      <c r="K667" s="1">
        <f>IF('Tela de entrada'!$G$12&gt;0,IFERROR(MIN('Tela de entrada'!$G$15,MAX(J667,'Tela de entrada'!$G$14)),""),0)</f>
        <v>8.5559999999999992</v>
      </c>
      <c r="L667" s="1">
        <f>MAX(0,(SUMIFS($K$2:$K$745,$B$2:$B$745,B667,$A$2:$A$745,A667)-SUMIFS($J$2:$J$745,$B$2:$B$745,B667,$A$2:$A$745,A667)))*((K667-'Tela de entrada'!$G$14)/(IF(SUMIFS($K$2:$K$745,$B$2:$B$745,B667,$A$2:$A$745,A667)-('Tela de entrada'!$G$14*'Tela de entrada'!$D$12)=0,1,(SUMIFS($K$2:$K$745,$B$2:$B$745,B667,$A$2:$A$745,A667)-('Tela de entrada'!$G$14*'Tela de entrada'!$D$12)))))</f>
        <v>0</v>
      </c>
      <c r="M667" s="1">
        <f>MAX(0,(SUMIFS($J$2:$J$745,$B$2:$B$745,B667,$A$2:$A$745,A667)-SUMIFS($K$2:$K$745,$B$2:$B$745,B667,$A$2:$A$745,A667)))*(('Tela de entrada'!$G$15-K667)/(IF((('Tela de entrada'!$G$15*'Tela de entrada'!$D$12)-SUMIFS($K$2:$K$745,$B$2:$B$745,B667,$A$2:$A$745,A667))=0,1,(('Tela de entrada'!$G$15*'Tela de entrada'!$D$12)-SUMIFS($K$2:$K$745,$B$2:$B$745,B667,$A$2:$A$745,A667)))))</f>
        <v>0.42082559496351152</v>
      </c>
      <c r="N667" s="1">
        <f>IFERROR(IF(SUM('Tela de entrada'!$G$20:$G$763)&gt;0,INDEX('Tela de entrada'!$G$20:$G$763,MATCH('Contrato Firme'!D667,'Tela de entrada'!$F$20:$F$763,0),1),K667-L667+M667),0)</f>
        <v>8.9768255949635112</v>
      </c>
    </row>
    <row r="668" spans="1:14" x14ac:dyDescent="0.25">
      <c r="A668">
        <v>1</v>
      </c>
      <c r="B668">
        <v>1</v>
      </c>
      <c r="C668">
        <v>1</v>
      </c>
      <c r="D668">
        <v>667</v>
      </c>
      <c r="E668">
        <v>1</v>
      </c>
      <c r="F668" s="1">
        <f>INDEX('Tela de entrada'!$C$20:$C$763,MATCH('Contrato Firme'!D668,'Tela de entrada'!$B$20:$B$763,0),1)</f>
        <v>23</v>
      </c>
      <c r="G668">
        <v>0</v>
      </c>
      <c r="H668">
        <f t="shared" si="24"/>
        <v>23</v>
      </c>
      <c r="I668" s="1">
        <f t="shared" si="25"/>
        <v>1.15E-3</v>
      </c>
      <c r="J668" s="1">
        <f>IF('Tela de entrada'!$G$13="carga",('Tela de entrada'!$G$12*'Tela de entrada'!$D$12)*I668,'Tela de entrada'!$G$12)</f>
        <v>8.5559999999999992</v>
      </c>
      <c r="K668" s="1">
        <f>IF('Tela de entrada'!$G$12&gt;0,IFERROR(MIN('Tela de entrada'!$G$15,MAX(J668,'Tela de entrada'!$G$14)),""),0)</f>
        <v>8.5559999999999992</v>
      </c>
      <c r="L668" s="1">
        <f>MAX(0,(SUMIFS($K$2:$K$745,$B$2:$B$745,B668,$A$2:$A$745,A668)-SUMIFS($J$2:$J$745,$B$2:$B$745,B668,$A$2:$A$745,A668)))*((K668-'Tela de entrada'!$G$14)/(IF(SUMIFS($K$2:$K$745,$B$2:$B$745,B668,$A$2:$A$745,A668)-('Tela de entrada'!$G$14*'Tela de entrada'!$D$12)=0,1,(SUMIFS($K$2:$K$745,$B$2:$B$745,B668,$A$2:$A$745,A668)-('Tela de entrada'!$G$14*'Tela de entrada'!$D$12)))))</f>
        <v>0</v>
      </c>
      <c r="M668" s="1">
        <f>MAX(0,(SUMIFS($J$2:$J$745,$B$2:$B$745,B668,$A$2:$A$745,A668)-SUMIFS($K$2:$K$745,$B$2:$B$745,B668,$A$2:$A$745,A668)))*(('Tela de entrada'!$G$15-K668)/(IF((('Tela de entrada'!$G$15*'Tela de entrada'!$D$12)-SUMIFS($K$2:$K$745,$B$2:$B$745,B668,$A$2:$A$745,A668))=0,1,(('Tela de entrada'!$G$15*'Tela de entrada'!$D$12)-SUMIFS($K$2:$K$745,$B$2:$B$745,B668,$A$2:$A$745,A668)))))</f>
        <v>0.42082559496351152</v>
      </c>
      <c r="N668" s="1">
        <f>IFERROR(IF(SUM('Tela de entrada'!$G$20:$G$763)&gt;0,INDEX('Tela de entrada'!$G$20:$G$763,MATCH('Contrato Firme'!D668,'Tela de entrada'!$F$20:$F$763,0),1),K668-L668+M668),0)</f>
        <v>8.9768255949635112</v>
      </c>
    </row>
    <row r="669" spans="1:14" x14ac:dyDescent="0.25">
      <c r="A669">
        <v>1</v>
      </c>
      <c r="B669">
        <v>1</v>
      </c>
      <c r="C669">
        <v>1</v>
      </c>
      <c r="D669">
        <v>668</v>
      </c>
      <c r="E669">
        <v>1</v>
      </c>
      <c r="F669" s="1">
        <f>INDEX('Tela de entrada'!$C$20:$C$763,MATCH('Contrato Firme'!D669,'Tela de entrada'!$B$20:$B$763,0),1)</f>
        <v>9</v>
      </c>
      <c r="G669">
        <v>0</v>
      </c>
      <c r="H669">
        <f t="shared" si="24"/>
        <v>9</v>
      </c>
      <c r="I669" s="1">
        <f t="shared" si="25"/>
        <v>4.4999999999999999E-4</v>
      </c>
      <c r="J669" s="1">
        <f>IF('Tela de entrada'!$G$13="carga",('Tela de entrada'!$G$12*'Tela de entrada'!$D$12)*I669,'Tela de entrada'!$G$12)</f>
        <v>3.3479999999999999</v>
      </c>
      <c r="K669" s="1">
        <f>IF('Tela de entrada'!$G$12&gt;0,IFERROR(MIN('Tela de entrada'!$G$15,MAX(J669,'Tela de entrada'!$G$14)),""),0)</f>
        <v>3.3479999999999999</v>
      </c>
      <c r="L669" s="1">
        <f>MAX(0,(SUMIFS($K$2:$K$745,$B$2:$B$745,B669,$A$2:$A$745,A669)-SUMIFS($J$2:$J$745,$B$2:$B$745,B669,$A$2:$A$745,A669)))*((K669-'Tela de entrada'!$G$14)/(IF(SUMIFS($K$2:$K$745,$B$2:$B$745,B669,$A$2:$A$745,A669)-('Tela de entrada'!$G$14*'Tela de entrada'!$D$12)=0,1,(SUMIFS($K$2:$K$745,$B$2:$B$745,B669,$A$2:$A$745,A669)-('Tela de entrada'!$G$14*'Tela de entrada'!$D$12)))))</f>
        <v>0</v>
      </c>
      <c r="M669" s="1">
        <f>MAX(0,(SUMIFS($J$2:$J$745,$B$2:$B$745,B669,$A$2:$A$745,A669)-SUMIFS($K$2:$K$745,$B$2:$B$745,B669,$A$2:$A$745,A669)))*(('Tela de entrada'!$G$15-K669)/(IF((('Tela de entrada'!$G$15*'Tela de entrada'!$D$12)-SUMIFS($K$2:$K$745,$B$2:$B$745,B669,$A$2:$A$745,A669))=0,1,(('Tela de entrada'!$G$15*'Tela de entrada'!$D$12)-SUMIFS($K$2:$K$745,$B$2:$B$745,B669,$A$2:$A$745,A669)))))</f>
        <v>0.76093417636791372</v>
      </c>
      <c r="N669" s="1">
        <f>IFERROR(IF(SUM('Tela de entrada'!$G$20:$G$763)&gt;0,INDEX('Tela de entrada'!$G$20:$G$763,MATCH('Contrato Firme'!D669,'Tela de entrada'!$F$20:$F$763,0),1),K669-L669+M669),0)</f>
        <v>4.1089341763679137</v>
      </c>
    </row>
    <row r="670" spans="1:14" x14ac:dyDescent="0.25">
      <c r="A670">
        <v>1</v>
      </c>
      <c r="B670">
        <v>1</v>
      </c>
      <c r="C670">
        <v>1</v>
      </c>
      <c r="D670">
        <v>669</v>
      </c>
      <c r="E670">
        <v>1</v>
      </c>
      <c r="F670" s="1">
        <f>INDEX('Tela de entrada'!$C$20:$C$763,MATCH('Contrato Firme'!D670,'Tela de entrada'!$B$20:$B$763,0),1)</f>
        <v>37</v>
      </c>
      <c r="G670">
        <v>0</v>
      </c>
      <c r="H670">
        <f t="shared" si="24"/>
        <v>37</v>
      </c>
      <c r="I670" s="1">
        <f t="shared" si="25"/>
        <v>1.8500000000000001E-3</v>
      </c>
      <c r="J670" s="1">
        <f>IF('Tela de entrada'!$G$13="carga",('Tela de entrada'!$G$12*'Tela de entrada'!$D$12)*I670,'Tela de entrada'!$G$12)</f>
        <v>13.764000000000001</v>
      </c>
      <c r="K670" s="1">
        <f>IF('Tela de entrada'!$G$12&gt;0,IFERROR(MIN('Tela de entrada'!$G$15,MAX(J670,'Tela de entrada'!$G$14)),""),0)</f>
        <v>13.764000000000001</v>
      </c>
      <c r="L670" s="1">
        <f>MAX(0,(SUMIFS($K$2:$K$745,$B$2:$B$745,B670,$A$2:$A$745,A670)-SUMIFS($J$2:$J$745,$B$2:$B$745,B670,$A$2:$A$745,A670)))*((K670-'Tela de entrada'!$G$14)/(IF(SUMIFS($K$2:$K$745,$B$2:$B$745,B670,$A$2:$A$745,A670)-('Tela de entrada'!$G$14*'Tela de entrada'!$D$12)=0,1,(SUMIFS($K$2:$K$745,$B$2:$B$745,B670,$A$2:$A$745,A670)-('Tela de entrada'!$G$14*'Tela de entrada'!$D$12)))))</f>
        <v>0</v>
      </c>
      <c r="M670" s="1">
        <f>MAX(0,(SUMIFS($J$2:$J$745,$B$2:$B$745,B670,$A$2:$A$745,A670)-SUMIFS($K$2:$K$745,$B$2:$B$745,B670,$A$2:$A$745,A670)))*(('Tela de entrada'!$G$15-K670)/(IF((('Tela de entrada'!$G$15*'Tela de entrada'!$D$12)-SUMIFS($K$2:$K$745,$B$2:$B$745,B670,$A$2:$A$745,A670))=0,1,(('Tela de entrada'!$G$15*'Tela de entrada'!$D$12)-SUMIFS($K$2:$K$745,$B$2:$B$745,B670,$A$2:$A$745,A670)))))</f>
        <v>8.0717013559109207E-2</v>
      </c>
      <c r="N670" s="1">
        <f>IFERROR(IF(SUM('Tela de entrada'!$G$20:$G$763)&gt;0,INDEX('Tela de entrada'!$G$20:$G$763,MATCH('Contrato Firme'!D670,'Tela de entrada'!$F$20:$F$763,0),1),K670-L670+M670),0)</f>
        <v>13.84471701355911</v>
      </c>
    </row>
    <row r="671" spans="1:14" x14ac:dyDescent="0.25">
      <c r="A671">
        <v>1</v>
      </c>
      <c r="B671">
        <v>1</v>
      </c>
      <c r="C671">
        <v>1</v>
      </c>
      <c r="D671">
        <v>670</v>
      </c>
      <c r="E671">
        <v>1</v>
      </c>
      <c r="F671" s="1">
        <f>INDEX('Tela de entrada'!$C$20:$C$763,MATCH('Contrato Firme'!D671,'Tela de entrada'!$B$20:$B$763,0),1)</f>
        <v>41</v>
      </c>
      <c r="G671">
        <v>0</v>
      </c>
      <c r="H671">
        <f t="shared" si="24"/>
        <v>41</v>
      </c>
      <c r="I671" s="1">
        <f t="shared" si="25"/>
        <v>2.0500000000000002E-3</v>
      </c>
      <c r="J671" s="1">
        <f>IF('Tela de entrada'!$G$13="carga",('Tela de entrada'!$G$12*'Tela de entrada'!$D$12)*I671,'Tela de entrada'!$G$12)</f>
        <v>15.252000000000001</v>
      </c>
      <c r="K671" s="1">
        <f>IF('Tela de entrada'!$G$12&gt;0,IFERROR(MIN('Tela de entrada'!$G$15,MAX(J671,'Tela de entrada'!$G$14)),""),0)</f>
        <v>15</v>
      </c>
      <c r="L671" s="1">
        <f>MAX(0,(SUMIFS($K$2:$K$745,$B$2:$B$745,B671,$A$2:$A$745,A671)-SUMIFS($J$2:$J$745,$B$2:$B$745,B671,$A$2:$A$745,A671)))*((K671-'Tela de entrada'!$G$14)/(IF(SUMIFS($K$2:$K$745,$B$2:$B$745,B671,$A$2:$A$745,A671)-('Tela de entrada'!$G$14*'Tela de entrada'!$D$12)=0,1,(SUMIFS($K$2:$K$745,$B$2:$B$745,B671,$A$2:$A$745,A671)-('Tela de entrada'!$G$14*'Tela de entrada'!$D$12)))))</f>
        <v>0</v>
      </c>
      <c r="M671" s="1">
        <f>MAX(0,(SUMIFS($J$2:$J$745,$B$2:$B$745,B671,$A$2:$A$745,A671)-SUMIFS($K$2:$K$745,$B$2:$B$745,B671,$A$2:$A$745,A671)))*(('Tela de entrada'!$G$15-K671)/(IF((('Tela de entrada'!$G$15*'Tela de entrada'!$D$12)-SUMIFS($K$2:$K$745,$B$2:$B$745,B671,$A$2:$A$745,A671))=0,1,(('Tela de entrada'!$G$15*'Tela de entrada'!$D$12)-SUMIFS($K$2:$K$745,$B$2:$B$745,B671,$A$2:$A$745,A671)))))</f>
        <v>0</v>
      </c>
      <c r="N671" s="1">
        <f>IFERROR(IF(SUM('Tela de entrada'!$G$20:$G$763)&gt;0,INDEX('Tela de entrada'!$G$20:$G$763,MATCH('Contrato Firme'!D671,'Tela de entrada'!$F$20:$F$763,0),1),K671-L671+M671),0)</f>
        <v>15</v>
      </c>
    </row>
    <row r="672" spans="1:14" x14ac:dyDescent="0.25">
      <c r="A672">
        <v>1</v>
      </c>
      <c r="B672">
        <v>1</v>
      </c>
      <c r="C672">
        <v>1</v>
      </c>
      <c r="D672">
        <v>671</v>
      </c>
      <c r="E672">
        <v>1</v>
      </c>
      <c r="F672" s="1">
        <f>INDEX('Tela de entrada'!$C$20:$C$763,MATCH('Contrato Firme'!D672,'Tela de entrada'!$B$20:$B$763,0),1)</f>
        <v>47</v>
      </c>
      <c r="G672">
        <v>0</v>
      </c>
      <c r="H672">
        <f t="shared" si="24"/>
        <v>47</v>
      </c>
      <c r="I672" s="1">
        <f t="shared" si="25"/>
        <v>2.3500000000000001E-3</v>
      </c>
      <c r="J672" s="1">
        <f>IF('Tela de entrada'!$G$13="carga",('Tela de entrada'!$G$12*'Tela de entrada'!$D$12)*I672,'Tela de entrada'!$G$12)</f>
        <v>17.484000000000002</v>
      </c>
      <c r="K672" s="1">
        <f>IF('Tela de entrada'!$G$12&gt;0,IFERROR(MIN('Tela de entrada'!$G$15,MAX(J672,'Tela de entrada'!$G$14)),""),0)</f>
        <v>15</v>
      </c>
      <c r="L672" s="1">
        <f>MAX(0,(SUMIFS($K$2:$K$745,$B$2:$B$745,B672,$A$2:$A$745,A672)-SUMIFS($J$2:$J$745,$B$2:$B$745,B672,$A$2:$A$745,A672)))*((K672-'Tela de entrada'!$G$14)/(IF(SUMIFS($K$2:$K$745,$B$2:$B$745,B672,$A$2:$A$745,A672)-('Tela de entrada'!$G$14*'Tela de entrada'!$D$12)=0,1,(SUMIFS($K$2:$K$745,$B$2:$B$745,B672,$A$2:$A$745,A672)-('Tela de entrada'!$G$14*'Tela de entrada'!$D$12)))))</f>
        <v>0</v>
      </c>
      <c r="M672" s="1">
        <f>MAX(0,(SUMIFS($J$2:$J$745,$B$2:$B$745,B672,$A$2:$A$745,A672)-SUMIFS($K$2:$K$745,$B$2:$B$745,B672,$A$2:$A$745,A672)))*(('Tela de entrada'!$G$15-K672)/(IF((('Tela de entrada'!$G$15*'Tela de entrada'!$D$12)-SUMIFS($K$2:$K$745,$B$2:$B$745,B672,$A$2:$A$745,A672))=0,1,(('Tela de entrada'!$G$15*'Tela de entrada'!$D$12)-SUMIFS($K$2:$K$745,$B$2:$B$745,B672,$A$2:$A$745,A672)))))</f>
        <v>0</v>
      </c>
      <c r="N672" s="1">
        <f>IFERROR(IF(SUM('Tela de entrada'!$G$20:$G$763)&gt;0,INDEX('Tela de entrada'!$G$20:$G$763,MATCH('Contrato Firme'!D672,'Tela de entrada'!$F$20:$F$763,0),1),K672-L672+M672),0)</f>
        <v>15</v>
      </c>
    </row>
    <row r="673" spans="1:14" x14ac:dyDescent="0.25">
      <c r="A673">
        <v>1</v>
      </c>
      <c r="B673">
        <v>1</v>
      </c>
      <c r="C673">
        <v>1</v>
      </c>
      <c r="D673">
        <v>672</v>
      </c>
      <c r="E673">
        <v>1</v>
      </c>
      <c r="F673" s="1">
        <f>INDEX('Tela de entrada'!$C$20:$C$763,MATCH('Contrato Firme'!D673,'Tela de entrada'!$B$20:$B$763,0),1)</f>
        <v>44</v>
      </c>
      <c r="G673">
        <v>0</v>
      </c>
      <c r="H673">
        <f t="shared" si="24"/>
        <v>44</v>
      </c>
      <c r="I673" s="1">
        <f t="shared" si="25"/>
        <v>2.2000000000000001E-3</v>
      </c>
      <c r="J673" s="1">
        <f>IF('Tela de entrada'!$G$13="carga",('Tela de entrada'!$G$12*'Tela de entrada'!$D$12)*I673,'Tela de entrada'!$G$12)</f>
        <v>16.368000000000002</v>
      </c>
      <c r="K673" s="1">
        <f>IF('Tela de entrada'!$G$12&gt;0,IFERROR(MIN('Tela de entrada'!$G$15,MAX(J673,'Tela de entrada'!$G$14)),""),0)</f>
        <v>15</v>
      </c>
      <c r="L673" s="1">
        <f>MAX(0,(SUMIFS($K$2:$K$745,$B$2:$B$745,B673,$A$2:$A$745,A673)-SUMIFS($J$2:$J$745,$B$2:$B$745,B673,$A$2:$A$745,A673)))*((K673-'Tela de entrada'!$G$14)/(IF(SUMIFS($K$2:$K$745,$B$2:$B$745,B673,$A$2:$A$745,A673)-('Tela de entrada'!$G$14*'Tela de entrada'!$D$12)=0,1,(SUMIFS($K$2:$K$745,$B$2:$B$745,B673,$A$2:$A$745,A673)-('Tela de entrada'!$G$14*'Tela de entrada'!$D$12)))))</f>
        <v>0</v>
      </c>
      <c r="M673" s="1">
        <f>MAX(0,(SUMIFS($J$2:$J$745,$B$2:$B$745,B673,$A$2:$A$745,A673)-SUMIFS($K$2:$K$745,$B$2:$B$745,B673,$A$2:$A$745,A673)))*(('Tela de entrada'!$G$15-K673)/(IF((('Tela de entrada'!$G$15*'Tela de entrada'!$D$12)-SUMIFS($K$2:$K$745,$B$2:$B$745,B673,$A$2:$A$745,A673))=0,1,(('Tela de entrada'!$G$15*'Tela de entrada'!$D$12)-SUMIFS($K$2:$K$745,$B$2:$B$745,B673,$A$2:$A$745,A673)))))</f>
        <v>0</v>
      </c>
      <c r="N673" s="1">
        <f>IFERROR(IF(SUM('Tela de entrada'!$G$20:$G$763)&gt;0,INDEX('Tela de entrada'!$G$20:$G$763,MATCH('Contrato Firme'!D673,'Tela de entrada'!$F$20:$F$763,0),1),K673-L673+M673),0)</f>
        <v>15</v>
      </c>
    </row>
    <row r="674" spans="1:14" x14ac:dyDescent="0.25">
      <c r="A674">
        <v>1</v>
      </c>
      <c r="B674">
        <v>1</v>
      </c>
      <c r="C674">
        <v>1</v>
      </c>
      <c r="D674">
        <v>673</v>
      </c>
      <c r="E674">
        <v>1</v>
      </c>
      <c r="F674" s="1">
        <f>INDEX('Tela de entrada'!$C$20:$C$763,MATCH('Contrato Firme'!D674,'Tela de entrada'!$B$20:$B$763,0),1)</f>
        <v>37</v>
      </c>
      <c r="G674">
        <v>0</v>
      </c>
      <c r="H674">
        <f t="shared" si="24"/>
        <v>37</v>
      </c>
      <c r="I674" s="1">
        <f t="shared" si="25"/>
        <v>1.8500000000000001E-3</v>
      </c>
      <c r="J674" s="1">
        <f>IF('Tela de entrada'!$G$13="carga",('Tela de entrada'!$G$12*'Tela de entrada'!$D$12)*I674,'Tela de entrada'!$G$12)</f>
        <v>13.764000000000001</v>
      </c>
      <c r="K674" s="1">
        <f>IF('Tela de entrada'!$G$12&gt;0,IFERROR(MIN('Tela de entrada'!$G$15,MAX(J674,'Tela de entrada'!$G$14)),""),0)</f>
        <v>13.764000000000001</v>
      </c>
      <c r="L674" s="1">
        <f>MAX(0,(SUMIFS($K$2:$K$745,$B$2:$B$745,B674,$A$2:$A$745,A674)-SUMIFS($J$2:$J$745,$B$2:$B$745,B674,$A$2:$A$745,A674)))*((K674-'Tela de entrada'!$G$14)/(IF(SUMIFS($K$2:$K$745,$B$2:$B$745,B674,$A$2:$A$745,A674)-('Tela de entrada'!$G$14*'Tela de entrada'!$D$12)=0,1,(SUMIFS($K$2:$K$745,$B$2:$B$745,B674,$A$2:$A$745,A674)-('Tela de entrada'!$G$14*'Tela de entrada'!$D$12)))))</f>
        <v>0</v>
      </c>
      <c r="M674" s="1">
        <f>MAX(0,(SUMIFS($J$2:$J$745,$B$2:$B$745,B674,$A$2:$A$745,A674)-SUMIFS($K$2:$K$745,$B$2:$B$745,B674,$A$2:$A$745,A674)))*(('Tela de entrada'!$G$15-K674)/(IF((('Tela de entrada'!$G$15*'Tela de entrada'!$D$12)-SUMIFS($K$2:$K$745,$B$2:$B$745,B674,$A$2:$A$745,A674))=0,1,(('Tela de entrada'!$G$15*'Tela de entrada'!$D$12)-SUMIFS($K$2:$K$745,$B$2:$B$745,B674,$A$2:$A$745,A674)))))</f>
        <v>8.0717013559109207E-2</v>
      </c>
      <c r="N674" s="1">
        <f>IFERROR(IF(SUM('Tela de entrada'!$G$20:$G$763)&gt;0,INDEX('Tela de entrada'!$G$20:$G$763,MATCH('Contrato Firme'!D674,'Tela de entrada'!$F$20:$F$763,0),1),K674-L674+M674),0)</f>
        <v>13.84471701355911</v>
      </c>
    </row>
    <row r="675" spans="1:14" x14ac:dyDescent="0.25">
      <c r="A675">
        <v>1</v>
      </c>
      <c r="B675">
        <v>1</v>
      </c>
      <c r="C675">
        <v>1</v>
      </c>
      <c r="D675">
        <v>674</v>
      </c>
      <c r="E675">
        <v>1</v>
      </c>
      <c r="F675" s="1">
        <f>INDEX('Tela de entrada'!$C$20:$C$763,MATCH('Contrato Firme'!D675,'Tela de entrada'!$B$20:$B$763,0),1)</f>
        <v>29</v>
      </c>
      <c r="G675">
        <v>0</v>
      </c>
      <c r="H675">
        <f t="shared" si="24"/>
        <v>29</v>
      </c>
      <c r="I675" s="1">
        <f t="shared" si="25"/>
        <v>1.4499999999999999E-3</v>
      </c>
      <c r="J675" s="1">
        <f>IF('Tela de entrada'!$G$13="carga",('Tela de entrada'!$G$12*'Tela de entrada'!$D$12)*I675,'Tela de entrada'!$G$12)</f>
        <v>10.787999999999998</v>
      </c>
      <c r="K675" s="1">
        <f>IF('Tela de entrada'!$G$12&gt;0,IFERROR(MIN('Tela de entrada'!$G$15,MAX(J675,'Tela de entrada'!$G$14)),""),0)</f>
        <v>10.787999999999998</v>
      </c>
      <c r="L675" s="1">
        <f>MAX(0,(SUMIFS($K$2:$K$745,$B$2:$B$745,B675,$A$2:$A$745,A675)-SUMIFS($J$2:$J$745,$B$2:$B$745,B675,$A$2:$A$745,A675)))*((K675-'Tela de entrada'!$G$14)/(IF(SUMIFS($K$2:$K$745,$B$2:$B$745,B675,$A$2:$A$745,A675)-('Tela de entrada'!$G$14*'Tela de entrada'!$D$12)=0,1,(SUMIFS($K$2:$K$745,$B$2:$B$745,B675,$A$2:$A$745,A675)-('Tela de entrada'!$G$14*'Tela de entrada'!$D$12)))))</f>
        <v>0</v>
      </c>
      <c r="M675" s="1">
        <f>MAX(0,(SUMIFS($J$2:$J$745,$B$2:$B$745,B675,$A$2:$A$745,A675)-SUMIFS($K$2:$K$745,$B$2:$B$745,B675,$A$2:$A$745,A675)))*(('Tela de entrada'!$G$15-K675)/(IF((('Tela de entrada'!$G$15*'Tela de entrada'!$D$12)-SUMIFS($K$2:$K$745,$B$2:$B$745,B675,$A$2:$A$745,A675))=0,1,(('Tela de entrada'!$G$15*'Tela de entrada'!$D$12)-SUMIFS($K$2:$K$745,$B$2:$B$745,B675,$A$2:$A$745,A675)))))</f>
        <v>0.27506477436162491</v>
      </c>
      <c r="N675" s="1">
        <f>IFERROR(IF(SUM('Tela de entrada'!$G$20:$G$763)&gt;0,INDEX('Tela de entrada'!$G$20:$G$763,MATCH('Contrato Firme'!D675,'Tela de entrada'!$F$20:$F$763,0),1),K675-L675+M675),0)</f>
        <v>11.063064774361623</v>
      </c>
    </row>
    <row r="676" spans="1:14" x14ac:dyDescent="0.25">
      <c r="A676">
        <v>1</v>
      </c>
      <c r="B676">
        <v>1</v>
      </c>
      <c r="C676">
        <v>1</v>
      </c>
      <c r="D676">
        <v>675</v>
      </c>
      <c r="E676">
        <v>1</v>
      </c>
      <c r="F676" s="1">
        <f>INDEX('Tela de entrada'!$C$20:$C$763,MATCH('Contrato Firme'!D676,'Tela de entrada'!$B$20:$B$763,0),1)</f>
        <v>13</v>
      </c>
      <c r="G676">
        <v>0</v>
      </c>
      <c r="H676">
        <f t="shared" si="24"/>
        <v>13</v>
      </c>
      <c r="I676" s="1">
        <f t="shared" si="25"/>
        <v>6.4999999999999997E-4</v>
      </c>
      <c r="J676" s="1">
        <f>IF('Tela de entrada'!$G$13="carga",('Tela de entrada'!$G$12*'Tela de entrada'!$D$12)*I676,'Tela de entrada'!$G$12)</f>
        <v>4.8359999999999994</v>
      </c>
      <c r="K676" s="1">
        <f>IF('Tela de entrada'!$G$12&gt;0,IFERROR(MIN('Tela de entrada'!$G$15,MAX(J676,'Tela de entrada'!$G$14)),""),0)</f>
        <v>4.8359999999999994</v>
      </c>
      <c r="L676" s="1">
        <f>MAX(0,(SUMIFS($K$2:$K$745,$B$2:$B$745,B676,$A$2:$A$745,A676)-SUMIFS($J$2:$J$745,$B$2:$B$745,B676,$A$2:$A$745,A676)))*((K676-'Tela de entrada'!$G$14)/(IF(SUMIFS($K$2:$K$745,$B$2:$B$745,B676,$A$2:$A$745,A676)-('Tela de entrada'!$G$14*'Tela de entrada'!$D$12)=0,1,(SUMIFS($K$2:$K$745,$B$2:$B$745,B676,$A$2:$A$745,A676)-('Tela de entrada'!$G$14*'Tela de entrada'!$D$12)))))</f>
        <v>0</v>
      </c>
      <c r="M676" s="1">
        <f>MAX(0,(SUMIFS($J$2:$J$745,$B$2:$B$745,B676,$A$2:$A$745,A676)-SUMIFS($K$2:$K$745,$B$2:$B$745,B676,$A$2:$A$745,A676)))*(('Tela de entrada'!$G$15-K676)/(IF((('Tela de entrada'!$G$15*'Tela de entrada'!$D$12)-SUMIFS($K$2:$K$745,$B$2:$B$745,B676,$A$2:$A$745,A676))=0,1,(('Tela de entrada'!$G$15*'Tela de entrada'!$D$12)-SUMIFS($K$2:$K$745,$B$2:$B$745,B676,$A$2:$A$745,A676)))))</f>
        <v>0.66376029596665598</v>
      </c>
      <c r="N676" s="1">
        <f>IFERROR(IF(SUM('Tela de entrada'!$G$20:$G$763)&gt;0,INDEX('Tela de entrada'!$G$20:$G$763,MATCH('Contrato Firme'!D676,'Tela de entrada'!$F$20:$F$763,0),1),K676-L676+M676),0)</f>
        <v>5.4997602959666558</v>
      </c>
    </row>
    <row r="677" spans="1:14" x14ac:dyDescent="0.25">
      <c r="A677">
        <v>1</v>
      </c>
      <c r="B677">
        <v>1</v>
      </c>
      <c r="C677">
        <v>1</v>
      </c>
      <c r="D677">
        <v>676</v>
      </c>
      <c r="E677">
        <v>1</v>
      </c>
      <c r="F677" s="1">
        <f>INDEX('Tela de entrada'!$C$20:$C$763,MATCH('Contrato Firme'!D677,'Tela de entrada'!$B$20:$B$763,0),1)</f>
        <v>6</v>
      </c>
      <c r="G677">
        <v>0</v>
      </c>
      <c r="H677">
        <f t="shared" si="24"/>
        <v>6</v>
      </c>
      <c r="I677" s="1">
        <f t="shared" si="25"/>
        <v>2.9999999999999997E-4</v>
      </c>
      <c r="J677" s="1">
        <f>IF('Tela de entrada'!$G$13="carga",('Tela de entrada'!$G$12*'Tela de entrada'!$D$12)*I677,'Tela de entrada'!$G$12)</f>
        <v>2.2319999999999998</v>
      </c>
      <c r="K677" s="1">
        <f>IF('Tela de entrada'!$G$12&gt;0,IFERROR(MIN('Tela de entrada'!$G$15,MAX(J677,'Tela de entrada'!$G$14)),""),0)</f>
        <v>3</v>
      </c>
      <c r="L677" s="1">
        <f>MAX(0,(SUMIFS($K$2:$K$745,$B$2:$B$745,B677,$A$2:$A$745,A677)-SUMIFS($J$2:$J$745,$B$2:$B$745,B677,$A$2:$A$745,A677)))*((K677-'Tela de entrada'!$G$14)/(IF(SUMIFS($K$2:$K$745,$B$2:$B$745,B677,$A$2:$A$745,A677)-('Tela de entrada'!$G$14*'Tela de entrada'!$D$12)=0,1,(SUMIFS($K$2:$K$745,$B$2:$B$745,B677,$A$2:$A$745,A677)-('Tela de entrada'!$G$14*'Tela de entrada'!$D$12)))))</f>
        <v>0</v>
      </c>
      <c r="M677" s="1">
        <f>MAX(0,(SUMIFS($J$2:$J$745,$B$2:$B$745,B677,$A$2:$A$745,A677)-SUMIFS($K$2:$K$745,$B$2:$B$745,B677,$A$2:$A$745,A677)))*(('Tela de entrada'!$G$15-K677)/(IF((('Tela de entrada'!$G$15*'Tela de entrada'!$D$12)-SUMIFS($K$2:$K$745,$B$2:$B$745,B677,$A$2:$A$745,A677))=0,1,(('Tela de entrada'!$G$15*'Tela de entrada'!$D$12)-SUMIFS($K$2:$K$745,$B$2:$B$745,B677,$A$2:$A$745,A677)))))</f>
        <v>0.78366032581659484</v>
      </c>
      <c r="N677" s="1">
        <f>IFERROR(IF(SUM('Tela de entrada'!$G$20:$G$763)&gt;0,INDEX('Tela de entrada'!$G$20:$G$763,MATCH('Contrato Firme'!D677,'Tela de entrada'!$F$20:$F$763,0),1),K677-L677+M677),0)</f>
        <v>3.7836603258165948</v>
      </c>
    </row>
    <row r="678" spans="1:14" x14ac:dyDescent="0.25">
      <c r="A678">
        <v>1</v>
      </c>
      <c r="B678">
        <v>1</v>
      </c>
      <c r="C678">
        <v>1</v>
      </c>
      <c r="D678">
        <v>677</v>
      </c>
      <c r="E678">
        <v>1</v>
      </c>
      <c r="F678" s="1">
        <f>INDEX('Tela de entrada'!$C$20:$C$763,MATCH('Contrato Firme'!D678,'Tela de entrada'!$B$20:$B$763,0),1)</f>
        <v>24</v>
      </c>
      <c r="G678">
        <v>0</v>
      </c>
      <c r="H678">
        <f t="shared" si="24"/>
        <v>24</v>
      </c>
      <c r="I678" s="1">
        <f t="shared" si="25"/>
        <v>1.1999999999999999E-3</v>
      </c>
      <c r="J678" s="1">
        <f>IF('Tela de entrada'!$G$13="carga",('Tela de entrada'!$G$12*'Tela de entrada'!$D$12)*I678,'Tela de entrada'!$G$12)</f>
        <v>8.927999999999999</v>
      </c>
      <c r="K678" s="1">
        <f>IF('Tela de entrada'!$G$12&gt;0,IFERROR(MIN('Tela de entrada'!$G$15,MAX(J678,'Tela de entrada'!$G$14)),""),0)</f>
        <v>8.927999999999999</v>
      </c>
      <c r="L678" s="1">
        <f>MAX(0,(SUMIFS($K$2:$K$745,$B$2:$B$745,B678,$A$2:$A$745,A678)-SUMIFS($J$2:$J$745,$B$2:$B$745,B678,$A$2:$A$745,A678)))*((K678-'Tela de entrada'!$G$14)/(IF(SUMIFS($K$2:$K$745,$B$2:$B$745,B678,$A$2:$A$745,A678)-('Tela de entrada'!$G$14*'Tela de entrada'!$D$12)=0,1,(SUMIFS($K$2:$K$745,$B$2:$B$745,B678,$A$2:$A$745,A678)-('Tela de entrada'!$G$14*'Tela de entrada'!$D$12)))))</f>
        <v>0</v>
      </c>
      <c r="M678" s="1">
        <f>MAX(0,(SUMIFS($J$2:$J$745,$B$2:$B$745,B678,$A$2:$A$745,A678)-SUMIFS($K$2:$K$745,$B$2:$B$745,B678,$A$2:$A$745,A678)))*(('Tela de entrada'!$G$15-K678)/(IF((('Tela de entrada'!$G$15*'Tela de entrada'!$D$12)-SUMIFS($K$2:$K$745,$B$2:$B$745,B678,$A$2:$A$745,A678))=0,1,(('Tela de entrada'!$G$15*'Tela de entrada'!$D$12)-SUMIFS($K$2:$K$745,$B$2:$B$745,B678,$A$2:$A$745,A678)))))</f>
        <v>0.39653212486319711</v>
      </c>
      <c r="N678" s="1">
        <f>IFERROR(IF(SUM('Tela de entrada'!$G$20:$G$763)&gt;0,INDEX('Tela de entrada'!$G$20:$G$763,MATCH('Contrato Firme'!D678,'Tela de entrada'!$F$20:$F$763,0),1),K678-L678+M678),0)</f>
        <v>9.3245321248631967</v>
      </c>
    </row>
    <row r="679" spans="1:14" x14ac:dyDescent="0.25">
      <c r="A679">
        <v>1</v>
      </c>
      <c r="B679">
        <v>1</v>
      </c>
      <c r="C679">
        <v>1</v>
      </c>
      <c r="D679">
        <v>678</v>
      </c>
      <c r="E679">
        <v>1</v>
      </c>
      <c r="F679" s="1">
        <f>INDEX('Tela de entrada'!$C$20:$C$763,MATCH('Contrato Firme'!D679,'Tela de entrada'!$B$20:$B$763,0),1)</f>
        <v>14</v>
      </c>
      <c r="G679">
        <v>0</v>
      </c>
      <c r="H679">
        <f t="shared" si="24"/>
        <v>14</v>
      </c>
      <c r="I679" s="1">
        <f t="shared" si="25"/>
        <v>6.9999999999999999E-4</v>
      </c>
      <c r="J679" s="1">
        <f>IF('Tela de entrada'!$G$13="carga",('Tela de entrada'!$G$12*'Tela de entrada'!$D$12)*I679,'Tela de entrada'!$G$12)</f>
        <v>5.2080000000000002</v>
      </c>
      <c r="K679" s="1">
        <f>IF('Tela de entrada'!$G$12&gt;0,IFERROR(MIN('Tela de entrada'!$G$15,MAX(J679,'Tela de entrada'!$G$14)),""),0)</f>
        <v>5.2080000000000002</v>
      </c>
      <c r="L679" s="1">
        <f>MAX(0,(SUMIFS($K$2:$K$745,$B$2:$B$745,B679,$A$2:$A$745,A679)-SUMIFS($J$2:$J$745,$B$2:$B$745,B679,$A$2:$A$745,A679)))*((K679-'Tela de entrada'!$G$14)/(IF(SUMIFS($K$2:$K$745,$B$2:$B$745,B679,$A$2:$A$745,A679)-('Tela de entrada'!$G$14*'Tela de entrada'!$D$12)=0,1,(SUMIFS($K$2:$K$745,$B$2:$B$745,B679,$A$2:$A$745,A679)-('Tela de entrada'!$G$14*'Tela de entrada'!$D$12)))))</f>
        <v>0</v>
      </c>
      <c r="M679" s="1">
        <f>MAX(0,(SUMIFS($J$2:$J$745,$B$2:$B$745,B679,$A$2:$A$745,A679)-SUMIFS($K$2:$K$745,$B$2:$B$745,B679,$A$2:$A$745,A679)))*(('Tela de entrada'!$G$15-K679)/(IF((('Tela de entrada'!$G$15*'Tela de entrada'!$D$12)-SUMIFS($K$2:$K$745,$B$2:$B$745,B679,$A$2:$A$745,A679))=0,1,(('Tela de entrada'!$G$15*'Tela de entrada'!$D$12)-SUMIFS($K$2:$K$745,$B$2:$B$745,B679,$A$2:$A$745,A679)))))</f>
        <v>0.6394668258663414</v>
      </c>
      <c r="N679" s="1">
        <f>IFERROR(IF(SUM('Tela de entrada'!$G$20:$G$763)&gt;0,INDEX('Tela de entrada'!$G$20:$G$763,MATCH('Contrato Firme'!D679,'Tela de entrada'!$F$20:$F$763,0),1),K679-L679+M679),0)</f>
        <v>5.8474668258663414</v>
      </c>
    </row>
    <row r="680" spans="1:14" x14ac:dyDescent="0.25">
      <c r="A680">
        <v>1</v>
      </c>
      <c r="B680">
        <v>1</v>
      </c>
      <c r="C680">
        <v>1</v>
      </c>
      <c r="D680">
        <v>679</v>
      </c>
      <c r="E680">
        <v>1</v>
      </c>
      <c r="F680" s="1">
        <f>INDEX('Tela de entrada'!$C$20:$C$763,MATCH('Contrato Firme'!D680,'Tela de entrada'!$B$20:$B$763,0),1)</f>
        <v>15</v>
      </c>
      <c r="G680">
        <v>0</v>
      </c>
      <c r="H680">
        <f t="shared" si="24"/>
        <v>15</v>
      </c>
      <c r="I680" s="1">
        <f t="shared" si="25"/>
        <v>7.5000000000000002E-4</v>
      </c>
      <c r="J680" s="1">
        <f>IF('Tela de entrada'!$G$13="carga",('Tela de entrada'!$G$12*'Tela de entrada'!$D$12)*I680,'Tela de entrada'!$G$12)</f>
        <v>5.58</v>
      </c>
      <c r="K680" s="1">
        <f>IF('Tela de entrada'!$G$12&gt;0,IFERROR(MIN('Tela de entrada'!$G$15,MAX(J680,'Tela de entrada'!$G$14)),""),0)</f>
        <v>5.58</v>
      </c>
      <c r="L680" s="1">
        <f>MAX(0,(SUMIFS($K$2:$K$745,$B$2:$B$745,B680,$A$2:$A$745,A680)-SUMIFS($J$2:$J$745,$B$2:$B$745,B680,$A$2:$A$745,A680)))*((K680-'Tela de entrada'!$G$14)/(IF(SUMIFS($K$2:$K$745,$B$2:$B$745,B680,$A$2:$A$745,A680)-('Tela de entrada'!$G$14*'Tela de entrada'!$D$12)=0,1,(SUMIFS($K$2:$K$745,$B$2:$B$745,B680,$A$2:$A$745,A680)-('Tela de entrada'!$G$14*'Tela de entrada'!$D$12)))))</f>
        <v>0</v>
      </c>
      <c r="M680" s="1">
        <f>MAX(0,(SUMIFS($J$2:$J$745,$B$2:$B$745,B680,$A$2:$A$745,A680)-SUMIFS($K$2:$K$745,$B$2:$B$745,B680,$A$2:$A$745,A680)))*(('Tela de entrada'!$G$15-K680)/(IF((('Tela de entrada'!$G$15*'Tela de entrada'!$D$12)-SUMIFS($K$2:$K$745,$B$2:$B$745,B680,$A$2:$A$745,A680))=0,1,(('Tela de entrada'!$G$15*'Tela de entrada'!$D$12)-SUMIFS($K$2:$K$745,$B$2:$B$745,B680,$A$2:$A$745,A680)))))</f>
        <v>0.61517335576602694</v>
      </c>
      <c r="N680" s="1">
        <f>IFERROR(IF(SUM('Tela de entrada'!$G$20:$G$763)&gt;0,INDEX('Tela de entrada'!$G$20:$G$763,MATCH('Contrato Firme'!D680,'Tela de entrada'!$F$20:$F$763,0),1),K680-L680+M680),0)</f>
        <v>6.1951733557660269</v>
      </c>
    </row>
    <row r="681" spans="1:14" x14ac:dyDescent="0.25">
      <c r="A681">
        <v>1</v>
      </c>
      <c r="B681">
        <v>1</v>
      </c>
      <c r="C681">
        <v>1</v>
      </c>
      <c r="D681">
        <v>680</v>
      </c>
      <c r="E681">
        <v>1</v>
      </c>
      <c r="F681" s="1">
        <f>INDEX('Tela de entrada'!$C$20:$C$763,MATCH('Contrato Firme'!D681,'Tela de entrada'!$B$20:$B$763,0),1)</f>
        <v>43</v>
      </c>
      <c r="G681">
        <v>0</v>
      </c>
      <c r="H681">
        <f t="shared" si="24"/>
        <v>43</v>
      </c>
      <c r="I681" s="1">
        <f t="shared" si="25"/>
        <v>2.15E-3</v>
      </c>
      <c r="J681" s="1">
        <f>IF('Tela de entrada'!$G$13="carga",('Tela de entrada'!$G$12*'Tela de entrada'!$D$12)*I681,'Tela de entrada'!$G$12)</f>
        <v>15.996</v>
      </c>
      <c r="K681" s="1">
        <f>IF('Tela de entrada'!$G$12&gt;0,IFERROR(MIN('Tela de entrada'!$G$15,MAX(J681,'Tela de entrada'!$G$14)),""),0)</f>
        <v>15</v>
      </c>
      <c r="L681" s="1">
        <f>MAX(0,(SUMIFS($K$2:$K$745,$B$2:$B$745,B681,$A$2:$A$745,A681)-SUMIFS($J$2:$J$745,$B$2:$B$745,B681,$A$2:$A$745,A681)))*((K681-'Tela de entrada'!$G$14)/(IF(SUMIFS($K$2:$K$745,$B$2:$B$745,B681,$A$2:$A$745,A681)-('Tela de entrada'!$G$14*'Tela de entrada'!$D$12)=0,1,(SUMIFS($K$2:$K$745,$B$2:$B$745,B681,$A$2:$A$745,A681)-('Tela de entrada'!$G$14*'Tela de entrada'!$D$12)))))</f>
        <v>0</v>
      </c>
      <c r="M681" s="1">
        <f>MAX(0,(SUMIFS($J$2:$J$745,$B$2:$B$745,B681,$A$2:$A$745,A681)-SUMIFS($K$2:$K$745,$B$2:$B$745,B681,$A$2:$A$745,A681)))*(('Tela de entrada'!$G$15-K681)/(IF((('Tela de entrada'!$G$15*'Tela de entrada'!$D$12)-SUMIFS($K$2:$K$745,$B$2:$B$745,B681,$A$2:$A$745,A681))=0,1,(('Tela de entrada'!$G$15*'Tela de entrada'!$D$12)-SUMIFS($K$2:$K$745,$B$2:$B$745,B681,$A$2:$A$745,A681)))))</f>
        <v>0</v>
      </c>
      <c r="N681" s="1">
        <f>IFERROR(IF(SUM('Tela de entrada'!$G$20:$G$763)&gt;0,INDEX('Tela de entrada'!$G$20:$G$763,MATCH('Contrato Firme'!D681,'Tela de entrada'!$F$20:$F$763,0),1),K681-L681+M681),0)</f>
        <v>15</v>
      </c>
    </row>
    <row r="682" spans="1:14" x14ac:dyDescent="0.25">
      <c r="A682">
        <v>1</v>
      </c>
      <c r="B682">
        <v>1</v>
      </c>
      <c r="C682">
        <v>1</v>
      </c>
      <c r="D682">
        <v>681</v>
      </c>
      <c r="E682">
        <v>1</v>
      </c>
      <c r="F682" s="1">
        <f>INDEX('Tela de entrada'!$C$20:$C$763,MATCH('Contrato Firme'!D682,'Tela de entrada'!$B$20:$B$763,0),1)</f>
        <v>16</v>
      </c>
      <c r="G682">
        <v>0</v>
      </c>
      <c r="H682">
        <f t="shared" si="24"/>
        <v>16</v>
      </c>
      <c r="I682" s="1">
        <f t="shared" si="25"/>
        <v>8.0000000000000004E-4</v>
      </c>
      <c r="J682" s="1">
        <f>IF('Tela de entrada'!$G$13="carga",('Tela de entrada'!$G$12*'Tela de entrada'!$D$12)*I682,'Tela de entrada'!$G$12)</f>
        <v>5.952</v>
      </c>
      <c r="K682" s="1">
        <f>IF('Tela de entrada'!$G$12&gt;0,IFERROR(MIN('Tela de entrada'!$G$15,MAX(J682,'Tela de entrada'!$G$14)),""),0)</f>
        <v>5.952</v>
      </c>
      <c r="L682" s="1">
        <f>MAX(0,(SUMIFS($K$2:$K$745,$B$2:$B$745,B682,$A$2:$A$745,A682)-SUMIFS($J$2:$J$745,$B$2:$B$745,B682,$A$2:$A$745,A682)))*((K682-'Tela de entrada'!$G$14)/(IF(SUMIFS($K$2:$K$745,$B$2:$B$745,B682,$A$2:$A$745,A682)-('Tela de entrada'!$G$14*'Tela de entrada'!$D$12)=0,1,(SUMIFS($K$2:$K$745,$B$2:$B$745,B682,$A$2:$A$745,A682)-('Tela de entrada'!$G$14*'Tela de entrada'!$D$12)))))</f>
        <v>0</v>
      </c>
      <c r="M682" s="1">
        <f>MAX(0,(SUMIFS($J$2:$J$745,$B$2:$B$745,B682,$A$2:$A$745,A682)-SUMIFS($K$2:$K$745,$B$2:$B$745,B682,$A$2:$A$745,A682)))*(('Tela de entrada'!$G$15-K682)/(IF((('Tela de entrada'!$G$15*'Tela de entrada'!$D$12)-SUMIFS($K$2:$K$745,$B$2:$B$745,B682,$A$2:$A$745,A682))=0,1,(('Tela de entrada'!$G$15*'Tela de entrada'!$D$12)-SUMIFS($K$2:$K$745,$B$2:$B$745,B682,$A$2:$A$745,A682)))))</f>
        <v>0.59087988566571259</v>
      </c>
      <c r="N682" s="1">
        <f>IFERROR(IF(SUM('Tela de entrada'!$G$20:$G$763)&gt;0,INDEX('Tela de entrada'!$G$20:$G$763,MATCH('Contrato Firme'!D682,'Tela de entrada'!$F$20:$F$763,0),1),K682-L682+M682),0)</f>
        <v>6.5428798856657124</v>
      </c>
    </row>
    <row r="683" spans="1:14" x14ac:dyDescent="0.25">
      <c r="A683">
        <v>1</v>
      </c>
      <c r="B683">
        <v>1</v>
      </c>
      <c r="C683">
        <v>1</v>
      </c>
      <c r="D683">
        <v>682</v>
      </c>
      <c r="E683">
        <v>1</v>
      </c>
      <c r="F683" s="1">
        <f>INDEX('Tela de entrada'!$C$20:$C$763,MATCH('Contrato Firme'!D683,'Tela de entrada'!$B$20:$B$763,0),1)</f>
        <v>17</v>
      </c>
      <c r="G683">
        <v>0</v>
      </c>
      <c r="H683">
        <f t="shared" si="24"/>
        <v>17</v>
      </c>
      <c r="I683" s="1">
        <f t="shared" si="25"/>
        <v>8.4999999999999995E-4</v>
      </c>
      <c r="J683" s="1">
        <f>IF('Tela de entrada'!$G$13="carga",('Tela de entrada'!$G$12*'Tela de entrada'!$D$12)*I683,'Tela de entrada'!$G$12)</f>
        <v>6.3239999999999998</v>
      </c>
      <c r="K683" s="1">
        <f>IF('Tela de entrada'!$G$12&gt;0,IFERROR(MIN('Tela de entrada'!$G$15,MAX(J683,'Tela de entrada'!$G$14)),""),0)</f>
        <v>6.3239999999999998</v>
      </c>
      <c r="L683" s="1">
        <f>MAX(0,(SUMIFS($K$2:$K$745,$B$2:$B$745,B683,$A$2:$A$745,A683)-SUMIFS($J$2:$J$745,$B$2:$B$745,B683,$A$2:$A$745,A683)))*((K683-'Tela de entrada'!$G$14)/(IF(SUMIFS($K$2:$K$745,$B$2:$B$745,B683,$A$2:$A$745,A683)-('Tela de entrada'!$G$14*'Tela de entrada'!$D$12)=0,1,(SUMIFS($K$2:$K$745,$B$2:$B$745,B683,$A$2:$A$745,A683)-('Tela de entrada'!$G$14*'Tela de entrada'!$D$12)))))</f>
        <v>0</v>
      </c>
      <c r="M683" s="1">
        <f>MAX(0,(SUMIFS($J$2:$J$745,$B$2:$B$745,B683,$A$2:$A$745,A683)-SUMIFS($K$2:$K$745,$B$2:$B$745,B683,$A$2:$A$745,A683)))*(('Tela de entrada'!$G$15-K683)/(IF((('Tela de entrada'!$G$15*'Tela de entrada'!$D$12)-SUMIFS($K$2:$K$745,$B$2:$B$745,B683,$A$2:$A$745,A683))=0,1,(('Tela de entrada'!$G$15*'Tela de entrada'!$D$12)-SUMIFS($K$2:$K$745,$B$2:$B$745,B683,$A$2:$A$745,A683)))))</f>
        <v>0.56658641556539813</v>
      </c>
      <c r="N683" s="1">
        <f>IFERROR(IF(SUM('Tela de entrada'!$G$20:$G$763)&gt;0,INDEX('Tela de entrada'!$G$20:$G$763,MATCH('Contrato Firme'!D683,'Tela de entrada'!$F$20:$F$763,0),1),K683-L683+M683),0)</f>
        <v>6.890586415565398</v>
      </c>
    </row>
    <row r="684" spans="1:14" x14ac:dyDescent="0.25">
      <c r="A684">
        <v>1</v>
      </c>
      <c r="B684">
        <v>1</v>
      </c>
      <c r="C684">
        <v>1</v>
      </c>
      <c r="D684">
        <v>683</v>
      </c>
      <c r="E684">
        <v>1</v>
      </c>
      <c r="F684" s="1">
        <f>INDEX('Tela de entrada'!$C$20:$C$763,MATCH('Contrato Firme'!D684,'Tela de entrada'!$B$20:$B$763,0),1)</f>
        <v>24</v>
      </c>
      <c r="G684">
        <v>0</v>
      </c>
      <c r="H684">
        <f t="shared" si="24"/>
        <v>24</v>
      </c>
      <c r="I684" s="1">
        <f t="shared" si="25"/>
        <v>1.1999999999999999E-3</v>
      </c>
      <c r="J684" s="1">
        <f>IF('Tela de entrada'!$G$13="carga",('Tela de entrada'!$G$12*'Tela de entrada'!$D$12)*I684,'Tela de entrada'!$G$12)</f>
        <v>8.927999999999999</v>
      </c>
      <c r="K684" s="1">
        <f>IF('Tela de entrada'!$G$12&gt;0,IFERROR(MIN('Tela de entrada'!$G$15,MAX(J684,'Tela de entrada'!$G$14)),""),0)</f>
        <v>8.927999999999999</v>
      </c>
      <c r="L684" s="1">
        <f>MAX(0,(SUMIFS($K$2:$K$745,$B$2:$B$745,B684,$A$2:$A$745,A684)-SUMIFS($J$2:$J$745,$B$2:$B$745,B684,$A$2:$A$745,A684)))*((K684-'Tela de entrada'!$G$14)/(IF(SUMIFS($K$2:$K$745,$B$2:$B$745,B684,$A$2:$A$745,A684)-('Tela de entrada'!$G$14*'Tela de entrada'!$D$12)=0,1,(SUMIFS($K$2:$K$745,$B$2:$B$745,B684,$A$2:$A$745,A684)-('Tela de entrada'!$G$14*'Tela de entrada'!$D$12)))))</f>
        <v>0</v>
      </c>
      <c r="M684" s="1">
        <f>MAX(0,(SUMIFS($J$2:$J$745,$B$2:$B$745,B684,$A$2:$A$745,A684)-SUMIFS($K$2:$K$745,$B$2:$B$745,B684,$A$2:$A$745,A684)))*(('Tela de entrada'!$G$15-K684)/(IF((('Tela de entrada'!$G$15*'Tela de entrada'!$D$12)-SUMIFS($K$2:$K$745,$B$2:$B$745,B684,$A$2:$A$745,A684))=0,1,(('Tela de entrada'!$G$15*'Tela de entrada'!$D$12)-SUMIFS($K$2:$K$745,$B$2:$B$745,B684,$A$2:$A$745,A684)))))</f>
        <v>0.39653212486319711</v>
      </c>
      <c r="N684" s="1">
        <f>IFERROR(IF(SUM('Tela de entrada'!$G$20:$G$763)&gt;0,INDEX('Tela de entrada'!$G$20:$G$763,MATCH('Contrato Firme'!D684,'Tela de entrada'!$F$20:$F$763,0),1),K684-L684+M684),0)</f>
        <v>9.3245321248631967</v>
      </c>
    </row>
    <row r="685" spans="1:14" x14ac:dyDescent="0.25">
      <c r="A685">
        <v>1</v>
      </c>
      <c r="B685">
        <v>1</v>
      </c>
      <c r="C685">
        <v>1</v>
      </c>
      <c r="D685">
        <v>684</v>
      </c>
      <c r="E685">
        <v>1</v>
      </c>
      <c r="F685" s="1">
        <f>INDEX('Tela de entrada'!$C$20:$C$763,MATCH('Contrato Firme'!D685,'Tela de entrada'!$B$20:$B$763,0),1)</f>
        <v>38</v>
      </c>
      <c r="G685">
        <v>0</v>
      </c>
      <c r="H685">
        <f t="shared" si="24"/>
        <v>38</v>
      </c>
      <c r="I685" s="1">
        <f t="shared" si="25"/>
        <v>1.9E-3</v>
      </c>
      <c r="J685" s="1">
        <f>IF('Tela de entrada'!$G$13="carga",('Tela de entrada'!$G$12*'Tela de entrada'!$D$12)*I685,'Tela de entrada'!$G$12)</f>
        <v>14.135999999999999</v>
      </c>
      <c r="K685" s="1">
        <f>IF('Tela de entrada'!$G$12&gt;0,IFERROR(MIN('Tela de entrada'!$G$15,MAX(J685,'Tela de entrada'!$G$14)),""),0)</f>
        <v>14.135999999999999</v>
      </c>
      <c r="L685" s="1">
        <f>MAX(0,(SUMIFS($K$2:$K$745,$B$2:$B$745,B685,$A$2:$A$745,A685)-SUMIFS($J$2:$J$745,$B$2:$B$745,B685,$A$2:$A$745,A685)))*((K685-'Tela de entrada'!$G$14)/(IF(SUMIFS($K$2:$K$745,$B$2:$B$745,B685,$A$2:$A$745,A685)-('Tela de entrada'!$G$14*'Tela de entrada'!$D$12)=0,1,(SUMIFS($K$2:$K$745,$B$2:$B$745,B685,$A$2:$A$745,A685)-('Tela de entrada'!$G$14*'Tela de entrada'!$D$12)))))</f>
        <v>0</v>
      </c>
      <c r="M685" s="1">
        <f>MAX(0,(SUMIFS($J$2:$J$745,$B$2:$B$745,B685,$A$2:$A$745,A685)-SUMIFS($K$2:$K$745,$B$2:$B$745,B685,$A$2:$A$745,A685)))*(('Tela de entrada'!$G$15-K685)/(IF((('Tela de entrada'!$G$15*'Tela de entrada'!$D$12)-SUMIFS($K$2:$K$745,$B$2:$B$745,B685,$A$2:$A$745,A685))=0,1,(('Tela de entrada'!$G$15*'Tela de entrada'!$D$12)-SUMIFS($K$2:$K$745,$B$2:$B$745,B685,$A$2:$A$745,A685)))))</f>
        <v>5.6423543458794884E-2</v>
      </c>
      <c r="N685" s="1">
        <f>IFERROR(IF(SUM('Tela de entrada'!$G$20:$G$763)&gt;0,INDEX('Tela de entrada'!$G$20:$G$763,MATCH('Contrato Firme'!D685,'Tela de entrada'!$F$20:$F$763,0),1),K685-L685+M685),0)</f>
        <v>14.192423543458794</v>
      </c>
    </row>
    <row r="686" spans="1:14" x14ac:dyDescent="0.25">
      <c r="A686">
        <v>1</v>
      </c>
      <c r="B686">
        <v>1</v>
      </c>
      <c r="C686">
        <v>1</v>
      </c>
      <c r="D686">
        <v>685</v>
      </c>
      <c r="E686">
        <v>1</v>
      </c>
      <c r="F686" s="1">
        <f>INDEX('Tela de entrada'!$C$20:$C$763,MATCH('Contrato Firme'!D686,'Tela de entrada'!$B$20:$B$763,0),1)</f>
        <v>49</v>
      </c>
      <c r="G686">
        <v>0</v>
      </c>
      <c r="H686">
        <f t="shared" si="24"/>
        <v>49</v>
      </c>
      <c r="I686" s="1">
        <f t="shared" si="25"/>
        <v>2.4499999999999999E-3</v>
      </c>
      <c r="J686" s="1">
        <f>IF('Tela de entrada'!$G$13="carga",('Tela de entrada'!$G$12*'Tela de entrada'!$D$12)*I686,'Tela de entrada'!$G$12)</f>
        <v>18.227999999999998</v>
      </c>
      <c r="K686" s="1">
        <f>IF('Tela de entrada'!$G$12&gt;0,IFERROR(MIN('Tela de entrada'!$G$15,MAX(J686,'Tela de entrada'!$G$14)),""),0)</f>
        <v>15</v>
      </c>
      <c r="L686" s="1">
        <f>MAX(0,(SUMIFS($K$2:$K$745,$B$2:$B$745,B686,$A$2:$A$745,A686)-SUMIFS($J$2:$J$745,$B$2:$B$745,B686,$A$2:$A$745,A686)))*((K686-'Tela de entrada'!$G$14)/(IF(SUMIFS($K$2:$K$745,$B$2:$B$745,B686,$A$2:$A$745,A686)-('Tela de entrada'!$G$14*'Tela de entrada'!$D$12)=0,1,(SUMIFS($K$2:$K$745,$B$2:$B$745,B686,$A$2:$A$745,A686)-('Tela de entrada'!$G$14*'Tela de entrada'!$D$12)))))</f>
        <v>0</v>
      </c>
      <c r="M686" s="1">
        <f>MAX(0,(SUMIFS($J$2:$J$745,$B$2:$B$745,B686,$A$2:$A$745,A686)-SUMIFS($K$2:$K$745,$B$2:$B$745,B686,$A$2:$A$745,A686)))*(('Tela de entrada'!$G$15-K686)/(IF((('Tela de entrada'!$G$15*'Tela de entrada'!$D$12)-SUMIFS($K$2:$K$745,$B$2:$B$745,B686,$A$2:$A$745,A686))=0,1,(('Tela de entrada'!$G$15*'Tela de entrada'!$D$12)-SUMIFS($K$2:$K$745,$B$2:$B$745,B686,$A$2:$A$745,A686)))))</f>
        <v>0</v>
      </c>
      <c r="N686" s="1">
        <f>IFERROR(IF(SUM('Tela de entrada'!$G$20:$G$763)&gt;0,INDEX('Tela de entrada'!$G$20:$G$763,MATCH('Contrato Firme'!D686,'Tela de entrada'!$F$20:$F$763,0),1),K686-L686+M686),0)</f>
        <v>15</v>
      </c>
    </row>
    <row r="687" spans="1:14" x14ac:dyDescent="0.25">
      <c r="A687">
        <v>1</v>
      </c>
      <c r="B687">
        <v>1</v>
      </c>
      <c r="C687">
        <v>1</v>
      </c>
      <c r="D687">
        <v>686</v>
      </c>
      <c r="E687">
        <v>1</v>
      </c>
      <c r="F687" s="1">
        <f>INDEX('Tela de entrada'!$C$20:$C$763,MATCH('Contrato Firme'!D687,'Tela de entrada'!$B$20:$B$763,0),1)</f>
        <v>40</v>
      </c>
      <c r="G687">
        <v>0</v>
      </c>
      <c r="H687">
        <f t="shared" si="24"/>
        <v>40</v>
      </c>
      <c r="I687" s="1">
        <f t="shared" si="25"/>
        <v>2E-3</v>
      </c>
      <c r="J687" s="1">
        <f>IF('Tela de entrada'!$G$13="carga",('Tela de entrada'!$G$12*'Tela de entrada'!$D$12)*I687,'Tela de entrada'!$G$12)</f>
        <v>14.88</v>
      </c>
      <c r="K687" s="1">
        <f>IF('Tela de entrada'!$G$12&gt;0,IFERROR(MIN('Tela de entrada'!$G$15,MAX(J687,'Tela de entrada'!$G$14)),""),0)</f>
        <v>14.88</v>
      </c>
      <c r="L687" s="1">
        <f>MAX(0,(SUMIFS($K$2:$K$745,$B$2:$B$745,B687,$A$2:$A$745,A687)-SUMIFS($J$2:$J$745,$B$2:$B$745,B687,$A$2:$A$745,A687)))*((K687-'Tela de entrada'!$G$14)/(IF(SUMIFS($K$2:$K$745,$B$2:$B$745,B687,$A$2:$A$745,A687)-('Tela de entrada'!$G$14*'Tela de entrada'!$D$12)=0,1,(SUMIFS($K$2:$K$745,$B$2:$B$745,B687,$A$2:$A$745,A687)-('Tela de entrada'!$G$14*'Tela de entrada'!$D$12)))))</f>
        <v>0</v>
      </c>
      <c r="M687" s="1">
        <f>MAX(0,(SUMIFS($J$2:$J$745,$B$2:$B$745,B687,$A$2:$A$745,A687)-SUMIFS($K$2:$K$745,$B$2:$B$745,B687,$A$2:$A$745,A687)))*(('Tela de entrada'!$G$15-K687)/(IF((('Tela de entrada'!$G$15*'Tela de entrada'!$D$12)-SUMIFS($K$2:$K$745,$B$2:$B$745,B687,$A$2:$A$745,A687))=0,1,(('Tela de entrada'!$G$15*'Tela de entrada'!$D$12)-SUMIFS($K$2:$K$745,$B$2:$B$745,B687,$A$2:$A$745,A687)))))</f>
        <v>7.8366032581658977E-3</v>
      </c>
      <c r="N687" s="1">
        <f>IFERROR(IF(SUM('Tela de entrada'!$G$20:$G$763)&gt;0,INDEX('Tela de entrada'!$G$20:$G$763,MATCH('Contrato Firme'!D687,'Tela de entrada'!$F$20:$F$763,0),1),K687-L687+M687),0)</f>
        <v>14.887836603258167</v>
      </c>
    </row>
    <row r="688" spans="1:14" x14ac:dyDescent="0.25">
      <c r="A688">
        <v>1</v>
      </c>
      <c r="B688">
        <v>1</v>
      </c>
      <c r="C688">
        <v>1</v>
      </c>
      <c r="D688">
        <v>687</v>
      </c>
      <c r="E688">
        <v>1</v>
      </c>
      <c r="F688" s="1">
        <f>INDEX('Tela de entrada'!$C$20:$C$763,MATCH('Contrato Firme'!D688,'Tela de entrada'!$B$20:$B$763,0),1)</f>
        <v>15</v>
      </c>
      <c r="G688">
        <v>0</v>
      </c>
      <c r="H688">
        <f t="shared" si="24"/>
        <v>15</v>
      </c>
      <c r="I688" s="1">
        <f t="shared" si="25"/>
        <v>7.5000000000000002E-4</v>
      </c>
      <c r="J688" s="1">
        <f>IF('Tela de entrada'!$G$13="carga",('Tela de entrada'!$G$12*'Tela de entrada'!$D$12)*I688,'Tela de entrada'!$G$12)</f>
        <v>5.58</v>
      </c>
      <c r="K688" s="1">
        <f>IF('Tela de entrada'!$G$12&gt;0,IFERROR(MIN('Tela de entrada'!$G$15,MAX(J688,'Tela de entrada'!$G$14)),""),0)</f>
        <v>5.58</v>
      </c>
      <c r="L688" s="1">
        <f>MAX(0,(SUMIFS($K$2:$K$745,$B$2:$B$745,B688,$A$2:$A$745,A688)-SUMIFS($J$2:$J$745,$B$2:$B$745,B688,$A$2:$A$745,A688)))*((K688-'Tela de entrada'!$G$14)/(IF(SUMIFS($K$2:$K$745,$B$2:$B$745,B688,$A$2:$A$745,A688)-('Tela de entrada'!$G$14*'Tela de entrada'!$D$12)=0,1,(SUMIFS($K$2:$K$745,$B$2:$B$745,B688,$A$2:$A$745,A688)-('Tela de entrada'!$G$14*'Tela de entrada'!$D$12)))))</f>
        <v>0</v>
      </c>
      <c r="M688" s="1">
        <f>MAX(0,(SUMIFS($J$2:$J$745,$B$2:$B$745,B688,$A$2:$A$745,A688)-SUMIFS($K$2:$K$745,$B$2:$B$745,B688,$A$2:$A$745,A688)))*(('Tela de entrada'!$G$15-K688)/(IF((('Tela de entrada'!$G$15*'Tela de entrada'!$D$12)-SUMIFS($K$2:$K$745,$B$2:$B$745,B688,$A$2:$A$745,A688))=0,1,(('Tela de entrada'!$G$15*'Tela de entrada'!$D$12)-SUMIFS($K$2:$K$745,$B$2:$B$745,B688,$A$2:$A$745,A688)))))</f>
        <v>0.61517335576602694</v>
      </c>
      <c r="N688" s="1">
        <f>IFERROR(IF(SUM('Tela de entrada'!$G$20:$G$763)&gt;0,INDEX('Tela de entrada'!$G$20:$G$763,MATCH('Contrato Firme'!D688,'Tela de entrada'!$F$20:$F$763,0),1),K688-L688+M688),0)</f>
        <v>6.1951733557660269</v>
      </c>
    </row>
    <row r="689" spans="1:14" x14ac:dyDescent="0.25">
      <c r="A689">
        <v>1</v>
      </c>
      <c r="B689">
        <v>1</v>
      </c>
      <c r="C689">
        <v>1</v>
      </c>
      <c r="D689">
        <v>688</v>
      </c>
      <c r="E689">
        <v>1</v>
      </c>
      <c r="F689" s="1">
        <f>INDEX('Tela de entrada'!$C$20:$C$763,MATCH('Contrato Firme'!D689,'Tela de entrada'!$B$20:$B$763,0),1)</f>
        <v>19</v>
      </c>
      <c r="G689">
        <v>0</v>
      </c>
      <c r="H689">
        <f t="shared" si="24"/>
        <v>19</v>
      </c>
      <c r="I689" s="1">
        <f t="shared" si="25"/>
        <v>9.5E-4</v>
      </c>
      <c r="J689" s="1">
        <f>IF('Tela de entrada'!$G$13="carga",('Tela de entrada'!$G$12*'Tela de entrada'!$D$12)*I689,'Tela de entrada'!$G$12)</f>
        <v>7.0679999999999996</v>
      </c>
      <c r="K689" s="1">
        <f>IF('Tela de entrada'!$G$12&gt;0,IFERROR(MIN('Tela de entrada'!$G$15,MAX(J689,'Tela de entrada'!$G$14)),""),0)</f>
        <v>7.0679999999999996</v>
      </c>
      <c r="L689" s="1">
        <f>MAX(0,(SUMIFS($K$2:$K$745,$B$2:$B$745,B689,$A$2:$A$745,A689)-SUMIFS($J$2:$J$745,$B$2:$B$745,B689,$A$2:$A$745,A689)))*((K689-'Tela de entrada'!$G$14)/(IF(SUMIFS($K$2:$K$745,$B$2:$B$745,B689,$A$2:$A$745,A689)-('Tela de entrada'!$G$14*'Tela de entrada'!$D$12)=0,1,(SUMIFS($K$2:$K$745,$B$2:$B$745,B689,$A$2:$A$745,A689)-('Tela de entrada'!$G$14*'Tela de entrada'!$D$12)))))</f>
        <v>0</v>
      </c>
      <c r="M689" s="1">
        <f>MAX(0,(SUMIFS($J$2:$J$745,$B$2:$B$745,B689,$A$2:$A$745,A689)-SUMIFS($K$2:$K$745,$B$2:$B$745,B689,$A$2:$A$745,A689)))*(('Tela de entrada'!$G$15-K689)/(IF((('Tela de entrada'!$G$15*'Tela de entrada'!$D$12)-SUMIFS($K$2:$K$745,$B$2:$B$745,B689,$A$2:$A$745,A689))=0,1,(('Tela de entrada'!$G$15*'Tela de entrada'!$D$12)-SUMIFS($K$2:$K$745,$B$2:$B$745,B689,$A$2:$A$745,A689)))))</f>
        <v>0.51799947536476931</v>
      </c>
      <c r="N689" s="1">
        <f>IFERROR(IF(SUM('Tela de entrada'!$G$20:$G$763)&gt;0,INDEX('Tela de entrada'!$G$20:$G$763,MATCH('Contrato Firme'!D689,'Tela de entrada'!$F$20:$F$763,0),1),K689-L689+M689),0)</f>
        <v>7.585999475364769</v>
      </c>
    </row>
    <row r="690" spans="1:14" x14ac:dyDescent="0.25">
      <c r="A690">
        <v>1</v>
      </c>
      <c r="B690">
        <v>1</v>
      </c>
      <c r="C690">
        <v>1</v>
      </c>
      <c r="D690">
        <v>689</v>
      </c>
      <c r="E690">
        <v>1</v>
      </c>
      <c r="F690" s="1">
        <f>INDEX('Tela de entrada'!$C$20:$C$763,MATCH('Contrato Firme'!D690,'Tela de entrada'!$B$20:$B$763,0),1)</f>
        <v>33</v>
      </c>
      <c r="G690">
        <v>0</v>
      </c>
      <c r="H690">
        <f t="shared" si="24"/>
        <v>33</v>
      </c>
      <c r="I690" s="1">
        <f t="shared" si="25"/>
        <v>1.65E-3</v>
      </c>
      <c r="J690" s="1">
        <f>IF('Tela de entrada'!$G$13="carga",('Tela de entrada'!$G$12*'Tela de entrada'!$D$12)*I690,'Tela de entrada'!$G$12)</f>
        <v>12.276</v>
      </c>
      <c r="K690" s="1">
        <f>IF('Tela de entrada'!$G$12&gt;0,IFERROR(MIN('Tela de entrada'!$G$15,MAX(J690,'Tela de entrada'!$G$14)),""),0)</f>
        <v>12.276</v>
      </c>
      <c r="L690" s="1">
        <f>MAX(0,(SUMIFS($K$2:$K$745,$B$2:$B$745,B690,$A$2:$A$745,A690)-SUMIFS($J$2:$J$745,$B$2:$B$745,B690,$A$2:$A$745,A690)))*((K690-'Tela de entrada'!$G$14)/(IF(SUMIFS($K$2:$K$745,$B$2:$B$745,B690,$A$2:$A$745,A690)-('Tela de entrada'!$G$14*'Tela de entrada'!$D$12)=0,1,(SUMIFS($K$2:$K$745,$B$2:$B$745,B690,$A$2:$A$745,A690)-('Tela de entrada'!$G$14*'Tela de entrada'!$D$12)))))</f>
        <v>0</v>
      </c>
      <c r="M690" s="1">
        <f>MAX(0,(SUMIFS($J$2:$J$745,$B$2:$B$745,B690,$A$2:$A$745,A690)-SUMIFS($K$2:$K$745,$B$2:$B$745,B690,$A$2:$A$745,A690)))*(('Tela de entrada'!$G$15-K690)/(IF((('Tela de entrada'!$G$15*'Tela de entrada'!$D$12)-SUMIFS($K$2:$K$745,$B$2:$B$745,B690,$A$2:$A$745,A690))=0,1,(('Tela de entrada'!$G$15*'Tela de entrada'!$D$12)-SUMIFS($K$2:$K$745,$B$2:$B$745,B690,$A$2:$A$745,A690)))))</f>
        <v>0.17789089396036706</v>
      </c>
      <c r="N690" s="1">
        <f>IFERROR(IF(SUM('Tela de entrada'!$G$20:$G$763)&gt;0,INDEX('Tela de entrada'!$G$20:$G$763,MATCH('Contrato Firme'!D690,'Tela de entrada'!$F$20:$F$763,0),1),K690-L690+M690),0)</f>
        <v>12.453890893960367</v>
      </c>
    </row>
    <row r="691" spans="1:14" x14ac:dyDescent="0.25">
      <c r="A691">
        <v>1</v>
      </c>
      <c r="B691">
        <v>1</v>
      </c>
      <c r="C691">
        <v>1</v>
      </c>
      <c r="D691">
        <v>690</v>
      </c>
      <c r="E691">
        <v>1</v>
      </c>
      <c r="F691" s="1">
        <f>INDEX('Tela de entrada'!$C$20:$C$763,MATCH('Contrato Firme'!D691,'Tela de entrada'!$B$20:$B$763,0),1)</f>
        <v>29</v>
      </c>
      <c r="G691">
        <v>0</v>
      </c>
      <c r="H691">
        <f t="shared" si="24"/>
        <v>29</v>
      </c>
      <c r="I691" s="1">
        <f t="shared" si="25"/>
        <v>1.4499999999999999E-3</v>
      </c>
      <c r="J691" s="1">
        <f>IF('Tela de entrada'!$G$13="carga",('Tela de entrada'!$G$12*'Tela de entrada'!$D$12)*I691,'Tela de entrada'!$G$12)</f>
        <v>10.787999999999998</v>
      </c>
      <c r="K691" s="1">
        <f>IF('Tela de entrada'!$G$12&gt;0,IFERROR(MIN('Tela de entrada'!$G$15,MAX(J691,'Tela de entrada'!$G$14)),""),0)</f>
        <v>10.787999999999998</v>
      </c>
      <c r="L691" s="1">
        <f>MAX(0,(SUMIFS($K$2:$K$745,$B$2:$B$745,B691,$A$2:$A$745,A691)-SUMIFS($J$2:$J$745,$B$2:$B$745,B691,$A$2:$A$745,A691)))*((K691-'Tela de entrada'!$G$14)/(IF(SUMIFS($K$2:$K$745,$B$2:$B$745,B691,$A$2:$A$745,A691)-('Tela de entrada'!$G$14*'Tela de entrada'!$D$12)=0,1,(SUMIFS($K$2:$K$745,$B$2:$B$745,B691,$A$2:$A$745,A691)-('Tela de entrada'!$G$14*'Tela de entrada'!$D$12)))))</f>
        <v>0</v>
      </c>
      <c r="M691" s="1">
        <f>MAX(0,(SUMIFS($J$2:$J$745,$B$2:$B$745,B691,$A$2:$A$745,A691)-SUMIFS($K$2:$K$745,$B$2:$B$745,B691,$A$2:$A$745,A691)))*(('Tela de entrada'!$G$15-K691)/(IF((('Tela de entrada'!$G$15*'Tela de entrada'!$D$12)-SUMIFS($K$2:$K$745,$B$2:$B$745,B691,$A$2:$A$745,A691))=0,1,(('Tela de entrada'!$G$15*'Tela de entrada'!$D$12)-SUMIFS($K$2:$K$745,$B$2:$B$745,B691,$A$2:$A$745,A691)))))</f>
        <v>0.27506477436162491</v>
      </c>
      <c r="N691" s="1">
        <f>IFERROR(IF(SUM('Tela de entrada'!$G$20:$G$763)&gt;0,INDEX('Tela de entrada'!$G$20:$G$763,MATCH('Contrato Firme'!D691,'Tela de entrada'!$F$20:$F$763,0),1),K691-L691+M691),0)</f>
        <v>11.063064774361623</v>
      </c>
    </row>
    <row r="692" spans="1:14" x14ac:dyDescent="0.25">
      <c r="A692">
        <v>1</v>
      </c>
      <c r="B692">
        <v>1</v>
      </c>
      <c r="C692">
        <v>1</v>
      </c>
      <c r="D692">
        <v>691</v>
      </c>
      <c r="E692">
        <v>1</v>
      </c>
      <c r="F692" s="1">
        <f>INDEX('Tela de entrada'!$C$20:$C$763,MATCH('Contrato Firme'!D692,'Tela de entrada'!$B$20:$B$763,0),1)</f>
        <v>23</v>
      </c>
      <c r="G692">
        <v>0</v>
      </c>
      <c r="H692">
        <f t="shared" si="24"/>
        <v>23</v>
      </c>
      <c r="I692" s="1">
        <f t="shared" si="25"/>
        <v>1.15E-3</v>
      </c>
      <c r="J692" s="1">
        <f>IF('Tela de entrada'!$G$13="carga",('Tela de entrada'!$G$12*'Tela de entrada'!$D$12)*I692,'Tela de entrada'!$G$12)</f>
        <v>8.5559999999999992</v>
      </c>
      <c r="K692" s="1">
        <f>IF('Tela de entrada'!$G$12&gt;0,IFERROR(MIN('Tela de entrada'!$G$15,MAX(J692,'Tela de entrada'!$G$14)),""),0)</f>
        <v>8.5559999999999992</v>
      </c>
      <c r="L692" s="1">
        <f>MAX(0,(SUMIFS($K$2:$K$745,$B$2:$B$745,B692,$A$2:$A$745,A692)-SUMIFS($J$2:$J$745,$B$2:$B$745,B692,$A$2:$A$745,A692)))*((K692-'Tela de entrada'!$G$14)/(IF(SUMIFS($K$2:$K$745,$B$2:$B$745,B692,$A$2:$A$745,A692)-('Tela de entrada'!$G$14*'Tela de entrada'!$D$12)=0,1,(SUMIFS($K$2:$K$745,$B$2:$B$745,B692,$A$2:$A$745,A692)-('Tela de entrada'!$G$14*'Tela de entrada'!$D$12)))))</f>
        <v>0</v>
      </c>
      <c r="M692" s="1">
        <f>MAX(0,(SUMIFS($J$2:$J$745,$B$2:$B$745,B692,$A$2:$A$745,A692)-SUMIFS($K$2:$K$745,$B$2:$B$745,B692,$A$2:$A$745,A692)))*(('Tela de entrada'!$G$15-K692)/(IF((('Tela de entrada'!$G$15*'Tela de entrada'!$D$12)-SUMIFS($K$2:$K$745,$B$2:$B$745,B692,$A$2:$A$745,A692))=0,1,(('Tela de entrada'!$G$15*'Tela de entrada'!$D$12)-SUMIFS($K$2:$K$745,$B$2:$B$745,B692,$A$2:$A$745,A692)))))</f>
        <v>0.42082559496351152</v>
      </c>
      <c r="N692" s="1">
        <f>IFERROR(IF(SUM('Tela de entrada'!$G$20:$G$763)&gt;0,INDEX('Tela de entrada'!$G$20:$G$763,MATCH('Contrato Firme'!D692,'Tela de entrada'!$F$20:$F$763,0),1),K692-L692+M692),0)</f>
        <v>8.9768255949635112</v>
      </c>
    </row>
    <row r="693" spans="1:14" x14ac:dyDescent="0.25">
      <c r="A693">
        <v>1</v>
      </c>
      <c r="B693">
        <v>1</v>
      </c>
      <c r="C693">
        <v>1</v>
      </c>
      <c r="D693">
        <v>692</v>
      </c>
      <c r="E693">
        <v>1</v>
      </c>
      <c r="F693" s="1">
        <f>INDEX('Tela de entrada'!$C$20:$C$763,MATCH('Contrato Firme'!D693,'Tela de entrada'!$B$20:$B$763,0),1)</f>
        <v>49</v>
      </c>
      <c r="G693">
        <v>0</v>
      </c>
      <c r="H693">
        <f t="shared" si="24"/>
        <v>49</v>
      </c>
      <c r="I693" s="1">
        <f t="shared" si="25"/>
        <v>2.4499999999999999E-3</v>
      </c>
      <c r="J693" s="1">
        <f>IF('Tela de entrada'!$G$13="carga",('Tela de entrada'!$G$12*'Tela de entrada'!$D$12)*I693,'Tela de entrada'!$G$12)</f>
        <v>18.227999999999998</v>
      </c>
      <c r="K693" s="1">
        <f>IF('Tela de entrada'!$G$12&gt;0,IFERROR(MIN('Tela de entrada'!$G$15,MAX(J693,'Tela de entrada'!$G$14)),""),0)</f>
        <v>15</v>
      </c>
      <c r="L693" s="1">
        <f>MAX(0,(SUMIFS($K$2:$K$745,$B$2:$B$745,B693,$A$2:$A$745,A693)-SUMIFS($J$2:$J$745,$B$2:$B$745,B693,$A$2:$A$745,A693)))*((K693-'Tela de entrada'!$G$14)/(IF(SUMIFS($K$2:$K$745,$B$2:$B$745,B693,$A$2:$A$745,A693)-('Tela de entrada'!$G$14*'Tela de entrada'!$D$12)=0,1,(SUMIFS($K$2:$K$745,$B$2:$B$745,B693,$A$2:$A$745,A693)-('Tela de entrada'!$G$14*'Tela de entrada'!$D$12)))))</f>
        <v>0</v>
      </c>
      <c r="M693" s="1">
        <f>MAX(0,(SUMIFS($J$2:$J$745,$B$2:$B$745,B693,$A$2:$A$745,A693)-SUMIFS($K$2:$K$745,$B$2:$B$745,B693,$A$2:$A$745,A693)))*(('Tela de entrada'!$G$15-K693)/(IF((('Tela de entrada'!$G$15*'Tela de entrada'!$D$12)-SUMIFS($K$2:$K$745,$B$2:$B$745,B693,$A$2:$A$745,A693))=0,1,(('Tela de entrada'!$G$15*'Tela de entrada'!$D$12)-SUMIFS($K$2:$K$745,$B$2:$B$745,B693,$A$2:$A$745,A693)))))</f>
        <v>0</v>
      </c>
      <c r="N693" s="1">
        <f>IFERROR(IF(SUM('Tela de entrada'!$G$20:$G$763)&gt;0,INDEX('Tela de entrada'!$G$20:$G$763,MATCH('Contrato Firme'!D693,'Tela de entrada'!$F$20:$F$763,0),1),K693-L693+M693),0)</f>
        <v>15</v>
      </c>
    </row>
    <row r="694" spans="1:14" x14ac:dyDescent="0.25">
      <c r="A694">
        <v>1</v>
      </c>
      <c r="B694">
        <v>1</v>
      </c>
      <c r="C694">
        <v>1</v>
      </c>
      <c r="D694">
        <v>693</v>
      </c>
      <c r="E694">
        <v>1</v>
      </c>
      <c r="F694" s="1">
        <f>INDEX('Tela de entrada'!$C$20:$C$763,MATCH('Contrato Firme'!D694,'Tela de entrada'!$B$20:$B$763,0),1)</f>
        <v>32</v>
      </c>
      <c r="G694">
        <v>0</v>
      </c>
      <c r="H694">
        <f t="shared" si="24"/>
        <v>32</v>
      </c>
      <c r="I694" s="1">
        <f t="shared" si="25"/>
        <v>1.6000000000000001E-3</v>
      </c>
      <c r="J694" s="1">
        <f>IF('Tela de entrada'!$G$13="carga",('Tela de entrada'!$G$12*'Tela de entrada'!$D$12)*I694,'Tela de entrada'!$G$12)</f>
        <v>11.904</v>
      </c>
      <c r="K694" s="1">
        <f>IF('Tela de entrada'!$G$12&gt;0,IFERROR(MIN('Tela de entrada'!$G$15,MAX(J694,'Tela de entrada'!$G$14)),""),0)</f>
        <v>11.904</v>
      </c>
      <c r="L694" s="1">
        <f>MAX(0,(SUMIFS($K$2:$K$745,$B$2:$B$745,B694,$A$2:$A$745,A694)-SUMIFS($J$2:$J$745,$B$2:$B$745,B694,$A$2:$A$745,A694)))*((K694-'Tela de entrada'!$G$14)/(IF(SUMIFS($K$2:$K$745,$B$2:$B$745,B694,$A$2:$A$745,A694)-('Tela de entrada'!$G$14*'Tela de entrada'!$D$12)=0,1,(SUMIFS($K$2:$K$745,$B$2:$B$745,B694,$A$2:$A$745,A694)-('Tela de entrada'!$G$14*'Tela de entrada'!$D$12)))))</f>
        <v>0</v>
      </c>
      <c r="M694" s="1">
        <f>MAX(0,(SUMIFS($J$2:$J$745,$B$2:$B$745,B694,$A$2:$A$745,A694)-SUMIFS($K$2:$K$745,$B$2:$B$745,B694,$A$2:$A$745,A694)))*(('Tela de entrada'!$G$15-K694)/(IF((('Tela de entrada'!$G$15*'Tela de entrada'!$D$12)-SUMIFS($K$2:$K$745,$B$2:$B$745,B694,$A$2:$A$745,A694))=0,1,(('Tela de entrada'!$G$15*'Tela de entrada'!$D$12)-SUMIFS($K$2:$K$745,$B$2:$B$745,B694,$A$2:$A$745,A694)))))</f>
        <v>0.20218436406068147</v>
      </c>
      <c r="N694" s="1">
        <f>IFERROR(IF(SUM('Tela de entrada'!$G$20:$G$763)&gt;0,INDEX('Tela de entrada'!$G$20:$G$763,MATCH('Contrato Firme'!D694,'Tela de entrada'!$F$20:$F$763,0),1),K694-L694+M694),0)</f>
        <v>12.106184364060681</v>
      </c>
    </row>
    <row r="695" spans="1:14" x14ac:dyDescent="0.25">
      <c r="A695">
        <v>1</v>
      </c>
      <c r="B695">
        <v>1</v>
      </c>
      <c r="C695">
        <v>1</v>
      </c>
      <c r="D695">
        <v>694</v>
      </c>
      <c r="E695">
        <v>1</v>
      </c>
      <c r="F695" s="1">
        <f>INDEX('Tela de entrada'!$C$20:$C$763,MATCH('Contrato Firme'!D695,'Tela de entrada'!$B$20:$B$763,0),1)</f>
        <v>5</v>
      </c>
      <c r="G695">
        <v>0</v>
      </c>
      <c r="H695">
        <f t="shared" si="24"/>
        <v>5</v>
      </c>
      <c r="I695" s="1">
        <f t="shared" si="25"/>
        <v>2.5000000000000001E-4</v>
      </c>
      <c r="J695" s="1">
        <f>IF('Tela de entrada'!$G$13="carga",('Tela de entrada'!$G$12*'Tela de entrada'!$D$12)*I695,'Tela de entrada'!$G$12)</f>
        <v>1.86</v>
      </c>
      <c r="K695" s="1">
        <f>IF('Tela de entrada'!$G$12&gt;0,IFERROR(MIN('Tela de entrada'!$G$15,MAX(J695,'Tela de entrada'!$G$14)),""),0)</f>
        <v>3</v>
      </c>
      <c r="L695" s="1">
        <f>MAX(0,(SUMIFS($K$2:$K$745,$B$2:$B$745,B695,$A$2:$A$745,A695)-SUMIFS($J$2:$J$745,$B$2:$B$745,B695,$A$2:$A$745,A695)))*((K695-'Tela de entrada'!$G$14)/(IF(SUMIFS($K$2:$K$745,$B$2:$B$745,B695,$A$2:$A$745,A695)-('Tela de entrada'!$G$14*'Tela de entrada'!$D$12)=0,1,(SUMIFS($K$2:$K$745,$B$2:$B$745,B695,$A$2:$A$745,A695)-('Tela de entrada'!$G$14*'Tela de entrada'!$D$12)))))</f>
        <v>0</v>
      </c>
      <c r="M695" s="1">
        <f>MAX(0,(SUMIFS($J$2:$J$745,$B$2:$B$745,B695,$A$2:$A$745,A695)-SUMIFS($K$2:$K$745,$B$2:$B$745,B695,$A$2:$A$745,A695)))*(('Tela de entrada'!$G$15-K695)/(IF((('Tela de entrada'!$G$15*'Tela de entrada'!$D$12)-SUMIFS($K$2:$K$745,$B$2:$B$745,B695,$A$2:$A$745,A695))=0,1,(('Tela de entrada'!$G$15*'Tela de entrada'!$D$12)-SUMIFS($K$2:$K$745,$B$2:$B$745,B695,$A$2:$A$745,A695)))))</f>
        <v>0.78366032581659484</v>
      </c>
      <c r="N695" s="1">
        <f>IFERROR(IF(SUM('Tela de entrada'!$G$20:$G$763)&gt;0,INDEX('Tela de entrada'!$G$20:$G$763,MATCH('Contrato Firme'!D695,'Tela de entrada'!$F$20:$F$763,0),1),K695-L695+M695),0)</f>
        <v>3.7836603258165948</v>
      </c>
    </row>
    <row r="696" spans="1:14" x14ac:dyDescent="0.25">
      <c r="A696">
        <v>1</v>
      </c>
      <c r="B696">
        <v>1</v>
      </c>
      <c r="C696">
        <v>1</v>
      </c>
      <c r="D696">
        <v>695</v>
      </c>
      <c r="E696">
        <v>1</v>
      </c>
      <c r="F696" s="1">
        <f>INDEX('Tela de entrada'!$C$20:$C$763,MATCH('Contrato Firme'!D696,'Tela de entrada'!$B$20:$B$763,0),1)</f>
        <v>13</v>
      </c>
      <c r="G696">
        <v>0</v>
      </c>
      <c r="H696">
        <f t="shared" si="24"/>
        <v>13</v>
      </c>
      <c r="I696" s="1">
        <f t="shared" si="25"/>
        <v>6.4999999999999997E-4</v>
      </c>
      <c r="J696" s="1">
        <f>IF('Tela de entrada'!$G$13="carga",('Tela de entrada'!$G$12*'Tela de entrada'!$D$12)*I696,'Tela de entrada'!$G$12)</f>
        <v>4.8359999999999994</v>
      </c>
      <c r="K696" s="1">
        <f>IF('Tela de entrada'!$G$12&gt;0,IFERROR(MIN('Tela de entrada'!$G$15,MAX(J696,'Tela de entrada'!$G$14)),""),0)</f>
        <v>4.8359999999999994</v>
      </c>
      <c r="L696" s="1">
        <f>MAX(0,(SUMIFS($K$2:$K$745,$B$2:$B$745,B696,$A$2:$A$745,A696)-SUMIFS($J$2:$J$745,$B$2:$B$745,B696,$A$2:$A$745,A696)))*((K696-'Tela de entrada'!$G$14)/(IF(SUMIFS($K$2:$K$745,$B$2:$B$745,B696,$A$2:$A$745,A696)-('Tela de entrada'!$G$14*'Tela de entrada'!$D$12)=0,1,(SUMIFS($K$2:$K$745,$B$2:$B$745,B696,$A$2:$A$745,A696)-('Tela de entrada'!$G$14*'Tela de entrada'!$D$12)))))</f>
        <v>0</v>
      </c>
      <c r="M696" s="1">
        <f>MAX(0,(SUMIFS($J$2:$J$745,$B$2:$B$745,B696,$A$2:$A$745,A696)-SUMIFS($K$2:$K$745,$B$2:$B$745,B696,$A$2:$A$745,A696)))*(('Tela de entrada'!$G$15-K696)/(IF((('Tela de entrada'!$G$15*'Tela de entrada'!$D$12)-SUMIFS($K$2:$K$745,$B$2:$B$745,B696,$A$2:$A$745,A696))=0,1,(('Tela de entrada'!$G$15*'Tela de entrada'!$D$12)-SUMIFS($K$2:$K$745,$B$2:$B$745,B696,$A$2:$A$745,A696)))))</f>
        <v>0.66376029596665598</v>
      </c>
      <c r="N696" s="1">
        <f>IFERROR(IF(SUM('Tela de entrada'!$G$20:$G$763)&gt;0,INDEX('Tela de entrada'!$G$20:$G$763,MATCH('Contrato Firme'!D696,'Tela de entrada'!$F$20:$F$763,0),1),K696-L696+M696),0)</f>
        <v>5.4997602959666558</v>
      </c>
    </row>
    <row r="697" spans="1:14" x14ac:dyDescent="0.25">
      <c r="A697">
        <v>1</v>
      </c>
      <c r="B697">
        <v>1</v>
      </c>
      <c r="C697">
        <v>1</v>
      </c>
      <c r="D697">
        <v>696</v>
      </c>
      <c r="E697">
        <v>1</v>
      </c>
      <c r="F697" s="1">
        <f>INDEX('Tela de entrada'!$C$20:$C$763,MATCH('Contrato Firme'!D697,'Tela de entrada'!$B$20:$B$763,0),1)</f>
        <v>21</v>
      </c>
      <c r="G697">
        <v>0</v>
      </c>
      <c r="H697">
        <f t="shared" si="24"/>
        <v>21</v>
      </c>
      <c r="I697" s="1">
        <f t="shared" si="25"/>
        <v>1.0499999999999999E-3</v>
      </c>
      <c r="J697" s="1">
        <f>IF('Tela de entrada'!$G$13="carga",('Tela de entrada'!$G$12*'Tela de entrada'!$D$12)*I697,'Tela de entrada'!$G$12)</f>
        <v>7.8119999999999994</v>
      </c>
      <c r="K697" s="1">
        <f>IF('Tela de entrada'!$G$12&gt;0,IFERROR(MIN('Tela de entrada'!$G$15,MAX(J697,'Tela de entrada'!$G$14)),""),0)</f>
        <v>7.8119999999999994</v>
      </c>
      <c r="L697" s="1">
        <f>MAX(0,(SUMIFS($K$2:$K$745,$B$2:$B$745,B697,$A$2:$A$745,A697)-SUMIFS($J$2:$J$745,$B$2:$B$745,B697,$A$2:$A$745,A697)))*((K697-'Tela de entrada'!$G$14)/(IF(SUMIFS($K$2:$K$745,$B$2:$B$745,B697,$A$2:$A$745,A697)-('Tela de entrada'!$G$14*'Tela de entrada'!$D$12)=0,1,(SUMIFS($K$2:$K$745,$B$2:$B$745,B697,$A$2:$A$745,A697)-('Tela de entrada'!$G$14*'Tela de entrada'!$D$12)))))</f>
        <v>0</v>
      </c>
      <c r="M697" s="1">
        <f>MAX(0,(SUMIFS($J$2:$J$745,$B$2:$B$745,B697,$A$2:$A$745,A697)-SUMIFS($K$2:$K$745,$B$2:$B$745,B697,$A$2:$A$745,A697)))*(('Tela de entrada'!$G$15-K697)/(IF((('Tela de entrada'!$G$15*'Tela de entrada'!$D$12)-SUMIFS($K$2:$K$745,$B$2:$B$745,B697,$A$2:$A$745,A697))=0,1,(('Tela de entrada'!$G$15*'Tela de entrada'!$D$12)-SUMIFS($K$2:$K$745,$B$2:$B$745,B697,$A$2:$A$745,A697)))))</f>
        <v>0.46941253516414039</v>
      </c>
      <c r="N697" s="1">
        <f>IFERROR(IF(SUM('Tela de entrada'!$G$20:$G$763)&gt;0,INDEX('Tela de entrada'!$G$20:$G$763,MATCH('Contrato Firme'!D697,'Tela de entrada'!$F$20:$F$763,0),1),K697-L697+M697),0)</f>
        <v>8.2814125351641401</v>
      </c>
    </row>
    <row r="698" spans="1:14" x14ac:dyDescent="0.25">
      <c r="A698">
        <v>1</v>
      </c>
      <c r="B698">
        <v>1</v>
      </c>
      <c r="C698">
        <v>1</v>
      </c>
      <c r="D698">
        <v>697</v>
      </c>
      <c r="E698">
        <v>1</v>
      </c>
      <c r="F698" s="1">
        <f>INDEX('Tela de entrada'!$C$20:$C$763,MATCH('Contrato Firme'!D698,'Tela de entrada'!$B$20:$B$763,0),1)</f>
        <v>37</v>
      </c>
      <c r="G698">
        <v>0</v>
      </c>
      <c r="H698">
        <f t="shared" si="24"/>
        <v>37</v>
      </c>
      <c r="I698" s="1">
        <f t="shared" si="25"/>
        <v>1.8500000000000001E-3</v>
      </c>
      <c r="J698" s="1">
        <f>IF('Tela de entrada'!$G$13="carga",('Tela de entrada'!$G$12*'Tela de entrada'!$D$12)*I698,'Tela de entrada'!$G$12)</f>
        <v>13.764000000000001</v>
      </c>
      <c r="K698" s="1">
        <f>IF('Tela de entrada'!$G$12&gt;0,IFERROR(MIN('Tela de entrada'!$G$15,MAX(J698,'Tela de entrada'!$G$14)),""),0)</f>
        <v>13.764000000000001</v>
      </c>
      <c r="L698" s="1">
        <f>MAX(0,(SUMIFS($K$2:$K$745,$B$2:$B$745,B698,$A$2:$A$745,A698)-SUMIFS($J$2:$J$745,$B$2:$B$745,B698,$A$2:$A$745,A698)))*((K698-'Tela de entrada'!$G$14)/(IF(SUMIFS($K$2:$K$745,$B$2:$B$745,B698,$A$2:$A$745,A698)-('Tela de entrada'!$G$14*'Tela de entrada'!$D$12)=0,1,(SUMIFS($K$2:$K$745,$B$2:$B$745,B698,$A$2:$A$745,A698)-('Tela de entrada'!$G$14*'Tela de entrada'!$D$12)))))</f>
        <v>0</v>
      </c>
      <c r="M698" s="1">
        <f>MAX(0,(SUMIFS($J$2:$J$745,$B$2:$B$745,B698,$A$2:$A$745,A698)-SUMIFS($K$2:$K$745,$B$2:$B$745,B698,$A$2:$A$745,A698)))*(('Tela de entrada'!$G$15-K698)/(IF((('Tela de entrada'!$G$15*'Tela de entrada'!$D$12)-SUMIFS($K$2:$K$745,$B$2:$B$745,B698,$A$2:$A$745,A698))=0,1,(('Tela de entrada'!$G$15*'Tela de entrada'!$D$12)-SUMIFS($K$2:$K$745,$B$2:$B$745,B698,$A$2:$A$745,A698)))))</f>
        <v>8.0717013559109207E-2</v>
      </c>
      <c r="N698" s="1">
        <f>IFERROR(IF(SUM('Tela de entrada'!$G$20:$G$763)&gt;0,INDEX('Tela de entrada'!$G$20:$G$763,MATCH('Contrato Firme'!D698,'Tela de entrada'!$F$20:$F$763,0),1),K698-L698+M698),0)</f>
        <v>13.84471701355911</v>
      </c>
    </row>
    <row r="699" spans="1:14" x14ac:dyDescent="0.25">
      <c r="A699">
        <v>1</v>
      </c>
      <c r="B699">
        <v>1</v>
      </c>
      <c r="C699">
        <v>1</v>
      </c>
      <c r="D699">
        <v>698</v>
      </c>
      <c r="E699">
        <v>1</v>
      </c>
      <c r="F699" s="1">
        <f>INDEX('Tela de entrada'!$C$20:$C$763,MATCH('Contrato Firme'!D699,'Tela de entrada'!$B$20:$B$763,0),1)</f>
        <v>30</v>
      </c>
      <c r="G699">
        <v>0</v>
      </c>
      <c r="H699">
        <f t="shared" si="24"/>
        <v>30</v>
      </c>
      <c r="I699" s="1">
        <f t="shared" si="25"/>
        <v>1.5E-3</v>
      </c>
      <c r="J699" s="1">
        <f>IF('Tela de entrada'!$G$13="carga",('Tela de entrada'!$G$12*'Tela de entrada'!$D$12)*I699,'Tela de entrada'!$G$12)</f>
        <v>11.16</v>
      </c>
      <c r="K699" s="1">
        <f>IF('Tela de entrada'!$G$12&gt;0,IFERROR(MIN('Tela de entrada'!$G$15,MAX(J699,'Tela de entrada'!$G$14)),""),0)</f>
        <v>11.16</v>
      </c>
      <c r="L699" s="1">
        <f>MAX(0,(SUMIFS($K$2:$K$745,$B$2:$B$745,B699,$A$2:$A$745,A699)-SUMIFS($J$2:$J$745,$B$2:$B$745,B699,$A$2:$A$745,A699)))*((K699-'Tela de entrada'!$G$14)/(IF(SUMIFS($K$2:$K$745,$B$2:$B$745,B699,$A$2:$A$745,A699)-('Tela de entrada'!$G$14*'Tela de entrada'!$D$12)=0,1,(SUMIFS($K$2:$K$745,$B$2:$B$745,B699,$A$2:$A$745,A699)-('Tela de entrada'!$G$14*'Tela de entrada'!$D$12)))))</f>
        <v>0</v>
      </c>
      <c r="M699" s="1">
        <f>MAX(0,(SUMIFS($J$2:$J$745,$B$2:$B$745,B699,$A$2:$A$745,A699)-SUMIFS($K$2:$K$745,$B$2:$B$745,B699,$A$2:$A$745,A699)))*(('Tela de entrada'!$G$15-K699)/(IF((('Tela de entrada'!$G$15*'Tela de entrada'!$D$12)-SUMIFS($K$2:$K$745,$B$2:$B$745,B699,$A$2:$A$745,A699))=0,1,(('Tela de entrada'!$G$15*'Tela de entrada'!$D$12)-SUMIFS($K$2:$K$745,$B$2:$B$745,B699,$A$2:$A$745,A699)))))</f>
        <v>0.25077130426131033</v>
      </c>
      <c r="N699" s="1">
        <f>IFERROR(IF(SUM('Tela de entrada'!$G$20:$G$763)&gt;0,INDEX('Tela de entrada'!$G$20:$G$763,MATCH('Contrato Firme'!D699,'Tela de entrada'!$F$20:$F$763,0),1),K699-L699+M699),0)</f>
        <v>11.41077130426131</v>
      </c>
    </row>
    <row r="700" spans="1:14" x14ac:dyDescent="0.25">
      <c r="A700">
        <v>1</v>
      </c>
      <c r="B700">
        <v>1</v>
      </c>
      <c r="C700">
        <v>1</v>
      </c>
      <c r="D700">
        <v>699</v>
      </c>
      <c r="E700">
        <v>1</v>
      </c>
      <c r="F700" s="1">
        <f>INDEX('Tela de entrada'!$C$20:$C$763,MATCH('Contrato Firme'!D700,'Tela de entrada'!$B$20:$B$763,0),1)</f>
        <v>11</v>
      </c>
      <c r="G700">
        <v>0</v>
      </c>
      <c r="H700">
        <f t="shared" si="24"/>
        <v>11</v>
      </c>
      <c r="I700" s="1">
        <f t="shared" si="25"/>
        <v>5.5000000000000003E-4</v>
      </c>
      <c r="J700" s="1">
        <f>IF('Tela de entrada'!$G$13="carga",('Tela de entrada'!$G$12*'Tela de entrada'!$D$12)*I700,'Tela de entrada'!$G$12)</f>
        <v>4.0920000000000005</v>
      </c>
      <c r="K700" s="1">
        <f>IF('Tela de entrada'!$G$12&gt;0,IFERROR(MIN('Tela de entrada'!$G$15,MAX(J700,'Tela de entrada'!$G$14)),""),0)</f>
        <v>4.0920000000000005</v>
      </c>
      <c r="L700" s="1">
        <f>MAX(0,(SUMIFS($K$2:$K$745,$B$2:$B$745,B700,$A$2:$A$745,A700)-SUMIFS($J$2:$J$745,$B$2:$B$745,B700,$A$2:$A$745,A700)))*((K700-'Tela de entrada'!$G$14)/(IF(SUMIFS($K$2:$K$745,$B$2:$B$745,B700,$A$2:$A$745,A700)-('Tela de entrada'!$G$14*'Tela de entrada'!$D$12)=0,1,(SUMIFS($K$2:$K$745,$B$2:$B$745,B700,$A$2:$A$745,A700)-('Tela de entrada'!$G$14*'Tela de entrada'!$D$12)))))</f>
        <v>0</v>
      </c>
      <c r="M700" s="1">
        <f>MAX(0,(SUMIFS($J$2:$J$745,$B$2:$B$745,B700,$A$2:$A$745,A700)-SUMIFS($K$2:$K$745,$B$2:$B$745,B700,$A$2:$A$745,A700)))*(('Tela de entrada'!$G$15-K700)/(IF((('Tela de entrada'!$G$15*'Tela de entrada'!$D$12)-SUMIFS($K$2:$K$745,$B$2:$B$745,B700,$A$2:$A$745,A700))=0,1,(('Tela de entrada'!$G$15*'Tela de entrada'!$D$12)-SUMIFS($K$2:$K$745,$B$2:$B$745,B700,$A$2:$A$745,A700)))))</f>
        <v>0.71234723616728468</v>
      </c>
      <c r="N700" s="1">
        <f>IFERROR(IF(SUM('Tela de entrada'!$G$20:$G$763)&gt;0,INDEX('Tela de entrada'!$G$20:$G$763,MATCH('Contrato Firme'!D700,'Tela de entrada'!$F$20:$F$763,0),1),K700-L700+M700),0)</f>
        <v>4.8043472361672848</v>
      </c>
    </row>
    <row r="701" spans="1:14" x14ac:dyDescent="0.25">
      <c r="A701">
        <v>1</v>
      </c>
      <c r="B701">
        <v>1</v>
      </c>
      <c r="C701">
        <v>1</v>
      </c>
      <c r="D701">
        <v>700</v>
      </c>
      <c r="E701">
        <v>1</v>
      </c>
      <c r="F701" s="1">
        <f>INDEX('Tela de entrada'!$C$20:$C$763,MATCH('Contrato Firme'!D701,'Tela de entrada'!$B$20:$B$763,0),1)</f>
        <v>49</v>
      </c>
      <c r="G701">
        <v>0</v>
      </c>
      <c r="H701">
        <f t="shared" si="24"/>
        <v>49</v>
      </c>
      <c r="I701" s="1">
        <f t="shared" si="25"/>
        <v>2.4499999999999999E-3</v>
      </c>
      <c r="J701" s="1">
        <f>IF('Tela de entrada'!$G$13="carga",('Tela de entrada'!$G$12*'Tela de entrada'!$D$12)*I701,'Tela de entrada'!$G$12)</f>
        <v>18.227999999999998</v>
      </c>
      <c r="K701" s="1">
        <f>IF('Tela de entrada'!$G$12&gt;0,IFERROR(MIN('Tela de entrada'!$G$15,MAX(J701,'Tela de entrada'!$G$14)),""),0)</f>
        <v>15</v>
      </c>
      <c r="L701" s="1">
        <f>MAX(0,(SUMIFS($K$2:$K$745,$B$2:$B$745,B701,$A$2:$A$745,A701)-SUMIFS($J$2:$J$745,$B$2:$B$745,B701,$A$2:$A$745,A701)))*((K701-'Tela de entrada'!$G$14)/(IF(SUMIFS($K$2:$K$745,$B$2:$B$745,B701,$A$2:$A$745,A701)-('Tela de entrada'!$G$14*'Tela de entrada'!$D$12)=0,1,(SUMIFS($K$2:$K$745,$B$2:$B$745,B701,$A$2:$A$745,A701)-('Tela de entrada'!$G$14*'Tela de entrada'!$D$12)))))</f>
        <v>0</v>
      </c>
      <c r="M701" s="1">
        <f>MAX(0,(SUMIFS($J$2:$J$745,$B$2:$B$745,B701,$A$2:$A$745,A701)-SUMIFS($K$2:$K$745,$B$2:$B$745,B701,$A$2:$A$745,A701)))*(('Tela de entrada'!$G$15-K701)/(IF((('Tela de entrada'!$G$15*'Tela de entrada'!$D$12)-SUMIFS($K$2:$K$745,$B$2:$B$745,B701,$A$2:$A$745,A701))=0,1,(('Tela de entrada'!$G$15*'Tela de entrada'!$D$12)-SUMIFS($K$2:$K$745,$B$2:$B$745,B701,$A$2:$A$745,A701)))))</f>
        <v>0</v>
      </c>
      <c r="N701" s="1">
        <f>IFERROR(IF(SUM('Tela de entrada'!$G$20:$G$763)&gt;0,INDEX('Tela de entrada'!$G$20:$G$763,MATCH('Contrato Firme'!D701,'Tela de entrada'!$F$20:$F$763,0),1),K701-L701+M701),0)</f>
        <v>15</v>
      </c>
    </row>
    <row r="702" spans="1:14" x14ac:dyDescent="0.25">
      <c r="A702">
        <v>1</v>
      </c>
      <c r="B702">
        <v>1</v>
      </c>
      <c r="C702">
        <v>1</v>
      </c>
      <c r="D702">
        <v>701</v>
      </c>
      <c r="E702">
        <v>1</v>
      </c>
      <c r="F702" s="1">
        <f>INDEX('Tela de entrada'!$C$20:$C$763,MATCH('Contrato Firme'!D702,'Tela de entrada'!$B$20:$B$763,0),1)</f>
        <v>28</v>
      </c>
      <c r="G702">
        <v>0</v>
      </c>
      <c r="H702">
        <f t="shared" si="24"/>
        <v>28</v>
      </c>
      <c r="I702" s="1">
        <f t="shared" si="25"/>
        <v>1.4E-3</v>
      </c>
      <c r="J702" s="1">
        <f>IF('Tela de entrada'!$G$13="carga",('Tela de entrada'!$G$12*'Tela de entrada'!$D$12)*I702,'Tela de entrada'!$G$12)</f>
        <v>10.416</v>
      </c>
      <c r="K702" s="1">
        <f>IF('Tela de entrada'!$G$12&gt;0,IFERROR(MIN('Tela de entrada'!$G$15,MAX(J702,'Tela de entrada'!$G$14)),""),0)</f>
        <v>10.416</v>
      </c>
      <c r="L702" s="1">
        <f>MAX(0,(SUMIFS($K$2:$K$745,$B$2:$B$745,B702,$A$2:$A$745,A702)-SUMIFS($J$2:$J$745,$B$2:$B$745,B702,$A$2:$A$745,A702)))*((K702-'Tela de entrada'!$G$14)/(IF(SUMIFS($K$2:$K$745,$B$2:$B$745,B702,$A$2:$A$745,A702)-('Tela de entrada'!$G$14*'Tela de entrada'!$D$12)=0,1,(SUMIFS($K$2:$K$745,$B$2:$B$745,B702,$A$2:$A$745,A702)-('Tela de entrada'!$G$14*'Tela de entrada'!$D$12)))))</f>
        <v>0</v>
      </c>
      <c r="M702" s="1">
        <f>MAX(0,(SUMIFS($J$2:$J$745,$B$2:$B$745,B702,$A$2:$A$745,A702)-SUMIFS($K$2:$K$745,$B$2:$B$745,B702,$A$2:$A$745,A702)))*(('Tela de entrada'!$G$15-K702)/(IF((('Tela de entrada'!$G$15*'Tela de entrada'!$D$12)-SUMIFS($K$2:$K$745,$B$2:$B$745,B702,$A$2:$A$745,A702))=0,1,(('Tela de entrada'!$G$15*'Tela de entrada'!$D$12)-SUMIFS($K$2:$K$745,$B$2:$B$745,B702,$A$2:$A$745,A702)))))</f>
        <v>0.2993582444619392</v>
      </c>
      <c r="N702" s="1">
        <f>IFERROR(IF(SUM('Tela de entrada'!$G$20:$G$763)&gt;0,INDEX('Tela de entrada'!$G$20:$G$763,MATCH('Contrato Firme'!D702,'Tela de entrada'!$F$20:$F$763,0),1),K702-L702+M702),0)</f>
        <v>10.715358244461939</v>
      </c>
    </row>
    <row r="703" spans="1:14" x14ac:dyDescent="0.25">
      <c r="A703">
        <v>1</v>
      </c>
      <c r="B703">
        <v>1</v>
      </c>
      <c r="C703">
        <v>1</v>
      </c>
      <c r="D703">
        <v>702</v>
      </c>
      <c r="E703">
        <v>1</v>
      </c>
      <c r="F703" s="1">
        <f>INDEX('Tela de entrada'!$C$20:$C$763,MATCH('Contrato Firme'!D703,'Tela de entrada'!$B$20:$B$763,0),1)</f>
        <v>36</v>
      </c>
      <c r="G703">
        <v>0</v>
      </c>
      <c r="H703">
        <f t="shared" si="24"/>
        <v>36</v>
      </c>
      <c r="I703" s="1">
        <f t="shared" si="25"/>
        <v>1.8E-3</v>
      </c>
      <c r="J703" s="1">
        <f>IF('Tela de entrada'!$G$13="carga",('Tela de entrada'!$G$12*'Tela de entrada'!$D$12)*I703,'Tela de entrada'!$G$12)</f>
        <v>13.391999999999999</v>
      </c>
      <c r="K703" s="1">
        <f>IF('Tela de entrada'!$G$12&gt;0,IFERROR(MIN('Tela de entrada'!$G$15,MAX(J703,'Tela de entrada'!$G$14)),""),0)</f>
        <v>13.391999999999999</v>
      </c>
      <c r="L703" s="1">
        <f>MAX(0,(SUMIFS($K$2:$K$745,$B$2:$B$745,B703,$A$2:$A$745,A703)-SUMIFS($J$2:$J$745,$B$2:$B$745,B703,$A$2:$A$745,A703)))*((K703-'Tela de entrada'!$G$14)/(IF(SUMIFS($K$2:$K$745,$B$2:$B$745,B703,$A$2:$A$745,A703)-('Tela de entrada'!$G$14*'Tela de entrada'!$D$12)=0,1,(SUMIFS($K$2:$K$745,$B$2:$B$745,B703,$A$2:$A$745,A703)-('Tela de entrada'!$G$14*'Tela de entrada'!$D$12)))))</f>
        <v>0</v>
      </c>
      <c r="M703" s="1">
        <f>MAX(0,(SUMIFS($J$2:$J$745,$B$2:$B$745,B703,$A$2:$A$745,A703)-SUMIFS($K$2:$K$745,$B$2:$B$745,B703,$A$2:$A$745,A703)))*(('Tela de entrada'!$G$15-K703)/(IF((('Tela de entrada'!$G$15*'Tela de entrada'!$D$12)-SUMIFS($K$2:$K$745,$B$2:$B$745,B703,$A$2:$A$745,A703))=0,1,(('Tela de entrada'!$G$15*'Tela de entrada'!$D$12)-SUMIFS($K$2:$K$745,$B$2:$B$745,B703,$A$2:$A$745,A703)))))</f>
        <v>0.10501048365942375</v>
      </c>
      <c r="N703" s="1">
        <f>IFERROR(IF(SUM('Tela de entrada'!$G$20:$G$763)&gt;0,INDEX('Tela de entrada'!$G$20:$G$763,MATCH('Contrato Firme'!D703,'Tela de entrada'!$F$20:$F$763,0),1),K703-L703+M703),0)</f>
        <v>13.497010483659423</v>
      </c>
    </row>
    <row r="704" spans="1:14" x14ac:dyDescent="0.25">
      <c r="A704">
        <v>1</v>
      </c>
      <c r="B704">
        <v>1</v>
      </c>
      <c r="C704">
        <v>1</v>
      </c>
      <c r="D704">
        <v>703</v>
      </c>
      <c r="E704">
        <v>1</v>
      </c>
      <c r="F704" s="1">
        <f>INDEX('Tela de entrada'!$C$20:$C$763,MATCH('Contrato Firme'!D704,'Tela de entrada'!$B$20:$B$763,0),1)</f>
        <v>8</v>
      </c>
      <c r="G704">
        <v>0</v>
      </c>
      <c r="H704">
        <f t="shared" si="24"/>
        <v>8</v>
      </c>
      <c r="I704" s="1">
        <f t="shared" si="25"/>
        <v>4.0000000000000002E-4</v>
      </c>
      <c r="J704" s="1">
        <f>IF('Tela de entrada'!$G$13="carga",('Tela de entrada'!$G$12*'Tela de entrada'!$D$12)*I704,'Tela de entrada'!$G$12)</f>
        <v>2.976</v>
      </c>
      <c r="K704" s="1">
        <f>IF('Tela de entrada'!$G$12&gt;0,IFERROR(MIN('Tela de entrada'!$G$15,MAX(J704,'Tela de entrada'!$G$14)),""),0)</f>
        <v>3</v>
      </c>
      <c r="L704" s="1">
        <f>MAX(0,(SUMIFS($K$2:$K$745,$B$2:$B$745,B704,$A$2:$A$745,A704)-SUMIFS($J$2:$J$745,$B$2:$B$745,B704,$A$2:$A$745,A704)))*((K704-'Tela de entrada'!$G$14)/(IF(SUMIFS($K$2:$K$745,$B$2:$B$745,B704,$A$2:$A$745,A704)-('Tela de entrada'!$G$14*'Tela de entrada'!$D$12)=0,1,(SUMIFS($K$2:$K$745,$B$2:$B$745,B704,$A$2:$A$745,A704)-('Tela de entrada'!$G$14*'Tela de entrada'!$D$12)))))</f>
        <v>0</v>
      </c>
      <c r="M704" s="1">
        <f>MAX(0,(SUMIFS($J$2:$J$745,$B$2:$B$745,B704,$A$2:$A$745,A704)-SUMIFS($K$2:$K$745,$B$2:$B$745,B704,$A$2:$A$745,A704)))*(('Tela de entrada'!$G$15-K704)/(IF((('Tela de entrada'!$G$15*'Tela de entrada'!$D$12)-SUMIFS($K$2:$K$745,$B$2:$B$745,B704,$A$2:$A$745,A704))=0,1,(('Tela de entrada'!$G$15*'Tela de entrada'!$D$12)-SUMIFS($K$2:$K$745,$B$2:$B$745,B704,$A$2:$A$745,A704)))))</f>
        <v>0.78366032581659484</v>
      </c>
      <c r="N704" s="1">
        <f>IFERROR(IF(SUM('Tela de entrada'!$G$20:$G$763)&gt;0,INDEX('Tela de entrada'!$G$20:$G$763,MATCH('Contrato Firme'!D704,'Tela de entrada'!$F$20:$F$763,0),1),K704-L704+M704),0)</f>
        <v>3.7836603258165948</v>
      </c>
    </row>
    <row r="705" spans="1:14" x14ac:dyDescent="0.25">
      <c r="A705">
        <v>1</v>
      </c>
      <c r="B705">
        <v>1</v>
      </c>
      <c r="C705">
        <v>1</v>
      </c>
      <c r="D705">
        <v>704</v>
      </c>
      <c r="E705">
        <v>1</v>
      </c>
      <c r="F705" s="1">
        <f>INDEX('Tela de entrada'!$C$20:$C$763,MATCH('Contrato Firme'!D705,'Tela de entrada'!$B$20:$B$763,0),1)</f>
        <v>28</v>
      </c>
      <c r="G705">
        <v>0</v>
      </c>
      <c r="H705">
        <f t="shared" si="24"/>
        <v>28</v>
      </c>
      <c r="I705" s="1">
        <f t="shared" si="25"/>
        <v>1.4E-3</v>
      </c>
      <c r="J705" s="1">
        <f>IF('Tela de entrada'!$G$13="carga",('Tela de entrada'!$G$12*'Tela de entrada'!$D$12)*I705,'Tela de entrada'!$G$12)</f>
        <v>10.416</v>
      </c>
      <c r="K705" s="1">
        <f>IF('Tela de entrada'!$G$12&gt;0,IFERROR(MIN('Tela de entrada'!$G$15,MAX(J705,'Tela de entrada'!$G$14)),""),0)</f>
        <v>10.416</v>
      </c>
      <c r="L705" s="1">
        <f>MAX(0,(SUMIFS($K$2:$K$745,$B$2:$B$745,B705,$A$2:$A$745,A705)-SUMIFS($J$2:$J$745,$B$2:$B$745,B705,$A$2:$A$745,A705)))*((K705-'Tela de entrada'!$G$14)/(IF(SUMIFS($K$2:$K$745,$B$2:$B$745,B705,$A$2:$A$745,A705)-('Tela de entrada'!$G$14*'Tela de entrada'!$D$12)=0,1,(SUMIFS($K$2:$K$745,$B$2:$B$745,B705,$A$2:$A$745,A705)-('Tela de entrada'!$G$14*'Tela de entrada'!$D$12)))))</f>
        <v>0</v>
      </c>
      <c r="M705" s="1">
        <f>MAX(0,(SUMIFS($J$2:$J$745,$B$2:$B$745,B705,$A$2:$A$745,A705)-SUMIFS($K$2:$K$745,$B$2:$B$745,B705,$A$2:$A$745,A705)))*(('Tela de entrada'!$G$15-K705)/(IF((('Tela de entrada'!$G$15*'Tela de entrada'!$D$12)-SUMIFS($K$2:$K$745,$B$2:$B$745,B705,$A$2:$A$745,A705))=0,1,(('Tela de entrada'!$G$15*'Tela de entrada'!$D$12)-SUMIFS($K$2:$K$745,$B$2:$B$745,B705,$A$2:$A$745,A705)))))</f>
        <v>0.2993582444619392</v>
      </c>
      <c r="N705" s="1">
        <f>IFERROR(IF(SUM('Tela de entrada'!$G$20:$G$763)&gt;0,INDEX('Tela de entrada'!$G$20:$G$763,MATCH('Contrato Firme'!D705,'Tela de entrada'!$F$20:$F$763,0),1),K705-L705+M705),0)</f>
        <v>10.715358244461939</v>
      </c>
    </row>
    <row r="706" spans="1:14" x14ac:dyDescent="0.25">
      <c r="A706">
        <v>1</v>
      </c>
      <c r="B706">
        <v>1</v>
      </c>
      <c r="C706">
        <v>1</v>
      </c>
      <c r="D706">
        <v>705</v>
      </c>
      <c r="E706">
        <v>1</v>
      </c>
      <c r="F706" s="1">
        <f>INDEX('Tela de entrada'!$C$20:$C$763,MATCH('Contrato Firme'!D706,'Tela de entrada'!$B$20:$B$763,0),1)</f>
        <v>19</v>
      </c>
      <c r="G706">
        <v>0</v>
      </c>
      <c r="H706">
        <f t="shared" si="24"/>
        <v>19</v>
      </c>
      <c r="I706" s="1">
        <f t="shared" si="25"/>
        <v>9.5E-4</v>
      </c>
      <c r="J706" s="1">
        <f>IF('Tela de entrada'!$G$13="carga",('Tela de entrada'!$G$12*'Tela de entrada'!$D$12)*I706,'Tela de entrada'!$G$12)</f>
        <v>7.0679999999999996</v>
      </c>
      <c r="K706" s="1">
        <f>IF('Tela de entrada'!$G$12&gt;0,IFERROR(MIN('Tela de entrada'!$G$15,MAX(J706,'Tela de entrada'!$G$14)),""),0)</f>
        <v>7.0679999999999996</v>
      </c>
      <c r="L706" s="1">
        <f>MAX(0,(SUMIFS($K$2:$K$745,$B$2:$B$745,B706,$A$2:$A$745,A706)-SUMIFS($J$2:$J$745,$B$2:$B$745,B706,$A$2:$A$745,A706)))*((K706-'Tela de entrada'!$G$14)/(IF(SUMIFS($K$2:$K$745,$B$2:$B$745,B706,$A$2:$A$745,A706)-('Tela de entrada'!$G$14*'Tela de entrada'!$D$12)=0,1,(SUMIFS($K$2:$K$745,$B$2:$B$745,B706,$A$2:$A$745,A706)-('Tela de entrada'!$G$14*'Tela de entrada'!$D$12)))))</f>
        <v>0</v>
      </c>
      <c r="M706" s="1">
        <f>MAX(0,(SUMIFS($J$2:$J$745,$B$2:$B$745,B706,$A$2:$A$745,A706)-SUMIFS($K$2:$K$745,$B$2:$B$745,B706,$A$2:$A$745,A706)))*(('Tela de entrada'!$G$15-K706)/(IF((('Tela de entrada'!$G$15*'Tela de entrada'!$D$12)-SUMIFS($K$2:$K$745,$B$2:$B$745,B706,$A$2:$A$745,A706))=0,1,(('Tela de entrada'!$G$15*'Tela de entrada'!$D$12)-SUMIFS($K$2:$K$745,$B$2:$B$745,B706,$A$2:$A$745,A706)))))</f>
        <v>0.51799947536476931</v>
      </c>
      <c r="N706" s="1">
        <f>IFERROR(IF(SUM('Tela de entrada'!$G$20:$G$763)&gt;0,INDEX('Tela de entrada'!$G$20:$G$763,MATCH('Contrato Firme'!D706,'Tela de entrada'!$F$20:$F$763,0),1),K706-L706+M706),0)</f>
        <v>7.585999475364769</v>
      </c>
    </row>
    <row r="707" spans="1:14" x14ac:dyDescent="0.25">
      <c r="A707">
        <v>1</v>
      </c>
      <c r="B707">
        <v>1</v>
      </c>
      <c r="C707">
        <v>1</v>
      </c>
      <c r="D707">
        <v>706</v>
      </c>
      <c r="E707">
        <v>1</v>
      </c>
      <c r="F707" s="1">
        <f>INDEX('Tela de entrada'!$C$20:$C$763,MATCH('Contrato Firme'!D707,'Tela de entrada'!$B$20:$B$763,0),1)</f>
        <v>43</v>
      </c>
      <c r="G707">
        <v>0</v>
      </c>
      <c r="H707">
        <f t="shared" ref="H707:H745" si="26">F707-G707</f>
        <v>43</v>
      </c>
      <c r="I707" s="1">
        <f t="shared" ref="I707:I745" si="27">H707/SUM($H$2:$H$745)</f>
        <v>2.15E-3</v>
      </c>
      <c r="J707" s="1">
        <f>IF('Tela de entrada'!$G$13="carga",('Tela de entrada'!$G$12*'Tela de entrada'!$D$12)*I707,'Tela de entrada'!$G$12)</f>
        <v>15.996</v>
      </c>
      <c r="K707" s="1">
        <f>IF('Tela de entrada'!$G$12&gt;0,IFERROR(MIN('Tela de entrada'!$G$15,MAX(J707,'Tela de entrada'!$G$14)),""),0)</f>
        <v>15</v>
      </c>
      <c r="L707" s="1">
        <f>MAX(0,(SUMIFS($K$2:$K$745,$B$2:$B$745,B707,$A$2:$A$745,A707)-SUMIFS($J$2:$J$745,$B$2:$B$745,B707,$A$2:$A$745,A707)))*((K707-'Tela de entrada'!$G$14)/(IF(SUMIFS($K$2:$K$745,$B$2:$B$745,B707,$A$2:$A$745,A707)-('Tela de entrada'!$G$14*'Tela de entrada'!$D$12)=0,1,(SUMIFS($K$2:$K$745,$B$2:$B$745,B707,$A$2:$A$745,A707)-('Tela de entrada'!$G$14*'Tela de entrada'!$D$12)))))</f>
        <v>0</v>
      </c>
      <c r="M707" s="1">
        <f>MAX(0,(SUMIFS($J$2:$J$745,$B$2:$B$745,B707,$A$2:$A$745,A707)-SUMIFS($K$2:$K$745,$B$2:$B$745,B707,$A$2:$A$745,A707)))*(('Tela de entrada'!$G$15-K707)/(IF((('Tela de entrada'!$G$15*'Tela de entrada'!$D$12)-SUMIFS($K$2:$K$745,$B$2:$B$745,B707,$A$2:$A$745,A707))=0,1,(('Tela de entrada'!$G$15*'Tela de entrada'!$D$12)-SUMIFS($K$2:$K$745,$B$2:$B$745,B707,$A$2:$A$745,A707)))))</f>
        <v>0</v>
      </c>
      <c r="N707" s="1">
        <f>IFERROR(IF(SUM('Tela de entrada'!$G$20:$G$763)&gt;0,INDEX('Tela de entrada'!$G$20:$G$763,MATCH('Contrato Firme'!D707,'Tela de entrada'!$F$20:$F$763,0),1),K707-L707+M707),0)</f>
        <v>15</v>
      </c>
    </row>
    <row r="708" spans="1:14" x14ac:dyDescent="0.25">
      <c r="A708">
        <v>1</v>
      </c>
      <c r="B708">
        <v>1</v>
      </c>
      <c r="C708">
        <v>1</v>
      </c>
      <c r="D708">
        <v>707</v>
      </c>
      <c r="E708">
        <v>1</v>
      </c>
      <c r="F708" s="1">
        <f>INDEX('Tela de entrada'!$C$20:$C$763,MATCH('Contrato Firme'!D708,'Tela de entrada'!$B$20:$B$763,0),1)</f>
        <v>12</v>
      </c>
      <c r="G708">
        <v>0</v>
      </c>
      <c r="H708">
        <f t="shared" si="26"/>
        <v>12</v>
      </c>
      <c r="I708" s="1">
        <f t="shared" si="27"/>
        <v>5.9999999999999995E-4</v>
      </c>
      <c r="J708" s="1">
        <f>IF('Tela de entrada'!$G$13="carga",('Tela de entrada'!$G$12*'Tela de entrada'!$D$12)*I708,'Tela de entrada'!$G$12)</f>
        <v>4.4639999999999995</v>
      </c>
      <c r="K708" s="1">
        <f>IF('Tela de entrada'!$G$12&gt;0,IFERROR(MIN('Tela de entrada'!$G$15,MAX(J708,'Tela de entrada'!$G$14)),""),0)</f>
        <v>4.4639999999999995</v>
      </c>
      <c r="L708" s="1">
        <f>MAX(0,(SUMIFS($K$2:$K$745,$B$2:$B$745,B708,$A$2:$A$745,A708)-SUMIFS($J$2:$J$745,$B$2:$B$745,B708,$A$2:$A$745,A708)))*((K708-'Tela de entrada'!$G$14)/(IF(SUMIFS($K$2:$K$745,$B$2:$B$745,B708,$A$2:$A$745,A708)-('Tela de entrada'!$G$14*'Tela de entrada'!$D$12)=0,1,(SUMIFS($K$2:$K$745,$B$2:$B$745,B708,$A$2:$A$745,A708)-('Tela de entrada'!$G$14*'Tela de entrada'!$D$12)))))</f>
        <v>0</v>
      </c>
      <c r="M708" s="1">
        <f>MAX(0,(SUMIFS($J$2:$J$745,$B$2:$B$745,B708,$A$2:$A$745,A708)-SUMIFS($K$2:$K$745,$B$2:$B$745,B708,$A$2:$A$745,A708)))*(('Tela de entrada'!$G$15-K708)/(IF((('Tela de entrada'!$G$15*'Tela de entrada'!$D$12)-SUMIFS($K$2:$K$745,$B$2:$B$745,B708,$A$2:$A$745,A708))=0,1,(('Tela de entrada'!$G$15*'Tela de entrada'!$D$12)-SUMIFS($K$2:$K$745,$B$2:$B$745,B708,$A$2:$A$745,A708)))))</f>
        <v>0.68805376606697044</v>
      </c>
      <c r="N708" s="1">
        <f>IFERROR(IF(SUM('Tela de entrada'!$G$20:$G$763)&gt;0,INDEX('Tela de entrada'!$G$20:$G$763,MATCH('Contrato Firme'!D708,'Tela de entrada'!$F$20:$F$763,0),1),K708-L708+M708),0)</f>
        <v>5.1520537660669703</v>
      </c>
    </row>
    <row r="709" spans="1:14" x14ac:dyDescent="0.25">
      <c r="A709">
        <v>1</v>
      </c>
      <c r="B709">
        <v>1</v>
      </c>
      <c r="C709">
        <v>1</v>
      </c>
      <c r="D709">
        <v>708</v>
      </c>
      <c r="E709">
        <v>1</v>
      </c>
      <c r="F709" s="1">
        <f>INDEX('Tela de entrada'!$C$20:$C$763,MATCH('Contrato Firme'!D709,'Tela de entrada'!$B$20:$B$763,0),1)</f>
        <v>36</v>
      </c>
      <c r="G709">
        <v>0</v>
      </c>
      <c r="H709">
        <f t="shared" si="26"/>
        <v>36</v>
      </c>
      <c r="I709" s="1">
        <f t="shared" si="27"/>
        <v>1.8E-3</v>
      </c>
      <c r="J709" s="1">
        <f>IF('Tela de entrada'!$G$13="carga",('Tela de entrada'!$G$12*'Tela de entrada'!$D$12)*I709,'Tela de entrada'!$G$12)</f>
        <v>13.391999999999999</v>
      </c>
      <c r="K709" s="1">
        <f>IF('Tela de entrada'!$G$12&gt;0,IFERROR(MIN('Tela de entrada'!$G$15,MAX(J709,'Tela de entrada'!$G$14)),""),0)</f>
        <v>13.391999999999999</v>
      </c>
      <c r="L709" s="1">
        <f>MAX(0,(SUMIFS($K$2:$K$745,$B$2:$B$745,B709,$A$2:$A$745,A709)-SUMIFS($J$2:$J$745,$B$2:$B$745,B709,$A$2:$A$745,A709)))*((K709-'Tela de entrada'!$G$14)/(IF(SUMIFS($K$2:$K$745,$B$2:$B$745,B709,$A$2:$A$745,A709)-('Tela de entrada'!$G$14*'Tela de entrada'!$D$12)=0,1,(SUMIFS($K$2:$K$745,$B$2:$B$745,B709,$A$2:$A$745,A709)-('Tela de entrada'!$G$14*'Tela de entrada'!$D$12)))))</f>
        <v>0</v>
      </c>
      <c r="M709" s="1">
        <f>MAX(0,(SUMIFS($J$2:$J$745,$B$2:$B$745,B709,$A$2:$A$745,A709)-SUMIFS($K$2:$K$745,$B$2:$B$745,B709,$A$2:$A$745,A709)))*(('Tela de entrada'!$G$15-K709)/(IF((('Tela de entrada'!$G$15*'Tela de entrada'!$D$12)-SUMIFS($K$2:$K$745,$B$2:$B$745,B709,$A$2:$A$745,A709))=0,1,(('Tela de entrada'!$G$15*'Tela de entrada'!$D$12)-SUMIFS($K$2:$K$745,$B$2:$B$745,B709,$A$2:$A$745,A709)))))</f>
        <v>0.10501048365942375</v>
      </c>
      <c r="N709" s="1">
        <f>IFERROR(IF(SUM('Tela de entrada'!$G$20:$G$763)&gt;0,INDEX('Tela de entrada'!$G$20:$G$763,MATCH('Contrato Firme'!D709,'Tela de entrada'!$F$20:$F$763,0),1),K709-L709+M709),0)</f>
        <v>13.497010483659423</v>
      </c>
    </row>
    <row r="710" spans="1:14" x14ac:dyDescent="0.25">
      <c r="A710">
        <v>1</v>
      </c>
      <c r="B710">
        <v>1</v>
      </c>
      <c r="C710">
        <v>1</v>
      </c>
      <c r="D710">
        <v>709</v>
      </c>
      <c r="E710">
        <v>1</v>
      </c>
      <c r="F710" s="1">
        <f>INDEX('Tela de entrada'!$C$20:$C$763,MATCH('Contrato Firme'!D710,'Tela de entrada'!$B$20:$B$763,0),1)</f>
        <v>39</v>
      </c>
      <c r="G710">
        <v>0</v>
      </c>
      <c r="H710">
        <f t="shared" si="26"/>
        <v>39</v>
      </c>
      <c r="I710" s="1">
        <f t="shared" si="27"/>
        <v>1.9499999999999999E-3</v>
      </c>
      <c r="J710" s="1">
        <f>IF('Tela de entrada'!$G$13="carga",('Tela de entrada'!$G$12*'Tela de entrada'!$D$12)*I710,'Tela de entrada'!$G$12)</f>
        <v>14.507999999999999</v>
      </c>
      <c r="K710" s="1">
        <f>IF('Tela de entrada'!$G$12&gt;0,IFERROR(MIN('Tela de entrada'!$G$15,MAX(J710,'Tela de entrada'!$G$14)),""),0)</f>
        <v>14.507999999999999</v>
      </c>
      <c r="L710" s="1">
        <f>MAX(0,(SUMIFS($K$2:$K$745,$B$2:$B$745,B710,$A$2:$A$745,A710)-SUMIFS($J$2:$J$745,$B$2:$B$745,B710,$A$2:$A$745,A710)))*((K710-'Tela de entrada'!$G$14)/(IF(SUMIFS($K$2:$K$745,$B$2:$B$745,B710,$A$2:$A$745,A710)-('Tela de entrada'!$G$14*'Tela de entrada'!$D$12)=0,1,(SUMIFS($K$2:$K$745,$B$2:$B$745,B710,$A$2:$A$745,A710)-('Tela de entrada'!$G$14*'Tela de entrada'!$D$12)))))</f>
        <v>0</v>
      </c>
      <c r="M710" s="1">
        <f>MAX(0,(SUMIFS($J$2:$J$745,$B$2:$B$745,B710,$A$2:$A$745,A710)-SUMIFS($K$2:$K$745,$B$2:$B$745,B710,$A$2:$A$745,A710)))*(('Tela de entrada'!$G$15-K710)/(IF((('Tela de entrada'!$G$15*'Tela de entrada'!$D$12)-SUMIFS($K$2:$K$745,$B$2:$B$745,B710,$A$2:$A$745,A710))=0,1,(('Tela de entrada'!$G$15*'Tela de entrada'!$D$12)-SUMIFS($K$2:$K$745,$B$2:$B$745,B710,$A$2:$A$745,A710)))))</f>
        <v>3.2130073358480449E-2</v>
      </c>
      <c r="N710" s="1">
        <f>IFERROR(IF(SUM('Tela de entrada'!$G$20:$G$763)&gt;0,INDEX('Tela de entrada'!$G$20:$G$763,MATCH('Contrato Firme'!D710,'Tela de entrada'!$F$20:$F$763,0),1),K710-L710+M710),0)</f>
        <v>14.54013007335848</v>
      </c>
    </row>
    <row r="711" spans="1:14" x14ac:dyDescent="0.25">
      <c r="A711">
        <v>1</v>
      </c>
      <c r="B711">
        <v>1</v>
      </c>
      <c r="C711">
        <v>1</v>
      </c>
      <c r="D711">
        <v>710</v>
      </c>
      <c r="E711">
        <v>1</v>
      </c>
      <c r="F711" s="1">
        <f>INDEX('Tela de entrada'!$C$20:$C$763,MATCH('Contrato Firme'!D711,'Tela de entrada'!$B$20:$B$763,0),1)</f>
        <v>27</v>
      </c>
      <c r="G711">
        <v>0</v>
      </c>
      <c r="H711">
        <f t="shared" si="26"/>
        <v>27</v>
      </c>
      <c r="I711" s="1">
        <f t="shared" si="27"/>
        <v>1.3500000000000001E-3</v>
      </c>
      <c r="J711" s="1">
        <f>IF('Tela de entrada'!$G$13="carga",('Tela de entrada'!$G$12*'Tela de entrada'!$D$12)*I711,'Tela de entrada'!$G$12)</f>
        <v>10.044</v>
      </c>
      <c r="K711" s="1">
        <f>IF('Tela de entrada'!$G$12&gt;0,IFERROR(MIN('Tela de entrada'!$G$15,MAX(J711,'Tela de entrada'!$G$14)),""),0)</f>
        <v>10.044</v>
      </c>
      <c r="L711" s="1">
        <f>MAX(0,(SUMIFS($K$2:$K$745,$B$2:$B$745,B711,$A$2:$A$745,A711)-SUMIFS($J$2:$J$745,$B$2:$B$745,B711,$A$2:$A$745,A711)))*((K711-'Tela de entrada'!$G$14)/(IF(SUMIFS($K$2:$K$745,$B$2:$B$745,B711,$A$2:$A$745,A711)-('Tela de entrada'!$G$14*'Tela de entrada'!$D$12)=0,1,(SUMIFS($K$2:$K$745,$B$2:$B$745,B711,$A$2:$A$745,A711)-('Tela de entrada'!$G$14*'Tela de entrada'!$D$12)))))</f>
        <v>0</v>
      </c>
      <c r="M711" s="1">
        <f>MAX(0,(SUMIFS($J$2:$J$745,$B$2:$B$745,B711,$A$2:$A$745,A711)-SUMIFS($K$2:$K$745,$B$2:$B$745,B711,$A$2:$A$745,A711)))*(('Tela de entrada'!$G$15-K711)/(IF((('Tela de entrada'!$G$15*'Tela de entrada'!$D$12)-SUMIFS($K$2:$K$745,$B$2:$B$745,B711,$A$2:$A$745,A711))=0,1,(('Tela de entrada'!$G$15*'Tela de entrada'!$D$12)-SUMIFS($K$2:$K$745,$B$2:$B$745,B711,$A$2:$A$745,A711)))))</f>
        <v>0.32365171456225367</v>
      </c>
      <c r="N711" s="1">
        <f>IFERROR(IF(SUM('Tela de entrada'!$G$20:$G$763)&gt;0,INDEX('Tela de entrada'!$G$20:$G$763,MATCH('Contrato Firme'!D711,'Tela de entrada'!$F$20:$F$763,0),1),K711-L711+M711),0)</f>
        <v>10.367651714562253</v>
      </c>
    </row>
    <row r="712" spans="1:14" x14ac:dyDescent="0.25">
      <c r="A712">
        <v>1</v>
      </c>
      <c r="B712">
        <v>1</v>
      </c>
      <c r="C712">
        <v>1</v>
      </c>
      <c r="D712">
        <v>711</v>
      </c>
      <c r="E712">
        <v>1</v>
      </c>
      <c r="F712" s="1">
        <f>INDEX('Tela de entrada'!$C$20:$C$763,MATCH('Contrato Firme'!D712,'Tela de entrada'!$B$20:$B$763,0),1)</f>
        <v>13</v>
      </c>
      <c r="G712">
        <v>0</v>
      </c>
      <c r="H712">
        <f t="shared" si="26"/>
        <v>13</v>
      </c>
      <c r="I712" s="1">
        <f t="shared" si="27"/>
        <v>6.4999999999999997E-4</v>
      </c>
      <c r="J712" s="1">
        <f>IF('Tela de entrada'!$G$13="carga",('Tela de entrada'!$G$12*'Tela de entrada'!$D$12)*I712,'Tela de entrada'!$G$12)</f>
        <v>4.8359999999999994</v>
      </c>
      <c r="K712" s="1">
        <f>IF('Tela de entrada'!$G$12&gt;0,IFERROR(MIN('Tela de entrada'!$G$15,MAX(J712,'Tela de entrada'!$G$14)),""),0)</f>
        <v>4.8359999999999994</v>
      </c>
      <c r="L712" s="1">
        <f>MAX(0,(SUMIFS($K$2:$K$745,$B$2:$B$745,B712,$A$2:$A$745,A712)-SUMIFS($J$2:$J$745,$B$2:$B$745,B712,$A$2:$A$745,A712)))*((K712-'Tela de entrada'!$G$14)/(IF(SUMIFS($K$2:$K$745,$B$2:$B$745,B712,$A$2:$A$745,A712)-('Tela de entrada'!$G$14*'Tela de entrada'!$D$12)=0,1,(SUMIFS($K$2:$K$745,$B$2:$B$745,B712,$A$2:$A$745,A712)-('Tela de entrada'!$G$14*'Tela de entrada'!$D$12)))))</f>
        <v>0</v>
      </c>
      <c r="M712" s="1">
        <f>MAX(0,(SUMIFS($J$2:$J$745,$B$2:$B$745,B712,$A$2:$A$745,A712)-SUMIFS($K$2:$K$745,$B$2:$B$745,B712,$A$2:$A$745,A712)))*(('Tela de entrada'!$G$15-K712)/(IF((('Tela de entrada'!$G$15*'Tela de entrada'!$D$12)-SUMIFS($K$2:$K$745,$B$2:$B$745,B712,$A$2:$A$745,A712))=0,1,(('Tela de entrada'!$G$15*'Tela de entrada'!$D$12)-SUMIFS($K$2:$K$745,$B$2:$B$745,B712,$A$2:$A$745,A712)))))</f>
        <v>0.66376029596665598</v>
      </c>
      <c r="N712" s="1">
        <f>IFERROR(IF(SUM('Tela de entrada'!$G$20:$G$763)&gt;0,INDEX('Tela de entrada'!$G$20:$G$763,MATCH('Contrato Firme'!D712,'Tela de entrada'!$F$20:$F$763,0),1),K712-L712+M712),0)</f>
        <v>5.4997602959666558</v>
      </c>
    </row>
    <row r="713" spans="1:14" x14ac:dyDescent="0.25">
      <c r="A713">
        <v>1</v>
      </c>
      <c r="B713">
        <v>1</v>
      </c>
      <c r="C713">
        <v>1</v>
      </c>
      <c r="D713">
        <v>712</v>
      </c>
      <c r="E713">
        <v>1</v>
      </c>
      <c r="F713" s="1">
        <f>INDEX('Tela de entrada'!$C$20:$C$763,MATCH('Contrato Firme'!D713,'Tela de entrada'!$B$20:$B$763,0),1)</f>
        <v>12</v>
      </c>
      <c r="G713">
        <v>0</v>
      </c>
      <c r="H713">
        <f t="shared" si="26"/>
        <v>12</v>
      </c>
      <c r="I713" s="1">
        <f t="shared" si="27"/>
        <v>5.9999999999999995E-4</v>
      </c>
      <c r="J713" s="1">
        <f>IF('Tela de entrada'!$G$13="carga",('Tela de entrada'!$G$12*'Tela de entrada'!$D$12)*I713,'Tela de entrada'!$G$12)</f>
        <v>4.4639999999999995</v>
      </c>
      <c r="K713" s="1">
        <f>IF('Tela de entrada'!$G$12&gt;0,IFERROR(MIN('Tela de entrada'!$G$15,MAX(J713,'Tela de entrada'!$G$14)),""),0)</f>
        <v>4.4639999999999995</v>
      </c>
      <c r="L713" s="1">
        <f>MAX(0,(SUMIFS($K$2:$K$745,$B$2:$B$745,B713,$A$2:$A$745,A713)-SUMIFS($J$2:$J$745,$B$2:$B$745,B713,$A$2:$A$745,A713)))*((K713-'Tela de entrada'!$G$14)/(IF(SUMIFS($K$2:$K$745,$B$2:$B$745,B713,$A$2:$A$745,A713)-('Tela de entrada'!$G$14*'Tela de entrada'!$D$12)=0,1,(SUMIFS($K$2:$K$745,$B$2:$B$745,B713,$A$2:$A$745,A713)-('Tela de entrada'!$G$14*'Tela de entrada'!$D$12)))))</f>
        <v>0</v>
      </c>
      <c r="M713" s="1">
        <f>MAX(0,(SUMIFS($J$2:$J$745,$B$2:$B$745,B713,$A$2:$A$745,A713)-SUMIFS($K$2:$K$745,$B$2:$B$745,B713,$A$2:$A$745,A713)))*(('Tela de entrada'!$G$15-K713)/(IF((('Tela de entrada'!$G$15*'Tela de entrada'!$D$12)-SUMIFS($K$2:$K$745,$B$2:$B$745,B713,$A$2:$A$745,A713))=0,1,(('Tela de entrada'!$G$15*'Tela de entrada'!$D$12)-SUMIFS($K$2:$K$745,$B$2:$B$745,B713,$A$2:$A$745,A713)))))</f>
        <v>0.68805376606697044</v>
      </c>
      <c r="N713" s="1">
        <f>IFERROR(IF(SUM('Tela de entrada'!$G$20:$G$763)&gt;0,INDEX('Tela de entrada'!$G$20:$G$763,MATCH('Contrato Firme'!D713,'Tela de entrada'!$F$20:$F$763,0),1),K713-L713+M713),0)</f>
        <v>5.1520537660669703</v>
      </c>
    </row>
    <row r="714" spans="1:14" x14ac:dyDescent="0.25">
      <c r="A714">
        <v>1</v>
      </c>
      <c r="B714">
        <v>1</v>
      </c>
      <c r="C714">
        <v>1</v>
      </c>
      <c r="D714">
        <v>713</v>
      </c>
      <c r="E714">
        <v>1</v>
      </c>
      <c r="F714" s="1">
        <f>INDEX('Tela de entrada'!$C$20:$C$763,MATCH('Contrato Firme'!D714,'Tela de entrada'!$B$20:$B$763,0),1)</f>
        <v>23</v>
      </c>
      <c r="G714">
        <v>0</v>
      </c>
      <c r="H714">
        <f t="shared" si="26"/>
        <v>23</v>
      </c>
      <c r="I714" s="1">
        <f t="shared" si="27"/>
        <v>1.15E-3</v>
      </c>
      <c r="J714" s="1">
        <f>IF('Tela de entrada'!$G$13="carga",('Tela de entrada'!$G$12*'Tela de entrada'!$D$12)*I714,'Tela de entrada'!$G$12)</f>
        <v>8.5559999999999992</v>
      </c>
      <c r="K714" s="1">
        <f>IF('Tela de entrada'!$G$12&gt;0,IFERROR(MIN('Tela de entrada'!$G$15,MAX(J714,'Tela de entrada'!$G$14)),""),0)</f>
        <v>8.5559999999999992</v>
      </c>
      <c r="L714" s="1">
        <f>MAX(0,(SUMIFS($K$2:$K$745,$B$2:$B$745,B714,$A$2:$A$745,A714)-SUMIFS($J$2:$J$745,$B$2:$B$745,B714,$A$2:$A$745,A714)))*((K714-'Tela de entrada'!$G$14)/(IF(SUMIFS($K$2:$K$745,$B$2:$B$745,B714,$A$2:$A$745,A714)-('Tela de entrada'!$G$14*'Tela de entrada'!$D$12)=0,1,(SUMIFS($K$2:$K$745,$B$2:$B$745,B714,$A$2:$A$745,A714)-('Tela de entrada'!$G$14*'Tela de entrada'!$D$12)))))</f>
        <v>0</v>
      </c>
      <c r="M714" s="1">
        <f>MAX(0,(SUMIFS($J$2:$J$745,$B$2:$B$745,B714,$A$2:$A$745,A714)-SUMIFS($K$2:$K$745,$B$2:$B$745,B714,$A$2:$A$745,A714)))*(('Tela de entrada'!$G$15-K714)/(IF((('Tela de entrada'!$G$15*'Tela de entrada'!$D$12)-SUMIFS($K$2:$K$745,$B$2:$B$745,B714,$A$2:$A$745,A714))=0,1,(('Tela de entrada'!$G$15*'Tela de entrada'!$D$12)-SUMIFS($K$2:$K$745,$B$2:$B$745,B714,$A$2:$A$745,A714)))))</f>
        <v>0.42082559496351152</v>
      </c>
      <c r="N714" s="1">
        <f>IFERROR(IF(SUM('Tela de entrada'!$G$20:$G$763)&gt;0,INDEX('Tela de entrada'!$G$20:$G$763,MATCH('Contrato Firme'!D714,'Tela de entrada'!$F$20:$F$763,0),1),K714-L714+M714),0)</f>
        <v>8.9768255949635112</v>
      </c>
    </row>
    <row r="715" spans="1:14" x14ac:dyDescent="0.25">
      <c r="A715">
        <v>1</v>
      </c>
      <c r="B715">
        <v>1</v>
      </c>
      <c r="C715">
        <v>1</v>
      </c>
      <c r="D715">
        <v>714</v>
      </c>
      <c r="E715">
        <v>1</v>
      </c>
      <c r="F715" s="1">
        <f>INDEX('Tela de entrada'!$C$20:$C$763,MATCH('Contrato Firme'!D715,'Tela de entrada'!$B$20:$B$763,0),1)</f>
        <v>11</v>
      </c>
      <c r="G715">
        <v>0</v>
      </c>
      <c r="H715">
        <f t="shared" si="26"/>
        <v>11</v>
      </c>
      <c r="I715" s="1">
        <f t="shared" si="27"/>
        <v>5.5000000000000003E-4</v>
      </c>
      <c r="J715" s="1">
        <f>IF('Tela de entrada'!$G$13="carga",('Tela de entrada'!$G$12*'Tela de entrada'!$D$12)*I715,'Tela de entrada'!$G$12)</f>
        <v>4.0920000000000005</v>
      </c>
      <c r="K715" s="1">
        <f>IF('Tela de entrada'!$G$12&gt;0,IFERROR(MIN('Tela de entrada'!$G$15,MAX(J715,'Tela de entrada'!$G$14)),""),0)</f>
        <v>4.0920000000000005</v>
      </c>
      <c r="L715" s="1">
        <f>MAX(0,(SUMIFS($K$2:$K$745,$B$2:$B$745,B715,$A$2:$A$745,A715)-SUMIFS($J$2:$J$745,$B$2:$B$745,B715,$A$2:$A$745,A715)))*((K715-'Tela de entrada'!$G$14)/(IF(SUMIFS($K$2:$K$745,$B$2:$B$745,B715,$A$2:$A$745,A715)-('Tela de entrada'!$G$14*'Tela de entrada'!$D$12)=0,1,(SUMIFS($K$2:$K$745,$B$2:$B$745,B715,$A$2:$A$745,A715)-('Tela de entrada'!$G$14*'Tela de entrada'!$D$12)))))</f>
        <v>0</v>
      </c>
      <c r="M715" s="1">
        <f>MAX(0,(SUMIFS($J$2:$J$745,$B$2:$B$745,B715,$A$2:$A$745,A715)-SUMIFS($K$2:$K$745,$B$2:$B$745,B715,$A$2:$A$745,A715)))*(('Tela de entrada'!$G$15-K715)/(IF((('Tela de entrada'!$G$15*'Tela de entrada'!$D$12)-SUMIFS($K$2:$K$745,$B$2:$B$745,B715,$A$2:$A$745,A715))=0,1,(('Tela de entrada'!$G$15*'Tela de entrada'!$D$12)-SUMIFS($K$2:$K$745,$B$2:$B$745,B715,$A$2:$A$745,A715)))))</f>
        <v>0.71234723616728468</v>
      </c>
      <c r="N715" s="1">
        <f>IFERROR(IF(SUM('Tela de entrada'!$G$20:$G$763)&gt;0,INDEX('Tela de entrada'!$G$20:$G$763,MATCH('Contrato Firme'!D715,'Tela de entrada'!$F$20:$F$763,0),1),K715-L715+M715),0)</f>
        <v>4.8043472361672848</v>
      </c>
    </row>
    <row r="716" spans="1:14" x14ac:dyDescent="0.25">
      <c r="A716">
        <v>1</v>
      </c>
      <c r="B716">
        <v>1</v>
      </c>
      <c r="C716">
        <v>1</v>
      </c>
      <c r="D716">
        <v>715</v>
      </c>
      <c r="E716">
        <v>1</v>
      </c>
      <c r="F716" s="1">
        <f>INDEX('Tela de entrada'!$C$20:$C$763,MATCH('Contrato Firme'!D716,'Tela de entrada'!$B$20:$B$763,0),1)</f>
        <v>22</v>
      </c>
      <c r="G716">
        <v>0</v>
      </c>
      <c r="H716">
        <f t="shared" si="26"/>
        <v>22</v>
      </c>
      <c r="I716" s="1">
        <f t="shared" si="27"/>
        <v>1.1000000000000001E-3</v>
      </c>
      <c r="J716" s="1">
        <f>IF('Tela de entrada'!$G$13="carga",('Tela de entrada'!$G$12*'Tela de entrada'!$D$12)*I716,'Tela de entrada'!$G$12)</f>
        <v>8.1840000000000011</v>
      </c>
      <c r="K716" s="1">
        <f>IF('Tela de entrada'!$G$12&gt;0,IFERROR(MIN('Tela de entrada'!$G$15,MAX(J716,'Tela de entrada'!$G$14)),""),0)</f>
        <v>8.1840000000000011</v>
      </c>
      <c r="L716" s="1">
        <f>MAX(0,(SUMIFS($K$2:$K$745,$B$2:$B$745,B716,$A$2:$A$745,A716)-SUMIFS($J$2:$J$745,$B$2:$B$745,B716,$A$2:$A$745,A716)))*((K716-'Tela de entrada'!$G$14)/(IF(SUMIFS($K$2:$K$745,$B$2:$B$745,B716,$A$2:$A$745,A716)-('Tela de entrada'!$G$14*'Tela de entrada'!$D$12)=0,1,(SUMIFS($K$2:$K$745,$B$2:$B$745,B716,$A$2:$A$745,A716)-('Tela de entrada'!$G$14*'Tela de entrada'!$D$12)))))</f>
        <v>0</v>
      </c>
      <c r="M716" s="1">
        <f>MAX(0,(SUMIFS($J$2:$J$745,$B$2:$B$745,B716,$A$2:$A$745,A716)-SUMIFS($K$2:$K$745,$B$2:$B$745,B716,$A$2:$A$745,A716)))*(('Tela de entrada'!$G$15-K716)/(IF((('Tela de entrada'!$G$15*'Tela de entrada'!$D$12)-SUMIFS($K$2:$K$745,$B$2:$B$745,B716,$A$2:$A$745,A716))=0,1,(('Tela de entrada'!$G$15*'Tela de entrada'!$D$12)-SUMIFS($K$2:$K$745,$B$2:$B$745,B716,$A$2:$A$745,A716)))))</f>
        <v>0.44511906506382587</v>
      </c>
      <c r="N716" s="1">
        <f>IFERROR(IF(SUM('Tela de entrada'!$G$20:$G$763)&gt;0,INDEX('Tela de entrada'!$G$20:$G$763,MATCH('Contrato Firme'!D716,'Tela de entrada'!$F$20:$F$763,0),1),K716-L716+M716),0)</f>
        <v>8.6291190650638274</v>
      </c>
    </row>
    <row r="717" spans="1:14" x14ac:dyDescent="0.25">
      <c r="A717">
        <v>1</v>
      </c>
      <c r="B717">
        <v>1</v>
      </c>
      <c r="C717">
        <v>1</v>
      </c>
      <c r="D717">
        <v>716</v>
      </c>
      <c r="E717">
        <v>1</v>
      </c>
      <c r="F717" s="1">
        <f>INDEX('Tela de entrada'!$C$20:$C$763,MATCH('Contrato Firme'!D717,'Tela de entrada'!$B$20:$B$763,0),1)</f>
        <v>17</v>
      </c>
      <c r="G717">
        <v>0</v>
      </c>
      <c r="H717">
        <f t="shared" si="26"/>
        <v>17</v>
      </c>
      <c r="I717" s="1">
        <f t="shared" si="27"/>
        <v>8.4999999999999995E-4</v>
      </c>
      <c r="J717" s="1">
        <f>IF('Tela de entrada'!$G$13="carga",('Tela de entrada'!$G$12*'Tela de entrada'!$D$12)*I717,'Tela de entrada'!$G$12)</f>
        <v>6.3239999999999998</v>
      </c>
      <c r="K717" s="1">
        <f>IF('Tela de entrada'!$G$12&gt;0,IFERROR(MIN('Tela de entrada'!$G$15,MAX(J717,'Tela de entrada'!$G$14)),""),0)</f>
        <v>6.3239999999999998</v>
      </c>
      <c r="L717" s="1">
        <f>MAX(0,(SUMIFS($K$2:$K$745,$B$2:$B$745,B717,$A$2:$A$745,A717)-SUMIFS($J$2:$J$745,$B$2:$B$745,B717,$A$2:$A$745,A717)))*((K717-'Tela de entrada'!$G$14)/(IF(SUMIFS($K$2:$K$745,$B$2:$B$745,B717,$A$2:$A$745,A717)-('Tela de entrada'!$G$14*'Tela de entrada'!$D$12)=0,1,(SUMIFS($K$2:$K$745,$B$2:$B$745,B717,$A$2:$A$745,A717)-('Tela de entrada'!$G$14*'Tela de entrada'!$D$12)))))</f>
        <v>0</v>
      </c>
      <c r="M717" s="1">
        <f>MAX(0,(SUMIFS($J$2:$J$745,$B$2:$B$745,B717,$A$2:$A$745,A717)-SUMIFS($K$2:$K$745,$B$2:$B$745,B717,$A$2:$A$745,A717)))*(('Tela de entrada'!$G$15-K717)/(IF((('Tela de entrada'!$G$15*'Tela de entrada'!$D$12)-SUMIFS($K$2:$K$745,$B$2:$B$745,B717,$A$2:$A$745,A717))=0,1,(('Tela de entrada'!$G$15*'Tela de entrada'!$D$12)-SUMIFS($K$2:$K$745,$B$2:$B$745,B717,$A$2:$A$745,A717)))))</f>
        <v>0.56658641556539813</v>
      </c>
      <c r="N717" s="1">
        <f>IFERROR(IF(SUM('Tela de entrada'!$G$20:$G$763)&gt;0,INDEX('Tela de entrada'!$G$20:$G$763,MATCH('Contrato Firme'!D717,'Tela de entrada'!$F$20:$F$763,0),1),K717-L717+M717),0)</f>
        <v>6.890586415565398</v>
      </c>
    </row>
    <row r="718" spans="1:14" x14ac:dyDescent="0.25">
      <c r="A718">
        <v>1</v>
      </c>
      <c r="B718">
        <v>1</v>
      </c>
      <c r="C718">
        <v>1</v>
      </c>
      <c r="D718">
        <v>717</v>
      </c>
      <c r="E718">
        <v>1</v>
      </c>
      <c r="F718" s="1">
        <f>INDEX('Tela de entrada'!$C$20:$C$763,MATCH('Contrato Firme'!D718,'Tela de entrada'!$B$20:$B$763,0),1)</f>
        <v>21</v>
      </c>
      <c r="G718">
        <v>0</v>
      </c>
      <c r="H718">
        <f t="shared" si="26"/>
        <v>21</v>
      </c>
      <c r="I718" s="1">
        <f t="shared" si="27"/>
        <v>1.0499999999999999E-3</v>
      </c>
      <c r="J718" s="1">
        <f>IF('Tela de entrada'!$G$13="carga",('Tela de entrada'!$G$12*'Tela de entrada'!$D$12)*I718,'Tela de entrada'!$G$12)</f>
        <v>7.8119999999999994</v>
      </c>
      <c r="K718" s="1">
        <f>IF('Tela de entrada'!$G$12&gt;0,IFERROR(MIN('Tela de entrada'!$G$15,MAX(J718,'Tela de entrada'!$G$14)),""),0)</f>
        <v>7.8119999999999994</v>
      </c>
      <c r="L718" s="1">
        <f>MAX(0,(SUMIFS($K$2:$K$745,$B$2:$B$745,B718,$A$2:$A$745,A718)-SUMIFS($J$2:$J$745,$B$2:$B$745,B718,$A$2:$A$745,A718)))*((K718-'Tela de entrada'!$G$14)/(IF(SUMIFS($K$2:$K$745,$B$2:$B$745,B718,$A$2:$A$745,A718)-('Tela de entrada'!$G$14*'Tela de entrada'!$D$12)=0,1,(SUMIFS($K$2:$K$745,$B$2:$B$745,B718,$A$2:$A$745,A718)-('Tela de entrada'!$G$14*'Tela de entrada'!$D$12)))))</f>
        <v>0</v>
      </c>
      <c r="M718" s="1">
        <f>MAX(0,(SUMIFS($J$2:$J$745,$B$2:$B$745,B718,$A$2:$A$745,A718)-SUMIFS($K$2:$K$745,$B$2:$B$745,B718,$A$2:$A$745,A718)))*(('Tela de entrada'!$G$15-K718)/(IF((('Tela de entrada'!$G$15*'Tela de entrada'!$D$12)-SUMIFS($K$2:$K$745,$B$2:$B$745,B718,$A$2:$A$745,A718))=0,1,(('Tela de entrada'!$G$15*'Tela de entrada'!$D$12)-SUMIFS($K$2:$K$745,$B$2:$B$745,B718,$A$2:$A$745,A718)))))</f>
        <v>0.46941253516414039</v>
      </c>
      <c r="N718" s="1">
        <f>IFERROR(IF(SUM('Tela de entrada'!$G$20:$G$763)&gt;0,INDEX('Tela de entrada'!$G$20:$G$763,MATCH('Contrato Firme'!D718,'Tela de entrada'!$F$20:$F$763,0),1),K718-L718+M718),0)</f>
        <v>8.2814125351641401</v>
      </c>
    </row>
    <row r="719" spans="1:14" x14ac:dyDescent="0.25">
      <c r="A719">
        <v>1</v>
      </c>
      <c r="B719">
        <v>1</v>
      </c>
      <c r="C719">
        <v>1</v>
      </c>
      <c r="D719">
        <v>718</v>
      </c>
      <c r="E719">
        <v>1</v>
      </c>
      <c r="F719" s="1">
        <f>INDEX('Tela de entrada'!$C$20:$C$763,MATCH('Contrato Firme'!D719,'Tela de entrada'!$B$20:$B$763,0),1)</f>
        <v>49</v>
      </c>
      <c r="G719">
        <v>0</v>
      </c>
      <c r="H719">
        <f t="shared" si="26"/>
        <v>49</v>
      </c>
      <c r="I719" s="1">
        <f t="shared" si="27"/>
        <v>2.4499999999999999E-3</v>
      </c>
      <c r="J719" s="1">
        <f>IF('Tela de entrada'!$G$13="carga",('Tela de entrada'!$G$12*'Tela de entrada'!$D$12)*I719,'Tela de entrada'!$G$12)</f>
        <v>18.227999999999998</v>
      </c>
      <c r="K719" s="1">
        <f>IF('Tela de entrada'!$G$12&gt;0,IFERROR(MIN('Tela de entrada'!$G$15,MAX(J719,'Tela de entrada'!$G$14)),""),0)</f>
        <v>15</v>
      </c>
      <c r="L719" s="1">
        <f>MAX(0,(SUMIFS($K$2:$K$745,$B$2:$B$745,B719,$A$2:$A$745,A719)-SUMIFS($J$2:$J$745,$B$2:$B$745,B719,$A$2:$A$745,A719)))*((K719-'Tela de entrada'!$G$14)/(IF(SUMIFS($K$2:$K$745,$B$2:$B$745,B719,$A$2:$A$745,A719)-('Tela de entrada'!$G$14*'Tela de entrada'!$D$12)=0,1,(SUMIFS($K$2:$K$745,$B$2:$B$745,B719,$A$2:$A$745,A719)-('Tela de entrada'!$G$14*'Tela de entrada'!$D$12)))))</f>
        <v>0</v>
      </c>
      <c r="M719" s="1">
        <f>MAX(0,(SUMIFS($J$2:$J$745,$B$2:$B$745,B719,$A$2:$A$745,A719)-SUMIFS($K$2:$K$745,$B$2:$B$745,B719,$A$2:$A$745,A719)))*(('Tela de entrada'!$G$15-K719)/(IF((('Tela de entrada'!$G$15*'Tela de entrada'!$D$12)-SUMIFS($K$2:$K$745,$B$2:$B$745,B719,$A$2:$A$745,A719))=0,1,(('Tela de entrada'!$G$15*'Tela de entrada'!$D$12)-SUMIFS($K$2:$K$745,$B$2:$B$745,B719,$A$2:$A$745,A719)))))</f>
        <v>0</v>
      </c>
      <c r="N719" s="1">
        <f>IFERROR(IF(SUM('Tela de entrada'!$G$20:$G$763)&gt;0,INDEX('Tela de entrada'!$G$20:$G$763,MATCH('Contrato Firme'!D719,'Tela de entrada'!$F$20:$F$763,0),1),K719-L719+M719),0)</f>
        <v>15</v>
      </c>
    </row>
    <row r="720" spans="1:14" x14ac:dyDescent="0.25">
      <c r="A720">
        <v>1</v>
      </c>
      <c r="B720">
        <v>1</v>
      </c>
      <c r="C720">
        <v>1</v>
      </c>
      <c r="D720">
        <v>719</v>
      </c>
      <c r="E720">
        <v>1</v>
      </c>
      <c r="F720" s="1">
        <f>INDEX('Tela de entrada'!$C$20:$C$763,MATCH('Contrato Firme'!D720,'Tela de entrada'!$B$20:$B$763,0),1)</f>
        <v>26</v>
      </c>
      <c r="G720">
        <v>0</v>
      </c>
      <c r="H720">
        <f t="shared" si="26"/>
        <v>26</v>
      </c>
      <c r="I720" s="1">
        <f t="shared" si="27"/>
        <v>1.2999999999999999E-3</v>
      </c>
      <c r="J720" s="1">
        <f>IF('Tela de entrada'!$G$13="carga",('Tela de entrada'!$G$12*'Tela de entrada'!$D$12)*I720,'Tela de entrada'!$G$12)</f>
        <v>9.6719999999999988</v>
      </c>
      <c r="K720" s="1">
        <f>IF('Tela de entrada'!$G$12&gt;0,IFERROR(MIN('Tela de entrada'!$G$15,MAX(J720,'Tela de entrada'!$G$14)),""),0)</f>
        <v>9.6719999999999988</v>
      </c>
      <c r="L720" s="1">
        <f>MAX(0,(SUMIFS($K$2:$K$745,$B$2:$B$745,B720,$A$2:$A$745,A720)-SUMIFS($J$2:$J$745,$B$2:$B$745,B720,$A$2:$A$745,A720)))*((K720-'Tela de entrada'!$G$14)/(IF(SUMIFS($K$2:$K$745,$B$2:$B$745,B720,$A$2:$A$745,A720)-('Tela de entrada'!$G$14*'Tela de entrada'!$D$12)=0,1,(SUMIFS($K$2:$K$745,$B$2:$B$745,B720,$A$2:$A$745,A720)-('Tela de entrada'!$G$14*'Tela de entrada'!$D$12)))))</f>
        <v>0</v>
      </c>
      <c r="M720" s="1">
        <f>MAX(0,(SUMIFS($J$2:$J$745,$B$2:$B$745,B720,$A$2:$A$745,A720)-SUMIFS($K$2:$K$745,$B$2:$B$745,B720,$A$2:$A$745,A720)))*(('Tela de entrada'!$G$15-K720)/(IF((('Tela de entrada'!$G$15*'Tela de entrada'!$D$12)-SUMIFS($K$2:$K$745,$B$2:$B$745,B720,$A$2:$A$745,A720))=0,1,(('Tela de entrada'!$G$15*'Tela de entrada'!$D$12)-SUMIFS($K$2:$K$745,$B$2:$B$745,B720,$A$2:$A$745,A720)))))</f>
        <v>0.34794518466256819</v>
      </c>
      <c r="N720" s="1">
        <f>IFERROR(IF(SUM('Tela de entrada'!$G$20:$G$763)&gt;0,INDEX('Tela de entrada'!$G$20:$G$763,MATCH('Contrato Firme'!D720,'Tela de entrada'!$F$20:$F$763,0),1),K720-L720+M720),0)</f>
        <v>10.019945184662568</v>
      </c>
    </row>
    <row r="721" spans="1:14" x14ac:dyDescent="0.25">
      <c r="A721">
        <v>1</v>
      </c>
      <c r="B721">
        <v>1</v>
      </c>
      <c r="C721">
        <v>1</v>
      </c>
      <c r="D721">
        <v>720</v>
      </c>
      <c r="E721">
        <v>1</v>
      </c>
      <c r="F721" s="1">
        <f>INDEX('Tela de entrada'!$C$20:$C$763,MATCH('Contrato Firme'!D721,'Tela de entrada'!$B$20:$B$763,0),1)</f>
        <v>13</v>
      </c>
      <c r="G721">
        <v>0</v>
      </c>
      <c r="H721">
        <f t="shared" si="26"/>
        <v>13</v>
      </c>
      <c r="I721" s="1">
        <f t="shared" si="27"/>
        <v>6.4999999999999997E-4</v>
      </c>
      <c r="J721" s="1">
        <f>IF('Tela de entrada'!$G$13="carga",('Tela de entrada'!$G$12*'Tela de entrada'!$D$12)*I721,'Tela de entrada'!$G$12)</f>
        <v>4.8359999999999994</v>
      </c>
      <c r="K721" s="1">
        <f>IF('Tela de entrada'!$G$12&gt;0,IFERROR(MIN('Tela de entrada'!$G$15,MAX(J721,'Tela de entrada'!$G$14)),""),0)</f>
        <v>4.8359999999999994</v>
      </c>
      <c r="L721" s="1">
        <f>MAX(0,(SUMIFS($K$2:$K$745,$B$2:$B$745,B721,$A$2:$A$745,A721)-SUMIFS($J$2:$J$745,$B$2:$B$745,B721,$A$2:$A$745,A721)))*((K721-'Tela de entrada'!$G$14)/(IF(SUMIFS($K$2:$K$745,$B$2:$B$745,B721,$A$2:$A$745,A721)-('Tela de entrada'!$G$14*'Tela de entrada'!$D$12)=0,1,(SUMIFS($K$2:$K$745,$B$2:$B$745,B721,$A$2:$A$745,A721)-('Tela de entrada'!$G$14*'Tela de entrada'!$D$12)))))</f>
        <v>0</v>
      </c>
      <c r="M721" s="1">
        <f>MAX(0,(SUMIFS($J$2:$J$745,$B$2:$B$745,B721,$A$2:$A$745,A721)-SUMIFS($K$2:$K$745,$B$2:$B$745,B721,$A$2:$A$745,A721)))*(('Tela de entrada'!$G$15-K721)/(IF((('Tela de entrada'!$G$15*'Tela de entrada'!$D$12)-SUMIFS($K$2:$K$745,$B$2:$B$745,B721,$A$2:$A$745,A721))=0,1,(('Tela de entrada'!$G$15*'Tela de entrada'!$D$12)-SUMIFS($K$2:$K$745,$B$2:$B$745,B721,$A$2:$A$745,A721)))))</f>
        <v>0.66376029596665598</v>
      </c>
      <c r="N721" s="1">
        <f>IFERROR(IF(SUM('Tela de entrada'!$G$20:$G$763)&gt;0,INDEX('Tela de entrada'!$G$20:$G$763,MATCH('Contrato Firme'!D721,'Tela de entrada'!$F$20:$F$763,0),1),K721-L721+M721),0)</f>
        <v>5.4997602959666558</v>
      </c>
    </row>
    <row r="722" spans="1:14" x14ac:dyDescent="0.25">
      <c r="A722">
        <v>1</v>
      </c>
      <c r="B722">
        <v>1</v>
      </c>
      <c r="C722">
        <v>1</v>
      </c>
      <c r="D722">
        <v>721</v>
      </c>
      <c r="E722">
        <v>1</v>
      </c>
      <c r="F722" s="1">
        <f>INDEX('Tela de entrada'!$C$20:$C$763,MATCH('Contrato Firme'!D722,'Tela de entrada'!$B$20:$B$763,0),1)</f>
        <v>50</v>
      </c>
      <c r="G722">
        <v>0</v>
      </c>
      <c r="H722">
        <f t="shared" si="26"/>
        <v>50</v>
      </c>
      <c r="I722" s="1">
        <f t="shared" si="27"/>
        <v>2.5000000000000001E-3</v>
      </c>
      <c r="J722" s="1">
        <f>IF('Tela de entrada'!$G$13="carga",('Tela de entrada'!$G$12*'Tela de entrada'!$D$12)*I722,'Tela de entrada'!$G$12)</f>
        <v>18.600000000000001</v>
      </c>
      <c r="K722" s="1">
        <f>IF('Tela de entrada'!$G$12&gt;0,IFERROR(MIN('Tela de entrada'!$G$15,MAX(J722,'Tela de entrada'!$G$14)),""),0)</f>
        <v>15</v>
      </c>
      <c r="L722" s="1">
        <f>MAX(0,(SUMIFS($K$2:$K$745,$B$2:$B$745,B722,$A$2:$A$745,A722)-SUMIFS($J$2:$J$745,$B$2:$B$745,B722,$A$2:$A$745,A722)))*((K722-'Tela de entrada'!$G$14)/(IF(SUMIFS($K$2:$K$745,$B$2:$B$745,B722,$A$2:$A$745,A722)-('Tela de entrada'!$G$14*'Tela de entrada'!$D$12)=0,1,(SUMIFS($K$2:$K$745,$B$2:$B$745,B722,$A$2:$A$745,A722)-('Tela de entrada'!$G$14*'Tela de entrada'!$D$12)))))</f>
        <v>0</v>
      </c>
      <c r="M722" s="1">
        <f>MAX(0,(SUMIFS($J$2:$J$745,$B$2:$B$745,B722,$A$2:$A$745,A722)-SUMIFS($K$2:$K$745,$B$2:$B$745,B722,$A$2:$A$745,A722)))*(('Tela de entrada'!$G$15-K722)/(IF((('Tela de entrada'!$G$15*'Tela de entrada'!$D$12)-SUMIFS($K$2:$K$745,$B$2:$B$745,B722,$A$2:$A$745,A722))=0,1,(('Tela de entrada'!$G$15*'Tela de entrada'!$D$12)-SUMIFS($K$2:$K$745,$B$2:$B$745,B722,$A$2:$A$745,A722)))))</f>
        <v>0</v>
      </c>
      <c r="N722" s="1">
        <f>IFERROR(IF(SUM('Tela de entrada'!$G$20:$G$763)&gt;0,INDEX('Tela de entrada'!$G$20:$G$763,MATCH('Contrato Firme'!D722,'Tela de entrada'!$F$20:$F$763,0),1),K722-L722+M722),0)</f>
        <v>15</v>
      </c>
    </row>
    <row r="723" spans="1:14" x14ac:dyDescent="0.25">
      <c r="A723">
        <v>1</v>
      </c>
      <c r="B723">
        <v>1</v>
      </c>
      <c r="C723">
        <v>1</v>
      </c>
      <c r="D723">
        <v>722</v>
      </c>
      <c r="E723">
        <v>1</v>
      </c>
      <c r="F723" s="1">
        <f>INDEX('Tela de entrada'!$C$20:$C$763,MATCH('Contrato Firme'!D723,'Tela de entrada'!$B$20:$B$763,0),1)</f>
        <v>18</v>
      </c>
      <c r="G723">
        <v>0</v>
      </c>
      <c r="H723">
        <f t="shared" si="26"/>
        <v>18</v>
      </c>
      <c r="I723" s="1">
        <f t="shared" si="27"/>
        <v>8.9999999999999998E-4</v>
      </c>
      <c r="J723" s="1">
        <f>IF('Tela de entrada'!$G$13="carga",('Tela de entrada'!$G$12*'Tela de entrada'!$D$12)*I723,'Tela de entrada'!$G$12)</f>
        <v>6.6959999999999997</v>
      </c>
      <c r="K723" s="1">
        <f>IF('Tela de entrada'!$G$12&gt;0,IFERROR(MIN('Tela de entrada'!$G$15,MAX(J723,'Tela de entrada'!$G$14)),""),0)</f>
        <v>6.6959999999999997</v>
      </c>
      <c r="L723" s="1">
        <f>MAX(0,(SUMIFS($K$2:$K$745,$B$2:$B$745,B723,$A$2:$A$745,A723)-SUMIFS($J$2:$J$745,$B$2:$B$745,B723,$A$2:$A$745,A723)))*((K723-'Tela de entrada'!$G$14)/(IF(SUMIFS($K$2:$K$745,$B$2:$B$745,B723,$A$2:$A$745,A723)-('Tela de entrada'!$G$14*'Tela de entrada'!$D$12)=0,1,(SUMIFS($K$2:$K$745,$B$2:$B$745,B723,$A$2:$A$745,A723)-('Tela de entrada'!$G$14*'Tela de entrada'!$D$12)))))</f>
        <v>0</v>
      </c>
      <c r="M723" s="1">
        <f>MAX(0,(SUMIFS($J$2:$J$745,$B$2:$B$745,B723,$A$2:$A$745,A723)-SUMIFS($K$2:$K$745,$B$2:$B$745,B723,$A$2:$A$745,A723)))*(('Tela de entrada'!$G$15-K723)/(IF((('Tela de entrada'!$G$15*'Tela de entrada'!$D$12)-SUMIFS($K$2:$K$745,$B$2:$B$745,B723,$A$2:$A$745,A723))=0,1,(('Tela de entrada'!$G$15*'Tela de entrada'!$D$12)-SUMIFS($K$2:$K$745,$B$2:$B$745,B723,$A$2:$A$745,A723)))))</f>
        <v>0.54229294546508366</v>
      </c>
      <c r="N723" s="1">
        <f>IFERROR(IF(SUM('Tela de entrada'!$G$20:$G$763)&gt;0,INDEX('Tela de entrada'!$G$20:$G$763,MATCH('Contrato Firme'!D723,'Tela de entrada'!$F$20:$F$763,0),1),K723-L723+M723),0)</f>
        <v>7.2382929454650835</v>
      </c>
    </row>
    <row r="724" spans="1:14" x14ac:dyDescent="0.25">
      <c r="A724">
        <v>1</v>
      </c>
      <c r="B724">
        <v>1</v>
      </c>
      <c r="C724">
        <v>1</v>
      </c>
      <c r="D724">
        <v>723</v>
      </c>
      <c r="E724">
        <v>1</v>
      </c>
      <c r="F724" s="1">
        <f>INDEX('Tela de entrada'!$C$20:$C$763,MATCH('Contrato Firme'!D724,'Tela de entrada'!$B$20:$B$763,0),1)</f>
        <v>31</v>
      </c>
      <c r="G724">
        <v>0</v>
      </c>
      <c r="H724">
        <f t="shared" si="26"/>
        <v>31</v>
      </c>
      <c r="I724" s="1">
        <f t="shared" si="27"/>
        <v>1.5499999999999999E-3</v>
      </c>
      <c r="J724" s="1">
        <f>IF('Tela de entrada'!$G$13="carga",('Tela de entrada'!$G$12*'Tela de entrada'!$D$12)*I724,'Tela de entrada'!$G$12)</f>
        <v>11.532</v>
      </c>
      <c r="K724" s="1">
        <f>IF('Tela de entrada'!$G$12&gt;0,IFERROR(MIN('Tela de entrada'!$G$15,MAX(J724,'Tela de entrada'!$G$14)),""),0)</f>
        <v>11.532</v>
      </c>
      <c r="L724" s="1">
        <f>MAX(0,(SUMIFS($K$2:$K$745,$B$2:$B$745,B724,$A$2:$A$745,A724)-SUMIFS($J$2:$J$745,$B$2:$B$745,B724,$A$2:$A$745,A724)))*((K724-'Tela de entrada'!$G$14)/(IF(SUMIFS($K$2:$K$745,$B$2:$B$745,B724,$A$2:$A$745,A724)-('Tela de entrada'!$G$14*'Tela de entrada'!$D$12)=0,1,(SUMIFS($K$2:$K$745,$B$2:$B$745,B724,$A$2:$A$745,A724)-('Tela de entrada'!$G$14*'Tela de entrada'!$D$12)))))</f>
        <v>0</v>
      </c>
      <c r="M724" s="1">
        <f>MAX(0,(SUMIFS($J$2:$J$745,$B$2:$B$745,B724,$A$2:$A$745,A724)-SUMIFS($K$2:$K$745,$B$2:$B$745,B724,$A$2:$A$745,A724)))*(('Tela de entrada'!$G$15-K724)/(IF((('Tela de entrada'!$G$15*'Tela de entrada'!$D$12)-SUMIFS($K$2:$K$745,$B$2:$B$745,B724,$A$2:$A$745,A724))=0,1,(('Tela de entrada'!$G$15*'Tela de entrada'!$D$12)-SUMIFS($K$2:$K$745,$B$2:$B$745,B724,$A$2:$A$745,A724)))))</f>
        <v>0.22647783416099593</v>
      </c>
      <c r="N724" s="1">
        <f>IFERROR(IF(SUM('Tela de entrada'!$G$20:$G$763)&gt;0,INDEX('Tela de entrada'!$G$20:$G$763,MATCH('Contrato Firme'!D724,'Tela de entrada'!$F$20:$F$763,0),1),K724-L724+M724),0)</f>
        <v>11.758477834160995</v>
      </c>
    </row>
    <row r="725" spans="1:14" x14ac:dyDescent="0.25">
      <c r="A725">
        <v>1</v>
      </c>
      <c r="B725">
        <v>1</v>
      </c>
      <c r="C725">
        <v>1</v>
      </c>
      <c r="D725">
        <v>724</v>
      </c>
      <c r="E725">
        <v>1</v>
      </c>
      <c r="F725" s="1">
        <f>INDEX('Tela de entrada'!$C$20:$C$763,MATCH('Contrato Firme'!D725,'Tela de entrada'!$B$20:$B$763,0),1)</f>
        <v>35</v>
      </c>
      <c r="G725">
        <v>0</v>
      </c>
      <c r="H725">
        <f t="shared" si="26"/>
        <v>35</v>
      </c>
      <c r="I725" s="1">
        <f t="shared" si="27"/>
        <v>1.75E-3</v>
      </c>
      <c r="J725" s="1">
        <f>IF('Tela de entrada'!$G$13="carga",('Tela de entrada'!$G$12*'Tela de entrada'!$D$12)*I725,'Tela de entrada'!$G$12)</f>
        <v>13.02</v>
      </c>
      <c r="K725" s="1">
        <f>IF('Tela de entrada'!$G$12&gt;0,IFERROR(MIN('Tela de entrada'!$G$15,MAX(J725,'Tela de entrada'!$G$14)),""),0)</f>
        <v>13.02</v>
      </c>
      <c r="L725" s="1">
        <f>MAX(0,(SUMIFS($K$2:$K$745,$B$2:$B$745,B725,$A$2:$A$745,A725)-SUMIFS($J$2:$J$745,$B$2:$B$745,B725,$A$2:$A$745,A725)))*((K725-'Tela de entrada'!$G$14)/(IF(SUMIFS($K$2:$K$745,$B$2:$B$745,B725,$A$2:$A$745,A725)-('Tela de entrada'!$G$14*'Tela de entrada'!$D$12)=0,1,(SUMIFS($K$2:$K$745,$B$2:$B$745,B725,$A$2:$A$745,A725)-('Tela de entrada'!$G$14*'Tela de entrada'!$D$12)))))</f>
        <v>0</v>
      </c>
      <c r="M725" s="1">
        <f>MAX(0,(SUMIFS($J$2:$J$745,$B$2:$B$745,B725,$A$2:$A$745,A725)-SUMIFS($K$2:$K$745,$B$2:$B$745,B725,$A$2:$A$745,A725)))*(('Tela de entrada'!$G$15-K725)/(IF((('Tela de entrada'!$G$15*'Tela de entrada'!$D$12)-SUMIFS($K$2:$K$745,$B$2:$B$745,B725,$A$2:$A$745,A725))=0,1,(('Tela de entrada'!$G$15*'Tela de entrada'!$D$12)-SUMIFS($K$2:$K$745,$B$2:$B$745,B725,$A$2:$A$745,A725)))))</f>
        <v>0.12930395375973819</v>
      </c>
      <c r="N725" s="1">
        <f>IFERROR(IF(SUM('Tela de entrada'!$G$20:$G$763)&gt;0,INDEX('Tela de entrada'!$G$20:$G$763,MATCH('Contrato Firme'!D725,'Tela de entrada'!$F$20:$F$763,0),1),K725-L725+M725),0)</f>
        <v>13.149303953759738</v>
      </c>
    </row>
    <row r="726" spans="1:14" x14ac:dyDescent="0.25">
      <c r="A726">
        <v>1</v>
      </c>
      <c r="B726">
        <v>1</v>
      </c>
      <c r="C726">
        <v>1</v>
      </c>
      <c r="D726">
        <v>725</v>
      </c>
      <c r="E726">
        <v>1</v>
      </c>
      <c r="F726" s="1">
        <f>INDEX('Tela de entrada'!$C$20:$C$763,MATCH('Contrato Firme'!D726,'Tela de entrada'!$B$20:$B$763,0),1)</f>
        <v>38</v>
      </c>
      <c r="G726">
        <v>0</v>
      </c>
      <c r="H726">
        <f t="shared" si="26"/>
        <v>38</v>
      </c>
      <c r="I726" s="1">
        <f t="shared" si="27"/>
        <v>1.9E-3</v>
      </c>
      <c r="J726" s="1">
        <f>IF('Tela de entrada'!$G$13="carga",('Tela de entrada'!$G$12*'Tela de entrada'!$D$12)*I726,'Tela de entrada'!$G$12)</f>
        <v>14.135999999999999</v>
      </c>
      <c r="K726" s="1">
        <f>IF('Tela de entrada'!$G$12&gt;0,IFERROR(MIN('Tela de entrada'!$G$15,MAX(J726,'Tela de entrada'!$G$14)),""),0)</f>
        <v>14.135999999999999</v>
      </c>
      <c r="L726" s="1">
        <f>MAX(0,(SUMIFS($K$2:$K$745,$B$2:$B$745,B726,$A$2:$A$745,A726)-SUMIFS($J$2:$J$745,$B$2:$B$745,B726,$A$2:$A$745,A726)))*((K726-'Tela de entrada'!$G$14)/(IF(SUMIFS($K$2:$K$745,$B$2:$B$745,B726,$A$2:$A$745,A726)-('Tela de entrada'!$G$14*'Tela de entrada'!$D$12)=0,1,(SUMIFS($K$2:$K$745,$B$2:$B$745,B726,$A$2:$A$745,A726)-('Tela de entrada'!$G$14*'Tela de entrada'!$D$12)))))</f>
        <v>0</v>
      </c>
      <c r="M726" s="1">
        <f>MAX(0,(SUMIFS($J$2:$J$745,$B$2:$B$745,B726,$A$2:$A$745,A726)-SUMIFS($K$2:$K$745,$B$2:$B$745,B726,$A$2:$A$745,A726)))*(('Tela de entrada'!$G$15-K726)/(IF((('Tela de entrada'!$G$15*'Tela de entrada'!$D$12)-SUMIFS($K$2:$K$745,$B$2:$B$745,B726,$A$2:$A$745,A726))=0,1,(('Tela de entrada'!$G$15*'Tela de entrada'!$D$12)-SUMIFS($K$2:$K$745,$B$2:$B$745,B726,$A$2:$A$745,A726)))))</f>
        <v>5.6423543458794884E-2</v>
      </c>
      <c r="N726" s="1">
        <f>IFERROR(IF(SUM('Tela de entrada'!$G$20:$G$763)&gt;0,INDEX('Tela de entrada'!$G$20:$G$763,MATCH('Contrato Firme'!D726,'Tela de entrada'!$F$20:$F$763,0),1),K726-L726+M726),0)</f>
        <v>14.192423543458794</v>
      </c>
    </row>
    <row r="727" spans="1:14" x14ac:dyDescent="0.25">
      <c r="A727">
        <v>1</v>
      </c>
      <c r="B727">
        <v>1</v>
      </c>
      <c r="C727">
        <v>1</v>
      </c>
      <c r="D727">
        <v>726</v>
      </c>
      <c r="E727">
        <v>1</v>
      </c>
      <c r="F727" s="1">
        <f>INDEX('Tela de entrada'!$C$20:$C$763,MATCH('Contrato Firme'!D727,'Tela de entrada'!$B$20:$B$763,0),1)</f>
        <v>11</v>
      </c>
      <c r="G727">
        <v>0</v>
      </c>
      <c r="H727">
        <f t="shared" si="26"/>
        <v>11</v>
      </c>
      <c r="I727" s="1">
        <f t="shared" si="27"/>
        <v>5.5000000000000003E-4</v>
      </c>
      <c r="J727" s="1">
        <f>IF('Tela de entrada'!$G$13="carga",('Tela de entrada'!$G$12*'Tela de entrada'!$D$12)*I727,'Tela de entrada'!$G$12)</f>
        <v>4.0920000000000005</v>
      </c>
      <c r="K727" s="1">
        <f>IF('Tela de entrada'!$G$12&gt;0,IFERROR(MIN('Tela de entrada'!$G$15,MAX(J727,'Tela de entrada'!$G$14)),""),0)</f>
        <v>4.0920000000000005</v>
      </c>
      <c r="L727" s="1">
        <f>MAX(0,(SUMIFS($K$2:$K$745,$B$2:$B$745,B727,$A$2:$A$745,A727)-SUMIFS($J$2:$J$745,$B$2:$B$745,B727,$A$2:$A$745,A727)))*((K727-'Tela de entrada'!$G$14)/(IF(SUMIFS($K$2:$K$745,$B$2:$B$745,B727,$A$2:$A$745,A727)-('Tela de entrada'!$G$14*'Tela de entrada'!$D$12)=0,1,(SUMIFS($K$2:$K$745,$B$2:$B$745,B727,$A$2:$A$745,A727)-('Tela de entrada'!$G$14*'Tela de entrada'!$D$12)))))</f>
        <v>0</v>
      </c>
      <c r="M727" s="1">
        <f>MAX(0,(SUMIFS($J$2:$J$745,$B$2:$B$745,B727,$A$2:$A$745,A727)-SUMIFS($K$2:$K$745,$B$2:$B$745,B727,$A$2:$A$745,A727)))*(('Tela de entrada'!$G$15-K727)/(IF((('Tela de entrada'!$G$15*'Tela de entrada'!$D$12)-SUMIFS($K$2:$K$745,$B$2:$B$745,B727,$A$2:$A$745,A727))=0,1,(('Tela de entrada'!$G$15*'Tela de entrada'!$D$12)-SUMIFS($K$2:$K$745,$B$2:$B$745,B727,$A$2:$A$745,A727)))))</f>
        <v>0.71234723616728468</v>
      </c>
      <c r="N727" s="1">
        <f>IFERROR(IF(SUM('Tela de entrada'!$G$20:$G$763)&gt;0,INDEX('Tela de entrada'!$G$20:$G$763,MATCH('Contrato Firme'!D727,'Tela de entrada'!$F$20:$F$763,0),1),K727-L727+M727),0)</f>
        <v>4.8043472361672848</v>
      </c>
    </row>
    <row r="728" spans="1:14" x14ac:dyDescent="0.25">
      <c r="A728">
        <v>1</v>
      </c>
      <c r="B728">
        <v>1</v>
      </c>
      <c r="C728">
        <v>1</v>
      </c>
      <c r="D728">
        <v>727</v>
      </c>
      <c r="E728">
        <v>1</v>
      </c>
      <c r="F728" s="1">
        <f>INDEX('Tela de entrada'!$C$20:$C$763,MATCH('Contrato Firme'!D728,'Tela de entrada'!$B$20:$B$763,0),1)</f>
        <v>6</v>
      </c>
      <c r="G728">
        <v>0</v>
      </c>
      <c r="H728">
        <f t="shared" si="26"/>
        <v>6</v>
      </c>
      <c r="I728" s="1">
        <f t="shared" si="27"/>
        <v>2.9999999999999997E-4</v>
      </c>
      <c r="J728" s="1">
        <f>IF('Tela de entrada'!$G$13="carga",('Tela de entrada'!$G$12*'Tela de entrada'!$D$12)*I728,'Tela de entrada'!$G$12)</f>
        <v>2.2319999999999998</v>
      </c>
      <c r="K728" s="1">
        <f>IF('Tela de entrada'!$G$12&gt;0,IFERROR(MIN('Tela de entrada'!$G$15,MAX(J728,'Tela de entrada'!$G$14)),""),0)</f>
        <v>3</v>
      </c>
      <c r="L728" s="1">
        <f>MAX(0,(SUMIFS($K$2:$K$745,$B$2:$B$745,B728,$A$2:$A$745,A728)-SUMIFS($J$2:$J$745,$B$2:$B$745,B728,$A$2:$A$745,A728)))*((K728-'Tela de entrada'!$G$14)/(IF(SUMIFS($K$2:$K$745,$B$2:$B$745,B728,$A$2:$A$745,A728)-('Tela de entrada'!$G$14*'Tela de entrada'!$D$12)=0,1,(SUMIFS($K$2:$K$745,$B$2:$B$745,B728,$A$2:$A$745,A728)-('Tela de entrada'!$G$14*'Tela de entrada'!$D$12)))))</f>
        <v>0</v>
      </c>
      <c r="M728" s="1">
        <f>MAX(0,(SUMIFS($J$2:$J$745,$B$2:$B$745,B728,$A$2:$A$745,A728)-SUMIFS($K$2:$K$745,$B$2:$B$745,B728,$A$2:$A$745,A728)))*(('Tela de entrada'!$G$15-K728)/(IF((('Tela de entrada'!$G$15*'Tela de entrada'!$D$12)-SUMIFS($K$2:$K$745,$B$2:$B$745,B728,$A$2:$A$745,A728))=0,1,(('Tela de entrada'!$G$15*'Tela de entrada'!$D$12)-SUMIFS($K$2:$K$745,$B$2:$B$745,B728,$A$2:$A$745,A728)))))</f>
        <v>0.78366032581659484</v>
      </c>
      <c r="N728" s="1">
        <f>IFERROR(IF(SUM('Tela de entrada'!$G$20:$G$763)&gt;0,INDEX('Tela de entrada'!$G$20:$G$763,MATCH('Contrato Firme'!D728,'Tela de entrada'!$F$20:$F$763,0),1),K728-L728+M728),0)</f>
        <v>3.7836603258165948</v>
      </c>
    </row>
    <row r="729" spans="1:14" x14ac:dyDescent="0.25">
      <c r="A729">
        <v>1</v>
      </c>
      <c r="B729">
        <v>1</v>
      </c>
      <c r="C729">
        <v>1</v>
      </c>
      <c r="D729">
        <v>728</v>
      </c>
      <c r="E729">
        <v>1</v>
      </c>
      <c r="F729" s="1">
        <f>INDEX('Tela de entrada'!$C$20:$C$763,MATCH('Contrato Firme'!D729,'Tela de entrada'!$B$20:$B$763,0),1)</f>
        <v>28</v>
      </c>
      <c r="G729">
        <v>0</v>
      </c>
      <c r="H729">
        <f t="shared" si="26"/>
        <v>28</v>
      </c>
      <c r="I729" s="1">
        <f t="shared" si="27"/>
        <v>1.4E-3</v>
      </c>
      <c r="J729" s="1">
        <f>IF('Tela de entrada'!$G$13="carga",('Tela de entrada'!$G$12*'Tela de entrada'!$D$12)*I729,'Tela de entrada'!$G$12)</f>
        <v>10.416</v>
      </c>
      <c r="K729" s="1">
        <f>IF('Tela de entrada'!$G$12&gt;0,IFERROR(MIN('Tela de entrada'!$G$15,MAX(J729,'Tela de entrada'!$G$14)),""),0)</f>
        <v>10.416</v>
      </c>
      <c r="L729" s="1">
        <f>MAX(0,(SUMIFS($K$2:$K$745,$B$2:$B$745,B729,$A$2:$A$745,A729)-SUMIFS($J$2:$J$745,$B$2:$B$745,B729,$A$2:$A$745,A729)))*((K729-'Tela de entrada'!$G$14)/(IF(SUMIFS($K$2:$K$745,$B$2:$B$745,B729,$A$2:$A$745,A729)-('Tela de entrada'!$G$14*'Tela de entrada'!$D$12)=0,1,(SUMIFS($K$2:$K$745,$B$2:$B$745,B729,$A$2:$A$745,A729)-('Tela de entrada'!$G$14*'Tela de entrada'!$D$12)))))</f>
        <v>0</v>
      </c>
      <c r="M729" s="1">
        <f>MAX(0,(SUMIFS($J$2:$J$745,$B$2:$B$745,B729,$A$2:$A$745,A729)-SUMIFS($K$2:$K$745,$B$2:$B$745,B729,$A$2:$A$745,A729)))*(('Tela de entrada'!$G$15-K729)/(IF((('Tela de entrada'!$G$15*'Tela de entrada'!$D$12)-SUMIFS($K$2:$K$745,$B$2:$B$745,B729,$A$2:$A$745,A729))=0,1,(('Tela de entrada'!$G$15*'Tela de entrada'!$D$12)-SUMIFS($K$2:$K$745,$B$2:$B$745,B729,$A$2:$A$745,A729)))))</f>
        <v>0.2993582444619392</v>
      </c>
      <c r="N729" s="1">
        <f>IFERROR(IF(SUM('Tela de entrada'!$G$20:$G$763)&gt;0,INDEX('Tela de entrada'!$G$20:$G$763,MATCH('Contrato Firme'!D729,'Tela de entrada'!$F$20:$F$763,0),1),K729-L729+M729),0)</f>
        <v>10.715358244461939</v>
      </c>
    </row>
    <row r="730" spans="1:14" x14ac:dyDescent="0.25">
      <c r="A730">
        <v>1</v>
      </c>
      <c r="B730">
        <v>1</v>
      </c>
      <c r="C730">
        <v>1</v>
      </c>
      <c r="D730">
        <v>729</v>
      </c>
      <c r="E730">
        <v>1</v>
      </c>
      <c r="F730" s="1">
        <f>INDEX('Tela de entrada'!$C$20:$C$763,MATCH('Contrato Firme'!D730,'Tela de entrada'!$B$20:$B$763,0),1)</f>
        <v>28</v>
      </c>
      <c r="G730">
        <v>0</v>
      </c>
      <c r="H730">
        <f t="shared" si="26"/>
        <v>28</v>
      </c>
      <c r="I730" s="1">
        <f t="shared" si="27"/>
        <v>1.4E-3</v>
      </c>
      <c r="J730" s="1">
        <f>IF('Tela de entrada'!$G$13="carga",('Tela de entrada'!$G$12*'Tela de entrada'!$D$12)*I730,'Tela de entrada'!$G$12)</f>
        <v>10.416</v>
      </c>
      <c r="K730" s="1">
        <f>IF('Tela de entrada'!$G$12&gt;0,IFERROR(MIN('Tela de entrada'!$G$15,MAX(J730,'Tela de entrada'!$G$14)),""),0)</f>
        <v>10.416</v>
      </c>
      <c r="L730" s="1">
        <f>MAX(0,(SUMIFS($K$2:$K$745,$B$2:$B$745,B730,$A$2:$A$745,A730)-SUMIFS($J$2:$J$745,$B$2:$B$745,B730,$A$2:$A$745,A730)))*((K730-'Tela de entrada'!$G$14)/(IF(SUMIFS($K$2:$K$745,$B$2:$B$745,B730,$A$2:$A$745,A730)-('Tela de entrada'!$G$14*'Tela de entrada'!$D$12)=0,1,(SUMIFS($K$2:$K$745,$B$2:$B$745,B730,$A$2:$A$745,A730)-('Tela de entrada'!$G$14*'Tela de entrada'!$D$12)))))</f>
        <v>0</v>
      </c>
      <c r="M730" s="1">
        <f>MAX(0,(SUMIFS($J$2:$J$745,$B$2:$B$745,B730,$A$2:$A$745,A730)-SUMIFS($K$2:$K$745,$B$2:$B$745,B730,$A$2:$A$745,A730)))*(('Tela de entrada'!$G$15-K730)/(IF((('Tela de entrada'!$G$15*'Tela de entrada'!$D$12)-SUMIFS($K$2:$K$745,$B$2:$B$745,B730,$A$2:$A$745,A730))=0,1,(('Tela de entrada'!$G$15*'Tela de entrada'!$D$12)-SUMIFS($K$2:$K$745,$B$2:$B$745,B730,$A$2:$A$745,A730)))))</f>
        <v>0.2993582444619392</v>
      </c>
      <c r="N730" s="1">
        <f>IFERROR(IF(SUM('Tela de entrada'!$G$20:$G$763)&gt;0,INDEX('Tela de entrada'!$G$20:$G$763,MATCH('Contrato Firme'!D730,'Tela de entrada'!$F$20:$F$763,0),1),K730-L730+M730),0)</f>
        <v>10.715358244461939</v>
      </c>
    </row>
    <row r="731" spans="1:14" x14ac:dyDescent="0.25">
      <c r="A731">
        <v>1</v>
      </c>
      <c r="B731">
        <v>1</v>
      </c>
      <c r="C731">
        <v>1</v>
      </c>
      <c r="D731">
        <v>730</v>
      </c>
      <c r="E731">
        <v>1</v>
      </c>
      <c r="F731" s="1">
        <f>INDEX('Tela de entrada'!$C$20:$C$763,MATCH('Contrato Firme'!D731,'Tela de entrada'!$B$20:$B$763,0),1)</f>
        <v>22</v>
      </c>
      <c r="G731">
        <v>0</v>
      </c>
      <c r="H731">
        <f t="shared" si="26"/>
        <v>22</v>
      </c>
      <c r="I731" s="1">
        <f t="shared" si="27"/>
        <v>1.1000000000000001E-3</v>
      </c>
      <c r="J731" s="1">
        <f>IF('Tela de entrada'!$G$13="carga",('Tela de entrada'!$G$12*'Tela de entrada'!$D$12)*I731,'Tela de entrada'!$G$12)</f>
        <v>8.1840000000000011</v>
      </c>
      <c r="K731" s="1">
        <f>IF('Tela de entrada'!$G$12&gt;0,IFERROR(MIN('Tela de entrada'!$G$15,MAX(J731,'Tela de entrada'!$G$14)),""),0)</f>
        <v>8.1840000000000011</v>
      </c>
      <c r="L731" s="1">
        <f>MAX(0,(SUMIFS($K$2:$K$745,$B$2:$B$745,B731,$A$2:$A$745,A731)-SUMIFS($J$2:$J$745,$B$2:$B$745,B731,$A$2:$A$745,A731)))*((K731-'Tela de entrada'!$G$14)/(IF(SUMIFS($K$2:$K$745,$B$2:$B$745,B731,$A$2:$A$745,A731)-('Tela de entrada'!$G$14*'Tela de entrada'!$D$12)=0,1,(SUMIFS($K$2:$K$745,$B$2:$B$745,B731,$A$2:$A$745,A731)-('Tela de entrada'!$G$14*'Tela de entrada'!$D$12)))))</f>
        <v>0</v>
      </c>
      <c r="M731" s="1">
        <f>MAX(0,(SUMIFS($J$2:$J$745,$B$2:$B$745,B731,$A$2:$A$745,A731)-SUMIFS($K$2:$K$745,$B$2:$B$745,B731,$A$2:$A$745,A731)))*(('Tela de entrada'!$G$15-K731)/(IF((('Tela de entrada'!$G$15*'Tela de entrada'!$D$12)-SUMIFS($K$2:$K$745,$B$2:$B$745,B731,$A$2:$A$745,A731))=0,1,(('Tela de entrada'!$G$15*'Tela de entrada'!$D$12)-SUMIFS($K$2:$K$745,$B$2:$B$745,B731,$A$2:$A$745,A731)))))</f>
        <v>0.44511906506382587</v>
      </c>
      <c r="N731" s="1">
        <f>IFERROR(IF(SUM('Tela de entrada'!$G$20:$G$763)&gt;0,INDEX('Tela de entrada'!$G$20:$G$763,MATCH('Contrato Firme'!D731,'Tela de entrada'!$F$20:$F$763,0),1),K731-L731+M731),0)</f>
        <v>8.6291190650638274</v>
      </c>
    </row>
    <row r="732" spans="1:14" x14ac:dyDescent="0.25">
      <c r="A732">
        <v>1</v>
      </c>
      <c r="B732">
        <v>1</v>
      </c>
      <c r="C732">
        <v>1</v>
      </c>
      <c r="D732">
        <v>731</v>
      </c>
      <c r="E732">
        <v>1</v>
      </c>
      <c r="F732" s="1">
        <f>INDEX('Tela de entrada'!$C$20:$C$763,MATCH('Contrato Firme'!D732,'Tela de entrada'!$B$20:$B$763,0),1)</f>
        <v>23</v>
      </c>
      <c r="G732">
        <v>0</v>
      </c>
      <c r="H732">
        <f t="shared" si="26"/>
        <v>23</v>
      </c>
      <c r="I732" s="1">
        <f t="shared" si="27"/>
        <v>1.15E-3</v>
      </c>
      <c r="J732" s="1">
        <f>IF('Tela de entrada'!$G$13="carga",('Tela de entrada'!$G$12*'Tela de entrada'!$D$12)*I732,'Tela de entrada'!$G$12)</f>
        <v>8.5559999999999992</v>
      </c>
      <c r="K732" s="1">
        <f>IF('Tela de entrada'!$G$12&gt;0,IFERROR(MIN('Tela de entrada'!$G$15,MAX(J732,'Tela de entrada'!$G$14)),""),0)</f>
        <v>8.5559999999999992</v>
      </c>
      <c r="L732" s="1">
        <f>MAX(0,(SUMIFS($K$2:$K$745,$B$2:$B$745,B732,$A$2:$A$745,A732)-SUMIFS($J$2:$J$745,$B$2:$B$745,B732,$A$2:$A$745,A732)))*((K732-'Tela de entrada'!$G$14)/(IF(SUMIFS($K$2:$K$745,$B$2:$B$745,B732,$A$2:$A$745,A732)-('Tela de entrada'!$G$14*'Tela de entrada'!$D$12)=0,1,(SUMIFS($K$2:$K$745,$B$2:$B$745,B732,$A$2:$A$745,A732)-('Tela de entrada'!$G$14*'Tela de entrada'!$D$12)))))</f>
        <v>0</v>
      </c>
      <c r="M732" s="1">
        <f>MAX(0,(SUMIFS($J$2:$J$745,$B$2:$B$745,B732,$A$2:$A$745,A732)-SUMIFS($K$2:$K$745,$B$2:$B$745,B732,$A$2:$A$745,A732)))*(('Tela de entrada'!$G$15-K732)/(IF((('Tela de entrada'!$G$15*'Tela de entrada'!$D$12)-SUMIFS($K$2:$K$745,$B$2:$B$745,B732,$A$2:$A$745,A732))=0,1,(('Tela de entrada'!$G$15*'Tela de entrada'!$D$12)-SUMIFS($K$2:$K$745,$B$2:$B$745,B732,$A$2:$A$745,A732)))))</f>
        <v>0.42082559496351152</v>
      </c>
      <c r="N732" s="1">
        <f>IFERROR(IF(SUM('Tela de entrada'!$G$20:$G$763)&gt;0,INDEX('Tela de entrada'!$G$20:$G$763,MATCH('Contrato Firme'!D732,'Tela de entrada'!$F$20:$F$763,0),1),K732-L732+M732),0)</f>
        <v>8.9768255949635112</v>
      </c>
    </row>
    <row r="733" spans="1:14" x14ac:dyDescent="0.25">
      <c r="A733">
        <v>1</v>
      </c>
      <c r="B733">
        <v>1</v>
      </c>
      <c r="C733">
        <v>1</v>
      </c>
      <c r="D733">
        <v>732</v>
      </c>
      <c r="E733">
        <v>1</v>
      </c>
      <c r="F733" s="1">
        <f>INDEX('Tela de entrada'!$C$20:$C$763,MATCH('Contrato Firme'!D733,'Tela de entrada'!$B$20:$B$763,0),1)</f>
        <v>11</v>
      </c>
      <c r="G733">
        <v>0</v>
      </c>
      <c r="H733">
        <f t="shared" si="26"/>
        <v>11</v>
      </c>
      <c r="I733" s="1">
        <f t="shared" si="27"/>
        <v>5.5000000000000003E-4</v>
      </c>
      <c r="J733" s="1">
        <f>IF('Tela de entrada'!$G$13="carga",('Tela de entrada'!$G$12*'Tela de entrada'!$D$12)*I733,'Tela de entrada'!$G$12)</f>
        <v>4.0920000000000005</v>
      </c>
      <c r="K733" s="1">
        <f>IF('Tela de entrada'!$G$12&gt;0,IFERROR(MIN('Tela de entrada'!$G$15,MAX(J733,'Tela de entrada'!$G$14)),""),0)</f>
        <v>4.0920000000000005</v>
      </c>
      <c r="L733" s="1">
        <f>MAX(0,(SUMIFS($K$2:$K$745,$B$2:$B$745,B733,$A$2:$A$745,A733)-SUMIFS($J$2:$J$745,$B$2:$B$745,B733,$A$2:$A$745,A733)))*((K733-'Tela de entrada'!$G$14)/(IF(SUMIFS($K$2:$K$745,$B$2:$B$745,B733,$A$2:$A$745,A733)-('Tela de entrada'!$G$14*'Tela de entrada'!$D$12)=0,1,(SUMIFS($K$2:$K$745,$B$2:$B$745,B733,$A$2:$A$745,A733)-('Tela de entrada'!$G$14*'Tela de entrada'!$D$12)))))</f>
        <v>0</v>
      </c>
      <c r="M733" s="1">
        <f>MAX(0,(SUMIFS($J$2:$J$745,$B$2:$B$745,B733,$A$2:$A$745,A733)-SUMIFS($K$2:$K$745,$B$2:$B$745,B733,$A$2:$A$745,A733)))*(('Tela de entrada'!$G$15-K733)/(IF((('Tela de entrada'!$G$15*'Tela de entrada'!$D$12)-SUMIFS($K$2:$K$745,$B$2:$B$745,B733,$A$2:$A$745,A733))=0,1,(('Tela de entrada'!$G$15*'Tela de entrada'!$D$12)-SUMIFS($K$2:$K$745,$B$2:$B$745,B733,$A$2:$A$745,A733)))))</f>
        <v>0.71234723616728468</v>
      </c>
      <c r="N733" s="1">
        <f>IFERROR(IF(SUM('Tela de entrada'!$G$20:$G$763)&gt;0,INDEX('Tela de entrada'!$G$20:$G$763,MATCH('Contrato Firme'!D733,'Tela de entrada'!$F$20:$F$763,0),1),K733-L733+M733),0)</f>
        <v>4.8043472361672848</v>
      </c>
    </row>
    <row r="734" spans="1:14" x14ac:dyDescent="0.25">
      <c r="A734">
        <v>1</v>
      </c>
      <c r="B734">
        <v>1</v>
      </c>
      <c r="C734">
        <v>1</v>
      </c>
      <c r="D734">
        <v>733</v>
      </c>
      <c r="E734">
        <v>1</v>
      </c>
      <c r="F734" s="1">
        <f>INDEX('Tela de entrada'!$C$20:$C$763,MATCH('Contrato Firme'!D734,'Tela de entrada'!$B$20:$B$763,0),1)</f>
        <v>45</v>
      </c>
      <c r="G734">
        <v>0</v>
      </c>
      <c r="H734">
        <f t="shared" si="26"/>
        <v>45</v>
      </c>
      <c r="I734" s="1">
        <f t="shared" si="27"/>
        <v>2.2499999999999998E-3</v>
      </c>
      <c r="J734" s="1">
        <f>IF('Tela de entrada'!$G$13="carga",('Tela de entrada'!$G$12*'Tela de entrada'!$D$12)*I734,'Tela de entrada'!$G$12)</f>
        <v>16.739999999999998</v>
      </c>
      <c r="K734" s="1">
        <f>IF('Tela de entrada'!$G$12&gt;0,IFERROR(MIN('Tela de entrada'!$G$15,MAX(J734,'Tela de entrada'!$G$14)),""),0)</f>
        <v>15</v>
      </c>
      <c r="L734" s="1">
        <f>MAX(0,(SUMIFS($K$2:$K$745,$B$2:$B$745,B734,$A$2:$A$745,A734)-SUMIFS($J$2:$J$745,$B$2:$B$745,B734,$A$2:$A$745,A734)))*((K734-'Tela de entrada'!$G$14)/(IF(SUMIFS($K$2:$K$745,$B$2:$B$745,B734,$A$2:$A$745,A734)-('Tela de entrada'!$G$14*'Tela de entrada'!$D$12)=0,1,(SUMIFS($K$2:$K$745,$B$2:$B$745,B734,$A$2:$A$745,A734)-('Tela de entrada'!$G$14*'Tela de entrada'!$D$12)))))</f>
        <v>0</v>
      </c>
      <c r="M734" s="1">
        <f>MAX(0,(SUMIFS($J$2:$J$745,$B$2:$B$745,B734,$A$2:$A$745,A734)-SUMIFS($K$2:$K$745,$B$2:$B$745,B734,$A$2:$A$745,A734)))*(('Tela de entrada'!$G$15-K734)/(IF((('Tela de entrada'!$G$15*'Tela de entrada'!$D$12)-SUMIFS($K$2:$K$745,$B$2:$B$745,B734,$A$2:$A$745,A734))=0,1,(('Tela de entrada'!$G$15*'Tela de entrada'!$D$12)-SUMIFS($K$2:$K$745,$B$2:$B$745,B734,$A$2:$A$745,A734)))))</f>
        <v>0</v>
      </c>
      <c r="N734" s="1">
        <f>IFERROR(IF(SUM('Tela de entrada'!$G$20:$G$763)&gt;0,INDEX('Tela de entrada'!$G$20:$G$763,MATCH('Contrato Firme'!D734,'Tela de entrada'!$F$20:$F$763,0),1),K734-L734+M734),0)</f>
        <v>15</v>
      </c>
    </row>
    <row r="735" spans="1:14" x14ac:dyDescent="0.25">
      <c r="A735">
        <v>1</v>
      </c>
      <c r="B735">
        <v>1</v>
      </c>
      <c r="C735">
        <v>1</v>
      </c>
      <c r="D735">
        <v>734</v>
      </c>
      <c r="E735">
        <v>1</v>
      </c>
      <c r="F735" s="1">
        <f>INDEX('Tela de entrada'!$C$20:$C$763,MATCH('Contrato Firme'!D735,'Tela de entrada'!$B$20:$B$763,0),1)</f>
        <v>43</v>
      </c>
      <c r="G735">
        <v>0</v>
      </c>
      <c r="H735">
        <f t="shared" si="26"/>
        <v>43</v>
      </c>
      <c r="I735" s="1">
        <f t="shared" si="27"/>
        <v>2.15E-3</v>
      </c>
      <c r="J735" s="1">
        <f>IF('Tela de entrada'!$G$13="carga",('Tela de entrada'!$G$12*'Tela de entrada'!$D$12)*I735,'Tela de entrada'!$G$12)</f>
        <v>15.996</v>
      </c>
      <c r="K735" s="1">
        <f>IF('Tela de entrada'!$G$12&gt;0,IFERROR(MIN('Tela de entrada'!$G$15,MAX(J735,'Tela de entrada'!$G$14)),""),0)</f>
        <v>15</v>
      </c>
      <c r="L735" s="1">
        <f>MAX(0,(SUMIFS($K$2:$K$745,$B$2:$B$745,B735,$A$2:$A$745,A735)-SUMIFS($J$2:$J$745,$B$2:$B$745,B735,$A$2:$A$745,A735)))*((K735-'Tela de entrada'!$G$14)/(IF(SUMIFS($K$2:$K$745,$B$2:$B$745,B735,$A$2:$A$745,A735)-('Tela de entrada'!$G$14*'Tela de entrada'!$D$12)=0,1,(SUMIFS($K$2:$K$745,$B$2:$B$745,B735,$A$2:$A$745,A735)-('Tela de entrada'!$G$14*'Tela de entrada'!$D$12)))))</f>
        <v>0</v>
      </c>
      <c r="M735" s="1">
        <f>MAX(0,(SUMIFS($J$2:$J$745,$B$2:$B$745,B735,$A$2:$A$745,A735)-SUMIFS($K$2:$K$745,$B$2:$B$745,B735,$A$2:$A$745,A735)))*(('Tela de entrada'!$G$15-K735)/(IF((('Tela de entrada'!$G$15*'Tela de entrada'!$D$12)-SUMIFS($K$2:$K$745,$B$2:$B$745,B735,$A$2:$A$745,A735))=0,1,(('Tela de entrada'!$G$15*'Tela de entrada'!$D$12)-SUMIFS($K$2:$K$745,$B$2:$B$745,B735,$A$2:$A$745,A735)))))</f>
        <v>0</v>
      </c>
      <c r="N735" s="1">
        <f>IFERROR(IF(SUM('Tela de entrada'!$G$20:$G$763)&gt;0,INDEX('Tela de entrada'!$G$20:$G$763,MATCH('Contrato Firme'!D735,'Tela de entrada'!$F$20:$F$763,0),1),K735-L735+M735),0)</f>
        <v>15</v>
      </c>
    </row>
    <row r="736" spans="1:14" x14ac:dyDescent="0.25">
      <c r="A736">
        <v>1</v>
      </c>
      <c r="B736">
        <v>1</v>
      </c>
      <c r="C736">
        <v>1</v>
      </c>
      <c r="D736">
        <v>735</v>
      </c>
      <c r="E736">
        <v>1</v>
      </c>
      <c r="F736" s="1">
        <f>INDEX('Tela de entrada'!$C$20:$C$763,MATCH('Contrato Firme'!D736,'Tela de entrada'!$B$20:$B$763,0),1)</f>
        <v>18</v>
      </c>
      <c r="G736">
        <v>0</v>
      </c>
      <c r="H736">
        <f t="shared" si="26"/>
        <v>18</v>
      </c>
      <c r="I736" s="1">
        <f t="shared" si="27"/>
        <v>8.9999999999999998E-4</v>
      </c>
      <c r="J736" s="1">
        <f>IF('Tela de entrada'!$G$13="carga",('Tela de entrada'!$G$12*'Tela de entrada'!$D$12)*I736,'Tela de entrada'!$G$12)</f>
        <v>6.6959999999999997</v>
      </c>
      <c r="K736" s="1">
        <f>IF('Tela de entrada'!$G$12&gt;0,IFERROR(MIN('Tela de entrada'!$G$15,MAX(J736,'Tela de entrada'!$G$14)),""),0)</f>
        <v>6.6959999999999997</v>
      </c>
      <c r="L736" s="1">
        <f>MAX(0,(SUMIFS($K$2:$K$745,$B$2:$B$745,B736,$A$2:$A$745,A736)-SUMIFS($J$2:$J$745,$B$2:$B$745,B736,$A$2:$A$745,A736)))*((K736-'Tela de entrada'!$G$14)/(IF(SUMIFS($K$2:$K$745,$B$2:$B$745,B736,$A$2:$A$745,A736)-('Tela de entrada'!$G$14*'Tela de entrada'!$D$12)=0,1,(SUMIFS($K$2:$K$745,$B$2:$B$745,B736,$A$2:$A$745,A736)-('Tela de entrada'!$G$14*'Tela de entrada'!$D$12)))))</f>
        <v>0</v>
      </c>
      <c r="M736" s="1">
        <f>MAX(0,(SUMIFS($J$2:$J$745,$B$2:$B$745,B736,$A$2:$A$745,A736)-SUMIFS($K$2:$K$745,$B$2:$B$745,B736,$A$2:$A$745,A736)))*(('Tela de entrada'!$G$15-K736)/(IF((('Tela de entrada'!$G$15*'Tela de entrada'!$D$12)-SUMIFS($K$2:$K$745,$B$2:$B$745,B736,$A$2:$A$745,A736))=0,1,(('Tela de entrada'!$G$15*'Tela de entrada'!$D$12)-SUMIFS($K$2:$K$745,$B$2:$B$745,B736,$A$2:$A$745,A736)))))</f>
        <v>0.54229294546508366</v>
      </c>
      <c r="N736" s="1">
        <f>IFERROR(IF(SUM('Tela de entrada'!$G$20:$G$763)&gt;0,INDEX('Tela de entrada'!$G$20:$G$763,MATCH('Contrato Firme'!D736,'Tela de entrada'!$F$20:$F$763,0),1),K736-L736+M736),0)</f>
        <v>7.2382929454650835</v>
      </c>
    </row>
    <row r="737" spans="1:14" x14ac:dyDescent="0.25">
      <c r="A737">
        <v>1</v>
      </c>
      <c r="B737">
        <v>1</v>
      </c>
      <c r="C737">
        <v>1</v>
      </c>
      <c r="D737">
        <v>736</v>
      </c>
      <c r="E737">
        <v>1</v>
      </c>
      <c r="F737" s="1">
        <f>INDEX('Tela de entrada'!$C$20:$C$763,MATCH('Contrato Firme'!D737,'Tela de entrada'!$B$20:$B$763,0),1)</f>
        <v>15</v>
      </c>
      <c r="G737">
        <v>0</v>
      </c>
      <c r="H737">
        <f t="shared" si="26"/>
        <v>15</v>
      </c>
      <c r="I737" s="1">
        <f t="shared" si="27"/>
        <v>7.5000000000000002E-4</v>
      </c>
      <c r="J737" s="1">
        <f>IF('Tela de entrada'!$G$13="carga",('Tela de entrada'!$G$12*'Tela de entrada'!$D$12)*I737,'Tela de entrada'!$G$12)</f>
        <v>5.58</v>
      </c>
      <c r="K737" s="1">
        <f>IF('Tela de entrada'!$G$12&gt;0,IFERROR(MIN('Tela de entrada'!$G$15,MAX(J737,'Tela de entrada'!$G$14)),""),0)</f>
        <v>5.58</v>
      </c>
      <c r="L737" s="1">
        <f>MAX(0,(SUMIFS($K$2:$K$745,$B$2:$B$745,B737,$A$2:$A$745,A737)-SUMIFS($J$2:$J$745,$B$2:$B$745,B737,$A$2:$A$745,A737)))*((K737-'Tela de entrada'!$G$14)/(IF(SUMIFS($K$2:$K$745,$B$2:$B$745,B737,$A$2:$A$745,A737)-('Tela de entrada'!$G$14*'Tela de entrada'!$D$12)=0,1,(SUMIFS($K$2:$K$745,$B$2:$B$745,B737,$A$2:$A$745,A737)-('Tela de entrada'!$G$14*'Tela de entrada'!$D$12)))))</f>
        <v>0</v>
      </c>
      <c r="M737" s="1">
        <f>MAX(0,(SUMIFS($J$2:$J$745,$B$2:$B$745,B737,$A$2:$A$745,A737)-SUMIFS($K$2:$K$745,$B$2:$B$745,B737,$A$2:$A$745,A737)))*(('Tela de entrada'!$G$15-K737)/(IF((('Tela de entrada'!$G$15*'Tela de entrada'!$D$12)-SUMIFS($K$2:$K$745,$B$2:$B$745,B737,$A$2:$A$745,A737))=0,1,(('Tela de entrada'!$G$15*'Tela de entrada'!$D$12)-SUMIFS($K$2:$K$745,$B$2:$B$745,B737,$A$2:$A$745,A737)))))</f>
        <v>0.61517335576602694</v>
      </c>
      <c r="N737" s="1">
        <f>IFERROR(IF(SUM('Tela de entrada'!$G$20:$G$763)&gt;0,INDEX('Tela de entrada'!$G$20:$G$763,MATCH('Contrato Firme'!D737,'Tela de entrada'!$F$20:$F$763,0),1),K737-L737+M737),0)</f>
        <v>6.1951733557660269</v>
      </c>
    </row>
    <row r="738" spans="1:14" x14ac:dyDescent="0.25">
      <c r="A738">
        <v>1</v>
      </c>
      <c r="B738">
        <v>1</v>
      </c>
      <c r="C738">
        <v>1</v>
      </c>
      <c r="D738">
        <v>737</v>
      </c>
      <c r="E738">
        <v>1</v>
      </c>
      <c r="F738" s="1">
        <f>INDEX('Tela de entrada'!$C$20:$C$763,MATCH('Contrato Firme'!D738,'Tela de entrada'!$B$20:$B$763,0),1)</f>
        <v>12</v>
      </c>
      <c r="G738">
        <v>0</v>
      </c>
      <c r="H738">
        <f t="shared" si="26"/>
        <v>12</v>
      </c>
      <c r="I738" s="1">
        <f t="shared" si="27"/>
        <v>5.9999999999999995E-4</v>
      </c>
      <c r="J738" s="1">
        <f>IF('Tela de entrada'!$G$13="carga",('Tela de entrada'!$G$12*'Tela de entrada'!$D$12)*I738,'Tela de entrada'!$G$12)</f>
        <v>4.4639999999999995</v>
      </c>
      <c r="K738" s="1">
        <f>IF('Tela de entrada'!$G$12&gt;0,IFERROR(MIN('Tela de entrada'!$G$15,MAX(J738,'Tela de entrada'!$G$14)),""),0)</f>
        <v>4.4639999999999995</v>
      </c>
      <c r="L738" s="1">
        <f>MAX(0,(SUMIFS($K$2:$K$745,$B$2:$B$745,B738,$A$2:$A$745,A738)-SUMIFS($J$2:$J$745,$B$2:$B$745,B738,$A$2:$A$745,A738)))*((K738-'Tela de entrada'!$G$14)/(IF(SUMIFS($K$2:$K$745,$B$2:$B$745,B738,$A$2:$A$745,A738)-('Tela de entrada'!$G$14*'Tela de entrada'!$D$12)=0,1,(SUMIFS($K$2:$K$745,$B$2:$B$745,B738,$A$2:$A$745,A738)-('Tela de entrada'!$G$14*'Tela de entrada'!$D$12)))))</f>
        <v>0</v>
      </c>
      <c r="M738" s="1">
        <f>MAX(0,(SUMIFS($J$2:$J$745,$B$2:$B$745,B738,$A$2:$A$745,A738)-SUMIFS($K$2:$K$745,$B$2:$B$745,B738,$A$2:$A$745,A738)))*(('Tela de entrada'!$G$15-K738)/(IF((('Tela de entrada'!$G$15*'Tela de entrada'!$D$12)-SUMIFS($K$2:$K$745,$B$2:$B$745,B738,$A$2:$A$745,A738))=0,1,(('Tela de entrada'!$G$15*'Tela de entrada'!$D$12)-SUMIFS($K$2:$K$745,$B$2:$B$745,B738,$A$2:$A$745,A738)))))</f>
        <v>0.68805376606697044</v>
      </c>
      <c r="N738" s="1">
        <f>IFERROR(IF(SUM('Tela de entrada'!$G$20:$G$763)&gt;0,INDEX('Tela de entrada'!$G$20:$G$763,MATCH('Contrato Firme'!D738,'Tela de entrada'!$F$20:$F$763,0),1),K738-L738+M738),0)</f>
        <v>5.1520537660669703</v>
      </c>
    </row>
    <row r="739" spans="1:14" x14ac:dyDescent="0.25">
      <c r="A739">
        <v>1</v>
      </c>
      <c r="B739">
        <v>1</v>
      </c>
      <c r="C739">
        <v>1</v>
      </c>
      <c r="D739">
        <v>738</v>
      </c>
      <c r="E739">
        <v>1</v>
      </c>
      <c r="F739" s="1">
        <f>INDEX('Tela de entrada'!$C$20:$C$763,MATCH('Contrato Firme'!D739,'Tela de entrada'!$B$20:$B$763,0),1)</f>
        <v>15</v>
      </c>
      <c r="G739">
        <v>0</v>
      </c>
      <c r="H739">
        <f t="shared" si="26"/>
        <v>15</v>
      </c>
      <c r="I739" s="1">
        <f t="shared" si="27"/>
        <v>7.5000000000000002E-4</v>
      </c>
      <c r="J739" s="1">
        <f>IF('Tela de entrada'!$G$13="carga",('Tela de entrada'!$G$12*'Tela de entrada'!$D$12)*I739,'Tela de entrada'!$G$12)</f>
        <v>5.58</v>
      </c>
      <c r="K739" s="1">
        <f>IF('Tela de entrada'!$G$12&gt;0,IFERROR(MIN('Tela de entrada'!$G$15,MAX(J739,'Tela de entrada'!$G$14)),""),0)</f>
        <v>5.58</v>
      </c>
      <c r="L739" s="1">
        <f>MAX(0,(SUMIFS($K$2:$K$745,$B$2:$B$745,B739,$A$2:$A$745,A739)-SUMIFS($J$2:$J$745,$B$2:$B$745,B739,$A$2:$A$745,A739)))*((K739-'Tela de entrada'!$G$14)/(IF(SUMIFS($K$2:$K$745,$B$2:$B$745,B739,$A$2:$A$745,A739)-('Tela de entrada'!$G$14*'Tela de entrada'!$D$12)=0,1,(SUMIFS($K$2:$K$745,$B$2:$B$745,B739,$A$2:$A$745,A739)-('Tela de entrada'!$G$14*'Tela de entrada'!$D$12)))))</f>
        <v>0</v>
      </c>
      <c r="M739" s="1">
        <f>MAX(0,(SUMIFS($J$2:$J$745,$B$2:$B$745,B739,$A$2:$A$745,A739)-SUMIFS($K$2:$K$745,$B$2:$B$745,B739,$A$2:$A$745,A739)))*(('Tela de entrada'!$G$15-K739)/(IF((('Tela de entrada'!$G$15*'Tela de entrada'!$D$12)-SUMIFS($K$2:$K$745,$B$2:$B$745,B739,$A$2:$A$745,A739))=0,1,(('Tela de entrada'!$G$15*'Tela de entrada'!$D$12)-SUMIFS($K$2:$K$745,$B$2:$B$745,B739,$A$2:$A$745,A739)))))</f>
        <v>0.61517335576602694</v>
      </c>
      <c r="N739" s="1">
        <f>IFERROR(IF(SUM('Tela de entrada'!$G$20:$G$763)&gt;0,INDEX('Tela de entrada'!$G$20:$G$763,MATCH('Contrato Firme'!D739,'Tela de entrada'!$F$20:$F$763,0),1),K739-L739+M739),0)</f>
        <v>6.1951733557660269</v>
      </c>
    </row>
    <row r="740" spans="1:14" x14ac:dyDescent="0.25">
      <c r="A740">
        <v>1</v>
      </c>
      <c r="B740">
        <v>1</v>
      </c>
      <c r="C740">
        <v>1</v>
      </c>
      <c r="D740">
        <v>739</v>
      </c>
      <c r="E740">
        <v>1</v>
      </c>
      <c r="F740" s="1">
        <f>INDEX('Tela de entrada'!$C$20:$C$763,MATCH('Contrato Firme'!D740,'Tela de entrada'!$B$20:$B$763,0),1)</f>
        <v>17</v>
      </c>
      <c r="G740">
        <v>0</v>
      </c>
      <c r="H740">
        <f t="shared" si="26"/>
        <v>17</v>
      </c>
      <c r="I740" s="1">
        <f t="shared" si="27"/>
        <v>8.4999999999999995E-4</v>
      </c>
      <c r="J740" s="1">
        <f>IF('Tela de entrada'!$G$13="carga",('Tela de entrada'!$G$12*'Tela de entrada'!$D$12)*I740,'Tela de entrada'!$G$12)</f>
        <v>6.3239999999999998</v>
      </c>
      <c r="K740" s="1">
        <f>IF('Tela de entrada'!$G$12&gt;0,IFERROR(MIN('Tela de entrada'!$G$15,MAX(J740,'Tela de entrada'!$G$14)),""),0)</f>
        <v>6.3239999999999998</v>
      </c>
      <c r="L740" s="1">
        <f>MAX(0,(SUMIFS($K$2:$K$745,$B$2:$B$745,B740,$A$2:$A$745,A740)-SUMIFS($J$2:$J$745,$B$2:$B$745,B740,$A$2:$A$745,A740)))*((K740-'Tela de entrada'!$G$14)/(IF(SUMIFS($K$2:$K$745,$B$2:$B$745,B740,$A$2:$A$745,A740)-('Tela de entrada'!$G$14*'Tela de entrada'!$D$12)=0,1,(SUMIFS($K$2:$K$745,$B$2:$B$745,B740,$A$2:$A$745,A740)-('Tela de entrada'!$G$14*'Tela de entrada'!$D$12)))))</f>
        <v>0</v>
      </c>
      <c r="M740" s="1">
        <f>MAX(0,(SUMIFS($J$2:$J$745,$B$2:$B$745,B740,$A$2:$A$745,A740)-SUMIFS($K$2:$K$745,$B$2:$B$745,B740,$A$2:$A$745,A740)))*(('Tela de entrada'!$G$15-K740)/(IF((('Tela de entrada'!$G$15*'Tela de entrada'!$D$12)-SUMIFS($K$2:$K$745,$B$2:$B$745,B740,$A$2:$A$745,A740))=0,1,(('Tela de entrada'!$G$15*'Tela de entrada'!$D$12)-SUMIFS($K$2:$K$745,$B$2:$B$745,B740,$A$2:$A$745,A740)))))</f>
        <v>0.56658641556539813</v>
      </c>
      <c r="N740" s="1">
        <f>IFERROR(IF(SUM('Tela de entrada'!$G$20:$G$763)&gt;0,INDEX('Tela de entrada'!$G$20:$G$763,MATCH('Contrato Firme'!D740,'Tela de entrada'!$F$20:$F$763,0),1),K740-L740+M740),0)</f>
        <v>6.890586415565398</v>
      </c>
    </row>
    <row r="741" spans="1:14" x14ac:dyDescent="0.25">
      <c r="A741">
        <v>1</v>
      </c>
      <c r="B741">
        <v>1</v>
      </c>
      <c r="C741">
        <v>1</v>
      </c>
      <c r="D741">
        <v>740</v>
      </c>
      <c r="E741">
        <v>1</v>
      </c>
      <c r="F741" s="1">
        <f>INDEX('Tela de entrada'!$C$20:$C$763,MATCH('Contrato Firme'!D741,'Tela de entrada'!$B$20:$B$763,0),1)</f>
        <v>9</v>
      </c>
      <c r="G741">
        <v>0</v>
      </c>
      <c r="H741">
        <f t="shared" si="26"/>
        <v>9</v>
      </c>
      <c r="I741" s="1">
        <f t="shared" si="27"/>
        <v>4.4999999999999999E-4</v>
      </c>
      <c r="J741" s="1">
        <f>IF('Tela de entrada'!$G$13="carga",('Tela de entrada'!$G$12*'Tela de entrada'!$D$12)*I741,'Tela de entrada'!$G$12)</f>
        <v>3.3479999999999999</v>
      </c>
      <c r="K741" s="1">
        <f>IF('Tela de entrada'!$G$12&gt;0,IFERROR(MIN('Tela de entrada'!$G$15,MAX(J741,'Tela de entrada'!$G$14)),""),0)</f>
        <v>3.3479999999999999</v>
      </c>
      <c r="L741" s="1">
        <f>MAX(0,(SUMIFS($K$2:$K$745,$B$2:$B$745,B741,$A$2:$A$745,A741)-SUMIFS($J$2:$J$745,$B$2:$B$745,B741,$A$2:$A$745,A741)))*((K741-'Tela de entrada'!$G$14)/(IF(SUMIFS($K$2:$K$745,$B$2:$B$745,B741,$A$2:$A$745,A741)-('Tela de entrada'!$G$14*'Tela de entrada'!$D$12)=0,1,(SUMIFS($K$2:$K$745,$B$2:$B$745,B741,$A$2:$A$745,A741)-('Tela de entrada'!$G$14*'Tela de entrada'!$D$12)))))</f>
        <v>0</v>
      </c>
      <c r="M741" s="1">
        <f>MAX(0,(SUMIFS($J$2:$J$745,$B$2:$B$745,B741,$A$2:$A$745,A741)-SUMIFS($K$2:$K$745,$B$2:$B$745,B741,$A$2:$A$745,A741)))*(('Tela de entrada'!$G$15-K741)/(IF((('Tela de entrada'!$G$15*'Tela de entrada'!$D$12)-SUMIFS($K$2:$K$745,$B$2:$B$745,B741,$A$2:$A$745,A741))=0,1,(('Tela de entrada'!$G$15*'Tela de entrada'!$D$12)-SUMIFS($K$2:$K$745,$B$2:$B$745,B741,$A$2:$A$745,A741)))))</f>
        <v>0.76093417636791372</v>
      </c>
      <c r="N741" s="1">
        <f>IFERROR(IF(SUM('Tela de entrada'!$G$20:$G$763)&gt;0,INDEX('Tela de entrada'!$G$20:$G$763,MATCH('Contrato Firme'!D741,'Tela de entrada'!$F$20:$F$763,0),1),K741-L741+M741),0)</f>
        <v>4.1089341763679137</v>
      </c>
    </row>
    <row r="742" spans="1:14" x14ac:dyDescent="0.25">
      <c r="A742">
        <v>1</v>
      </c>
      <c r="B742">
        <v>1</v>
      </c>
      <c r="C742">
        <v>1</v>
      </c>
      <c r="D742">
        <v>741</v>
      </c>
      <c r="E742">
        <v>1</v>
      </c>
      <c r="F742" s="1">
        <f>INDEX('Tela de entrada'!$C$20:$C$763,MATCH('Contrato Firme'!D742,'Tela de entrada'!$B$20:$B$763,0),1)</f>
        <v>17</v>
      </c>
      <c r="G742">
        <v>0</v>
      </c>
      <c r="H742">
        <f t="shared" si="26"/>
        <v>17</v>
      </c>
      <c r="I742" s="1">
        <f t="shared" si="27"/>
        <v>8.4999999999999995E-4</v>
      </c>
      <c r="J742" s="1">
        <f>IF('Tela de entrada'!$G$13="carga",('Tela de entrada'!$G$12*'Tela de entrada'!$D$12)*I742,'Tela de entrada'!$G$12)</f>
        <v>6.3239999999999998</v>
      </c>
      <c r="K742" s="1">
        <f>IF('Tela de entrada'!$G$12&gt;0,IFERROR(MIN('Tela de entrada'!$G$15,MAX(J742,'Tela de entrada'!$G$14)),""),0)</f>
        <v>6.3239999999999998</v>
      </c>
      <c r="L742" s="1">
        <f>MAX(0,(SUMIFS($K$2:$K$745,$B$2:$B$745,B742,$A$2:$A$745,A742)-SUMIFS($J$2:$J$745,$B$2:$B$745,B742,$A$2:$A$745,A742)))*((K742-'Tela de entrada'!$G$14)/(IF(SUMIFS($K$2:$K$745,$B$2:$B$745,B742,$A$2:$A$745,A742)-('Tela de entrada'!$G$14*'Tela de entrada'!$D$12)=0,1,(SUMIFS($K$2:$K$745,$B$2:$B$745,B742,$A$2:$A$745,A742)-('Tela de entrada'!$G$14*'Tela de entrada'!$D$12)))))</f>
        <v>0</v>
      </c>
      <c r="M742" s="1">
        <f>MAX(0,(SUMIFS($J$2:$J$745,$B$2:$B$745,B742,$A$2:$A$745,A742)-SUMIFS($K$2:$K$745,$B$2:$B$745,B742,$A$2:$A$745,A742)))*(('Tela de entrada'!$G$15-K742)/(IF((('Tela de entrada'!$G$15*'Tela de entrada'!$D$12)-SUMIFS($K$2:$K$745,$B$2:$B$745,B742,$A$2:$A$745,A742))=0,1,(('Tela de entrada'!$G$15*'Tela de entrada'!$D$12)-SUMIFS($K$2:$K$745,$B$2:$B$745,B742,$A$2:$A$745,A742)))))</f>
        <v>0.56658641556539813</v>
      </c>
      <c r="N742" s="1">
        <f>IFERROR(IF(SUM('Tela de entrada'!$G$20:$G$763)&gt;0,INDEX('Tela de entrada'!$G$20:$G$763,MATCH('Contrato Firme'!D742,'Tela de entrada'!$F$20:$F$763,0),1),K742-L742+M742),0)</f>
        <v>6.890586415565398</v>
      </c>
    </row>
    <row r="743" spans="1:14" x14ac:dyDescent="0.25">
      <c r="A743">
        <v>1</v>
      </c>
      <c r="B743">
        <v>1</v>
      </c>
      <c r="C743">
        <v>1</v>
      </c>
      <c r="D743">
        <v>742</v>
      </c>
      <c r="E743">
        <v>1</v>
      </c>
      <c r="F743" s="1">
        <f>INDEX('Tela de entrada'!$C$20:$C$763,MATCH('Contrato Firme'!D743,'Tela de entrada'!$B$20:$B$763,0),1)</f>
        <v>17</v>
      </c>
      <c r="G743">
        <v>0</v>
      </c>
      <c r="H743">
        <f t="shared" si="26"/>
        <v>17</v>
      </c>
      <c r="I743" s="1">
        <f t="shared" si="27"/>
        <v>8.4999999999999995E-4</v>
      </c>
      <c r="J743" s="1">
        <f>IF('Tela de entrada'!$G$13="carga",('Tela de entrada'!$G$12*'Tela de entrada'!$D$12)*I743,'Tela de entrada'!$G$12)</f>
        <v>6.3239999999999998</v>
      </c>
      <c r="K743" s="1">
        <f>IF('Tela de entrada'!$G$12&gt;0,IFERROR(MIN('Tela de entrada'!$G$15,MAX(J743,'Tela de entrada'!$G$14)),""),0)</f>
        <v>6.3239999999999998</v>
      </c>
      <c r="L743" s="1">
        <f>MAX(0,(SUMIFS($K$2:$K$745,$B$2:$B$745,B743,$A$2:$A$745,A743)-SUMIFS($J$2:$J$745,$B$2:$B$745,B743,$A$2:$A$745,A743)))*((K743-'Tela de entrada'!$G$14)/(IF(SUMIFS($K$2:$K$745,$B$2:$B$745,B743,$A$2:$A$745,A743)-('Tela de entrada'!$G$14*'Tela de entrada'!$D$12)=0,1,(SUMIFS($K$2:$K$745,$B$2:$B$745,B743,$A$2:$A$745,A743)-('Tela de entrada'!$G$14*'Tela de entrada'!$D$12)))))</f>
        <v>0</v>
      </c>
      <c r="M743" s="1">
        <f>MAX(0,(SUMIFS($J$2:$J$745,$B$2:$B$745,B743,$A$2:$A$745,A743)-SUMIFS($K$2:$K$745,$B$2:$B$745,B743,$A$2:$A$745,A743)))*(('Tela de entrada'!$G$15-K743)/(IF((('Tela de entrada'!$G$15*'Tela de entrada'!$D$12)-SUMIFS($K$2:$K$745,$B$2:$B$745,B743,$A$2:$A$745,A743))=0,1,(('Tela de entrada'!$G$15*'Tela de entrada'!$D$12)-SUMIFS($K$2:$K$745,$B$2:$B$745,B743,$A$2:$A$745,A743)))))</f>
        <v>0.56658641556539813</v>
      </c>
      <c r="N743" s="1">
        <f>IFERROR(IF(SUM('Tela de entrada'!$G$20:$G$763)&gt;0,INDEX('Tela de entrada'!$G$20:$G$763,MATCH('Contrato Firme'!D743,'Tela de entrada'!$F$20:$F$763,0),1),K743-L743+M743),0)</f>
        <v>6.890586415565398</v>
      </c>
    </row>
    <row r="744" spans="1:14" x14ac:dyDescent="0.25">
      <c r="A744">
        <v>1</v>
      </c>
      <c r="B744">
        <v>1</v>
      </c>
      <c r="C744">
        <v>1</v>
      </c>
      <c r="D744">
        <v>743</v>
      </c>
      <c r="E744">
        <v>1</v>
      </c>
      <c r="F744" s="1">
        <f>INDEX('Tela de entrada'!$C$20:$C$763,MATCH('Contrato Firme'!D744,'Tela de entrada'!$B$20:$B$763,0),1)</f>
        <v>35</v>
      </c>
      <c r="G744">
        <v>0</v>
      </c>
      <c r="H744">
        <f t="shared" si="26"/>
        <v>35</v>
      </c>
      <c r="I744" s="1">
        <f t="shared" si="27"/>
        <v>1.75E-3</v>
      </c>
      <c r="J744" s="1">
        <f>IF('Tela de entrada'!$G$13="carga",('Tela de entrada'!$G$12*'Tela de entrada'!$D$12)*I744,'Tela de entrada'!$G$12)</f>
        <v>13.02</v>
      </c>
      <c r="K744" s="1">
        <f>IF('Tela de entrada'!$G$12&gt;0,IFERROR(MIN('Tela de entrada'!$G$15,MAX(J744,'Tela de entrada'!$G$14)),""),0)</f>
        <v>13.02</v>
      </c>
      <c r="L744" s="1">
        <f>MAX(0,(SUMIFS($K$2:$K$745,$B$2:$B$745,B744,$A$2:$A$745,A744)-SUMIFS($J$2:$J$745,$B$2:$B$745,B744,$A$2:$A$745,A744)))*((K744-'Tela de entrada'!$G$14)/(IF(SUMIFS($K$2:$K$745,$B$2:$B$745,B744,$A$2:$A$745,A744)-('Tela de entrada'!$G$14*'Tela de entrada'!$D$12)=0,1,(SUMIFS($K$2:$K$745,$B$2:$B$745,B744,$A$2:$A$745,A744)-('Tela de entrada'!$G$14*'Tela de entrada'!$D$12)))))</f>
        <v>0</v>
      </c>
      <c r="M744" s="1">
        <f>MAX(0,(SUMIFS($J$2:$J$745,$B$2:$B$745,B744,$A$2:$A$745,A744)-SUMIFS($K$2:$K$745,$B$2:$B$745,B744,$A$2:$A$745,A744)))*(('Tela de entrada'!$G$15-K744)/(IF((('Tela de entrada'!$G$15*'Tela de entrada'!$D$12)-SUMIFS($K$2:$K$745,$B$2:$B$745,B744,$A$2:$A$745,A744))=0,1,(('Tela de entrada'!$G$15*'Tela de entrada'!$D$12)-SUMIFS($K$2:$K$745,$B$2:$B$745,B744,$A$2:$A$745,A744)))))</f>
        <v>0.12930395375973819</v>
      </c>
      <c r="N744" s="1">
        <f>IFERROR(IF(SUM('Tela de entrada'!$G$20:$G$763)&gt;0,INDEX('Tela de entrada'!$G$20:$G$763,MATCH('Contrato Firme'!D744,'Tela de entrada'!$F$20:$F$763,0),1),K744-L744+M744),0)</f>
        <v>13.149303953759738</v>
      </c>
    </row>
    <row r="745" spans="1:14" x14ac:dyDescent="0.25">
      <c r="A745">
        <v>1</v>
      </c>
      <c r="B745">
        <v>1</v>
      </c>
      <c r="C745">
        <v>1</v>
      </c>
      <c r="D745">
        <v>744</v>
      </c>
      <c r="E745">
        <v>1</v>
      </c>
      <c r="F745" s="1">
        <f>INDEX('Tela de entrada'!$C$20:$C$763,MATCH('Contrato Firme'!D745,'Tela de entrada'!$B$20:$B$763,0),1)</f>
        <v>40</v>
      </c>
      <c r="G745">
        <v>0</v>
      </c>
      <c r="H745">
        <f t="shared" si="26"/>
        <v>40</v>
      </c>
      <c r="I745" s="1">
        <f t="shared" si="27"/>
        <v>2E-3</v>
      </c>
      <c r="J745" s="1">
        <f>IF('Tela de entrada'!$G$13="carga",('Tela de entrada'!$G$12*'Tela de entrada'!$D$12)*I745,'Tela de entrada'!$G$12)</f>
        <v>14.88</v>
      </c>
      <c r="K745" s="1">
        <f>IF('Tela de entrada'!$G$12&gt;0,IFERROR(MIN('Tela de entrada'!$G$15,MAX(J745,'Tela de entrada'!$G$14)),""),0)</f>
        <v>14.88</v>
      </c>
      <c r="L745" s="1">
        <f>MAX(0,(SUMIFS($K$2:$K$745,$B$2:$B$745,B745,$A$2:$A$745,A745)-SUMIFS($J$2:$J$745,$B$2:$B$745,B745,$A$2:$A$745,A745)))*((K745-'Tela de entrada'!$G$14)/(IF(SUMIFS($K$2:$K$745,$B$2:$B$745,B745,$A$2:$A$745,A745)-('Tela de entrada'!$G$14*'Tela de entrada'!$D$12)=0,1,(SUMIFS($K$2:$K$745,$B$2:$B$745,B745,$A$2:$A$745,A745)-('Tela de entrada'!$G$14*'Tela de entrada'!$D$12)))))</f>
        <v>0</v>
      </c>
      <c r="M745" s="1">
        <f>MAX(0,(SUMIFS($J$2:$J$745,$B$2:$B$745,B745,$A$2:$A$745,A745)-SUMIFS($K$2:$K$745,$B$2:$B$745,B745,$A$2:$A$745,A745)))*(('Tela de entrada'!$G$15-K745)/(IF((('Tela de entrada'!$G$15*'Tela de entrada'!$D$12)-SUMIFS($K$2:$K$745,$B$2:$B$745,B745,$A$2:$A$745,A745))=0,1,(('Tela de entrada'!$G$15*'Tela de entrada'!$D$12)-SUMIFS($K$2:$K$745,$B$2:$B$745,B745,$A$2:$A$745,A745)))))</f>
        <v>7.8366032581658977E-3</v>
      </c>
      <c r="N745" s="1">
        <f>IFERROR(IF(SUM('Tela de entrada'!$G$20:$G$763)&gt;0,INDEX('Tela de entrada'!$G$20:$G$763,MATCH('Contrato Firme'!D745,'Tela de entrada'!$F$20:$F$763,0),1),K745-L745+M745),0)</f>
        <v>14.887836603258167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9"/>
  <sheetViews>
    <sheetView workbookViewId="0">
      <pane ySplit="1" topLeftCell="A2" activePane="bottomLeft" state="frozen"/>
      <selection pane="bottomLeft" activeCell="Q2" sqref="Q2"/>
    </sheetView>
  </sheetViews>
  <sheetFormatPr defaultRowHeight="15" x14ac:dyDescent="0.25"/>
  <cols>
    <col min="1" max="1" width="4.85546875" customWidth="1"/>
    <col min="2" max="2" width="3" bestFit="1" customWidth="1"/>
    <col min="5" max="5" width="10.28515625" customWidth="1"/>
    <col min="13" max="13" width="10.5703125" bestFit="1" customWidth="1"/>
    <col min="15" max="15" width="11.85546875" bestFit="1" customWidth="1"/>
  </cols>
  <sheetData>
    <row r="1" spans="1:17" x14ac:dyDescent="0.25">
      <c r="C1" t="s">
        <v>11</v>
      </c>
      <c r="D1" t="s">
        <v>10</v>
      </c>
      <c r="E1" t="s">
        <v>58</v>
      </c>
      <c r="F1" t="s">
        <v>0</v>
      </c>
      <c r="G1" t="s">
        <v>1</v>
      </c>
      <c r="H1" t="s">
        <v>2</v>
      </c>
      <c r="I1" t="s">
        <v>3</v>
      </c>
      <c r="J1" t="s">
        <v>4</v>
      </c>
      <c r="K1" t="s">
        <v>5</v>
      </c>
      <c r="L1" t="s">
        <v>52</v>
      </c>
      <c r="M1" t="s">
        <v>53</v>
      </c>
      <c r="N1" t="s">
        <v>54</v>
      </c>
      <c r="O1" t="s">
        <v>55</v>
      </c>
      <c r="P1" t="s">
        <v>56</v>
      </c>
      <c r="Q1" t="s">
        <v>57</v>
      </c>
    </row>
    <row r="2" spans="1:17" x14ac:dyDescent="0.25">
      <c r="A2" t="str">
        <f>IF(D2=1,"Contrato 1","Contrato 2")</f>
        <v>Contrato 1</v>
      </c>
      <c r="B2" t="str">
        <f>CONCATENATE(IF(D2=1,"Contrato 1","Contrato 2"),G2)</f>
        <v>Contrato 11</v>
      </c>
      <c r="C2">
        <v>1</v>
      </c>
      <c r="D2">
        <v>1</v>
      </c>
      <c r="E2">
        <f>IF(AND(A2='Tela de entrada'!$R$12,'Tela de entrada'!$S$15=1),1,IF(AND(A2='Tela de entrada'!$R$12,'Tela de entrada'!$S$15="",'Tela de entrada'!$O$15=2),1,IF(AND('Tela de entrada'!$R$12='Contrato Flexível Prioridade'!A2,'Tela de entrada'!$S$15="",'Tela de entrada'!$O$15=""),2,IF(AND(A2='Tela de entrada'!$N$12,'Tela de entrada'!$O$15=1),1,IF(AND('Tela de entrada'!$N$12='Contrato Flexível Prioridade'!A2,'Tela de entrada'!$O$15=2),2,IF(AND('Tela de entrada'!$N$12='Contrato Flexível Prioridade'!A2,'Tela de entrada'!$O$15="",'Tela de entrada'!$S$15&lt;&gt;1),1,IF(AND('Tela de entrada'!$N$12='Contrato Flexível Prioridade'!A2,'Tela de entrada'!$S$15=""),1,2)))))))</f>
        <v>1</v>
      </c>
      <c r="F2">
        <v>1</v>
      </c>
      <c r="G2">
        <v>1</v>
      </c>
      <c r="H2">
        <v>1</v>
      </c>
      <c r="I2" s="1">
        <f>INDEX('Tela de entrada'!$C$20:$C$763,MATCH(G2,'Tela de entrada'!$B$20:$B$763,0),1)</f>
        <v>12</v>
      </c>
      <c r="J2">
        <v>0</v>
      </c>
      <c r="K2">
        <f>I2-J2</f>
        <v>12</v>
      </c>
      <c r="L2" s="1">
        <f>SUMIFS('Contrato Flexível Percentual'!$R$2:$R$745,'Contrato Flexível Percentual'!$C$2:$C$745,'Contrato Flexível Prioridade'!F2,'Contrato Flexível Percentual'!$D$2:$D$745,'Contrato Flexível Prioridade'!G2)+SUMIFS('Contrato Firme'!N$2:N$745,'Contrato Firme'!$C$2:$C$745,'Contrato Flexível Prioridade'!F2,'Contrato Flexível Percentual'!$D$2:$D$745,'Contrato Flexível Prioridade'!G2)+'Tela de entrada'!$O$13+'Tela de entrada'!$S$13</f>
        <v>7.5520537660669707</v>
      </c>
      <c r="M2" s="1">
        <f>MAX(I2-L2,0)</f>
        <v>4.4479462339330293</v>
      </c>
      <c r="N2" s="1">
        <f>IF(D2=1,'Tela de entrada'!$O$14-'Tela de entrada'!$O$13,'Tela de entrada'!$S$14-'Tela de entrada'!$S$13)</f>
        <v>15</v>
      </c>
      <c r="O2" s="1">
        <f>IF(E2=1,M2,MIN(N2,M2-MIN(M2,SUMIFS($N$2:$N$1489,$D$2:$D$1489,D2-1,$G$2:$G$1489,G2,$E$2:$E$1489,1))))</f>
        <v>4.4479462339330293</v>
      </c>
      <c r="P2" s="1">
        <f>IF(O2&gt;0,MIN(O2,N2),0)</f>
        <v>4.4479462339330293</v>
      </c>
      <c r="Q2" s="1">
        <f>IF(D2=1,'Tela de entrada'!$O$13+P2,'Tela de entrada'!$S$13+P2)</f>
        <v>4.4479462339330293</v>
      </c>
    </row>
    <row r="3" spans="1:17" x14ac:dyDescent="0.25">
      <c r="A3" t="str">
        <f t="shared" ref="A3:A21" si="0">IF(D3=1,"Contrato 1","Contrato 2")</f>
        <v>Contrato 1</v>
      </c>
      <c r="B3" t="str">
        <f t="shared" ref="B3:B21" si="1">CONCATENATE(IF(D3=1,"Contrato 1","Contrato 2"),G3)</f>
        <v>Contrato 12</v>
      </c>
      <c r="C3">
        <v>1</v>
      </c>
      <c r="D3">
        <v>1</v>
      </c>
      <c r="E3">
        <f>IF(AND(A3='Tela de entrada'!$R$12,'Tela de entrada'!$S$15=1),1,IF(AND(A3='Tela de entrada'!$R$12,'Tela de entrada'!$S$15="",'Tela de entrada'!$O$15=2),1,IF(AND('Tela de entrada'!$R$12='Contrato Flexível Prioridade'!A3,'Tela de entrada'!$S$15="",'Tela de entrada'!$O$15=""),2,IF(AND(A3='Tela de entrada'!$N$12,'Tela de entrada'!$O$15=1),1,IF(AND('Tela de entrada'!$N$12='Contrato Flexível Prioridade'!A3,'Tela de entrada'!$O$15=2),2,IF(AND('Tela de entrada'!$N$12='Contrato Flexível Prioridade'!A3,'Tela de entrada'!$O$15="",'Tela de entrada'!$S$15&lt;&gt;1),1,IF(AND('Tela de entrada'!$N$12='Contrato Flexível Prioridade'!A3,'Tela de entrada'!$S$15=""),1,2)))))))</f>
        <v>1</v>
      </c>
      <c r="F3">
        <v>1</v>
      </c>
      <c r="G3">
        <v>2</v>
      </c>
      <c r="H3">
        <v>1</v>
      </c>
      <c r="I3" s="1">
        <f>INDEX('Tela de entrada'!$C$20:$C$763,MATCH(G3,'Tela de entrada'!$B$20:$B$763,0),1)</f>
        <v>45</v>
      </c>
      <c r="J3">
        <v>0</v>
      </c>
      <c r="K3">
        <f t="shared" ref="K3:K66" si="2">I3-J3</f>
        <v>45</v>
      </c>
      <c r="L3" s="1">
        <f>SUMIFS('Contrato Flexível Percentual'!$R$2:$R$745,'Contrato Flexível Percentual'!$C$2:$C$745,'Contrato Flexível Prioridade'!F3,'Contrato Flexível Percentual'!$D$2:$D$745,'Contrato Flexível Prioridade'!G3)+SUMIFS('Contrato Firme'!N$2:N$745,'Contrato Firme'!$C$2:$C$745,'Contrato Flexível Prioridade'!F3,'Contrato Flexível Percentual'!$D$2:$D$745,'Contrato Flexível Prioridade'!G3)+'Tela de entrada'!$O$13+'Tela de entrada'!$S$13</f>
        <v>24</v>
      </c>
      <c r="M3" s="1">
        <f t="shared" ref="M3:M66" si="3">MAX(I3-L3,0)</f>
        <v>21</v>
      </c>
      <c r="N3" s="1">
        <f>IF(D3=1,'Tela de entrada'!$O$14-'Tela de entrada'!$O$13,'Tela de entrada'!$S$14-'Tela de entrada'!$S$13)</f>
        <v>15</v>
      </c>
      <c r="O3" s="1">
        <f t="shared" ref="O3:O66" si="4">IF(E3=1,M3,MIN(N3,M3-MIN(M3,SUMIFS($N$2:$N$1489,$D$2:$D$1489,D3-1,$G$2:$G$1489,G3,$E$2:$E$1489,1))))</f>
        <v>21</v>
      </c>
      <c r="P3" s="1">
        <f t="shared" ref="P3:P66" si="5">IF(O3&gt;0,MIN(O3,N3),0)</f>
        <v>15</v>
      </c>
      <c r="Q3" s="1">
        <f>IF(D3=1,'Tela de entrada'!$O$13+P3,'Tela de entrada'!$S$13+P3)</f>
        <v>15</v>
      </c>
    </row>
    <row r="4" spans="1:17" x14ac:dyDescent="0.25">
      <c r="A4" t="str">
        <f t="shared" si="0"/>
        <v>Contrato 1</v>
      </c>
      <c r="B4" t="str">
        <f t="shared" si="1"/>
        <v>Contrato 13</v>
      </c>
      <c r="C4">
        <v>1</v>
      </c>
      <c r="D4">
        <v>1</v>
      </c>
      <c r="E4">
        <f>IF(AND(A4='Tela de entrada'!$R$12,'Tela de entrada'!$S$15=1),1,IF(AND(A4='Tela de entrada'!$R$12,'Tela de entrada'!$S$15="",'Tela de entrada'!$O$15=2),1,IF(AND('Tela de entrada'!$R$12='Contrato Flexível Prioridade'!A4,'Tela de entrada'!$S$15="",'Tela de entrada'!$O$15=""),2,IF(AND(A4='Tela de entrada'!$N$12,'Tela de entrada'!$O$15=1),1,IF(AND('Tela de entrada'!$N$12='Contrato Flexível Prioridade'!A4,'Tela de entrada'!$O$15=2),2,IF(AND('Tela de entrada'!$N$12='Contrato Flexível Prioridade'!A4,'Tela de entrada'!$O$15="",'Tela de entrada'!$S$15&lt;&gt;1),1,IF(AND('Tela de entrada'!$N$12='Contrato Flexível Prioridade'!A4,'Tela de entrada'!$S$15=""),1,2)))))))</f>
        <v>1</v>
      </c>
      <c r="F4">
        <v>1</v>
      </c>
      <c r="G4">
        <v>3</v>
      </c>
      <c r="H4">
        <v>1</v>
      </c>
      <c r="I4" s="1">
        <f>INDEX('Tela de entrada'!$C$20:$C$763,MATCH(G4,'Tela de entrada'!$B$20:$B$763,0),1)</f>
        <v>26</v>
      </c>
      <c r="J4">
        <v>0</v>
      </c>
      <c r="K4">
        <f t="shared" si="2"/>
        <v>26</v>
      </c>
      <c r="L4" s="1">
        <f>SUMIFS('Contrato Flexível Percentual'!$R$2:$R$745,'Contrato Flexível Percentual'!$C$2:$C$745,'Contrato Flexível Prioridade'!F4,'Contrato Flexível Percentual'!$D$2:$D$745,'Contrato Flexível Prioridade'!G4)+SUMIFS('Contrato Firme'!N$2:N$745,'Contrato Firme'!$C$2:$C$745,'Contrato Flexível Prioridade'!F4,'Contrato Flexível Percentual'!$D$2:$D$745,'Contrato Flexível Prioridade'!G4)+'Tela de entrada'!$O$13+'Tela de entrada'!$S$13</f>
        <v>15.219945184662567</v>
      </c>
      <c r="M4" s="1">
        <f t="shared" si="3"/>
        <v>10.780054815337433</v>
      </c>
      <c r="N4" s="1">
        <f>IF(D4=1,'Tela de entrada'!$O$14-'Tela de entrada'!$O$13,'Tela de entrada'!$S$14-'Tela de entrada'!$S$13)</f>
        <v>15</v>
      </c>
      <c r="O4" s="1">
        <f t="shared" si="4"/>
        <v>10.780054815337433</v>
      </c>
      <c r="P4" s="1">
        <f t="shared" si="5"/>
        <v>10.780054815337433</v>
      </c>
      <c r="Q4" s="1">
        <f>IF(D4=1,'Tela de entrada'!$O$13+P4,'Tela de entrada'!$S$13+P4)</f>
        <v>10.780054815337433</v>
      </c>
    </row>
    <row r="5" spans="1:17" x14ac:dyDescent="0.25">
      <c r="A5" t="str">
        <f t="shared" si="0"/>
        <v>Contrato 1</v>
      </c>
      <c r="B5" t="str">
        <f t="shared" si="1"/>
        <v>Contrato 14</v>
      </c>
      <c r="C5">
        <v>1</v>
      </c>
      <c r="D5">
        <v>1</v>
      </c>
      <c r="E5">
        <f>IF(AND(A5='Tela de entrada'!$R$12,'Tela de entrada'!$S$15=1),1,IF(AND(A5='Tela de entrada'!$R$12,'Tela de entrada'!$S$15="",'Tela de entrada'!$O$15=2),1,IF(AND('Tela de entrada'!$R$12='Contrato Flexível Prioridade'!A5,'Tela de entrada'!$S$15="",'Tela de entrada'!$O$15=""),2,IF(AND(A5='Tela de entrada'!$N$12,'Tela de entrada'!$O$15=1),1,IF(AND('Tela de entrada'!$N$12='Contrato Flexível Prioridade'!A5,'Tela de entrada'!$O$15=2),2,IF(AND('Tela de entrada'!$N$12='Contrato Flexível Prioridade'!A5,'Tela de entrada'!$O$15="",'Tela de entrada'!$S$15&lt;&gt;1),1,IF(AND('Tela de entrada'!$N$12='Contrato Flexível Prioridade'!A5,'Tela de entrada'!$S$15=""),1,2)))))))</f>
        <v>1</v>
      </c>
      <c r="F5">
        <v>1</v>
      </c>
      <c r="G5">
        <v>4</v>
      </c>
      <c r="H5">
        <v>1</v>
      </c>
      <c r="I5" s="1">
        <f>INDEX('Tela de entrada'!$C$20:$C$763,MATCH(G5,'Tela de entrada'!$B$20:$B$763,0),1)</f>
        <v>34</v>
      </c>
      <c r="J5">
        <v>0</v>
      </c>
      <c r="K5">
        <f t="shared" si="2"/>
        <v>34</v>
      </c>
      <c r="L5" s="1">
        <f>SUMIFS('Contrato Flexível Percentual'!$R$2:$R$745,'Contrato Flexível Percentual'!$C$2:$C$745,'Contrato Flexível Prioridade'!F5,'Contrato Flexível Percentual'!$D$2:$D$745,'Contrato Flexível Prioridade'!G5)+SUMIFS('Contrato Firme'!N$2:N$745,'Contrato Firme'!$C$2:$C$745,'Contrato Flexível Prioridade'!F5,'Contrato Flexível Percentual'!$D$2:$D$745,'Contrato Flexível Prioridade'!G5)+'Tela de entrada'!$O$13+'Tela de entrada'!$S$13</f>
        <v>19.601597423860053</v>
      </c>
      <c r="M5" s="1">
        <f t="shared" si="3"/>
        <v>14.398402576139947</v>
      </c>
      <c r="N5" s="1">
        <f>IF(D5=1,'Tela de entrada'!$O$14-'Tela de entrada'!$O$13,'Tela de entrada'!$S$14-'Tela de entrada'!$S$13)</f>
        <v>15</v>
      </c>
      <c r="O5" s="1">
        <f t="shared" si="4"/>
        <v>14.398402576139947</v>
      </c>
      <c r="P5" s="1">
        <f t="shared" si="5"/>
        <v>14.398402576139947</v>
      </c>
      <c r="Q5" s="1">
        <f>IF(D5=1,'Tela de entrada'!$O$13+P5,'Tela de entrada'!$S$13+P5)</f>
        <v>14.398402576139947</v>
      </c>
    </row>
    <row r="6" spans="1:17" x14ac:dyDescent="0.25">
      <c r="A6" t="str">
        <f t="shared" si="0"/>
        <v>Contrato 1</v>
      </c>
      <c r="B6" t="str">
        <f t="shared" si="1"/>
        <v>Contrato 15</v>
      </c>
      <c r="C6">
        <v>1</v>
      </c>
      <c r="D6">
        <v>1</v>
      </c>
      <c r="E6">
        <f>IF(AND(A6='Tela de entrada'!$R$12,'Tela de entrada'!$S$15=1),1,IF(AND(A6='Tela de entrada'!$R$12,'Tela de entrada'!$S$15="",'Tela de entrada'!$O$15=2),1,IF(AND('Tela de entrada'!$R$12='Contrato Flexível Prioridade'!A6,'Tela de entrada'!$S$15="",'Tela de entrada'!$O$15=""),2,IF(AND(A6='Tela de entrada'!$N$12,'Tela de entrada'!$O$15=1),1,IF(AND('Tela de entrada'!$N$12='Contrato Flexível Prioridade'!A6,'Tela de entrada'!$O$15=2),2,IF(AND('Tela de entrada'!$N$12='Contrato Flexível Prioridade'!A6,'Tela de entrada'!$O$15="",'Tela de entrada'!$S$15&lt;&gt;1),1,IF(AND('Tela de entrada'!$N$12='Contrato Flexível Prioridade'!A6,'Tela de entrada'!$S$15=""),1,2)))))))</f>
        <v>1</v>
      </c>
      <c r="F6">
        <v>1</v>
      </c>
      <c r="G6">
        <v>5</v>
      </c>
      <c r="H6">
        <v>1</v>
      </c>
      <c r="I6" s="1">
        <f>INDEX('Tela de entrada'!$C$20:$C$763,MATCH(G6,'Tela de entrada'!$B$20:$B$763,0),1)</f>
        <v>31</v>
      </c>
      <c r="J6">
        <v>0</v>
      </c>
      <c r="K6">
        <f t="shared" si="2"/>
        <v>31</v>
      </c>
      <c r="L6" s="1">
        <f>SUMIFS('Contrato Flexível Percentual'!$R$2:$R$745,'Contrato Flexível Percentual'!$C$2:$C$745,'Contrato Flexível Prioridade'!F6,'Contrato Flexível Percentual'!$D$2:$D$745,'Contrato Flexível Prioridade'!G6)+SUMIFS('Contrato Firme'!N$2:N$745,'Contrato Firme'!$C$2:$C$745,'Contrato Flexível Prioridade'!F6,'Contrato Flexível Percentual'!$D$2:$D$745,'Contrato Flexível Prioridade'!G6)+'Tela de entrada'!$O$13+'Tela de entrada'!$S$13</f>
        <v>17.958477834160995</v>
      </c>
      <c r="M6" s="1">
        <f t="shared" si="3"/>
        <v>13.041522165839005</v>
      </c>
      <c r="N6" s="1">
        <f>IF(D6=1,'Tela de entrada'!$O$14-'Tela de entrada'!$O$13,'Tela de entrada'!$S$14-'Tela de entrada'!$S$13)</f>
        <v>15</v>
      </c>
      <c r="O6" s="1">
        <f t="shared" si="4"/>
        <v>13.041522165839005</v>
      </c>
      <c r="P6" s="1">
        <f t="shared" si="5"/>
        <v>13.041522165839005</v>
      </c>
      <c r="Q6" s="1">
        <f>IF(D6=1,'Tela de entrada'!$O$13+P6,'Tela de entrada'!$S$13+P6)</f>
        <v>13.041522165839005</v>
      </c>
    </row>
    <row r="7" spans="1:17" x14ac:dyDescent="0.25">
      <c r="A7" t="str">
        <f t="shared" si="0"/>
        <v>Contrato 1</v>
      </c>
      <c r="B7" t="str">
        <f t="shared" si="1"/>
        <v>Contrato 16</v>
      </c>
      <c r="C7">
        <v>1</v>
      </c>
      <c r="D7">
        <v>1</v>
      </c>
      <c r="E7">
        <f>IF(AND(A7='Tela de entrada'!$R$12,'Tela de entrada'!$S$15=1),1,IF(AND(A7='Tela de entrada'!$R$12,'Tela de entrada'!$S$15="",'Tela de entrada'!$O$15=2),1,IF(AND('Tela de entrada'!$R$12='Contrato Flexível Prioridade'!A7,'Tela de entrada'!$S$15="",'Tela de entrada'!$O$15=""),2,IF(AND(A7='Tela de entrada'!$N$12,'Tela de entrada'!$O$15=1),1,IF(AND('Tela de entrada'!$N$12='Contrato Flexível Prioridade'!A7,'Tela de entrada'!$O$15=2),2,IF(AND('Tela de entrada'!$N$12='Contrato Flexível Prioridade'!A7,'Tela de entrada'!$O$15="",'Tela de entrada'!$S$15&lt;&gt;1),1,IF(AND('Tela de entrada'!$N$12='Contrato Flexível Prioridade'!A7,'Tela de entrada'!$S$15=""),1,2)))))))</f>
        <v>1</v>
      </c>
      <c r="F7">
        <v>1</v>
      </c>
      <c r="G7">
        <v>6</v>
      </c>
      <c r="H7">
        <v>1</v>
      </c>
      <c r="I7" s="1">
        <f>INDEX('Tela de entrada'!$C$20:$C$763,MATCH(G7,'Tela de entrada'!$B$20:$B$763,0),1)</f>
        <v>37</v>
      </c>
      <c r="J7">
        <v>0</v>
      </c>
      <c r="K7">
        <f t="shared" si="2"/>
        <v>37</v>
      </c>
      <c r="L7" s="1">
        <f>SUMIFS('Contrato Flexível Percentual'!$R$2:$R$745,'Contrato Flexível Percentual'!$C$2:$C$745,'Contrato Flexível Prioridade'!F7,'Contrato Flexível Percentual'!$D$2:$D$745,'Contrato Flexível Prioridade'!G7)+SUMIFS('Contrato Firme'!N$2:N$745,'Contrato Firme'!$C$2:$C$745,'Contrato Flexível Prioridade'!F7,'Contrato Flexível Percentual'!$D$2:$D$745,'Contrato Flexível Prioridade'!G7)+'Tela de entrada'!$O$13+'Tela de entrada'!$S$13</f>
        <v>21.244717013559111</v>
      </c>
      <c r="M7" s="1">
        <f t="shared" si="3"/>
        <v>15.755282986440889</v>
      </c>
      <c r="N7" s="1">
        <f>IF(D7=1,'Tela de entrada'!$O$14-'Tela de entrada'!$O$13,'Tela de entrada'!$S$14-'Tela de entrada'!$S$13)</f>
        <v>15</v>
      </c>
      <c r="O7" s="1">
        <f t="shared" si="4"/>
        <v>15.755282986440889</v>
      </c>
      <c r="P7" s="1">
        <f t="shared" si="5"/>
        <v>15</v>
      </c>
      <c r="Q7" s="1">
        <f>IF(D7=1,'Tela de entrada'!$O$13+P7,'Tela de entrada'!$S$13+P7)</f>
        <v>15</v>
      </c>
    </row>
    <row r="8" spans="1:17" x14ac:dyDescent="0.25">
      <c r="A8" t="str">
        <f t="shared" si="0"/>
        <v>Contrato 1</v>
      </c>
      <c r="B8" t="str">
        <f t="shared" si="1"/>
        <v>Contrato 17</v>
      </c>
      <c r="C8">
        <v>1</v>
      </c>
      <c r="D8">
        <v>1</v>
      </c>
      <c r="E8">
        <f>IF(AND(A8='Tela de entrada'!$R$12,'Tela de entrada'!$S$15=1),1,IF(AND(A8='Tela de entrada'!$R$12,'Tela de entrada'!$S$15="",'Tela de entrada'!$O$15=2),1,IF(AND('Tela de entrada'!$R$12='Contrato Flexível Prioridade'!A8,'Tela de entrada'!$S$15="",'Tela de entrada'!$O$15=""),2,IF(AND(A8='Tela de entrada'!$N$12,'Tela de entrada'!$O$15=1),1,IF(AND('Tela de entrada'!$N$12='Contrato Flexível Prioridade'!A8,'Tela de entrada'!$O$15=2),2,IF(AND('Tela de entrada'!$N$12='Contrato Flexível Prioridade'!A8,'Tela de entrada'!$O$15="",'Tela de entrada'!$S$15&lt;&gt;1),1,IF(AND('Tela de entrada'!$N$12='Contrato Flexível Prioridade'!A8,'Tela de entrada'!$S$15=""),1,2)))))))</f>
        <v>1</v>
      </c>
      <c r="F8">
        <v>1</v>
      </c>
      <c r="G8">
        <v>7</v>
      </c>
      <c r="H8">
        <v>1</v>
      </c>
      <c r="I8" s="1">
        <f>INDEX('Tela de entrada'!$C$20:$C$763,MATCH(G8,'Tela de entrada'!$B$20:$B$763,0),1)</f>
        <v>25</v>
      </c>
      <c r="J8">
        <v>0</v>
      </c>
      <c r="K8">
        <f t="shared" si="2"/>
        <v>25</v>
      </c>
      <c r="L8" s="1">
        <f>SUMIFS('Contrato Flexível Percentual'!$R$2:$R$745,'Contrato Flexível Percentual'!$C$2:$C$745,'Contrato Flexível Prioridade'!F8,'Contrato Flexível Percentual'!$D$2:$D$745,'Contrato Flexível Prioridade'!G8)+SUMIFS('Contrato Firme'!N$2:N$745,'Contrato Firme'!$C$2:$C$745,'Contrato Flexível Prioridade'!F8,'Contrato Flexível Percentual'!$D$2:$D$745,'Contrato Flexível Prioridade'!G8)+'Tela de entrada'!$O$13+'Tela de entrada'!$S$13</f>
        <v>14.672238654762884</v>
      </c>
      <c r="M8" s="1">
        <f t="shared" si="3"/>
        <v>10.327761345237116</v>
      </c>
      <c r="N8" s="1">
        <f>IF(D8=1,'Tela de entrada'!$O$14-'Tela de entrada'!$O$13,'Tela de entrada'!$S$14-'Tela de entrada'!$S$13)</f>
        <v>15</v>
      </c>
      <c r="O8" s="1">
        <f t="shared" si="4"/>
        <v>10.327761345237116</v>
      </c>
      <c r="P8" s="1">
        <f t="shared" si="5"/>
        <v>10.327761345237116</v>
      </c>
      <c r="Q8" s="1">
        <f>IF(D8=1,'Tela de entrada'!$O$13+P8,'Tela de entrada'!$S$13+P8)</f>
        <v>10.327761345237116</v>
      </c>
    </row>
    <row r="9" spans="1:17" x14ac:dyDescent="0.25">
      <c r="A9" t="str">
        <f t="shared" si="0"/>
        <v>Contrato 1</v>
      </c>
      <c r="B9" t="str">
        <f t="shared" si="1"/>
        <v>Contrato 18</v>
      </c>
      <c r="C9">
        <v>1</v>
      </c>
      <c r="D9">
        <v>1</v>
      </c>
      <c r="E9">
        <f>IF(AND(A9='Tela de entrada'!$R$12,'Tela de entrada'!$S$15=1),1,IF(AND(A9='Tela de entrada'!$R$12,'Tela de entrada'!$S$15="",'Tela de entrada'!$O$15=2),1,IF(AND('Tela de entrada'!$R$12='Contrato Flexível Prioridade'!A9,'Tela de entrada'!$S$15="",'Tela de entrada'!$O$15=""),2,IF(AND(A9='Tela de entrada'!$N$12,'Tela de entrada'!$O$15=1),1,IF(AND('Tela de entrada'!$N$12='Contrato Flexível Prioridade'!A9,'Tela de entrada'!$O$15=2),2,IF(AND('Tela de entrada'!$N$12='Contrato Flexível Prioridade'!A9,'Tela de entrada'!$O$15="",'Tela de entrada'!$S$15&lt;&gt;1),1,IF(AND('Tela de entrada'!$N$12='Contrato Flexível Prioridade'!A9,'Tela de entrada'!$S$15=""),1,2)))))))</f>
        <v>1</v>
      </c>
      <c r="F9">
        <v>1</v>
      </c>
      <c r="G9">
        <v>8</v>
      </c>
      <c r="H9">
        <v>1</v>
      </c>
      <c r="I9" s="1">
        <f>INDEX('Tela de entrada'!$C$20:$C$763,MATCH(G9,'Tela de entrada'!$B$20:$B$763,0),1)</f>
        <v>5</v>
      </c>
      <c r="J9">
        <v>0</v>
      </c>
      <c r="K9">
        <f t="shared" si="2"/>
        <v>5</v>
      </c>
      <c r="L9" s="1">
        <f>SUMIFS('Contrato Flexível Percentual'!$R$2:$R$745,'Contrato Flexível Percentual'!$C$2:$C$745,'Contrato Flexível Prioridade'!F9,'Contrato Flexível Percentual'!$D$2:$D$745,'Contrato Flexível Prioridade'!G9)+SUMIFS('Contrato Firme'!N$2:N$745,'Contrato Firme'!$C$2:$C$745,'Contrato Flexível Prioridade'!F9,'Contrato Flexível Percentual'!$D$2:$D$745,'Contrato Flexível Prioridade'!G9)+'Tela de entrada'!$O$13+'Tela de entrada'!$S$13</f>
        <v>4.7836603258165944</v>
      </c>
      <c r="M9" s="1">
        <f t="shared" si="3"/>
        <v>0.21633967418340561</v>
      </c>
      <c r="N9" s="1">
        <f>IF(D9=1,'Tela de entrada'!$O$14-'Tela de entrada'!$O$13,'Tela de entrada'!$S$14-'Tela de entrada'!$S$13)</f>
        <v>15</v>
      </c>
      <c r="O9" s="1">
        <f t="shared" si="4"/>
        <v>0.21633967418340561</v>
      </c>
      <c r="P9" s="1">
        <f t="shared" si="5"/>
        <v>0.21633967418340561</v>
      </c>
      <c r="Q9" s="1">
        <f>IF(D9=1,'Tela de entrada'!$O$13+P9,'Tela de entrada'!$S$13+P9)</f>
        <v>0.21633967418340561</v>
      </c>
    </row>
    <row r="10" spans="1:17" x14ac:dyDescent="0.25">
      <c r="A10" t="str">
        <f t="shared" si="0"/>
        <v>Contrato 1</v>
      </c>
      <c r="B10" t="str">
        <f t="shared" si="1"/>
        <v>Contrato 19</v>
      </c>
      <c r="C10">
        <v>1</v>
      </c>
      <c r="D10">
        <v>1</v>
      </c>
      <c r="E10">
        <f>IF(AND(A10='Tela de entrada'!$R$12,'Tela de entrada'!$S$15=1),1,IF(AND(A10='Tela de entrada'!$R$12,'Tela de entrada'!$S$15="",'Tela de entrada'!$O$15=2),1,IF(AND('Tela de entrada'!$R$12='Contrato Flexível Prioridade'!A10,'Tela de entrada'!$S$15="",'Tela de entrada'!$O$15=""),2,IF(AND(A10='Tela de entrada'!$N$12,'Tela de entrada'!$O$15=1),1,IF(AND('Tela de entrada'!$N$12='Contrato Flexível Prioridade'!A10,'Tela de entrada'!$O$15=2),2,IF(AND('Tela de entrada'!$N$12='Contrato Flexível Prioridade'!A10,'Tela de entrada'!$O$15="",'Tela de entrada'!$S$15&lt;&gt;1),1,IF(AND('Tela de entrada'!$N$12='Contrato Flexível Prioridade'!A10,'Tela de entrada'!$S$15=""),1,2)))))))</f>
        <v>1</v>
      </c>
      <c r="F10">
        <v>1</v>
      </c>
      <c r="G10">
        <v>9</v>
      </c>
      <c r="H10">
        <v>1</v>
      </c>
      <c r="I10" s="1">
        <f>INDEX('Tela de entrada'!$C$20:$C$763,MATCH(G10,'Tela de entrada'!$B$20:$B$763,0),1)</f>
        <v>28</v>
      </c>
      <c r="J10">
        <v>0</v>
      </c>
      <c r="K10">
        <f t="shared" si="2"/>
        <v>28</v>
      </c>
      <c r="L10" s="1">
        <f>SUMIFS('Contrato Flexível Percentual'!$R$2:$R$745,'Contrato Flexível Percentual'!$C$2:$C$745,'Contrato Flexível Prioridade'!F10,'Contrato Flexível Percentual'!$D$2:$D$745,'Contrato Flexível Prioridade'!G10)+SUMIFS('Contrato Firme'!N$2:N$745,'Contrato Firme'!$C$2:$C$745,'Contrato Flexível Prioridade'!F10,'Contrato Flexível Percentual'!$D$2:$D$745,'Contrato Flexível Prioridade'!G10)+'Tela de entrada'!$O$13+'Tela de entrada'!$S$13</f>
        <v>16.31535824446194</v>
      </c>
      <c r="M10" s="1">
        <f t="shared" si="3"/>
        <v>11.68464175553806</v>
      </c>
      <c r="N10" s="1">
        <f>IF(D10=1,'Tela de entrada'!$O$14-'Tela de entrada'!$O$13,'Tela de entrada'!$S$14-'Tela de entrada'!$S$13)</f>
        <v>15</v>
      </c>
      <c r="O10" s="1">
        <f t="shared" si="4"/>
        <v>11.68464175553806</v>
      </c>
      <c r="P10" s="1">
        <f t="shared" si="5"/>
        <v>11.68464175553806</v>
      </c>
      <c r="Q10" s="1">
        <f>IF(D10=1,'Tela de entrada'!$O$13+P10,'Tela de entrada'!$S$13+P10)</f>
        <v>11.68464175553806</v>
      </c>
    </row>
    <row r="11" spans="1:17" x14ac:dyDescent="0.25">
      <c r="A11" t="str">
        <f t="shared" si="0"/>
        <v>Contrato 1</v>
      </c>
      <c r="B11" t="str">
        <f t="shared" si="1"/>
        <v>Contrato 110</v>
      </c>
      <c r="C11">
        <v>1</v>
      </c>
      <c r="D11">
        <v>1</v>
      </c>
      <c r="E11">
        <f>IF(AND(A11='Tela de entrada'!$R$12,'Tela de entrada'!$S$15=1),1,IF(AND(A11='Tela de entrada'!$R$12,'Tela de entrada'!$S$15="",'Tela de entrada'!$O$15=2),1,IF(AND('Tela de entrada'!$R$12='Contrato Flexível Prioridade'!A11,'Tela de entrada'!$S$15="",'Tela de entrada'!$O$15=""),2,IF(AND(A11='Tela de entrada'!$N$12,'Tela de entrada'!$O$15=1),1,IF(AND('Tela de entrada'!$N$12='Contrato Flexível Prioridade'!A11,'Tela de entrada'!$O$15=2),2,IF(AND('Tela de entrada'!$N$12='Contrato Flexível Prioridade'!A11,'Tela de entrada'!$O$15="",'Tela de entrada'!$S$15&lt;&gt;1),1,IF(AND('Tela de entrada'!$N$12='Contrato Flexível Prioridade'!A11,'Tela de entrada'!$S$15=""),1,2)))))))</f>
        <v>1</v>
      </c>
      <c r="F11">
        <v>1</v>
      </c>
      <c r="G11">
        <v>10</v>
      </c>
      <c r="H11">
        <v>1</v>
      </c>
      <c r="I11" s="1">
        <f>INDEX('Tela de entrada'!$C$20:$C$763,MATCH(G11,'Tela de entrada'!$B$20:$B$763,0),1)</f>
        <v>20</v>
      </c>
      <c r="J11">
        <v>0</v>
      </c>
      <c r="K11">
        <f t="shared" si="2"/>
        <v>20</v>
      </c>
      <c r="L11" s="1">
        <f>SUMIFS('Contrato Flexível Percentual'!$R$2:$R$745,'Contrato Flexível Percentual'!$C$2:$C$745,'Contrato Flexível Prioridade'!F11,'Contrato Flexível Percentual'!$D$2:$D$745,'Contrato Flexível Prioridade'!G11)+SUMIFS('Contrato Firme'!N$2:N$745,'Contrato Firme'!$C$2:$C$745,'Contrato Flexível Prioridade'!F11,'Contrato Flexível Percentual'!$D$2:$D$745,'Contrato Flexível Prioridade'!G11)+'Tela de entrada'!$O$13+'Tela de entrada'!$S$13</f>
        <v>11.933706005264455</v>
      </c>
      <c r="M11" s="1">
        <f t="shared" si="3"/>
        <v>8.0662939947355454</v>
      </c>
      <c r="N11" s="1">
        <f>IF(D11=1,'Tela de entrada'!$O$14-'Tela de entrada'!$O$13,'Tela de entrada'!$S$14-'Tela de entrada'!$S$13)</f>
        <v>15</v>
      </c>
      <c r="O11" s="1">
        <f t="shared" si="4"/>
        <v>8.0662939947355454</v>
      </c>
      <c r="P11" s="1">
        <f t="shared" si="5"/>
        <v>8.0662939947355454</v>
      </c>
      <c r="Q11" s="1">
        <f>IF(D11=1,'Tela de entrada'!$O$13+P11,'Tela de entrada'!$S$13+P11)</f>
        <v>8.0662939947355454</v>
      </c>
    </row>
    <row r="12" spans="1:17" x14ac:dyDescent="0.25">
      <c r="A12" t="str">
        <f t="shared" si="0"/>
        <v>Contrato 1</v>
      </c>
      <c r="B12" t="str">
        <f t="shared" si="1"/>
        <v>Contrato 111</v>
      </c>
      <c r="C12">
        <v>1</v>
      </c>
      <c r="D12">
        <v>1</v>
      </c>
      <c r="E12">
        <f>IF(AND(A12='Tela de entrada'!$R$12,'Tela de entrada'!$S$15=1),1,IF(AND(A12='Tela de entrada'!$R$12,'Tela de entrada'!$S$15="",'Tela de entrada'!$O$15=2),1,IF(AND('Tela de entrada'!$R$12='Contrato Flexível Prioridade'!A12,'Tela de entrada'!$S$15="",'Tela de entrada'!$O$15=""),2,IF(AND(A12='Tela de entrada'!$N$12,'Tela de entrada'!$O$15=1),1,IF(AND('Tela de entrada'!$N$12='Contrato Flexível Prioridade'!A12,'Tela de entrada'!$O$15=2),2,IF(AND('Tela de entrada'!$N$12='Contrato Flexível Prioridade'!A12,'Tela de entrada'!$O$15="",'Tela de entrada'!$S$15&lt;&gt;1),1,IF(AND('Tela de entrada'!$N$12='Contrato Flexível Prioridade'!A12,'Tela de entrada'!$S$15=""),1,2)))))))</f>
        <v>1</v>
      </c>
      <c r="F12">
        <v>1</v>
      </c>
      <c r="G12">
        <v>11</v>
      </c>
      <c r="H12">
        <v>1</v>
      </c>
      <c r="I12" s="1">
        <f>INDEX('Tela de entrada'!$C$20:$C$763,MATCH(G12,'Tela de entrada'!$B$20:$B$763,0),1)</f>
        <v>30</v>
      </c>
      <c r="J12">
        <v>0</v>
      </c>
      <c r="K12">
        <f t="shared" si="2"/>
        <v>30</v>
      </c>
      <c r="L12" s="1">
        <f>SUMIFS('Contrato Flexível Percentual'!$R$2:$R$745,'Contrato Flexível Percentual'!$C$2:$C$745,'Contrato Flexível Prioridade'!F12,'Contrato Flexível Percentual'!$D$2:$D$745,'Contrato Flexível Prioridade'!G12)+SUMIFS('Contrato Firme'!N$2:N$745,'Contrato Firme'!$C$2:$C$745,'Contrato Flexível Prioridade'!F12,'Contrato Flexível Percentual'!$D$2:$D$745,'Contrato Flexível Prioridade'!G12)+'Tela de entrada'!$O$13+'Tela de entrada'!$S$13</f>
        <v>17.41077130426131</v>
      </c>
      <c r="M12" s="1">
        <f t="shared" si="3"/>
        <v>12.58922869573869</v>
      </c>
      <c r="N12" s="1">
        <f>IF(D12=1,'Tela de entrada'!$O$14-'Tela de entrada'!$O$13,'Tela de entrada'!$S$14-'Tela de entrada'!$S$13)</f>
        <v>15</v>
      </c>
      <c r="O12" s="1">
        <f t="shared" si="4"/>
        <v>12.58922869573869</v>
      </c>
      <c r="P12" s="1">
        <f t="shared" si="5"/>
        <v>12.58922869573869</v>
      </c>
      <c r="Q12" s="1">
        <f>IF(D12=1,'Tela de entrada'!$O$13+P12,'Tela de entrada'!$S$13+P12)</f>
        <v>12.58922869573869</v>
      </c>
    </row>
    <row r="13" spans="1:17" x14ac:dyDescent="0.25">
      <c r="A13" t="str">
        <f t="shared" si="0"/>
        <v>Contrato 1</v>
      </c>
      <c r="B13" t="str">
        <f t="shared" si="1"/>
        <v>Contrato 112</v>
      </c>
      <c r="C13">
        <v>1</v>
      </c>
      <c r="D13">
        <v>1</v>
      </c>
      <c r="E13">
        <f>IF(AND(A13='Tela de entrada'!$R$12,'Tela de entrada'!$S$15=1),1,IF(AND(A13='Tela de entrada'!$R$12,'Tela de entrada'!$S$15="",'Tela de entrada'!$O$15=2),1,IF(AND('Tela de entrada'!$R$12='Contrato Flexível Prioridade'!A13,'Tela de entrada'!$S$15="",'Tela de entrada'!$O$15=""),2,IF(AND(A13='Tela de entrada'!$N$12,'Tela de entrada'!$O$15=1),1,IF(AND('Tela de entrada'!$N$12='Contrato Flexível Prioridade'!A13,'Tela de entrada'!$O$15=2),2,IF(AND('Tela de entrada'!$N$12='Contrato Flexível Prioridade'!A13,'Tela de entrada'!$O$15="",'Tela de entrada'!$S$15&lt;&gt;1),1,IF(AND('Tela de entrada'!$N$12='Contrato Flexível Prioridade'!A13,'Tela de entrada'!$S$15=""),1,2)))))))</f>
        <v>1</v>
      </c>
      <c r="F13">
        <v>1</v>
      </c>
      <c r="G13">
        <v>12</v>
      </c>
      <c r="H13">
        <v>1</v>
      </c>
      <c r="I13" s="1">
        <f>INDEX('Tela de entrada'!$C$20:$C$763,MATCH(G13,'Tela de entrada'!$B$20:$B$763,0),1)</f>
        <v>23</v>
      </c>
      <c r="J13">
        <v>0</v>
      </c>
      <c r="K13">
        <f t="shared" si="2"/>
        <v>23</v>
      </c>
      <c r="L13" s="1">
        <f>SUMIFS('Contrato Flexível Percentual'!$R$2:$R$745,'Contrato Flexível Percentual'!$C$2:$C$745,'Contrato Flexível Prioridade'!F13,'Contrato Flexível Percentual'!$D$2:$D$745,'Contrato Flexível Prioridade'!G13)+SUMIFS('Contrato Firme'!N$2:N$745,'Contrato Firme'!$C$2:$C$745,'Contrato Flexível Prioridade'!F13,'Contrato Flexível Percentual'!$D$2:$D$745,'Contrato Flexível Prioridade'!G13)+'Tela de entrada'!$O$13+'Tela de entrada'!$S$13</f>
        <v>13.576825594963511</v>
      </c>
      <c r="M13" s="1">
        <f t="shared" si="3"/>
        <v>9.4231744050364892</v>
      </c>
      <c r="N13" s="1">
        <f>IF(D13=1,'Tela de entrada'!$O$14-'Tela de entrada'!$O$13,'Tela de entrada'!$S$14-'Tela de entrada'!$S$13)</f>
        <v>15</v>
      </c>
      <c r="O13" s="1">
        <f t="shared" si="4"/>
        <v>9.4231744050364892</v>
      </c>
      <c r="P13" s="1">
        <f t="shared" si="5"/>
        <v>9.4231744050364892</v>
      </c>
      <c r="Q13" s="1">
        <f>IF(D13=1,'Tela de entrada'!$O$13+P13,'Tela de entrada'!$S$13+P13)</f>
        <v>9.4231744050364892</v>
      </c>
    </row>
    <row r="14" spans="1:17" x14ac:dyDescent="0.25">
      <c r="A14" t="str">
        <f t="shared" si="0"/>
        <v>Contrato 1</v>
      </c>
      <c r="B14" t="str">
        <f t="shared" si="1"/>
        <v>Contrato 113</v>
      </c>
      <c r="C14">
        <v>1</v>
      </c>
      <c r="D14">
        <v>1</v>
      </c>
      <c r="E14">
        <f>IF(AND(A14='Tela de entrada'!$R$12,'Tela de entrada'!$S$15=1),1,IF(AND(A14='Tela de entrada'!$R$12,'Tela de entrada'!$S$15="",'Tela de entrada'!$O$15=2),1,IF(AND('Tela de entrada'!$R$12='Contrato Flexível Prioridade'!A14,'Tela de entrada'!$S$15="",'Tela de entrada'!$O$15=""),2,IF(AND(A14='Tela de entrada'!$N$12,'Tela de entrada'!$O$15=1),1,IF(AND('Tela de entrada'!$N$12='Contrato Flexível Prioridade'!A14,'Tela de entrada'!$O$15=2),2,IF(AND('Tela de entrada'!$N$12='Contrato Flexível Prioridade'!A14,'Tela de entrada'!$O$15="",'Tela de entrada'!$S$15&lt;&gt;1),1,IF(AND('Tela de entrada'!$N$12='Contrato Flexível Prioridade'!A14,'Tela de entrada'!$S$15=""),1,2)))))))</f>
        <v>1</v>
      </c>
      <c r="F14">
        <v>1</v>
      </c>
      <c r="G14">
        <v>13</v>
      </c>
      <c r="H14">
        <v>1</v>
      </c>
      <c r="I14" s="1">
        <f>INDEX('Tela de entrada'!$C$20:$C$763,MATCH(G14,'Tela de entrada'!$B$20:$B$763,0),1)</f>
        <v>40</v>
      </c>
      <c r="J14">
        <v>0</v>
      </c>
      <c r="K14">
        <f t="shared" si="2"/>
        <v>40</v>
      </c>
      <c r="L14" s="1">
        <f>SUMIFS('Contrato Flexível Percentual'!$R$2:$R$745,'Contrato Flexível Percentual'!$C$2:$C$745,'Contrato Flexível Prioridade'!F14,'Contrato Flexível Percentual'!$D$2:$D$745,'Contrato Flexível Prioridade'!G14)+SUMIFS('Contrato Firme'!N$2:N$745,'Contrato Firme'!$C$2:$C$745,'Contrato Flexível Prioridade'!F14,'Contrato Flexível Percentual'!$D$2:$D$745,'Contrato Flexível Prioridade'!G14)+'Tela de entrada'!$O$13+'Tela de entrada'!$S$13</f>
        <v>22.887836603258165</v>
      </c>
      <c r="M14" s="1">
        <f t="shared" si="3"/>
        <v>17.112163396741835</v>
      </c>
      <c r="N14" s="1">
        <f>IF(D14=1,'Tela de entrada'!$O$14-'Tela de entrada'!$O$13,'Tela de entrada'!$S$14-'Tela de entrada'!$S$13)</f>
        <v>15</v>
      </c>
      <c r="O14" s="1">
        <f t="shared" si="4"/>
        <v>17.112163396741835</v>
      </c>
      <c r="P14" s="1">
        <f t="shared" si="5"/>
        <v>15</v>
      </c>
      <c r="Q14" s="1">
        <f>IF(D14=1,'Tela de entrada'!$O$13+P14,'Tela de entrada'!$S$13+P14)</f>
        <v>15</v>
      </c>
    </row>
    <row r="15" spans="1:17" x14ac:dyDescent="0.25">
      <c r="A15" t="str">
        <f t="shared" si="0"/>
        <v>Contrato 1</v>
      </c>
      <c r="B15" t="str">
        <f t="shared" si="1"/>
        <v>Contrato 114</v>
      </c>
      <c r="C15">
        <v>1</v>
      </c>
      <c r="D15">
        <v>1</v>
      </c>
      <c r="E15">
        <f>IF(AND(A15='Tela de entrada'!$R$12,'Tela de entrada'!$S$15=1),1,IF(AND(A15='Tela de entrada'!$R$12,'Tela de entrada'!$S$15="",'Tela de entrada'!$O$15=2),1,IF(AND('Tela de entrada'!$R$12='Contrato Flexível Prioridade'!A15,'Tela de entrada'!$S$15="",'Tela de entrada'!$O$15=""),2,IF(AND(A15='Tela de entrada'!$N$12,'Tela de entrada'!$O$15=1),1,IF(AND('Tela de entrada'!$N$12='Contrato Flexível Prioridade'!A15,'Tela de entrada'!$O$15=2),2,IF(AND('Tela de entrada'!$N$12='Contrato Flexível Prioridade'!A15,'Tela de entrada'!$O$15="",'Tela de entrada'!$S$15&lt;&gt;1),1,IF(AND('Tela de entrada'!$N$12='Contrato Flexível Prioridade'!A15,'Tela de entrada'!$S$15=""),1,2)))))))</f>
        <v>1</v>
      </c>
      <c r="F15">
        <v>1</v>
      </c>
      <c r="G15">
        <v>14</v>
      </c>
      <c r="H15">
        <v>1</v>
      </c>
      <c r="I15" s="1">
        <f>INDEX('Tela de entrada'!$C$20:$C$763,MATCH(G15,'Tela de entrada'!$B$20:$B$763,0),1)</f>
        <v>32</v>
      </c>
      <c r="J15">
        <v>0</v>
      </c>
      <c r="K15">
        <f t="shared" si="2"/>
        <v>32</v>
      </c>
      <c r="L15" s="1">
        <f>SUMIFS('Contrato Flexível Percentual'!$R$2:$R$745,'Contrato Flexível Percentual'!$C$2:$C$745,'Contrato Flexível Prioridade'!F15,'Contrato Flexível Percentual'!$D$2:$D$745,'Contrato Flexível Prioridade'!G15)+SUMIFS('Contrato Firme'!N$2:N$745,'Contrato Firme'!$C$2:$C$745,'Contrato Flexível Prioridade'!F15,'Contrato Flexível Percentual'!$D$2:$D$745,'Contrato Flexível Prioridade'!G15)+'Tela de entrada'!$O$13+'Tela de entrada'!$S$13</f>
        <v>18.50618436406068</v>
      </c>
      <c r="M15" s="1">
        <f t="shared" si="3"/>
        <v>13.49381563593932</v>
      </c>
      <c r="N15" s="1">
        <f>IF(D15=1,'Tela de entrada'!$O$14-'Tela de entrada'!$O$13,'Tela de entrada'!$S$14-'Tela de entrada'!$S$13)</f>
        <v>15</v>
      </c>
      <c r="O15" s="1">
        <f t="shared" si="4"/>
        <v>13.49381563593932</v>
      </c>
      <c r="P15" s="1">
        <f t="shared" si="5"/>
        <v>13.49381563593932</v>
      </c>
      <c r="Q15" s="1">
        <f>IF(D15=1,'Tela de entrada'!$O$13+P15,'Tela de entrada'!$S$13+P15)</f>
        <v>13.49381563593932</v>
      </c>
    </row>
    <row r="16" spans="1:17" x14ac:dyDescent="0.25">
      <c r="A16" t="str">
        <f t="shared" si="0"/>
        <v>Contrato 1</v>
      </c>
      <c r="B16" t="str">
        <f t="shared" si="1"/>
        <v>Contrato 115</v>
      </c>
      <c r="C16">
        <v>1</v>
      </c>
      <c r="D16">
        <v>1</v>
      </c>
      <c r="E16">
        <f>IF(AND(A16='Tela de entrada'!$R$12,'Tela de entrada'!$S$15=1),1,IF(AND(A16='Tela de entrada'!$R$12,'Tela de entrada'!$S$15="",'Tela de entrada'!$O$15=2),1,IF(AND('Tela de entrada'!$R$12='Contrato Flexível Prioridade'!A16,'Tela de entrada'!$S$15="",'Tela de entrada'!$O$15=""),2,IF(AND(A16='Tela de entrada'!$N$12,'Tela de entrada'!$O$15=1),1,IF(AND('Tela de entrada'!$N$12='Contrato Flexível Prioridade'!A16,'Tela de entrada'!$O$15=2),2,IF(AND('Tela de entrada'!$N$12='Contrato Flexível Prioridade'!A16,'Tela de entrada'!$O$15="",'Tela de entrada'!$S$15&lt;&gt;1),1,IF(AND('Tela de entrada'!$N$12='Contrato Flexível Prioridade'!A16,'Tela de entrada'!$S$15=""),1,2)))))))</f>
        <v>1</v>
      </c>
      <c r="F16">
        <v>1</v>
      </c>
      <c r="G16">
        <v>15</v>
      </c>
      <c r="H16">
        <v>1</v>
      </c>
      <c r="I16" s="1">
        <f>INDEX('Tela de entrada'!$C$20:$C$763,MATCH(G16,'Tela de entrada'!$B$20:$B$763,0),1)</f>
        <v>5</v>
      </c>
      <c r="J16">
        <v>0</v>
      </c>
      <c r="K16">
        <f t="shared" si="2"/>
        <v>5</v>
      </c>
      <c r="L16" s="1">
        <f>SUMIFS('Contrato Flexível Percentual'!$R$2:$R$745,'Contrato Flexível Percentual'!$C$2:$C$745,'Contrato Flexível Prioridade'!F16,'Contrato Flexível Percentual'!$D$2:$D$745,'Contrato Flexível Prioridade'!G16)+SUMIFS('Contrato Firme'!N$2:N$745,'Contrato Firme'!$C$2:$C$745,'Contrato Flexível Prioridade'!F16,'Contrato Flexível Percentual'!$D$2:$D$745,'Contrato Flexível Prioridade'!G16)+'Tela de entrada'!$O$13+'Tela de entrada'!$S$13</f>
        <v>4.7836603258165944</v>
      </c>
      <c r="M16" s="1">
        <f t="shared" si="3"/>
        <v>0.21633967418340561</v>
      </c>
      <c r="N16" s="1">
        <f>IF(D16=1,'Tela de entrada'!$O$14-'Tela de entrada'!$O$13,'Tela de entrada'!$S$14-'Tela de entrada'!$S$13)</f>
        <v>15</v>
      </c>
      <c r="O16" s="1">
        <f t="shared" si="4"/>
        <v>0.21633967418340561</v>
      </c>
      <c r="P16" s="1">
        <f t="shared" si="5"/>
        <v>0.21633967418340561</v>
      </c>
      <c r="Q16" s="1">
        <f>IF(D16=1,'Tela de entrada'!$O$13+P16,'Tela de entrada'!$S$13+P16)</f>
        <v>0.21633967418340561</v>
      </c>
    </row>
    <row r="17" spans="1:17" x14ac:dyDescent="0.25">
      <c r="A17" t="str">
        <f t="shared" si="0"/>
        <v>Contrato 1</v>
      </c>
      <c r="B17" t="str">
        <f t="shared" si="1"/>
        <v>Contrato 116</v>
      </c>
      <c r="C17">
        <v>1</v>
      </c>
      <c r="D17">
        <v>1</v>
      </c>
      <c r="E17">
        <f>IF(AND(A17='Tela de entrada'!$R$12,'Tela de entrada'!$S$15=1),1,IF(AND(A17='Tela de entrada'!$R$12,'Tela de entrada'!$S$15="",'Tela de entrada'!$O$15=2),1,IF(AND('Tela de entrada'!$R$12='Contrato Flexível Prioridade'!A17,'Tela de entrada'!$S$15="",'Tela de entrada'!$O$15=""),2,IF(AND(A17='Tela de entrada'!$N$12,'Tela de entrada'!$O$15=1),1,IF(AND('Tela de entrada'!$N$12='Contrato Flexível Prioridade'!A17,'Tela de entrada'!$O$15=2),2,IF(AND('Tela de entrada'!$N$12='Contrato Flexível Prioridade'!A17,'Tela de entrada'!$O$15="",'Tela de entrada'!$S$15&lt;&gt;1),1,IF(AND('Tela de entrada'!$N$12='Contrato Flexível Prioridade'!A17,'Tela de entrada'!$S$15=""),1,2)))))))</f>
        <v>1</v>
      </c>
      <c r="F17">
        <v>1</v>
      </c>
      <c r="G17">
        <v>16</v>
      </c>
      <c r="H17">
        <v>1</v>
      </c>
      <c r="I17" s="1">
        <f>INDEX('Tela de entrada'!$C$20:$C$763,MATCH(G17,'Tela de entrada'!$B$20:$B$763,0),1)</f>
        <v>10</v>
      </c>
      <c r="J17">
        <v>0</v>
      </c>
      <c r="K17">
        <f t="shared" si="2"/>
        <v>10</v>
      </c>
      <c r="L17" s="1">
        <f>SUMIFS('Contrato Flexível Percentual'!$R$2:$R$745,'Contrato Flexível Percentual'!$C$2:$C$745,'Contrato Flexível Prioridade'!F17,'Contrato Flexível Percentual'!$D$2:$D$745,'Contrato Flexível Prioridade'!G17)+SUMIFS('Contrato Firme'!N$2:N$745,'Contrato Firme'!$C$2:$C$745,'Contrato Flexível Prioridade'!F17,'Contrato Flexível Percentual'!$D$2:$D$745,'Contrato Flexível Prioridade'!G17)+'Tela de entrada'!$O$13+'Tela de entrada'!$S$13</f>
        <v>6.4566407062675992</v>
      </c>
      <c r="M17" s="1">
        <f t="shared" si="3"/>
        <v>3.5433592937324008</v>
      </c>
      <c r="N17" s="1">
        <f>IF(D17=1,'Tela de entrada'!$O$14-'Tela de entrada'!$O$13,'Tela de entrada'!$S$14-'Tela de entrada'!$S$13)</f>
        <v>15</v>
      </c>
      <c r="O17" s="1">
        <f t="shared" si="4"/>
        <v>3.5433592937324008</v>
      </c>
      <c r="P17" s="1">
        <f t="shared" si="5"/>
        <v>3.5433592937324008</v>
      </c>
      <c r="Q17" s="1">
        <f>IF(D17=1,'Tela de entrada'!$O$13+P17,'Tela de entrada'!$S$13+P17)</f>
        <v>3.5433592937324008</v>
      </c>
    </row>
    <row r="18" spans="1:17" x14ac:dyDescent="0.25">
      <c r="A18" t="str">
        <f t="shared" si="0"/>
        <v>Contrato 1</v>
      </c>
      <c r="B18" t="str">
        <f t="shared" si="1"/>
        <v>Contrato 117</v>
      </c>
      <c r="C18">
        <v>1</v>
      </c>
      <c r="D18">
        <v>1</v>
      </c>
      <c r="E18">
        <f>IF(AND(A18='Tela de entrada'!$R$12,'Tela de entrada'!$S$15=1),1,IF(AND(A18='Tela de entrada'!$R$12,'Tela de entrada'!$S$15="",'Tela de entrada'!$O$15=2),1,IF(AND('Tela de entrada'!$R$12='Contrato Flexível Prioridade'!A18,'Tela de entrada'!$S$15="",'Tela de entrada'!$O$15=""),2,IF(AND(A18='Tela de entrada'!$N$12,'Tela de entrada'!$O$15=1),1,IF(AND('Tela de entrada'!$N$12='Contrato Flexível Prioridade'!A18,'Tela de entrada'!$O$15=2),2,IF(AND('Tela de entrada'!$N$12='Contrato Flexível Prioridade'!A18,'Tela de entrada'!$O$15="",'Tela de entrada'!$S$15&lt;&gt;1),1,IF(AND('Tela de entrada'!$N$12='Contrato Flexível Prioridade'!A18,'Tela de entrada'!$S$15=""),1,2)))))))</f>
        <v>1</v>
      </c>
      <c r="F18">
        <v>1</v>
      </c>
      <c r="G18">
        <v>17</v>
      </c>
      <c r="H18">
        <v>1</v>
      </c>
      <c r="I18" s="1">
        <f>INDEX('Tela de entrada'!$C$20:$C$763,MATCH(G18,'Tela de entrada'!$B$20:$B$763,0),1)</f>
        <v>28</v>
      </c>
      <c r="J18">
        <v>0</v>
      </c>
      <c r="K18">
        <f t="shared" si="2"/>
        <v>28</v>
      </c>
      <c r="L18" s="1">
        <f>SUMIFS('Contrato Flexível Percentual'!$R$2:$R$745,'Contrato Flexível Percentual'!$C$2:$C$745,'Contrato Flexível Prioridade'!F18,'Contrato Flexível Percentual'!$D$2:$D$745,'Contrato Flexível Prioridade'!G18)+SUMIFS('Contrato Firme'!N$2:N$745,'Contrato Firme'!$C$2:$C$745,'Contrato Flexível Prioridade'!F18,'Contrato Flexível Percentual'!$D$2:$D$745,'Contrato Flexível Prioridade'!G18)+'Tela de entrada'!$O$13+'Tela de entrada'!$S$13</f>
        <v>16.31535824446194</v>
      </c>
      <c r="M18" s="1">
        <f t="shared" si="3"/>
        <v>11.68464175553806</v>
      </c>
      <c r="N18" s="1">
        <f>IF(D18=1,'Tela de entrada'!$O$14-'Tela de entrada'!$O$13,'Tela de entrada'!$S$14-'Tela de entrada'!$S$13)</f>
        <v>15</v>
      </c>
      <c r="O18" s="1">
        <f t="shared" si="4"/>
        <v>11.68464175553806</v>
      </c>
      <c r="P18" s="1">
        <f t="shared" si="5"/>
        <v>11.68464175553806</v>
      </c>
      <c r="Q18" s="1">
        <f>IF(D18=1,'Tela de entrada'!$O$13+P18,'Tela de entrada'!$S$13+P18)</f>
        <v>11.68464175553806</v>
      </c>
    </row>
    <row r="19" spans="1:17" x14ac:dyDescent="0.25">
      <c r="A19" t="str">
        <f t="shared" si="0"/>
        <v>Contrato 1</v>
      </c>
      <c r="B19" t="str">
        <f t="shared" si="1"/>
        <v>Contrato 118</v>
      </c>
      <c r="C19">
        <v>1</v>
      </c>
      <c r="D19">
        <v>1</v>
      </c>
      <c r="E19">
        <f>IF(AND(A19='Tela de entrada'!$R$12,'Tela de entrada'!$S$15=1),1,IF(AND(A19='Tela de entrada'!$R$12,'Tela de entrada'!$S$15="",'Tela de entrada'!$O$15=2),1,IF(AND('Tela de entrada'!$R$12='Contrato Flexível Prioridade'!A19,'Tela de entrada'!$S$15="",'Tela de entrada'!$O$15=""),2,IF(AND(A19='Tela de entrada'!$N$12,'Tela de entrada'!$O$15=1),1,IF(AND('Tela de entrada'!$N$12='Contrato Flexível Prioridade'!A19,'Tela de entrada'!$O$15=2),2,IF(AND('Tela de entrada'!$N$12='Contrato Flexível Prioridade'!A19,'Tela de entrada'!$O$15="",'Tela de entrada'!$S$15&lt;&gt;1),1,IF(AND('Tela de entrada'!$N$12='Contrato Flexível Prioridade'!A19,'Tela de entrada'!$S$15=""),1,2)))))))</f>
        <v>1</v>
      </c>
      <c r="F19">
        <v>1</v>
      </c>
      <c r="G19">
        <v>18</v>
      </c>
      <c r="H19">
        <v>1</v>
      </c>
      <c r="I19" s="1">
        <f>INDEX('Tela de entrada'!$C$20:$C$763,MATCH(G19,'Tela de entrada'!$B$20:$B$763,0),1)</f>
        <v>46</v>
      </c>
      <c r="J19">
        <v>0</v>
      </c>
      <c r="K19">
        <f t="shared" si="2"/>
        <v>46</v>
      </c>
      <c r="L19" s="1">
        <f>SUMIFS('Contrato Flexível Percentual'!$R$2:$R$745,'Contrato Flexível Percentual'!$C$2:$C$745,'Contrato Flexível Prioridade'!F19,'Contrato Flexível Percentual'!$D$2:$D$745,'Contrato Flexível Prioridade'!G19)+SUMIFS('Contrato Firme'!N$2:N$745,'Contrato Firme'!$C$2:$C$745,'Contrato Flexível Prioridade'!F19,'Contrato Flexível Percentual'!$D$2:$D$745,'Contrato Flexível Prioridade'!G19)+'Tela de entrada'!$O$13+'Tela de entrada'!$S$13</f>
        <v>24.2</v>
      </c>
      <c r="M19" s="1">
        <f t="shared" si="3"/>
        <v>21.8</v>
      </c>
      <c r="N19" s="1">
        <f>IF(D19=1,'Tela de entrada'!$O$14-'Tela de entrada'!$O$13,'Tela de entrada'!$S$14-'Tela de entrada'!$S$13)</f>
        <v>15</v>
      </c>
      <c r="O19" s="1">
        <f t="shared" si="4"/>
        <v>21.8</v>
      </c>
      <c r="P19" s="1">
        <f t="shared" si="5"/>
        <v>15</v>
      </c>
      <c r="Q19" s="1">
        <f>IF(D19=1,'Tela de entrada'!$O$13+P19,'Tela de entrada'!$S$13+P19)</f>
        <v>15</v>
      </c>
    </row>
    <row r="20" spans="1:17" x14ac:dyDescent="0.25">
      <c r="A20" t="str">
        <f t="shared" si="0"/>
        <v>Contrato 1</v>
      </c>
      <c r="B20" t="str">
        <f t="shared" si="1"/>
        <v>Contrato 119</v>
      </c>
      <c r="C20">
        <v>1</v>
      </c>
      <c r="D20">
        <v>1</v>
      </c>
      <c r="E20">
        <f>IF(AND(A20='Tela de entrada'!$R$12,'Tela de entrada'!$S$15=1),1,IF(AND(A20='Tela de entrada'!$R$12,'Tela de entrada'!$S$15="",'Tela de entrada'!$O$15=2),1,IF(AND('Tela de entrada'!$R$12='Contrato Flexível Prioridade'!A20,'Tela de entrada'!$S$15="",'Tela de entrada'!$O$15=""),2,IF(AND(A20='Tela de entrada'!$N$12,'Tela de entrada'!$O$15=1),1,IF(AND('Tela de entrada'!$N$12='Contrato Flexível Prioridade'!A20,'Tela de entrada'!$O$15=2),2,IF(AND('Tela de entrada'!$N$12='Contrato Flexível Prioridade'!A20,'Tela de entrada'!$O$15="",'Tela de entrada'!$S$15&lt;&gt;1),1,IF(AND('Tela de entrada'!$N$12='Contrato Flexível Prioridade'!A20,'Tela de entrada'!$S$15=""),1,2)))))))</f>
        <v>1</v>
      </c>
      <c r="F20">
        <v>1</v>
      </c>
      <c r="G20">
        <v>19</v>
      </c>
      <c r="H20">
        <v>1</v>
      </c>
      <c r="I20" s="1">
        <f>INDEX('Tela de entrada'!$C$20:$C$763,MATCH(G20,'Tela de entrada'!$B$20:$B$763,0),1)</f>
        <v>50</v>
      </c>
      <c r="J20">
        <v>0</v>
      </c>
      <c r="K20">
        <f t="shared" si="2"/>
        <v>50</v>
      </c>
      <c r="L20" s="1">
        <f>SUMIFS('Contrato Flexível Percentual'!$R$2:$R$745,'Contrato Flexível Percentual'!$C$2:$C$745,'Contrato Flexível Prioridade'!F20,'Contrato Flexível Percentual'!$D$2:$D$745,'Contrato Flexível Prioridade'!G20)+SUMIFS('Contrato Firme'!N$2:N$745,'Contrato Firme'!$C$2:$C$745,'Contrato Flexível Prioridade'!F20,'Contrato Flexível Percentual'!$D$2:$D$745,'Contrato Flexível Prioridade'!G20)+'Tela de entrada'!$O$13+'Tela de entrada'!$S$13</f>
        <v>25</v>
      </c>
      <c r="M20" s="1">
        <f t="shared" si="3"/>
        <v>25</v>
      </c>
      <c r="N20" s="1">
        <f>IF(D20=1,'Tela de entrada'!$O$14-'Tela de entrada'!$O$13,'Tela de entrada'!$S$14-'Tela de entrada'!$S$13)</f>
        <v>15</v>
      </c>
      <c r="O20" s="1">
        <f t="shared" si="4"/>
        <v>25</v>
      </c>
      <c r="P20" s="1">
        <f t="shared" si="5"/>
        <v>15</v>
      </c>
      <c r="Q20" s="1">
        <f>IF(D20=1,'Tela de entrada'!$O$13+P20,'Tela de entrada'!$S$13+P20)</f>
        <v>15</v>
      </c>
    </row>
    <row r="21" spans="1:17" x14ac:dyDescent="0.25">
      <c r="A21" t="str">
        <f t="shared" si="0"/>
        <v>Contrato 1</v>
      </c>
      <c r="B21" t="str">
        <f t="shared" si="1"/>
        <v>Contrato 120</v>
      </c>
      <c r="C21">
        <v>1</v>
      </c>
      <c r="D21">
        <v>1</v>
      </c>
      <c r="E21">
        <f>IF(AND(A21='Tela de entrada'!$R$12,'Tela de entrada'!$S$15=1),1,IF(AND(A21='Tela de entrada'!$R$12,'Tela de entrada'!$S$15="",'Tela de entrada'!$O$15=2),1,IF(AND('Tela de entrada'!$R$12='Contrato Flexível Prioridade'!A21,'Tela de entrada'!$S$15="",'Tela de entrada'!$O$15=""),2,IF(AND(A21='Tela de entrada'!$N$12,'Tela de entrada'!$O$15=1),1,IF(AND('Tela de entrada'!$N$12='Contrato Flexível Prioridade'!A21,'Tela de entrada'!$O$15=2),2,IF(AND('Tela de entrada'!$N$12='Contrato Flexível Prioridade'!A21,'Tela de entrada'!$O$15="",'Tela de entrada'!$S$15&lt;&gt;1),1,IF(AND('Tela de entrada'!$N$12='Contrato Flexível Prioridade'!A21,'Tela de entrada'!$S$15=""),1,2)))))))</f>
        <v>1</v>
      </c>
      <c r="F21">
        <v>1</v>
      </c>
      <c r="G21">
        <v>20</v>
      </c>
      <c r="H21">
        <v>1</v>
      </c>
      <c r="I21" s="1">
        <f>INDEX('Tela de entrada'!$C$20:$C$763,MATCH(G21,'Tela de entrada'!$B$20:$B$763,0),1)</f>
        <v>15</v>
      </c>
      <c r="J21">
        <v>0</v>
      </c>
      <c r="K21">
        <f t="shared" si="2"/>
        <v>15</v>
      </c>
      <c r="L21" s="1">
        <f>SUMIFS('Contrato Flexível Percentual'!$R$2:$R$745,'Contrato Flexível Percentual'!$C$2:$C$745,'Contrato Flexível Prioridade'!F21,'Contrato Flexível Percentual'!$D$2:$D$745,'Contrato Flexível Prioridade'!G21)+SUMIFS('Contrato Firme'!N$2:N$745,'Contrato Firme'!$C$2:$C$745,'Contrato Flexível Prioridade'!F21,'Contrato Flexível Percentual'!$D$2:$D$745,'Contrato Flexível Prioridade'!G21)+'Tela de entrada'!$O$13+'Tela de entrada'!$S$13</f>
        <v>9.1951733557660269</v>
      </c>
      <c r="M21" s="1">
        <f t="shared" si="3"/>
        <v>5.8048266442339731</v>
      </c>
      <c r="N21" s="1">
        <f>IF(D21=1,'Tela de entrada'!$O$14-'Tela de entrada'!$O$13,'Tela de entrada'!$S$14-'Tela de entrada'!$S$13)</f>
        <v>15</v>
      </c>
      <c r="O21" s="1">
        <f t="shared" si="4"/>
        <v>5.8048266442339731</v>
      </c>
      <c r="P21" s="1">
        <f t="shared" si="5"/>
        <v>5.8048266442339731</v>
      </c>
      <c r="Q21" s="1">
        <f>IF(D21=1,'Tela de entrada'!$O$13+P21,'Tela de entrada'!$S$13+P21)</f>
        <v>5.8048266442339731</v>
      </c>
    </row>
    <row r="22" spans="1:17" x14ac:dyDescent="0.25">
      <c r="A22" t="str">
        <f t="shared" ref="A22:A85" si="6">IF(D22=1,"Contrato 1","Contrato 2")</f>
        <v>Contrato 1</v>
      </c>
      <c r="B22" t="str">
        <f t="shared" ref="B22:B85" si="7">CONCATENATE(IF(D22=1,"Contrato 1","Contrato 2"),G22)</f>
        <v>Contrato 121</v>
      </c>
      <c r="C22">
        <v>1</v>
      </c>
      <c r="D22">
        <v>1</v>
      </c>
      <c r="E22">
        <f>IF(AND(A22='Tela de entrada'!$R$12,'Tela de entrada'!$S$15=1),1,IF(AND(A22='Tela de entrada'!$R$12,'Tela de entrada'!$S$15="",'Tela de entrada'!$O$15=2),1,IF(AND('Tela de entrada'!$R$12='Contrato Flexível Prioridade'!A22,'Tela de entrada'!$S$15="",'Tela de entrada'!$O$15=""),2,IF(AND(A22='Tela de entrada'!$N$12,'Tela de entrada'!$O$15=1),1,IF(AND('Tela de entrada'!$N$12='Contrato Flexível Prioridade'!A22,'Tela de entrada'!$O$15=2),2,IF(AND('Tela de entrada'!$N$12='Contrato Flexível Prioridade'!A22,'Tela de entrada'!$O$15="",'Tela de entrada'!$S$15&lt;&gt;1),1,IF(AND('Tela de entrada'!$N$12='Contrato Flexível Prioridade'!A22,'Tela de entrada'!$S$15=""),1,2)))))))</f>
        <v>1</v>
      </c>
      <c r="F22">
        <v>1</v>
      </c>
      <c r="G22">
        <v>21</v>
      </c>
      <c r="H22">
        <v>1</v>
      </c>
      <c r="I22" s="1">
        <f>INDEX('Tela de entrada'!$C$20:$C$763,MATCH(G22,'Tela de entrada'!$B$20:$B$763,0),1)</f>
        <v>20</v>
      </c>
      <c r="J22">
        <v>0</v>
      </c>
      <c r="K22">
        <f t="shared" si="2"/>
        <v>20</v>
      </c>
      <c r="L22" s="1">
        <f>SUMIFS('Contrato Flexível Percentual'!$R$2:$R$745,'Contrato Flexível Percentual'!$C$2:$C$745,'Contrato Flexível Prioridade'!F22,'Contrato Flexível Percentual'!$D$2:$D$745,'Contrato Flexível Prioridade'!G22)+SUMIFS('Contrato Firme'!N$2:N$745,'Contrato Firme'!$C$2:$C$745,'Contrato Flexível Prioridade'!F22,'Contrato Flexível Percentual'!$D$2:$D$745,'Contrato Flexível Prioridade'!G22)+'Tela de entrada'!$O$13+'Tela de entrada'!$S$13</f>
        <v>11.933706005264455</v>
      </c>
      <c r="M22" s="1">
        <f t="shared" si="3"/>
        <v>8.0662939947355454</v>
      </c>
      <c r="N22" s="1">
        <f>IF(D22=1,'Tela de entrada'!$O$14-'Tela de entrada'!$O$13,'Tela de entrada'!$S$14-'Tela de entrada'!$S$13)</f>
        <v>15</v>
      </c>
      <c r="O22" s="1">
        <f t="shared" si="4"/>
        <v>8.0662939947355454</v>
      </c>
      <c r="P22" s="1">
        <f t="shared" si="5"/>
        <v>8.0662939947355454</v>
      </c>
      <c r="Q22" s="1">
        <f>IF(D22=1,'Tela de entrada'!$O$13+P22,'Tela de entrada'!$S$13+P22)</f>
        <v>8.0662939947355454</v>
      </c>
    </row>
    <row r="23" spans="1:17" x14ac:dyDescent="0.25">
      <c r="A23" t="str">
        <f t="shared" si="6"/>
        <v>Contrato 1</v>
      </c>
      <c r="B23" t="str">
        <f t="shared" si="7"/>
        <v>Contrato 122</v>
      </c>
      <c r="C23">
        <v>1</v>
      </c>
      <c r="D23">
        <v>1</v>
      </c>
      <c r="E23">
        <f>IF(AND(A23='Tela de entrada'!$R$12,'Tela de entrada'!$S$15=1),1,IF(AND(A23='Tela de entrada'!$R$12,'Tela de entrada'!$S$15="",'Tela de entrada'!$O$15=2),1,IF(AND('Tela de entrada'!$R$12='Contrato Flexível Prioridade'!A23,'Tela de entrada'!$S$15="",'Tela de entrada'!$O$15=""),2,IF(AND(A23='Tela de entrada'!$N$12,'Tela de entrada'!$O$15=1),1,IF(AND('Tela de entrada'!$N$12='Contrato Flexível Prioridade'!A23,'Tela de entrada'!$O$15=2),2,IF(AND('Tela de entrada'!$N$12='Contrato Flexível Prioridade'!A23,'Tela de entrada'!$O$15="",'Tela de entrada'!$S$15&lt;&gt;1),1,IF(AND('Tela de entrada'!$N$12='Contrato Flexível Prioridade'!A23,'Tela de entrada'!$S$15=""),1,2)))))))</f>
        <v>1</v>
      </c>
      <c r="F23">
        <v>1</v>
      </c>
      <c r="G23">
        <v>22</v>
      </c>
      <c r="H23">
        <v>1</v>
      </c>
      <c r="I23" s="1">
        <f>INDEX('Tela de entrada'!$C$20:$C$763,MATCH(G23,'Tela de entrada'!$B$20:$B$763,0),1)</f>
        <v>24</v>
      </c>
      <c r="J23">
        <v>0</v>
      </c>
      <c r="K23">
        <f t="shared" si="2"/>
        <v>24</v>
      </c>
      <c r="L23" s="1">
        <f>SUMIFS('Contrato Flexível Percentual'!$R$2:$R$745,'Contrato Flexível Percentual'!$C$2:$C$745,'Contrato Flexível Prioridade'!F23,'Contrato Flexível Percentual'!$D$2:$D$745,'Contrato Flexível Prioridade'!G23)+SUMIFS('Contrato Firme'!N$2:N$745,'Contrato Firme'!$C$2:$C$745,'Contrato Flexível Prioridade'!F23,'Contrato Flexível Percentual'!$D$2:$D$745,'Contrato Flexível Prioridade'!G23)+'Tela de entrada'!$O$13+'Tela de entrada'!$S$13</f>
        <v>14.124532124863197</v>
      </c>
      <c r="M23" s="1">
        <f t="shared" si="3"/>
        <v>9.8754678751368026</v>
      </c>
      <c r="N23" s="1">
        <f>IF(D23=1,'Tela de entrada'!$O$14-'Tela de entrada'!$O$13,'Tela de entrada'!$S$14-'Tela de entrada'!$S$13)</f>
        <v>15</v>
      </c>
      <c r="O23" s="1">
        <f t="shared" si="4"/>
        <v>9.8754678751368026</v>
      </c>
      <c r="P23" s="1">
        <f t="shared" si="5"/>
        <v>9.8754678751368026</v>
      </c>
      <c r="Q23" s="1">
        <f>IF(D23=1,'Tela de entrada'!$O$13+P23,'Tela de entrada'!$S$13+P23)</f>
        <v>9.8754678751368026</v>
      </c>
    </row>
    <row r="24" spans="1:17" x14ac:dyDescent="0.25">
      <c r="A24" t="str">
        <f t="shared" si="6"/>
        <v>Contrato 1</v>
      </c>
      <c r="B24" t="str">
        <f t="shared" si="7"/>
        <v>Contrato 123</v>
      </c>
      <c r="C24">
        <v>1</v>
      </c>
      <c r="D24">
        <v>1</v>
      </c>
      <c r="E24">
        <f>IF(AND(A24='Tela de entrada'!$R$12,'Tela de entrada'!$S$15=1),1,IF(AND(A24='Tela de entrada'!$R$12,'Tela de entrada'!$S$15="",'Tela de entrada'!$O$15=2),1,IF(AND('Tela de entrada'!$R$12='Contrato Flexível Prioridade'!A24,'Tela de entrada'!$S$15="",'Tela de entrada'!$O$15=""),2,IF(AND(A24='Tela de entrada'!$N$12,'Tela de entrada'!$O$15=1),1,IF(AND('Tela de entrada'!$N$12='Contrato Flexível Prioridade'!A24,'Tela de entrada'!$O$15=2),2,IF(AND('Tela de entrada'!$N$12='Contrato Flexível Prioridade'!A24,'Tela de entrada'!$O$15="",'Tela de entrada'!$S$15&lt;&gt;1),1,IF(AND('Tela de entrada'!$N$12='Contrato Flexível Prioridade'!A24,'Tela de entrada'!$S$15=""),1,2)))))))</f>
        <v>1</v>
      </c>
      <c r="F24">
        <v>1</v>
      </c>
      <c r="G24">
        <v>23</v>
      </c>
      <c r="H24">
        <v>1</v>
      </c>
      <c r="I24" s="1">
        <f>INDEX('Tela de entrada'!$C$20:$C$763,MATCH(G24,'Tela de entrada'!$B$20:$B$763,0),1)</f>
        <v>49</v>
      </c>
      <c r="J24">
        <v>0</v>
      </c>
      <c r="K24">
        <f t="shared" si="2"/>
        <v>49</v>
      </c>
      <c r="L24" s="1">
        <f>SUMIFS('Contrato Flexível Percentual'!$R$2:$R$745,'Contrato Flexível Percentual'!$C$2:$C$745,'Contrato Flexível Prioridade'!F24,'Contrato Flexível Percentual'!$D$2:$D$745,'Contrato Flexível Prioridade'!G24)+SUMIFS('Contrato Firme'!N$2:N$745,'Contrato Firme'!$C$2:$C$745,'Contrato Flexível Prioridade'!F24,'Contrato Flexível Percentual'!$D$2:$D$745,'Contrato Flexível Prioridade'!G24)+'Tela de entrada'!$O$13+'Tela de entrada'!$S$13</f>
        <v>24.799999999999997</v>
      </c>
      <c r="M24" s="1">
        <f t="shared" si="3"/>
        <v>24.200000000000003</v>
      </c>
      <c r="N24" s="1">
        <f>IF(D24=1,'Tela de entrada'!$O$14-'Tela de entrada'!$O$13,'Tela de entrada'!$S$14-'Tela de entrada'!$S$13)</f>
        <v>15</v>
      </c>
      <c r="O24" s="1">
        <f t="shared" si="4"/>
        <v>24.200000000000003</v>
      </c>
      <c r="P24" s="1">
        <f t="shared" si="5"/>
        <v>15</v>
      </c>
      <c r="Q24" s="1">
        <f>IF(D24=1,'Tela de entrada'!$O$13+P24,'Tela de entrada'!$S$13+P24)</f>
        <v>15</v>
      </c>
    </row>
    <row r="25" spans="1:17" x14ac:dyDescent="0.25">
      <c r="A25" t="str">
        <f t="shared" si="6"/>
        <v>Contrato 1</v>
      </c>
      <c r="B25" t="str">
        <f t="shared" si="7"/>
        <v>Contrato 124</v>
      </c>
      <c r="C25">
        <v>1</v>
      </c>
      <c r="D25">
        <v>1</v>
      </c>
      <c r="E25">
        <f>IF(AND(A25='Tela de entrada'!$R$12,'Tela de entrada'!$S$15=1),1,IF(AND(A25='Tela de entrada'!$R$12,'Tela de entrada'!$S$15="",'Tela de entrada'!$O$15=2),1,IF(AND('Tela de entrada'!$R$12='Contrato Flexível Prioridade'!A25,'Tela de entrada'!$S$15="",'Tela de entrada'!$O$15=""),2,IF(AND(A25='Tela de entrada'!$N$12,'Tela de entrada'!$O$15=1),1,IF(AND('Tela de entrada'!$N$12='Contrato Flexível Prioridade'!A25,'Tela de entrada'!$O$15=2),2,IF(AND('Tela de entrada'!$N$12='Contrato Flexível Prioridade'!A25,'Tela de entrada'!$O$15="",'Tela de entrada'!$S$15&lt;&gt;1),1,IF(AND('Tela de entrada'!$N$12='Contrato Flexível Prioridade'!A25,'Tela de entrada'!$S$15=""),1,2)))))))</f>
        <v>1</v>
      </c>
      <c r="F25">
        <v>1</v>
      </c>
      <c r="G25">
        <v>24</v>
      </c>
      <c r="H25">
        <v>1</v>
      </c>
      <c r="I25" s="1">
        <f>INDEX('Tela de entrada'!$C$20:$C$763,MATCH(G25,'Tela de entrada'!$B$20:$B$763,0),1)</f>
        <v>44</v>
      </c>
      <c r="J25">
        <v>0</v>
      </c>
      <c r="K25">
        <f t="shared" si="2"/>
        <v>44</v>
      </c>
      <c r="L25" s="1">
        <f>SUMIFS('Contrato Flexível Percentual'!$R$2:$R$745,'Contrato Flexível Percentual'!$C$2:$C$745,'Contrato Flexível Prioridade'!F25,'Contrato Flexível Percentual'!$D$2:$D$745,'Contrato Flexível Prioridade'!G25)+SUMIFS('Contrato Firme'!N$2:N$745,'Contrato Firme'!$C$2:$C$745,'Contrato Flexível Prioridade'!F25,'Contrato Flexível Percentual'!$D$2:$D$745,'Contrato Flexível Prioridade'!G25)+'Tela de entrada'!$O$13+'Tela de entrada'!$S$13</f>
        <v>23.8</v>
      </c>
      <c r="M25" s="1">
        <f t="shared" si="3"/>
        <v>20.2</v>
      </c>
      <c r="N25" s="1">
        <f>IF(D25=1,'Tela de entrada'!$O$14-'Tela de entrada'!$O$13,'Tela de entrada'!$S$14-'Tela de entrada'!$S$13)</f>
        <v>15</v>
      </c>
      <c r="O25" s="1">
        <f t="shared" si="4"/>
        <v>20.2</v>
      </c>
      <c r="P25" s="1">
        <f t="shared" si="5"/>
        <v>15</v>
      </c>
      <c r="Q25" s="1">
        <f>IF(D25=1,'Tela de entrada'!$O$13+P25,'Tela de entrada'!$S$13+P25)</f>
        <v>15</v>
      </c>
    </row>
    <row r="26" spans="1:17" x14ac:dyDescent="0.25">
      <c r="A26" t="str">
        <f t="shared" si="6"/>
        <v>Contrato 1</v>
      </c>
      <c r="B26" t="str">
        <f t="shared" si="7"/>
        <v>Contrato 125</v>
      </c>
      <c r="C26">
        <v>1</v>
      </c>
      <c r="D26">
        <v>1</v>
      </c>
      <c r="E26">
        <f>IF(AND(A26='Tela de entrada'!$R$12,'Tela de entrada'!$S$15=1),1,IF(AND(A26='Tela de entrada'!$R$12,'Tela de entrada'!$S$15="",'Tela de entrada'!$O$15=2),1,IF(AND('Tela de entrada'!$R$12='Contrato Flexível Prioridade'!A26,'Tela de entrada'!$S$15="",'Tela de entrada'!$O$15=""),2,IF(AND(A26='Tela de entrada'!$N$12,'Tela de entrada'!$O$15=1),1,IF(AND('Tela de entrada'!$N$12='Contrato Flexível Prioridade'!A26,'Tela de entrada'!$O$15=2),2,IF(AND('Tela de entrada'!$N$12='Contrato Flexível Prioridade'!A26,'Tela de entrada'!$O$15="",'Tela de entrada'!$S$15&lt;&gt;1),1,IF(AND('Tela de entrada'!$N$12='Contrato Flexível Prioridade'!A26,'Tela de entrada'!$S$15=""),1,2)))))))</f>
        <v>1</v>
      </c>
      <c r="F26">
        <v>1</v>
      </c>
      <c r="G26">
        <v>25</v>
      </c>
      <c r="H26">
        <v>1</v>
      </c>
      <c r="I26" s="1">
        <f>INDEX('Tela de entrada'!$C$20:$C$763,MATCH(G26,'Tela de entrada'!$B$20:$B$763,0),1)</f>
        <v>33</v>
      </c>
      <c r="J26">
        <v>0</v>
      </c>
      <c r="K26">
        <f t="shared" si="2"/>
        <v>33</v>
      </c>
      <c r="L26" s="1">
        <f>SUMIFS('Contrato Flexível Percentual'!$R$2:$R$745,'Contrato Flexível Percentual'!$C$2:$C$745,'Contrato Flexível Prioridade'!F26,'Contrato Flexível Percentual'!$D$2:$D$745,'Contrato Flexível Prioridade'!G26)+SUMIFS('Contrato Firme'!N$2:N$745,'Contrato Firme'!$C$2:$C$745,'Contrato Flexível Prioridade'!F26,'Contrato Flexível Percentual'!$D$2:$D$745,'Contrato Flexível Prioridade'!G26)+'Tela de entrada'!$O$13+'Tela de entrada'!$S$13</f>
        <v>19.053890893960364</v>
      </c>
      <c r="M26" s="1">
        <f t="shared" si="3"/>
        <v>13.946109106039636</v>
      </c>
      <c r="N26" s="1">
        <f>IF(D26=1,'Tela de entrada'!$O$14-'Tela de entrada'!$O$13,'Tela de entrada'!$S$14-'Tela de entrada'!$S$13)</f>
        <v>15</v>
      </c>
      <c r="O26" s="1">
        <f t="shared" si="4"/>
        <v>13.946109106039636</v>
      </c>
      <c r="P26" s="1">
        <f t="shared" si="5"/>
        <v>13.946109106039636</v>
      </c>
      <c r="Q26" s="1">
        <f>IF(D26=1,'Tela de entrada'!$O$13+P26,'Tela de entrada'!$S$13+P26)</f>
        <v>13.946109106039636</v>
      </c>
    </row>
    <row r="27" spans="1:17" x14ac:dyDescent="0.25">
      <c r="A27" t="str">
        <f t="shared" si="6"/>
        <v>Contrato 1</v>
      </c>
      <c r="B27" t="str">
        <f t="shared" si="7"/>
        <v>Contrato 126</v>
      </c>
      <c r="C27">
        <v>1</v>
      </c>
      <c r="D27">
        <v>1</v>
      </c>
      <c r="E27">
        <f>IF(AND(A27='Tela de entrada'!$R$12,'Tela de entrada'!$S$15=1),1,IF(AND(A27='Tela de entrada'!$R$12,'Tela de entrada'!$S$15="",'Tela de entrada'!$O$15=2),1,IF(AND('Tela de entrada'!$R$12='Contrato Flexível Prioridade'!A27,'Tela de entrada'!$S$15="",'Tela de entrada'!$O$15=""),2,IF(AND(A27='Tela de entrada'!$N$12,'Tela de entrada'!$O$15=1),1,IF(AND('Tela de entrada'!$N$12='Contrato Flexível Prioridade'!A27,'Tela de entrada'!$O$15=2),2,IF(AND('Tela de entrada'!$N$12='Contrato Flexível Prioridade'!A27,'Tela de entrada'!$O$15="",'Tela de entrada'!$S$15&lt;&gt;1),1,IF(AND('Tela de entrada'!$N$12='Contrato Flexível Prioridade'!A27,'Tela de entrada'!$S$15=""),1,2)))))))</f>
        <v>1</v>
      </c>
      <c r="F27">
        <v>1</v>
      </c>
      <c r="G27">
        <v>26</v>
      </c>
      <c r="H27">
        <v>1</v>
      </c>
      <c r="I27" s="1">
        <f>INDEX('Tela de entrada'!$C$20:$C$763,MATCH(G27,'Tela de entrada'!$B$20:$B$763,0),1)</f>
        <v>13</v>
      </c>
      <c r="J27">
        <v>0</v>
      </c>
      <c r="K27">
        <f t="shared" si="2"/>
        <v>13</v>
      </c>
      <c r="L27" s="1">
        <f>SUMIFS('Contrato Flexível Percentual'!$R$2:$R$745,'Contrato Flexível Percentual'!$C$2:$C$745,'Contrato Flexível Prioridade'!F27,'Contrato Flexível Percentual'!$D$2:$D$745,'Contrato Flexível Prioridade'!G27)+SUMIFS('Contrato Firme'!N$2:N$745,'Contrato Firme'!$C$2:$C$745,'Contrato Flexível Prioridade'!F27,'Contrato Flexível Percentual'!$D$2:$D$745,'Contrato Flexível Prioridade'!G27)+'Tela de entrada'!$O$13+'Tela de entrada'!$S$13</f>
        <v>8.0997602959666555</v>
      </c>
      <c r="M27" s="1">
        <f t="shared" si="3"/>
        <v>4.9002397040333445</v>
      </c>
      <c r="N27" s="1">
        <f>IF(D27=1,'Tela de entrada'!$O$14-'Tela de entrada'!$O$13,'Tela de entrada'!$S$14-'Tela de entrada'!$S$13)</f>
        <v>15</v>
      </c>
      <c r="O27" s="1">
        <f t="shared" si="4"/>
        <v>4.9002397040333445</v>
      </c>
      <c r="P27" s="1">
        <f t="shared" si="5"/>
        <v>4.9002397040333445</v>
      </c>
      <c r="Q27" s="1">
        <f>IF(D27=1,'Tela de entrada'!$O$13+P27,'Tela de entrada'!$S$13+P27)</f>
        <v>4.9002397040333445</v>
      </c>
    </row>
    <row r="28" spans="1:17" x14ac:dyDescent="0.25">
      <c r="A28" t="str">
        <f t="shared" si="6"/>
        <v>Contrato 1</v>
      </c>
      <c r="B28" t="str">
        <f t="shared" si="7"/>
        <v>Contrato 127</v>
      </c>
      <c r="C28">
        <v>1</v>
      </c>
      <c r="D28">
        <v>1</v>
      </c>
      <c r="E28">
        <f>IF(AND(A28='Tela de entrada'!$R$12,'Tela de entrada'!$S$15=1),1,IF(AND(A28='Tela de entrada'!$R$12,'Tela de entrada'!$S$15="",'Tela de entrada'!$O$15=2),1,IF(AND('Tela de entrada'!$R$12='Contrato Flexível Prioridade'!A28,'Tela de entrada'!$S$15="",'Tela de entrada'!$O$15=""),2,IF(AND(A28='Tela de entrada'!$N$12,'Tela de entrada'!$O$15=1),1,IF(AND('Tela de entrada'!$N$12='Contrato Flexível Prioridade'!A28,'Tela de entrada'!$O$15=2),2,IF(AND('Tela de entrada'!$N$12='Contrato Flexível Prioridade'!A28,'Tela de entrada'!$O$15="",'Tela de entrada'!$S$15&lt;&gt;1),1,IF(AND('Tela de entrada'!$N$12='Contrato Flexível Prioridade'!A28,'Tela de entrada'!$S$15=""),1,2)))))))</f>
        <v>1</v>
      </c>
      <c r="F28">
        <v>1</v>
      </c>
      <c r="G28">
        <v>27</v>
      </c>
      <c r="H28">
        <v>1</v>
      </c>
      <c r="I28" s="1">
        <f>INDEX('Tela de entrada'!$C$20:$C$763,MATCH(G28,'Tela de entrada'!$B$20:$B$763,0),1)</f>
        <v>35</v>
      </c>
      <c r="J28">
        <v>0</v>
      </c>
      <c r="K28">
        <f t="shared" si="2"/>
        <v>35</v>
      </c>
      <c r="L28" s="1">
        <f>SUMIFS('Contrato Flexível Percentual'!$R$2:$R$745,'Contrato Flexível Percentual'!$C$2:$C$745,'Contrato Flexível Prioridade'!F28,'Contrato Flexível Percentual'!$D$2:$D$745,'Contrato Flexível Prioridade'!G28)+SUMIFS('Contrato Firme'!N$2:N$745,'Contrato Firme'!$C$2:$C$745,'Contrato Flexível Prioridade'!F28,'Contrato Flexível Percentual'!$D$2:$D$745,'Contrato Flexível Prioridade'!G28)+'Tela de entrada'!$O$13+'Tela de entrada'!$S$13</f>
        <v>20.149303953759738</v>
      </c>
      <c r="M28" s="1">
        <f t="shared" si="3"/>
        <v>14.850696046240262</v>
      </c>
      <c r="N28" s="1">
        <f>IF(D28=1,'Tela de entrada'!$O$14-'Tela de entrada'!$O$13,'Tela de entrada'!$S$14-'Tela de entrada'!$S$13)</f>
        <v>15</v>
      </c>
      <c r="O28" s="1">
        <f t="shared" si="4"/>
        <v>14.850696046240262</v>
      </c>
      <c r="P28" s="1">
        <f t="shared" si="5"/>
        <v>14.850696046240262</v>
      </c>
      <c r="Q28" s="1">
        <f>IF(D28=1,'Tela de entrada'!$O$13+P28,'Tela de entrada'!$S$13+P28)</f>
        <v>14.850696046240262</v>
      </c>
    </row>
    <row r="29" spans="1:17" x14ac:dyDescent="0.25">
      <c r="A29" t="str">
        <f t="shared" si="6"/>
        <v>Contrato 1</v>
      </c>
      <c r="B29" t="str">
        <f t="shared" si="7"/>
        <v>Contrato 128</v>
      </c>
      <c r="C29">
        <v>1</v>
      </c>
      <c r="D29">
        <v>1</v>
      </c>
      <c r="E29">
        <f>IF(AND(A29='Tela de entrada'!$R$12,'Tela de entrada'!$S$15=1),1,IF(AND(A29='Tela de entrada'!$R$12,'Tela de entrada'!$S$15="",'Tela de entrada'!$O$15=2),1,IF(AND('Tela de entrada'!$R$12='Contrato Flexível Prioridade'!A29,'Tela de entrada'!$S$15="",'Tela de entrada'!$O$15=""),2,IF(AND(A29='Tela de entrada'!$N$12,'Tela de entrada'!$O$15=1),1,IF(AND('Tela de entrada'!$N$12='Contrato Flexível Prioridade'!A29,'Tela de entrada'!$O$15=2),2,IF(AND('Tela de entrada'!$N$12='Contrato Flexível Prioridade'!A29,'Tela de entrada'!$O$15="",'Tela de entrada'!$S$15&lt;&gt;1),1,IF(AND('Tela de entrada'!$N$12='Contrato Flexível Prioridade'!A29,'Tela de entrada'!$S$15=""),1,2)))))))</f>
        <v>1</v>
      </c>
      <c r="F29">
        <v>1</v>
      </c>
      <c r="G29">
        <v>28</v>
      </c>
      <c r="H29">
        <v>1</v>
      </c>
      <c r="I29" s="1">
        <f>INDEX('Tela de entrada'!$C$20:$C$763,MATCH(G29,'Tela de entrada'!$B$20:$B$763,0),1)</f>
        <v>22</v>
      </c>
      <c r="J29">
        <v>0</v>
      </c>
      <c r="K29">
        <f t="shared" si="2"/>
        <v>22</v>
      </c>
      <c r="L29" s="1">
        <f>SUMIFS('Contrato Flexível Percentual'!$R$2:$R$745,'Contrato Flexível Percentual'!$C$2:$C$745,'Contrato Flexível Prioridade'!F29,'Contrato Flexível Percentual'!$D$2:$D$745,'Contrato Flexível Prioridade'!G29)+SUMIFS('Contrato Firme'!N$2:N$745,'Contrato Firme'!$C$2:$C$745,'Contrato Flexível Prioridade'!F29,'Contrato Flexível Percentual'!$D$2:$D$745,'Contrato Flexível Prioridade'!G29)+'Tela de entrada'!$O$13+'Tela de entrada'!$S$13</f>
        <v>13.029119065063828</v>
      </c>
      <c r="M29" s="1">
        <f t="shared" si="3"/>
        <v>8.9708809349361722</v>
      </c>
      <c r="N29" s="1">
        <f>IF(D29=1,'Tela de entrada'!$O$14-'Tela de entrada'!$O$13,'Tela de entrada'!$S$14-'Tela de entrada'!$S$13)</f>
        <v>15</v>
      </c>
      <c r="O29" s="1">
        <f t="shared" si="4"/>
        <v>8.9708809349361722</v>
      </c>
      <c r="P29" s="1">
        <f t="shared" si="5"/>
        <v>8.9708809349361722</v>
      </c>
      <c r="Q29" s="1">
        <f>IF(D29=1,'Tela de entrada'!$O$13+P29,'Tela de entrada'!$S$13+P29)</f>
        <v>8.9708809349361722</v>
      </c>
    </row>
    <row r="30" spans="1:17" x14ac:dyDescent="0.25">
      <c r="A30" t="str">
        <f t="shared" si="6"/>
        <v>Contrato 1</v>
      </c>
      <c r="B30" t="str">
        <f t="shared" si="7"/>
        <v>Contrato 129</v>
      </c>
      <c r="C30">
        <v>1</v>
      </c>
      <c r="D30">
        <v>1</v>
      </c>
      <c r="E30">
        <f>IF(AND(A30='Tela de entrada'!$R$12,'Tela de entrada'!$S$15=1),1,IF(AND(A30='Tela de entrada'!$R$12,'Tela de entrada'!$S$15="",'Tela de entrada'!$O$15=2),1,IF(AND('Tela de entrada'!$R$12='Contrato Flexível Prioridade'!A30,'Tela de entrada'!$S$15="",'Tela de entrada'!$O$15=""),2,IF(AND(A30='Tela de entrada'!$N$12,'Tela de entrada'!$O$15=1),1,IF(AND('Tela de entrada'!$N$12='Contrato Flexível Prioridade'!A30,'Tela de entrada'!$O$15=2),2,IF(AND('Tela de entrada'!$N$12='Contrato Flexível Prioridade'!A30,'Tela de entrada'!$O$15="",'Tela de entrada'!$S$15&lt;&gt;1),1,IF(AND('Tela de entrada'!$N$12='Contrato Flexível Prioridade'!A30,'Tela de entrada'!$S$15=""),1,2)))))))</f>
        <v>1</v>
      </c>
      <c r="F30">
        <v>1</v>
      </c>
      <c r="G30">
        <v>29</v>
      </c>
      <c r="H30">
        <v>1</v>
      </c>
      <c r="I30" s="1">
        <f>INDEX('Tela de entrada'!$C$20:$C$763,MATCH(G30,'Tela de entrada'!$B$20:$B$763,0),1)</f>
        <v>15</v>
      </c>
      <c r="J30">
        <v>0</v>
      </c>
      <c r="K30">
        <f t="shared" si="2"/>
        <v>15</v>
      </c>
      <c r="L30" s="1">
        <f>SUMIFS('Contrato Flexível Percentual'!$R$2:$R$745,'Contrato Flexível Percentual'!$C$2:$C$745,'Contrato Flexível Prioridade'!F30,'Contrato Flexível Percentual'!$D$2:$D$745,'Contrato Flexível Prioridade'!G30)+SUMIFS('Contrato Firme'!N$2:N$745,'Contrato Firme'!$C$2:$C$745,'Contrato Flexível Prioridade'!F30,'Contrato Flexível Percentual'!$D$2:$D$745,'Contrato Flexível Prioridade'!G30)+'Tela de entrada'!$O$13+'Tela de entrada'!$S$13</f>
        <v>9.1951733557660269</v>
      </c>
      <c r="M30" s="1">
        <f t="shared" si="3"/>
        <v>5.8048266442339731</v>
      </c>
      <c r="N30" s="1">
        <f>IF(D30=1,'Tela de entrada'!$O$14-'Tela de entrada'!$O$13,'Tela de entrada'!$S$14-'Tela de entrada'!$S$13)</f>
        <v>15</v>
      </c>
      <c r="O30" s="1">
        <f t="shared" si="4"/>
        <v>5.8048266442339731</v>
      </c>
      <c r="P30" s="1">
        <f t="shared" si="5"/>
        <v>5.8048266442339731</v>
      </c>
      <c r="Q30" s="1">
        <f>IF(D30=1,'Tela de entrada'!$O$13+P30,'Tela de entrada'!$S$13+P30)</f>
        <v>5.8048266442339731</v>
      </c>
    </row>
    <row r="31" spans="1:17" x14ac:dyDescent="0.25">
      <c r="A31" t="str">
        <f t="shared" si="6"/>
        <v>Contrato 1</v>
      </c>
      <c r="B31" t="str">
        <f t="shared" si="7"/>
        <v>Contrato 130</v>
      </c>
      <c r="C31">
        <v>1</v>
      </c>
      <c r="D31">
        <v>1</v>
      </c>
      <c r="E31">
        <f>IF(AND(A31='Tela de entrada'!$R$12,'Tela de entrada'!$S$15=1),1,IF(AND(A31='Tela de entrada'!$R$12,'Tela de entrada'!$S$15="",'Tela de entrada'!$O$15=2),1,IF(AND('Tela de entrada'!$R$12='Contrato Flexível Prioridade'!A31,'Tela de entrada'!$S$15="",'Tela de entrada'!$O$15=""),2,IF(AND(A31='Tela de entrada'!$N$12,'Tela de entrada'!$O$15=1),1,IF(AND('Tela de entrada'!$N$12='Contrato Flexível Prioridade'!A31,'Tela de entrada'!$O$15=2),2,IF(AND('Tela de entrada'!$N$12='Contrato Flexível Prioridade'!A31,'Tela de entrada'!$O$15="",'Tela de entrada'!$S$15&lt;&gt;1),1,IF(AND('Tela de entrada'!$N$12='Contrato Flexível Prioridade'!A31,'Tela de entrada'!$S$15=""),1,2)))))))</f>
        <v>1</v>
      </c>
      <c r="F31">
        <v>1</v>
      </c>
      <c r="G31">
        <v>30</v>
      </c>
      <c r="H31">
        <v>1</v>
      </c>
      <c r="I31" s="1">
        <f>INDEX('Tela de entrada'!$C$20:$C$763,MATCH(G31,'Tela de entrada'!$B$20:$B$763,0),1)</f>
        <v>49</v>
      </c>
      <c r="J31">
        <v>0</v>
      </c>
      <c r="K31">
        <f t="shared" si="2"/>
        <v>49</v>
      </c>
      <c r="L31" s="1">
        <f>SUMIFS('Contrato Flexível Percentual'!$R$2:$R$745,'Contrato Flexível Percentual'!$C$2:$C$745,'Contrato Flexível Prioridade'!F31,'Contrato Flexível Percentual'!$D$2:$D$745,'Contrato Flexível Prioridade'!G31)+SUMIFS('Contrato Firme'!N$2:N$745,'Contrato Firme'!$C$2:$C$745,'Contrato Flexível Prioridade'!F31,'Contrato Flexível Percentual'!$D$2:$D$745,'Contrato Flexível Prioridade'!G31)+'Tela de entrada'!$O$13+'Tela de entrada'!$S$13</f>
        <v>24.799999999999997</v>
      </c>
      <c r="M31" s="1">
        <f t="shared" si="3"/>
        <v>24.200000000000003</v>
      </c>
      <c r="N31" s="1">
        <f>IF(D31=1,'Tela de entrada'!$O$14-'Tela de entrada'!$O$13,'Tela de entrada'!$S$14-'Tela de entrada'!$S$13)</f>
        <v>15</v>
      </c>
      <c r="O31" s="1">
        <f t="shared" si="4"/>
        <v>24.200000000000003</v>
      </c>
      <c r="P31" s="1">
        <f t="shared" si="5"/>
        <v>15</v>
      </c>
      <c r="Q31" s="1">
        <f>IF(D31=1,'Tela de entrada'!$O$13+P31,'Tela de entrada'!$S$13+P31)</f>
        <v>15</v>
      </c>
    </row>
    <row r="32" spans="1:17" x14ac:dyDescent="0.25">
      <c r="A32" t="str">
        <f t="shared" si="6"/>
        <v>Contrato 1</v>
      </c>
      <c r="B32" t="str">
        <f t="shared" si="7"/>
        <v>Contrato 131</v>
      </c>
      <c r="C32">
        <v>1</v>
      </c>
      <c r="D32">
        <v>1</v>
      </c>
      <c r="E32">
        <f>IF(AND(A32='Tela de entrada'!$R$12,'Tela de entrada'!$S$15=1),1,IF(AND(A32='Tela de entrada'!$R$12,'Tela de entrada'!$S$15="",'Tela de entrada'!$O$15=2),1,IF(AND('Tela de entrada'!$R$12='Contrato Flexível Prioridade'!A32,'Tela de entrada'!$S$15="",'Tela de entrada'!$O$15=""),2,IF(AND(A32='Tela de entrada'!$N$12,'Tela de entrada'!$O$15=1),1,IF(AND('Tela de entrada'!$N$12='Contrato Flexível Prioridade'!A32,'Tela de entrada'!$O$15=2),2,IF(AND('Tela de entrada'!$N$12='Contrato Flexível Prioridade'!A32,'Tela de entrada'!$O$15="",'Tela de entrada'!$S$15&lt;&gt;1),1,IF(AND('Tela de entrada'!$N$12='Contrato Flexível Prioridade'!A32,'Tela de entrada'!$S$15=""),1,2)))))))</f>
        <v>1</v>
      </c>
      <c r="F32">
        <v>1</v>
      </c>
      <c r="G32">
        <v>31</v>
      </c>
      <c r="H32">
        <v>1</v>
      </c>
      <c r="I32" s="1">
        <f>INDEX('Tela de entrada'!$C$20:$C$763,MATCH(G32,'Tela de entrada'!$B$20:$B$763,0),1)</f>
        <v>5</v>
      </c>
      <c r="J32">
        <v>0</v>
      </c>
      <c r="K32">
        <f t="shared" si="2"/>
        <v>5</v>
      </c>
      <c r="L32" s="1">
        <f>SUMIFS('Contrato Flexível Percentual'!$R$2:$R$745,'Contrato Flexível Percentual'!$C$2:$C$745,'Contrato Flexível Prioridade'!F32,'Contrato Flexível Percentual'!$D$2:$D$745,'Contrato Flexível Prioridade'!G32)+SUMIFS('Contrato Firme'!N$2:N$745,'Contrato Firme'!$C$2:$C$745,'Contrato Flexível Prioridade'!F32,'Contrato Flexível Percentual'!$D$2:$D$745,'Contrato Flexível Prioridade'!G32)+'Tela de entrada'!$O$13+'Tela de entrada'!$S$13</f>
        <v>4.7836603258165944</v>
      </c>
      <c r="M32" s="1">
        <f t="shared" si="3"/>
        <v>0.21633967418340561</v>
      </c>
      <c r="N32" s="1">
        <f>IF(D32=1,'Tela de entrada'!$O$14-'Tela de entrada'!$O$13,'Tela de entrada'!$S$14-'Tela de entrada'!$S$13)</f>
        <v>15</v>
      </c>
      <c r="O32" s="1">
        <f t="shared" si="4"/>
        <v>0.21633967418340561</v>
      </c>
      <c r="P32" s="1">
        <f t="shared" si="5"/>
        <v>0.21633967418340561</v>
      </c>
      <c r="Q32" s="1">
        <f>IF(D32=1,'Tela de entrada'!$O$13+P32,'Tela de entrada'!$S$13+P32)</f>
        <v>0.21633967418340561</v>
      </c>
    </row>
    <row r="33" spans="1:17" x14ac:dyDescent="0.25">
      <c r="A33" t="str">
        <f t="shared" si="6"/>
        <v>Contrato 1</v>
      </c>
      <c r="B33" t="str">
        <f t="shared" si="7"/>
        <v>Contrato 132</v>
      </c>
      <c r="C33">
        <v>1</v>
      </c>
      <c r="D33">
        <v>1</v>
      </c>
      <c r="E33">
        <f>IF(AND(A33='Tela de entrada'!$R$12,'Tela de entrada'!$S$15=1),1,IF(AND(A33='Tela de entrada'!$R$12,'Tela de entrada'!$S$15="",'Tela de entrada'!$O$15=2),1,IF(AND('Tela de entrada'!$R$12='Contrato Flexível Prioridade'!A33,'Tela de entrada'!$S$15="",'Tela de entrada'!$O$15=""),2,IF(AND(A33='Tela de entrada'!$N$12,'Tela de entrada'!$O$15=1),1,IF(AND('Tela de entrada'!$N$12='Contrato Flexível Prioridade'!A33,'Tela de entrada'!$O$15=2),2,IF(AND('Tela de entrada'!$N$12='Contrato Flexível Prioridade'!A33,'Tela de entrada'!$O$15="",'Tela de entrada'!$S$15&lt;&gt;1),1,IF(AND('Tela de entrada'!$N$12='Contrato Flexível Prioridade'!A33,'Tela de entrada'!$S$15=""),1,2)))))))</f>
        <v>1</v>
      </c>
      <c r="F33">
        <v>1</v>
      </c>
      <c r="G33">
        <v>32</v>
      </c>
      <c r="H33">
        <v>1</v>
      </c>
      <c r="I33" s="1">
        <f>INDEX('Tela de entrada'!$C$20:$C$763,MATCH(G33,'Tela de entrada'!$B$20:$B$763,0),1)</f>
        <v>32</v>
      </c>
      <c r="J33">
        <v>0</v>
      </c>
      <c r="K33">
        <f t="shared" si="2"/>
        <v>32</v>
      </c>
      <c r="L33" s="1">
        <f>SUMIFS('Contrato Flexível Percentual'!$R$2:$R$745,'Contrato Flexível Percentual'!$C$2:$C$745,'Contrato Flexível Prioridade'!F33,'Contrato Flexível Percentual'!$D$2:$D$745,'Contrato Flexível Prioridade'!G33)+SUMIFS('Contrato Firme'!N$2:N$745,'Contrato Firme'!$C$2:$C$745,'Contrato Flexível Prioridade'!F33,'Contrato Flexível Percentual'!$D$2:$D$745,'Contrato Flexível Prioridade'!G33)+'Tela de entrada'!$O$13+'Tela de entrada'!$S$13</f>
        <v>18.50618436406068</v>
      </c>
      <c r="M33" s="1">
        <f t="shared" si="3"/>
        <v>13.49381563593932</v>
      </c>
      <c r="N33" s="1">
        <f>IF(D33=1,'Tela de entrada'!$O$14-'Tela de entrada'!$O$13,'Tela de entrada'!$S$14-'Tela de entrada'!$S$13)</f>
        <v>15</v>
      </c>
      <c r="O33" s="1">
        <f t="shared" si="4"/>
        <v>13.49381563593932</v>
      </c>
      <c r="P33" s="1">
        <f t="shared" si="5"/>
        <v>13.49381563593932</v>
      </c>
      <c r="Q33" s="1">
        <f>IF(D33=1,'Tela de entrada'!$O$13+P33,'Tela de entrada'!$S$13+P33)</f>
        <v>13.49381563593932</v>
      </c>
    </row>
    <row r="34" spans="1:17" x14ac:dyDescent="0.25">
      <c r="A34" t="str">
        <f t="shared" si="6"/>
        <v>Contrato 1</v>
      </c>
      <c r="B34" t="str">
        <f t="shared" si="7"/>
        <v>Contrato 133</v>
      </c>
      <c r="C34">
        <v>1</v>
      </c>
      <c r="D34">
        <v>1</v>
      </c>
      <c r="E34">
        <f>IF(AND(A34='Tela de entrada'!$R$12,'Tela de entrada'!$S$15=1),1,IF(AND(A34='Tela de entrada'!$R$12,'Tela de entrada'!$S$15="",'Tela de entrada'!$O$15=2),1,IF(AND('Tela de entrada'!$R$12='Contrato Flexível Prioridade'!A34,'Tela de entrada'!$S$15="",'Tela de entrada'!$O$15=""),2,IF(AND(A34='Tela de entrada'!$N$12,'Tela de entrada'!$O$15=1),1,IF(AND('Tela de entrada'!$N$12='Contrato Flexível Prioridade'!A34,'Tela de entrada'!$O$15=2),2,IF(AND('Tela de entrada'!$N$12='Contrato Flexível Prioridade'!A34,'Tela de entrada'!$O$15="",'Tela de entrada'!$S$15&lt;&gt;1),1,IF(AND('Tela de entrada'!$N$12='Contrato Flexível Prioridade'!A34,'Tela de entrada'!$S$15=""),1,2)))))))</f>
        <v>1</v>
      </c>
      <c r="F34">
        <v>1</v>
      </c>
      <c r="G34">
        <v>33</v>
      </c>
      <c r="H34">
        <v>1</v>
      </c>
      <c r="I34" s="1">
        <f>INDEX('Tela de entrada'!$C$20:$C$763,MATCH(G34,'Tela de entrada'!$B$20:$B$763,0),1)</f>
        <v>14</v>
      </c>
      <c r="J34">
        <v>0</v>
      </c>
      <c r="K34">
        <f t="shared" si="2"/>
        <v>14</v>
      </c>
      <c r="L34" s="1">
        <f>SUMIFS('Contrato Flexível Percentual'!$R$2:$R$745,'Contrato Flexível Percentual'!$C$2:$C$745,'Contrato Flexível Prioridade'!F34,'Contrato Flexível Percentual'!$D$2:$D$745,'Contrato Flexível Prioridade'!G34)+SUMIFS('Contrato Firme'!N$2:N$745,'Contrato Firme'!$C$2:$C$745,'Contrato Flexível Prioridade'!F34,'Contrato Flexível Percentual'!$D$2:$D$745,'Contrato Flexível Prioridade'!G34)+'Tela de entrada'!$O$13+'Tela de entrada'!$S$13</f>
        <v>8.6474668258663421</v>
      </c>
      <c r="M34" s="1">
        <f t="shared" si="3"/>
        <v>5.3525331741336579</v>
      </c>
      <c r="N34" s="1">
        <f>IF(D34=1,'Tela de entrada'!$O$14-'Tela de entrada'!$O$13,'Tela de entrada'!$S$14-'Tela de entrada'!$S$13)</f>
        <v>15</v>
      </c>
      <c r="O34" s="1">
        <f t="shared" si="4"/>
        <v>5.3525331741336579</v>
      </c>
      <c r="P34" s="1">
        <f t="shared" si="5"/>
        <v>5.3525331741336579</v>
      </c>
      <c r="Q34" s="1">
        <f>IF(D34=1,'Tela de entrada'!$O$13+P34,'Tela de entrada'!$S$13+P34)</f>
        <v>5.3525331741336579</v>
      </c>
    </row>
    <row r="35" spans="1:17" x14ac:dyDescent="0.25">
      <c r="A35" t="str">
        <f t="shared" si="6"/>
        <v>Contrato 1</v>
      </c>
      <c r="B35" t="str">
        <f t="shared" si="7"/>
        <v>Contrato 134</v>
      </c>
      <c r="C35">
        <v>1</v>
      </c>
      <c r="D35">
        <v>1</v>
      </c>
      <c r="E35">
        <f>IF(AND(A35='Tela de entrada'!$R$12,'Tela de entrada'!$S$15=1),1,IF(AND(A35='Tela de entrada'!$R$12,'Tela de entrada'!$S$15="",'Tela de entrada'!$O$15=2),1,IF(AND('Tela de entrada'!$R$12='Contrato Flexível Prioridade'!A35,'Tela de entrada'!$S$15="",'Tela de entrada'!$O$15=""),2,IF(AND(A35='Tela de entrada'!$N$12,'Tela de entrada'!$O$15=1),1,IF(AND('Tela de entrada'!$N$12='Contrato Flexível Prioridade'!A35,'Tela de entrada'!$O$15=2),2,IF(AND('Tela de entrada'!$N$12='Contrato Flexível Prioridade'!A35,'Tela de entrada'!$O$15="",'Tela de entrada'!$S$15&lt;&gt;1),1,IF(AND('Tela de entrada'!$N$12='Contrato Flexível Prioridade'!A35,'Tela de entrada'!$S$15=""),1,2)))))))</f>
        <v>1</v>
      </c>
      <c r="F35">
        <v>1</v>
      </c>
      <c r="G35">
        <v>34</v>
      </c>
      <c r="H35">
        <v>1</v>
      </c>
      <c r="I35" s="1">
        <f>INDEX('Tela de entrada'!$C$20:$C$763,MATCH(G35,'Tela de entrada'!$B$20:$B$763,0),1)</f>
        <v>18</v>
      </c>
      <c r="J35">
        <v>0</v>
      </c>
      <c r="K35">
        <f t="shared" si="2"/>
        <v>18</v>
      </c>
      <c r="L35" s="1">
        <f>SUMIFS('Contrato Flexível Percentual'!$R$2:$R$745,'Contrato Flexível Percentual'!$C$2:$C$745,'Contrato Flexível Prioridade'!F35,'Contrato Flexível Percentual'!$D$2:$D$745,'Contrato Flexível Prioridade'!G35)+SUMIFS('Contrato Firme'!N$2:N$745,'Contrato Firme'!$C$2:$C$745,'Contrato Flexível Prioridade'!F35,'Contrato Flexível Percentual'!$D$2:$D$745,'Contrato Flexível Prioridade'!G35)+'Tela de entrada'!$O$13+'Tela de entrada'!$S$13</f>
        <v>10.838292945465083</v>
      </c>
      <c r="M35" s="1">
        <f t="shared" si="3"/>
        <v>7.1617070545349168</v>
      </c>
      <c r="N35" s="1">
        <f>IF(D35=1,'Tela de entrada'!$O$14-'Tela de entrada'!$O$13,'Tela de entrada'!$S$14-'Tela de entrada'!$S$13)</f>
        <v>15</v>
      </c>
      <c r="O35" s="1">
        <f t="shared" si="4"/>
        <v>7.1617070545349168</v>
      </c>
      <c r="P35" s="1">
        <f t="shared" si="5"/>
        <v>7.1617070545349168</v>
      </c>
      <c r="Q35" s="1">
        <f>IF(D35=1,'Tela de entrada'!$O$13+P35,'Tela de entrada'!$S$13+P35)</f>
        <v>7.1617070545349168</v>
      </c>
    </row>
    <row r="36" spans="1:17" x14ac:dyDescent="0.25">
      <c r="A36" t="str">
        <f t="shared" si="6"/>
        <v>Contrato 1</v>
      </c>
      <c r="B36" t="str">
        <f t="shared" si="7"/>
        <v>Contrato 135</v>
      </c>
      <c r="C36">
        <v>1</v>
      </c>
      <c r="D36">
        <v>1</v>
      </c>
      <c r="E36">
        <f>IF(AND(A36='Tela de entrada'!$R$12,'Tela de entrada'!$S$15=1),1,IF(AND(A36='Tela de entrada'!$R$12,'Tela de entrada'!$S$15="",'Tela de entrada'!$O$15=2),1,IF(AND('Tela de entrada'!$R$12='Contrato Flexível Prioridade'!A36,'Tela de entrada'!$S$15="",'Tela de entrada'!$O$15=""),2,IF(AND(A36='Tela de entrada'!$N$12,'Tela de entrada'!$O$15=1),1,IF(AND('Tela de entrada'!$N$12='Contrato Flexível Prioridade'!A36,'Tela de entrada'!$O$15=2),2,IF(AND('Tela de entrada'!$N$12='Contrato Flexível Prioridade'!A36,'Tela de entrada'!$O$15="",'Tela de entrada'!$S$15&lt;&gt;1),1,IF(AND('Tela de entrada'!$N$12='Contrato Flexível Prioridade'!A36,'Tela de entrada'!$S$15=""),1,2)))))))</f>
        <v>1</v>
      </c>
      <c r="F36">
        <v>1</v>
      </c>
      <c r="G36">
        <v>35</v>
      </c>
      <c r="H36">
        <v>1</v>
      </c>
      <c r="I36" s="1">
        <f>INDEX('Tela de entrada'!$C$20:$C$763,MATCH(G36,'Tela de entrada'!$B$20:$B$763,0),1)</f>
        <v>31</v>
      </c>
      <c r="J36">
        <v>0</v>
      </c>
      <c r="K36">
        <f t="shared" si="2"/>
        <v>31</v>
      </c>
      <c r="L36" s="1">
        <f>SUMIFS('Contrato Flexível Percentual'!$R$2:$R$745,'Contrato Flexível Percentual'!$C$2:$C$745,'Contrato Flexível Prioridade'!F36,'Contrato Flexível Percentual'!$D$2:$D$745,'Contrato Flexível Prioridade'!G36)+SUMIFS('Contrato Firme'!N$2:N$745,'Contrato Firme'!$C$2:$C$745,'Contrato Flexível Prioridade'!F36,'Contrato Flexível Percentual'!$D$2:$D$745,'Contrato Flexível Prioridade'!G36)+'Tela de entrada'!$O$13+'Tela de entrada'!$S$13</f>
        <v>17.958477834160995</v>
      </c>
      <c r="M36" s="1">
        <f t="shared" si="3"/>
        <v>13.041522165839005</v>
      </c>
      <c r="N36" s="1">
        <f>IF(D36=1,'Tela de entrada'!$O$14-'Tela de entrada'!$O$13,'Tela de entrada'!$S$14-'Tela de entrada'!$S$13)</f>
        <v>15</v>
      </c>
      <c r="O36" s="1">
        <f t="shared" si="4"/>
        <v>13.041522165839005</v>
      </c>
      <c r="P36" s="1">
        <f t="shared" si="5"/>
        <v>13.041522165839005</v>
      </c>
      <c r="Q36" s="1">
        <f>IF(D36=1,'Tela de entrada'!$O$13+P36,'Tela de entrada'!$S$13+P36)</f>
        <v>13.041522165839005</v>
      </c>
    </row>
    <row r="37" spans="1:17" x14ac:dyDescent="0.25">
      <c r="A37" t="str">
        <f t="shared" si="6"/>
        <v>Contrato 1</v>
      </c>
      <c r="B37" t="str">
        <f t="shared" si="7"/>
        <v>Contrato 136</v>
      </c>
      <c r="C37">
        <v>1</v>
      </c>
      <c r="D37">
        <v>1</v>
      </c>
      <c r="E37">
        <f>IF(AND(A37='Tela de entrada'!$R$12,'Tela de entrada'!$S$15=1),1,IF(AND(A37='Tela de entrada'!$R$12,'Tela de entrada'!$S$15="",'Tela de entrada'!$O$15=2),1,IF(AND('Tela de entrada'!$R$12='Contrato Flexível Prioridade'!A37,'Tela de entrada'!$S$15="",'Tela de entrada'!$O$15=""),2,IF(AND(A37='Tela de entrada'!$N$12,'Tela de entrada'!$O$15=1),1,IF(AND('Tela de entrada'!$N$12='Contrato Flexível Prioridade'!A37,'Tela de entrada'!$O$15=2),2,IF(AND('Tela de entrada'!$N$12='Contrato Flexível Prioridade'!A37,'Tela de entrada'!$O$15="",'Tela de entrada'!$S$15&lt;&gt;1),1,IF(AND('Tela de entrada'!$N$12='Contrato Flexível Prioridade'!A37,'Tela de entrada'!$S$15=""),1,2)))))))</f>
        <v>1</v>
      </c>
      <c r="F37">
        <v>1</v>
      </c>
      <c r="G37">
        <v>36</v>
      </c>
      <c r="H37">
        <v>1</v>
      </c>
      <c r="I37" s="1">
        <f>INDEX('Tela de entrada'!$C$20:$C$763,MATCH(G37,'Tela de entrada'!$B$20:$B$763,0),1)</f>
        <v>8</v>
      </c>
      <c r="J37">
        <v>0</v>
      </c>
      <c r="K37">
        <f t="shared" si="2"/>
        <v>8</v>
      </c>
      <c r="L37" s="1">
        <f>SUMIFS('Contrato Flexível Percentual'!$R$2:$R$745,'Contrato Flexível Percentual'!$C$2:$C$745,'Contrato Flexível Prioridade'!F37,'Contrato Flexível Percentual'!$D$2:$D$745,'Contrato Flexível Prioridade'!G37)+SUMIFS('Contrato Firme'!N$2:N$745,'Contrato Firme'!$C$2:$C$745,'Contrato Flexível Prioridade'!F37,'Contrato Flexível Percentual'!$D$2:$D$745,'Contrato Flexível Prioridade'!G37)+'Tela de entrada'!$O$13+'Tela de entrada'!$S$13</f>
        <v>5.3836603258165949</v>
      </c>
      <c r="M37" s="1">
        <f t="shared" si="3"/>
        <v>2.6163396741834051</v>
      </c>
      <c r="N37" s="1">
        <f>IF(D37=1,'Tela de entrada'!$O$14-'Tela de entrada'!$O$13,'Tela de entrada'!$S$14-'Tela de entrada'!$S$13)</f>
        <v>15</v>
      </c>
      <c r="O37" s="1">
        <f t="shared" si="4"/>
        <v>2.6163396741834051</v>
      </c>
      <c r="P37" s="1">
        <f t="shared" si="5"/>
        <v>2.6163396741834051</v>
      </c>
      <c r="Q37" s="1">
        <f>IF(D37=1,'Tela de entrada'!$O$13+P37,'Tela de entrada'!$S$13+P37)</f>
        <v>2.6163396741834051</v>
      </c>
    </row>
    <row r="38" spans="1:17" x14ac:dyDescent="0.25">
      <c r="A38" t="str">
        <f t="shared" si="6"/>
        <v>Contrato 1</v>
      </c>
      <c r="B38" t="str">
        <f t="shared" si="7"/>
        <v>Contrato 137</v>
      </c>
      <c r="C38">
        <v>1</v>
      </c>
      <c r="D38">
        <v>1</v>
      </c>
      <c r="E38">
        <f>IF(AND(A38='Tela de entrada'!$R$12,'Tela de entrada'!$S$15=1),1,IF(AND(A38='Tela de entrada'!$R$12,'Tela de entrada'!$S$15="",'Tela de entrada'!$O$15=2),1,IF(AND('Tela de entrada'!$R$12='Contrato Flexível Prioridade'!A38,'Tela de entrada'!$S$15="",'Tela de entrada'!$O$15=""),2,IF(AND(A38='Tela de entrada'!$N$12,'Tela de entrada'!$O$15=1),1,IF(AND('Tela de entrada'!$N$12='Contrato Flexível Prioridade'!A38,'Tela de entrada'!$O$15=2),2,IF(AND('Tela de entrada'!$N$12='Contrato Flexível Prioridade'!A38,'Tela de entrada'!$O$15="",'Tela de entrada'!$S$15&lt;&gt;1),1,IF(AND('Tela de entrada'!$N$12='Contrato Flexível Prioridade'!A38,'Tela de entrada'!$S$15=""),1,2)))))))</f>
        <v>1</v>
      </c>
      <c r="F38">
        <v>1</v>
      </c>
      <c r="G38">
        <v>37</v>
      </c>
      <c r="H38">
        <v>1</v>
      </c>
      <c r="I38" s="1">
        <f>INDEX('Tela de entrada'!$C$20:$C$763,MATCH(G38,'Tela de entrada'!$B$20:$B$763,0),1)</f>
        <v>38</v>
      </c>
      <c r="J38">
        <v>0</v>
      </c>
      <c r="K38">
        <f t="shared" si="2"/>
        <v>38</v>
      </c>
      <c r="L38" s="1">
        <f>SUMIFS('Contrato Flexível Percentual'!$R$2:$R$745,'Contrato Flexível Percentual'!$C$2:$C$745,'Contrato Flexível Prioridade'!F38,'Contrato Flexível Percentual'!$D$2:$D$745,'Contrato Flexível Prioridade'!G38)+SUMIFS('Contrato Firme'!N$2:N$745,'Contrato Firme'!$C$2:$C$745,'Contrato Flexível Prioridade'!F38,'Contrato Flexível Percentual'!$D$2:$D$745,'Contrato Flexível Prioridade'!G38)+'Tela de entrada'!$O$13+'Tela de entrada'!$S$13</f>
        <v>21.792423543458796</v>
      </c>
      <c r="M38" s="1">
        <f t="shared" si="3"/>
        <v>16.207576456541204</v>
      </c>
      <c r="N38" s="1">
        <f>IF(D38=1,'Tela de entrada'!$O$14-'Tela de entrada'!$O$13,'Tela de entrada'!$S$14-'Tela de entrada'!$S$13)</f>
        <v>15</v>
      </c>
      <c r="O38" s="1">
        <f t="shared" si="4"/>
        <v>16.207576456541204</v>
      </c>
      <c r="P38" s="1">
        <f t="shared" si="5"/>
        <v>15</v>
      </c>
      <c r="Q38" s="1">
        <f>IF(D38=1,'Tela de entrada'!$O$13+P38,'Tela de entrada'!$S$13+P38)</f>
        <v>15</v>
      </c>
    </row>
    <row r="39" spans="1:17" x14ac:dyDescent="0.25">
      <c r="A39" t="str">
        <f t="shared" si="6"/>
        <v>Contrato 1</v>
      </c>
      <c r="B39" t="str">
        <f t="shared" si="7"/>
        <v>Contrato 138</v>
      </c>
      <c r="C39">
        <v>1</v>
      </c>
      <c r="D39">
        <v>1</v>
      </c>
      <c r="E39">
        <f>IF(AND(A39='Tela de entrada'!$R$12,'Tela de entrada'!$S$15=1),1,IF(AND(A39='Tela de entrada'!$R$12,'Tela de entrada'!$S$15="",'Tela de entrada'!$O$15=2),1,IF(AND('Tela de entrada'!$R$12='Contrato Flexível Prioridade'!A39,'Tela de entrada'!$S$15="",'Tela de entrada'!$O$15=""),2,IF(AND(A39='Tela de entrada'!$N$12,'Tela de entrada'!$O$15=1),1,IF(AND('Tela de entrada'!$N$12='Contrato Flexível Prioridade'!A39,'Tela de entrada'!$O$15=2),2,IF(AND('Tela de entrada'!$N$12='Contrato Flexível Prioridade'!A39,'Tela de entrada'!$O$15="",'Tela de entrada'!$S$15&lt;&gt;1),1,IF(AND('Tela de entrada'!$N$12='Contrato Flexível Prioridade'!A39,'Tela de entrada'!$S$15=""),1,2)))))))</f>
        <v>1</v>
      </c>
      <c r="F39">
        <v>1</v>
      </c>
      <c r="G39">
        <v>38</v>
      </c>
      <c r="H39">
        <v>1</v>
      </c>
      <c r="I39" s="1">
        <f>INDEX('Tela de entrada'!$C$20:$C$763,MATCH(G39,'Tela de entrada'!$B$20:$B$763,0),1)</f>
        <v>26</v>
      </c>
      <c r="J39">
        <v>0</v>
      </c>
      <c r="K39">
        <f t="shared" si="2"/>
        <v>26</v>
      </c>
      <c r="L39" s="1">
        <f>SUMIFS('Contrato Flexível Percentual'!$R$2:$R$745,'Contrato Flexível Percentual'!$C$2:$C$745,'Contrato Flexível Prioridade'!F39,'Contrato Flexível Percentual'!$D$2:$D$745,'Contrato Flexível Prioridade'!G39)+SUMIFS('Contrato Firme'!N$2:N$745,'Contrato Firme'!$C$2:$C$745,'Contrato Flexível Prioridade'!F39,'Contrato Flexível Percentual'!$D$2:$D$745,'Contrato Flexível Prioridade'!G39)+'Tela de entrada'!$O$13+'Tela de entrada'!$S$13</f>
        <v>15.219945184662567</v>
      </c>
      <c r="M39" s="1">
        <f t="shared" si="3"/>
        <v>10.780054815337433</v>
      </c>
      <c r="N39" s="1">
        <f>IF(D39=1,'Tela de entrada'!$O$14-'Tela de entrada'!$O$13,'Tela de entrada'!$S$14-'Tela de entrada'!$S$13)</f>
        <v>15</v>
      </c>
      <c r="O39" s="1">
        <f t="shared" si="4"/>
        <v>10.780054815337433</v>
      </c>
      <c r="P39" s="1">
        <f t="shared" si="5"/>
        <v>10.780054815337433</v>
      </c>
      <c r="Q39" s="1">
        <f>IF(D39=1,'Tela de entrada'!$O$13+P39,'Tela de entrada'!$S$13+P39)</f>
        <v>10.780054815337433</v>
      </c>
    </row>
    <row r="40" spans="1:17" x14ac:dyDescent="0.25">
      <c r="A40" t="str">
        <f t="shared" si="6"/>
        <v>Contrato 1</v>
      </c>
      <c r="B40" t="str">
        <f t="shared" si="7"/>
        <v>Contrato 139</v>
      </c>
      <c r="C40">
        <v>1</v>
      </c>
      <c r="D40">
        <v>1</v>
      </c>
      <c r="E40">
        <f>IF(AND(A40='Tela de entrada'!$R$12,'Tela de entrada'!$S$15=1),1,IF(AND(A40='Tela de entrada'!$R$12,'Tela de entrada'!$S$15="",'Tela de entrada'!$O$15=2),1,IF(AND('Tela de entrada'!$R$12='Contrato Flexível Prioridade'!A40,'Tela de entrada'!$S$15="",'Tela de entrada'!$O$15=""),2,IF(AND(A40='Tela de entrada'!$N$12,'Tela de entrada'!$O$15=1),1,IF(AND('Tela de entrada'!$N$12='Contrato Flexível Prioridade'!A40,'Tela de entrada'!$O$15=2),2,IF(AND('Tela de entrada'!$N$12='Contrato Flexível Prioridade'!A40,'Tela de entrada'!$O$15="",'Tela de entrada'!$S$15&lt;&gt;1),1,IF(AND('Tela de entrada'!$N$12='Contrato Flexível Prioridade'!A40,'Tela de entrada'!$S$15=""),1,2)))))))</f>
        <v>1</v>
      </c>
      <c r="F40">
        <v>1</v>
      </c>
      <c r="G40">
        <v>39</v>
      </c>
      <c r="H40">
        <v>1</v>
      </c>
      <c r="I40" s="1">
        <f>INDEX('Tela de entrada'!$C$20:$C$763,MATCH(G40,'Tela de entrada'!$B$20:$B$763,0),1)</f>
        <v>49</v>
      </c>
      <c r="J40">
        <v>0</v>
      </c>
      <c r="K40">
        <f t="shared" si="2"/>
        <v>49</v>
      </c>
      <c r="L40" s="1">
        <f>SUMIFS('Contrato Flexível Percentual'!$R$2:$R$745,'Contrato Flexível Percentual'!$C$2:$C$745,'Contrato Flexível Prioridade'!F40,'Contrato Flexível Percentual'!$D$2:$D$745,'Contrato Flexível Prioridade'!G40)+SUMIFS('Contrato Firme'!N$2:N$745,'Contrato Firme'!$C$2:$C$745,'Contrato Flexível Prioridade'!F40,'Contrato Flexível Percentual'!$D$2:$D$745,'Contrato Flexível Prioridade'!G40)+'Tela de entrada'!$O$13+'Tela de entrada'!$S$13</f>
        <v>24.799999999999997</v>
      </c>
      <c r="M40" s="1">
        <f t="shared" si="3"/>
        <v>24.200000000000003</v>
      </c>
      <c r="N40" s="1">
        <f>IF(D40=1,'Tela de entrada'!$O$14-'Tela de entrada'!$O$13,'Tela de entrada'!$S$14-'Tela de entrada'!$S$13)</f>
        <v>15</v>
      </c>
      <c r="O40" s="1">
        <f t="shared" si="4"/>
        <v>24.200000000000003</v>
      </c>
      <c r="P40" s="1">
        <f t="shared" si="5"/>
        <v>15</v>
      </c>
      <c r="Q40" s="1">
        <f>IF(D40=1,'Tela de entrada'!$O$13+P40,'Tela de entrada'!$S$13+P40)</f>
        <v>15</v>
      </c>
    </row>
    <row r="41" spans="1:17" x14ac:dyDescent="0.25">
      <c r="A41" t="str">
        <f t="shared" si="6"/>
        <v>Contrato 1</v>
      </c>
      <c r="B41" t="str">
        <f t="shared" si="7"/>
        <v>Contrato 140</v>
      </c>
      <c r="C41">
        <v>1</v>
      </c>
      <c r="D41">
        <v>1</v>
      </c>
      <c r="E41">
        <f>IF(AND(A41='Tela de entrada'!$R$12,'Tela de entrada'!$S$15=1),1,IF(AND(A41='Tela de entrada'!$R$12,'Tela de entrada'!$S$15="",'Tela de entrada'!$O$15=2),1,IF(AND('Tela de entrada'!$R$12='Contrato Flexível Prioridade'!A41,'Tela de entrada'!$S$15="",'Tela de entrada'!$O$15=""),2,IF(AND(A41='Tela de entrada'!$N$12,'Tela de entrada'!$O$15=1),1,IF(AND('Tela de entrada'!$N$12='Contrato Flexível Prioridade'!A41,'Tela de entrada'!$O$15=2),2,IF(AND('Tela de entrada'!$N$12='Contrato Flexível Prioridade'!A41,'Tela de entrada'!$O$15="",'Tela de entrada'!$S$15&lt;&gt;1),1,IF(AND('Tela de entrada'!$N$12='Contrato Flexível Prioridade'!A41,'Tela de entrada'!$S$15=""),1,2)))))))</f>
        <v>1</v>
      </c>
      <c r="F41">
        <v>1</v>
      </c>
      <c r="G41">
        <v>40</v>
      </c>
      <c r="H41">
        <v>1</v>
      </c>
      <c r="I41" s="1">
        <f>INDEX('Tela de entrada'!$C$20:$C$763,MATCH(G41,'Tela de entrada'!$B$20:$B$763,0),1)</f>
        <v>44</v>
      </c>
      <c r="J41">
        <v>0</v>
      </c>
      <c r="K41">
        <f t="shared" si="2"/>
        <v>44</v>
      </c>
      <c r="L41" s="1">
        <f>SUMIFS('Contrato Flexível Percentual'!$R$2:$R$745,'Contrato Flexível Percentual'!$C$2:$C$745,'Contrato Flexível Prioridade'!F41,'Contrato Flexível Percentual'!$D$2:$D$745,'Contrato Flexível Prioridade'!G41)+SUMIFS('Contrato Firme'!N$2:N$745,'Contrato Firme'!$C$2:$C$745,'Contrato Flexível Prioridade'!F41,'Contrato Flexível Percentual'!$D$2:$D$745,'Contrato Flexível Prioridade'!G41)+'Tela de entrada'!$O$13+'Tela de entrada'!$S$13</f>
        <v>23.8</v>
      </c>
      <c r="M41" s="1">
        <f t="shared" si="3"/>
        <v>20.2</v>
      </c>
      <c r="N41" s="1">
        <f>IF(D41=1,'Tela de entrada'!$O$14-'Tela de entrada'!$O$13,'Tela de entrada'!$S$14-'Tela de entrada'!$S$13)</f>
        <v>15</v>
      </c>
      <c r="O41" s="1">
        <f t="shared" si="4"/>
        <v>20.2</v>
      </c>
      <c r="P41" s="1">
        <f t="shared" si="5"/>
        <v>15</v>
      </c>
      <c r="Q41" s="1">
        <f>IF(D41=1,'Tela de entrada'!$O$13+P41,'Tela de entrada'!$S$13+P41)</f>
        <v>15</v>
      </c>
    </row>
    <row r="42" spans="1:17" x14ac:dyDescent="0.25">
      <c r="A42" t="str">
        <f t="shared" si="6"/>
        <v>Contrato 1</v>
      </c>
      <c r="B42" t="str">
        <f t="shared" si="7"/>
        <v>Contrato 141</v>
      </c>
      <c r="C42">
        <v>1</v>
      </c>
      <c r="D42">
        <v>1</v>
      </c>
      <c r="E42">
        <f>IF(AND(A42='Tela de entrada'!$R$12,'Tela de entrada'!$S$15=1),1,IF(AND(A42='Tela de entrada'!$R$12,'Tela de entrada'!$S$15="",'Tela de entrada'!$O$15=2),1,IF(AND('Tela de entrada'!$R$12='Contrato Flexível Prioridade'!A42,'Tela de entrada'!$S$15="",'Tela de entrada'!$O$15=""),2,IF(AND(A42='Tela de entrada'!$N$12,'Tela de entrada'!$O$15=1),1,IF(AND('Tela de entrada'!$N$12='Contrato Flexível Prioridade'!A42,'Tela de entrada'!$O$15=2),2,IF(AND('Tela de entrada'!$N$12='Contrato Flexível Prioridade'!A42,'Tela de entrada'!$O$15="",'Tela de entrada'!$S$15&lt;&gt;1),1,IF(AND('Tela de entrada'!$N$12='Contrato Flexível Prioridade'!A42,'Tela de entrada'!$S$15=""),1,2)))))))</f>
        <v>1</v>
      </c>
      <c r="F42">
        <v>1</v>
      </c>
      <c r="G42">
        <v>41</v>
      </c>
      <c r="H42">
        <v>1</v>
      </c>
      <c r="I42" s="1">
        <f>INDEX('Tela de entrada'!$C$20:$C$763,MATCH(G42,'Tela de entrada'!$B$20:$B$763,0),1)</f>
        <v>26</v>
      </c>
      <c r="J42">
        <v>0</v>
      </c>
      <c r="K42">
        <f t="shared" si="2"/>
        <v>26</v>
      </c>
      <c r="L42" s="1">
        <f>SUMIFS('Contrato Flexível Percentual'!$R$2:$R$745,'Contrato Flexível Percentual'!$C$2:$C$745,'Contrato Flexível Prioridade'!F42,'Contrato Flexível Percentual'!$D$2:$D$745,'Contrato Flexível Prioridade'!G42)+SUMIFS('Contrato Firme'!N$2:N$745,'Contrato Firme'!$C$2:$C$745,'Contrato Flexível Prioridade'!F42,'Contrato Flexível Percentual'!$D$2:$D$745,'Contrato Flexível Prioridade'!G42)+'Tela de entrada'!$O$13+'Tela de entrada'!$S$13</f>
        <v>15.219945184662567</v>
      </c>
      <c r="M42" s="1">
        <f t="shared" si="3"/>
        <v>10.780054815337433</v>
      </c>
      <c r="N42" s="1">
        <f>IF(D42=1,'Tela de entrada'!$O$14-'Tela de entrada'!$O$13,'Tela de entrada'!$S$14-'Tela de entrada'!$S$13)</f>
        <v>15</v>
      </c>
      <c r="O42" s="1">
        <f t="shared" si="4"/>
        <v>10.780054815337433</v>
      </c>
      <c r="P42" s="1">
        <f t="shared" si="5"/>
        <v>10.780054815337433</v>
      </c>
      <c r="Q42" s="1">
        <f>IF(D42=1,'Tela de entrada'!$O$13+P42,'Tela de entrada'!$S$13+P42)</f>
        <v>10.780054815337433</v>
      </c>
    </row>
    <row r="43" spans="1:17" x14ac:dyDescent="0.25">
      <c r="A43" t="str">
        <f t="shared" si="6"/>
        <v>Contrato 1</v>
      </c>
      <c r="B43" t="str">
        <f t="shared" si="7"/>
        <v>Contrato 142</v>
      </c>
      <c r="C43">
        <v>1</v>
      </c>
      <c r="D43">
        <v>1</v>
      </c>
      <c r="E43">
        <f>IF(AND(A43='Tela de entrada'!$R$12,'Tela de entrada'!$S$15=1),1,IF(AND(A43='Tela de entrada'!$R$12,'Tela de entrada'!$S$15="",'Tela de entrada'!$O$15=2),1,IF(AND('Tela de entrada'!$R$12='Contrato Flexível Prioridade'!A43,'Tela de entrada'!$S$15="",'Tela de entrada'!$O$15=""),2,IF(AND(A43='Tela de entrada'!$N$12,'Tela de entrada'!$O$15=1),1,IF(AND('Tela de entrada'!$N$12='Contrato Flexível Prioridade'!A43,'Tela de entrada'!$O$15=2),2,IF(AND('Tela de entrada'!$N$12='Contrato Flexível Prioridade'!A43,'Tela de entrada'!$O$15="",'Tela de entrada'!$S$15&lt;&gt;1),1,IF(AND('Tela de entrada'!$N$12='Contrato Flexível Prioridade'!A43,'Tela de entrada'!$S$15=""),1,2)))))))</f>
        <v>1</v>
      </c>
      <c r="F43">
        <v>1</v>
      </c>
      <c r="G43">
        <v>42</v>
      </c>
      <c r="H43">
        <v>1</v>
      </c>
      <c r="I43" s="1">
        <f>INDEX('Tela de entrada'!$C$20:$C$763,MATCH(G43,'Tela de entrada'!$B$20:$B$763,0),1)</f>
        <v>27</v>
      </c>
      <c r="J43">
        <v>0</v>
      </c>
      <c r="K43">
        <f t="shared" si="2"/>
        <v>27</v>
      </c>
      <c r="L43" s="1">
        <f>SUMIFS('Contrato Flexível Percentual'!$R$2:$R$745,'Contrato Flexível Percentual'!$C$2:$C$745,'Contrato Flexível Prioridade'!F43,'Contrato Flexível Percentual'!$D$2:$D$745,'Contrato Flexível Prioridade'!G43)+SUMIFS('Contrato Firme'!N$2:N$745,'Contrato Firme'!$C$2:$C$745,'Contrato Flexível Prioridade'!F43,'Contrato Flexível Percentual'!$D$2:$D$745,'Contrato Flexível Prioridade'!G43)+'Tela de entrada'!$O$13+'Tela de entrada'!$S$13</f>
        <v>15.767651714562254</v>
      </c>
      <c r="M43" s="1">
        <f t="shared" si="3"/>
        <v>11.232348285437746</v>
      </c>
      <c r="N43" s="1">
        <f>IF(D43=1,'Tela de entrada'!$O$14-'Tela de entrada'!$O$13,'Tela de entrada'!$S$14-'Tela de entrada'!$S$13)</f>
        <v>15</v>
      </c>
      <c r="O43" s="1">
        <f t="shared" si="4"/>
        <v>11.232348285437746</v>
      </c>
      <c r="P43" s="1">
        <f t="shared" si="5"/>
        <v>11.232348285437746</v>
      </c>
      <c r="Q43" s="1">
        <f>IF(D43=1,'Tela de entrada'!$O$13+P43,'Tela de entrada'!$S$13+P43)</f>
        <v>11.232348285437746</v>
      </c>
    </row>
    <row r="44" spans="1:17" x14ac:dyDescent="0.25">
      <c r="A44" t="str">
        <f t="shared" si="6"/>
        <v>Contrato 1</v>
      </c>
      <c r="B44" t="str">
        <f t="shared" si="7"/>
        <v>Contrato 143</v>
      </c>
      <c r="C44">
        <v>1</v>
      </c>
      <c r="D44">
        <v>1</v>
      </c>
      <c r="E44">
        <f>IF(AND(A44='Tela de entrada'!$R$12,'Tela de entrada'!$S$15=1),1,IF(AND(A44='Tela de entrada'!$R$12,'Tela de entrada'!$S$15="",'Tela de entrada'!$O$15=2),1,IF(AND('Tela de entrada'!$R$12='Contrato Flexível Prioridade'!A44,'Tela de entrada'!$S$15="",'Tela de entrada'!$O$15=""),2,IF(AND(A44='Tela de entrada'!$N$12,'Tela de entrada'!$O$15=1),1,IF(AND('Tela de entrada'!$N$12='Contrato Flexível Prioridade'!A44,'Tela de entrada'!$O$15=2),2,IF(AND('Tela de entrada'!$N$12='Contrato Flexível Prioridade'!A44,'Tela de entrada'!$O$15="",'Tela de entrada'!$S$15&lt;&gt;1),1,IF(AND('Tela de entrada'!$N$12='Contrato Flexível Prioridade'!A44,'Tela de entrada'!$S$15=""),1,2)))))))</f>
        <v>1</v>
      </c>
      <c r="F44">
        <v>1</v>
      </c>
      <c r="G44">
        <v>43</v>
      </c>
      <c r="H44">
        <v>1</v>
      </c>
      <c r="I44" s="1">
        <f>INDEX('Tela de entrada'!$C$20:$C$763,MATCH(G44,'Tela de entrada'!$B$20:$B$763,0),1)</f>
        <v>6</v>
      </c>
      <c r="J44">
        <v>0</v>
      </c>
      <c r="K44">
        <f t="shared" si="2"/>
        <v>6</v>
      </c>
      <c r="L44" s="1">
        <f>SUMIFS('Contrato Flexível Percentual'!$R$2:$R$745,'Contrato Flexível Percentual'!$C$2:$C$745,'Contrato Flexível Prioridade'!F44,'Contrato Flexível Percentual'!$D$2:$D$745,'Contrato Flexível Prioridade'!G44)+SUMIFS('Contrato Firme'!N$2:N$745,'Contrato Firme'!$C$2:$C$745,'Contrato Flexível Prioridade'!F44,'Contrato Flexível Percentual'!$D$2:$D$745,'Contrato Flexível Prioridade'!G44)+'Tela de entrada'!$O$13+'Tela de entrada'!$S$13</f>
        <v>4.9836603258165946</v>
      </c>
      <c r="M44" s="1">
        <f t="shared" si="3"/>
        <v>1.0163396741834054</v>
      </c>
      <c r="N44" s="1">
        <f>IF(D44=1,'Tela de entrada'!$O$14-'Tela de entrada'!$O$13,'Tela de entrada'!$S$14-'Tela de entrada'!$S$13)</f>
        <v>15</v>
      </c>
      <c r="O44" s="1">
        <f t="shared" si="4"/>
        <v>1.0163396741834054</v>
      </c>
      <c r="P44" s="1">
        <f t="shared" si="5"/>
        <v>1.0163396741834054</v>
      </c>
      <c r="Q44" s="1">
        <f>IF(D44=1,'Tela de entrada'!$O$13+P44,'Tela de entrada'!$S$13+P44)</f>
        <v>1.0163396741834054</v>
      </c>
    </row>
    <row r="45" spans="1:17" x14ac:dyDescent="0.25">
      <c r="A45" t="str">
        <f t="shared" si="6"/>
        <v>Contrato 1</v>
      </c>
      <c r="B45" t="str">
        <f t="shared" si="7"/>
        <v>Contrato 144</v>
      </c>
      <c r="C45">
        <v>1</v>
      </c>
      <c r="D45">
        <v>1</v>
      </c>
      <c r="E45">
        <f>IF(AND(A45='Tela de entrada'!$R$12,'Tela de entrada'!$S$15=1),1,IF(AND(A45='Tela de entrada'!$R$12,'Tela de entrada'!$S$15="",'Tela de entrada'!$O$15=2),1,IF(AND('Tela de entrada'!$R$12='Contrato Flexível Prioridade'!A45,'Tela de entrada'!$S$15="",'Tela de entrada'!$O$15=""),2,IF(AND(A45='Tela de entrada'!$N$12,'Tela de entrada'!$O$15=1),1,IF(AND('Tela de entrada'!$N$12='Contrato Flexível Prioridade'!A45,'Tela de entrada'!$O$15=2),2,IF(AND('Tela de entrada'!$N$12='Contrato Flexível Prioridade'!A45,'Tela de entrada'!$O$15="",'Tela de entrada'!$S$15&lt;&gt;1),1,IF(AND('Tela de entrada'!$N$12='Contrato Flexível Prioridade'!A45,'Tela de entrada'!$S$15=""),1,2)))))))</f>
        <v>1</v>
      </c>
      <c r="F45">
        <v>1</v>
      </c>
      <c r="G45">
        <v>44</v>
      </c>
      <c r="H45">
        <v>1</v>
      </c>
      <c r="I45" s="1">
        <f>INDEX('Tela de entrada'!$C$20:$C$763,MATCH(G45,'Tela de entrada'!$B$20:$B$763,0),1)</f>
        <v>34</v>
      </c>
      <c r="J45">
        <v>0</v>
      </c>
      <c r="K45">
        <f t="shared" si="2"/>
        <v>34</v>
      </c>
      <c r="L45" s="1">
        <f>SUMIFS('Contrato Flexível Percentual'!$R$2:$R$745,'Contrato Flexível Percentual'!$C$2:$C$745,'Contrato Flexível Prioridade'!F45,'Contrato Flexível Percentual'!$D$2:$D$745,'Contrato Flexível Prioridade'!G45)+SUMIFS('Contrato Firme'!N$2:N$745,'Contrato Firme'!$C$2:$C$745,'Contrato Flexível Prioridade'!F45,'Contrato Flexível Percentual'!$D$2:$D$745,'Contrato Flexível Prioridade'!G45)+'Tela de entrada'!$O$13+'Tela de entrada'!$S$13</f>
        <v>19.601597423860053</v>
      </c>
      <c r="M45" s="1">
        <f t="shared" si="3"/>
        <v>14.398402576139947</v>
      </c>
      <c r="N45" s="1">
        <f>IF(D45=1,'Tela de entrada'!$O$14-'Tela de entrada'!$O$13,'Tela de entrada'!$S$14-'Tela de entrada'!$S$13)</f>
        <v>15</v>
      </c>
      <c r="O45" s="1">
        <f t="shared" si="4"/>
        <v>14.398402576139947</v>
      </c>
      <c r="P45" s="1">
        <f t="shared" si="5"/>
        <v>14.398402576139947</v>
      </c>
      <c r="Q45" s="1">
        <f>IF(D45=1,'Tela de entrada'!$O$13+P45,'Tela de entrada'!$S$13+P45)</f>
        <v>14.398402576139947</v>
      </c>
    </row>
    <row r="46" spans="1:17" x14ac:dyDescent="0.25">
      <c r="A46" t="str">
        <f t="shared" si="6"/>
        <v>Contrato 1</v>
      </c>
      <c r="B46" t="str">
        <f t="shared" si="7"/>
        <v>Contrato 145</v>
      </c>
      <c r="C46">
        <v>1</v>
      </c>
      <c r="D46">
        <v>1</v>
      </c>
      <c r="E46">
        <f>IF(AND(A46='Tela de entrada'!$R$12,'Tela de entrada'!$S$15=1),1,IF(AND(A46='Tela de entrada'!$R$12,'Tela de entrada'!$S$15="",'Tela de entrada'!$O$15=2),1,IF(AND('Tela de entrada'!$R$12='Contrato Flexível Prioridade'!A46,'Tela de entrada'!$S$15="",'Tela de entrada'!$O$15=""),2,IF(AND(A46='Tela de entrada'!$N$12,'Tela de entrada'!$O$15=1),1,IF(AND('Tela de entrada'!$N$12='Contrato Flexível Prioridade'!A46,'Tela de entrada'!$O$15=2),2,IF(AND('Tela de entrada'!$N$12='Contrato Flexível Prioridade'!A46,'Tela de entrada'!$O$15="",'Tela de entrada'!$S$15&lt;&gt;1),1,IF(AND('Tela de entrada'!$N$12='Contrato Flexível Prioridade'!A46,'Tela de entrada'!$S$15=""),1,2)))))))</f>
        <v>1</v>
      </c>
      <c r="F46">
        <v>1</v>
      </c>
      <c r="G46">
        <v>45</v>
      </c>
      <c r="H46">
        <v>1</v>
      </c>
      <c r="I46" s="1">
        <f>INDEX('Tela de entrada'!$C$20:$C$763,MATCH(G46,'Tela de entrada'!$B$20:$B$763,0),1)</f>
        <v>23</v>
      </c>
      <c r="J46">
        <v>0</v>
      </c>
      <c r="K46">
        <f t="shared" si="2"/>
        <v>23</v>
      </c>
      <c r="L46" s="1">
        <f>SUMIFS('Contrato Flexível Percentual'!$R$2:$R$745,'Contrato Flexível Percentual'!$C$2:$C$745,'Contrato Flexível Prioridade'!F46,'Contrato Flexível Percentual'!$D$2:$D$745,'Contrato Flexível Prioridade'!G46)+SUMIFS('Contrato Firme'!N$2:N$745,'Contrato Firme'!$C$2:$C$745,'Contrato Flexível Prioridade'!F46,'Contrato Flexível Percentual'!$D$2:$D$745,'Contrato Flexível Prioridade'!G46)+'Tela de entrada'!$O$13+'Tela de entrada'!$S$13</f>
        <v>13.576825594963511</v>
      </c>
      <c r="M46" s="1">
        <f t="shared" si="3"/>
        <v>9.4231744050364892</v>
      </c>
      <c r="N46" s="1">
        <f>IF(D46=1,'Tela de entrada'!$O$14-'Tela de entrada'!$O$13,'Tela de entrada'!$S$14-'Tela de entrada'!$S$13)</f>
        <v>15</v>
      </c>
      <c r="O46" s="1">
        <f t="shared" si="4"/>
        <v>9.4231744050364892</v>
      </c>
      <c r="P46" s="1">
        <f t="shared" si="5"/>
        <v>9.4231744050364892</v>
      </c>
      <c r="Q46" s="1">
        <f>IF(D46=1,'Tela de entrada'!$O$13+P46,'Tela de entrada'!$S$13+P46)</f>
        <v>9.4231744050364892</v>
      </c>
    </row>
    <row r="47" spans="1:17" x14ac:dyDescent="0.25">
      <c r="A47" t="str">
        <f t="shared" si="6"/>
        <v>Contrato 1</v>
      </c>
      <c r="B47" t="str">
        <f t="shared" si="7"/>
        <v>Contrato 146</v>
      </c>
      <c r="C47">
        <v>1</v>
      </c>
      <c r="D47">
        <v>1</v>
      </c>
      <c r="E47">
        <f>IF(AND(A47='Tela de entrada'!$R$12,'Tela de entrada'!$S$15=1),1,IF(AND(A47='Tela de entrada'!$R$12,'Tela de entrada'!$S$15="",'Tela de entrada'!$O$15=2),1,IF(AND('Tela de entrada'!$R$12='Contrato Flexível Prioridade'!A47,'Tela de entrada'!$S$15="",'Tela de entrada'!$O$15=""),2,IF(AND(A47='Tela de entrada'!$N$12,'Tela de entrada'!$O$15=1),1,IF(AND('Tela de entrada'!$N$12='Contrato Flexível Prioridade'!A47,'Tela de entrada'!$O$15=2),2,IF(AND('Tela de entrada'!$N$12='Contrato Flexível Prioridade'!A47,'Tela de entrada'!$O$15="",'Tela de entrada'!$S$15&lt;&gt;1),1,IF(AND('Tela de entrada'!$N$12='Contrato Flexível Prioridade'!A47,'Tela de entrada'!$S$15=""),1,2)))))))</f>
        <v>1</v>
      </c>
      <c r="F47">
        <v>1</v>
      </c>
      <c r="G47">
        <v>46</v>
      </c>
      <c r="H47">
        <v>1</v>
      </c>
      <c r="I47" s="1">
        <f>INDEX('Tela de entrada'!$C$20:$C$763,MATCH(G47,'Tela de entrada'!$B$20:$B$763,0),1)</f>
        <v>16</v>
      </c>
      <c r="J47">
        <v>0</v>
      </c>
      <c r="K47">
        <f t="shared" si="2"/>
        <v>16</v>
      </c>
      <c r="L47" s="1">
        <f>SUMIFS('Contrato Flexível Percentual'!$R$2:$R$745,'Contrato Flexível Percentual'!$C$2:$C$745,'Contrato Flexível Prioridade'!F47,'Contrato Flexível Percentual'!$D$2:$D$745,'Contrato Flexível Prioridade'!G47)+SUMIFS('Contrato Firme'!N$2:N$745,'Contrato Firme'!$C$2:$C$745,'Contrato Flexível Prioridade'!F47,'Contrato Flexível Percentual'!$D$2:$D$745,'Contrato Flexível Prioridade'!G47)+'Tela de entrada'!$O$13+'Tela de entrada'!$S$13</f>
        <v>9.7428798856657117</v>
      </c>
      <c r="M47" s="1">
        <f t="shared" si="3"/>
        <v>6.2571201143342883</v>
      </c>
      <c r="N47" s="1">
        <f>IF(D47=1,'Tela de entrada'!$O$14-'Tela de entrada'!$O$13,'Tela de entrada'!$S$14-'Tela de entrada'!$S$13)</f>
        <v>15</v>
      </c>
      <c r="O47" s="1">
        <f t="shared" si="4"/>
        <v>6.2571201143342883</v>
      </c>
      <c r="P47" s="1">
        <f t="shared" si="5"/>
        <v>6.2571201143342883</v>
      </c>
      <c r="Q47" s="1">
        <f>IF(D47=1,'Tela de entrada'!$O$13+P47,'Tela de entrada'!$S$13+P47)</f>
        <v>6.2571201143342883</v>
      </c>
    </row>
    <row r="48" spans="1:17" x14ac:dyDescent="0.25">
      <c r="A48" t="str">
        <f t="shared" si="6"/>
        <v>Contrato 1</v>
      </c>
      <c r="B48" t="str">
        <f t="shared" si="7"/>
        <v>Contrato 147</v>
      </c>
      <c r="C48">
        <v>1</v>
      </c>
      <c r="D48">
        <v>1</v>
      </c>
      <c r="E48">
        <f>IF(AND(A48='Tela de entrada'!$R$12,'Tela de entrada'!$S$15=1),1,IF(AND(A48='Tela de entrada'!$R$12,'Tela de entrada'!$S$15="",'Tela de entrada'!$O$15=2),1,IF(AND('Tela de entrada'!$R$12='Contrato Flexível Prioridade'!A48,'Tela de entrada'!$S$15="",'Tela de entrada'!$O$15=""),2,IF(AND(A48='Tela de entrada'!$N$12,'Tela de entrada'!$O$15=1),1,IF(AND('Tela de entrada'!$N$12='Contrato Flexível Prioridade'!A48,'Tela de entrada'!$O$15=2),2,IF(AND('Tela de entrada'!$N$12='Contrato Flexível Prioridade'!A48,'Tela de entrada'!$O$15="",'Tela de entrada'!$S$15&lt;&gt;1),1,IF(AND('Tela de entrada'!$N$12='Contrato Flexível Prioridade'!A48,'Tela de entrada'!$S$15=""),1,2)))))))</f>
        <v>1</v>
      </c>
      <c r="F48">
        <v>1</v>
      </c>
      <c r="G48">
        <v>47</v>
      </c>
      <c r="H48">
        <v>1</v>
      </c>
      <c r="I48" s="1">
        <f>INDEX('Tela de entrada'!$C$20:$C$763,MATCH(G48,'Tela de entrada'!$B$20:$B$763,0),1)</f>
        <v>49</v>
      </c>
      <c r="J48">
        <v>0</v>
      </c>
      <c r="K48">
        <f t="shared" si="2"/>
        <v>49</v>
      </c>
      <c r="L48" s="1">
        <f>SUMIFS('Contrato Flexível Percentual'!$R$2:$R$745,'Contrato Flexível Percentual'!$C$2:$C$745,'Contrato Flexível Prioridade'!F48,'Contrato Flexível Percentual'!$D$2:$D$745,'Contrato Flexível Prioridade'!G48)+SUMIFS('Contrato Firme'!N$2:N$745,'Contrato Firme'!$C$2:$C$745,'Contrato Flexível Prioridade'!F48,'Contrato Flexível Percentual'!$D$2:$D$745,'Contrato Flexível Prioridade'!G48)+'Tela de entrada'!$O$13+'Tela de entrada'!$S$13</f>
        <v>24.799999999999997</v>
      </c>
      <c r="M48" s="1">
        <f t="shared" si="3"/>
        <v>24.200000000000003</v>
      </c>
      <c r="N48" s="1">
        <f>IF(D48=1,'Tela de entrada'!$O$14-'Tela de entrada'!$O$13,'Tela de entrada'!$S$14-'Tela de entrada'!$S$13)</f>
        <v>15</v>
      </c>
      <c r="O48" s="1">
        <f t="shared" si="4"/>
        <v>24.200000000000003</v>
      </c>
      <c r="P48" s="1">
        <f t="shared" si="5"/>
        <v>15</v>
      </c>
      <c r="Q48" s="1">
        <f>IF(D48=1,'Tela de entrada'!$O$13+P48,'Tela de entrada'!$S$13+P48)</f>
        <v>15</v>
      </c>
    </row>
    <row r="49" spans="1:17" x14ac:dyDescent="0.25">
      <c r="A49" t="str">
        <f t="shared" si="6"/>
        <v>Contrato 1</v>
      </c>
      <c r="B49" t="str">
        <f t="shared" si="7"/>
        <v>Contrato 148</v>
      </c>
      <c r="C49">
        <v>1</v>
      </c>
      <c r="D49">
        <v>1</v>
      </c>
      <c r="E49">
        <f>IF(AND(A49='Tela de entrada'!$R$12,'Tela de entrada'!$S$15=1),1,IF(AND(A49='Tela de entrada'!$R$12,'Tela de entrada'!$S$15="",'Tela de entrada'!$O$15=2),1,IF(AND('Tela de entrada'!$R$12='Contrato Flexível Prioridade'!A49,'Tela de entrada'!$S$15="",'Tela de entrada'!$O$15=""),2,IF(AND(A49='Tela de entrada'!$N$12,'Tela de entrada'!$O$15=1),1,IF(AND('Tela de entrada'!$N$12='Contrato Flexível Prioridade'!A49,'Tela de entrada'!$O$15=2),2,IF(AND('Tela de entrada'!$N$12='Contrato Flexível Prioridade'!A49,'Tela de entrada'!$O$15="",'Tela de entrada'!$S$15&lt;&gt;1),1,IF(AND('Tela de entrada'!$N$12='Contrato Flexível Prioridade'!A49,'Tela de entrada'!$S$15=""),1,2)))))))</f>
        <v>1</v>
      </c>
      <c r="F49">
        <v>1</v>
      </c>
      <c r="G49">
        <v>48</v>
      </c>
      <c r="H49">
        <v>1</v>
      </c>
      <c r="I49" s="1">
        <f>INDEX('Tela de entrada'!$C$20:$C$763,MATCH(G49,'Tela de entrada'!$B$20:$B$763,0),1)</f>
        <v>8</v>
      </c>
      <c r="J49">
        <v>0</v>
      </c>
      <c r="K49">
        <f t="shared" si="2"/>
        <v>8</v>
      </c>
      <c r="L49" s="1">
        <f>SUMIFS('Contrato Flexível Percentual'!$R$2:$R$745,'Contrato Flexível Percentual'!$C$2:$C$745,'Contrato Flexível Prioridade'!F49,'Contrato Flexível Percentual'!$D$2:$D$745,'Contrato Flexível Prioridade'!G49)+SUMIFS('Contrato Firme'!N$2:N$745,'Contrato Firme'!$C$2:$C$745,'Contrato Flexível Prioridade'!F49,'Contrato Flexível Percentual'!$D$2:$D$745,'Contrato Flexível Prioridade'!G49)+'Tela de entrada'!$O$13+'Tela de entrada'!$S$13</f>
        <v>5.3836603258165949</v>
      </c>
      <c r="M49" s="1">
        <f t="shared" si="3"/>
        <v>2.6163396741834051</v>
      </c>
      <c r="N49" s="1">
        <f>IF(D49=1,'Tela de entrada'!$O$14-'Tela de entrada'!$O$13,'Tela de entrada'!$S$14-'Tela de entrada'!$S$13)</f>
        <v>15</v>
      </c>
      <c r="O49" s="1">
        <f t="shared" si="4"/>
        <v>2.6163396741834051</v>
      </c>
      <c r="P49" s="1">
        <f t="shared" si="5"/>
        <v>2.6163396741834051</v>
      </c>
      <c r="Q49" s="1">
        <f>IF(D49=1,'Tela de entrada'!$O$13+P49,'Tela de entrada'!$S$13+P49)</f>
        <v>2.6163396741834051</v>
      </c>
    </row>
    <row r="50" spans="1:17" x14ac:dyDescent="0.25">
      <c r="A50" t="str">
        <f t="shared" si="6"/>
        <v>Contrato 1</v>
      </c>
      <c r="B50" t="str">
        <f t="shared" si="7"/>
        <v>Contrato 149</v>
      </c>
      <c r="C50">
        <v>1</v>
      </c>
      <c r="D50">
        <v>1</v>
      </c>
      <c r="E50">
        <f>IF(AND(A50='Tela de entrada'!$R$12,'Tela de entrada'!$S$15=1),1,IF(AND(A50='Tela de entrada'!$R$12,'Tela de entrada'!$S$15="",'Tela de entrada'!$O$15=2),1,IF(AND('Tela de entrada'!$R$12='Contrato Flexível Prioridade'!A50,'Tela de entrada'!$S$15="",'Tela de entrada'!$O$15=""),2,IF(AND(A50='Tela de entrada'!$N$12,'Tela de entrada'!$O$15=1),1,IF(AND('Tela de entrada'!$N$12='Contrato Flexível Prioridade'!A50,'Tela de entrada'!$O$15=2),2,IF(AND('Tela de entrada'!$N$12='Contrato Flexível Prioridade'!A50,'Tela de entrada'!$O$15="",'Tela de entrada'!$S$15&lt;&gt;1),1,IF(AND('Tela de entrada'!$N$12='Contrato Flexível Prioridade'!A50,'Tela de entrada'!$S$15=""),1,2)))))))</f>
        <v>1</v>
      </c>
      <c r="F50">
        <v>1</v>
      </c>
      <c r="G50">
        <v>49</v>
      </c>
      <c r="H50">
        <v>1</v>
      </c>
      <c r="I50" s="1">
        <f>INDEX('Tela de entrada'!$C$20:$C$763,MATCH(G50,'Tela de entrada'!$B$20:$B$763,0),1)</f>
        <v>7</v>
      </c>
      <c r="J50">
        <v>0</v>
      </c>
      <c r="K50">
        <f t="shared" si="2"/>
        <v>7</v>
      </c>
      <c r="L50" s="1">
        <f>SUMIFS('Contrato Flexível Percentual'!$R$2:$R$745,'Contrato Flexível Percentual'!$C$2:$C$745,'Contrato Flexível Prioridade'!F50,'Contrato Flexível Percentual'!$D$2:$D$745,'Contrato Flexível Prioridade'!G50)+SUMIFS('Contrato Firme'!N$2:N$745,'Contrato Firme'!$C$2:$C$745,'Contrato Flexível Prioridade'!F50,'Contrato Flexível Percentual'!$D$2:$D$745,'Contrato Flexível Prioridade'!G50)+'Tela de entrada'!$O$13+'Tela de entrada'!$S$13</f>
        <v>5.1836603258165947</v>
      </c>
      <c r="M50" s="1">
        <f t="shared" si="3"/>
        <v>1.8163396741834053</v>
      </c>
      <c r="N50" s="1">
        <f>IF(D50=1,'Tela de entrada'!$O$14-'Tela de entrada'!$O$13,'Tela de entrada'!$S$14-'Tela de entrada'!$S$13)</f>
        <v>15</v>
      </c>
      <c r="O50" s="1">
        <f t="shared" si="4"/>
        <v>1.8163396741834053</v>
      </c>
      <c r="P50" s="1">
        <f t="shared" si="5"/>
        <v>1.8163396741834053</v>
      </c>
      <c r="Q50" s="1">
        <f>IF(D50=1,'Tela de entrada'!$O$13+P50,'Tela de entrada'!$S$13+P50)</f>
        <v>1.8163396741834053</v>
      </c>
    </row>
    <row r="51" spans="1:17" x14ac:dyDescent="0.25">
      <c r="A51" t="str">
        <f t="shared" si="6"/>
        <v>Contrato 1</v>
      </c>
      <c r="B51" t="str">
        <f t="shared" si="7"/>
        <v>Contrato 150</v>
      </c>
      <c r="C51">
        <v>1</v>
      </c>
      <c r="D51">
        <v>1</v>
      </c>
      <c r="E51">
        <f>IF(AND(A51='Tela de entrada'!$R$12,'Tela de entrada'!$S$15=1),1,IF(AND(A51='Tela de entrada'!$R$12,'Tela de entrada'!$S$15="",'Tela de entrada'!$O$15=2),1,IF(AND('Tela de entrada'!$R$12='Contrato Flexível Prioridade'!A51,'Tela de entrada'!$S$15="",'Tela de entrada'!$O$15=""),2,IF(AND(A51='Tela de entrada'!$N$12,'Tela de entrada'!$O$15=1),1,IF(AND('Tela de entrada'!$N$12='Contrato Flexível Prioridade'!A51,'Tela de entrada'!$O$15=2),2,IF(AND('Tela de entrada'!$N$12='Contrato Flexível Prioridade'!A51,'Tela de entrada'!$O$15="",'Tela de entrada'!$S$15&lt;&gt;1),1,IF(AND('Tela de entrada'!$N$12='Contrato Flexível Prioridade'!A51,'Tela de entrada'!$S$15=""),1,2)))))))</f>
        <v>1</v>
      </c>
      <c r="F51">
        <v>1</v>
      </c>
      <c r="G51">
        <v>50</v>
      </c>
      <c r="H51">
        <v>1</v>
      </c>
      <c r="I51" s="1">
        <f>INDEX('Tela de entrada'!$C$20:$C$763,MATCH(G51,'Tela de entrada'!$B$20:$B$763,0),1)</f>
        <v>10</v>
      </c>
      <c r="J51">
        <v>0</v>
      </c>
      <c r="K51">
        <f t="shared" si="2"/>
        <v>10</v>
      </c>
      <c r="L51" s="1">
        <f>SUMIFS('Contrato Flexível Percentual'!$R$2:$R$745,'Contrato Flexível Percentual'!$C$2:$C$745,'Contrato Flexível Prioridade'!F51,'Contrato Flexível Percentual'!$D$2:$D$745,'Contrato Flexível Prioridade'!G51)+SUMIFS('Contrato Firme'!N$2:N$745,'Contrato Firme'!$C$2:$C$745,'Contrato Flexível Prioridade'!F51,'Contrato Flexível Percentual'!$D$2:$D$745,'Contrato Flexível Prioridade'!G51)+'Tela de entrada'!$O$13+'Tela de entrada'!$S$13</f>
        <v>6.4566407062675992</v>
      </c>
      <c r="M51" s="1">
        <f t="shared" si="3"/>
        <v>3.5433592937324008</v>
      </c>
      <c r="N51" s="1">
        <f>IF(D51=1,'Tela de entrada'!$O$14-'Tela de entrada'!$O$13,'Tela de entrada'!$S$14-'Tela de entrada'!$S$13)</f>
        <v>15</v>
      </c>
      <c r="O51" s="1">
        <f t="shared" si="4"/>
        <v>3.5433592937324008</v>
      </c>
      <c r="P51" s="1">
        <f t="shared" si="5"/>
        <v>3.5433592937324008</v>
      </c>
      <c r="Q51" s="1">
        <f>IF(D51=1,'Tela de entrada'!$O$13+P51,'Tela de entrada'!$S$13+P51)</f>
        <v>3.5433592937324008</v>
      </c>
    </row>
    <row r="52" spans="1:17" x14ac:dyDescent="0.25">
      <c r="A52" t="str">
        <f t="shared" si="6"/>
        <v>Contrato 1</v>
      </c>
      <c r="B52" t="str">
        <f t="shared" si="7"/>
        <v>Contrato 151</v>
      </c>
      <c r="C52">
        <v>1</v>
      </c>
      <c r="D52">
        <v>1</v>
      </c>
      <c r="E52">
        <f>IF(AND(A52='Tela de entrada'!$R$12,'Tela de entrada'!$S$15=1),1,IF(AND(A52='Tela de entrada'!$R$12,'Tela de entrada'!$S$15="",'Tela de entrada'!$O$15=2),1,IF(AND('Tela de entrada'!$R$12='Contrato Flexível Prioridade'!A52,'Tela de entrada'!$S$15="",'Tela de entrada'!$O$15=""),2,IF(AND(A52='Tela de entrada'!$N$12,'Tela de entrada'!$O$15=1),1,IF(AND('Tela de entrada'!$N$12='Contrato Flexível Prioridade'!A52,'Tela de entrada'!$O$15=2),2,IF(AND('Tela de entrada'!$N$12='Contrato Flexível Prioridade'!A52,'Tela de entrada'!$O$15="",'Tela de entrada'!$S$15&lt;&gt;1),1,IF(AND('Tela de entrada'!$N$12='Contrato Flexível Prioridade'!A52,'Tela de entrada'!$S$15=""),1,2)))))))</f>
        <v>1</v>
      </c>
      <c r="F52">
        <v>1</v>
      </c>
      <c r="G52">
        <v>51</v>
      </c>
      <c r="H52">
        <v>1</v>
      </c>
      <c r="I52" s="1">
        <f>INDEX('Tela de entrada'!$C$20:$C$763,MATCH(G52,'Tela de entrada'!$B$20:$B$763,0),1)</f>
        <v>28</v>
      </c>
      <c r="J52">
        <v>0</v>
      </c>
      <c r="K52">
        <f t="shared" si="2"/>
        <v>28</v>
      </c>
      <c r="L52" s="1">
        <f>SUMIFS('Contrato Flexível Percentual'!$R$2:$R$745,'Contrato Flexível Percentual'!$C$2:$C$745,'Contrato Flexível Prioridade'!F52,'Contrato Flexível Percentual'!$D$2:$D$745,'Contrato Flexível Prioridade'!G52)+SUMIFS('Contrato Firme'!N$2:N$745,'Contrato Firme'!$C$2:$C$745,'Contrato Flexível Prioridade'!F52,'Contrato Flexível Percentual'!$D$2:$D$745,'Contrato Flexível Prioridade'!G52)+'Tela de entrada'!$O$13+'Tela de entrada'!$S$13</f>
        <v>16.31535824446194</v>
      </c>
      <c r="M52" s="1">
        <f t="shared" si="3"/>
        <v>11.68464175553806</v>
      </c>
      <c r="N52" s="1">
        <f>IF(D52=1,'Tela de entrada'!$O$14-'Tela de entrada'!$O$13,'Tela de entrada'!$S$14-'Tela de entrada'!$S$13)</f>
        <v>15</v>
      </c>
      <c r="O52" s="1">
        <f t="shared" si="4"/>
        <v>11.68464175553806</v>
      </c>
      <c r="P52" s="1">
        <f t="shared" si="5"/>
        <v>11.68464175553806</v>
      </c>
      <c r="Q52" s="1">
        <f>IF(D52=1,'Tela de entrada'!$O$13+P52,'Tela de entrada'!$S$13+P52)</f>
        <v>11.68464175553806</v>
      </c>
    </row>
    <row r="53" spans="1:17" x14ac:dyDescent="0.25">
      <c r="A53" t="str">
        <f t="shared" si="6"/>
        <v>Contrato 1</v>
      </c>
      <c r="B53" t="str">
        <f t="shared" si="7"/>
        <v>Contrato 152</v>
      </c>
      <c r="C53">
        <v>1</v>
      </c>
      <c r="D53">
        <v>1</v>
      </c>
      <c r="E53">
        <f>IF(AND(A53='Tela de entrada'!$R$12,'Tela de entrada'!$S$15=1),1,IF(AND(A53='Tela de entrada'!$R$12,'Tela de entrada'!$S$15="",'Tela de entrada'!$O$15=2),1,IF(AND('Tela de entrada'!$R$12='Contrato Flexível Prioridade'!A53,'Tela de entrada'!$S$15="",'Tela de entrada'!$O$15=""),2,IF(AND(A53='Tela de entrada'!$N$12,'Tela de entrada'!$O$15=1),1,IF(AND('Tela de entrada'!$N$12='Contrato Flexível Prioridade'!A53,'Tela de entrada'!$O$15=2),2,IF(AND('Tela de entrada'!$N$12='Contrato Flexível Prioridade'!A53,'Tela de entrada'!$O$15="",'Tela de entrada'!$S$15&lt;&gt;1),1,IF(AND('Tela de entrada'!$N$12='Contrato Flexível Prioridade'!A53,'Tela de entrada'!$S$15=""),1,2)))))))</f>
        <v>1</v>
      </c>
      <c r="F53">
        <v>1</v>
      </c>
      <c r="G53">
        <v>52</v>
      </c>
      <c r="H53">
        <v>1</v>
      </c>
      <c r="I53" s="1">
        <f>INDEX('Tela de entrada'!$C$20:$C$763,MATCH(G53,'Tela de entrada'!$B$20:$B$763,0),1)</f>
        <v>18</v>
      </c>
      <c r="J53">
        <v>0</v>
      </c>
      <c r="K53">
        <f t="shared" si="2"/>
        <v>18</v>
      </c>
      <c r="L53" s="1">
        <f>SUMIFS('Contrato Flexível Percentual'!$R$2:$R$745,'Contrato Flexível Percentual'!$C$2:$C$745,'Contrato Flexível Prioridade'!F53,'Contrato Flexível Percentual'!$D$2:$D$745,'Contrato Flexível Prioridade'!G53)+SUMIFS('Contrato Firme'!N$2:N$745,'Contrato Firme'!$C$2:$C$745,'Contrato Flexível Prioridade'!F53,'Contrato Flexível Percentual'!$D$2:$D$745,'Contrato Flexível Prioridade'!G53)+'Tela de entrada'!$O$13+'Tela de entrada'!$S$13</f>
        <v>10.838292945465083</v>
      </c>
      <c r="M53" s="1">
        <f t="shared" si="3"/>
        <v>7.1617070545349168</v>
      </c>
      <c r="N53" s="1">
        <f>IF(D53=1,'Tela de entrada'!$O$14-'Tela de entrada'!$O$13,'Tela de entrada'!$S$14-'Tela de entrada'!$S$13)</f>
        <v>15</v>
      </c>
      <c r="O53" s="1">
        <f t="shared" si="4"/>
        <v>7.1617070545349168</v>
      </c>
      <c r="P53" s="1">
        <f t="shared" si="5"/>
        <v>7.1617070545349168</v>
      </c>
      <c r="Q53" s="1">
        <f>IF(D53=1,'Tela de entrada'!$O$13+P53,'Tela de entrada'!$S$13+P53)</f>
        <v>7.1617070545349168</v>
      </c>
    </row>
    <row r="54" spans="1:17" x14ac:dyDescent="0.25">
      <c r="A54" t="str">
        <f t="shared" si="6"/>
        <v>Contrato 1</v>
      </c>
      <c r="B54" t="str">
        <f t="shared" si="7"/>
        <v>Contrato 153</v>
      </c>
      <c r="C54">
        <v>1</v>
      </c>
      <c r="D54">
        <v>1</v>
      </c>
      <c r="E54">
        <f>IF(AND(A54='Tela de entrada'!$R$12,'Tela de entrada'!$S$15=1),1,IF(AND(A54='Tela de entrada'!$R$12,'Tela de entrada'!$S$15="",'Tela de entrada'!$O$15=2),1,IF(AND('Tela de entrada'!$R$12='Contrato Flexível Prioridade'!A54,'Tela de entrada'!$S$15="",'Tela de entrada'!$O$15=""),2,IF(AND(A54='Tela de entrada'!$N$12,'Tela de entrada'!$O$15=1),1,IF(AND('Tela de entrada'!$N$12='Contrato Flexível Prioridade'!A54,'Tela de entrada'!$O$15=2),2,IF(AND('Tela de entrada'!$N$12='Contrato Flexível Prioridade'!A54,'Tela de entrada'!$O$15="",'Tela de entrada'!$S$15&lt;&gt;1),1,IF(AND('Tela de entrada'!$N$12='Contrato Flexível Prioridade'!A54,'Tela de entrada'!$S$15=""),1,2)))))))</f>
        <v>1</v>
      </c>
      <c r="F54">
        <v>1</v>
      </c>
      <c r="G54">
        <v>53</v>
      </c>
      <c r="H54">
        <v>1</v>
      </c>
      <c r="I54" s="1">
        <f>INDEX('Tela de entrada'!$C$20:$C$763,MATCH(G54,'Tela de entrada'!$B$20:$B$763,0),1)</f>
        <v>47</v>
      </c>
      <c r="J54">
        <v>0</v>
      </c>
      <c r="K54">
        <f t="shared" si="2"/>
        <v>47</v>
      </c>
      <c r="L54" s="1">
        <f>SUMIFS('Contrato Flexível Percentual'!$R$2:$R$745,'Contrato Flexível Percentual'!$C$2:$C$745,'Contrato Flexível Prioridade'!F54,'Contrato Flexível Percentual'!$D$2:$D$745,'Contrato Flexível Prioridade'!G54)+SUMIFS('Contrato Firme'!N$2:N$745,'Contrato Firme'!$C$2:$C$745,'Contrato Flexível Prioridade'!F54,'Contrato Flexível Percentual'!$D$2:$D$745,'Contrato Flexível Prioridade'!G54)+'Tela de entrada'!$O$13+'Tela de entrada'!$S$13</f>
        <v>24.4</v>
      </c>
      <c r="M54" s="1">
        <f t="shared" si="3"/>
        <v>22.6</v>
      </c>
      <c r="N54" s="1">
        <f>IF(D54=1,'Tela de entrada'!$O$14-'Tela de entrada'!$O$13,'Tela de entrada'!$S$14-'Tela de entrada'!$S$13)</f>
        <v>15</v>
      </c>
      <c r="O54" s="1">
        <f t="shared" si="4"/>
        <v>22.6</v>
      </c>
      <c r="P54" s="1">
        <f t="shared" si="5"/>
        <v>15</v>
      </c>
      <c r="Q54" s="1">
        <f>IF(D54=1,'Tela de entrada'!$O$13+P54,'Tela de entrada'!$S$13+P54)</f>
        <v>15</v>
      </c>
    </row>
    <row r="55" spans="1:17" x14ac:dyDescent="0.25">
      <c r="A55" t="str">
        <f t="shared" si="6"/>
        <v>Contrato 1</v>
      </c>
      <c r="B55" t="str">
        <f t="shared" si="7"/>
        <v>Contrato 154</v>
      </c>
      <c r="C55">
        <v>1</v>
      </c>
      <c r="D55">
        <v>1</v>
      </c>
      <c r="E55">
        <f>IF(AND(A55='Tela de entrada'!$R$12,'Tela de entrada'!$S$15=1),1,IF(AND(A55='Tela de entrada'!$R$12,'Tela de entrada'!$S$15="",'Tela de entrada'!$O$15=2),1,IF(AND('Tela de entrada'!$R$12='Contrato Flexível Prioridade'!A55,'Tela de entrada'!$S$15="",'Tela de entrada'!$O$15=""),2,IF(AND(A55='Tela de entrada'!$N$12,'Tela de entrada'!$O$15=1),1,IF(AND('Tela de entrada'!$N$12='Contrato Flexível Prioridade'!A55,'Tela de entrada'!$O$15=2),2,IF(AND('Tela de entrada'!$N$12='Contrato Flexível Prioridade'!A55,'Tela de entrada'!$O$15="",'Tela de entrada'!$S$15&lt;&gt;1),1,IF(AND('Tela de entrada'!$N$12='Contrato Flexível Prioridade'!A55,'Tela de entrada'!$S$15=""),1,2)))))))</f>
        <v>1</v>
      </c>
      <c r="F55">
        <v>1</v>
      </c>
      <c r="G55">
        <v>54</v>
      </c>
      <c r="H55">
        <v>1</v>
      </c>
      <c r="I55" s="1">
        <f>INDEX('Tela de entrada'!$C$20:$C$763,MATCH(G55,'Tela de entrada'!$B$20:$B$763,0),1)</f>
        <v>39</v>
      </c>
      <c r="J55">
        <v>0</v>
      </c>
      <c r="K55">
        <f t="shared" si="2"/>
        <v>39</v>
      </c>
      <c r="L55" s="1">
        <f>SUMIFS('Contrato Flexível Percentual'!$R$2:$R$745,'Contrato Flexível Percentual'!$C$2:$C$745,'Contrato Flexível Prioridade'!F55,'Contrato Flexível Percentual'!$D$2:$D$745,'Contrato Flexível Prioridade'!G55)+SUMIFS('Contrato Firme'!N$2:N$745,'Contrato Firme'!$C$2:$C$745,'Contrato Flexível Prioridade'!F55,'Contrato Flexível Percentual'!$D$2:$D$745,'Contrato Flexível Prioridade'!G55)+'Tela de entrada'!$O$13+'Tela de entrada'!$S$13</f>
        <v>22.34013007335848</v>
      </c>
      <c r="M55" s="1">
        <f t="shared" si="3"/>
        <v>16.65986992664152</v>
      </c>
      <c r="N55" s="1">
        <f>IF(D55=1,'Tela de entrada'!$O$14-'Tela de entrada'!$O$13,'Tela de entrada'!$S$14-'Tela de entrada'!$S$13)</f>
        <v>15</v>
      </c>
      <c r="O55" s="1">
        <f t="shared" si="4"/>
        <v>16.65986992664152</v>
      </c>
      <c r="P55" s="1">
        <f t="shared" si="5"/>
        <v>15</v>
      </c>
      <c r="Q55" s="1">
        <f>IF(D55=1,'Tela de entrada'!$O$13+P55,'Tela de entrada'!$S$13+P55)</f>
        <v>15</v>
      </c>
    </row>
    <row r="56" spans="1:17" x14ac:dyDescent="0.25">
      <c r="A56" t="str">
        <f t="shared" si="6"/>
        <v>Contrato 1</v>
      </c>
      <c r="B56" t="str">
        <f t="shared" si="7"/>
        <v>Contrato 155</v>
      </c>
      <c r="C56">
        <v>1</v>
      </c>
      <c r="D56">
        <v>1</v>
      </c>
      <c r="E56">
        <f>IF(AND(A56='Tela de entrada'!$R$12,'Tela de entrada'!$S$15=1),1,IF(AND(A56='Tela de entrada'!$R$12,'Tela de entrada'!$S$15="",'Tela de entrada'!$O$15=2),1,IF(AND('Tela de entrada'!$R$12='Contrato Flexível Prioridade'!A56,'Tela de entrada'!$S$15="",'Tela de entrada'!$O$15=""),2,IF(AND(A56='Tela de entrada'!$N$12,'Tela de entrada'!$O$15=1),1,IF(AND('Tela de entrada'!$N$12='Contrato Flexível Prioridade'!A56,'Tela de entrada'!$O$15=2),2,IF(AND('Tela de entrada'!$N$12='Contrato Flexível Prioridade'!A56,'Tela de entrada'!$O$15="",'Tela de entrada'!$S$15&lt;&gt;1),1,IF(AND('Tela de entrada'!$N$12='Contrato Flexível Prioridade'!A56,'Tela de entrada'!$S$15=""),1,2)))))))</f>
        <v>1</v>
      </c>
      <c r="F56">
        <v>1</v>
      </c>
      <c r="G56">
        <v>55</v>
      </c>
      <c r="H56">
        <v>1</v>
      </c>
      <c r="I56" s="1">
        <f>INDEX('Tela de entrada'!$C$20:$C$763,MATCH(G56,'Tela de entrada'!$B$20:$B$763,0),1)</f>
        <v>35</v>
      </c>
      <c r="J56">
        <v>0</v>
      </c>
      <c r="K56">
        <f t="shared" si="2"/>
        <v>35</v>
      </c>
      <c r="L56" s="1">
        <f>SUMIFS('Contrato Flexível Percentual'!$R$2:$R$745,'Contrato Flexível Percentual'!$C$2:$C$745,'Contrato Flexível Prioridade'!F56,'Contrato Flexível Percentual'!$D$2:$D$745,'Contrato Flexível Prioridade'!G56)+SUMIFS('Contrato Firme'!N$2:N$745,'Contrato Firme'!$C$2:$C$745,'Contrato Flexível Prioridade'!F56,'Contrato Flexível Percentual'!$D$2:$D$745,'Contrato Flexível Prioridade'!G56)+'Tela de entrada'!$O$13+'Tela de entrada'!$S$13</f>
        <v>20.149303953759738</v>
      </c>
      <c r="M56" s="1">
        <f t="shared" si="3"/>
        <v>14.850696046240262</v>
      </c>
      <c r="N56" s="1">
        <f>IF(D56=1,'Tela de entrada'!$O$14-'Tela de entrada'!$O$13,'Tela de entrada'!$S$14-'Tela de entrada'!$S$13)</f>
        <v>15</v>
      </c>
      <c r="O56" s="1">
        <f t="shared" si="4"/>
        <v>14.850696046240262</v>
      </c>
      <c r="P56" s="1">
        <f t="shared" si="5"/>
        <v>14.850696046240262</v>
      </c>
      <c r="Q56" s="1">
        <f>IF(D56=1,'Tela de entrada'!$O$13+P56,'Tela de entrada'!$S$13+P56)</f>
        <v>14.850696046240262</v>
      </c>
    </row>
    <row r="57" spans="1:17" x14ac:dyDescent="0.25">
      <c r="A57" t="str">
        <f t="shared" si="6"/>
        <v>Contrato 1</v>
      </c>
      <c r="B57" t="str">
        <f t="shared" si="7"/>
        <v>Contrato 156</v>
      </c>
      <c r="C57">
        <v>1</v>
      </c>
      <c r="D57">
        <v>1</v>
      </c>
      <c r="E57">
        <f>IF(AND(A57='Tela de entrada'!$R$12,'Tela de entrada'!$S$15=1),1,IF(AND(A57='Tela de entrada'!$R$12,'Tela de entrada'!$S$15="",'Tela de entrada'!$O$15=2),1,IF(AND('Tela de entrada'!$R$12='Contrato Flexível Prioridade'!A57,'Tela de entrada'!$S$15="",'Tela de entrada'!$O$15=""),2,IF(AND(A57='Tela de entrada'!$N$12,'Tela de entrada'!$O$15=1),1,IF(AND('Tela de entrada'!$N$12='Contrato Flexível Prioridade'!A57,'Tela de entrada'!$O$15=2),2,IF(AND('Tela de entrada'!$N$12='Contrato Flexível Prioridade'!A57,'Tela de entrada'!$O$15="",'Tela de entrada'!$S$15&lt;&gt;1),1,IF(AND('Tela de entrada'!$N$12='Contrato Flexível Prioridade'!A57,'Tela de entrada'!$S$15=""),1,2)))))))</f>
        <v>1</v>
      </c>
      <c r="F57">
        <v>1</v>
      </c>
      <c r="G57">
        <v>56</v>
      </c>
      <c r="H57">
        <v>1</v>
      </c>
      <c r="I57" s="1">
        <f>INDEX('Tela de entrada'!$C$20:$C$763,MATCH(G57,'Tela de entrada'!$B$20:$B$763,0),1)</f>
        <v>20</v>
      </c>
      <c r="J57">
        <v>0</v>
      </c>
      <c r="K57">
        <f t="shared" si="2"/>
        <v>20</v>
      </c>
      <c r="L57" s="1">
        <f>SUMIFS('Contrato Flexível Percentual'!$R$2:$R$745,'Contrato Flexível Percentual'!$C$2:$C$745,'Contrato Flexível Prioridade'!F57,'Contrato Flexível Percentual'!$D$2:$D$745,'Contrato Flexível Prioridade'!G57)+SUMIFS('Contrato Firme'!N$2:N$745,'Contrato Firme'!$C$2:$C$745,'Contrato Flexível Prioridade'!F57,'Contrato Flexível Percentual'!$D$2:$D$745,'Contrato Flexível Prioridade'!G57)+'Tela de entrada'!$O$13+'Tela de entrada'!$S$13</f>
        <v>11.933706005264455</v>
      </c>
      <c r="M57" s="1">
        <f t="shared" si="3"/>
        <v>8.0662939947355454</v>
      </c>
      <c r="N57" s="1">
        <f>IF(D57=1,'Tela de entrada'!$O$14-'Tela de entrada'!$O$13,'Tela de entrada'!$S$14-'Tela de entrada'!$S$13)</f>
        <v>15</v>
      </c>
      <c r="O57" s="1">
        <f t="shared" si="4"/>
        <v>8.0662939947355454</v>
      </c>
      <c r="P57" s="1">
        <f t="shared" si="5"/>
        <v>8.0662939947355454</v>
      </c>
      <c r="Q57" s="1">
        <f>IF(D57=1,'Tela de entrada'!$O$13+P57,'Tela de entrada'!$S$13+P57)</f>
        <v>8.0662939947355454</v>
      </c>
    </row>
    <row r="58" spans="1:17" x14ac:dyDescent="0.25">
      <c r="A58" t="str">
        <f t="shared" si="6"/>
        <v>Contrato 1</v>
      </c>
      <c r="B58" t="str">
        <f t="shared" si="7"/>
        <v>Contrato 157</v>
      </c>
      <c r="C58">
        <v>1</v>
      </c>
      <c r="D58">
        <v>1</v>
      </c>
      <c r="E58">
        <f>IF(AND(A58='Tela de entrada'!$R$12,'Tela de entrada'!$S$15=1),1,IF(AND(A58='Tela de entrada'!$R$12,'Tela de entrada'!$S$15="",'Tela de entrada'!$O$15=2),1,IF(AND('Tela de entrada'!$R$12='Contrato Flexível Prioridade'!A58,'Tela de entrada'!$S$15="",'Tela de entrada'!$O$15=""),2,IF(AND(A58='Tela de entrada'!$N$12,'Tela de entrada'!$O$15=1),1,IF(AND('Tela de entrada'!$N$12='Contrato Flexível Prioridade'!A58,'Tela de entrada'!$O$15=2),2,IF(AND('Tela de entrada'!$N$12='Contrato Flexível Prioridade'!A58,'Tela de entrada'!$O$15="",'Tela de entrada'!$S$15&lt;&gt;1),1,IF(AND('Tela de entrada'!$N$12='Contrato Flexível Prioridade'!A58,'Tela de entrada'!$S$15=""),1,2)))))))</f>
        <v>1</v>
      </c>
      <c r="F58">
        <v>1</v>
      </c>
      <c r="G58">
        <v>57</v>
      </c>
      <c r="H58">
        <v>1</v>
      </c>
      <c r="I58" s="1">
        <f>INDEX('Tela de entrada'!$C$20:$C$763,MATCH(G58,'Tela de entrada'!$B$20:$B$763,0),1)</f>
        <v>45</v>
      </c>
      <c r="J58">
        <v>0</v>
      </c>
      <c r="K58">
        <f t="shared" si="2"/>
        <v>45</v>
      </c>
      <c r="L58" s="1">
        <f>SUMIFS('Contrato Flexível Percentual'!$R$2:$R$745,'Contrato Flexível Percentual'!$C$2:$C$745,'Contrato Flexível Prioridade'!F58,'Contrato Flexível Percentual'!$D$2:$D$745,'Contrato Flexível Prioridade'!G58)+SUMIFS('Contrato Firme'!N$2:N$745,'Contrato Firme'!$C$2:$C$745,'Contrato Flexível Prioridade'!F58,'Contrato Flexível Percentual'!$D$2:$D$745,'Contrato Flexível Prioridade'!G58)+'Tela de entrada'!$O$13+'Tela de entrada'!$S$13</f>
        <v>24</v>
      </c>
      <c r="M58" s="1">
        <f t="shared" si="3"/>
        <v>21</v>
      </c>
      <c r="N58" s="1">
        <f>IF(D58=1,'Tela de entrada'!$O$14-'Tela de entrada'!$O$13,'Tela de entrada'!$S$14-'Tela de entrada'!$S$13)</f>
        <v>15</v>
      </c>
      <c r="O58" s="1">
        <f t="shared" si="4"/>
        <v>21</v>
      </c>
      <c r="P58" s="1">
        <f t="shared" si="5"/>
        <v>15</v>
      </c>
      <c r="Q58" s="1">
        <f>IF(D58=1,'Tela de entrada'!$O$13+P58,'Tela de entrada'!$S$13+P58)</f>
        <v>15</v>
      </c>
    </row>
    <row r="59" spans="1:17" x14ac:dyDescent="0.25">
      <c r="A59" t="str">
        <f t="shared" si="6"/>
        <v>Contrato 1</v>
      </c>
      <c r="B59" t="str">
        <f t="shared" si="7"/>
        <v>Contrato 158</v>
      </c>
      <c r="C59">
        <v>1</v>
      </c>
      <c r="D59">
        <v>1</v>
      </c>
      <c r="E59">
        <f>IF(AND(A59='Tela de entrada'!$R$12,'Tela de entrada'!$S$15=1),1,IF(AND(A59='Tela de entrada'!$R$12,'Tela de entrada'!$S$15="",'Tela de entrada'!$O$15=2),1,IF(AND('Tela de entrada'!$R$12='Contrato Flexível Prioridade'!A59,'Tela de entrada'!$S$15="",'Tela de entrada'!$O$15=""),2,IF(AND(A59='Tela de entrada'!$N$12,'Tela de entrada'!$O$15=1),1,IF(AND('Tela de entrada'!$N$12='Contrato Flexível Prioridade'!A59,'Tela de entrada'!$O$15=2),2,IF(AND('Tela de entrada'!$N$12='Contrato Flexível Prioridade'!A59,'Tela de entrada'!$O$15="",'Tela de entrada'!$S$15&lt;&gt;1),1,IF(AND('Tela de entrada'!$N$12='Contrato Flexível Prioridade'!A59,'Tela de entrada'!$S$15=""),1,2)))))))</f>
        <v>1</v>
      </c>
      <c r="F59">
        <v>1</v>
      </c>
      <c r="G59">
        <v>58</v>
      </c>
      <c r="H59">
        <v>1</v>
      </c>
      <c r="I59" s="1">
        <f>INDEX('Tela de entrada'!$C$20:$C$763,MATCH(G59,'Tela de entrada'!$B$20:$B$763,0),1)</f>
        <v>41</v>
      </c>
      <c r="J59">
        <v>0</v>
      </c>
      <c r="K59">
        <f t="shared" si="2"/>
        <v>41</v>
      </c>
      <c r="L59" s="1">
        <f>SUMIFS('Contrato Flexível Percentual'!$R$2:$R$745,'Contrato Flexível Percentual'!$C$2:$C$745,'Contrato Flexível Prioridade'!F59,'Contrato Flexível Percentual'!$D$2:$D$745,'Contrato Flexível Prioridade'!G59)+SUMIFS('Contrato Firme'!N$2:N$745,'Contrato Firme'!$C$2:$C$745,'Contrato Flexível Prioridade'!F59,'Contrato Flexível Percentual'!$D$2:$D$745,'Contrato Flexível Prioridade'!G59)+'Tela de entrada'!$O$13+'Tela de entrada'!$S$13</f>
        <v>23.200000000000003</v>
      </c>
      <c r="M59" s="1">
        <f t="shared" si="3"/>
        <v>17.799999999999997</v>
      </c>
      <c r="N59" s="1">
        <f>IF(D59=1,'Tela de entrada'!$O$14-'Tela de entrada'!$O$13,'Tela de entrada'!$S$14-'Tela de entrada'!$S$13)</f>
        <v>15</v>
      </c>
      <c r="O59" s="1">
        <f t="shared" si="4"/>
        <v>17.799999999999997</v>
      </c>
      <c r="P59" s="1">
        <f t="shared" si="5"/>
        <v>15</v>
      </c>
      <c r="Q59" s="1">
        <f>IF(D59=1,'Tela de entrada'!$O$13+P59,'Tela de entrada'!$S$13+P59)</f>
        <v>15</v>
      </c>
    </row>
    <row r="60" spans="1:17" x14ac:dyDescent="0.25">
      <c r="A60" t="str">
        <f t="shared" si="6"/>
        <v>Contrato 1</v>
      </c>
      <c r="B60" t="str">
        <f t="shared" si="7"/>
        <v>Contrato 159</v>
      </c>
      <c r="C60">
        <v>1</v>
      </c>
      <c r="D60">
        <v>1</v>
      </c>
      <c r="E60">
        <f>IF(AND(A60='Tela de entrada'!$R$12,'Tela de entrada'!$S$15=1),1,IF(AND(A60='Tela de entrada'!$R$12,'Tela de entrada'!$S$15="",'Tela de entrada'!$O$15=2),1,IF(AND('Tela de entrada'!$R$12='Contrato Flexível Prioridade'!A60,'Tela de entrada'!$S$15="",'Tela de entrada'!$O$15=""),2,IF(AND(A60='Tela de entrada'!$N$12,'Tela de entrada'!$O$15=1),1,IF(AND('Tela de entrada'!$N$12='Contrato Flexível Prioridade'!A60,'Tela de entrada'!$O$15=2),2,IF(AND('Tela de entrada'!$N$12='Contrato Flexível Prioridade'!A60,'Tela de entrada'!$O$15="",'Tela de entrada'!$S$15&lt;&gt;1),1,IF(AND('Tela de entrada'!$N$12='Contrato Flexível Prioridade'!A60,'Tela de entrada'!$S$15=""),1,2)))))))</f>
        <v>1</v>
      </c>
      <c r="F60">
        <v>1</v>
      </c>
      <c r="G60">
        <v>59</v>
      </c>
      <c r="H60">
        <v>1</v>
      </c>
      <c r="I60" s="1">
        <f>INDEX('Tela de entrada'!$C$20:$C$763,MATCH(G60,'Tela de entrada'!$B$20:$B$763,0),1)</f>
        <v>33</v>
      </c>
      <c r="J60">
        <v>0</v>
      </c>
      <c r="K60">
        <f t="shared" si="2"/>
        <v>33</v>
      </c>
      <c r="L60" s="1">
        <f>SUMIFS('Contrato Flexível Percentual'!$R$2:$R$745,'Contrato Flexível Percentual'!$C$2:$C$745,'Contrato Flexível Prioridade'!F60,'Contrato Flexível Percentual'!$D$2:$D$745,'Contrato Flexível Prioridade'!G60)+SUMIFS('Contrato Firme'!N$2:N$745,'Contrato Firme'!$C$2:$C$745,'Contrato Flexível Prioridade'!F60,'Contrato Flexível Percentual'!$D$2:$D$745,'Contrato Flexível Prioridade'!G60)+'Tela de entrada'!$O$13+'Tela de entrada'!$S$13</f>
        <v>19.053890893960364</v>
      </c>
      <c r="M60" s="1">
        <f t="shared" si="3"/>
        <v>13.946109106039636</v>
      </c>
      <c r="N60" s="1">
        <f>IF(D60=1,'Tela de entrada'!$O$14-'Tela de entrada'!$O$13,'Tela de entrada'!$S$14-'Tela de entrada'!$S$13)</f>
        <v>15</v>
      </c>
      <c r="O60" s="1">
        <f t="shared" si="4"/>
        <v>13.946109106039636</v>
      </c>
      <c r="P60" s="1">
        <f t="shared" si="5"/>
        <v>13.946109106039636</v>
      </c>
      <c r="Q60" s="1">
        <f>IF(D60=1,'Tela de entrada'!$O$13+P60,'Tela de entrada'!$S$13+P60)</f>
        <v>13.946109106039636</v>
      </c>
    </row>
    <row r="61" spans="1:17" x14ac:dyDescent="0.25">
      <c r="A61" t="str">
        <f t="shared" si="6"/>
        <v>Contrato 1</v>
      </c>
      <c r="B61" t="str">
        <f t="shared" si="7"/>
        <v>Contrato 160</v>
      </c>
      <c r="C61">
        <v>1</v>
      </c>
      <c r="D61">
        <v>1</v>
      </c>
      <c r="E61">
        <f>IF(AND(A61='Tela de entrada'!$R$12,'Tela de entrada'!$S$15=1),1,IF(AND(A61='Tela de entrada'!$R$12,'Tela de entrada'!$S$15="",'Tela de entrada'!$O$15=2),1,IF(AND('Tela de entrada'!$R$12='Contrato Flexível Prioridade'!A61,'Tela de entrada'!$S$15="",'Tela de entrada'!$O$15=""),2,IF(AND(A61='Tela de entrada'!$N$12,'Tela de entrada'!$O$15=1),1,IF(AND('Tela de entrada'!$N$12='Contrato Flexível Prioridade'!A61,'Tela de entrada'!$O$15=2),2,IF(AND('Tela de entrada'!$N$12='Contrato Flexível Prioridade'!A61,'Tela de entrada'!$O$15="",'Tela de entrada'!$S$15&lt;&gt;1),1,IF(AND('Tela de entrada'!$N$12='Contrato Flexível Prioridade'!A61,'Tela de entrada'!$S$15=""),1,2)))))))</f>
        <v>1</v>
      </c>
      <c r="F61">
        <v>1</v>
      </c>
      <c r="G61">
        <v>60</v>
      </c>
      <c r="H61">
        <v>1</v>
      </c>
      <c r="I61" s="1">
        <f>INDEX('Tela de entrada'!$C$20:$C$763,MATCH(G61,'Tela de entrada'!$B$20:$B$763,0),1)</f>
        <v>19</v>
      </c>
      <c r="J61">
        <v>0</v>
      </c>
      <c r="K61">
        <f t="shared" si="2"/>
        <v>19</v>
      </c>
      <c r="L61" s="1">
        <f>SUMIFS('Contrato Flexível Percentual'!$R$2:$R$745,'Contrato Flexível Percentual'!$C$2:$C$745,'Contrato Flexível Prioridade'!F61,'Contrato Flexível Percentual'!$D$2:$D$745,'Contrato Flexível Prioridade'!G61)+SUMIFS('Contrato Firme'!N$2:N$745,'Contrato Firme'!$C$2:$C$745,'Contrato Flexível Prioridade'!F61,'Contrato Flexível Percentual'!$D$2:$D$745,'Contrato Flexível Prioridade'!G61)+'Tela de entrada'!$O$13+'Tela de entrada'!$S$13</f>
        <v>11.38599947536477</v>
      </c>
      <c r="M61" s="1">
        <f t="shared" si="3"/>
        <v>7.6140005246352302</v>
      </c>
      <c r="N61" s="1">
        <f>IF(D61=1,'Tela de entrada'!$O$14-'Tela de entrada'!$O$13,'Tela de entrada'!$S$14-'Tela de entrada'!$S$13)</f>
        <v>15</v>
      </c>
      <c r="O61" s="1">
        <f t="shared" si="4"/>
        <v>7.6140005246352302</v>
      </c>
      <c r="P61" s="1">
        <f t="shared" si="5"/>
        <v>7.6140005246352302</v>
      </c>
      <c r="Q61" s="1">
        <f>IF(D61=1,'Tela de entrada'!$O$13+P61,'Tela de entrada'!$S$13+P61)</f>
        <v>7.6140005246352302</v>
      </c>
    </row>
    <row r="62" spans="1:17" x14ac:dyDescent="0.25">
      <c r="A62" t="str">
        <f t="shared" si="6"/>
        <v>Contrato 1</v>
      </c>
      <c r="B62" t="str">
        <f t="shared" si="7"/>
        <v>Contrato 161</v>
      </c>
      <c r="C62">
        <v>1</v>
      </c>
      <c r="D62">
        <v>1</v>
      </c>
      <c r="E62">
        <f>IF(AND(A62='Tela de entrada'!$R$12,'Tela de entrada'!$S$15=1),1,IF(AND(A62='Tela de entrada'!$R$12,'Tela de entrada'!$S$15="",'Tela de entrada'!$O$15=2),1,IF(AND('Tela de entrada'!$R$12='Contrato Flexível Prioridade'!A62,'Tela de entrada'!$S$15="",'Tela de entrada'!$O$15=""),2,IF(AND(A62='Tela de entrada'!$N$12,'Tela de entrada'!$O$15=1),1,IF(AND('Tela de entrada'!$N$12='Contrato Flexível Prioridade'!A62,'Tela de entrada'!$O$15=2),2,IF(AND('Tela de entrada'!$N$12='Contrato Flexível Prioridade'!A62,'Tela de entrada'!$O$15="",'Tela de entrada'!$S$15&lt;&gt;1),1,IF(AND('Tela de entrada'!$N$12='Contrato Flexível Prioridade'!A62,'Tela de entrada'!$S$15=""),1,2)))))))</f>
        <v>1</v>
      </c>
      <c r="F62">
        <v>1</v>
      </c>
      <c r="G62">
        <v>61</v>
      </c>
      <c r="H62">
        <v>1</v>
      </c>
      <c r="I62" s="1">
        <f>INDEX('Tela de entrada'!$C$20:$C$763,MATCH(G62,'Tela de entrada'!$B$20:$B$763,0),1)</f>
        <v>37</v>
      </c>
      <c r="J62">
        <v>0</v>
      </c>
      <c r="K62">
        <f t="shared" si="2"/>
        <v>37</v>
      </c>
      <c r="L62" s="1">
        <f>SUMIFS('Contrato Flexível Percentual'!$R$2:$R$745,'Contrato Flexível Percentual'!$C$2:$C$745,'Contrato Flexível Prioridade'!F62,'Contrato Flexível Percentual'!$D$2:$D$745,'Contrato Flexível Prioridade'!G62)+SUMIFS('Contrato Firme'!N$2:N$745,'Contrato Firme'!$C$2:$C$745,'Contrato Flexível Prioridade'!F62,'Contrato Flexível Percentual'!$D$2:$D$745,'Contrato Flexível Prioridade'!G62)+'Tela de entrada'!$O$13+'Tela de entrada'!$S$13</f>
        <v>21.244717013559111</v>
      </c>
      <c r="M62" s="1">
        <f t="shared" si="3"/>
        <v>15.755282986440889</v>
      </c>
      <c r="N62" s="1">
        <f>IF(D62=1,'Tela de entrada'!$O$14-'Tela de entrada'!$O$13,'Tela de entrada'!$S$14-'Tela de entrada'!$S$13)</f>
        <v>15</v>
      </c>
      <c r="O62" s="1">
        <f t="shared" si="4"/>
        <v>15.755282986440889</v>
      </c>
      <c r="P62" s="1">
        <f t="shared" si="5"/>
        <v>15</v>
      </c>
      <c r="Q62" s="1">
        <f>IF(D62=1,'Tela de entrada'!$O$13+P62,'Tela de entrada'!$S$13+P62)</f>
        <v>15</v>
      </c>
    </row>
    <row r="63" spans="1:17" x14ac:dyDescent="0.25">
      <c r="A63" t="str">
        <f t="shared" si="6"/>
        <v>Contrato 1</v>
      </c>
      <c r="B63" t="str">
        <f t="shared" si="7"/>
        <v>Contrato 162</v>
      </c>
      <c r="C63">
        <v>1</v>
      </c>
      <c r="D63">
        <v>1</v>
      </c>
      <c r="E63">
        <f>IF(AND(A63='Tela de entrada'!$R$12,'Tela de entrada'!$S$15=1),1,IF(AND(A63='Tela de entrada'!$R$12,'Tela de entrada'!$S$15="",'Tela de entrada'!$O$15=2),1,IF(AND('Tela de entrada'!$R$12='Contrato Flexível Prioridade'!A63,'Tela de entrada'!$S$15="",'Tela de entrada'!$O$15=""),2,IF(AND(A63='Tela de entrada'!$N$12,'Tela de entrada'!$O$15=1),1,IF(AND('Tela de entrada'!$N$12='Contrato Flexível Prioridade'!A63,'Tela de entrada'!$O$15=2),2,IF(AND('Tela de entrada'!$N$12='Contrato Flexível Prioridade'!A63,'Tela de entrada'!$O$15="",'Tela de entrada'!$S$15&lt;&gt;1),1,IF(AND('Tela de entrada'!$N$12='Contrato Flexível Prioridade'!A63,'Tela de entrada'!$S$15=""),1,2)))))))</f>
        <v>1</v>
      </c>
      <c r="F63">
        <v>1</v>
      </c>
      <c r="G63">
        <v>62</v>
      </c>
      <c r="H63">
        <v>1</v>
      </c>
      <c r="I63" s="1">
        <f>INDEX('Tela de entrada'!$C$20:$C$763,MATCH(G63,'Tela de entrada'!$B$20:$B$763,0),1)</f>
        <v>10</v>
      </c>
      <c r="J63">
        <v>0</v>
      </c>
      <c r="K63">
        <f t="shared" si="2"/>
        <v>10</v>
      </c>
      <c r="L63" s="1">
        <f>SUMIFS('Contrato Flexível Percentual'!$R$2:$R$745,'Contrato Flexível Percentual'!$C$2:$C$745,'Contrato Flexível Prioridade'!F63,'Contrato Flexível Percentual'!$D$2:$D$745,'Contrato Flexível Prioridade'!G63)+SUMIFS('Contrato Firme'!N$2:N$745,'Contrato Firme'!$C$2:$C$745,'Contrato Flexível Prioridade'!F63,'Contrato Flexível Percentual'!$D$2:$D$745,'Contrato Flexível Prioridade'!G63)+'Tela de entrada'!$O$13+'Tela de entrada'!$S$13</f>
        <v>6.4566407062675992</v>
      </c>
      <c r="M63" s="1">
        <f t="shared" si="3"/>
        <v>3.5433592937324008</v>
      </c>
      <c r="N63" s="1">
        <f>IF(D63=1,'Tela de entrada'!$O$14-'Tela de entrada'!$O$13,'Tela de entrada'!$S$14-'Tela de entrada'!$S$13)</f>
        <v>15</v>
      </c>
      <c r="O63" s="1">
        <f t="shared" si="4"/>
        <v>3.5433592937324008</v>
      </c>
      <c r="P63" s="1">
        <f t="shared" si="5"/>
        <v>3.5433592937324008</v>
      </c>
      <c r="Q63" s="1">
        <f>IF(D63=1,'Tela de entrada'!$O$13+P63,'Tela de entrada'!$S$13+P63)</f>
        <v>3.5433592937324008</v>
      </c>
    </row>
    <row r="64" spans="1:17" x14ac:dyDescent="0.25">
      <c r="A64" t="str">
        <f t="shared" si="6"/>
        <v>Contrato 1</v>
      </c>
      <c r="B64" t="str">
        <f t="shared" si="7"/>
        <v>Contrato 163</v>
      </c>
      <c r="C64">
        <v>1</v>
      </c>
      <c r="D64">
        <v>1</v>
      </c>
      <c r="E64">
        <f>IF(AND(A64='Tela de entrada'!$R$12,'Tela de entrada'!$S$15=1),1,IF(AND(A64='Tela de entrada'!$R$12,'Tela de entrada'!$S$15="",'Tela de entrada'!$O$15=2),1,IF(AND('Tela de entrada'!$R$12='Contrato Flexível Prioridade'!A64,'Tela de entrada'!$S$15="",'Tela de entrada'!$O$15=""),2,IF(AND(A64='Tela de entrada'!$N$12,'Tela de entrada'!$O$15=1),1,IF(AND('Tela de entrada'!$N$12='Contrato Flexível Prioridade'!A64,'Tela de entrada'!$O$15=2),2,IF(AND('Tela de entrada'!$N$12='Contrato Flexível Prioridade'!A64,'Tela de entrada'!$O$15="",'Tela de entrada'!$S$15&lt;&gt;1),1,IF(AND('Tela de entrada'!$N$12='Contrato Flexível Prioridade'!A64,'Tela de entrada'!$S$15=""),1,2)))))))</f>
        <v>1</v>
      </c>
      <c r="F64">
        <v>1</v>
      </c>
      <c r="G64">
        <v>63</v>
      </c>
      <c r="H64">
        <v>1</v>
      </c>
      <c r="I64" s="1">
        <f>INDEX('Tela de entrada'!$C$20:$C$763,MATCH(G64,'Tela de entrada'!$B$20:$B$763,0),1)</f>
        <v>35</v>
      </c>
      <c r="J64">
        <v>0</v>
      </c>
      <c r="K64">
        <f t="shared" si="2"/>
        <v>35</v>
      </c>
      <c r="L64" s="1">
        <f>SUMIFS('Contrato Flexível Percentual'!$R$2:$R$745,'Contrato Flexível Percentual'!$C$2:$C$745,'Contrato Flexível Prioridade'!F64,'Contrato Flexível Percentual'!$D$2:$D$745,'Contrato Flexível Prioridade'!G64)+SUMIFS('Contrato Firme'!N$2:N$745,'Contrato Firme'!$C$2:$C$745,'Contrato Flexível Prioridade'!F64,'Contrato Flexível Percentual'!$D$2:$D$745,'Contrato Flexível Prioridade'!G64)+'Tela de entrada'!$O$13+'Tela de entrada'!$S$13</f>
        <v>20.149303953759738</v>
      </c>
      <c r="M64" s="1">
        <f t="shared" si="3"/>
        <v>14.850696046240262</v>
      </c>
      <c r="N64" s="1">
        <f>IF(D64=1,'Tela de entrada'!$O$14-'Tela de entrada'!$O$13,'Tela de entrada'!$S$14-'Tela de entrada'!$S$13)</f>
        <v>15</v>
      </c>
      <c r="O64" s="1">
        <f t="shared" si="4"/>
        <v>14.850696046240262</v>
      </c>
      <c r="P64" s="1">
        <f t="shared" si="5"/>
        <v>14.850696046240262</v>
      </c>
      <c r="Q64" s="1">
        <f>IF(D64=1,'Tela de entrada'!$O$13+P64,'Tela de entrada'!$S$13+P64)</f>
        <v>14.850696046240262</v>
      </c>
    </row>
    <row r="65" spans="1:17" x14ac:dyDescent="0.25">
      <c r="A65" t="str">
        <f t="shared" si="6"/>
        <v>Contrato 1</v>
      </c>
      <c r="B65" t="str">
        <f t="shared" si="7"/>
        <v>Contrato 164</v>
      </c>
      <c r="C65">
        <v>1</v>
      </c>
      <c r="D65">
        <v>1</v>
      </c>
      <c r="E65">
        <f>IF(AND(A65='Tela de entrada'!$R$12,'Tela de entrada'!$S$15=1),1,IF(AND(A65='Tela de entrada'!$R$12,'Tela de entrada'!$S$15="",'Tela de entrada'!$O$15=2),1,IF(AND('Tela de entrada'!$R$12='Contrato Flexível Prioridade'!A65,'Tela de entrada'!$S$15="",'Tela de entrada'!$O$15=""),2,IF(AND(A65='Tela de entrada'!$N$12,'Tela de entrada'!$O$15=1),1,IF(AND('Tela de entrada'!$N$12='Contrato Flexível Prioridade'!A65,'Tela de entrada'!$O$15=2),2,IF(AND('Tela de entrada'!$N$12='Contrato Flexível Prioridade'!A65,'Tela de entrada'!$O$15="",'Tela de entrada'!$S$15&lt;&gt;1),1,IF(AND('Tela de entrada'!$N$12='Contrato Flexível Prioridade'!A65,'Tela de entrada'!$S$15=""),1,2)))))))</f>
        <v>1</v>
      </c>
      <c r="F65">
        <v>1</v>
      </c>
      <c r="G65">
        <v>64</v>
      </c>
      <c r="H65">
        <v>1</v>
      </c>
      <c r="I65" s="1">
        <f>INDEX('Tela de entrada'!$C$20:$C$763,MATCH(G65,'Tela de entrada'!$B$20:$B$763,0),1)</f>
        <v>8</v>
      </c>
      <c r="J65">
        <v>0</v>
      </c>
      <c r="K65">
        <f t="shared" si="2"/>
        <v>8</v>
      </c>
      <c r="L65" s="1">
        <f>SUMIFS('Contrato Flexível Percentual'!$R$2:$R$745,'Contrato Flexível Percentual'!$C$2:$C$745,'Contrato Flexível Prioridade'!F65,'Contrato Flexível Percentual'!$D$2:$D$745,'Contrato Flexível Prioridade'!G65)+SUMIFS('Contrato Firme'!N$2:N$745,'Contrato Firme'!$C$2:$C$745,'Contrato Flexível Prioridade'!F65,'Contrato Flexível Percentual'!$D$2:$D$745,'Contrato Flexível Prioridade'!G65)+'Tela de entrada'!$O$13+'Tela de entrada'!$S$13</f>
        <v>5.3836603258165949</v>
      </c>
      <c r="M65" s="1">
        <f t="shared" si="3"/>
        <v>2.6163396741834051</v>
      </c>
      <c r="N65" s="1">
        <f>IF(D65=1,'Tela de entrada'!$O$14-'Tela de entrada'!$O$13,'Tela de entrada'!$S$14-'Tela de entrada'!$S$13)</f>
        <v>15</v>
      </c>
      <c r="O65" s="1">
        <f t="shared" si="4"/>
        <v>2.6163396741834051</v>
      </c>
      <c r="P65" s="1">
        <f t="shared" si="5"/>
        <v>2.6163396741834051</v>
      </c>
      <c r="Q65" s="1">
        <f>IF(D65=1,'Tela de entrada'!$O$13+P65,'Tela de entrada'!$S$13+P65)</f>
        <v>2.6163396741834051</v>
      </c>
    </row>
    <row r="66" spans="1:17" x14ac:dyDescent="0.25">
      <c r="A66" t="str">
        <f t="shared" si="6"/>
        <v>Contrato 1</v>
      </c>
      <c r="B66" t="str">
        <f t="shared" si="7"/>
        <v>Contrato 165</v>
      </c>
      <c r="C66">
        <v>1</v>
      </c>
      <c r="D66">
        <v>1</v>
      </c>
      <c r="E66">
        <f>IF(AND(A66='Tela de entrada'!$R$12,'Tela de entrada'!$S$15=1),1,IF(AND(A66='Tela de entrada'!$R$12,'Tela de entrada'!$S$15="",'Tela de entrada'!$O$15=2),1,IF(AND('Tela de entrada'!$R$12='Contrato Flexível Prioridade'!A66,'Tela de entrada'!$S$15="",'Tela de entrada'!$O$15=""),2,IF(AND(A66='Tela de entrada'!$N$12,'Tela de entrada'!$O$15=1),1,IF(AND('Tela de entrada'!$N$12='Contrato Flexível Prioridade'!A66,'Tela de entrada'!$O$15=2),2,IF(AND('Tela de entrada'!$N$12='Contrato Flexível Prioridade'!A66,'Tela de entrada'!$O$15="",'Tela de entrada'!$S$15&lt;&gt;1),1,IF(AND('Tela de entrada'!$N$12='Contrato Flexível Prioridade'!A66,'Tela de entrada'!$S$15=""),1,2)))))))</f>
        <v>1</v>
      </c>
      <c r="F66">
        <v>1</v>
      </c>
      <c r="G66">
        <v>65</v>
      </c>
      <c r="H66">
        <v>1</v>
      </c>
      <c r="I66" s="1">
        <f>INDEX('Tela de entrada'!$C$20:$C$763,MATCH(G66,'Tela de entrada'!$B$20:$B$763,0),1)</f>
        <v>47</v>
      </c>
      <c r="J66">
        <v>0</v>
      </c>
      <c r="K66">
        <f t="shared" si="2"/>
        <v>47</v>
      </c>
      <c r="L66" s="1">
        <f>SUMIFS('Contrato Flexível Percentual'!$R$2:$R$745,'Contrato Flexível Percentual'!$C$2:$C$745,'Contrato Flexível Prioridade'!F66,'Contrato Flexível Percentual'!$D$2:$D$745,'Contrato Flexível Prioridade'!G66)+SUMIFS('Contrato Firme'!N$2:N$745,'Contrato Firme'!$C$2:$C$745,'Contrato Flexível Prioridade'!F66,'Contrato Flexível Percentual'!$D$2:$D$745,'Contrato Flexível Prioridade'!G66)+'Tela de entrada'!$O$13+'Tela de entrada'!$S$13</f>
        <v>24.4</v>
      </c>
      <c r="M66" s="1">
        <f t="shared" si="3"/>
        <v>22.6</v>
      </c>
      <c r="N66" s="1">
        <f>IF(D66=1,'Tela de entrada'!$O$14-'Tela de entrada'!$O$13,'Tela de entrada'!$S$14-'Tela de entrada'!$S$13)</f>
        <v>15</v>
      </c>
      <c r="O66" s="1">
        <f t="shared" si="4"/>
        <v>22.6</v>
      </c>
      <c r="P66" s="1">
        <f t="shared" si="5"/>
        <v>15</v>
      </c>
      <c r="Q66" s="1">
        <f>IF(D66=1,'Tela de entrada'!$O$13+P66,'Tela de entrada'!$S$13+P66)</f>
        <v>15</v>
      </c>
    </row>
    <row r="67" spans="1:17" x14ac:dyDescent="0.25">
      <c r="A67" t="str">
        <f t="shared" si="6"/>
        <v>Contrato 1</v>
      </c>
      <c r="B67" t="str">
        <f t="shared" si="7"/>
        <v>Contrato 166</v>
      </c>
      <c r="C67">
        <v>1</v>
      </c>
      <c r="D67">
        <v>1</v>
      </c>
      <c r="E67">
        <f>IF(AND(A67='Tela de entrada'!$R$12,'Tela de entrada'!$S$15=1),1,IF(AND(A67='Tela de entrada'!$R$12,'Tela de entrada'!$S$15="",'Tela de entrada'!$O$15=2),1,IF(AND('Tela de entrada'!$R$12='Contrato Flexível Prioridade'!A67,'Tela de entrada'!$S$15="",'Tela de entrada'!$O$15=""),2,IF(AND(A67='Tela de entrada'!$N$12,'Tela de entrada'!$O$15=1),1,IF(AND('Tela de entrada'!$N$12='Contrato Flexível Prioridade'!A67,'Tela de entrada'!$O$15=2),2,IF(AND('Tela de entrada'!$N$12='Contrato Flexível Prioridade'!A67,'Tela de entrada'!$O$15="",'Tela de entrada'!$S$15&lt;&gt;1),1,IF(AND('Tela de entrada'!$N$12='Contrato Flexível Prioridade'!A67,'Tela de entrada'!$S$15=""),1,2)))))))</f>
        <v>1</v>
      </c>
      <c r="F67">
        <v>1</v>
      </c>
      <c r="G67">
        <v>66</v>
      </c>
      <c r="H67">
        <v>1</v>
      </c>
      <c r="I67" s="1">
        <f>INDEX('Tela de entrada'!$C$20:$C$763,MATCH(G67,'Tela de entrada'!$B$20:$B$763,0),1)</f>
        <v>7</v>
      </c>
      <c r="J67">
        <v>0</v>
      </c>
      <c r="K67">
        <f t="shared" ref="K67:K130" si="8">I67-J67</f>
        <v>7</v>
      </c>
      <c r="L67" s="1">
        <f>SUMIFS('Contrato Flexível Percentual'!$R$2:$R$745,'Contrato Flexível Percentual'!$C$2:$C$745,'Contrato Flexível Prioridade'!F67,'Contrato Flexível Percentual'!$D$2:$D$745,'Contrato Flexível Prioridade'!G67)+SUMIFS('Contrato Firme'!N$2:N$745,'Contrato Firme'!$C$2:$C$745,'Contrato Flexível Prioridade'!F67,'Contrato Flexível Percentual'!$D$2:$D$745,'Contrato Flexível Prioridade'!G67)+'Tela de entrada'!$O$13+'Tela de entrada'!$S$13</f>
        <v>5.1836603258165947</v>
      </c>
      <c r="M67" s="1">
        <f t="shared" ref="M67:M130" si="9">MAX(I67-L67,0)</f>
        <v>1.8163396741834053</v>
      </c>
      <c r="N67" s="1">
        <f>IF(D67=1,'Tela de entrada'!$O$14-'Tela de entrada'!$O$13,'Tela de entrada'!$S$14-'Tela de entrada'!$S$13)</f>
        <v>15</v>
      </c>
      <c r="O67" s="1">
        <f t="shared" ref="O67:O130" si="10">IF(E67=1,M67,MIN(N67,M67-MIN(M67,SUMIFS($N$2:$N$1489,$D$2:$D$1489,D67-1,$G$2:$G$1489,G67,$E$2:$E$1489,1))))</f>
        <v>1.8163396741834053</v>
      </c>
      <c r="P67" s="1">
        <f t="shared" ref="P67:P130" si="11">IF(O67&gt;0,MIN(O67,N67),0)</f>
        <v>1.8163396741834053</v>
      </c>
      <c r="Q67" s="1">
        <f>IF(D67=1,'Tela de entrada'!$O$13+P67,'Tela de entrada'!$S$13+P67)</f>
        <v>1.8163396741834053</v>
      </c>
    </row>
    <row r="68" spans="1:17" x14ac:dyDescent="0.25">
      <c r="A68" t="str">
        <f t="shared" si="6"/>
        <v>Contrato 1</v>
      </c>
      <c r="B68" t="str">
        <f t="shared" si="7"/>
        <v>Contrato 167</v>
      </c>
      <c r="C68">
        <v>1</v>
      </c>
      <c r="D68">
        <v>1</v>
      </c>
      <c r="E68">
        <f>IF(AND(A68='Tela de entrada'!$R$12,'Tela de entrada'!$S$15=1),1,IF(AND(A68='Tela de entrada'!$R$12,'Tela de entrada'!$S$15="",'Tela de entrada'!$O$15=2),1,IF(AND('Tela de entrada'!$R$12='Contrato Flexível Prioridade'!A68,'Tela de entrada'!$S$15="",'Tela de entrada'!$O$15=""),2,IF(AND(A68='Tela de entrada'!$N$12,'Tela de entrada'!$O$15=1),1,IF(AND('Tela de entrada'!$N$12='Contrato Flexível Prioridade'!A68,'Tela de entrada'!$O$15=2),2,IF(AND('Tela de entrada'!$N$12='Contrato Flexível Prioridade'!A68,'Tela de entrada'!$O$15="",'Tela de entrada'!$S$15&lt;&gt;1),1,IF(AND('Tela de entrada'!$N$12='Contrato Flexível Prioridade'!A68,'Tela de entrada'!$S$15=""),1,2)))))))</f>
        <v>1</v>
      </c>
      <c r="F68">
        <v>1</v>
      </c>
      <c r="G68">
        <v>67</v>
      </c>
      <c r="H68">
        <v>1</v>
      </c>
      <c r="I68" s="1">
        <f>INDEX('Tela de entrada'!$C$20:$C$763,MATCH(G68,'Tela de entrada'!$B$20:$B$763,0),1)</f>
        <v>18</v>
      </c>
      <c r="J68">
        <v>0</v>
      </c>
      <c r="K68">
        <f t="shared" si="8"/>
        <v>18</v>
      </c>
      <c r="L68" s="1">
        <f>SUMIFS('Contrato Flexível Percentual'!$R$2:$R$745,'Contrato Flexível Percentual'!$C$2:$C$745,'Contrato Flexível Prioridade'!F68,'Contrato Flexível Percentual'!$D$2:$D$745,'Contrato Flexível Prioridade'!G68)+SUMIFS('Contrato Firme'!N$2:N$745,'Contrato Firme'!$C$2:$C$745,'Contrato Flexível Prioridade'!F68,'Contrato Flexível Percentual'!$D$2:$D$745,'Contrato Flexível Prioridade'!G68)+'Tela de entrada'!$O$13+'Tela de entrada'!$S$13</f>
        <v>10.838292945465083</v>
      </c>
      <c r="M68" s="1">
        <f t="shared" si="9"/>
        <v>7.1617070545349168</v>
      </c>
      <c r="N68" s="1">
        <f>IF(D68=1,'Tela de entrada'!$O$14-'Tela de entrada'!$O$13,'Tela de entrada'!$S$14-'Tela de entrada'!$S$13)</f>
        <v>15</v>
      </c>
      <c r="O68" s="1">
        <f t="shared" si="10"/>
        <v>7.1617070545349168</v>
      </c>
      <c r="P68" s="1">
        <f t="shared" si="11"/>
        <v>7.1617070545349168</v>
      </c>
      <c r="Q68" s="1">
        <f>IF(D68=1,'Tela de entrada'!$O$13+P68,'Tela de entrada'!$S$13+P68)</f>
        <v>7.1617070545349168</v>
      </c>
    </row>
    <row r="69" spans="1:17" x14ac:dyDescent="0.25">
      <c r="A69" t="str">
        <f t="shared" si="6"/>
        <v>Contrato 1</v>
      </c>
      <c r="B69" t="str">
        <f t="shared" si="7"/>
        <v>Contrato 168</v>
      </c>
      <c r="C69">
        <v>1</v>
      </c>
      <c r="D69">
        <v>1</v>
      </c>
      <c r="E69">
        <f>IF(AND(A69='Tela de entrada'!$R$12,'Tela de entrada'!$S$15=1),1,IF(AND(A69='Tela de entrada'!$R$12,'Tela de entrada'!$S$15="",'Tela de entrada'!$O$15=2),1,IF(AND('Tela de entrada'!$R$12='Contrato Flexível Prioridade'!A69,'Tela de entrada'!$S$15="",'Tela de entrada'!$O$15=""),2,IF(AND(A69='Tela de entrada'!$N$12,'Tela de entrada'!$O$15=1),1,IF(AND('Tela de entrada'!$N$12='Contrato Flexível Prioridade'!A69,'Tela de entrada'!$O$15=2),2,IF(AND('Tela de entrada'!$N$12='Contrato Flexível Prioridade'!A69,'Tela de entrada'!$O$15="",'Tela de entrada'!$S$15&lt;&gt;1),1,IF(AND('Tela de entrada'!$N$12='Contrato Flexível Prioridade'!A69,'Tela de entrada'!$S$15=""),1,2)))))))</f>
        <v>1</v>
      </c>
      <c r="F69">
        <v>1</v>
      </c>
      <c r="G69">
        <v>68</v>
      </c>
      <c r="H69">
        <v>1</v>
      </c>
      <c r="I69" s="1">
        <f>INDEX('Tela de entrada'!$C$20:$C$763,MATCH(G69,'Tela de entrada'!$B$20:$B$763,0),1)</f>
        <v>25</v>
      </c>
      <c r="J69">
        <v>0</v>
      </c>
      <c r="K69">
        <f t="shared" si="8"/>
        <v>25</v>
      </c>
      <c r="L69" s="1">
        <f>SUMIFS('Contrato Flexível Percentual'!$R$2:$R$745,'Contrato Flexível Percentual'!$C$2:$C$745,'Contrato Flexível Prioridade'!F69,'Contrato Flexível Percentual'!$D$2:$D$745,'Contrato Flexível Prioridade'!G69)+SUMIFS('Contrato Firme'!N$2:N$745,'Contrato Firme'!$C$2:$C$745,'Contrato Flexível Prioridade'!F69,'Contrato Flexível Percentual'!$D$2:$D$745,'Contrato Flexível Prioridade'!G69)+'Tela de entrada'!$O$13+'Tela de entrada'!$S$13</f>
        <v>14.672238654762884</v>
      </c>
      <c r="M69" s="1">
        <f t="shared" si="9"/>
        <v>10.327761345237116</v>
      </c>
      <c r="N69" s="1">
        <f>IF(D69=1,'Tela de entrada'!$O$14-'Tela de entrada'!$O$13,'Tela de entrada'!$S$14-'Tela de entrada'!$S$13)</f>
        <v>15</v>
      </c>
      <c r="O69" s="1">
        <f t="shared" si="10"/>
        <v>10.327761345237116</v>
      </c>
      <c r="P69" s="1">
        <f t="shared" si="11"/>
        <v>10.327761345237116</v>
      </c>
      <c r="Q69" s="1">
        <f>IF(D69=1,'Tela de entrada'!$O$13+P69,'Tela de entrada'!$S$13+P69)</f>
        <v>10.327761345237116</v>
      </c>
    </row>
    <row r="70" spans="1:17" x14ac:dyDescent="0.25">
      <c r="A70" t="str">
        <f t="shared" si="6"/>
        <v>Contrato 1</v>
      </c>
      <c r="B70" t="str">
        <f t="shared" si="7"/>
        <v>Contrato 169</v>
      </c>
      <c r="C70">
        <v>1</v>
      </c>
      <c r="D70">
        <v>1</v>
      </c>
      <c r="E70">
        <f>IF(AND(A70='Tela de entrada'!$R$12,'Tela de entrada'!$S$15=1),1,IF(AND(A70='Tela de entrada'!$R$12,'Tela de entrada'!$S$15="",'Tela de entrada'!$O$15=2),1,IF(AND('Tela de entrada'!$R$12='Contrato Flexível Prioridade'!A70,'Tela de entrada'!$S$15="",'Tela de entrada'!$O$15=""),2,IF(AND(A70='Tela de entrada'!$N$12,'Tela de entrada'!$O$15=1),1,IF(AND('Tela de entrada'!$N$12='Contrato Flexível Prioridade'!A70,'Tela de entrada'!$O$15=2),2,IF(AND('Tela de entrada'!$N$12='Contrato Flexível Prioridade'!A70,'Tela de entrada'!$O$15="",'Tela de entrada'!$S$15&lt;&gt;1),1,IF(AND('Tela de entrada'!$N$12='Contrato Flexível Prioridade'!A70,'Tela de entrada'!$S$15=""),1,2)))))))</f>
        <v>1</v>
      </c>
      <c r="F70">
        <v>1</v>
      </c>
      <c r="G70">
        <v>69</v>
      </c>
      <c r="H70">
        <v>1</v>
      </c>
      <c r="I70" s="1">
        <f>INDEX('Tela de entrada'!$C$20:$C$763,MATCH(G70,'Tela de entrada'!$B$20:$B$763,0),1)</f>
        <v>49</v>
      </c>
      <c r="J70">
        <v>0</v>
      </c>
      <c r="K70">
        <f t="shared" si="8"/>
        <v>49</v>
      </c>
      <c r="L70" s="1">
        <f>SUMIFS('Contrato Flexível Percentual'!$R$2:$R$745,'Contrato Flexível Percentual'!$C$2:$C$745,'Contrato Flexível Prioridade'!F70,'Contrato Flexível Percentual'!$D$2:$D$745,'Contrato Flexível Prioridade'!G70)+SUMIFS('Contrato Firme'!N$2:N$745,'Contrato Firme'!$C$2:$C$745,'Contrato Flexível Prioridade'!F70,'Contrato Flexível Percentual'!$D$2:$D$745,'Contrato Flexível Prioridade'!G70)+'Tela de entrada'!$O$13+'Tela de entrada'!$S$13</f>
        <v>24.799999999999997</v>
      </c>
      <c r="M70" s="1">
        <f t="shared" si="9"/>
        <v>24.200000000000003</v>
      </c>
      <c r="N70" s="1">
        <f>IF(D70=1,'Tela de entrada'!$O$14-'Tela de entrada'!$O$13,'Tela de entrada'!$S$14-'Tela de entrada'!$S$13)</f>
        <v>15</v>
      </c>
      <c r="O70" s="1">
        <f t="shared" si="10"/>
        <v>24.200000000000003</v>
      </c>
      <c r="P70" s="1">
        <f t="shared" si="11"/>
        <v>15</v>
      </c>
      <c r="Q70" s="1">
        <f>IF(D70=1,'Tela de entrada'!$O$13+P70,'Tela de entrada'!$S$13+P70)</f>
        <v>15</v>
      </c>
    </row>
    <row r="71" spans="1:17" x14ac:dyDescent="0.25">
      <c r="A71" t="str">
        <f t="shared" si="6"/>
        <v>Contrato 1</v>
      </c>
      <c r="B71" t="str">
        <f t="shared" si="7"/>
        <v>Contrato 170</v>
      </c>
      <c r="C71">
        <v>1</v>
      </c>
      <c r="D71">
        <v>1</v>
      </c>
      <c r="E71">
        <f>IF(AND(A71='Tela de entrada'!$R$12,'Tela de entrada'!$S$15=1),1,IF(AND(A71='Tela de entrada'!$R$12,'Tela de entrada'!$S$15="",'Tela de entrada'!$O$15=2),1,IF(AND('Tela de entrada'!$R$12='Contrato Flexível Prioridade'!A71,'Tela de entrada'!$S$15="",'Tela de entrada'!$O$15=""),2,IF(AND(A71='Tela de entrada'!$N$12,'Tela de entrada'!$O$15=1),1,IF(AND('Tela de entrada'!$N$12='Contrato Flexível Prioridade'!A71,'Tela de entrada'!$O$15=2),2,IF(AND('Tela de entrada'!$N$12='Contrato Flexível Prioridade'!A71,'Tela de entrada'!$O$15="",'Tela de entrada'!$S$15&lt;&gt;1),1,IF(AND('Tela de entrada'!$N$12='Contrato Flexível Prioridade'!A71,'Tela de entrada'!$S$15=""),1,2)))))))</f>
        <v>1</v>
      </c>
      <c r="F71">
        <v>1</v>
      </c>
      <c r="G71">
        <v>70</v>
      </c>
      <c r="H71">
        <v>1</v>
      </c>
      <c r="I71" s="1">
        <f>INDEX('Tela de entrada'!$C$20:$C$763,MATCH(G71,'Tela de entrada'!$B$20:$B$763,0),1)</f>
        <v>17</v>
      </c>
      <c r="J71">
        <v>0</v>
      </c>
      <c r="K71">
        <f t="shared" si="8"/>
        <v>17</v>
      </c>
      <c r="L71" s="1">
        <f>SUMIFS('Contrato Flexível Percentual'!$R$2:$R$745,'Contrato Flexível Percentual'!$C$2:$C$745,'Contrato Flexível Prioridade'!F71,'Contrato Flexível Percentual'!$D$2:$D$745,'Contrato Flexível Prioridade'!G71)+SUMIFS('Contrato Firme'!N$2:N$745,'Contrato Firme'!$C$2:$C$745,'Contrato Flexível Prioridade'!F71,'Contrato Flexível Percentual'!$D$2:$D$745,'Contrato Flexível Prioridade'!G71)+'Tela de entrada'!$O$13+'Tela de entrada'!$S$13</f>
        <v>10.290586415565398</v>
      </c>
      <c r="M71" s="1">
        <f t="shared" si="9"/>
        <v>6.7094135844346017</v>
      </c>
      <c r="N71" s="1">
        <f>IF(D71=1,'Tela de entrada'!$O$14-'Tela de entrada'!$O$13,'Tela de entrada'!$S$14-'Tela de entrada'!$S$13)</f>
        <v>15</v>
      </c>
      <c r="O71" s="1">
        <f t="shared" si="10"/>
        <v>6.7094135844346017</v>
      </c>
      <c r="P71" s="1">
        <f t="shared" si="11"/>
        <v>6.7094135844346017</v>
      </c>
      <c r="Q71" s="1">
        <f>IF(D71=1,'Tela de entrada'!$O$13+P71,'Tela de entrada'!$S$13+P71)</f>
        <v>6.7094135844346017</v>
      </c>
    </row>
    <row r="72" spans="1:17" x14ac:dyDescent="0.25">
      <c r="A72" t="str">
        <f t="shared" si="6"/>
        <v>Contrato 1</v>
      </c>
      <c r="B72" t="str">
        <f t="shared" si="7"/>
        <v>Contrato 171</v>
      </c>
      <c r="C72">
        <v>1</v>
      </c>
      <c r="D72">
        <v>1</v>
      </c>
      <c r="E72">
        <f>IF(AND(A72='Tela de entrada'!$R$12,'Tela de entrada'!$S$15=1),1,IF(AND(A72='Tela de entrada'!$R$12,'Tela de entrada'!$S$15="",'Tela de entrada'!$O$15=2),1,IF(AND('Tela de entrada'!$R$12='Contrato Flexível Prioridade'!A72,'Tela de entrada'!$S$15="",'Tela de entrada'!$O$15=""),2,IF(AND(A72='Tela de entrada'!$N$12,'Tela de entrada'!$O$15=1),1,IF(AND('Tela de entrada'!$N$12='Contrato Flexível Prioridade'!A72,'Tela de entrada'!$O$15=2),2,IF(AND('Tela de entrada'!$N$12='Contrato Flexível Prioridade'!A72,'Tela de entrada'!$O$15="",'Tela de entrada'!$S$15&lt;&gt;1),1,IF(AND('Tela de entrada'!$N$12='Contrato Flexível Prioridade'!A72,'Tela de entrada'!$S$15=""),1,2)))))))</f>
        <v>1</v>
      </c>
      <c r="F72">
        <v>1</v>
      </c>
      <c r="G72">
        <v>71</v>
      </c>
      <c r="H72">
        <v>1</v>
      </c>
      <c r="I72" s="1">
        <f>INDEX('Tela de entrada'!$C$20:$C$763,MATCH(G72,'Tela de entrada'!$B$20:$B$763,0),1)</f>
        <v>6</v>
      </c>
      <c r="J72">
        <v>0</v>
      </c>
      <c r="K72">
        <f t="shared" si="8"/>
        <v>6</v>
      </c>
      <c r="L72" s="1">
        <f>SUMIFS('Contrato Flexível Percentual'!$R$2:$R$745,'Contrato Flexível Percentual'!$C$2:$C$745,'Contrato Flexível Prioridade'!F72,'Contrato Flexível Percentual'!$D$2:$D$745,'Contrato Flexível Prioridade'!G72)+SUMIFS('Contrato Firme'!N$2:N$745,'Contrato Firme'!$C$2:$C$745,'Contrato Flexível Prioridade'!F72,'Contrato Flexível Percentual'!$D$2:$D$745,'Contrato Flexível Prioridade'!G72)+'Tela de entrada'!$O$13+'Tela de entrada'!$S$13</f>
        <v>4.9836603258165946</v>
      </c>
      <c r="M72" s="1">
        <f t="shared" si="9"/>
        <v>1.0163396741834054</v>
      </c>
      <c r="N72" s="1">
        <f>IF(D72=1,'Tela de entrada'!$O$14-'Tela de entrada'!$O$13,'Tela de entrada'!$S$14-'Tela de entrada'!$S$13)</f>
        <v>15</v>
      </c>
      <c r="O72" s="1">
        <f t="shared" si="10"/>
        <v>1.0163396741834054</v>
      </c>
      <c r="P72" s="1">
        <f t="shared" si="11"/>
        <v>1.0163396741834054</v>
      </c>
      <c r="Q72" s="1">
        <f>IF(D72=1,'Tela de entrada'!$O$13+P72,'Tela de entrada'!$S$13+P72)</f>
        <v>1.0163396741834054</v>
      </c>
    </row>
    <row r="73" spans="1:17" x14ac:dyDescent="0.25">
      <c r="A73" t="str">
        <f t="shared" si="6"/>
        <v>Contrato 1</v>
      </c>
      <c r="B73" t="str">
        <f t="shared" si="7"/>
        <v>Contrato 172</v>
      </c>
      <c r="C73">
        <v>1</v>
      </c>
      <c r="D73">
        <v>1</v>
      </c>
      <c r="E73">
        <f>IF(AND(A73='Tela de entrada'!$R$12,'Tela de entrada'!$S$15=1),1,IF(AND(A73='Tela de entrada'!$R$12,'Tela de entrada'!$S$15="",'Tela de entrada'!$O$15=2),1,IF(AND('Tela de entrada'!$R$12='Contrato Flexível Prioridade'!A73,'Tela de entrada'!$S$15="",'Tela de entrada'!$O$15=""),2,IF(AND(A73='Tela de entrada'!$N$12,'Tela de entrada'!$O$15=1),1,IF(AND('Tela de entrada'!$N$12='Contrato Flexível Prioridade'!A73,'Tela de entrada'!$O$15=2),2,IF(AND('Tela de entrada'!$N$12='Contrato Flexível Prioridade'!A73,'Tela de entrada'!$O$15="",'Tela de entrada'!$S$15&lt;&gt;1),1,IF(AND('Tela de entrada'!$N$12='Contrato Flexível Prioridade'!A73,'Tela de entrada'!$S$15=""),1,2)))))))</f>
        <v>1</v>
      </c>
      <c r="F73">
        <v>1</v>
      </c>
      <c r="G73">
        <v>72</v>
      </c>
      <c r="H73">
        <v>1</v>
      </c>
      <c r="I73" s="1">
        <f>INDEX('Tela de entrada'!$C$20:$C$763,MATCH(G73,'Tela de entrada'!$B$20:$B$763,0),1)</f>
        <v>8</v>
      </c>
      <c r="J73">
        <v>0</v>
      </c>
      <c r="K73">
        <f t="shared" si="8"/>
        <v>8</v>
      </c>
      <c r="L73" s="1">
        <f>SUMIFS('Contrato Flexível Percentual'!$R$2:$R$745,'Contrato Flexível Percentual'!$C$2:$C$745,'Contrato Flexível Prioridade'!F73,'Contrato Flexível Percentual'!$D$2:$D$745,'Contrato Flexível Prioridade'!G73)+SUMIFS('Contrato Firme'!N$2:N$745,'Contrato Firme'!$C$2:$C$745,'Contrato Flexível Prioridade'!F73,'Contrato Flexível Percentual'!$D$2:$D$745,'Contrato Flexível Prioridade'!G73)+'Tela de entrada'!$O$13+'Tela de entrada'!$S$13</f>
        <v>5.3836603258165949</v>
      </c>
      <c r="M73" s="1">
        <f t="shared" si="9"/>
        <v>2.6163396741834051</v>
      </c>
      <c r="N73" s="1">
        <f>IF(D73=1,'Tela de entrada'!$O$14-'Tela de entrada'!$O$13,'Tela de entrada'!$S$14-'Tela de entrada'!$S$13)</f>
        <v>15</v>
      </c>
      <c r="O73" s="1">
        <f t="shared" si="10"/>
        <v>2.6163396741834051</v>
      </c>
      <c r="P73" s="1">
        <f t="shared" si="11"/>
        <v>2.6163396741834051</v>
      </c>
      <c r="Q73" s="1">
        <f>IF(D73=1,'Tela de entrada'!$O$13+P73,'Tela de entrada'!$S$13+P73)</f>
        <v>2.6163396741834051</v>
      </c>
    </row>
    <row r="74" spans="1:17" x14ac:dyDescent="0.25">
      <c r="A74" t="str">
        <f t="shared" si="6"/>
        <v>Contrato 1</v>
      </c>
      <c r="B74" t="str">
        <f t="shared" si="7"/>
        <v>Contrato 173</v>
      </c>
      <c r="C74">
        <v>1</v>
      </c>
      <c r="D74">
        <v>1</v>
      </c>
      <c r="E74">
        <f>IF(AND(A74='Tela de entrada'!$R$12,'Tela de entrada'!$S$15=1),1,IF(AND(A74='Tela de entrada'!$R$12,'Tela de entrada'!$S$15="",'Tela de entrada'!$O$15=2),1,IF(AND('Tela de entrada'!$R$12='Contrato Flexível Prioridade'!A74,'Tela de entrada'!$S$15="",'Tela de entrada'!$O$15=""),2,IF(AND(A74='Tela de entrada'!$N$12,'Tela de entrada'!$O$15=1),1,IF(AND('Tela de entrada'!$N$12='Contrato Flexível Prioridade'!A74,'Tela de entrada'!$O$15=2),2,IF(AND('Tela de entrada'!$N$12='Contrato Flexível Prioridade'!A74,'Tela de entrada'!$O$15="",'Tela de entrada'!$S$15&lt;&gt;1),1,IF(AND('Tela de entrada'!$N$12='Contrato Flexível Prioridade'!A74,'Tela de entrada'!$S$15=""),1,2)))))))</f>
        <v>1</v>
      </c>
      <c r="F74">
        <v>1</v>
      </c>
      <c r="G74">
        <v>73</v>
      </c>
      <c r="H74">
        <v>1</v>
      </c>
      <c r="I74" s="1">
        <f>INDEX('Tela de entrada'!$C$20:$C$763,MATCH(G74,'Tela de entrada'!$B$20:$B$763,0),1)</f>
        <v>33</v>
      </c>
      <c r="J74">
        <v>0</v>
      </c>
      <c r="K74">
        <f t="shared" si="8"/>
        <v>33</v>
      </c>
      <c r="L74" s="1">
        <f>SUMIFS('Contrato Flexível Percentual'!$R$2:$R$745,'Contrato Flexível Percentual'!$C$2:$C$745,'Contrato Flexível Prioridade'!F74,'Contrato Flexível Percentual'!$D$2:$D$745,'Contrato Flexível Prioridade'!G74)+SUMIFS('Contrato Firme'!N$2:N$745,'Contrato Firme'!$C$2:$C$745,'Contrato Flexível Prioridade'!F74,'Contrato Flexível Percentual'!$D$2:$D$745,'Contrato Flexível Prioridade'!G74)+'Tela de entrada'!$O$13+'Tela de entrada'!$S$13</f>
        <v>19.053890893960364</v>
      </c>
      <c r="M74" s="1">
        <f t="shared" si="9"/>
        <v>13.946109106039636</v>
      </c>
      <c r="N74" s="1">
        <f>IF(D74=1,'Tela de entrada'!$O$14-'Tela de entrada'!$O$13,'Tela de entrada'!$S$14-'Tela de entrada'!$S$13)</f>
        <v>15</v>
      </c>
      <c r="O74" s="1">
        <f t="shared" si="10"/>
        <v>13.946109106039636</v>
      </c>
      <c r="P74" s="1">
        <f t="shared" si="11"/>
        <v>13.946109106039636</v>
      </c>
      <c r="Q74" s="1">
        <f>IF(D74=1,'Tela de entrada'!$O$13+P74,'Tela de entrada'!$S$13+P74)</f>
        <v>13.946109106039636</v>
      </c>
    </row>
    <row r="75" spans="1:17" x14ac:dyDescent="0.25">
      <c r="A75" t="str">
        <f t="shared" si="6"/>
        <v>Contrato 1</v>
      </c>
      <c r="B75" t="str">
        <f t="shared" si="7"/>
        <v>Contrato 174</v>
      </c>
      <c r="C75">
        <v>1</v>
      </c>
      <c r="D75">
        <v>1</v>
      </c>
      <c r="E75">
        <f>IF(AND(A75='Tela de entrada'!$R$12,'Tela de entrada'!$S$15=1),1,IF(AND(A75='Tela de entrada'!$R$12,'Tela de entrada'!$S$15="",'Tela de entrada'!$O$15=2),1,IF(AND('Tela de entrada'!$R$12='Contrato Flexível Prioridade'!A75,'Tela de entrada'!$S$15="",'Tela de entrada'!$O$15=""),2,IF(AND(A75='Tela de entrada'!$N$12,'Tela de entrada'!$O$15=1),1,IF(AND('Tela de entrada'!$N$12='Contrato Flexível Prioridade'!A75,'Tela de entrada'!$O$15=2),2,IF(AND('Tela de entrada'!$N$12='Contrato Flexível Prioridade'!A75,'Tela de entrada'!$O$15="",'Tela de entrada'!$S$15&lt;&gt;1),1,IF(AND('Tela de entrada'!$N$12='Contrato Flexível Prioridade'!A75,'Tela de entrada'!$S$15=""),1,2)))))))</f>
        <v>1</v>
      </c>
      <c r="F75">
        <v>1</v>
      </c>
      <c r="G75">
        <v>74</v>
      </c>
      <c r="H75">
        <v>1</v>
      </c>
      <c r="I75" s="1">
        <f>INDEX('Tela de entrada'!$C$20:$C$763,MATCH(G75,'Tela de entrada'!$B$20:$B$763,0),1)</f>
        <v>28</v>
      </c>
      <c r="J75">
        <v>0</v>
      </c>
      <c r="K75">
        <f t="shared" si="8"/>
        <v>28</v>
      </c>
      <c r="L75" s="1">
        <f>SUMIFS('Contrato Flexível Percentual'!$R$2:$R$745,'Contrato Flexível Percentual'!$C$2:$C$745,'Contrato Flexível Prioridade'!F75,'Contrato Flexível Percentual'!$D$2:$D$745,'Contrato Flexível Prioridade'!G75)+SUMIFS('Contrato Firme'!N$2:N$745,'Contrato Firme'!$C$2:$C$745,'Contrato Flexível Prioridade'!F75,'Contrato Flexível Percentual'!$D$2:$D$745,'Contrato Flexível Prioridade'!G75)+'Tela de entrada'!$O$13+'Tela de entrada'!$S$13</f>
        <v>16.31535824446194</v>
      </c>
      <c r="M75" s="1">
        <f t="shared" si="9"/>
        <v>11.68464175553806</v>
      </c>
      <c r="N75" s="1">
        <f>IF(D75=1,'Tela de entrada'!$O$14-'Tela de entrada'!$O$13,'Tela de entrada'!$S$14-'Tela de entrada'!$S$13)</f>
        <v>15</v>
      </c>
      <c r="O75" s="1">
        <f t="shared" si="10"/>
        <v>11.68464175553806</v>
      </c>
      <c r="P75" s="1">
        <f t="shared" si="11"/>
        <v>11.68464175553806</v>
      </c>
      <c r="Q75" s="1">
        <f>IF(D75=1,'Tela de entrada'!$O$13+P75,'Tela de entrada'!$S$13+P75)</f>
        <v>11.68464175553806</v>
      </c>
    </row>
    <row r="76" spans="1:17" x14ac:dyDescent="0.25">
      <c r="A76" t="str">
        <f t="shared" si="6"/>
        <v>Contrato 1</v>
      </c>
      <c r="B76" t="str">
        <f t="shared" si="7"/>
        <v>Contrato 175</v>
      </c>
      <c r="C76">
        <v>1</v>
      </c>
      <c r="D76">
        <v>1</v>
      </c>
      <c r="E76">
        <f>IF(AND(A76='Tela de entrada'!$R$12,'Tela de entrada'!$S$15=1),1,IF(AND(A76='Tela de entrada'!$R$12,'Tela de entrada'!$S$15="",'Tela de entrada'!$O$15=2),1,IF(AND('Tela de entrada'!$R$12='Contrato Flexível Prioridade'!A76,'Tela de entrada'!$S$15="",'Tela de entrada'!$O$15=""),2,IF(AND(A76='Tela de entrada'!$N$12,'Tela de entrada'!$O$15=1),1,IF(AND('Tela de entrada'!$N$12='Contrato Flexível Prioridade'!A76,'Tela de entrada'!$O$15=2),2,IF(AND('Tela de entrada'!$N$12='Contrato Flexível Prioridade'!A76,'Tela de entrada'!$O$15="",'Tela de entrada'!$S$15&lt;&gt;1),1,IF(AND('Tela de entrada'!$N$12='Contrato Flexível Prioridade'!A76,'Tela de entrada'!$S$15=""),1,2)))))))</f>
        <v>1</v>
      </c>
      <c r="F76">
        <v>1</v>
      </c>
      <c r="G76">
        <v>75</v>
      </c>
      <c r="H76">
        <v>1</v>
      </c>
      <c r="I76" s="1">
        <f>INDEX('Tela de entrada'!$C$20:$C$763,MATCH(G76,'Tela de entrada'!$B$20:$B$763,0),1)</f>
        <v>49</v>
      </c>
      <c r="J76">
        <v>0</v>
      </c>
      <c r="K76">
        <f t="shared" si="8"/>
        <v>49</v>
      </c>
      <c r="L76" s="1">
        <f>SUMIFS('Contrato Flexível Percentual'!$R$2:$R$745,'Contrato Flexível Percentual'!$C$2:$C$745,'Contrato Flexível Prioridade'!F76,'Contrato Flexível Percentual'!$D$2:$D$745,'Contrato Flexível Prioridade'!G76)+SUMIFS('Contrato Firme'!N$2:N$745,'Contrato Firme'!$C$2:$C$745,'Contrato Flexível Prioridade'!F76,'Contrato Flexível Percentual'!$D$2:$D$745,'Contrato Flexível Prioridade'!G76)+'Tela de entrada'!$O$13+'Tela de entrada'!$S$13</f>
        <v>24.799999999999997</v>
      </c>
      <c r="M76" s="1">
        <f t="shared" si="9"/>
        <v>24.200000000000003</v>
      </c>
      <c r="N76" s="1">
        <f>IF(D76=1,'Tela de entrada'!$O$14-'Tela de entrada'!$O$13,'Tela de entrada'!$S$14-'Tela de entrada'!$S$13)</f>
        <v>15</v>
      </c>
      <c r="O76" s="1">
        <f t="shared" si="10"/>
        <v>24.200000000000003</v>
      </c>
      <c r="P76" s="1">
        <f t="shared" si="11"/>
        <v>15</v>
      </c>
      <c r="Q76" s="1">
        <f>IF(D76=1,'Tela de entrada'!$O$13+P76,'Tela de entrada'!$S$13+P76)</f>
        <v>15</v>
      </c>
    </row>
    <row r="77" spans="1:17" x14ac:dyDescent="0.25">
      <c r="A77" t="str">
        <f t="shared" si="6"/>
        <v>Contrato 1</v>
      </c>
      <c r="B77" t="str">
        <f t="shared" si="7"/>
        <v>Contrato 176</v>
      </c>
      <c r="C77">
        <v>1</v>
      </c>
      <c r="D77">
        <v>1</v>
      </c>
      <c r="E77">
        <f>IF(AND(A77='Tela de entrada'!$R$12,'Tela de entrada'!$S$15=1),1,IF(AND(A77='Tela de entrada'!$R$12,'Tela de entrada'!$S$15="",'Tela de entrada'!$O$15=2),1,IF(AND('Tela de entrada'!$R$12='Contrato Flexível Prioridade'!A77,'Tela de entrada'!$S$15="",'Tela de entrada'!$O$15=""),2,IF(AND(A77='Tela de entrada'!$N$12,'Tela de entrada'!$O$15=1),1,IF(AND('Tela de entrada'!$N$12='Contrato Flexível Prioridade'!A77,'Tela de entrada'!$O$15=2),2,IF(AND('Tela de entrada'!$N$12='Contrato Flexível Prioridade'!A77,'Tela de entrada'!$O$15="",'Tela de entrada'!$S$15&lt;&gt;1),1,IF(AND('Tela de entrada'!$N$12='Contrato Flexível Prioridade'!A77,'Tela de entrada'!$S$15=""),1,2)))))))</f>
        <v>1</v>
      </c>
      <c r="F77">
        <v>1</v>
      </c>
      <c r="G77">
        <v>76</v>
      </c>
      <c r="H77">
        <v>1</v>
      </c>
      <c r="I77" s="1">
        <f>INDEX('Tela de entrada'!$C$20:$C$763,MATCH(G77,'Tela de entrada'!$B$20:$B$763,0),1)</f>
        <v>6</v>
      </c>
      <c r="J77">
        <v>0</v>
      </c>
      <c r="K77">
        <f t="shared" si="8"/>
        <v>6</v>
      </c>
      <c r="L77" s="1">
        <f>SUMIFS('Contrato Flexível Percentual'!$R$2:$R$745,'Contrato Flexível Percentual'!$C$2:$C$745,'Contrato Flexível Prioridade'!F77,'Contrato Flexível Percentual'!$D$2:$D$745,'Contrato Flexível Prioridade'!G77)+SUMIFS('Contrato Firme'!N$2:N$745,'Contrato Firme'!$C$2:$C$745,'Contrato Flexível Prioridade'!F77,'Contrato Flexível Percentual'!$D$2:$D$745,'Contrato Flexível Prioridade'!G77)+'Tela de entrada'!$O$13+'Tela de entrada'!$S$13</f>
        <v>4.9836603258165946</v>
      </c>
      <c r="M77" s="1">
        <f t="shared" si="9"/>
        <v>1.0163396741834054</v>
      </c>
      <c r="N77" s="1">
        <f>IF(D77=1,'Tela de entrada'!$O$14-'Tela de entrada'!$O$13,'Tela de entrada'!$S$14-'Tela de entrada'!$S$13)</f>
        <v>15</v>
      </c>
      <c r="O77" s="1">
        <f t="shared" si="10"/>
        <v>1.0163396741834054</v>
      </c>
      <c r="P77" s="1">
        <f t="shared" si="11"/>
        <v>1.0163396741834054</v>
      </c>
      <c r="Q77" s="1">
        <f>IF(D77=1,'Tela de entrada'!$O$13+P77,'Tela de entrada'!$S$13+P77)</f>
        <v>1.0163396741834054</v>
      </c>
    </row>
    <row r="78" spans="1:17" x14ac:dyDescent="0.25">
      <c r="A78" t="str">
        <f t="shared" si="6"/>
        <v>Contrato 1</v>
      </c>
      <c r="B78" t="str">
        <f t="shared" si="7"/>
        <v>Contrato 177</v>
      </c>
      <c r="C78">
        <v>1</v>
      </c>
      <c r="D78">
        <v>1</v>
      </c>
      <c r="E78">
        <f>IF(AND(A78='Tela de entrada'!$R$12,'Tela de entrada'!$S$15=1),1,IF(AND(A78='Tela de entrada'!$R$12,'Tela de entrada'!$S$15="",'Tela de entrada'!$O$15=2),1,IF(AND('Tela de entrada'!$R$12='Contrato Flexível Prioridade'!A78,'Tela de entrada'!$S$15="",'Tela de entrada'!$O$15=""),2,IF(AND(A78='Tela de entrada'!$N$12,'Tela de entrada'!$O$15=1),1,IF(AND('Tela de entrada'!$N$12='Contrato Flexível Prioridade'!A78,'Tela de entrada'!$O$15=2),2,IF(AND('Tela de entrada'!$N$12='Contrato Flexível Prioridade'!A78,'Tela de entrada'!$O$15="",'Tela de entrada'!$S$15&lt;&gt;1),1,IF(AND('Tela de entrada'!$N$12='Contrato Flexível Prioridade'!A78,'Tela de entrada'!$S$15=""),1,2)))))))</f>
        <v>1</v>
      </c>
      <c r="F78">
        <v>1</v>
      </c>
      <c r="G78">
        <v>77</v>
      </c>
      <c r="H78">
        <v>1</v>
      </c>
      <c r="I78" s="1">
        <f>INDEX('Tela de entrada'!$C$20:$C$763,MATCH(G78,'Tela de entrada'!$B$20:$B$763,0),1)</f>
        <v>7</v>
      </c>
      <c r="J78">
        <v>0</v>
      </c>
      <c r="K78">
        <f t="shared" si="8"/>
        <v>7</v>
      </c>
      <c r="L78" s="1">
        <f>SUMIFS('Contrato Flexível Percentual'!$R$2:$R$745,'Contrato Flexível Percentual'!$C$2:$C$745,'Contrato Flexível Prioridade'!F78,'Contrato Flexível Percentual'!$D$2:$D$745,'Contrato Flexível Prioridade'!G78)+SUMIFS('Contrato Firme'!N$2:N$745,'Contrato Firme'!$C$2:$C$745,'Contrato Flexível Prioridade'!F78,'Contrato Flexível Percentual'!$D$2:$D$745,'Contrato Flexível Prioridade'!G78)+'Tela de entrada'!$O$13+'Tela de entrada'!$S$13</f>
        <v>5.1836603258165947</v>
      </c>
      <c r="M78" s="1">
        <f t="shared" si="9"/>
        <v>1.8163396741834053</v>
      </c>
      <c r="N78" s="1">
        <f>IF(D78=1,'Tela de entrada'!$O$14-'Tela de entrada'!$O$13,'Tela de entrada'!$S$14-'Tela de entrada'!$S$13)</f>
        <v>15</v>
      </c>
      <c r="O78" s="1">
        <f t="shared" si="10"/>
        <v>1.8163396741834053</v>
      </c>
      <c r="P78" s="1">
        <f t="shared" si="11"/>
        <v>1.8163396741834053</v>
      </c>
      <c r="Q78" s="1">
        <f>IF(D78=1,'Tela de entrada'!$O$13+P78,'Tela de entrada'!$S$13+P78)</f>
        <v>1.8163396741834053</v>
      </c>
    </row>
    <row r="79" spans="1:17" x14ac:dyDescent="0.25">
      <c r="A79" t="str">
        <f t="shared" si="6"/>
        <v>Contrato 1</v>
      </c>
      <c r="B79" t="str">
        <f t="shared" si="7"/>
        <v>Contrato 178</v>
      </c>
      <c r="C79">
        <v>1</v>
      </c>
      <c r="D79">
        <v>1</v>
      </c>
      <c r="E79">
        <f>IF(AND(A79='Tela de entrada'!$R$12,'Tela de entrada'!$S$15=1),1,IF(AND(A79='Tela de entrada'!$R$12,'Tela de entrada'!$S$15="",'Tela de entrada'!$O$15=2),1,IF(AND('Tela de entrada'!$R$12='Contrato Flexível Prioridade'!A79,'Tela de entrada'!$S$15="",'Tela de entrada'!$O$15=""),2,IF(AND(A79='Tela de entrada'!$N$12,'Tela de entrada'!$O$15=1),1,IF(AND('Tela de entrada'!$N$12='Contrato Flexível Prioridade'!A79,'Tela de entrada'!$O$15=2),2,IF(AND('Tela de entrada'!$N$12='Contrato Flexível Prioridade'!A79,'Tela de entrada'!$O$15="",'Tela de entrada'!$S$15&lt;&gt;1),1,IF(AND('Tela de entrada'!$N$12='Contrato Flexível Prioridade'!A79,'Tela de entrada'!$S$15=""),1,2)))))))</f>
        <v>1</v>
      </c>
      <c r="F79">
        <v>1</v>
      </c>
      <c r="G79">
        <v>78</v>
      </c>
      <c r="H79">
        <v>1</v>
      </c>
      <c r="I79" s="1">
        <f>INDEX('Tela de entrada'!$C$20:$C$763,MATCH(G79,'Tela de entrada'!$B$20:$B$763,0),1)</f>
        <v>10</v>
      </c>
      <c r="J79">
        <v>0</v>
      </c>
      <c r="K79">
        <f t="shared" si="8"/>
        <v>10</v>
      </c>
      <c r="L79" s="1">
        <f>SUMIFS('Contrato Flexível Percentual'!$R$2:$R$745,'Contrato Flexível Percentual'!$C$2:$C$745,'Contrato Flexível Prioridade'!F79,'Contrato Flexível Percentual'!$D$2:$D$745,'Contrato Flexível Prioridade'!G79)+SUMIFS('Contrato Firme'!N$2:N$745,'Contrato Firme'!$C$2:$C$745,'Contrato Flexível Prioridade'!F79,'Contrato Flexível Percentual'!$D$2:$D$745,'Contrato Flexível Prioridade'!G79)+'Tela de entrada'!$O$13+'Tela de entrada'!$S$13</f>
        <v>6.4566407062675992</v>
      </c>
      <c r="M79" s="1">
        <f t="shared" si="9"/>
        <v>3.5433592937324008</v>
      </c>
      <c r="N79" s="1">
        <f>IF(D79=1,'Tela de entrada'!$O$14-'Tela de entrada'!$O$13,'Tela de entrada'!$S$14-'Tela de entrada'!$S$13)</f>
        <v>15</v>
      </c>
      <c r="O79" s="1">
        <f t="shared" si="10"/>
        <v>3.5433592937324008</v>
      </c>
      <c r="P79" s="1">
        <f t="shared" si="11"/>
        <v>3.5433592937324008</v>
      </c>
      <c r="Q79" s="1">
        <f>IF(D79=1,'Tela de entrada'!$O$13+P79,'Tela de entrada'!$S$13+P79)</f>
        <v>3.5433592937324008</v>
      </c>
    </row>
    <row r="80" spans="1:17" x14ac:dyDescent="0.25">
      <c r="A80" t="str">
        <f t="shared" si="6"/>
        <v>Contrato 1</v>
      </c>
      <c r="B80" t="str">
        <f t="shared" si="7"/>
        <v>Contrato 179</v>
      </c>
      <c r="C80">
        <v>1</v>
      </c>
      <c r="D80">
        <v>1</v>
      </c>
      <c r="E80">
        <f>IF(AND(A80='Tela de entrada'!$R$12,'Tela de entrada'!$S$15=1),1,IF(AND(A80='Tela de entrada'!$R$12,'Tela de entrada'!$S$15="",'Tela de entrada'!$O$15=2),1,IF(AND('Tela de entrada'!$R$12='Contrato Flexível Prioridade'!A80,'Tela de entrada'!$S$15="",'Tela de entrada'!$O$15=""),2,IF(AND(A80='Tela de entrada'!$N$12,'Tela de entrada'!$O$15=1),1,IF(AND('Tela de entrada'!$N$12='Contrato Flexível Prioridade'!A80,'Tela de entrada'!$O$15=2),2,IF(AND('Tela de entrada'!$N$12='Contrato Flexível Prioridade'!A80,'Tela de entrada'!$O$15="",'Tela de entrada'!$S$15&lt;&gt;1),1,IF(AND('Tela de entrada'!$N$12='Contrato Flexível Prioridade'!A80,'Tela de entrada'!$S$15=""),1,2)))))))</f>
        <v>1</v>
      </c>
      <c r="F80">
        <v>1</v>
      </c>
      <c r="G80">
        <v>79</v>
      </c>
      <c r="H80">
        <v>1</v>
      </c>
      <c r="I80" s="1">
        <f>INDEX('Tela de entrada'!$C$20:$C$763,MATCH(G80,'Tela de entrada'!$B$20:$B$763,0),1)</f>
        <v>36</v>
      </c>
      <c r="J80">
        <v>0</v>
      </c>
      <c r="K80">
        <f t="shared" si="8"/>
        <v>36</v>
      </c>
      <c r="L80" s="1">
        <f>SUMIFS('Contrato Flexível Percentual'!$R$2:$R$745,'Contrato Flexível Percentual'!$C$2:$C$745,'Contrato Flexível Prioridade'!F80,'Contrato Flexível Percentual'!$D$2:$D$745,'Contrato Flexível Prioridade'!G80)+SUMIFS('Contrato Firme'!N$2:N$745,'Contrato Firme'!$C$2:$C$745,'Contrato Flexível Prioridade'!F80,'Contrato Flexível Percentual'!$D$2:$D$745,'Contrato Flexível Prioridade'!G80)+'Tela de entrada'!$O$13+'Tela de entrada'!$S$13</f>
        <v>20.697010483659422</v>
      </c>
      <c r="M80" s="1">
        <f t="shared" si="9"/>
        <v>15.302989516340578</v>
      </c>
      <c r="N80" s="1">
        <f>IF(D80=1,'Tela de entrada'!$O$14-'Tela de entrada'!$O$13,'Tela de entrada'!$S$14-'Tela de entrada'!$S$13)</f>
        <v>15</v>
      </c>
      <c r="O80" s="1">
        <f t="shared" si="10"/>
        <v>15.302989516340578</v>
      </c>
      <c r="P80" s="1">
        <f t="shared" si="11"/>
        <v>15</v>
      </c>
      <c r="Q80" s="1">
        <f>IF(D80=1,'Tela de entrada'!$O$13+P80,'Tela de entrada'!$S$13+P80)</f>
        <v>15</v>
      </c>
    </row>
    <row r="81" spans="1:17" x14ac:dyDescent="0.25">
      <c r="A81" t="str">
        <f t="shared" si="6"/>
        <v>Contrato 1</v>
      </c>
      <c r="B81" t="str">
        <f t="shared" si="7"/>
        <v>Contrato 180</v>
      </c>
      <c r="C81">
        <v>1</v>
      </c>
      <c r="D81">
        <v>1</v>
      </c>
      <c r="E81">
        <f>IF(AND(A81='Tela de entrada'!$R$12,'Tela de entrada'!$S$15=1),1,IF(AND(A81='Tela de entrada'!$R$12,'Tela de entrada'!$S$15="",'Tela de entrada'!$O$15=2),1,IF(AND('Tela de entrada'!$R$12='Contrato Flexível Prioridade'!A81,'Tela de entrada'!$S$15="",'Tela de entrada'!$O$15=""),2,IF(AND(A81='Tela de entrada'!$N$12,'Tela de entrada'!$O$15=1),1,IF(AND('Tela de entrada'!$N$12='Contrato Flexível Prioridade'!A81,'Tela de entrada'!$O$15=2),2,IF(AND('Tela de entrada'!$N$12='Contrato Flexível Prioridade'!A81,'Tela de entrada'!$O$15="",'Tela de entrada'!$S$15&lt;&gt;1),1,IF(AND('Tela de entrada'!$N$12='Contrato Flexível Prioridade'!A81,'Tela de entrada'!$S$15=""),1,2)))))))</f>
        <v>1</v>
      </c>
      <c r="F81">
        <v>1</v>
      </c>
      <c r="G81">
        <v>80</v>
      </c>
      <c r="H81">
        <v>1</v>
      </c>
      <c r="I81" s="1">
        <f>INDEX('Tela de entrada'!$C$20:$C$763,MATCH(G81,'Tela de entrada'!$B$20:$B$763,0),1)</f>
        <v>23</v>
      </c>
      <c r="J81">
        <v>0</v>
      </c>
      <c r="K81">
        <f t="shared" si="8"/>
        <v>23</v>
      </c>
      <c r="L81" s="1">
        <f>SUMIFS('Contrato Flexível Percentual'!$R$2:$R$745,'Contrato Flexível Percentual'!$C$2:$C$745,'Contrato Flexível Prioridade'!F81,'Contrato Flexível Percentual'!$D$2:$D$745,'Contrato Flexível Prioridade'!G81)+SUMIFS('Contrato Firme'!N$2:N$745,'Contrato Firme'!$C$2:$C$745,'Contrato Flexível Prioridade'!F81,'Contrato Flexível Percentual'!$D$2:$D$745,'Contrato Flexível Prioridade'!G81)+'Tela de entrada'!$O$13+'Tela de entrada'!$S$13</f>
        <v>13.576825594963511</v>
      </c>
      <c r="M81" s="1">
        <f t="shared" si="9"/>
        <v>9.4231744050364892</v>
      </c>
      <c r="N81" s="1">
        <f>IF(D81=1,'Tela de entrada'!$O$14-'Tela de entrada'!$O$13,'Tela de entrada'!$S$14-'Tela de entrada'!$S$13)</f>
        <v>15</v>
      </c>
      <c r="O81" s="1">
        <f t="shared" si="10"/>
        <v>9.4231744050364892</v>
      </c>
      <c r="P81" s="1">
        <f t="shared" si="11"/>
        <v>9.4231744050364892</v>
      </c>
      <c r="Q81" s="1">
        <f>IF(D81=1,'Tela de entrada'!$O$13+P81,'Tela de entrada'!$S$13+P81)</f>
        <v>9.4231744050364892</v>
      </c>
    </row>
    <row r="82" spans="1:17" x14ac:dyDescent="0.25">
      <c r="A82" t="str">
        <f t="shared" si="6"/>
        <v>Contrato 1</v>
      </c>
      <c r="B82" t="str">
        <f t="shared" si="7"/>
        <v>Contrato 181</v>
      </c>
      <c r="C82">
        <v>1</v>
      </c>
      <c r="D82">
        <v>1</v>
      </c>
      <c r="E82">
        <f>IF(AND(A82='Tela de entrada'!$R$12,'Tela de entrada'!$S$15=1),1,IF(AND(A82='Tela de entrada'!$R$12,'Tela de entrada'!$S$15="",'Tela de entrada'!$O$15=2),1,IF(AND('Tela de entrada'!$R$12='Contrato Flexível Prioridade'!A82,'Tela de entrada'!$S$15="",'Tela de entrada'!$O$15=""),2,IF(AND(A82='Tela de entrada'!$N$12,'Tela de entrada'!$O$15=1),1,IF(AND('Tela de entrada'!$N$12='Contrato Flexível Prioridade'!A82,'Tela de entrada'!$O$15=2),2,IF(AND('Tela de entrada'!$N$12='Contrato Flexível Prioridade'!A82,'Tela de entrada'!$O$15="",'Tela de entrada'!$S$15&lt;&gt;1),1,IF(AND('Tela de entrada'!$N$12='Contrato Flexível Prioridade'!A82,'Tela de entrada'!$S$15=""),1,2)))))))</f>
        <v>1</v>
      </c>
      <c r="F82">
        <v>1</v>
      </c>
      <c r="G82">
        <v>81</v>
      </c>
      <c r="H82">
        <v>1</v>
      </c>
      <c r="I82" s="1">
        <f>INDEX('Tela de entrada'!$C$20:$C$763,MATCH(G82,'Tela de entrada'!$B$20:$B$763,0),1)</f>
        <v>6</v>
      </c>
      <c r="J82">
        <v>0</v>
      </c>
      <c r="K82">
        <f t="shared" si="8"/>
        <v>6</v>
      </c>
      <c r="L82" s="1">
        <f>SUMIFS('Contrato Flexível Percentual'!$R$2:$R$745,'Contrato Flexível Percentual'!$C$2:$C$745,'Contrato Flexível Prioridade'!F82,'Contrato Flexível Percentual'!$D$2:$D$745,'Contrato Flexível Prioridade'!G82)+SUMIFS('Contrato Firme'!N$2:N$745,'Contrato Firme'!$C$2:$C$745,'Contrato Flexível Prioridade'!F82,'Contrato Flexível Percentual'!$D$2:$D$745,'Contrato Flexível Prioridade'!G82)+'Tela de entrada'!$O$13+'Tela de entrada'!$S$13</f>
        <v>4.9836603258165946</v>
      </c>
      <c r="M82" s="1">
        <f t="shared" si="9"/>
        <v>1.0163396741834054</v>
      </c>
      <c r="N82" s="1">
        <f>IF(D82=1,'Tela de entrada'!$O$14-'Tela de entrada'!$O$13,'Tela de entrada'!$S$14-'Tela de entrada'!$S$13)</f>
        <v>15</v>
      </c>
      <c r="O82" s="1">
        <f t="shared" si="10"/>
        <v>1.0163396741834054</v>
      </c>
      <c r="P82" s="1">
        <f t="shared" si="11"/>
        <v>1.0163396741834054</v>
      </c>
      <c r="Q82" s="1">
        <f>IF(D82=1,'Tela de entrada'!$O$13+P82,'Tela de entrada'!$S$13+P82)</f>
        <v>1.0163396741834054</v>
      </c>
    </row>
    <row r="83" spans="1:17" x14ac:dyDescent="0.25">
      <c r="A83" t="str">
        <f t="shared" si="6"/>
        <v>Contrato 1</v>
      </c>
      <c r="B83" t="str">
        <f t="shared" si="7"/>
        <v>Contrato 182</v>
      </c>
      <c r="C83">
        <v>1</v>
      </c>
      <c r="D83">
        <v>1</v>
      </c>
      <c r="E83">
        <f>IF(AND(A83='Tela de entrada'!$R$12,'Tela de entrada'!$S$15=1),1,IF(AND(A83='Tela de entrada'!$R$12,'Tela de entrada'!$S$15="",'Tela de entrada'!$O$15=2),1,IF(AND('Tela de entrada'!$R$12='Contrato Flexível Prioridade'!A83,'Tela de entrada'!$S$15="",'Tela de entrada'!$O$15=""),2,IF(AND(A83='Tela de entrada'!$N$12,'Tela de entrada'!$O$15=1),1,IF(AND('Tela de entrada'!$N$12='Contrato Flexível Prioridade'!A83,'Tela de entrada'!$O$15=2),2,IF(AND('Tela de entrada'!$N$12='Contrato Flexível Prioridade'!A83,'Tela de entrada'!$O$15="",'Tela de entrada'!$S$15&lt;&gt;1),1,IF(AND('Tela de entrada'!$N$12='Contrato Flexível Prioridade'!A83,'Tela de entrada'!$S$15=""),1,2)))))))</f>
        <v>1</v>
      </c>
      <c r="F83">
        <v>1</v>
      </c>
      <c r="G83">
        <v>82</v>
      </c>
      <c r="H83">
        <v>1</v>
      </c>
      <c r="I83" s="1">
        <f>INDEX('Tela de entrada'!$C$20:$C$763,MATCH(G83,'Tela de entrada'!$B$20:$B$763,0),1)</f>
        <v>28</v>
      </c>
      <c r="J83">
        <v>0</v>
      </c>
      <c r="K83">
        <f t="shared" si="8"/>
        <v>28</v>
      </c>
      <c r="L83" s="1">
        <f>SUMIFS('Contrato Flexível Percentual'!$R$2:$R$745,'Contrato Flexível Percentual'!$C$2:$C$745,'Contrato Flexível Prioridade'!F83,'Contrato Flexível Percentual'!$D$2:$D$745,'Contrato Flexível Prioridade'!G83)+SUMIFS('Contrato Firme'!N$2:N$745,'Contrato Firme'!$C$2:$C$745,'Contrato Flexível Prioridade'!F83,'Contrato Flexível Percentual'!$D$2:$D$745,'Contrato Flexível Prioridade'!G83)+'Tela de entrada'!$O$13+'Tela de entrada'!$S$13</f>
        <v>16.31535824446194</v>
      </c>
      <c r="M83" s="1">
        <f t="shared" si="9"/>
        <v>11.68464175553806</v>
      </c>
      <c r="N83" s="1">
        <f>IF(D83=1,'Tela de entrada'!$O$14-'Tela de entrada'!$O$13,'Tela de entrada'!$S$14-'Tela de entrada'!$S$13)</f>
        <v>15</v>
      </c>
      <c r="O83" s="1">
        <f t="shared" si="10"/>
        <v>11.68464175553806</v>
      </c>
      <c r="P83" s="1">
        <f t="shared" si="11"/>
        <v>11.68464175553806</v>
      </c>
      <c r="Q83" s="1">
        <f>IF(D83=1,'Tela de entrada'!$O$13+P83,'Tela de entrada'!$S$13+P83)</f>
        <v>11.68464175553806</v>
      </c>
    </row>
    <row r="84" spans="1:17" x14ac:dyDescent="0.25">
      <c r="A84" t="str">
        <f t="shared" si="6"/>
        <v>Contrato 1</v>
      </c>
      <c r="B84" t="str">
        <f t="shared" si="7"/>
        <v>Contrato 183</v>
      </c>
      <c r="C84">
        <v>1</v>
      </c>
      <c r="D84">
        <v>1</v>
      </c>
      <c r="E84">
        <f>IF(AND(A84='Tela de entrada'!$R$12,'Tela de entrada'!$S$15=1),1,IF(AND(A84='Tela de entrada'!$R$12,'Tela de entrada'!$S$15="",'Tela de entrada'!$O$15=2),1,IF(AND('Tela de entrada'!$R$12='Contrato Flexível Prioridade'!A84,'Tela de entrada'!$S$15="",'Tela de entrada'!$O$15=""),2,IF(AND(A84='Tela de entrada'!$N$12,'Tela de entrada'!$O$15=1),1,IF(AND('Tela de entrada'!$N$12='Contrato Flexível Prioridade'!A84,'Tela de entrada'!$O$15=2),2,IF(AND('Tela de entrada'!$N$12='Contrato Flexível Prioridade'!A84,'Tela de entrada'!$O$15="",'Tela de entrada'!$S$15&lt;&gt;1),1,IF(AND('Tela de entrada'!$N$12='Contrato Flexível Prioridade'!A84,'Tela de entrada'!$S$15=""),1,2)))))))</f>
        <v>1</v>
      </c>
      <c r="F84">
        <v>1</v>
      </c>
      <c r="G84">
        <v>83</v>
      </c>
      <c r="H84">
        <v>1</v>
      </c>
      <c r="I84" s="1">
        <f>INDEX('Tela de entrada'!$C$20:$C$763,MATCH(G84,'Tela de entrada'!$B$20:$B$763,0),1)</f>
        <v>11</v>
      </c>
      <c r="J84">
        <v>0</v>
      </c>
      <c r="K84">
        <f t="shared" si="8"/>
        <v>11</v>
      </c>
      <c r="L84" s="1">
        <f>SUMIFS('Contrato Flexível Percentual'!$R$2:$R$745,'Contrato Flexível Percentual'!$C$2:$C$745,'Contrato Flexível Prioridade'!F84,'Contrato Flexível Percentual'!$D$2:$D$745,'Contrato Flexível Prioridade'!G84)+SUMIFS('Contrato Firme'!N$2:N$745,'Contrato Firme'!$C$2:$C$745,'Contrato Flexível Prioridade'!F84,'Contrato Flexível Percentual'!$D$2:$D$745,'Contrato Flexível Prioridade'!G84)+'Tela de entrada'!$O$13+'Tela de entrada'!$S$13</f>
        <v>7.0043472361672849</v>
      </c>
      <c r="M84" s="1">
        <f t="shared" si="9"/>
        <v>3.9956527638327151</v>
      </c>
      <c r="N84" s="1">
        <f>IF(D84=1,'Tela de entrada'!$O$14-'Tela de entrada'!$O$13,'Tela de entrada'!$S$14-'Tela de entrada'!$S$13)</f>
        <v>15</v>
      </c>
      <c r="O84" s="1">
        <f t="shared" si="10"/>
        <v>3.9956527638327151</v>
      </c>
      <c r="P84" s="1">
        <f t="shared" si="11"/>
        <v>3.9956527638327151</v>
      </c>
      <c r="Q84" s="1">
        <f>IF(D84=1,'Tela de entrada'!$O$13+P84,'Tela de entrada'!$S$13+P84)</f>
        <v>3.9956527638327151</v>
      </c>
    </row>
    <row r="85" spans="1:17" x14ac:dyDescent="0.25">
      <c r="A85" t="str">
        <f t="shared" si="6"/>
        <v>Contrato 1</v>
      </c>
      <c r="B85" t="str">
        <f t="shared" si="7"/>
        <v>Contrato 184</v>
      </c>
      <c r="C85">
        <v>1</v>
      </c>
      <c r="D85">
        <v>1</v>
      </c>
      <c r="E85">
        <f>IF(AND(A85='Tela de entrada'!$R$12,'Tela de entrada'!$S$15=1),1,IF(AND(A85='Tela de entrada'!$R$12,'Tela de entrada'!$S$15="",'Tela de entrada'!$O$15=2),1,IF(AND('Tela de entrada'!$R$12='Contrato Flexível Prioridade'!A85,'Tela de entrada'!$S$15="",'Tela de entrada'!$O$15=""),2,IF(AND(A85='Tela de entrada'!$N$12,'Tela de entrada'!$O$15=1),1,IF(AND('Tela de entrada'!$N$12='Contrato Flexível Prioridade'!A85,'Tela de entrada'!$O$15=2),2,IF(AND('Tela de entrada'!$N$12='Contrato Flexível Prioridade'!A85,'Tela de entrada'!$O$15="",'Tela de entrada'!$S$15&lt;&gt;1),1,IF(AND('Tela de entrada'!$N$12='Contrato Flexível Prioridade'!A85,'Tela de entrada'!$S$15=""),1,2)))))))</f>
        <v>1</v>
      </c>
      <c r="F85">
        <v>1</v>
      </c>
      <c r="G85">
        <v>84</v>
      </c>
      <c r="H85">
        <v>1</v>
      </c>
      <c r="I85" s="1">
        <f>INDEX('Tela de entrada'!$C$20:$C$763,MATCH(G85,'Tela de entrada'!$B$20:$B$763,0),1)</f>
        <v>38</v>
      </c>
      <c r="J85">
        <v>0</v>
      </c>
      <c r="K85">
        <f t="shared" si="8"/>
        <v>38</v>
      </c>
      <c r="L85" s="1">
        <f>SUMIFS('Contrato Flexível Percentual'!$R$2:$R$745,'Contrato Flexível Percentual'!$C$2:$C$745,'Contrato Flexível Prioridade'!F85,'Contrato Flexível Percentual'!$D$2:$D$745,'Contrato Flexível Prioridade'!G85)+SUMIFS('Contrato Firme'!N$2:N$745,'Contrato Firme'!$C$2:$C$745,'Contrato Flexível Prioridade'!F85,'Contrato Flexível Percentual'!$D$2:$D$745,'Contrato Flexível Prioridade'!G85)+'Tela de entrada'!$O$13+'Tela de entrada'!$S$13</f>
        <v>21.792423543458796</v>
      </c>
      <c r="M85" s="1">
        <f t="shared" si="9"/>
        <v>16.207576456541204</v>
      </c>
      <c r="N85" s="1">
        <f>IF(D85=1,'Tela de entrada'!$O$14-'Tela de entrada'!$O$13,'Tela de entrada'!$S$14-'Tela de entrada'!$S$13)</f>
        <v>15</v>
      </c>
      <c r="O85" s="1">
        <f t="shared" si="10"/>
        <v>16.207576456541204</v>
      </c>
      <c r="P85" s="1">
        <f t="shared" si="11"/>
        <v>15</v>
      </c>
      <c r="Q85" s="1">
        <f>IF(D85=1,'Tela de entrada'!$O$13+P85,'Tela de entrada'!$S$13+P85)</f>
        <v>15</v>
      </c>
    </row>
    <row r="86" spans="1:17" x14ac:dyDescent="0.25">
      <c r="A86" t="str">
        <f t="shared" ref="A86:A149" si="12">IF(D86=1,"Contrato 1","Contrato 2")</f>
        <v>Contrato 1</v>
      </c>
      <c r="B86" t="str">
        <f t="shared" ref="B86:B149" si="13">CONCATENATE(IF(D86=1,"Contrato 1","Contrato 2"),G86)</f>
        <v>Contrato 185</v>
      </c>
      <c r="C86">
        <v>1</v>
      </c>
      <c r="D86">
        <v>1</v>
      </c>
      <c r="E86">
        <f>IF(AND(A86='Tela de entrada'!$R$12,'Tela de entrada'!$S$15=1),1,IF(AND(A86='Tela de entrada'!$R$12,'Tela de entrada'!$S$15="",'Tela de entrada'!$O$15=2),1,IF(AND('Tela de entrada'!$R$12='Contrato Flexível Prioridade'!A86,'Tela de entrada'!$S$15="",'Tela de entrada'!$O$15=""),2,IF(AND(A86='Tela de entrada'!$N$12,'Tela de entrada'!$O$15=1),1,IF(AND('Tela de entrada'!$N$12='Contrato Flexível Prioridade'!A86,'Tela de entrada'!$O$15=2),2,IF(AND('Tela de entrada'!$N$12='Contrato Flexível Prioridade'!A86,'Tela de entrada'!$O$15="",'Tela de entrada'!$S$15&lt;&gt;1),1,IF(AND('Tela de entrada'!$N$12='Contrato Flexível Prioridade'!A86,'Tela de entrada'!$S$15=""),1,2)))))))</f>
        <v>1</v>
      </c>
      <c r="F86">
        <v>1</v>
      </c>
      <c r="G86">
        <v>85</v>
      </c>
      <c r="H86">
        <v>1</v>
      </c>
      <c r="I86" s="1">
        <f>INDEX('Tela de entrada'!$C$20:$C$763,MATCH(G86,'Tela de entrada'!$B$20:$B$763,0),1)</f>
        <v>43</v>
      </c>
      <c r="J86">
        <v>0</v>
      </c>
      <c r="K86">
        <f t="shared" si="8"/>
        <v>43</v>
      </c>
      <c r="L86" s="1">
        <f>SUMIFS('Contrato Flexível Percentual'!$R$2:$R$745,'Contrato Flexível Percentual'!$C$2:$C$745,'Contrato Flexível Prioridade'!F86,'Contrato Flexível Percentual'!$D$2:$D$745,'Contrato Flexível Prioridade'!G86)+SUMIFS('Contrato Firme'!N$2:N$745,'Contrato Firme'!$C$2:$C$745,'Contrato Flexível Prioridade'!F86,'Contrato Flexível Percentual'!$D$2:$D$745,'Contrato Flexível Prioridade'!G86)+'Tela de entrada'!$O$13+'Tela de entrada'!$S$13</f>
        <v>23.6</v>
      </c>
      <c r="M86" s="1">
        <f t="shared" si="9"/>
        <v>19.399999999999999</v>
      </c>
      <c r="N86" s="1">
        <f>IF(D86=1,'Tela de entrada'!$O$14-'Tela de entrada'!$O$13,'Tela de entrada'!$S$14-'Tela de entrada'!$S$13)</f>
        <v>15</v>
      </c>
      <c r="O86" s="1">
        <f t="shared" si="10"/>
        <v>19.399999999999999</v>
      </c>
      <c r="P86" s="1">
        <f t="shared" si="11"/>
        <v>15</v>
      </c>
      <c r="Q86" s="1">
        <f>IF(D86=1,'Tela de entrada'!$O$13+P86,'Tela de entrada'!$S$13+P86)</f>
        <v>15</v>
      </c>
    </row>
    <row r="87" spans="1:17" x14ac:dyDescent="0.25">
      <c r="A87" t="str">
        <f t="shared" si="12"/>
        <v>Contrato 1</v>
      </c>
      <c r="B87" t="str">
        <f t="shared" si="13"/>
        <v>Contrato 186</v>
      </c>
      <c r="C87">
        <v>1</v>
      </c>
      <c r="D87">
        <v>1</v>
      </c>
      <c r="E87">
        <f>IF(AND(A87='Tela de entrada'!$R$12,'Tela de entrada'!$S$15=1),1,IF(AND(A87='Tela de entrada'!$R$12,'Tela de entrada'!$S$15="",'Tela de entrada'!$O$15=2),1,IF(AND('Tela de entrada'!$R$12='Contrato Flexível Prioridade'!A87,'Tela de entrada'!$S$15="",'Tela de entrada'!$O$15=""),2,IF(AND(A87='Tela de entrada'!$N$12,'Tela de entrada'!$O$15=1),1,IF(AND('Tela de entrada'!$N$12='Contrato Flexível Prioridade'!A87,'Tela de entrada'!$O$15=2),2,IF(AND('Tela de entrada'!$N$12='Contrato Flexível Prioridade'!A87,'Tela de entrada'!$O$15="",'Tela de entrada'!$S$15&lt;&gt;1),1,IF(AND('Tela de entrada'!$N$12='Contrato Flexível Prioridade'!A87,'Tela de entrada'!$S$15=""),1,2)))))))</f>
        <v>1</v>
      </c>
      <c r="F87">
        <v>1</v>
      </c>
      <c r="G87">
        <v>86</v>
      </c>
      <c r="H87">
        <v>1</v>
      </c>
      <c r="I87" s="1">
        <f>INDEX('Tela de entrada'!$C$20:$C$763,MATCH(G87,'Tela de entrada'!$B$20:$B$763,0),1)</f>
        <v>5</v>
      </c>
      <c r="J87">
        <v>0</v>
      </c>
      <c r="K87">
        <f t="shared" si="8"/>
        <v>5</v>
      </c>
      <c r="L87" s="1">
        <f>SUMIFS('Contrato Flexível Percentual'!$R$2:$R$745,'Contrato Flexível Percentual'!$C$2:$C$745,'Contrato Flexível Prioridade'!F87,'Contrato Flexível Percentual'!$D$2:$D$745,'Contrato Flexível Prioridade'!G87)+SUMIFS('Contrato Firme'!N$2:N$745,'Contrato Firme'!$C$2:$C$745,'Contrato Flexível Prioridade'!F87,'Contrato Flexível Percentual'!$D$2:$D$745,'Contrato Flexível Prioridade'!G87)+'Tela de entrada'!$O$13+'Tela de entrada'!$S$13</f>
        <v>4.7836603258165944</v>
      </c>
      <c r="M87" s="1">
        <f t="shared" si="9"/>
        <v>0.21633967418340561</v>
      </c>
      <c r="N87" s="1">
        <f>IF(D87=1,'Tela de entrada'!$O$14-'Tela de entrada'!$O$13,'Tela de entrada'!$S$14-'Tela de entrada'!$S$13)</f>
        <v>15</v>
      </c>
      <c r="O87" s="1">
        <f t="shared" si="10"/>
        <v>0.21633967418340561</v>
      </c>
      <c r="P87" s="1">
        <f t="shared" si="11"/>
        <v>0.21633967418340561</v>
      </c>
      <c r="Q87" s="1">
        <f>IF(D87=1,'Tela de entrada'!$O$13+P87,'Tela de entrada'!$S$13+P87)</f>
        <v>0.21633967418340561</v>
      </c>
    </row>
    <row r="88" spans="1:17" x14ac:dyDescent="0.25">
      <c r="A88" t="str">
        <f t="shared" si="12"/>
        <v>Contrato 1</v>
      </c>
      <c r="B88" t="str">
        <f t="shared" si="13"/>
        <v>Contrato 187</v>
      </c>
      <c r="C88">
        <v>1</v>
      </c>
      <c r="D88">
        <v>1</v>
      </c>
      <c r="E88">
        <f>IF(AND(A88='Tela de entrada'!$R$12,'Tela de entrada'!$S$15=1),1,IF(AND(A88='Tela de entrada'!$R$12,'Tela de entrada'!$S$15="",'Tela de entrada'!$O$15=2),1,IF(AND('Tela de entrada'!$R$12='Contrato Flexível Prioridade'!A88,'Tela de entrada'!$S$15="",'Tela de entrada'!$O$15=""),2,IF(AND(A88='Tela de entrada'!$N$12,'Tela de entrada'!$O$15=1),1,IF(AND('Tela de entrada'!$N$12='Contrato Flexível Prioridade'!A88,'Tela de entrada'!$O$15=2),2,IF(AND('Tela de entrada'!$N$12='Contrato Flexível Prioridade'!A88,'Tela de entrada'!$O$15="",'Tela de entrada'!$S$15&lt;&gt;1),1,IF(AND('Tela de entrada'!$N$12='Contrato Flexível Prioridade'!A88,'Tela de entrada'!$S$15=""),1,2)))))))</f>
        <v>1</v>
      </c>
      <c r="F88">
        <v>1</v>
      </c>
      <c r="G88">
        <v>87</v>
      </c>
      <c r="H88">
        <v>1</v>
      </c>
      <c r="I88" s="1">
        <f>INDEX('Tela de entrada'!$C$20:$C$763,MATCH(G88,'Tela de entrada'!$B$20:$B$763,0),1)</f>
        <v>34</v>
      </c>
      <c r="J88">
        <v>0</v>
      </c>
      <c r="K88">
        <f t="shared" si="8"/>
        <v>34</v>
      </c>
      <c r="L88" s="1">
        <f>SUMIFS('Contrato Flexível Percentual'!$R$2:$R$745,'Contrato Flexível Percentual'!$C$2:$C$745,'Contrato Flexível Prioridade'!F88,'Contrato Flexível Percentual'!$D$2:$D$745,'Contrato Flexível Prioridade'!G88)+SUMIFS('Contrato Firme'!N$2:N$745,'Contrato Firme'!$C$2:$C$745,'Contrato Flexível Prioridade'!F88,'Contrato Flexível Percentual'!$D$2:$D$745,'Contrato Flexível Prioridade'!G88)+'Tela de entrada'!$O$13+'Tela de entrada'!$S$13</f>
        <v>19.601597423860053</v>
      </c>
      <c r="M88" s="1">
        <f t="shared" si="9"/>
        <v>14.398402576139947</v>
      </c>
      <c r="N88" s="1">
        <f>IF(D88=1,'Tela de entrada'!$O$14-'Tela de entrada'!$O$13,'Tela de entrada'!$S$14-'Tela de entrada'!$S$13)</f>
        <v>15</v>
      </c>
      <c r="O88" s="1">
        <f t="shared" si="10"/>
        <v>14.398402576139947</v>
      </c>
      <c r="P88" s="1">
        <f t="shared" si="11"/>
        <v>14.398402576139947</v>
      </c>
      <c r="Q88" s="1">
        <f>IF(D88=1,'Tela de entrada'!$O$13+P88,'Tela de entrada'!$S$13+P88)</f>
        <v>14.398402576139947</v>
      </c>
    </row>
    <row r="89" spans="1:17" x14ac:dyDescent="0.25">
      <c r="A89" t="str">
        <f t="shared" si="12"/>
        <v>Contrato 1</v>
      </c>
      <c r="B89" t="str">
        <f t="shared" si="13"/>
        <v>Contrato 188</v>
      </c>
      <c r="C89">
        <v>1</v>
      </c>
      <c r="D89">
        <v>1</v>
      </c>
      <c r="E89">
        <f>IF(AND(A89='Tela de entrada'!$R$12,'Tela de entrada'!$S$15=1),1,IF(AND(A89='Tela de entrada'!$R$12,'Tela de entrada'!$S$15="",'Tela de entrada'!$O$15=2),1,IF(AND('Tela de entrada'!$R$12='Contrato Flexível Prioridade'!A89,'Tela de entrada'!$S$15="",'Tela de entrada'!$O$15=""),2,IF(AND(A89='Tela de entrada'!$N$12,'Tela de entrada'!$O$15=1),1,IF(AND('Tela de entrada'!$N$12='Contrato Flexível Prioridade'!A89,'Tela de entrada'!$O$15=2),2,IF(AND('Tela de entrada'!$N$12='Contrato Flexível Prioridade'!A89,'Tela de entrada'!$O$15="",'Tela de entrada'!$S$15&lt;&gt;1),1,IF(AND('Tela de entrada'!$N$12='Contrato Flexível Prioridade'!A89,'Tela de entrada'!$S$15=""),1,2)))))))</f>
        <v>1</v>
      </c>
      <c r="F89">
        <v>1</v>
      </c>
      <c r="G89">
        <v>88</v>
      </c>
      <c r="H89">
        <v>1</v>
      </c>
      <c r="I89" s="1">
        <f>INDEX('Tela de entrada'!$C$20:$C$763,MATCH(G89,'Tela de entrada'!$B$20:$B$763,0),1)</f>
        <v>26</v>
      </c>
      <c r="J89">
        <v>0</v>
      </c>
      <c r="K89">
        <f t="shared" si="8"/>
        <v>26</v>
      </c>
      <c r="L89" s="1">
        <f>SUMIFS('Contrato Flexível Percentual'!$R$2:$R$745,'Contrato Flexível Percentual'!$C$2:$C$745,'Contrato Flexível Prioridade'!F89,'Contrato Flexível Percentual'!$D$2:$D$745,'Contrato Flexível Prioridade'!G89)+SUMIFS('Contrato Firme'!N$2:N$745,'Contrato Firme'!$C$2:$C$745,'Contrato Flexível Prioridade'!F89,'Contrato Flexível Percentual'!$D$2:$D$745,'Contrato Flexível Prioridade'!G89)+'Tela de entrada'!$O$13+'Tela de entrada'!$S$13</f>
        <v>15.219945184662567</v>
      </c>
      <c r="M89" s="1">
        <f t="shared" si="9"/>
        <v>10.780054815337433</v>
      </c>
      <c r="N89" s="1">
        <f>IF(D89=1,'Tela de entrada'!$O$14-'Tela de entrada'!$O$13,'Tela de entrada'!$S$14-'Tela de entrada'!$S$13)</f>
        <v>15</v>
      </c>
      <c r="O89" s="1">
        <f t="shared" si="10"/>
        <v>10.780054815337433</v>
      </c>
      <c r="P89" s="1">
        <f t="shared" si="11"/>
        <v>10.780054815337433</v>
      </c>
      <c r="Q89" s="1">
        <f>IF(D89=1,'Tela de entrada'!$O$13+P89,'Tela de entrada'!$S$13+P89)</f>
        <v>10.780054815337433</v>
      </c>
    </row>
    <row r="90" spans="1:17" x14ac:dyDescent="0.25">
      <c r="A90" t="str">
        <f t="shared" si="12"/>
        <v>Contrato 1</v>
      </c>
      <c r="B90" t="str">
        <f t="shared" si="13"/>
        <v>Contrato 189</v>
      </c>
      <c r="C90">
        <v>1</v>
      </c>
      <c r="D90">
        <v>1</v>
      </c>
      <c r="E90">
        <f>IF(AND(A90='Tela de entrada'!$R$12,'Tela de entrada'!$S$15=1),1,IF(AND(A90='Tela de entrada'!$R$12,'Tela de entrada'!$S$15="",'Tela de entrada'!$O$15=2),1,IF(AND('Tela de entrada'!$R$12='Contrato Flexível Prioridade'!A90,'Tela de entrada'!$S$15="",'Tela de entrada'!$O$15=""),2,IF(AND(A90='Tela de entrada'!$N$12,'Tela de entrada'!$O$15=1),1,IF(AND('Tela de entrada'!$N$12='Contrato Flexível Prioridade'!A90,'Tela de entrada'!$O$15=2),2,IF(AND('Tela de entrada'!$N$12='Contrato Flexível Prioridade'!A90,'Tela de entrada'!$O$15="",'Tela de entrada'!$S$15&lt;&gt;1),1,IF(AND('Tela de entrada'!$N$12='Contrato Flexível Prioridade'!A90,'Tela de entrada'!$S$15=""),1,2)))))))</f>
        <v>1</v>
      </c>
      <c r="F90">
        <v>1</v>
      </c>
      <c r="G90">
        <v>89</v>
      </c>
      <c r="H90">
        <v>1</v>
      </c>
      <c r="I90" s="1">
        <f>INDEX('Tela de entrada'!$C$20:$C$763,MATCH(G90,'Tela de entrada'!$B$20:$B$763,0),1)</f>
        <v>44</v>
      </c>
      <c r="J90">
        <v>0</v>
      </c>
      <c r="K90">
        <f t="shared" si="8"/>
        <v>44</v>
      </c>
      <c r="L90" s="1">
        <f>SUMIFS('Contrato Flexível Percentual'!$R$2:$R$745,'Contrato Flexível Percentual'!$C$2:$C$745,'Contrato Flexível Prioridade'!F90,'Contrato Flexível Percentual'!$D$2:$D$745,'Contrato Flexível Prioridade'!G90)+SUMIFS('Contrato Firme'!N$2:N$745,'Contrato Firme'!$C$2:$C$745,'Contrato Flexível Prioridade'!F90,'Contrato Flexível Percentual'!$D$2:$D$745,'Contrato Flexível Prioridade'!G90)+'Tela de entrada'!$O$13+'Tela de entrada'!$S$13</f>
        <v>23.8</v>
      </c>
      <c r="M90" s="1">
        <f t="shared" si="9"/>
        <v>20.2</v>
      </c>
      <c r="N90" s="1">
        <f>IF(D90=1,'Tela de entrada'!$O$14-'Tela de entrada'!$O$13,'Tela de entrada'!$S$14-'Tela de entrada'!$S$13)</f>
        <v>15</v>
      </c>
      <c r="O90" s="1">
        <f t="shared" si="10"/>
        <v>20.2</v>
      </c>
      <c r="P90" s="1">
        <f t="shared" si="11"/>
        <v>15</v>
      </c>
      <c r="Q90" s="1">
        <f>IF(D90=1,'Tela de entrada'!$O$13+P90,'Tela de entrada'!$S$13+P90)</f>
        <v>15</v>
      </c>
    </row>
    <row r="91" spans="1:17" x14ac:dyDescent="0.25">
      <c r="A91" t="str">
        <f t="shared" si="12"/>
        <v>Contrato 1</v>
      </c>
      <c r="B91" t="str">
        <f t="shared" si="13"/>
        <v>Contrato 190</v>
      </c>
      <c r="C91">
        <v>1</v>
      </c>
      <c r="D91">
        <v>1</v>
      </c>
      <c r="E91">
        <f>IF(AND(A91='Tela de entrada'!$R$12,'Tela de entrada'!$S$15=1),1,IF(AND(A91='Tela de entrada'!$R$12,'Tela de entrada'!$S$15="",'Tela de entrada'!$O$15=2),1,IF(AND('Tela de entrada'!$R$12='Contrato Flexível Prioridade'!A91,'Tela de entrada'!$S$15="",'Tela de entrada'!$O$15=""),2,IF(AND(A91='Tela de entrada'!$N$12,'Tela de entrada'!$O$15=1),1,IF(AND('Tela de entrada'!$N$12='Contrato Flexível Prioridade'!A91,'Tela de entrada'!$O$15=2),2,IF(AND('Tela de entrada'!$N$12='Contrato Flexível Prioridade'!A91,'Tela de entrada'!$O$15="",'Tela de entrada'!$S$15&lt;&gt;1),1,IF(AND('Tela de entrada'!$N$12='Contrato Flexível Prioridade'!A91,'Tela de entrada'!$S$15=""),1,2)))))))</f>
        <v>1</v>
      </c>
      <c r="F91">
        <v>1</v>
      </c>
      <c r="G91">
        <v>90</v>
      </c>
      <c r="H91">
        <v>1</v>
      </c>
      <c r="I91" s="1">
        <f>INDEX('Tela de entrada'!$C$20:$C$763,MATCH(G91,'Tela de entrada'!$B$20:$B$763,0),1)</f>
        <v>18</v>
      </c>
      <c r="J91">
        <v>0</v>
      </c>
      <c r="K91">
        <f t="shared" si="8"/>
        <v>18</v>
      </c>
      <c r="L91" s="1">
        <f>SUMIFS('Contrato Flexível Percentual'!$R$2:$R$745,'Contrato Flexível Percentual'!$C$2:$C$745,'Contrato Flexível Prioridade'!F91,'Contrato Flexível Percentual'!$D$2:$D$745,'Contrato Flexível Prioridade'!G91)+SUMIFS('Contrato Firme'!N$2:N$745,'Contrato Firme'!$C$2:$C$745,'Contrato Flexível Prioridade'!F91,'Contrato Flexível Percentual'!$D$2:$D$745,'Contrato Flexível Prioridade'!G91)+'Tela de entrada'!$O$13+'Tela de entrada'!$S$13</f>
        <v>10.838292945465083</v>
      </c>
      <c r="M91" s="1">
        <f t="shared" si="9"/>
        <v>7.1617070545349168</v>
      </c>
      <c r="N91" s="1">
        <f>IF(D91=1,'Tela de entrada'!$O$14-'Tela de entrada'!$O$13,'Tela de entrada'!$S$14-'Tela de entrada'!$S$13)</f>
        <v>15</v>
      </c>
      <c r="O91" s="1">
        <f t="shared" si="10"/>
        <v>7.1617070545349168</v>
      </c>
      <c r="P91" s="1">
        <f t="shared" si="11"/>
        <v>7.1617070545349168</v>
      </c>
      <c r="Q91" s="1">
        <f>IF(D91=1,'Tela de entrada'!$O$13+P91,'Tela de entrada'!$S$13+P91)</f>
        <v>7.1617070545349168</v>
      </c>
    </row>
    <row r="92" spans="1:17" x14ac:dyDescent="0.25">
      <c r="A92" t="str">
        <f t="shared" si="12"/>
        <v>Contrato 1</v>
      </c>
      <c r="B92" t="str">
        <f t="shared" si="13"/>
        <v>Contrato 191</v>
      </c>
      <c r="C92">
        <v>1</v>
      </c>
      <c r="D92">
        <v>1</v>
      </c>
      <c r="E92">
        <f>IF(AND(A92='Tela de entrada'!$R$12,'Tela de entrada'!$S$15=1),1,IF(AND(A92='Tela de entrada'!$R$12,'Tela de entrada'!$S$15="",'Tela de entrada'!$O$15=2),1,IF(AND('Tela de entrada'!$R$12='Contrato Flexível Prioridade'!A92,'Tela de entrada'!$S$15="",'Tela de entrada'!$O$15=""),2,IF(AND(A92='Tela de entrada'!$N$12,'Tela de entrada'!$O$15=1),1,IF(AND('Tela de entrada'!$N$12='Contrato Flexível Prioridade'!A92,'Tela de entrada'!$O$15=2),2,IF(AND('Tela de entrada'!$N$12='Contrato Flexível Prioridade'!A92,'Tela de entrada'!$O$15="",'Tela de entrada'!$S$15&lt;&gt;1),1,IF(AND('Tela de entrada'!$N$12='Contrato Flexível Prioridade'!A92,'Tela de entrada'!$S$15=""),1,2)))))))</f>
        <v>1</v>
      </c>
      <c r="F92">
        <v>1</v>
      </c>
      <c r="G92">
        <v>91</v>
      </c>
      <c r="H92">
        <v>1</v>
      </c>
      <c r="I92" s="1">
        <f>INDEX('Tela de entrada'!$C$20:$C$763,MATCH(G92,'Tela de entrada'!$B$20:$B$763,0),1)</f>
        <v>25</v>
      </c>
      <c r="J92">
        <v>0</v>
      </c>
      <c r="K92">
        <f t="shared" si="8"/>
        <v>25</v>
      </c>
      <c r="L92" s="1">
        <f>SUMIFS('Contrato Flexível Percentual'!$R$2:$R$745,'Contrato Flexível Percentual'!$C$2:$C$745,'Contrato Flexível Prioridade'!F92,'Contrato Flexível Percentual'!$D$2:$D$745,'Contrato Flexível Prioridade'!G92)+SUMIFS('Contrato Firme'!N$2:N$745,'Contrato Firme'!$C$2:$C$745,'Contrato Flexível Prioridade'!F92,'Contrato Flexível Percentual'!$D$2:$D$745,'Contrato Flexível Prioridade'!G92)+'Tela de entrada'!$O$13+'Tela de entrada'!$S$13</f>
        <v>14.672238654762884</v>
      </c>
      <c r="M92" s="1">
        <f t="shared" si="9"/>
        <v>10.327761345237116</v>
      </c>
      <c r="N92" s="1">
        <f>IF(D92=1,'Tela de entrada'!$O$14-'Tela de entrada'!$O$13,'Tela de entrada'!$S$14-'Tela de entrada'!$S$13)</f>
        <v>15</v>
      </c>
      <c r="O92" s="1">
        <f t="shared" si="10"/>
        <v>10.327761345237116</v>
      </c>
      <c r="P92" s="1">
        <f t="shared" si="11"/>
        <v>10.327761345237116</v>
      </c>
      <c r="Q92" s="1">
        <f>IF(D92=1,'Tela de entrada'!$O$13+P92,'Tela de entrada'!$S$13+P92)</f>
        <v>10.327761345237116</v>
      </c>
    </row>
    <row r="93" spans="1:17" x14ac:dyDescent="0.25">
      <c r="A93" t="str">
        <f t="shared" si="12"/>
        <v>Contrato 1</v>
      </c>
      <c r="B93" t="str">
        <f t="shared" si="13"/>
        <v>Contrato 192</v>
      </c>
      <c r="C93">
        <v>1</v>
      </c>
      <c r="D93">
        <v>1</v>
      </c>
      <c r="E93">
        <f>IF(AND(A93='Tela de entrada'!$R$12,'Tela de entrada'!$S$15=1),1,IF(AND(A93='Tela de entrada'!$R$12,'Tela de entrada'!$S$15="",'Tela de entrada'!$O$15=2),1,IF(AND('Tela de entrada'!$R$12='Contrato Flexível Prioridade'!A93,'Tela de entrada'!$S$15="",'Tela de entrada'!$O$15=""),2,IF(AND(A93='Tela de entrada'!$N$12,'Tela de entrada'!$O$15=1),1,IF(AND('Tela de entrada'!$N$12='Contrato Flexível Prioridade'!A93,'Tela de entrada'!$O$15=2),2,IF(AND('Tela de entrada'!$N$12='Contrato Flexível Prioridade'!A93,'Tela de entrada'!$O$15="",'Tela de entrada'!$S$15&lt;&gt;1),1,IF(AND('Tela de entrada'!$N$12='Contrato Flexível Prioridade'!A93,'Tela de entrada'!$S$15=""),1,2)))))))</f>
        <v>1</v>
      </c>
      <c r="F93">
        <v>1</v>
      </c>
      <c r="G93">
        <v>92</v>
      </c>
      <c r="H93">
        <v>1</v>
      </c>
      <c r="I93" s="1">
        <f>INDEX('Tela de entrada'!$C$20:$C$763,MATCH(G93,'Tela de entrada'!$B$20:$B$763,0),1)</f>
        <v>29</v>
      </c>
      <c r="J93">
        <v>0</v>
      </c>
      <c r="K93">
        <f t="shared" si="8"/>
        <v>29</v>
      </c>
      <c r="L93" s="1">
        <f>SUMIFS('Contrato Flexível Percentual'!$R$2:$R$745,'Contrato Flexível Percentual'!$C$2:$C$745,'Contrato Flexível Prioridade'!F93,'Contrato Flexível Percentual'!$D$2:$D$745,'Contrato Flexível Prioridade'!G93)+SUMIFS('Contrato Firme'!N$2:N$745,'Contrato Firme'!$C$2:$C$745,'Contrato Flexível Prioridade'!F93,'Contrato Flexível Percentual'!$D$2:$D$745,'Contrato Flexível Prioridade'!G93)+'Tela de entrada'!$O$13+'Tela de entrada'!$S$13</f>
        <v>16.863064774361622</v>
      </c>
      <c r="M93" s="1">
        <f t="shared" si="9"/>
        <v>12.136935225638378</v>
      </c>
      <c r="N93" s="1">
        <f>IF(D93=1,'Tela de entrada'!$O$14-'Tela de entrada'!$O$13,'Tela de entrada'!$S$14-'Tela de entrada'!$S$13)</f>
        <v>15</v>
      </c>
      <c r="O93" s="1">
        <f t="shared" si="10"/>
        <v>12.136935225638378</v>
      </c>
      <c r="P93" s="1">
        <f t="shared" si="11"/>
        <v>12.136935225638378</v>
      </c>
      <c r="Q93" s="1">
        <f>IF(D93=1,'Tela de entrada'!$O$13+P93,'Tela de entrada'!$S$13+P93)</f>
        <v>12.136935225638378</v>
      </c>
    </row>
    <row r="94" spans="1:17" x14ac:dyDescent="0.25">
      <c r="A94" t="str">
        <f t="shared" si="12"/>
        <v>Contrato 1</v>
      </c>
      <c r="B94" t="str">
        <f t="shared" si="13"/>
        <v>Contrato 193</v>
      </c>
      <c r="C94">
        <v>1</v>
      </c>
      <c r="D94">
        <v>1</v>
      </c>
      <c r="E94">
        <f>IF(AND(A94='Tela de entrada'!$R$12,'Tela de entrada'!$S$15=1),1,IF(AND(A94='Tela de entrada'!$R$12,'Tela de entrada'!$S$15="",'Tela de entrada'!$O$15=2),1,IF(AND('Tela de entrada'!$R$12='Contrato Flexível Prioridade'!A94,'Tela de entrada'!$S$15="",'Tela de entrada'!$O$15=""),2,IF(AND(A94='Tela de entrada'!$N$12,'Tela de entrada'!$O$15=1),1,IF(AND('Tela de entrada'!$N$12='Contrato Flexível Prioridade'!A94,'Tela de entrada'!$O$15=2),2,IF(AND('Tela de entrada'!$N$12='Contrato Flexível Prioridade'!A94,'Tela de entrada'!$O$15="",'Tela de entrada'!$S$15&lt;&gt;1),1,IF(AND('Tela de entrada'!$N$12='Contrato Flexível Prioridade'!A94,'Tela de entrada'!$S$15=""),1,2)))))))</f>
        <v>1</v>
      </c>
      <c r="F94">
        <v>1</v>
      </c>
      <c r="G94">
        <v>93</v>
      </c>
      <c r="H94">
        <v>1</v>
      </c>
      <c r="I94" s="1">
        <f>INDEX('Tela de entrada'!$C$20:$C$763,MATCH(G94,'Tela de entrada'!$B$20:$B$763,0),1)</f>
        <v>38</v>
      </c>
      <c r="J94">
        <v>0</v>
      </c>
      <c r="K94">
        <f t="shared" si="8"/>
        <v>38</v>
      </c>
      <c r="L94" s="1">
        <f>SUMIFS('Contrato Flexível Percentual'!$R$2:$R$745,'Contrato Flexível Percentual'!$C$2:$C$745,'Contrato Flexível Prioridade'!F94,'Contrato Flexível Percentual'!$D$2:$D$745,'Contrato Flexível Prioridade'!G94)+SUMIFS('Contrato Firme'!N$2:N$745,'Contrato Firme'!$C$2:$C$745,'Contrato Flexível Prioridade'!F94,'Contrato Flexível Percentual'!$D$2:$D$745,'Contrato Flexível Prioridade'!G94)+'Tela de entrada'!$O$13+'Tela de entrada'!$S$13</f>
        <v>21.792423543458796</v>
      </c>
      <c r="M94" s="1">
        <f t="shared" si="9"/>
        <v>16.207576456541204</v>
      </c>
      <c r="N94" s="1">
        <f>IF(D94=1,'Tela de entrada'!$O$14-'Tela de entrada'!$O$13,'Tela de entrada'!$S$14-'Tela de entrada'!$S$13)</f>
        <v>15</v>
      </c>
      <c r="O94" s="1">
        <f t="shared" si="10"/>
        <v>16.207576456541204</v>
      </c>
      <c r="P94" s="1">
        <f t="shared" si="11"/>
        <v>15</v>
      </c>
      <c r="Q94" s="1">
        <f>IF(D94=1,'Tela de entrada'!$O$13+P94,'Tela de entrada'!$S$13+P94)</f>
        <v>15</v>
      </c>
    </row>
    <row r="95" spans="1:17" x14ac:dyDescent="0.25">
      <c r="A95" t="str">
        <f t="shared" si="12"/>
        <v>Contrato 1</v>
      </c>
      <c r="B95" t="str">
        <f t="shared" si="13"/>
        <v>Contrato 194</v>
      </c>
      <c r="C95">
        <v>1</v>
      </c>
      <c r="D95">
        <v>1</v>
      </c>
      <c r="E95">
        <f>IF(AND(A95='Tela de entrada'!$R$12,'Tela de entrada'!$S$15=1),1,IF(AND(A95='Tela de entrada'!$R$12,'Tela de entrada'!$S$15="",'Tela de entrada'!$O$15=2),1,IF(AND('Tela de entrada'!$R$12='Contrato Flexível Prioridade'!A95,'Tela de entrada'!$S$15="",'Tela de entrada'!$O$15=""),2,IF(AND(A95='Tela de entrada'!$N$12,'Tela de entrada'!$O$15=1),1,IF(AND('Tela de entrada'!$N$12='Contrato Flexível Prioridade'!A95,'Tela de entrada'!$O$15=2),2,IF(AND('Tela de entrada'!$N$12='Contrato Flexível Prioridade'!A95,'Tela de entrada'!$O$15="",'Tela de entrada'!$S$15&lt;&gt;1),1,IF(AND('Tela de entrada'!$N$12='Contrato Flexível Prioridade'!A95,'Tela de entrada'!$S$15=""),1,2)))))))</f>
        <v>1</v>
      </c>
      <c r="F95">
        <v>1</v>
      </c>
      <c r="G95">
        <v>94</v>
      </c>
      <c r="H95">
        <v>1</v>
      </c>
      <c r="I95" s="1">
        <f>INDEX('Tela de entrada'!$C$20:$C$763,MATCH(G95,'Tela de entrada'!$B$20:$B$763,0),1)</f>
        <v>47</v>
      </c>
      <c r="J95">
        <v>0</v>
      </c>
      <c r="K95">
        <f t="shared" si="8"/>
        <v>47</v>
      </c>
      <c r="L95" s="1">
        <f>SUMIFS('Contrato Flexível Percentual'!$R$2:$R$745,'Contrato Flexível Percentual'!$C$2:$C$745,'Contrato Flexível Prioridade'!F95,'Contrato Flexível Percentual'!$D$2:$D$745,'Contrato Flexível Prioridade'!G95)+SUMIFS('Contrato Firme'!N$2:N$745,'Contrato Firme'!$C$2:$C$745,'Contrato Flexível Prioridade'!F95,'Contrato Flexível Percentual'!$D$2:$D$745,'Contrato Flexível Prioridade'!G95)+'Tela de entrada'!$O$13+'Tela de entrada'!$S$13</f>
        <v>24.4</v>
      </c>
      <c r="M95" s="1">
        <f t="shared" si="9"/>
        <v>22.6</v>
      </c>
      <c r="N95" s="1">
        <f>IF(D95=1,'Tela de entrada'!$O$14-'Tela de entrada'!$O$13,'Tela de entrada'!$S$14-'Tela de entrada'!$S$13)</f>
        <v>15</v>
      </c>
      <c r="O95" s="1">
        <f t="shared" si="10"/>
        <v>22.6</v>
      </c>
      <c r="P95" s="1">
        <f t="shared" si="11"/>
        <v>15</v>
      </c>
      <c r="Q95" s="1">
        <f>IF(D95=1,'Tela de entrada'!$O$13+P95,'Tela de entrada'!$S$13+P95)</f>
        <v>15</v>
      </c>
    </row>
    <row r="96" spans="1:17" x14ac:dyDescent="0.25">
      <c r="A96" t="str">
        <f t="shared" si="12"/>
        <v>Contrato 1</v>
      </c>
      <c r="B96" t="str">
        <f t="shared" si="13"/>
        <v>Contrato 195</v>
      </c>
      <c r="C96">
        <v>1</v>
      </c>
      <c r="D96">
        <v>1</v>
      </c>
      <c r="E96">
        <f>IF(AND(A96='Tela de entrada'!$R$12,'Tela de entrada'!$S$15=1),1,IF(AND(A96='Tela de entrada'!$R$12,'Tela de entrada'!$S$15="",'Tela de entrada'!$O$15=2),1,IF(AND('Tela de entrada'!$R$12='Contrato Flexível Prioridade'!A96,'Tela de entrada'!$S$15="",'Tela de entrada'!$O$15=""),2,IF(AND(A96='Tela de entrada'!$N$12,'Tela de entrada'!$O$15=1),1,IF(AND('Tela de entrada'!$N$12='Contrato Flexível Prioridade'!A96,'Tela de entrada'!$O$15=2),2,IF(AND('Tela de entrada'!$N$12='Contrato Flexível Prioridade'!A96,'Tela de entrada'!$O$15="",'Tela de entrada'!$S$15&lt;&gt;1),1,IF(AND('Tela de entrada'!$N$12='Contrato Flexível Prioridade'!A96,'Tela de entrada'!$S$15=""),1,2)))))))</f>
        <v>1</v>
      </c>
      <c r="F96">
        <v>1</v>
      </c>
      <c r="G96">
        <v>95</v>
      </c>
      <c r="H96">
        <v>1</v>
      </c>
      <c r="I96" s="1">
        <f>INDEX('Tela de entrada'!$C$20:$C$763,MATCH(G96,'Tela de entrada'!$B$20:$B$763,0),1)</f>
        <v>44</v>
      </c>
      <c r="J96">
        <v>0</v>
      </c>
      <c r="K96">
        <f t="shared" si="8"/>
        <v>44</v>
      </c>
      <c r="L96" s="1">
        <f>SUMIFS('Contrato Flexível Percentual'!$R$2:$R$745,'Contrato Flexível Percentual'!$C$2:$C$745,'Contrato Flexível Prioridade'!F96,'Contrato Flexível Percentual'!$D$2:$D$745,'Contrato Flexível Prioridade'!G96)+SUMIFS('Contrato Firme'!N$2:N$745,'Contrato Firme'!$C$2:$C$745,'Contrato Flexível Prioridade'!F96,'Contrato Flexível Percentual'!$D$2:$D$745,'Contrato Flexível Prioridade'!G96)+'Tela de entrada'!$O$13+'Tela de entrada'!$S$13</f>
        <v>23.8</v>
      </c>
      <c r="M96" s="1">
        <f t="shared" si="9"/>
        <v>20.2</v>
      </c>
      <c r="N96" s="1">
        <f>IF(D96=1,'Tela de entrada'!$O$14-'Tela de entrada'!$O$13,'Tela de entrada'!$S$14-'Tela de entrada'!$S$13)</f>
        <v>15</v>
      </c>
      <c r="O96" s="1">
        <f t="shared" si="10"/>
        <v>20.2</v>
      </c>
      <c r="P96" s="1">
        <f t="shared" si="11"/>
        <v>15</v>
      </c>
      <c r="Q96" s="1">
        <f>IF(D96=1,'Tela de entrada'!$O$13+P96,'Tela de entrada'!$S$13+P96)</f>
        <v>15</v>
      </c>
    </row>
    <row r="97" spans="1:17" x14ac:dyDescent="0.25">
      <c r="A97" t="str">
        <f t="shared" si="12"/>
        <v>Contrato 1</v>
      </c>
      <c r="B97" t="str">
        <f t="shared" si="13"/>
        <v>Contrato 196</v>
      </c>
      <c r="C97">
        <v>1</v>
      </c>
      <c r="D97">
        <v>1</v>
      </c>
      <c r="E97">
        <f>IF(AND(A97='Tela de entrada'!$R$12,'Tela de entrada'!$S$15=1),1,IF(AND(A97='Tela de entrada'!$R$12,'Tela de entrada'!$S$15="",'Tela de entrada'!$O$15=2),1,IF(AND('Tela de entrada'!$R$12='Contrato Flexível Prioridade'!A97,'Tela de entrada'!$S$15="",'Tela de entrada'!$O$15=""),2,IF(AND(A97='Tela de entrada'!$N$12,'Tela de entrada'!$O$15=1),1,IF(AND('Tela de entrada'!$N$12='Contrato Flexível Prioridade'!A97,'Tela de entrada'!$O$15=2),2,IF(AND('Tela de entrada'!$N$12='Contrato Flexível Prioridade'!A97,'Tela de entrada'!$O$15="",'Tela de entrada'!$S$15&lt;&gt;1),1,IF(AND('Tela de entrada'!$N$12='Contrato Flexível Prioridade'!A97,'Tela de entrada'!$S$15=""),1,2)))))))</f>
        <v>1</v>
      </c>
      <c r="F97">
        <v>1</v>
      </c>
      <c r="G97">
        <v>96</v>
      </c>
      <c r="H97">
        <v>1</v>
      </c>
      <c r="I97" s="1">
        <f>INDEX('Tela de entrada'!$C$20:$C$763,MATCH(G97,'Tela de entrada'!$B$20:$B$763,0),1)</f>
        <v>43</v>
      </c>
      <c r="J97">
        <v>0</v>
      </c>
      <c r="K97">
        <f t="shared" si="8"/>
        <v>43</v>
      </c>
      <c r="L97" s="1">
        <f>SUMIFS('Contrato Flexível Percentual'!$R$2:$R$745,'Contrato Flexível Percentual'!$C$2:$C$745,'Contrato Flexível Prioridade'!F97,'Contrato Flexível Percentual'!$D$2:$D$745,'Contrato Flexível Prioridade'!G97)+SUMIFS('Contrato Firme'!N$2:N$745,'Contrato Firme'!$C$2:$C$745,'Contrato Flexível Prioridade'!F97,'Contrato Flexível Percentual'!$D$2:$D$745,'Contrato Flexível Prioridade'!G97)+'Tela de entrada'!$O$13+'Tela de entrada'!$S$13</f>
        <v>23.6</v>
      </c>
      <c r="M97" s="1">
        <f t="shared" si="9"/>
        <v>19.399999999999999</v>
      </c>
      <c r="N97" s="1">
        <f>IF(D97=1,'Tela de entrada'!$O$14-'Tela de entrada'!$O$13,'Tela de entrada'!$S$14-'Tela de entrada'!$S$13)</f>
        <v>15</v>
      </c>
      <c r="O97" s="1">
        <f t="shared" si="10"/>
        <v>19.399999999999999</v>
      </c>
      <c r="P97" s="1">
        <f t="shared" si="11"/>
        <v>15</v>
      </c>
      <c r="Q97" s="1">
        <f>IF(D97=1,'Tela de entrada'!$O$13+P97,'Tela de entrada'!$S$13+P97)</f>
        <v>15</v>
      </c>
    </row>
    <row r="98" spans="1:17" x14ac:dyDescent="0.25">
      <c r="A98" t="str">
        <f t="shared" si="12"/>
        <v>Contrato 1</v>
      </c>
      <c r="B98" t="str">
        <f t="shared" si="13"/>
        <v>Contrato 197</v>
      </c>
      <c r="C98">
        <v>1</v>
      </c>
      <c r="D98">
        <v>1</v>
      </c>
      <c r="E98">
        <f>IF(AND(A98='Tela de entrada'!$R$12,'Tela de entrada'!$S$15=1),1,IF(AND(A98='Tela de entrada'!$R$12,'Tela de entrada'!$S$15="",'Tela de entrada'!$O$15=2),1,IF(AND('Tela de entrada'!$R$12='Contrato Flexível Prioridade'!A98,'Tela de entrada'!$S$15="",'Tela de entrada'!$O$15=""),2,IF(AND(A98='Tela de entrada'!$N$12,'Tela de entrada'!$O$15=1),1,IF(AND('Tela de entrada'!$N$12='Contrato Flexível Prioridade'!A98,'Tela de entrada'!$O$15=2),2,IF(AND('Tela de entrada'!$N$12='Contrato Flexível Prioridade'!A98,'Tela de entrada'!$O$15="",'Tela de entrada'!$S$15&lt;&gt;1),1,IF(AND('Tela de entrada'!$N$12='Contrato Flexível Prioridade'!A98,'Tela de entrada'!$S$15=""),1,2)))))))</f>
        <v>1</v>
      </c>
      <c r="F98">
        <v>1</v>
      </c>
      <c r="G98">
        <v>97</v>
      </c>
      <c r="H98">
        <v>1</v>
      </c>
      <c r="I98" s="1">
        <f>INDEX('Tela de entrada'!$C$20:$C$763,MATCH(G98,'Tela de entrada'!$B$20:$B$763,0),1)</f>
        <v>36</v>
      </c>
      <c r="J98">
        <v>0</v>
      </c>
      <c r="K98">
        <f t="shared" si="8"/>
        <v>36</v>
      </c>
      <c r="L98" s="1">
        <f>SUMIFS('Contrato Flexível Percentual'!$R$2:$R$745,'Contrato Flexível Percentual'!$C$2:$C$745,'Contrato Flexível Prioridade'!F98,'Contrato Flexível Percentual'!$D$2:$D$745,'Contrato Flexível Prioridade'!G98)+SUMIFS('Contrato Firme'!N$2:N$745,'Contrato Firme'!$C$2:$C$745,'Contrato Flexível Prioridade'!F98,'Contrato Flexível Percentual'!$D$2:$D$745,'Contrato Flexível Prioridade'!G98)+'Tela de entrada'!$O$13+'Tela de entrada'!$S$13</f>
        <v>20.697010483659422</v>
      </c>
      <c r="M98" s="1">
        <f t="shared" si="9"/>
        <v>15.302989516340578</v>
      </c>
      <c r="N98" s="1">
        <f>IF(D98=1,'Tela de entrada'!$O$14-'Tela de entrada'!$O$13,'Tela de entrada'!$S$14-'Tela de entrada'!$S$13)</f>
        <v>15</v>
      </c>
      <c r="O98" s="1">
        <f t="shared" si="10"/>
        <v>15.302989516340578</v>
      </c>
      <c r="P98" s="1">
        <f t="shared" si="11"/>
        <v>15</v>
      </c>
      <c r="Q98" s="1">
        <f>IF(D98=1,'Tela de entrada'!$O$13+P98,'Tela de entrada'!$S$13+P98)</f>
        <v>15</v>
      </c>
    </row>
    <row r="99" spans="1:17" x14ac:dyDescent="0.25">
      <c r="A99" t="str">
        <f t="shared" si="12"/>
        <v>Contrato 1</v>
      </c>
      <c r="B99" t="str">
        <f t="shared" si="13"/>
        <v>Contrato 198</v>
      </c>
      <c r="C99">
        <v>1</v>
      </c>
      <c r="D99">
        <v>1</v>
      </c>
      <c r="E99">
        <f>IF(AND(A99='Tela de entrada'!$R$12,'Tela de entrada'!$S$15=1),1,IF(AND(A99='Tela de entrada'!$R$12,'Tela de entrada'!$S$15="",'Tela de entrada'!$O$15=2),1,IF(AND('Tela de entrada'!$R$12='Contrato Flexível Prioridade'!A99,'Tela de entrada'!$S$15="",'Tela de entrada'!$O$15=""),2,IF(AND(A99='Tela de entrada'!$N$12,'Tela de entrada'!$O$15=1),1,IF(AND('Tela de entrada'!$N$12='Contrato Flexível Prioridade'!A99,'Tela de entrada'!$O$15=2),2,IF(AND('Tela de entrada'!$N$12='Contrato Flexível Prioridade'!A99,'Tela de entrada'!$O$15="",'Tela de entrada'!$S$15&lt;&gt;1),1,IF(AND('Tela de entrada'!$N$12='Contrato Flexível Prioridade'!A99,'Tela de entrada'!$S$15=""),1,2)))))))</f>
        <v>1</v>
      </c>
      <c r="F99">
        <v>1</v>
      </c>
      <c r="G99">
        <v>98</v>
      </c>
      <c r="H99">
        <v>1</v>
      </c>
      <c r="I99" s="1">
        <f>INDEX('Tela de entrada'!$C$20:$C$763,MATCH(G99,'Tela de entrada'!$B$20:$B$763,0),1)</f>
        <v>34</v>
      </c>
      <c r="J99">
        <v>0</v>
      </c>
      <c r="K99">
        <f t="shared" si="8"/>
        <v>34</v>
      </c>
      <c r="L99" s="1">
        <f>SUMIFS('Contrato Flexível Percentual'!$R$2:$R$745,'Contrato Flexível Percentual'!$C$2:$C$745,'Contrato Flexível Prioridade'!F99,'Contrato Flexível Percentual'!$D$2:$D$745,'Contrato Flexível Prioridade'!G99)+SUMIFS('Contrato Firme'!N$2:N$745,'Contrato Firme'!$C$2:$C$745,'Contrato Flexível Prioridade'!F99,'Contrato Flexível Percentual'!$D$2:$D$745,'Contrato Flexível Prioridade'!G99)+'Tela de entrada'!$O$13+'Tela de entrada'!$S$13</f>
        <v>19.601597423860053</v>
      </c>
      <c r="M99" s="1">
        <f t="shared" si="9"/>
        <v>14.398402576139947</v>
      </c>
      <c r="N99" s="1">
        <f>IF(D99=1,'Tela de entrada'!$O$14-'Tela de entrada'!$O$13,'Tela de entrada'!$S$14-'Tela de entrada'!$S$13)</f>
        <v>15</v>
      </c>
      <c r="O99" s="1">
        <f t="shared" si="10"/>
        <v>14.398402576139947</v>
      </c>
      <c r="P99" s="1">
        <f t="shared" si="11"/>
        <v>14.398402576139947</v>
      </c>
      <c r="Q99" s="1">
        <f>IF(D99=1,'Tela de entrada'!$O$13+P99,'Tela de entrada'!$S$13+P99)</f>
        <v>14.398402576139947</v>
      </c>
    </row>
    <row r="100" spans="1:17" x14ac:dyDescent="0.25">
      <c r="A100" t="str">
        <f t="shared" si="12"/>
        <v>Contrato 1</v>
      </c>
      <c r="B100" t="str">
        <f t="shared" si="13"/>
        <v>Contrato 199</v>
      </c>
      <c r="C100">
        <v>1</v>
      </c>
      <c r="D100">
        <v>1</v>
      </c>
      <c r="E100">
        <f>IF(AND(A100='Tela de entrada'!$R$12,'Tela de entrada'!$S$15=1),1,IF(AND(A100='Tela de entrada'!$R$12,'Tela de entrada'!$S$15="",'Tela de entrada'!$O$15=2),1,IF(AND('Tela de entrada'!$R$12='Contrato Flexível Prioridade'!A100,'Tela de entrada'!$S$15="",'Tela de entrada'!$O$15=""),2,IF(AND(A100='Tela de entrada'!$N$12,'Tela de entrada'!$O$15=1),1,IF(AND('Tela de entrada'!$N$12='Contrato Flexível Prioridade'!A100,'Tela de entrada'!$O$15=2),2,IF(AND('Tela de entrada'!$N$12='Contrato Flexível Prioridade'!A100,'Tela de entrada'!$O$15="",'Tela de entrada'!$S$15&lt;&gt;1),1,IF(AND('Tela de entrada'!$N$12='Contrato Flexível Prioridade'!A100,'Tela de entrada'!$S$15=""),1,2)))))))</f>
        <v>1</v>
      </c>
      <c r="F100">
        <v>1</v>
      </c>
      <c r="G100">
        <v>99</v>
      </c>
      <c r="H100">
        <v>1</v>
      </c>
      <c r="I100" s="1">
        <f>INDEX('Tela de entrada'!$C$20:$C$763,MATCH(G100,'Tela de entrada'!$B$20:$B$763,0),1)</f>
        <v>31</v>
      </c>
      <c r="J100">
        <v>0</v>
      </c>
      <c r="K100">
        <f t="shared" si="8"/>
        <v>31</v>
      </c>
      <c r="L100" s="1">
        <f>SUMIFS('Contrato Flexível Percentual'!$R$2:$R$745,'Contrato Flexível Percentual'!$C$2:$C$745,'Contrato Flexível Prioridade'!F100,'Contrato Flexível Percentual'!$D$2:$D$745,'Contrato Flexível Prioridade'!G100)+SUMIFS('Contrato Firme'!N$2:N$745,'Contrato Firme'!$C$2:$C$745,'Contrato Flexível Prioridade'!F100,'Contrato Flexível Percentual'!$D$2:$D$745,'Contrato Flexível Prioridade'!G100)+'Tela de entrada'!$O$13+'Tela de entrada'!$S$13</f>
        <v>17.958477834160995</v>
      </c>
      <c r="M100" s="1">
        <f t="shared" si="9"/>
        <v>13.041522165839005</v>
      </c>
      <c r="N100" s="1">
        <f>IF(D100=1,'Tela de entrada'!$O$14-'Tela de entrada'!$O$13,'Tela de entrada'!$S$14-'Tela de entrada'!$S$13)</f>
        <v>15</v>
      </c>
      <c r="O100" s="1">
        <f t="shared" si="10"/>
        <v>13.041522165839005</v>
      </c>
      <c r="P100" s="1">
        <f t="shared" si="11"/>
        <v>13.041522165839005</v>
      </c>
      <c r="Q100" s="1">
        <f>IF(D100=1,'Tela de entrada'!$O$13+P100,'Tela de entrada'!$S$13+P100)</f>
        <v>13.041522165839005</v>
      </c>
    </row>
    <row r="101" spans="1:17" x14ac:dyDescent="0.25">
      <c r="A101" t="str">
        <f t="shared" si="12"/>
        <v>Contrato 1</v>
      </c>
      <c r="B101" t="str">
        <f t="shared" si="13"/>
        <v>Contrato 1100</v>
      </c>
      <c r="C101">
        <v>1</v>
      </c>
      <c r="D101">
        <v>1</v>
      </c>
      <c r="E101">
        <f>IF(AND(A101='Tela de entrada'!$R$12,'Tela de entrada'!$S$15=1),1,IF(AND(A101='Tela de entrada'!$R$12,'Tela de entrada'!$S$15="",'Tela de entrada'!$O$15=2),1,IF(AND('Tela de entrada'!$R$12='Contrato Flexível Prioridade'!A101,'Tela de entrada'!$S$15="",'Tela de entrada'!$O$15=""),2,IF(AND(A101='Tela de entrada'!$N$12,'Tela de entrada'!$O$15=1),1,IF(AND('Tela de entrada'!$N$12='Contrato Flexível Prioridade'!A101,'Tela de entrada'!$O$15=2),2,IF(AND('Tela de entrada'!$N$12='Contrato Flexível Prioridade'!A101,'Tela de entrada'!$O$15="",'Tela de entrada'!$S$15&lt;&gt;1),1,IF(AND('Tela de entrada'!$N$12='Contrato Flexível Prioridade'!A101,'Tela de entrada'!$S$15=""),1,2)))))))</f>
        <v>1</v>
      </c>
      <c r="F101">
        <v>1</v>
      </c>
      <c r="G101">
        <v>100</v>
      </c>
      <c r="H101">
        <v>1</v>
      </c>
      <c r="I101" s="1">
        <f>INDEX('Tela de entrada'!$C$20:$C$763,MATCH(G101,'Tela de entrada'!$B$20:$B$763,0),1)</f>
        <v>47</v>
      </c>
      <c r="J101">
        <v>0</v>
      </c>
      <c r="K101">
        <f t="shared" si="8"/>
        <v>47</v>
      </c>
      <c r="L101" s="1">
        <f>SUMIFS('Contrato Flexível Percentual'!$R$2:$R$745,'Contrato Flexível Percentual'!$C$2:$C$745,'Contrato Flexível Prioridade'!F101,'Contrato Flexível Percentual'!$D$2:$D$745,'Contrato Flexível Prioridade'!G101)+SUMIFS('Contrato Firme'!N$2:N$745,'Contrato Firme'!$C$2:$C$745,'Contrato Flexível Prioridade'!F101,'Contrato Flexível Percentual'!$D$2:$D$745,'Contrato Flexível Prioridade'!G101)+'Tela de entrada'!$O$13+'Tela de entrada'!$S$13</f>
        <v>24.4</v>
      </c>
      <c r="M101" s="1">
        <f t="shared" si="9"/>
        <v>22.6</v>
      </c>
      <c r="N101" s="1">
        <f>IF(D101=1,'Tela de entrada'!$O$14-'Tela de entrada'!$O$13,'Tela de entrada'!$S$14-'Tela de entrada'!$S$13)</f>
        <v>15</v>
      </c>
      <c r="O101" s="1">
        <f t="shared" si="10"/>
        <v>22.6</v>
      </c>
      <c r="P101" s="1">
        <f t="shared" si="11"/>
        <v>15</v>
      </c>
      <c r="Q101" s="1">
        <f>IF(D101=1,'Tela de entrada'!$O$13+P101,'Tela de entrada'!$S$13+P101)</f>
        <v>15</v>
      </c>
    </row>
    <row r="102" spans="1:17" x14ac:dyDescent="0.25">
      <c r="A102" t="str">
        <f t="shared" si="12"/>
        <v>Contrato 1</v>
      </c>
      <c r="B102" t="str">
        <f t="shared" si="13"/>
        <v>Contrato 1101</v>
      </c>
      <c r="C102">
        <v>1</v>
      </c>
      <c r="D102">
        <v>1</v>
      </c>
      <c r="E102">
        <f>IF(AND(A102='Tela de entrada'!$R$12,'Tela de entrada'!$S$15=1),1,IF(AND(A102='Tela de entrada'!$R$12,'Tela de entrada'!$S$15="",'Tela de entrada'!$O$15=2),1,IF(AND('Tela de entrada'!$R$12='Contrato Flexível Prioridade'!A102,'Tela de entrada'!$S$15="",'Tela de entrada'!$O$15=""),2,IF(AND(A102='Tela de entrada'!$N$12,'Tela de entrada'!$O$15=1),1,IF(AND('Tela de entrada'!$N$12='Contrato Flexível Prioridade'!A102,'Tela de entrada'!$O$15=2),2,IF(AND('Tela de entrada'!$N$12='Contrato Flexível Prioridade'!A102,'Tela de entrada'!$O$15="",'Tela de entrada'!$S$15&lt;&gt;1),1,IF(AND('Tela de entrada'!$N$12='Contrato Flexível Prioridade'!A102,'Tela de entrada'!$S$15=""),1,2)))))))</f>
        <v>1</v>
      </c>
      <c r="F102">
        <v>1</v>
      </c>
      <c r="G102">
        <v>101</v>
      </c>
      <c r="H102">
        <v>1</v>
      </c>
      <c r="I102" s="1">
        <f>INDEX('Tela de entrada'!$C$20:$C$763,MATCH(G102,'Tela de entrada'!$B$20:$B$763,0),1)</f>
        <v>7</v>
      </c>
      <c r="J102">
        <v>0</v>
      </c>
      <c r="K102">
        <f t="shared" si="8"/>
        <v>7</v>
      </c>
      <c r="L102" s="1">
        <f>SUMIFS('Contrato Flexível Percentual'!$R$2:$R$745,'Contrato Flexível Percentual'!$C$2:$C$745,'Contrato Flexível Prioridade'!F102,'Contrato Flexível Percentual'!$D$2:$D$745,'Contrato Flexível Prioridade'!G102)+SUMIFS('Contrato Firme'!N$2:N$745,'Contrato Firme'!$C$2:$C$745,'Contrato Flexível Prioridade'!F102,'Contrato Flexível Percentual'!$D$2:$D$745,'Contrato Flexível Prioridade'!G102)+'Tela de entrada'!$O$13+'Tela de entrada'!$S$13</f>
        <v>5.1836603258165947</v>
      </c>
      <c r="M102" s="1">
        <f t="shared" si="9"/>
        <v>1.8163396741834053</v>
      </c>
      <c r="N102" s="1">
        <f>IF(D102=1,'Tela de entrada'!$O$14-'Tela de entrada'!$O$13,'Tela de entrada'!$S$14-'Tela de entrada'!$S$13)</f>
        <v>15</v>
      </c>
      <c r="O102" s="1">
        <f t="shared" si="10"/>
        <v>1.8163396741834053</v>
      </c>
      <c r="P102" s="1">
        <f t="shared" si="11"/>
        <v>1.8163396741834053</v>
      </c>
      <c r="Q102" s="1">
        <f>IF(D102=1,'Tela de entrada'!$O$13+P102,'Tela de entrada'!$S$13+P102)</f>
        <v>1.8163396741834053</v>
      </c>
    </row>
    <row r="103" spans="1:17" x14ac:dyDescent="0.25">
      <c r="A103" t="str">
        <f t="shared" si="12"/>
        <v>Contrato 1</v>
      </c>
      <c r="B103" t="str">
        <f t="shared" si="13"/>
        <v>Contrato 1102</v>
      </c>
      <c r="C103">
        <v>1</v>
      </c>
      <c r="D103">
        <v>1</v>
      </c>
      <c r="E103">
        <f>IF(AND(A103='Tela de entrada'!$R$12,'Tela de entrada'!$S$15=1),1,IF(AND(A103='Tela de entrada'!$R$12,'Tela de entrada'!$S$15="",'Tela de entrada'!$O$15=2),1,IF(AND('Tela de entrada'!$R$12='Contrato Flexível Prioridade'!A103,'Tela de entrada'!$S$15="",'Tela de entrada'!$O$15=""),2,IF(AND(A103='Tela de entrada'!$N$12,'Tela de entrada'!$O$15=1),1,IF(AND('Tela de entrada'!$N$12='Contrato Flexível Prioridade'!A103,'Tela de entrada'!$O$15=2),2,IF(AND('Tela de entrada'!$N$12='Contrato Flexível Prioridade'!A103,'Tela de entrada'!$O$15="",'Tela de entrada'!$S$15&lt;&gt;1),1,IF(AND('Tela de entrada'!$N$12='Contrato Flexível Prioridade'!A103,'Tela de entrada'!$S$15=""),1,2)))))))</f>
        <v>1</v>
      </c>
      <c r="F103">
        <v>1</v>
      </c>
      <c r="G103">
        <v>102</v>
      </c>
      <c r="H103">
        <v>1</v>
      </c>
      <c r="I103" s="1">
        <f>INDEX('Tela de entrada'!$C$20:$C$763,MATCH(G103,'Tela de entrada'!$B$20:$B$763,0),1)</f>
        <v>45</v>
      </c>
      <c r="J103">
        <v>0</v>
      </c>
      <c r="K103">
        <f t="shared" si="8"/>
        <v>45</v>
      </c>
      <c r="L103" s="1">
        <f>SUMIFS('Contrato Flexível Percentual'!$R$2:$R$745,'Contrato Flexível Percentual'!$C$2:$C$745,'Contrato Flexível Prioridade'!F103,'Contrato Flexível Percentual'!$D$2:$D$745,'Contrato Flexível Prioridade'!G103)+SUMIFS('Contrato Firme'!N$2:N$745,'Contrato Firme'!$C$2:$C$745,'Contrato Flexível Prioridade'!F103,'Contrato Flexível Percentual'!$D$2:$D$745,'Contrato Flexível Prioridade'!G103)+'Tela de entrada'!$O$13+'Tela de entrada'!$S$13</f>
        <v>24</v>
      </c>
      <c r="M103" s="1">
        <f t="shared" si="9"/>
        <v>21</v>
      </c>
      <c r="N103" s="1">
        <f>IF(D103=1,'Tela de entrada'!$O$14-'Tela de entrada'!$O$13,'Tela de entrada'!$S$14-'Tela de entrada'!$S$13)</f>
        <v>15</v>
      </c>
      <c r="O103" s="1">
        <f t="shared" si="10"/>
        <v>21</v>
      </c>
      <c r="P103" s="1">
        <f t="shared" si="11"/>
        <v>15</v>
      </c>
      <c r="Q103" s="1">
        <f>IF(D103=1,'Tela de entrada'!$O$13+P103,'Tela de entrada'!$S$13+P103)</f>
        <v>15</v>
      </c>
    </row>
    <row r="104" spans="1:17" x14ac:dyDescent="0.25">
      <c r="A104" t="str">
        <f t="shared" si="12"/>
        <v>Contrato 1</v>
      </c>
      <c r="B104" t="str">
        <f t="shared" si="13"/>
        <v>Contrato 1103</v>
      </c>
      <c r="C104">
        <v>1</v>
      </c>
      <c r="D104">
        <v>1</v>
      </c>
      <c r="E104">
        <f>IF(AND(A104='Tela de entrada'!$R$12,'Tela de entrada'!$S$15=1),1,IF(AND(A104='Tela de entrada'!$R$12,'Tela de entrada'!$S$15="",'Tela de entrada'!$O$15=2),1,IF(AND('Tela de entrada'!$R$12='Contrato Flexível Prioridade'!A104,'Tela de entrada'!$S$15="",'Tela de entrada'!$O$15=""),2,IF(AND(A104='Tela de entrada'!$N$12,'Tela de entrada'!$O$15=1),1,IF(AND('Tela de entrada'!$N$12='Contrato Flexível Prioridade'!A104,'Tela de entrada'!$O$15=2),2,IF(AND('Tela de entrada'!$N$12='Contrato Flexível Prioridade'!A104,'Tela de entrada'!$O$15="",'Tela de entrada'!$S$15&lt;&gt;1),1,IF(AND('Tela de entrada'!$N$12='Contrato Flexível Prioridade'!A104,'Tela de entrada'!$S$15=""),1,2)))))))</f>
        <v>1</v>
      </c>
      <c r="F104">
        <v>1</v>
      </c>
      <c r="G104">
        <v>103</v>
      </c>
      <c r="H104">
        <v>1</v>
      </c>
      <c r="I104" s="1">
        <f>INDEX('Tela de entrada'!$C$20:$C$763,MATCH(G104,'Tela de entrada'!$B$20:$B$763,0),1)</f>
        <v>41</v>
      </c>
      <c r="J104">
        <v>0</v>
      </c>
      <c r="K104">
        <f t="shared" si="8"/>
        <v>41</v>
      </c>
      <c r="L104" s="1">
        <f>SUMIFS('Contrato Flexível Percentual'!$R$2:$R$745,'Contrato Flexível Percentual'!$C$2:$C$745,'Contrato Flexível Prioridade'!F104,'Contrato Flexível Percentual'!$D$2:$D$745,'Contrato Flexível Prioridade'!G104)+SUMIFS('Contrato Firme'!N$2:N$745,'Contrato Firme'!$C$2:$C$745,'Contrato Flexível Prioridade'!F104,'Contrato Flexível Percentual'!$D$2:$D$745,'Contrato Flexível Prioridade'!G104)+'Tela de entrada'!$O$13+'Tela de entrada'!$S$13</f>
        <v>23.200000000000003</v>
      </c>
      <c r="M104" s="1">
        <f t="shared" si="9"/>
        <v>17.799999999999997</v>
      </c>
      <c r="N104" s="1">
        <f>IF(D104=1,'Tela de entrada'!$O$14-'Tela de entrada'!$O$13,'Tela de entrada'!$S$14-'Tela de entrada'!$S$13)</f>
        <v>15</v>
      </c>
      <c r="O104" s="1">
        <f t="shared" si="10"/>
        <v>17.799999999999997</v>
      </c>
      <c r="P104" s="1">
        <f t="shared" si="11"/>
        <v>15</v>
      </c>
      <c r="Q104" s="1">
        <f>IF(D104=1,'Tela de entrada'!$O$13+P104,'Tela de entrada'!$S$13+P104)</f>
        <v>15</v>
      </c>
    </row>
    <row r="105" spans="1:17" x14ac:dyDescent="0.25">
      <c r="A105" t="str">
        <f t="shared" si="12"/>
        <v>Contrato 1</v>
      </c>
      <c r="B105" t="str">
        <f t="shared" si="13"/>
        <v>Contrato 1104</v>
      </c>
      <c r="C105">
        <v>1</v>
      </c>
      <c r="D105">
        <v>1</v>
      </c>
      <c r="E105">
        <f>IF(AND(A105='Tela de entrada'!$R$12,'Tela de entrada'!$S$15=1),1,IF(AND(A105='Tela de entrada'!$R$12,'Tela de entrada'!$S$15="",'Tela de entrada'!$O$15=2),1,IF(AND('Tela de entrada'!$R$12='Contrato Flexível Prioridade'!A105,'Tela de entrada'!$S$15="",'Tela de entrada'!$O$15=""),2,IF(AND(A105='Tela de entrada'!$N$12,'Tela de entrada'!$O$15=1),1,IF(AND('Tela de entrada'!$N$12='Contrato Flexível Prioridade'!A105,'Tela de entrada'!$O$15=2),2,IF(AND('Tela de entrada'!$N$12='Contrato Flexível Prioridade'!A105,'Tela de entrada'!$O$15="",'Tela de entrada'!$S$15&lt;&gt;1),1,IF(AND('Tela de entrada'!$N$12='Contrato Flexível Prioridade'!A105,'Tela de entrada'!$S$15=""),1,2)))))))</f>
        <v>1</v>
      </c>
      <c r="F105">
        <v>1</v>
      </c>
      <c r="G105">
        <v>104</v>
      </c>
      <c r="H105">
        <v>1</v>
      </c>
      <c r="I105" s="1">
        <f>INDEX('Tela de entrada'!$C$20:$C$763,MATCH(G105,'Tela de entrada'!$B$20:$B$763,0),1)</f>
        <v>13</v>
      </c>
      <c r="J105">
        <v>0</v>
      </c>
      <c r="K105">
        <f t="shared" si="8"/>
        <v>13</v>
      </c>
      <c r="L105" s="1">
        <f>SUMIFS('Contrato Flexível Percentual'!$R$2:$R$745,'Contrato Flexível Percentual'!$C$2:$C$745,'Contrato Flexível Prioridade'!F105,'Contrato Flexível Percentual'!$D$2:$D$745,'Contrato Flexível Prioridade'!G105)+SUMIFS('Contrato Firme'!N$2:N$745,'Contrato Firme'!$C$2:$C$745,'Contrato Flexível Prioridade'!F105,'Contrato Flexível Percentual'!$D$2:$D$745,'Contrato Flexível Prioridade'!G105)+'Tela de entrada'!$O$13+'Tela de entrada'!$S$13</f>
        <v>8.0997602959666555</v>
      </c>
      <c r="M105" s="1">
        <f t="shared" si="9"/>
        <v>4.9002397040333445</v>
      </c>
      <c r="N105" s="1">
        <f>IF(D105=1,'Tela de entrada'!$O$14-'Tela de entrada'!$O$13,'Tela de entrada'!$S$14-'Tela de entrada'!$S$13)</f>
        <v>15</v>
      </c>
      <c r="O105" s="1">
        <f t="shared" si="10"/>
        <v>4.9002397040333445</v>
      </c>
      <c r="P105" s="1">
        <f t="shared" si="11"/>
        <v>4.9002397040333445</v>
      </c>
      <c r="Q105" s="1">
        <f>IF(D105=1,'Tela de entrada'!$O$13+P105,'Tela de entrada'!$S$13+P105)</f>
        <v>4.9002397040333445</v>
      </c>
    </row>
    <row r="106" spans="1:17" x14ac:dyDescent="0.25">
      <c r="A106" t="str">
        <f t="shared" si="12"/>
        <v>Contrato 1</v>
      </c>
      <c r="B106" t="str">
        <f t="shared" si="13"/>
        <v>Contrato 1105</v>
      </c>
      <c r="C106">
        <v>1</v>
      </c>
      <c r="D106">
        <v>1</v>
      </c>
      <c r="E106">
        <f>IF(AND(A106='Tela de entrada'!$R$12,'Tela de entrada'!$S$15=1),1,IF(AND(A106='Tela de entrada'!$R$12,'Tela de entrada'!$S$15="",'Tela de entrada'!$O$15=2),1,IF(AND('Tela de entrada'!$R$12='Contrato Flexível Prioridade'!A106,'Tela de entrada'!$S$15="",'Tela de entrada'!$O$15=""),2,IF(AND(A106='Tela de entrada'!$N$12,'Tela de entrada'!$O$15=1),1,IF(AND('Tela de entrada'!$N$12='Contrato Flexível Prioridade'!A106,'Tela de entrada'!$O$15=2),2,IF(AND('Tela de entrada'!$N$12='Contrato Flexível Prioridade'!A106,'Tela de entrada'!$O$15="",'Tela de entrada'!$S$15&lt;&gt;1),1,IF(AND('Tela de entrada'!$N$12='Contrato Flexível Prioridade'!A106,'Tela de entrada'!$S$15=""),1,2)))))))</f>
        <v>1</v>
      </c>
      <c r="F106">
        <v>1</v>
      </c>
      <c r="G106">
        <v>105</v>
      </c>
      <c r="H106">
        <v>1</v>
      </c>
      <c r="I106" s="1">
        <f>INDEX('Tela de entrada'!$C$20:$C$763,MATCH(G106,'Tela de entrada'!$B$20:$B$763,0),1)</f>
        <v>16</v>
      </c>
      <c r="J106">
        <v>0</v>
      </c>
      <c r="K106">
        <f t="shared" si="8"/>
        <v>16</v>
      </c>
      <c r="L106" s="1">
        <f>SUMIFS('Contrato Flexível Percentual'!$R$2:$R$745,'Contrato Flexível Percentual'!$C$2:$C$745,'Contrato Flexível Prioridade'!F106,'Contrato Flexível Percentual'!$D$2:$D$745,'Contrato Flexível Prioridade'!G106)+SUMIFS('Contrato Firme'!N$2:N$745,'Contrato Firme'!$C$2:$C$745,'Contrato Flexível Prioridade'!F106,'Contrato Flexível Percentual'!$D$2:$D$745,'Contrato Flexível Prioridade'!G106)+'Tela de entrada'!$O$13+'Tela de entrada'!$S$13</f>
        <v>9.7428798856657117</v>
      </c>
      <c r="M106" s="1">
        <f t="shared" si="9"/>
        <v>6.2571201143342883</v>
      </c>
      <c r="N106" s="1">
        <f>IF(D106=1,'Tela de entrada'!$O$14-'Tela de entrada'!$O$13,'Tela de entrada'!$S$14-'Tela de entrada'!$S$13)</f>
        <v>15</v>
      </c>
      <c r="O106" s="1">
        <f t="shared" si="10"/>
        <v>6.2571201143342883</v>
      </c>
      <c r="P106" s="1">
        <f t="shared" si="11"/>
        <v>6.2571201143342883</v>
      </c>
      <c r="Q106" s="1">
        <f>IF(D106=1,'Tela de entrada'!$O$13+P106,'Tela de entrada'!$S$13+P106)</f>
        <v>6.2571201143342883</v>
      </c>
    </row>
    <row r="107" spans="1:17" x14ac:dyDescent="0.25">
      <c r="A107" t="str">
        <f t="shared" si="12"/>
        <v>Contrato 1</v>
      </c>
      <c r="B107" t="str">
        <f t="shared" si="13"/>
        <v>Contrato 1106</v>
      </c>
      <c r="C107">
        <v>1</v>
      </c>
      <c r="D107">
        <v>1</v>
      </c>
      <c r="E107">
        <f>IF(AND(A107='Tela de entrada'!$R$12,'Tela de entrada'!$S$15=1),1,IF(AND(A107='Tela de entrada'!$R$12,'Tela de entrada'!$S$15="",'Tela de entrada'!$O$15=2),1,IF(AND('Tela de entrada'!$R$12='Contrato Flexível Prioridade'!A107,'Tela de entrada'!$S$15="",'Tela de entrada'!$O$15=""),2,IF(AND(A107='Tela de entrada'!$N$12,'Tela de entrada'!$O$15=1),1,IF(AND('Tela de entrada'!$N$12='Contrato Flexível Prioridade'!A107,'Tela de entrada'!$O$15=2),2,IF(AND('Tela de entrada'!$N$12='Contrato Flexível Prioridade'!A107,'Tela de entrada'!$O$15="",'Tela de entrada'!$S$15&lt;&gt;1),1,IF(AND('Tela de entrada'!$N$12='Contrato Flexível Prioridade'!A107,'Tela de entrada'!$S$15=""),1,2)))))))</f>
        <v>1</v>
      </c>
      <c r="F107">
        <v>1</v>
      </c>
      <c r="G107">
        <v>106</v>
      </c>
      <c r="H107">
        <v>1</v>
      </c>
      <c r="I107" s="1">
        <f>INDEX('Tela de entrada'!$C$20:$C$763,MATCH(G107,'Tela de entrada'!$B$20:$B$763,0),1)</f>
        <v>25</v>
      </c>
      <c r="J107">
        <v>0</v>
      </c>
      <c r="K107">
        <f t="shared" si="8"/>
        <v>25</v>
      </c>
      <c r="L107" s="1">
        <f>SUMIFS('Contrato Flexível Percentual'!$R$2:$R$745,'Contrato Flexível Percentual'!$C$2:$C$745,'Contrato Flexível Prioridade'!F107,'Contrato Flexível Percentual'!$D$2:$D$745,'Contrato Flexível Prioridade'!G107)+SUMIFS('Contrato Firme'!N$2:N$745,'Contrato Firme'!$C$2:$C$745,'Contrato Flexível Prioridade'!F107,'Contrato Flexível Percentual'!$D$2:$D$745,'Contrato Flexível Prioridade'!G107)+'Tela de entrada'!$O$13+'Tela de entrada'!$S$13</f>
        <v>14.672238654762884</v>
      </c>
      <c r="M107" s="1">
        <f t="shared" si="9"/>
        <v>10.327761345237116</v>
      </c>
      <c r="N107" s="1">
        <f>IF(D107=1,'Tela de entrada'!$O$14-'Tela de entrada'!$O$13,'Tela de entrada'!$S$14-'Tela de entrada'!$S$13)</f>
        <v>15</v>
      </c>
      <c r="O107" s="1">
        <f t="shared" si="10"/>
        <v>10.327761345237116</v>
      </c>
      <c r="P107" s="1">
        <f t="shared" si="11"/>
        <v>10.327761345237116</v>
      </c>
      <c r="Q107" s="1">
        <f>IF(D107=1,'Tela de entrada'!$O$13+P107,'Tela de entrada'!$S$13+P107)</f>
        <v>10.327761345237116</v>
      </c>
    </row>
    <row r="108" spans="1:17" x14ac:dyDescent="0.25">
      <c r="A108" t="str">
        <f t="shared" si="12"/>
        <v>Contrato 1</v>
      </c>
      <c r="B108" t="str">
        <f t="shared" si="13"/>
        <v>Contrato 1107</v>
      </c>
      <c r="C108">
        <v>1</v>
      </c>
      <c r="D108">
        <v>1</v>
      </c>
      <c r="E108">
        <f>IF(AND(A108='Tela de entrada'!$R$12,'Tela de entrada'!$S$15=1),1,IF(AND(A108='Tela de entrada'!$R$12,'Tela de entrada'!$S$15="",'Tela de entrada'!$O$15=2),1,IF(AND('Tela de entrada'!$R$12='Contrato Flexível Prioridade'!A108,'Tela de entrada'!$S$15="",'Tela de entrada'!$O$15=""),2,IF(AND(A108='Tela de entrada'!$N$12,'Tela de entrada'!$O$15=1),1,IF(AND('Tela de entrada'!$N$12='Contrato Flexível Prioridade'!A108,'Tela de entrada'!$O$15=2),2,IF(AND('Tela de entrada'!$N$12='Contrato Flexível Prioridade'!A108,'Tela de entrada'!$O$15="",'Tela de entrada'!$S$15&lt;&gt;1),1,IF(AND('Tela de entrada'!$N$12='Contrato Flexível Prioridade'!A108,'Tela de entrada'!$S$15=""),1,2)))))))</f>
        <v>1</v>
      </c>
      <c r="F108">
        <v>1</v>
      </c>
      <c r="G108">
        <v>107</v>
      </c>
      <c r="H108">
        <v>1</v>
      </c>
      <c r="I108" s="1">
        <f>INDEX('Tela de entrada'!$C$20:$C$763,MATCH(G108,'Tela de entrada'!$B$20:$B$763,0),1)</f>
        <v>15</v>
      </c>
      <c r="J108">
        <v>0</v>
      </c>
      <c r="K108">
        <f t="shared" si="8"/>
        <v>15</v>
      </c>
      <c r="L108" s="1">
        <f>SUMIFS('Contrato Flexível Percentual'!$R$2:$R$745,'Contrato Flexível Percentual'!$C$2:$C$745,'Contrato Flexível Prioridade'!F108,'Contrato Flexível Percentual'!$D$2:$D$745,'Contrato Flexível Prioridade'!G108)+SUMIFS('Contrato Firme'!N$2:N$745,'Contrato Firme'!$C$2:$C$745,'Contrato Flexível Prioridade'!F108,'Contrato Flexível Percentual'!$D$2:$D$745,'Contrato Flexível Prioridade'!G108)+'Tela de entrada'!$O$13+'Tela de entrada'!$S$13</f>
        <v>9.1951733557660269</v>
      </c>
      <c r="M108" s="1">
        <f t="shared" si="9"/>
        <v>5.8048266442339731</v>
      </c>
      <c r="N108" s="1">
        <f>IF(D108=1,'Tela de entrada'!$O$14-'Tela de entrada'!$O$13,'Tela de entrada'!$S$14-'Tela de entrada'!$S$13)</f>
        <v>15</v>
      </c>
      <c r="O108" s="1">
        <f t="shared" si="10"/>
        <v>5.8048266442339731</v>
      </c>
      <c r="P108" s="1">
        <f t="shared" si="11"/>
        <v>5.8048266442339731</v>
      </c>
      <c r="Q108" s="1">
        <f>IF(D108=1,'Tela de entrada'!$O$13+P108,'Tela de entrada'!$S$13+P108)</f>
        <v>5.8048266442339731</v>
      </c>
    </row>
    <row r="109" spans="1:17" x14ac:dyDescent="0.25">
      <c r="A109" t="str">
        <f t="shared" si="12"/>
        <v>Contrato 1</v>
      </c>
      <c r="B109" t="str">
        <f t="shared" si="13"/>
        <v>Contrato 1108</v>
      </c>
      <c r="C109">
        <v>1</v>
      </c>
      <c r="D109">
        <v>1</v>
      </c>
      <c r="E109">
        <f>IF(AND(A109='Tela de entrada'!$R$12,'Tela de entrada'!$S$15=1),1,IF(AND(A109='Tela de entrada'!$R$12,'Tela de entrada'!$S$15="",'Tela de entrada'!$O$15=2),1,IF(AND('Tela de entrada'!$R$12='Contrato Flexível Prioridade'!A109,'Tela de entrada'!$S$15="",'Tela de entrada'!$O$15=""),2,IF(AND(A109='Tela de entrada'!$N$12,'Tela de entrada'!$O$15=1),1,IF(AND('Tela de entrada'!$N$12='Contrato Flexível Prioridade'!A109,'Tela de entrada'!$O$15=2),2,IF(AND('Tela de entrada'!$N$12='Contrato Flexível Prioridade'!A109,'Tela de entrada'!$O$15="",'Tela de entrada'!$S$15&lt;&gt;1),1,IF(AND('Tela de entrada'!$N$12='Contrato Flexível Prioridade'!A109,'Tela de entrada'!$S$15=""),1,2)))))))</f>
        <v>1</v>
      </c>
      <c r="F109">
        <v>1</v>
      </c>
      <c r="G109">
        <v>108</v>
      </c>
      <c r="H109">
        <v>1</v>
      </c>
      <c r="I109" s="1">
        <f>INDEX('Tela de entrada'!$C$20:$C$763,MATCH(G109,'Tela de entrada'!$B$20:$B$763,0),1)</f>
        <v>24</v>
      </c>
      <c r="J109">
        <v>0</v>
      </c>
      <c r="K109">
        <f t="shared" si="8"/>
        <v>24</v>
      </c>
      <c r="L109" s="1">
        <f>SUMIFS('Contrato Flexível Percentual'!$R$2:$R$745,'Contrato Flexível Percentual'!$C$2:$C$745,'Contrato Flexível Prioridade'!F109,'Contrato Flexível Percentual'!$D$2:$D$745,'Contrato Flexível Prioridade'!G109)+SUMIFS('Contrato Firme'!N$2:N$745,'Contrato Firme'!$C$2:$C$745,'Contrato Flexível Prioridade'!F109,'Contrato Flexível Percentual'!$D$2:$D$745,'Contrato Flexível Prioridade'!G109)+'Tela de entrada'!$O$13+'Tela de entrada'!$S$13</f>
        <v>14.124532124863197</v>
      </c>
      <c r="M109" s="1">
        <f t="shared" si="9"/>
        <v>9.8754678751368026</v>
      </c>
      <c r="N109" s="1">
        <f>IF(D109=1,'Tela de entrada'!$O$14-'Tela de entrada'!$O$13,'Tela de entrada'!$S$14-'Tela de entrada'!$S$13)</f>
        <v>15</v>
      </c>
      <c r="O109" s="1">
        <f t="shared" si="10"/>
        <v>9.8754678751368026</v>
      </c>
      <c r="P109" s="1">
        <f t="shared" si="11"/>
        <v>9.8754678751368026</v>
      </c>
      <c r="Q109" s="1">
        <f>IF(D109=1,'Tela de entrada'!$O$13+P109,'Tela de entrada'!$S$13+P109)</f>
        <v>9.8754678751368026</v>
      </c>
    </row>
    <row r="110" spans="1:17" x14ac:dyDescent="0.25">
      <c r="A110" t="str">
        <f t="shared" si="12"/>
        <v>Contrato 1</v>
      </c>
      <c r="B110" t="str">
        <f t="shared" si="13"/>
        <v>Contrato 1109</v>
      </c>
      <c r="C110">
        <v>1</v>
      </c>
      <c r="D110">
        <v>1</v>
      </c>
      <c r="E110">
        <f>IF(AND(A110='Tela de entrada'!$R$12,'Tela de entrada'!$S$15=1),1,IF(AND(A110='Tela de entrada'!$R$12,'Tela de entrada'!$S$15="",'Tela de entrada'!$O$15=2),1,IF(AND('Tela de entrada'!$R$12='Contrato Flexível Prioridade'!A110,'Tela de entrada'!$S$15="",'Tela de entrada'!$O$15=""),2,IF(AND(A110='Tela de entrada'!$N$12,'Tela de entrada'!$O$15=1),1,IF(AND('Tela de entrada'!$N$12='Contrato Flexível Prioridade'!A110,'Tela de entrada'!$O$15=2),2,IF(AND('Tela de entrada'!$N$12='Contrato Flexível Prioridade'!A110,'Tela de entrada'!$O$15="",'Tela de entrada'!$S$15&lt;&gt;1),1,IF(AND('Tela de entrada'!$N$12='Contrato Flexível Prioridade'!A110,'Tela de entrada'!$S$15=""),1,2)))))))</f>
        <v>1</v>
      </c>
      <c r="F110">
        <v>1</v>
      </c>
      <c r="G110">
        <v>109</v>
      </c>
      <c r="H110">
        <v>1</v>
      </c>
      <c r="I110" s="1">
        <f>INDEX('Tela de entrada'!$C$20:$C$763,MATCH(G110,'Tela de entrada'!$B$20:$B$763,0),1)</f>
        <v>28</v>
      </c>
      <c r="J110">
        <v>0</v>
      </c>
      <c r="K110">
        <f t="shared" si="8"/>
        <v>28</v>
      </c>
      <c r="L110" s="1">
        <f>SUMIFS('Contrato Flexível Percentual'!$R$2:$R$745,'Contrato Flexível Percentual'!$C$2:$C$745,'Contrato Flexível Prioridade'!F110,'Contrato Flexível Percentual'!$D$2:$D$745,'Contrato Flexível Prioridade'!G110)+SUMIFS('Contrato Firme'!N$2:N$745,'Contrato Firme'!$C$2:$C$745,'Contrato Flexível Prioridade'!F110,'Contrato Flexível Percentual'!$D$2:$D$745,'Contrato Flexível Prioridade'!G110)+'Tela de entrada'!$O$13+'Tela de entrada'!$S$13</f>
        <v>16.31535824446194</v>
      </c>
      <c r="M110" s="1">
        <f t="shared" si="9"/>
        <v>11.68464175553806</v>
      </c>
      <c r="N110" s="1">
        <f>IF(D110=1,'Tela de entrada'!$O$14-'Tela de entrada'!$O$13,'Tela de entrada'!$S$14-'Tela de entrada'!$S$13)</f>
        <v>15</v>
      </c>
      <c r="O110" s="1">
        <f t="shared" si="10"/>
        <v>11.68464175553806</v>
      </c>
      <c r="P110" s="1">
        <f t="shared" si="11"/>
        <v>11.68464175553806</v>
      </c>
      <c r="Q110" s="1">
        <f>IF(D110=1,'Tela de entrada'!$O$13+P110,'Tela de entrada'!$S$13+P110)</f>
        <v>11.68464175553806</v>
      </c>
    </row>
    <row r="111" spans="1:17" x14ac:dyDescent="0.25">
      <c r="A111" t="str">
        <f t="shared" si="12"/>
        <v>Contrato 1</v>
      </c>
      <c r="B111" t="str">
        <f t="shared" si="13"/>
        <v>Contrato 1110</v>
      </c>
      <c r="C111">
        <v>1</v>
      </c>
      <c r="D111">
        <v>1</v>
      </c>
      <c r="E111">
        <f>IF(AND(A111='Tela de entrada'!$R$12,'Tela de entrada'!$S$15=1),1,IF(AND(A111='Tela de entrada'!$R$12,'Tela de entrada'!$S$15="",'Tela de entrada'!$O$15=2),1,IF(AND('Tela de entrada'!$R$12='Contrato Flexível Prioridade'!A111,'Tela de entrada'!$S$15="",'Tela de entrada'!$O$15=""),2,IF(AND(A111='Tela de entrada'!$N$12,'Tela de entrada'!$O$15=1),1,IF(AND('Tela de entrada'!$N$12='Contrato Flexível Prioridade'!A111,'Tela de entrada'!$O$15=2),2,IF(AND('Tela de entrada'!$N$12='Contrato Flexível Prioridade'!A111,'Tela de entrada'!$O$15="",'Tela de entrada'!$S$15&lt;&gt;1),1,IF(AND('Tela de entrada'!$N$12='Contrato Flexível Prioridade'!A111,'Tela de entrada'!$S$15=""),1,2)))))))</f>
        <v>1</v>
      </c>
      <c r="F111">
        <v>1</v>
      </c>
      <c r="G111">
        <v>110</v>
      </c>
      <c r="H111">
        <v>1</v>
      </c>
      <c r="I111" s="1">
        <f>INDEX('Tela de entrada'!$C$20:$C$763,MATCH(G111,'Tela de entrada'!$B$20:$B$763,0),1)</f>
        <v>38</v>
      </c>
      <c r="J111">
        <v>0</v>
      </c>
      <c r="K111">
        <f t="shared" si="8"/>
        <v>38</v>
      </c>
      <c r="L111" s="1">
        <f>SUMIFS('Contrato Flexível Percentual'!$R$2:$R$745,'Contrato Flexível Percentual'!$C$2:$C$745,'Contrato Flexível Prioridade'!F111,'Contrato Flexível Percentual'!$D$2:$D$745,'Contrato Flexível Prioridade'!G111)+SUMIFS('Contrato Firme'!N$2:N$745,'Contrato Firme'!$C$2:$C$745,'Contrato Flexível Prioridade'!F111,'Contrato Flexível Percentual'!$D$2:$D$745,'Contrato Flexível Prioridade'!G111)+'Tela de entrada'!$O$13+'Tela de entrada'!$S$13</f>
        <v>21.792423543458796</v>
      </c>
      <c r="M111" s="1">
        <f t="shared" si="9"/>
        <v>16.207576456541204</v>
      </c>
      <c r="N111" s="1">
        <f>IF(D111=1,'Tela de entrada'!$O$14-'Tela de entrada'!$O$13,'Tela de entrada'!$S$14-'Tela de entrada'!$S$13)</f>
        <v>15</v>
      </c>
      <c r="O111" s="1">
        <f t="shared" si="10"/>
        <v>16.207576456541204</v>
      </c>
      <c r="P111" s="1">
        <f t="shared" si="11"/>
        <v>15</v>
      </c>
      <c r="Q111" s="1">
        <f>IF(D111=1,'Tela de entrada'!$O$13+P111,'Tela de entrada'!$S$13+P111)</f>
        <v>15</v>
      </c>
    </row>
    <row r="112" spans="1:17" x14ac:dyDescent="0.25">
      <c r="A112" t="str">
        <f t="shared" si="12"/>
        <v>Contrato 1</v>
      </c>
      <c r="B112" t="str">
        <f t="shared" si="13"/>
        <v>Contrato 1111</v>
      </c>
      <c r="C112">
        <v>1</v>
      </c>
      <c r="D112">
        <v>1</v>
      </c>
      <c r="E112">
        <f>IF(AND(A112='Tela de entrada'!$R$12,'Tela de entrada'!$S$15=1),1,IF(AND(A112='Tela de entrada'!$R$12,'Tela de entrada'!$S$15="",'Tela de entrada'!$O$15=2),1,IF(AND('Tela de entrada'!$R$12='Contrato Flexível Prioridade'!A112,'Tela de entrada'!$S$15="",'Tela de entrada'!$O$15=""),2,IF(AND(A112='Tela de entrada'!$N$12,'Tela de entrada'!$O$15=1),1,IF(AND('Tela de entrada'!$N$12='Contrato Flexível Prioridade'!A112,'Tela de entrada'!$O$15=2),2,IF(AND('Tela de entrada'!$N$12='Contrato Flexível Prioridade'!A112,'Tela de entrada'!$O$15="",'Tela de entrada'!$S$15&lt;&gt;1),1,IF(AND('Tela de entrada'!$N$12='Contrato Flexível Prioridade'!A112,'Tela de entrada'!$S$15=""),1,2)))))))</f>
        <v>1</v>
      </c>
      <c r="F112">
        <v>1</v>
      </c>
      <c r="G112">
        <v>111</v>
      </c>
      <c r="H112">
        <v>1</v>
      </c>
      <c r="I112" s="1">
        <f>INDEX('Tela de entrada'!$C$20:$C$763,MATCH(G112,'Tela de entrada'!$B$20:$B$763,0),1)</f>
        <v>23</v>
      </c>
      <c r="J112">
        <v>0</v>
      </c>
      <c r="K112">
        <f t="shared" si="8"/>
        <v>23</v>
      </c>
      <c r="L112" s="1">
        <f>SUMIFS('Contrato Flexível Percentual'!$R$2:$R$745,'Contrato Flexível Percentual'!$C$2:$C$745,'Contrato Flexível Prioridade'!F112,'Contrato Flexível Percentual'!$D$2:$D$745,'Contrato Flexível Prioridade'!G112)+SUMIFS('Contrato Firme'!N$2:N$745,'Contrato Firme'!$C$2:$C$745,'Contrato Flexível Prioridade'!F112,'Contrato Flexível Percentual'!$D$2:$D$745,'Contrato Flexível Prioridade'!G112)+'Tela de entrada'!$O$13+'Tela de entrada'!$S$13</f>
        <v>13.576825594963511</v>
      </c>
      <c r="M112" s="1">
        <f t="shared" si="9"/>
        <v>9.4231744050364892</v>
      </c>
      <c r="N112" s="1">
        <f>IF(D112=1,'Tela de entrada'!$O$14-'Tela de entrada'!$O$13,'Tela de entrada'!$S$14-'Tela de entrada'!$S$13)</f>
        <v>15</v>
      </c>
      <c r="O112" s="1">
        <f t="shared" si="10"/>
        <v>9.4231744050364892</v>
      </c>
      <c r="P112" s="1">
        <f t="shared" si="11"/>
        <v>9.4231744050364892</v>
      </c>
      <c r="Q112" s="1">
        <f>IF(D112=1,'Tela de entrada'!$O$13+P112,'Tela de entrada'!$S$13+P112)</f>
        <v>9.4231744050364892</v>
      </c>
    </row>
    <row r="113" spans="1:17" x14ac:dyDescent="0.25">
      <c r="A113" t="str">
        <f t="shared" si="12"/>
        <v>Contrato 1</v>
      </c>
      <c r="B113" t="str">
        <f t="shared" si="13"/>
        <v>Contrato 1112</v>
      </c>
      <c r="C113">
        <v>1</v>
      </c>
      <c r="D113">
        <v>1</v>
      </c>
      <c r="E113">
        <f>IF(AND(A113='Tela de entrada'!$R$12,'Tela de entrada'!$S$15=1),1,IF(AND(A113='Tela de entrada'!$R$12,'Tela de entrada'!$S$15="",'Tela de entrada'!$O$15=2),1,IF(AND('Tela de entrada'!$R$12='Contrato Flexível Prioridade'!A113,'Tela de entrada'!$S$15="",'Tela de entrada'!$O$15=""),2,IF(AND(A113='Tela de entrada'!$N$12,'Tela de entrada'!$O$15=1),1,IF(AND('Tela de entrada'!$N$12='Contrato Flexível Prioridade'!A113,'Tela de entrada'!$O$15=2),2,IF(AND('Tela de entrada'!$N$12='Contrato Flexível Prioridade'!A113,'Tela de entrada'!$O$15="",'Tela de entrada'!$S$15&lt;&gt;1),1,IF(AND('Tela de entrada'!$N$12='Contrato Flexível Prioridade'!A113,'Tela de entrada'!$S$15=""),1,2)))))))</f>
        <v>1</v>
      </c>
      <c r="F113">
        <v>1</v>
      </c>
      <c r="G113">
        <v>112</v>
      </c>
      <c r="H113">
        <v>1</v>
      </c>
      <c r="I113" s="1">
        <f>INDEX('Tela de entrada'!$C$20:$C$763,MATCH(G113,'Tela de entrada'!$B$20:$B$763,0),1)</f>
        <v>32</v>
      </c>
      <c r="J113">
        <v>0</v>
      </c>
      <c r="K113">
        <f t="shared" si="8"/>
        <v>32</v>
      </c>
      <c r="L113" s="1">
        <f>SUMIFS('Contrato Flexível Percentual'!$R$2:$R$745,'Contrato Flexível Percentual'!$C$2:$C$745,'Contrato Flexível Prioridade'!F113,'Contrato Flexível Percentual'!$D$2:$D$745,'Contrato Flexível Prioridade'!G113)+SUMIFS('Contrato Firme'!N$2:N$745,'Contrato Firme'!$C$2:$C$745,'Contrato Flexível Prioridade'!F113,'Contrato Flexível Percentual'!$D$2:$D$745,'Contrato Flexível Prioridade'!G113)+'Tela de entrada'!$O$13+'Tela de entrada'!$S$13</f>
        <v>18.50618436406068</v>
      </c>
      <c r="M113" s="1">
        <f t="shared" si="9"/>
        <v>13.49381563593932</v>
      </c>
      <c r="N113" s="1">
        <f>IF(D113=1,'Tela de entrada'!$O$14-'Tela de entrada'!$O$13,'Tela de entrada'!$S$14-'Tela de entrada'!$S$13)</f>
        <v>15</v>
      </c>
      <c r="O113" s="1">
        <f t="shared" si="10"/>
        <v>13.49381563593932</v>
      </c>
      <c r="P113" s="1">
        <f t="shared" si="11"/>
        <v>13.49381563593932</v>
      </c>
      <c r="Q113" s="1">
        <f>IF(D113=1,'Tela de entrada'!$O$13+P113,'Tela de entrada'!$S$13+P113)</f>
        <v>13.49381563593932</v>
      </c>
    </row>
    <row r="114" spans="1:17" x14ac:dyDescent="0.25">
      <c r="A114" t="str">
        <f t="shared" si="12"/>
        <v>Contrato 1</v>
      </c>
      <c r="B114" t="str">
        <f t="shared" si="13"/>
        <v>Contrato 1113</v>
      </c>
      <c r="C114">
        <v>1</v>
      </c>
      <c r="D114">
        <v>1</v>
      </c>
      <c r="E114">
        <f>IF(AND(A114='Tela de entrada'!$R$12,'Tela de entrada'!$S$15=1),1,IF(AND(A114='Tela de entrada'!$R$12,'Tela de entrada'!$S$15="",'Tela de entrada'!$O$15=2),1,IF(AND('Tela de entrada'!$R$12='Contrato Flexível Prioridade'!A114,'Tela de entrada'!$S$15="",'Tela de entrada'!$O$15=""),2,IF(AND(A114='Tela de entrada'!$N$12,'Tela de entrada'!$O$15=1),1,IF(AND('Tela de entrada'!$N$12='Contrato Flexível Prioridade'!A114,'Tela de entrada'!$O$15=2),2,IF(AND('Tela de entrada'!$N$12='Contrato Flexível Prioridade'!A114,'Tela de entrada'!$O$15="",'Tela de entrada'!$S$15&lt;&gt;1),1,IF(AND('Tela de entrada'!$N$12='Contrato Flexível Prioridade'!A114,'Tela de entrada'!$S$15=""),1,2)))))))</f>
        <v>1</v>
      </c>
      <c r="F114">
        <v>1</v>
      </c>
      <c r="G114">
        <v>113</v>
      </c>
      <c r="H114">
        <v>1</v>
      </c>
      <c r="I114" s="1">
        <f>INDEX('Tela de entrada'!$C$20:$C$763,MATCH(G114,'Tela de entrada'!$B$20:$B$763,0),1)</f>
        <v>23</v>
      </c>
      <c r="J114">
        <v>0</v>
      </c>
      <c r="K114">
        <f t="shared" si="8"/>
        <v>23</v>
      </c>
      <c r="L114" s="1">
        <f>SUMIFS('Contrato Flexível Percentual'!$R$2:$R$745,'Contrato Flexível Percentual'!$C$2:$C$745,'Contrato Flexível Prioridade'!F114,'Contrato Flexível Percentual'!$D$2:$D$745,'Contrato Flexível Prioridade'!G114)+SUMIFS('Contrato Firme'!N$2:N$745,'Contrato Firme'!$C$2:$C$745,'Contrato Flexível Prioridade'!F114,'Contrato Flexível Percentual'!$D$2:$D$745,'Contrato Flexível Prioridade'!G114)+'Tela de entrada'!$O$13+'Tela de entrada'!$S$13</f>
        <v>13.576825594963511</v>
      </c>
      <c r="M114" s="1">
        <f t="shared" si="9"/>
        <v>9.4231744050364892</v>
      </c>
      <c r="N114" s="1">
        <f>IF(D114=1,'Tela de entrada'!$O$14-'Tela de entrada'!$O$13,'Tela de entrada'!$S$14-'Tela de entrada'!$S$13)</f>
        <v>15</v>
      </c>
      <c r="O114" s="1">
        <f t="shared" si="10"/>
        <v>9.4231744050364892</v>
      </c>
      <c r="P114" s="1">
        <f t="shared" si="11"/>
        <v>9.4231744050364892</v>
      </c>
      <c r="Q114" s="1">
        <f>IF(D114=1,'Tela de entrada'!$O$13+P114,'Tela de entrada'!$S$13+P114)</f>
        <v>9.4231744050364892</v>
      </c>
    </row>
    <row r="115" spans="1:17" x14ac:dyDescent="0.25">
      <c r="A115" t="str">
        <f t="shared" si="12"/>
        <v>Contrato 1</v>
      </c>
      <c r="B115" t="str">
        <f t="shared" si="13"/>
        <v>Contrato 1114</v>
      </c>
      <c r="C115">
        <v>1</v>
      </c>
      <c r="D115">
        <v>1</v>
      </c>
      <c r="E115">
        <f>IF(AND(A115='Tela de entrada'!$R$12,'Tela de entrada'!$S$15=1),1,IF(AND(A115='Tela de entrada'!$R$12,'Tela de entrada'!$S$15="",'Tela de entrada'!$O$15=2),1,IF(AND('Tela de entrada'!$R$12='Contrato Flexível Prioridade'!A115,'Tela de entrada'!$S$15="",'Tela de entrada'!$O$15=""),2,IF(AND(A115='Tela de entrada'!$N$12,'Tela de entrada'!$O$15=1),1,IF(AND('Tela de entrada'!$N$12='Contrato Flexível Prioridade'!A115,'Tela de entrada'!$O$15=2),2,IF(AND('Tela de entrada'!$N$12='Contrato Flexível Prioridade'!A115,'Tela de entrada'!$O$15="",'Tela de entrada'!$S$15&lt;&gt;1),1,IF(AND('Tela de entrada'!$N$12='Contrato Flexível Prioridade'!A115,'Tela de entrada'!$S$15=""),1,2)))))))</f>
        <v>1</v>
      </c>
      <c r="F115">
        <v>1</v>
      </c>
      <c r="G115">
        <v>114</v>
      </c>
      <c r="H115">
        <v>1</v>
      </c>
      <c r="I115" s="1">
        <f>INDEX('Tela de entrada'!$C$20:$C$763,MATCH(G115,'Tela de entrada'!$B$20:$B$763,0),1)</f>
        <v>22</v>
      </c>
      <c r="J115">
        <v>0</v>
      </c>
      <c r="K115">
        <f t="shared" si="8"/>
        <v>22</v>
      </c>
      <c r="L115" s="1">
        <f>SUMIFS('Contrato Flexível Percentual'!$R$2:$R$745,'Contrato Flexível Percentual'!$C$2:$C$745,'Contrato Flexível Prioridade'!F115,'Contrato Flexível Percentual'!$D$2:$D$745,'Contrato Flexível Prioridade'!G115)+SUMIFS('Contrato Firme'!N$2:N$745,'Contrato Firme'!$C$2:$C$745,'Contrato Flexível Prioridade'!F115,'Contrato Flexível Percentual'!$D$2:$D$745,'Contrato Flexível Prioridade'!G115)+'Tela de entrada'!$O$13+'Tela de entrada'!$S$13</f>
        <v>13.029119065063828</v>
      </c>
      <c r="M115" s="1">
        <f t="shared" si="9"/>
        <v>8.9708809349361722</v>
      </c>
      <c r="N115" s="1">
        <f>IF(D115=1,'Tela de entrada'!$O$14-'Tela de entrada'!$O$13,'Tela de entrada'!$S$14-'Tela de entrada'!$S$13)</f>
        <v>15</v>
      </c>
      <c r="O115" s="1">
        <f t="shared" si="10"/>
        <v>8.9708809349361722</v>
      </c>
      <c r="P115" s="1">
        <f t="shared" si="11"/>
        <v>8.9708809349361722</v>
      </c>
      <c r="Q115" s="1">
        <f>IF(D115=1,'Tela de entrada'!$O$13+P115,'Tela de entrada'!$S$13+P115)</f>
        <v>8.9708809349361722</v>
      </c>
    </row>
    <row r="116" spans="1:17" x14ac:dyDescent="0.25">
      <c r="A116" t="str">
        <f t="shared" si="12"/>
        <v>Contrato 1</v>
      </c>
      <c r="B116" t="str">
        <f t="shared" si="13"/>
        <v>Contrato 1115</v>
      </c>
      <c r="C116">
        <v>1</v>
      </c>
      <c r="D116">
        <v>1</v>
      </c>
      <c r="E116">
        <f>IF(AND(A116='Tela de entrada'!$R$12,'Tela de entrada'!$S$15=1),1,IF(AND(A116='Tela de entrada'!$R$12,'Tela de entrada'!$S$15="",'Tela de entrada'!$O$15=2),1,IF(AND('Tela de entrada'!$R$12='Contrato Flexível Prioridade'!A116,'Tela de entrada'!$S$15="",'Tela de entrada'!$O$15=""),2,IF(AND(A116='Tela de entrada'!$N$12,'Tela de entrada'!$O$15=1),1,IF(AND('Tela de entrada'!$N$12='Contrato Flexível Prioridade'!A116,'Tela de entrada'!$O$15=2),2,IF(AND('Tela de entrada'!$N$12='Contrato Flexível Prioridade'!A116,'Tela de entrada'!$O$15="",'Tela de entrada'!$S$15&lt;&gt;1),1,IF(AND('Tela de entrada'!$N$12='Contrato Flexível Prioridade'!A116,'Tela de entrada'!$S$15=""),1,2)))))))</f>
        <v>1</v>
      </c>
      <c r="F116">
        <v>1</v>
      </c>
      <c r="G116">
        <v>115</v>
      </c>
      <c r="H116">
        <v>1</v>
      </c>
      <c r="I116" s="1">
        <f>INDEX('Tela de entrada'!$C$20:$C$763,MATCH(G116,'Tela de entrada'!$B$20:$B$763,0),1)</f>
        <v>6</v>
      </c>
      <c r="J116">
        <v>0</v>
      </c>
      <c r="K116">
        <f t="shared" si="8"/>
        <v>6</v>
      </c>
      <c r="L116" s="1">
        <f>SUMIFS('Contrato Flexível Percentual'!$R$2:$R$745,'Contrato Flexível Percentual'!$C$2:$C$745,'Contrato Flexível Prioridade'!F116,'Contrato Flexível Percentual'!$D$2:$D$745,'Contrato Flexível Prioridade'!G116)+SUMIFS('Contrato Firme'!N$2:N$745,'Contrato Firme'!$C$2:$C$745,'Contrato Flexível Prioridade'!F116,'Contrato Flexível Percentual'!$D$2:$D$745,'Contrato Flexível Prioridade'!G116)+'Tela de entrada'!$O$13+'Tela de entrada'!$S$13</f>
        <v>4.9836603258165946</v>
      </c>
      <c r="M116" s="1">
        <f t="shared" si="9"/>
        <v>1.0163396741834054</v>
      </c>
      <c r="N116" s="1">
        <f>IF(D116=1,'Tela de entrada'!$O$14-'Tela de entrada'!$O$13,'Tela de entrada'!$S$14-'Tela de entrada'!$S$13)</f>
        <v>15</v>
      </c>
      <c r="O116" s="1">
        <f t="shared" si="10"/>
        <v>1.0163396741834054</v>
      </c>
      <c r="P116" s="1">
        <f t="shared" si="11"/>
        <v>1.0163396741834054</v>
      </c>
      <c r="Q116" s="1">
        <f>IF(D116=1,'Tela de entrada'!$O$13+P116,'Tela de entrada'!$S$13+P116)</f>
        <v>1.0163396741834054</v>
      </c>
    </row>
    <row r="117" spans="1:17" x14ac:dyDescent="0.25">
      <c r="A117" t="str">
        <f t="shared" si="12"/>
        <v>Contrato 1</v>
      </c>
      <c r="B117" t="str">
        <f t="shared" si="13"/>
        <v>Contrato 1116</v>
      </c>
      <c r="C117">
        <v>1</v>
      </c>
      <c r="D117">
        <v>1</v>
      </c>
      <c r="E117">
        <f>IF(AND(A117='Tela de entrada'!$R$12,'Tela de entrada'!$S$15=1),1,IF(AND(A117='Tela de entrada'!$R$12,'Tela de entrada'!$S$15="",'Tela de entrada'!$O$15=2),1,IF(AND('Tela de entrada'!$R$12='Contrato Flexível Prioridade'!A117,'Tela de entrada'!$S$15="",'Tela de entrada'!$O$15=""),2,IF(AND(A117='Tela de entrada'!$N$12,'Tela de entrada'!$O$15=1),1,IF(AND('Tela de entrada'!$N$12='Contrato Flexível Prioridade'!A117,'Tela de entrada'!$O$15=2),2,IF(AND('Tela de entrada'!$N$12='Contrato Flexível Prioridade'!A117,'Tela de entrada'!$O$15="",'Tela de entrada'!$S$15&lt;&gt;1),1,IF(AND('Tela de entrada'!$N$12='Contrato Flexível Prioridade'!A117,'Tela de entrada'!$S$15=""),1,2)))))))</f>
        <v>1</v>
      </c>
      <c r="F117">
        <v>1</v>
      </c>
      <c r="G117">
        <v>116</v>
      </c>
      <c r="H117">
        <v>1</v>
      </c>
      <c r="I117" s="1">
        <f>INDEX('Tela de entrada'!$C$20:$C$763,MATCH(G117,'Tela de entrada'!$B$20:$B$763,0),1)</f>
        <v>12</v>
      </c>
      <c r="J117">
        <v>0</v>
      </c>
      <c r="K117">
        <f t="shared" si="8"/>
        <v>12</v>
      </c>
      <c r="L117" s="1">
        <f>SUMIFS('Contrato Flexível Percentual'!$R$2:$R$745,'Contrato Flexível Percentual'!$C$2:$C$745,'Contrato Flexível Prioridade'!F117,'Contrato Flexível Percentual'!$D$2:$D$745,'Contrato Flexível Prioridade'!G117)+SUMIFS('Contrato Firme'!N$2:N$745,'Contrato Firme'!$C$2:$C$745,'Contrato Flexível Prioridade'!F117,'Contrato Flexível Percentual'!$D$2:$D$745,'Contrato Flexível Prioridade'!G117)+'Tela de entrada'!$O$13+'Tela de entrada'!$S$13</f>
        <v>7.5520537660669707</v>
      </c>
      <c r="M117" s="1">
        <f t="shared" si="9"/>
        <v>4.4479462339330293</v>
      </c>
      <c r="N117" s="1">
        <f>IF(D117=1,'Tela de entrada'!$O$14-'Tela de entrada'!$O$13,'Tela de entrada'!$S$14-'Tela de entrada'!$S$13)</f>
        <v>15</v>
      </c>
      <c r="O117" s="1">
        <f t="shared" si="10"/>
        <v>4.4479462339330293</v>
      </c>
      <c r="P117" s="1">
        <f t="shared" si="11"/>
        <v>4.4479462339330293</v>
      </c>
      <c r="Q117" s="1">
        <f>IF(D117=1,'Tela de entrada'!$O$13+P117,'Tela de entrada'!$S$13+P117)</f>
        <v>4.4479462339330293</v>
      </c>
    </row>
    <row r="118" spans="1:17" x14ac:dyDescent="0.25">
      <c r="A118" t="str">
        <f t="shared" si="12"/>
        <v>Contrato 1</v>
      </c>
      <c r="B118" t="str">
        <f t="shared" si="13"/>
        <v>Contrato 1117</v>
      </c>
      <c r="C118">
        <v>1</v>
      </c>
      <c r="D118">
        <v>1</v>
      </c>
      <c r="E118">
        <f>IF(AND(A118='Tela de entrada'!$R$12,'Tela de entrada'!$S$15=1),1,IF(AND(A118='Tela de entrada'!$R$12,'Tela de entrada'!$S$15="",'Tela de entrada'!$O$15=2),1,IF(AND('Tela de entrada'!$R$12='Contrato Flexível Prioridade'!A118,'Tela de entrada'!$S$15="",'Tela de entrada'!$O$15=""),2,IF(AND(A118='Tela de entrada'!$N$12,'Tela de entrada'!$O$15=1),1,IF(AND('Tela de entrada'!$N$12='Contrato Flexível Prioridade'!A118,'Tela de entrada'!$O$15=2),2,IF(AND('Tela de entrada'!$N$12='Contrato Flexível Prioridade'!A118,'Tela de entrada'!$O$15="",'Tela de entrada'!$S$15&lt;&gt;1),1,IF(AND('Tela de entrada'!$N$12='Contrato Flexível Prioridade'!A118,'Tela de entrada'!$S$15=""),1,2)))))))</f>
        <v>1</v>
      </c>
      <c r="F118">
        <v>1</v>
      </c>
      <c r="G118">
        <v>117</v>
      </c>
      <c r="H118">
        <v>1</v>
      </c>
      <c r="I118" s="1">
        <f>INDEX('Tela de entrada'!$C$20:$C$763,MATCH(G118,'Tela de entrada'!$B$20:$B$763,0),1)</f>
        <v>23</v>
      </c>
      <c r="J118">
        <v>0</v>
      </c>
      <c r="K118">
        <f t="shared" si="8"/>
        <v>23</v>
      </c>
      <c r="L118" s="1">
        <f>SUMIFS('Contrato Flexível Percentual'!$R$2:$R$745,'Contrato Flexível Percentual'!$C$2:$C$745,'Contrato Flexível Prioridade'!F118,'Contrato Flexível Percentual'!$D$2:$D$745,'Contrato Flexível Prioridade'!G118)+SUMIFS('Contrato Firme'!N$2:N$745,'Contrato Firme'!$C$2:$C$745,'Contrato Flexível Prioridade'!F118,'Contrato Flexível Percentual'!$D$2:$D$745,'Contrato Flexível Prioridade'!G118)+'Tela de entrada'!$O$13+'Tela de entrada'!$S$13</f>
        <v>13.576825594963511</v>
      </c>
      <c r="M118" s="1">
        <f t="shared" si="9"/>
        <v>9.4231744050364892</v>
      </c>
      <c r="N118" s="1">
        <f>IF(D118=1,'Tela de entrada'!$O$14-'Tela de entrada'!$O$13,'Tela de entrada'!$S$14-'Tela de entrada'!$S$13)</f>
        <v>15</v>
      </c>
      <c r="O118" s="1">
        <f t="shared" si="10"/>
        <v>9.4231744050364892</v>
      </c>
      <c r="P118" s="1">
        <f t="shared" si="11"/>
        <v>9.4231744050364892</v>
      </c>
      <c r="Q118" s="1">
        <f>IF(D118=1,'Tela de entrada'!$O$13+P118,'Tela de entrada'!$S$13+P118)</f>
        <v>9.4231744050364892</v>
      </c>
    </row>
    <row r="119" spans="1:17" x14ac:dyDescent="0.25">
      <c r="A119" t="str">
        <f t="shared" si="12"/>
        <v>Contrato 1</v>
      </c>
      <c r="B119" t="str">
        <f t="shared" si="13"/>
        <v>Contrato 1118</v>
      </c>
      <c r="C119">
        <v>1</v>
      </c>
      <c r="D119">
        <v>1</v>
      </c>
      <c r="E119">
        <f>IF(AND(A119='Tela de entrada'!$R$12,'Tela de entrada'!$S$15=1),1,IF(AND(A119='Tela de entrada'!$R$12,'Tela de entrada'!$S$15="",'Tela de entrada'!$O$15=2),1,IF(AND('Tela de entrada'!$R$12='Contrato Flexível Prioridade'!A119,'Tela de entrada'!$S$15="",'Tela de entrada'!$O$15=""),2,IF(AND(A119='Tela de entrada'!$N$12,'Tela de entrada'!$O$15=1),1,IF(AND('Tela de entrada'!$N$12='Contrato Flexível Prioridade'!A119,'Tela de entrada'!$O$15=2),2,IF(AND('Tela de entrada'!$N$12='Contrato Flexível Prioridade'!A119,'Tela de entrada'!$O$15="",'Tela de entrada'!$S$15&lt;&gt;1),1,IF(AND('Tela de entrada'!$N$12='Contrato Flexível Prioridade'!A119,'Tela de entrada'!$S$15=""),1,2)))))))</f>
        <v>1</v>
      </c>
      <c r="F119">
        <v>1</v>
      </c>
      <c r="G119">
        <v>118</v>
      </c>
      <c r="H119">
        <v>1</v>
      </c>
      <c r="I119" s="1">
        <f>INDEX('Tela de entrada'!$C$20:$C$763,MATCH(G119,'Tela de entrada'!$B$20:$B$763,0),1)</f>
        <v>18</v>
      </c>
      <c r="J119">
        <v>0</v>
      </c>
      <c r="K119">
        <f t="shared" si="8"/>
        <v>18</v>
      </c>
      <c r="L119" s="1">
        <f>SUMIFS('Contrato Flexível Percentual'!$R$2:$R$745,'Contrato Flexível Percentual'!$C$2:$C$745,'Contrato Flexível Prioridade'!F119,'Contrato Flexível Percentual'!$D$2:$D$745,'Contrato Flexível Prioridade'!G119)+SUMIFS('Contrato Firme'!N$2:N$745,'Contrato Firme'!$C$2:$C$745,'Contrato Flexível Prioridade'!F119,'Contrato Flexível Percentual'!$D$2:$D$745,'Contrato Flexível Prioridade'!G119)+'Tela de entrada'!$O$13+'Tela de entrada'!$S$13</f>
        <v>10.838292945465083</v>
      </c>
      <c r="M119" s="1">
        <f t="shared" si="9"/>
        <v>7.1617070545349168</v>
      </c>
      <c r="N119" s="1">
        <f>IF(D119=1,'Tela de entrada'!$O$14-'Tela de entrada'!$O$13,'Tela de entrada'!$S$14-'Tela de entrada'!$S$13)</f>
        <v>15</v>
      </c>
      <c r="O119" s="1">
        <f t="shared" si="10"/>
        <v>7.1617070545349168</v>
      </c>
      <c r="P119" s="1">
        <f t="shared" si="11"/>
        <v>7.1617070545349168</v>
      </c>
      <c r="Q119" s="1">
        <f>IF(D119=1,'Tela de entrada'!$O$13+P119,'Tela de entrada'!$S$13+P119)</f>
        <v>7.1617070545349168</v>
      </c>
    </row>
    <row r="120" spans="1:17" x14ac:dyDescent="0.25">
      <c r="A120" t="str">
        <f t="shared" si="12"/>
        <v>Contrato 1</v>
      </c>
      <c r="B120" t="str">
        <f t="shared" si="13"/>
        <v>Contrato 1119</v>
      </c>
      <c r="C120">
        <v>1</v>
      </c>
      <c r="D120">
        <v>1</v>
      </c>
      <c r="E120">
        <f>IF(AND(A120='Tela de entrada'!$R$12,'Tela de entrada'!$S$15=1),1,IF(AND(A120='Tela de entrada'!$R$12,'Tela de entrada'!$S$15="",'Tela de entrada'!$O$15=2),1,IF(AND('Tela de entrada'!$R$12='Contrato Flexível Prioridade'!A120,'Tela de entrada'!$S$15="",'Tela de entrada'!$O$15=""),2,IF(AND(A120='Tela de entrada'!$N$12,'Tela de entrada'!$O$15=1),1,IF(AND('Tela de entrada'!$N$12='Contrato Flexível Prioridade'!A120,'Tela de entrada'!$O$15=2),2,IF(AND('Tela de entrada'!$N$12='Contrato Flexível Prioridade'!A120,'Tela de entrada'!$O$15="",'Tela de entrada'!$S$15&lt;&gt;1),1,IF(AND('Tela de entrada'!$N$12='Contrato Flexível Prioridade'!A120,'Tela de entrada'!$S$15=""),1,2)))))))</f>
        <v>1</v>
      </c>
      <c r="F120">
        <v>1</v>
      </c>
      <c r="G120">
        <v>119</v>
      </c>
      <c r="H120">
        <v>1</v>
      </c>
      <c r="I120" s="1">
        <f>INDEX('Tela de entrada'!$C$20:$C$763,MATCH(G120,'Tela de entrada'!$B$20:$B$763,0),1)</f>
        <v>44</v>
      </c>
      <c r="J120">
        <v>0</v>
      </c>
      <c r="K120">
        <f t="shared" si="8"/>
        <v>44</v>
      </c>
      <c r="L120" s="1">
        <f>SUMIFS('Contrato Flexível Percentual'!$R$2:$R$745,'Contrato Flexível Percentual'!$C$2:$C$745,'Contrato Flexível Prioridade'!F120,'Contrato Flexível Percentual'!$D$2:$D$745,'Contrato Flexível Prioridade'!G120)+SUMIFS('Contrato Firme'!N$2:N$745,'Contrato Firme'!$C$2:$C$745,'Contrato Flexível Prioridade'!F120,'Contrato Flexível Percentual'!$D$2:$D$745,'Contrato Flexível Prioridade'!G120)+'Tela de entrada'!$O$13+'Tela de entrada'!$S$13</f>
        <v>23.8</v>
      </c>
      <c r="M120" s="1">
        <f t="shared" si="9"/>
        <v>20.2</v>
      </c>
      <c r="N120" s="1">
        <f>IF(D120=1,'Tela de entrada'!$O$14-'Tela de entrada'!$O$13,'Tela de entrada'!$S$14-'Tela de entrada'!$S$13)</f>
        <v>15</v>
      </c>
      <c r="O120" s="1">
        <f t="shared" si="10"/>
        <v>20.2</v>
      </c>
      <c r="P120" s="1">
        <f t="shared" si="11"/>
        <v>15</v>
      </c>
      <c r="Q120" s="1">
        <f>IF(D120=1,'Tela de entrada'!$O$13+P120,'Tela de entrada'!$S$13+P120)</f>
        <v>15</v>
      </c>
    </row>
    <row r="121" spans="1:17" x14ac:dyDescent="0.25">
      <c r="A121" t="str">
        <f t="shared" si="12"/>
        <v>Contrato 1</v>
      </c>
      <c r="B121" t="str">
        <f t="shared" si="13"/>
        <v>Contrato 1120</v>
      </c>
      <c r="C121">
        <v>1</v>
      </c>
      <c r="D121">
        <v>1</v>
      </c>
      <c r="E121">
        <f>IF(AND(A121='Tela de entrada'!$R$12,'Tela de entrada'!$S$15=1),1,IF(AND(A121='Tela de entrada'!$R$12,'Tela de entrada'!$S$15="",'Tela de entrada'!$O$15=2),1,IF(AND('Tela de entrada'!$R$12='Contrato Flexível Prioridade'!A121,'Tela de entrada'!$S$15="",'Tela de entrada'!$O$15=""),2,IF(AND(A121='Tela de entrada'!$N$12,'Tela de entrada'!$O$15=1),1,IF(AND('Tela de entrada'!$N$12='Contrato Flexível Prioridade'!A121,'Tela de entrada'!$O$15=2),2,IF(AND('Tela de entrada'!$N$12='Contrato Flexível Prioridade'!A121,'Tela de entrada'!$O$15="",'Tela de entrada'!$S$15&lt;&gt;1),1,IF(AND('Tela de entrada'!$N$12='Contrato Flexível Prioridade'!A121,'Tela de entrada'!$S$15=""),1,2)))))))</f>
        <v>1</v>
      </c>
      <c r="F121">
        <v>1</v>
      </c>
      <c r="G121">
        <v>120</v>
      </c>
      <c r="H121">
        <v>1</v>
      </c>
      <c r="I121" s="1">
        <f>INDEX('Tela de entrada'!$C$20:$C$763,MATCH(G121,'Tela de entrada'!$B$20:$B$763,0),1)</f>
        <v>28</v>
      </c>
      <c r="J121">
        <v>0</v>
      </c>
      <c r="K121">
        <f t="shared" si="8"/>
        <v>28</v>
      </c>
      <c r="L121" s="1">
        <f>SUMIFS('Contrato Flexível Percentual'!$R$2:$R$745,'Contrato Flexível Percentual'!$C$2:$C$745,'Contrato Flexível Prioridade'!F121,'Contrato Flexível Percentual'!$D$2:$D$745,'Contrato Flexível Prioridade'!G121)+SUMIFS('Contrato Firme'!N$2:N$745,'Contrato Firme'!$C$2:$C$745,'Contrato Flexível Prioridade'!F121,'Contrato Flexível Percentual'!$D$2:$D$745,'Contrato Flexível Prioridade'!G121)+'Tela de entrada'!$O$13+'Tela de entrada'!$S$13</f>
        <v>16.31535824446194</v>
      </c>
      <c r="M121" s="1">
        <f t="shared" si="9"/>
        <v>11.68464175553806</v>
      </c>
      <c r="N121" s="1">
        <f>IF(D121=1,'Tela de entrada'!$O$14-'Tela de entrada'!$O$13,'Tela de entrada'!$S$14-'Tela de entrada'!$S$13)</f>
        <v>15</v>
      </c>
      <c r="O121" s="1">
        <f t="shared" si="10"/>
        <v>11.68464175553806</v>
      </c>
      <c r="P121" s="1">
        <f t="shared" si="11"/>
        <v>11.68464175553806</v>
      </c>
      <c r="Q121" s="1">
        <f>IF(D121=1,'Tela de entrada'!$O$13+P121,'Tela de entrada'!$S$13+P121)</f>
        <v>11.68464175553806</v>
      </c>
    </row>
    <row r="122" spans="1:17" x14ac:dyDescent="0.25">
      <c r="A122" t="str">
        <f t="shared" si="12"/>
        <v>Contrato 1</v>
      </c>
      <c r="B122" t="str">
        <f t="shared" si="13"/>
        <v>Contrato 1121</v>
      </c>
      <c r="C122">
        <v>1</v>
      </c>
      <c r="D122">
        <v>1</v>
      </c>
      <c r="E122">
        <f>IF(AND(A122='Tela de entrada'!$R$12,'Tela de entrada'!$S$15=1),1,IF(AND(A122='Tela de entrada'!$R$12,'Tela de entrada'!$S$15="",'Tela de entrada'!$O$15=2),1,IF(AND('Tela de entrada'!$R$12='Contrato Flexível Prioridade'!A122,'Tela de entrada'!$S$15="",'Tela de entrada'!$O$15=""),2,IF(AND(A122='Tela de entrada'!$N$12,'Tela de entrada'!$O$15=1),1,IF(AND('Tela de entrada'!$N$12='Contrato Flexível Prioridade'!A122,'Tela de entrada'!$O$15=2),2,IF(AND('Tela de entrada'!$N$12='Contrato Flexível Prioridade'!A122,'Tela de entrada'!$O$15="",'Tela de entrada'!$S$15&lt;&gt;1),1,IF(AND('Tela de entrada'!$N$12='Contrato Flexível Prioridade'!A122,'Tela de entrada'!$S$15=""),1,2)))))))</f>
        <v>1</v>
      </c>
      <c r="F122">
        <v>1</v>
      </c>
      <c r="G122">
        <v>121</v>
      </c>
      <c r="H122">
        <v>1</v>
      </c>
      <c r="I122" s="1">
        <f>INDEX('Tela de entrada'!$C$20:$C$763,MATCH(G122,'Tela de entrada'!$B$20:$B$763,0),1)</f>
        <v>8</v>
      </c>
      <c r="J122">
        <v>0</v>
      </c>
      <c r="K122">
        <f t="shared" si="8"/>
        <v>8</v>
      </c>
      <c r="L122" s="1">
        <f>SUMIFS('Contrato Flexível Percentual'!$R$2:$R$745,'Contrato Flexível Percentual'!$C$2:$C$745,'Contrato Flexível Prioridade'!F122,'Contrato Flexível Percentual'!$D$2:$D$745,'Contrato Flexível Prioridade'!G122)+SUMIFS('Contrato Firme'!N$2:N$745,'Contrato Firme'!$C$2:$C$745,'Contrato Flexível Prioridade'!F122,'Contrato Flexível Percentual'!$D$2:$D$745,'Contrato Flexível Prioridade'!G122)+'Tela de entrada'!$O$13+'Tela de entrada'!$S$13</f>
        <v>5.3836603258165949</v>
      </c>
      <c r="M122" s="1">
        <f t="shared" si="9"/>
        <v>2.6163396741834051</v>
      </c>
      <c r="N122" s="1">
        <f>IF(D122=1,'Tela de entrada'!$O$14-'Tela de entrada'!$O$13,'Tela de entrada'!$S$14-'Tela de entrada'!$S$13)</f>
        <v>15</v>
      </c>
      <c r="O122" s="1">
        <f t="shared" si="10"/>
        <v>2.6163396741834051</v>
      </c>
      <c r="P122" s="1">
        <f t="shared" si="11"/>
        <v>2.6163396741834051</v>
      </c>
      <c r="Q122" s="1">
        <f>IF(D122=1,'Tela de entrada'!$O$13+P122,'Tela de entrada'!$S$13+P122)</f>
        <v>2.6163396741834051</v>
      </c>
    </row>
    <row r="123" spans="1:17" x14ac:dyDescent="0.25">
      <c r="A123" t="str">
        <f t="shared" si="12"/>
        <v>Contrato 1</v>
      </c>
      <c r="B123" t="str">
        <f t="shared" si="13"/>
        <v>Contrato 1122</v>
      </c>
      <c r="C123">
        <v>1</v>
      </c>
      <c r="D123">
        <v>1</v>
      </c>
      <c r="E123">
        <f>IF(AND(A123='Tela de entrada'!$R$12,'Tela de entrada'!$S$15=1),1,IF(AND(A123='Tela de entrada'!$R$12,'Tela de entrada'!$S$15="",'Tela de entrada'!$O$15=2),1,IF(AND('Tela de entrada'!$R$12='Contrato Flexível Prioridade'!A123,'Tela de entrada'!$S$15="",'Tela de entrada'!$O$15=""),2,IF(AND(A123='Tela de entrada'!$N$12,'Tela de entrada'!$O$15=1),1,IF(AND('Tela de entrada'!$N$12='Contrato Flexível Prioridade'!A123,'Tela de entrada'!$O$15=2),2,IF(AND('Tela de entrada'!$N$12='Contrato Flexível Prioridade'!A123,'Tela de entrada'!$O$15="",'Tela de entrada'!$S$15&lt;&gt;1),1,IF(AND('Tela de entrada'!$N$12='Contrato Flexível Prioridade'!A123,'Tela de entrada'!$S$15=""),1,2)))))))</f>
        <v>1</v>
      </c>
      <c r="F123">
        <v>1</v>
      </c>
      <c r="G123">
        <v>122</v>
      </c>
      <c r="H123">
        <v>1</v>
      </c>
      <c r="I123" s="1">
        <f>INDEX('Tela de entrada'!$C$20:$C$763,MATCH(G123,'Tela de entrada'!$B$20:$B$763,0),1)</f>
        <v>31</v>
      </c>
      <c r="J123">
        <v>0</v>
      </c>
      <c r="K123">
        <f t="shared" si="8"/>
        <v>31</v>
      </c>
      <c r="L123" s="1">
        <f>SUMIFS('Contrato Flexível Percentual'!$R$2:$R$745,'Contrato Flexível Percentual'!$C$2:$C$745,'Contrato Flexível Prioridade'!F123,'Contrato Flexível Percentual'!$D$2:$D$745,'Contrato Flexível Prioridade'!G123)+SUMIFS('Contrato Firme'!N$2:N$745,'Contrato Firme'!$C$2:$C$745,'Contrato Flexível Prioridade'!F123,'Contrato Flexível Percentual'!$D$2:$D$745,'Contrato Flexível Prioridade'!G123)+'Tela de entrada'!$O$13+'Tela de entrada'!$S$13</f>
        <v>17.958477834160995</v>
      </c>
      <c r="M123" s="1">
        <f t="shared" si="9"/>
        <v>13.041522165839005</v>
      </c>
      <c r="N123" s="1">
        <f>IF(D123=1,'Tela de entrada'!$O$14-'Tela de entrada'!$O$13,'Tela de entrada'!$S$14-'Tela de entrada'!$S$13)</f>
        <v>15</v>
      </c>
      <c r="O123" s="1">
        <f t="shared" si="10"/>
        <v>13.041522165839005</v>
      </c>
      <c r="P123" s="1">
        <f t="shared" si="11"/>
        <v>13.041522165839005</v>
      </c>
      <c r="Q123" s="1">
        <f>IF(D123=1,'Tela de entrada'!$O$13+P123,'Tela de entrada'!$S$13+P123)</f>
        <v>13.041522165839005</v>
      </c>
    </row>
    <row r="124" spans="1:17" x14ac:dyDescent="0.25">
      <c r="A124" t="str">
        <f t="shared" si="12"/>
        <v>Contrato 1</v>
      </c>
      <c r="B124" t="str">
        <f t="shared" si="13"/>
        <v>Contrato 1123</v>
      </c>
      <c r="C124">
        <v>1</v>
      </c>
      <c r="D124">
        <v>1</v>
      </c>
      <c r="E124">
        <f>IF(AND(A124='Tela de entrada'!$R$12,'Tela de entrada'!$S$15=1),1,IF(AND(A124='Tela de entrada'!$R$12,'Tela de entrada'!$S$15="",'Tela de entrada'!$O$15=2),1,IF(AND('Tela de entrada'!$R$12='Contrato Flexível Prioridade'!A124,'Tela de entrada'!$S$15="",'Tela de entrada'!$O$15=""),2,IF(AND(A124='Tela de entrada'!$N$12,'Tela de entrada'!$O$15=1),1,IF(AND('Tela de entrada'!$N$12='Contrato Flexível Prioridade'!A124,'Tela de entrada'!$O$15=2),2,IF(AND('Tela de entrada'!$N$12='Contrato Flexível Prioridade'!A124,'Tela de entrada'!$O$15="",'Tela de entrada'!$S$15&lt;&gt;1),1,IF(AND('Tela de entrada'!$N$12='Contrato Flexível Prioridade'!A124,'Tela de entrada'!$S$15=""),1,2)))))))</f>
        <v>1</v>
      </c>
      <c r="F124">
        <v>1</v>
      </c>
      <c r="G124">
        <v>123</v>
      </c>
      <c r="H124">
        <v>1</v>
      </c>
      <c r="I124" s="1">
        <f>INDEX('Tela de entrada'!$C$20:$C$763,MATCH(G124,'Tela de entrada'!$B$20:$B$763,0),1)</f>
        <v>22</v>
      </c>
      <c r="J124">
        <v>0</v>
      </c>
      <c r="K124">
        <f t="shared" si="8"/>
        <v>22</v>
      </c>
      <c r="L124" s="1">
        <f>SUMIFS('Contrato Flexível Percentual'!$R$2:$R$745,'Contrato Flexível Percentual'!$C$2:$C$745,'Contrato Flexível Prioridade'!F124,'Contrato Flexível Percentual'!$D$2:$D$745,'Contrato Flexível Prioridade'!G124)+SUMIFS('Contrato Firme'!N$2:N$745,'Contrato Firme'!$C$2:$C$745,'Contrato Flexível Prioridade'!F124,'Contrato Flexível Percentual'!$D$2:$D$745,'Contrato Flexível Prioridade'!G124)+'Tela de entrada'!$O$13+'Tela de entrada'!$S$13</f>
        <v>13.029119065063828</v>
      </c>
      <c r="M124" s="1">
        <f t="shared" si="9"/>
        <v>8.9708809349361722</v>
      </c>
      <c r="N124" s="1">
        <f>IF(D124=1,'Tela de entrada'!$O$14-'Tela de entrada'!$O$13,'Tela de entrada'!$S$14-'Tela de entrada'!$S$13)</f>
        <v>15</v>
      </c>
      <c r="O124" s="1">
        <f t="shared" si="10"/>
        <v>8.9708809349361722</v>
      </c>
      <c r="P124" s="1">
        <f t="shared" si="11"/>
        <v>8.9708809349361722</v>
      </c>
      <c r="Q124" s="1">
        <f>IF(D124=1,'Tela de entrada'!$O$13+P124,'Tela de entrada'!$S$13+P124)</f>
        <v>8.9708809349361722</v>
      </c>
    </row>
    <row r="125" spans="1:17" x14ac:dyDescent="0.25">
      <c r="A125" t="str">
        <f t="shared" si="12"/>
        <v>Contrato 1</v>
      </c>
      <c r="B125" t="str">
        <f t="shared" si="13"/>
        <v>Contrato 1124</v>
      </c>
      <c r="C125">
        <v>1</v>
      </c>
      <c r="D125">
        <v>1</v>
      </c>
      <c r="E125">
        <f>IF(AND(A125='Tela de entrada'!$R$12,'Tela de entrada'!$S$15=1),1,IF(AND(A125='Tela de entrada'!$R$12,'Tela de entrada'!$S$15="",'Tela de entrada'!$O$15=2),1,IF(AND('Tela de entrada'!$R$12='Contrato Flexível Prioridade'!A125,'Tela de entrada'!$S$15="",'Tela de entrada'!$O$15=""),2,IF(AND(A125='Tela de entrada'!$N$12,'Tela de entrada'!$O$15=1),1,IF(AND('Tela de entrada'!$N$12='Contrato Flexível Prioridade'!A125,'Tela de entrada'!$O$15=2),2,IF(AND('Tela de entrada'!$N$12='Contrato Flexível Prioridade'!A125,'Tela de entrada'!$O$15="",'Tela de entrada'!$S$15&lt;&gt;1),1,IF(AND('Tela de entrada'!$N$12='Contrato Flexível Prioridade'!A125,'Tela de entrada'!$S$15=""),1,2)))))))</f>
        <v>1</v>
      </c>
      <c r="F125">
        <v>1</v>
      </c>
      <c r="G125">
        <v>124</v>
      </c>
      <c r="H125">
        <v>1</v>
      </c>
      <c r="I125" s="1">
        <f>INDEX('Tela de entrada'!$C$20:$C$763,MATCH(G125,'Tela de entrada'!$B$20:$B$763,0),1)</f>
        <v>5</v>
      </c>
      <c r="J125">
        <v>0</v>
      </c>
      <c r="K125">
        <f t="shared" si="8"/>
        <v>5</v>
      </c>
      <c r="L125" s="1">
        <f>SUMIFS('Contrato Flexível Percentual'!$R$2:$R$745,'Contrato Flexível Percentual'!$C$2:$C$745,'Contrato Flexível Prioridade'!F125,'Contrato Flexível Percentual'!$D$2:$D$745,'Contrato Flexível Prioridade'!G125)+SUMIFS('Contrato Firme'!N$2:N$745,'Contrato Firme'!$C$2:$C$745,'Contrato Flexível Prioridade'!F125,'Contrato Flexível Percentual'!$D$2:$D$745,'Contrato Flexível Prioridade'!G125)+'Tela de entrada'!$O$13+'Tela de entrada'!$S$13</f>
        <v>4.7836603258165944</v>
      </c>
      <c r="M125" s="1">
        <f t="shared" si="9"/>
        <v>0.21633967418340561</v>
      </c>
      <c r="N125" s="1">
        <f>IF(D125=1,'Tela de entrada'!$O$14-'Tela de entrada'!$O$13,'Tela de entrada'!$S$14-'Tela de entrada'!$S$13)</f>
        <v>15</v>
      </c>
      <c r="O125" s="1">
        <f t="shared" si="10"/>
        <v>0.21633967418340561</v>
      </c>
      <c r="P125" s="1">
        <f t="shared" si="11"/>
        <v>0.21633967418340561</v>
      </c>
      <c r="Q125" s="1">
        <f>IF(D125=1,'Tela de entrada'!$O$13+P125,'Tela de entrada'!$S$13+P125)</f>
        <v>0.21633967418340561</v>
      </c>
    </row>
    <row r="126" spans="1:17" x14ac:dyDescent="0.25">
      <c r="A126" t="str">
        <f t="shared" si="12"/>
        <v>Contrato 1</v>
      </c>
      <c r="B126" t="str">
        <f t="shared" si="13"/>
        <v>Contrato 1125</v>
      </c>
      <c r="C126">
        <v>1</v>
      </c>
      <c r="D126">
        <v>1</v>
      </c>
      <c r="E126">
        <f>IF(AND(A126='Tela de entrada'!$R$12,'Tela de entrada'!$S$15=1),1,IF(AND(A126='Tela de entrada'!$R$12,'Tela de entrada'!$S$15="",'Tela de entrada'!$O$15=2),1,IF(AND('Tela de entrada'!$R$12='Contrato Flexível Prioridade'!A126,'Tela de entrada'!$S$15="",'Tela de entrada'!$O$15=""),2,IF(AND(A126='Tela de entrada'!$N$12,'Tela de entrada'!$O$15=1),1,IF(AND('Tela de entrada'!$N$12='Contrato Flexível Prioridade'!A126,'Tela de entrada'!$O$15=2),2,IF(AND('Tela de entrada'!$N$12='Contrato Flexível Prioridade'!A126,'Tela de entrada'!$O$15="",'Tela de entrada'!$S$15&lt;&gt;1),1,IF(AND('Tela de entrada'!$N$12='Contrato Flexível Prioridade'!A126,'Tela de entrada'!$S$15=""),1,2)))))))</f>
        <v>1</v>
      </c>
      <c r="F126">
        <v>1</v>
      </c>
      <c r="G126">
        <v>125</v>
      </c>
      <c r="H126">
        <v>1</v>
      </c>
      <c r="I126" s="1">
        <f>INDEX('Tela de entrada'!$C$20:$C$763,MATCH(G126,'Tela de entrada'!$B$20:$B$763,0),1)</f>
        <v>33</v>
      </c>
      <c r="J126">
        <v>0</v>
      </c>
      <c r="K126">
        <f t="shared" si="8"/>
        <v>33</v>
      </c>
      <c r="L126" s="1">
        <f>SUMIFS('Contrato Flexível Percentual'!$R$2:$R$745,'Contrato Flexível Percentual'!$C$2:$C$745,'Contrato Flexível Prioridade'!F126,'Contrato Flexível Percentual'!$D$2:$D$745,'Contrato Flexível Prioridade'!G126)+SUMIFS('Contrato Firme'!N$2:N$745,'Contrato Firme'!$C$2:$C$745,'Contrato Flexível Prioridade'!F126,'Contrato Flexível Percentual'!$D$2:$D$745,'Contrato Flexível Prioridade'!G126)+'Tela de entrada'!$O$13+'Tela de entrada'!$S$13</f>
        <v>19.053890893960364</v>
      </c>
      <c r="M126" s="1">
        <f t="shared" si="9"/>
        <v>13.946109106039636</v>
      </c>
      <c r="N126" s="1">
        <f>IF(D126=1,'Tela de entrada'!$O$14-'Tela de entrada'!$O$13,'Tela de entrada'!$S$14-'Tela de entrada'!$S$13)</f>
        <v>15</v>
      </c>
      <c r="O126" s="1">
        <f t="shared" si="10"/>
        <v>13.946109106039636</v>
      </c>
      <c r="P126" s="1">
        <f t="shared" si="11"/>
        <v>13.946109106039636</v>
      </c>
      <c r="Q126" s="1">
        <f>IF(D126=1,'Tela de entrada'!$O$13+P126,'Tela de entrada'!$S$13+P126)</f>
        <v>13.946109106039636</v>
      </c>
    </row>
    <row r="127" spans="1:17" x14ac:dyDescent="0.25">
      <c r="A127" t="str">
        <f t="shared" si="12"/>
        <v>Contrato 1</v>
      </c>
      <c r="B127" t="str">
        <f t="shared" si="13"/>
        <v>Contrato 1126</v>
      </c>
      <c r="C127">
        <v>1</v>
      </c>
      <c r="D127">
        <v>1</v>
      </c>
      <c r="E127">
        <f>IF(AND(A127='Tela de entrada'!$R$12,'Tela de entrada'!$S$15=1),1,IF(AND(A127='Tela de entrada'!$R$12,'Tela de entrada'!$S$15="",'Tela de entrada'!$O$15=2),1,IF(AND('Tela de entrada'!$R$12='Contrato Flexível Prioridade'!A127,'Tela de entrada'!$S$15="",'Tela de entrada'!$O$15=""),2,IF(AND(A127='Tela de entrada'!$N$12,'Tela de entrada'!$O$15=1),1,IF(AND('Tela de entrada'!$N$12='Contrato Flexível Prioridade'!A127,'Tela de entrada'!$O$15=2),2,IF(AND('Tela de entrada'!$N$12='Contrato Flexível Prioridade'!A127,'Tela de entrada'!$O$15="",'Tela de entrada'!$S$15&lt;&gt;1),1,IF(AND('Tela de entrada'!$N$12='Contrato Flexível Prioridade'!A127,'Tela de entrada'!$S$15=""),1,2)))))))</f>
        <v>1</v>
      </c>
      <c r="F127">
        <v>1</v>
      </c>
      <c r="G127">
        <v>126</v>
      </c>
      <c r="H127">
        <v>1</v>
      </c>
      <c r="I127" s="1">
        <f>INDEX('Tela de entrada'!$C$20:$C$763,MATCH(G127,'Tela de entrada'!$B$20:$B$763,0),1)</f>
        <v>23</v>
      </c>
      <c r="J127">
        <v>0</v>
      </c>
      <c r="K127">
        <f t="shared" si="8"/>
        <v>23</v>
      </c>
      <c r="L127" s="1">
        <f>SUMIFS('Contrato Flexível Percentual'!$R$2:$R$745,'Contrato Flexível Percentual'!$C$2:$C$745,'Contrato Flexível Prioridade'!F127,'Contrato Flexível Percentual'!$D$2:$D$745,'Contrato Flexível Prioridade'!G127)+SUMIFS('Contrato Firme'!N$2:N$745,'Contrato Firme'!$C$2:$C$745,'Contrato Flexível Prioridade'!F127,'Contrato Flexível Percentual'!$D$2:$D$745,'Contrato Flexível Prioridade'!G127)+'Tela de entrada'!$O$13+'Tela de entrada'!$S$13</f>
        <v>13.576825594963511</v>
      </c>
      <c r="M127" s="1">
        <f t="shared" si="9"/>
        <v>9.4231744050364892</v>
      </c>
      <c r="N127" s="1">
        <f>IF(D127=1,'Tela de entrada'!$O$14-'Tela de entrada'!$O$13,'Tela de entrada'!$S$14-'Tela de entrada'!$S$13)</f>
        <v>15</v>
      </c>
      <c r="O127" s="1">
        <f t="shared" si="10"/>
        <v>9.4231744050364892</v>
      </c>
      <c r="P127" s="1">
        <f t="shared" si="11"/>
        <v>9.4231744050364892</v>
      </c>
      <c r="Q127" s="1">
        <f>IF(D127=1,'Tela de entrada'!$O$13+P127,'Tela de entrada'!$S$13+P127)</f>
        <v>9.4231744050364892</v>
      </c>
    </row>
    <row r="128" spans="1:17" x14ac:dyDescent="0.25">
      <c r="A128" t="str">
        <f t="shared" si="12"/>
        <v>Contrato 1</v>
      </c>
      <c r="B128" t="str">
        <f t="shared" si="13"/>
        <v>Contrato 1127</v>
      </c>
      <c r="C128">
        <v>1</v>
      </c>
      <c r="D128">
        <v>1</v>
      </c>
      <c r="E128">
        <f>IF(AND(A128='Tela de entrada'!$R$12,'Tela de entrada'!$S$15=1),1,IF(AND(A128='Tela de entrada'!$R$12,'Tela de entrada'!$S$15="",'Tela de entrada'!$O$15=2),1,IF(AND('Tela de entrada'!$R$12='Contrato Flexível Prioridade'!A128,'Tela de entrada'!$S$15="",'Tela de entrada'!$O$15=""),2,IF(AND(A128='Tela de entrada'!$N$12,'Tela de entrada'!$O$15=1),1,IF(AND('Tela de entrada'!$N$12='Contrato Flexível Prioridade'!A128,'Tela de entrada'!$O$15=2),2,IF(AND('Tela de entrada'!$N$12='Contrato Flexível Prioridade'!A128,'Tela de entrada'!$O$15="",'Tela de entrada'!$S$15&lt;&gt;1),1,IF(AND('Tela de entrada'!$N$12='Contrato Flexível Prioridade'!A128,'Tela de entrada'!$S$15=""),1,2)))))))</f>
        <v>1</v>
      </c>
      <c r="F128">
        <v>1</v>
      </c>
      <c r="G128">
        <v>127</v>
      </c>
      <c r="H128">
        <v>1</v>
      </c>
      <c r="I128" s="1">
        <f>INDEX('Tela de entrada'!$C$20:$C$763,MATCH(G128,'Tela de entrada'!$B$20:$B$763,0),1)</f>
        <v>26</v>
      </c>
      <c r="J128">
        <v>0</v>
      </c>
      <c r="K128">
        <f t="shared" si="8"/>
        <v>26</v>
      </c>
      <c r="L128" s="1">
        <f>SUMIFS('Contrato Flexível Percentual'!$R$2:$R$745,'Contrato Flexível Percentual'!$C$2:$C$745,'Contrato Flexível Prioridade'!F128,'Contrato Flexível Percentual'!$D$2:$D$745,'Contrato Flexível Prioridade'!G128)+SUMIFS('Contrato Firme'!N$2:N$745,'Contrato Firme'!$C$2:$C$745,'Contrato Flexível Prioridade'!F128,'Contrato Flexível Percentual'!$D$2:$D$745,'Contrato Flexível Prioridade'!G128)+'Tela de entrada'!$O$13+'Tela de entrada'!$S$13</f>
        <v>15.219945184662567</v>
      </c>
      <c r="M128" s="1">
        <f t="shared" si="9"/>
        <v>10.780054815337433</v>
      </c>
      <c r="N128" s="1">
        <f>IF(D128=1,'Tela de entrada'!$O$14-'Tela de entrada'!$O$13,'Tela de entrada'!$S$14-'Tela de entrada'!$S$13)</f>
        <v>15</v>
      </c>
      <c r="O128" s="1">
        <f t="shared" si="10"/>
        <v>10.780054815337433</v>
      </c>
      <c r="P128" s="1">
        <f t="shared" si="11"/>
        <v>10.780054815337433</v>
      </c>
      <c r="Q128" s="1">
        <f>IF(D128=1,'Tela de entrada'!$O$13+P128,'Tela de entrada'!$S$13+P128)</f>
        <v>10.780054815337433</v>
      </c>
    </row>
    <row r="129" spans="1:17" x14ac:dyDescent="0.25">
      <c r="A129" t="str">
        <f t="shared" si="12"/>
        <v>Contrato 1</v>
      </c>
      <c r="B129" t="str">
        <f t="shared" si="13"/>
        <v>Contrato 1128</v>
      </c>
      <c r="C129">
        <v>1</v>
      </c>
      <c r="D129">
        <v>1</v>
      </c>
      <c r="E129">
        <f>IF(AND(A129='Tela de entrada'!$R$12,'Tela de entrada'!$S$15=1),1,IF(AND(A129='Tela de entrada'!$R$12,'Tela de entrada'!$S$15="",'Tela de entrada'!$O$15=2),1,IF(AND('Tela de entrada'!$R$12='Contrato Flexível Prioridade'!A129,'Tela de entrada'!$S$15="",'Tela de entrada'!$O$15=""),2,IF(AND(A129='Tela de entrada'!$N$12,'Tela de entrada'!$O$15=1),1,IF(AND('Tela de entrada'!$N$12='Contrato Flexível Prioridade'!A129,'Tela de entrada'!$O$15=2),2,IF(AND('Tela de entrada'!$N$12='Contrato Flexível Prioridade'!A129,'Tela de entrada'!$O$15="",'Tela de entrada'!$S$15&lt;&gt;1),1,IF(AND('Tela de entrada'!$N$12='Contrato Flexível Prioridade'!A129,'Tela de entrada'!$S$15=""),1,2)))))))</f>
        <v>1</v>
      </c>
      <c r="F129">
        <v>1</v>
      </c>
      <c r="G129">
        <v>128</v>
      </c>
      <c r="H129">
        <v>1</v>
      </c>
      <c r="I129" s="1">
        <f>INDEX('Tela de entrada'!$C$20:$C$763,MATCH(G129,'Tela de entrada'!$B$20:$B$763,0),1)</f>
        <v>30</v>
      </c>
      <c r="J129">
        <v>0</v>
      </c>
      <c r="K129">
        <f t="shared" si="8"/>
        <v>30</v>
      </c>
      <c r="L129" s="1">
        <f>SUMIFS('Contrato Flexível Percentual'!$R$2:$R$745,'Contrato Flexível Percentual'!$C$2:$C$745,'Contrato Flexível Prioridade'!F129,'Contrato Flexível Percentual'!$D$2:$D$745,'Contrato Flexível Prioridade'!G129)+SUMIFS('Contrato Firme'!N$2:N$745,'Contrato Firme'!$C$2:$C$745,'Contrato Flexível Prioridade'!F129,'Contrato Flexível Percentual'!$D$2:$D$745,'Contrato Flexível Prioridade'!G129)+'Tela de entrada'!$O$13+'Tela de entrada'!$S$13</f>
        <v>17.41077130426131</v>
      </c>
      <c r="M129" s="1">
        <f t="shared" si="9"/>
        <v>12.58922869573869</v>
      </c>
      <c r="N129" s="1">
        <f>IF(D129=1,'Tela de entrada'!$O$14-'Tela de entrada'!$O$13,'Tela de entrada'!$S$14-'Tela de entrada'!$S$13)</f>
        <v>15</v>
      </c>
      <c r="O129" s="1">
        <f t="shared" si="10"/>
        <v>12.58922869573869</v>
      </c>
      <c r="P129" s="1">
        <f t="shared" si="11"/>
        <v>12.58922869573869</v>
      </c>
      <c r="Q129" s="1">
        <f>IF(D129=1,'Tela de entrada'!$O$13+P129,'Tela de entrada'!$S$13+P129)</f>
        <v>12.58922869573869</v>
      </c>
    </row>
    <row r="130" spans="1:17" x14ac:dyDescent="0.25">
      <c r="A130" t="str">
        <f t="shared" si="12"/>
        <v>Contrato 1</v>
      </c>
      <c r="B130" t="str">
        <f t="shared" si="13"/>
        <v>Contrato 1129</v>
      </c>
      <c r="C130">
        <v>1</v>
      </c>
      <c r="D130">
        <v>1</v>
      </c>
      <c r="E130">
        <f>IF(AND(A130='Tela de entrada'!$R$12,'Tela de entrada'!$S$15=1),1,IF(AND(A130='Tela de entrada'!$R$12,'Tela de entrada'!$S$15="",'Tela de entrada'!$O$15=2),1,IF(AND('Tela de entrada'!$R$12='Contrato Flexível Prioridade'!A130,'Tela de entrada'!$S$15="",'Tela de entrada'!$O$15=""),2,IF(AND(A130='Tela de entrada'!$N$12,'Tela de entrada'!$O$15=1),1,IF(AND('Tela de entrada'!$N$12='Contrato Flexível Prioridade'!A130,'Tela de entrada'!$O$15=2),2,IF(AND('Tela de entrada'!$N$12='Contrato Flexível Prioridade'!A130,'Tela de entrada'!$O$15="",'Tela de entrada'!$S$15&lt;&gt;1),1,IF(AND('Tela de entrada'!$N$12='Contrato Flexível Prioridade'!A130,'Tela de entrada'!$S$15=""),1,2)))))))</f>
        <v>1</v>
      </c>
      <c r="F130">
        <v>1</v>
      </c>
      <c r="G130">
        <v>129</v>
      </c>
      <c r="H130">
        <v>1</v>
      </c>
      <c r="I130" s="1">
        <f>INDEX('Tela de entrada'!$C$20:$C$763,MATCH(G130,'Tela de entrada'!$B$20:$B$763,0),1)</f>
        <v>15</v>
      </c>
      <c r="J130">
        <v>0</v>
      </c>
      <c r="K130">
        <f t="shared" si="8"/>
        <v>15</v>
      </c>
      <c r="L130" s="1">
        <f>SUMIFS('Contrato Flexível Percentual'!$R$2:$R$745,'Contrato Flexível Percentual'!$C$2:$C$745,'Contrato Flexível Prioridade'!F130,'Contrato Flexível Percentual'!$D$2:$D$745,'Contrato Flexível Prioridade'!G130)+SUMIFS('Contrato Firme'!N$2:N$745,'Contrato Firme'!$C$2:$C$745,'Contrato Flexível Prioridade'!F130,'Contrato Flexível Percentual'!$D$2:$D$745,'Contrato Flexível Prioridade'!G130)+'Tela de entrada'!$O$13+'Tela de entrada'!$S$13</f>
        <v>9.1951733557660269</v>
      </c>
      <c r="M130" s="1">
        <f t="shared" si="9"/>
        <v>5.8048266442339731</v>
      </c>
      <c r="N130" s="1">
        <f>IF(D130=1,'Tela de entrada'!$O$14-'Tela de entrada'!$O$13,'Tela de entrada'!$S$14-'Tela de entrada'!$S$13)</f>
        <v>15</v>
      </c>
      <c r="O130" s="1">
        <f t="shared" si="10"/>
        <v>5.8048266442339731</v>
      </c>
      <c r="P130" s="1">
        <f t="shared" si="11"/>
        <v>5.8048266442339731</v>
      </c>
      <c r="Q130" s="1">
        <f>IF(D130=1,'Tela de entrada'!$O$13+P130,'Tela de entrada'!$S$13+P130)</f>
        <v>5.8048266442339731</v>
      </c>
    </row>
    <row r="131" spans="1:17" x14ac:dyDescent="0.25">
      <c r="A131" t="str">
        <f t="shared" si="12"/>
        <v>Contrato 1</v>
      </c>
      <c r="B131" t="str">
        <f t="shared" si="13"/>
        <v>Contrato 1130</v>
      </c>
      <c r="C131">
        <v>1</v>
      </c>
      <c r="D131">
        <v>1</v>
      </c>
      <c r="E131">
        <f>IF(AND(A131='Tela de entrada'!$R$12,'Tela de entrada'!$S$15=1),1,IF(AND(A131='Tela de entrada'!$R$12,'Tela de entrada'!$S$15="",'Tela de entrada'!$O$15=2),1,IF(AND('Tela de entrada'!$R$12='Contrato Flexível Prioridade'!A131,'Tela de entrada'!$S$15="",'Tela de entrada'!$O$15=""),2,IF(AND(A131='Tela de entrada'!$N$12,'Tela de entrada'!$O$15=1),1,IF(AND('Tela de entrada'!$N$12='Contrato Flexível Prioridade'!A131,'Tela de entrada'!$O$15=2),2,IF(AND('Tela de entrada'!$N$12='Contrato Flexível Prioridade'!A131,'Tela de entrada'!$O$15="",'Tela de entrada'!$S$15&lt;&gt;1),1,IF(AND('Tela de entrada'!$N$12='Contrato Flexível Prioridade'!A131,'Tela de entrada'!$S$15=""),1,2)))))))</f>
        <v>1</v>
      </c>
      <c r="F131">
        <v>1</v>
      </c>
      <c r="G131">
        <v>130</v>
      </c>
      <c r="H131">
        <v>1</v>
      </c>
      <c r="I131" s="1">
        <f>INDEX('Tela de entrada'!$C$20:$C$763,MATCH(G131,'Tela de entrada'!$B$20:$B$763,0),1)</f>
        <v>41</v>
      </c>
      <c r="J131">
        <v>0</v>
      </c>
      <c r="K131">
        <f t="shared" ref="K131:K194" si="14">I131-J131</f>
        <v>41</v>
      </c>
      <c r="L131" s="1">
        <f>SUMIFS('Contrato Flexível Percentual'!$R$2:$R$745,'Contrato Flexível Percentual'!$C$2:$C$745,'Contrato Flexível Prioridade'!F131,'Contrato Flexível Percentual'!$D$2:$D$745,'Contrato Flexível Prioridade'!G131)+SUMIFS('Contrato Firme'!N$2:N$745,'Contrato Firme'!$C$2:$C$745,'Contrato Flexível Prioridade'!F131,'Contrato Flexível Percentual'!$D$2:$D$745,'Contrato Flexível Prioridade'!G131)+'Tela de entrada'!$O$13+'Tela de entrada'!$S$13</f>
        <v>23.200000000000003</v>
      </c>
      <c r="M131" s="1">
        <f t="shared" ref="M131:M194" si="15">MAX(I131-L131,0)</f>
        <v>17.799999999999997</v>
      </c>
      <c r="N131" s="1">
        <f>IF(D131=1,'Tela de entrada'!$O$14-'Tela de entrada'!$O$13,'Tela de entrada'!$S$14-'Tela de entrada'!$S$13)</f>
        <v>15</v>
      </c>
      <c r="O131" s="1">
        <f t="shared" ref="O131:O194" si="16">IF(E131=1,M131,MIN(N131,M131-MIN(M131,SUMIFS($N$2:$N$1489,$D$2:$D$1489,D131-1,$G$2:$G$1489,G131,$E$2:$E$1489,1))))</f>
        <v>17.799999999999997</v>
      </c>
      <c r="P131" s="1">
        <f t="shared" ref="P131:P194" si="17">IF(O131&gt;0,MIN(O131,N131),0)</f>
        <v>15</v>
      </c>
      <c r="Q131" s="1">
        <f>IF(D131=1,'Tela de entrada'!$O$13+P131,'Tela de entrada'!$S$13+P131)</f>
        <v>15</v>
      </c>
    </row>
    <row r="132" spans="1:17" x14ac:dyDescent="0.25">
      <c r="A132" t="str">
        <f t="shared" si="12"/>
        <v>Contrato 1</v>
      </c>
      <c r="B132" t="str">
        <f t="shared" si="13"/>
        <v>Contrato 1131</v>
      </c>
      <c r="C132">
        <v>1</v>
      </c>
      <c r="D132">
        <v>1</v>
      </c>
      <c r="E132">
        <f>IF(AND(A132='Tela de entrada'!$R$12,'Tela de entrada'!$S$15=1),1,IF(AND(A132='Tela de entrada'!$R$12,'Tela de entrada'!$S$15="",'Tela de entrada'!$O$15=2),1,IF(AND('Tela de entrada'!$R$12='Contrato Flexível Prioridade'!A132,'Tela de entrada'!$S$15="",'Tela de entrada'!$O$15=""),2,IF(AND(A132='Tela de entrada'!$N$12,'Tela de entrada'!$O$15=1),1,IF(AND('Tela de entrada'!$N$12='Contrato Flexível Prioridade'!A132,'Tela de entrada'!$O$15=2),2,IF(AND('Tela de entrada'!$N$12='Contrato Flexível Prioridade'!A132,'Tela de entrada'!$O$15="",'Tela de entrada'!$S$15&lt;&gt;1),1,IF(AND('Tela de entrada'!$N$12='Contrato Flexível Prioridade'!A132,'Tela de entrada'!$S$15=""),1,2)))))))</f>
        <v>1</v>
      </c>
      <c r="F132">
        <v>1</v>
      </c>
      <c r="G132">
        <v>131</v>
      </c>
      <c r="H132">
        <v>1</v>
      </c>
      <c r="I132" s="1">
        <f>INDEX('Tela de entrada'!$C$20:$C$763,MATCH(G132,'Tela de entrada'!$B$20:$B$763,0),1)</f>
        <v>36</v>
      </c>
      <c r="J132">
        <v>0</v>
      </c>
      <c r="K132">
        <f t="shared" si="14"/>
        <v>36</v>
      </c>
      <c r="L132" s="1">
        <f>SUMIFS('Contrato Flexível Percentual'!$R$2:$R$745,'Contrato Flexível Percentual'!$C$2:$C$745,'Contrato Flexível Prioridade'!F132,'Contrato Flexível Percentual'!$D$2:$D$745,'Contrato Flexível Prioridade'!G132)+SUMIFS('Contrato Firme'!N$2:N$745,'Contrato Firme'!$C$2:$C$745,'Contrato Flexível Prioridade'!F132,'Contrato Flexível Percentual'!$D$2:$D$745,'Contrato Flexível Prioridade'!G132)+'Tela de entrada'!$O$13+'Tela de entrada'!$S$13</f>
        <v>20.697010483659422</v>
      </c>
      <c r="M132" s="1">
        <f t="shared" si="15"/>
        <v>15.302989516340578</v>
      </c>
      <c r="N132" s="1">
        <f>IF(D132=1,'Tela de entrada'!$O$14-'Tela de entrada'!$O$13,'Tela de entrada'!$S$14-'Tela de entrada'!$S$13)</f>
        <v>15</v>
      </c>
      <c r="O132" s="1">
        <f t="shared" si="16"/>
        <v>15.302989516340578</v>
      </c>
      <c r="P132" s="1">
        <f t="shared" si="17"/>
        <v>15</v>
      </c>
      <c r="Q132" s="1">
        <f>IF(D132=1,'Tela de entrada'!$O$13+P132,'Tela de entrada'!$S$13+P132)</f>
        <v>15</v>
      </c>
    </row>
    <row r="133" spans="1:17" x14ac:dyDescent="0.25">
      <c r="A133" t="str">
        <f t="shared" si="12"/>
        <v>Contrato 1</v>
      </c>
      <c r="B133" t="str">
        <f t="shared" si="13"/>
        <v>Contrato 1132</v>
      </c>
      <c r="C133">
        <v>1</v>
      </c>
      <c r="D133">
        <v>1</v>
      </c>
      <c r="E133">
        <f>IF(AND(A133='Tela de entrada'!$R$12,'Tela de entrada'!$S$15=1),1,IF(AND(A133='Tela de entrada'!$R$12,'Tela de entrada'!$S$15="",'Tela de entrada'!$O$15=2),1,IF(AND('Tela de entrada'!$R$12='Contrato Flexível Prioridade'!A133,'Tela de entrada'!$S$15="",'Tela de entrada'!$O$15=""),2,IF(AND(A133='Tela de entrada'!$N$12,'Tela de entrada'!$O$15=1),1,IF(AND('Tela de entrada'!$N$12='Contrato Flexível Prioridade'!A133,'Tela de entrada'!$O$15=2),2,IF(AND('Tela de entrada'!$N$12='Contrato Flexível Prioridade'!A133,'Tela de entrada'!$O$15="",'Tela de entrada'!$S$15&lt;&gt;1),1,IF(AND('Tela de entrada'!$N$12='Contrato Flexível Prioridade'!A133,'Tela de entrada'!$S$15=""),1,2)))))))</f>
        <v>1</v>
      </c>
      <c r="F133">
        <v>1</v>
      </c>
      <c r="G133">
        <v>132</v>
      </c>
      <c r="H133">
        <v>1</v>
      </c>
      <c r="I133" s="1">
        <f>INDEX('Tela de entrada'!$C$20:$C$763,MATCH(G133,'Tela de entrada'!$B$20:$B$763,0),1)</f>
        <v>15</v>
      </c>
      <c r="J133">
        <v>0</v>
      </c>
      <c r="K133">
        <f t="shared" si="14"/>
        <v>15</v>
      </c>
      <c r="L133" s="1">
        <f>SUMIFS('Contrato Flexível Percentual'!$R$2:$R$745,'Contrato Flexível Percentual'!$C$2:$C$745,'Contrato Flexível Prioridade'!F133,'Contrato Flexível Percentual'!$D$2:$D$745,'Contrato Flexível Prioridade'!G133)+SUMIFS('Contrato Firme'!N$2:N$745,'Contrato Firme'!$C$2:$C$745,'Contrato Flexível Prioridade'!F133,'Contrato Flexível Percentual'!$D$2:$D$745,'Contrato Flexível Prioridade'!G133)+'Tela de entrada'!$O$13+'Tela de entrada'!$S$13</f>
        <v>9.1951733557660269</v>
      </c>
      <c r="M133" s="1">
        <f t="shared" si="15"/>
        <v>5.8048266442339731</v>
      </c>
      <c r="N133" s="1">
        <f>IF(D133=1,'Tela de entrada'!$O$14-'Tela de entrada'!$O$13,'Tela de entrada'!$S$14-'Tela de entrada'!$S$13)</f>
        <v>15</v>
      </c>
      <c r="O133" s="1">
        <f t="shared" si="16"/>
        <v>5.8048266442339731</v>
      </c>
      <c r="P133" s="1">
        <f t="shared" si="17"/>
        <v>5.8048266442339731</v>
      </c>
      <c r="Q133" s="1">
        <f>IF(D133=1,'Tela de entrada'!$O$13+P133,'Tela de entrada'!$S$13+P133)</f>
        <v>5.8048266442339731</v>
      </c>
    </row>
    <row r="134" spans="1:17" x14ac:dyDescent="0.25">
      <c r="A134" t="str">
        <f t="shared" si="12"/>
        <v>Contrato 1</v>
      </c>
      <c r="B134" t="str">
        <f t="shared" si="13"/>
        <v>Contrato 1133</v>
      </c>
      <c r="C134">
        <v>1</v>
      </c>
      <c r="D134">
        <v>1</v>
      </c>
      <c r="E134">
        <f>IF(AND(A134='Tela de entrada'!$R$12,'Tela de entrada'!$S$15=1),1,IF(AND(A134='Tela de entrada'!$R$12,'Tela de entrada'!$S$15="",'Tela de entrada'!$O$15=2),1,IF(AND('Tela de entrada'!$R$12='Contrato Flexível Prioridade'!A134,'Tela de entrada'!$S$15="",'Tela de entrada'!$O$15=""),2,IF(AND(A134='Tela de entrada'!$N$12,'Tela de entrada'!$O$15=1),1,IF(AND('Tela de entrada'!$N$12='Contrato Flexível Prioridade'!A134,'Tela de entrada'!$O$15=2),2,IF(AND('Tela de entrada'!$N$12='Contrato Flexível Prioridade'!A134,'Tela de entrada'!$O$15="",'Tela de entrada'!$S$15&lt;&gt;1),1,IF(AND('Tela de entrada'!$N$12='Contrato Flexível Prioridade'!A134,'Tela de entrada'!$S$15=""),1,2)))))))</f>
        <v>1</v>
      </c>
      <c r="F134">
        <v>1</v>
      </c>
      <c r="G134">
        <v>133</v>
      </c>
      <c r="H134">
        <v>1</v>
      </c>
      <c r="I134" s="1">
        <f>INDEX('Tela de entrada'!$C$20:$C$763,MATCH(G134,'Tela de entrada'!$B$20:$B$763,0),1)</f>
        <v>49</v>
      </c>
      <c r="J134">
        <v>0</v>
      </c>
      <c r="K134">
        <f t="shared" si="14"/>
        <v>49</v>
      </c>
      <c r="L134" s="1">
        <f>SUMIFS('Contrato Flexível Percentual'!$R$2:$R$745,'Contrato Flexível Percentual'!$C$2:$C$745,'Contrato Flexível Prioridade'!F134,'Contrato Flexível Percentual'!$D$2:$D$745,'Contrato Flexível Prioridade'!G134)+SUMIFS('Contrato Firme'!N$2:N$745,'Contrato Firme'!$C$2:$C$745,'Contrato Flexível Prioridade'!F134,'Contrato Flexível Percentual'!$D$2:$D$745,'Contrato Flexível Prioridade'!G134)+'Tela de entrada'!$O$13+'Tela de entrada'!$S$13</f>
        <v>24.799999999999997</v>
      </c>
      <c r="M134" s="1">
        <f t="shared" si="15"/>
        <v>24.200000000000003</v>
      </c>
      <c r="N134" s="1">
        <f>IF(D134=1,'Tela de entrada'!$O$14-'Tela de entrada'!$O$13,'Tela de entrada'!$S$14-'Tela de entrada'!$S$13)</f>
        <v>15</v>
      </c>
      <c r="O134" s="1">
        <f t="shared" si="16"/>
        <v>24.200000000000003</v>
      </c>
      <c r="P134" s="1">
        <f t="shared" si="17"/>
        <v>15</v>
      </c>
      <c r="Q134" s="1">
        <f>IF(D134=1,'Tela de entrada'!$O$13+P134,'Tela de entrada'!$S$13+P134)</f>
        <v>15</v>
      </c>
    </row>
    <row r="135" spans="1:17" x14ac:dyDescent="0.25">
      <c r="A135" t="str">
        <f t="shared" si="12"/>
        <v>Contrato 1</v>
      </c>
      <c r="B135" t="str">
        <f t="shared" si="13"/>
        <v>Contrato 1134</v>
      </c>
      <c r="C135">
        <v>1</v>
      </c>
      <c r="D135">
        <v>1</v>
      </c>
      <c r="E135">
        <f>IF(AND(A135='Tela de entrada'!$R$12,'Tela de entrada'!$S$15=1),1,IF(AND(A135='Tela de entrada'!$R$12,'Tela de entrada'!$S$15="",'Tela de entrada'!$O$15=2),1,IF(AND('Tela de entrada'!$R$12='Contrato Flexível Prioridade'!A135,'Tela de entrada'!$S$15="",'Tela de entrada'!$O$15=""),2,IF(AND(A135='Tela de entrada'!$N$12,'Tela de entrada'!$O$15=1),1,IF(AND('Tela de entrada'!$N$12='Contrato Flexível Prioridade'!A135,'Tela de entrada'!$O$15=2),2,IF(AND('Tela de entrada'!$N$12='Contrato Flexível Prioridade'!A135,'Tela de entrada'!$O$15="",'Tela de entrada'!$S$15&lt;&gt;1),1,IF(AND('Tela de entrada'!$N$12='Contrato Flexível Prioridade'!A135,'Tela de entrada'!$S$15=""),1,2)))))))</f>
        <v>1</v>
      </c>
      <c r="F135">
        <v>1</v>
      </c>
      <c r="G135">
        <v>134</v>
      </c>
      <c r="H135">
        <v>1</v>
      </c>
      <c r="I135" s="1">
        <f>INDEX('Tela de entrada'!$C$20:$C$763,MATCH(G135,'Tela de entrada'!$B$20:$B$763,0),1)</f>
        <v>11</v>
      </c>
      <c r="J135">
        <v>0</v>
      </c>
      <c r="K135">
        <f t="shared" si="14"/>
        <v>11</v>
      </c>
      <c r="L135" s="1">
        <f>SUMIFS('Contrato Flexível Percentual'!$R$2:$R$745,'Contrato Flexível Percentual'!$C$2:$C$745,'Contrato Flexível Prioridade'!F135,'Contrato Flexível Percentual'!$D$2:$D$745,'Contrato Flexível Prioridade'!G135)+SUMIFS('Contrato Firme'!N$2:N$745,'Contrato Firme'!$C$2:$C$745,'Contrato Flexível Prioridade'!F135,'Contrato Flexível Percentual'!$D$2:$D$745,'Contrato Flexível Prioridade'!G135)+'Tela de entrada'!$O$13+'Tela de entrada'!$S$13</f>
        <v>7.0043472361672849</v>
      </c>
      <c r="M135" s="1">
        <f t="shared" si="15"/>
        <v>3.9956527638327151</v>
      </c>
      <c r="N135" s="1">
        <f>IF(D135=1,'Tela de entrada'!$O$14-'Tela de entrada'!$O$13,'Tela de entrada'!$S$14-'Tela de entrada'!$S$13)</f>
        <v>15</v>
      </c>
      <c r="O135" s="1">
        <f t="shared" si="16"/>
        <v>3.9956527638327151</v>
      </c>
      <c r="P135" s="1">
        <f t="shared" si="17"/>
        <v>3.9956527638327151</v>
      </c>
      <c r="Q135" s="1">
        <f>IF(D135=1,'Tela de entrada'!$O$13+P135,'Tela de entrada'!$S$13+P135)</f>
        <v>3.9956527638327151</v>
      </c>
    </row>
    <row r="136" spans="1:17" x14ac:dyDescent="0.25">
      <c r="A136" t="str">
        <f t="shared" si="12"/>
        <v>Contrato 1</v>
      </c>
      <c r="B136" t="str">
        <f t="shared" si="13"/>
        <v>Contrato 1135</v>
      </c>
      <c r="C136">
        <v>1</v>
      </c>
      <c r="D136">
        <v>1</v>
      </c>
      <c r="E136">
        <f>IF(AND(A136='Tela de entrada'!$R$12,'Tela de entrada'!$S$15=1),1,IF(AND(A136='Tela de entrada'!$R$12,'Tela de entrada'!$S$15="",'Tela de entrada'!$O$15=2),1,IF(AND('Tela de entrada'!$R$12='Contrato Flexível Prioridade'!A136,'Tela de entrada'!$S$15="",'Tela de entrada'!$O$15=""),2,IF(AND(A136='Tela de entrada'!$N$12,'Tela de entrada'!$O$15=1),1,IF(AND('Tela de entrada'!$N$12='Contrato Flexível Prioridade'!A136,'Tela de entrada'!$O$15=2),2,IF(AND('Tela de entrada'!$N$12='Contrato Flexível Prioridade'!A136,'Tela de entrada'!$O$15="",'Tela de entrada'!$S$15&lt;&gt;1),1,IF(AND('Tela de entrada'!$N$12='Contrato Flexível Prioridade'!A136,'Tela de entrada'!$S$15=""),1,2)))))))</f>
        <v>1</v>
      </c>
      <c r="F136">
        <v>1</v>
      </c>
      <c r="G136">
        <v>135</v>
      </c>
      <c r="H136">
        <v>1</v>
      </c>
      <c r="I136" s="1">
        <f>INDEX('Tela de entrada'!$C$20:$C$763,MATCH(G136,'Tela de entrada'!$B$20:$B$763,0),1)</f>
        <v>29</v>
      </c>
      <c r="J136">
        <v>0</v>
      </c>
      <c r="K136">
        <f t="shared" si="14"/>
        <v>29</v>
      </c>
      <c r="L136" s="1">
        <f>SUMIFS('Contrato Flexível Percentual'!$R$2:$R$745,'Contrato Flexível Percentual'!$C$2:$C$745,'Contrato Flexível Prioridade'!F136,'Contrato Flexível Percentual'!$D$2:$D$745,'Contrato Flexível Prioridade'!G136)+SUMIFS('Contrato Firme'!N$2:N$745,'Contrato Firme'!$C$2:$C$745,'Contrato Flexível Prioridade'!F136,'Contrato Flexível Percentual'!$D$2:$D$745,'Contrato Flexível Prioridade'!G136)+'Tela de entrada'!$O$13+'Tela de entrada'!$S$13</f>
        <v>16.863064774361622</v>
      </c>
      <c r="M136" s="1">
        <f t="shared" si="15"/>
        <v>12.136935225638378</v>
      </c>
      <c r="N136" s="1">
        <f>IF(D136=1,'Tela de entrada'!$O$14-'Tela de entrada'!$O$13,'Tela de entrada'!$S$14-'Tela de entrada'!$S$13)</f>
        <v>15</v>
      </c>
      <c r="O136" s="1">
        <f t="shared" si="16"/>
        <v>12.136935225638378</v>
      </c>
      <c r="P136" s="1">
        <f t="shared" si="17"/>
        <v>12.136935225638378</v>
      </c>
      <c r="Q136" s="1">
        <f>IF(D136=1,'Tela de entrada'!$O$13+P136,'Tela de entrada'!$S$13+P136)</f>
        <v>12.136935225638378</v>
      </c>
    </row>
    <row r="137" spans="1:17" x14ac:dyDescent="0.25">
      <c r="A137" t="str">
        <f t="shared" si="12"/>
        <v>Contrato 1</v>
      </c>
      <c r="B137" t="str">
        <f t="shared" si="13"/>
        <v>Contrato 1136</v>
      </c>
      <c r="C137">
        <v>1</v>
      </c>
      <c r="D137">
        <v>1</v>
      </c>
      <c r="E137">
        <f>IF(AND(A137='Tela de entrada'!$R$12,'Tela de entrada'!$S$15=1),1,IF(AND(A137='Tela de entrada'!$R$12,'Tela de entrada'!$S$15="",'Tela de entrada'!$O$15=2),1,IF(AND('Tela de entrada'!$R$12='Contrato Flexível Prioridade'!A137,'Tela de entrada'!$S$15="",'Tela de entrada'!$O$15=""),2,IF(AND(A137='Tela de entrada'!$N$12,'Tela de entrada'!$O$15=1),1,IF(AND('Tela de entrada'!$N$12='Contrato Flexível Prioridade'!A137,'Tela de entrada'!$O$15=2),2,IF(AND('Tela de entrada'!$N$12='Contrato Flexível Prioridade'!A137,'Tela de entrada'!$O$15="",'Tela de entrada'!$S$15&lt;&gt;1),1,IF(AND('Tela de entrada'!$N$12='Contrato Flexível Prioridade'!A137,'Tela de entrada'!$S$15=""),1,2)))))))</f>
        <v>1</v>
      </c>
      <c r="F137">
        <v>1</v>
      </c>
      <c r="G137">
        <v>136</v>
      </c>
      <c r="H137">
        <v>1</v>
      </c>
      <c r="I137" s="1">
        <f>INDEX('Tela de entrada'!$C$20:$C$763,MATCH(G137,'Tela de entrada'!$B$20:$B$763,0),1)</f>
        <v>32</v>
      </c>
      <c r="J137">
        <v>0</v>
      </c>
      <c r="K137">
        <f t="shared" si="14"/>
        <v>32</v>
      </c>
      <c r="L137" s="1">
        <f>SUMIFS('Contrato Flexível Percentual'!$R$2:$R$745,'Contrato Flexível Percentual'!$C$2:$C$745,'Contrato Flexível Prioridade'!F137,'Contrato Flexível Percentual'!$D$2:$D$745,'Contrato Flexível Prioridade'!G137)+SUMIFS('Contrato Firme'!N$2:N$745,'Contrato Firme'!$C$2:$C$745,'Contrato Flexível Prioridade'!F137,'Contrato Flexível Percentual'!$D$2:$D$745,'Contrato Flexível Prioridade'!G137)+'Tela de entrada'!$O$13+'Tela de entrada'!$S$13</f>
        <v>18.50618436406068</v>
      </c>
      <c r="M137" s="1">
        <f t="shared" si="15"/>
        <v>13.49381563593932</v>
      </c>
      <c r="N137" s="1">
        <f>IF(D137=1,'Tela de entrada'!$O$14-'Tela de entrada'!$O$13,'Tela de entrada'!$S$14-'Tela de entrada'!$S$13)</f>
        <v>15</v>
      </c>
      <c r="O137" s="1">
        <f t="shared" si="16"/>
        <v>13.49381563593932</v>
      </c>
      <c r="P137" s="1">
        <f t="shared" si="17"/>
        <v>13.49381563593932</v>
      </c>
      <c r="Q137" s="1">
        <f>IF(D137=1,'Tela de entrada'!$O$13+P137,'Tela de entrada'!$S$13+P137)</f>
        <v>13.49381563593932</v>
      </c>
    </row>
    <row r="138" spans="1:17" x14ac:dyDescent="0.25">
      <c r="A138" t="str">
        <f t="shared" si="12"/>
        <v>Contrato 1</v>
      </c>
      <c r="B138" t="str">
        <f t="shared" si="13"/>
        <v>Contrato 1137</v>
      </c>
      <c r="C138">
        <v>1</v>
      </c>
      <c r="D138">
        <v>1</v>
      </c>
      <c r="E138">
        <f>IF(AND(A138='Tela de entrada'!$R$12,'Tela de entrada'!$S$15=1),1,IF(AND(A138='Tela de entrada'!$R$12,'Tela de entrada'!$S$15="",'Tela de entrada'!$O$15=2),1,IF(AND('Tela de entrada'!$R$12='Contrato Flexível Prioridade'!A138,'Tela de entrada'!$S$15="",'Tela de entrada'!$O$15=""),2,IF(AND(A138='Tela de entrada'!$N$12,'Tela de entrada'!$O$15=1),1,IF(AND('Tela de entrada'!$N$12='Contrato Flexível Prioridade'!A138,'Tela de entrada'!$O$15=2),2,IF(AND('Tela de entrada'!$N$12='Contrato Flexível Prioridade'!A138,'Tela de entrada'!$O$15="",'Tela de entrada'!$S$15&lt;&gt;1),1,IF(AND('Tela de entrada'!$N$12='Contrato Flexível Prioridade'!A138,'Tela de entrada'!$S$15=""),1,2)))))))</f>
        <v>1</v>
      </c>
      <c r="F138">
        <v>1</v>
      </c>
      <c r="G138">
        <v>137</v>
      </c>
      <c r="H138">
        <v>1</v>
      </c>
      <c r="I138" s="1">
        <f>INDEX('Tela de entrada'!$C$20:$C$763,MATCH(G138,'Tela de entrada'!$B$20:$B$763,0),1)</f>
        <v>30</v>
      </c>
      <c r="J138">
        <v>0</v>
      </c>
      <c r="K138">
        <f t="shared" si="14"/>
        <v>30</v>
      </c>
      <c r="L138" s="1">
        <f>SUMIFS('Contrato Flexível Percentual'!$R$2:$R$745,'Contrato Flexível Percentual'!$C$2:$C$745,'Contrato Flexível Prioridade'!F138,'Contrato Flexível Percentual'!$D$2:$D$745,'Contrato Flexível Prioridade'!G138)+SUMIFS('Contrato Firme'!N$2:N$745,'Contrato Firme'!$C$2:$C$745,'Contrato Flexível Prioridade'!F138,'Contrato Flexível Percentual'!$D$2:$D$745,'Contrato Flexível Prioridade'!G138)+'Tela de entrada'!$O$13+'Tela de entrada'!$S$13</f>
        <v>17.41077130426131</v>
      </c>
      <c r="M138" s="1">
        <f t="shared" si="15"/>
        <v>12.58922869573869</v>
      </c>
      <c r="N138" s="1">
        <f>IF(D138=1,'Tela de entrada'!$O$14-'Tela de entrada'!$O$13,'Tela de entrada'!$S$14-'Tela de entrada'!$S$13)</f>
        <v>15</v>
      </c>
      <c r="O138" s="1">
        <f t="shared" si="16"/>
        <v>12.58922869573869</v>
      </c>
      <c r="P138" s="1">
        <f t="shared" si="17"/>
        <v>12.58922869573869</v>
      </c>
      <c r="Q138" s="1">
        <f>IF(D138=1,'Tela de entrada'!$O$13+P138,'Tela de entrada'!$S$13+P138)</f>
        <v>12.58922869573869</v>
      </c>
    </row>
    <row r="139" spans="1:17" x14ac:dyDescent="0.25">
      <c r="A139" t="str">
        <f t="shared" si="12"/>
        <v>Contrato 1</v>
      </c>
      <c r="B139" t="str">
        <f t="shared" si="13"/>
        <v>Contrato 1138</v>
      </c>
      <c r="C139">
        <v>1</v>
      </c>
      <c r="D139">
        <v>1</v>
      </c>
      <c r="E139">
        <f>IF(AND(A139='Tela de entrada'!$R$12,'Tela de entrada'!$S$15=1),1,IF(AND(A139='Tela de entrada'!$R$12,'Tela de entrada'!$S$15="",'Tela de entrada'!$O$15=2),1,IF(AND('Tela de entrada'!$R$12='Contrato Flexível Prioridade'!A139,'Tela de entrada'!$S$15="",'Tela de entrada'!$O$15=""),2,IF(AND(A139='Tela de entrada'!$N$12,'Tela de entrada'!$O$15=1),1,IF(AND('Tela de entrada'!$N$12='Contrato Flexível Prioridade'!A139,'Tela de entrada'!$O$15=2),2,IF(AND('Tela de entrada'!$N$12='Contrato Flexível Prioridade'!A139,'Tela de entrada'!$O$15="",'Tela de entrada'!$S$15&lt;&gt;1),1,IF(AND('Tela de entrada'!$N$12='Contrato Flexível Prioridade'!A139,'Tela de entrada'!$S$15=""),1,2)))))))</f>
        <v>1</v>
      </c>
      <c r="F139">
        <v>1</v>
      </c>
      <c r="G139">
        <v>138</v>
      </c>
      <c r="H139">
        <v>1</v>
      </c>
      <c r="I139" s="1">
        <f>INDEX('Tela de entrada'!$C$20:$C$763,MATCH(G139,'Tela de entrada'!$B$20:$B$763,0),1)</f>
        <v>29</v>
      </c>
      <c r="J139">
        <v>0</v>
      </c>
      <c r="K139">
        <f t="shared" si="14"/>
        <v>29</v>
      </c>
      <c r="L139" s="1">
        <f>SUMIFS('Contrato Flexível Percentual'!$R$2:$R$745,'Contrato Flexível Percentual'!$C$2:$C$745,'Contrato Flexível Prioridade'!F139,'Contrato Flexível Percentual'!$D$2:$D$745,'Contrato Flexível Prioridade'!G139)+SUMIFS('Contrato Firme'!N$2:N$745,'Contrato Firme'!$C$2:$C$745,'Contrato Flexível Prioridade'!F139,'Contrato Flexível Percentual'!$D$2:$D$745,'Contrato Flexível Prioridade'!G139)+'Tela de entrada'!$O$13+'Tela de entrada'!$S$13</f>
        <v>16.863064774361622</v>
      </c>
      <c r="M139" s="1">
        <f t="shared" si="15"/>
        <v>12.136935225638378</v>
      </c>
      <c r="N139" s="1">
        <f>IF(D139=1,'Tela de entrada'!$O$14-'Tela de entrada'!$O$13,'Tela de entrada'!$S$14-'Tela de entrada'!$S$13)</f>
        <v>15</v>
      </c>
      <c r="O139" s="1">
        <f t="shared" si="16"/>
        <v>12.136935225638378</v>
      </c>
      <c r="P139" s="1">
        <f t="shared" si="17"/>
        <v>12.136935225638378</v>
      </c>
      <c r="Q139" s="1">
        <f>IF(D139=1,'Tela de entrada'!$O$13+P139,'Tela de entrada'!$S$13+P139)</f>
        <v>12.136935225638378</v>
      </c>
    </row>
    <row r="140" spans="1:17" x14ac:dyDescent="0.25">
      <c r="A140" t="str">
        <f t="shared" si="12"/>
        <v>Contrato 1</v>
      </c>
      <c r="B140" t="str">
        <f t="shared" si="13"/>
        <v>Contrato 1139</v>
      </c>
      <c r="C140">
        <v>1</v>
      </c>
      <c r="D140">
        <v>1</v>
      </c>
      <c r="E140">
        <f>IF(AND(A140='Tela de entrada'!$R$12,'Tela de entrada'!$S$15=1),1,IF(AND(A140='Tela de entrada'!$R$12,'Tela de entrada'!$S$15="",'Tela de entrada'!$O$15=2),1,IF(AND('Tela de entrada'!$R$12='Contrato Flexível Prioridade'!A140,'Tela de entrada'!$S$15="",'Tela de entrada'!$O$15=""),2,IF(AND(A140='Tela de entrada'!$N$12,'Tela de entrada'!$O$15=1),1,IF(AND('Tela de entrada'!$N$12='Contrato Flexível Prioridade'!A140,'Tela de entrada'!$O$15=2),2,IF(AND('Tela de entrada'!$N$12='Contrato Flexível Prioridade'!A140,'Tela de entrada'!$O$15="",'Tela de entrada'!$S$15&lt;&gt;1),1,IF(AND('Tela de entrada'!$N$12='Contrato Flexível Prioridade'!A140,'Tela de entrada'!$S$15=""),1,2)))))))</f>
        <v>1</v>
      </c>
      <c r="F140">
        <v>1</v>
      </c>
      <c r="G140">
        <v>139</v>
      </c>
      <c r="H140">
        <v>1</v>
      </c>
      <c r="I140" s="1">
        <f>INDEX('Tela de entrada'!$C$20:$C$763,MATCH(G140,'Tela de entrada'!$B$20:$B$763,0),1)</f>
        <v>25</v>
      </c>
      <c r="J140">
        <v>0</v>
      </c>
      <c r="K140">
        <f t="shared" si="14"/>
        <v>25</v>
      </c>
      <c r="L140" s="1">
        <f>SUMIFS('Contrato Flexível Percentual'!$R$2:$R$745,'Contrato Flexível Percentual'!$C$2:$C$745,'Contrato Flexível Prioridade'!F140,'Contrato Flexível Percentual'!$D$2:$D$745,'Contrato Flexível Prioridade'!G140)+SUMIFS('Contrato Firme'!N$2:N$745,'Contrato Firme'!$C$2:$C$745,'Contrato Flexível Prioridade'!F140,'Contrato Flexível Percentual'!$D$2:$D$745,'Contrato Flexível Prioridade'!G140)+'Tela de entrada'!$O$13+'Tela de entrada'!$S$13</f>
        <v>14.672238654762884</v>
      </c>
      <c r="M140" s="1">
        <f t="shared" si="15"/>
        <v>10.327761345237116</v>
      </c>
      <c r="N140" s="1">
        <f>IF(D140=1,'Tela de entrada'!$O$14-'Tela de entrada'!$O$13,'Tela de entrada'!$S$14-'Tela de entrada'!$S$13)</f>
        <v>15</v>
      </c>
      <c r="O140" s="1">
        <f t="shared" si="16"/>
        <v>10.327761345237116</v>
      </c>
      <c r="P140" s="1">
        <f t="shared" si="17"/>
        <v>10.327761345237116</v>
      </c>
      <c r="Q140" s="1">
        <f>IF(D140=1,'Tela de entrada'!$O$13+P140,'Tela de entrada'!$S$13+P140)</f>
        <v>10.327761345237116</v>
      </c>
    </row>
    <row r="141" spans="1:17" x14ac:dyDescent="0.25">
      <c r="A141" t="str">
        <f t="shared" si="12"/>
        <v>Contrato 1</v>
      </c>
      <c r="B141" t="str">
        <f t="shared" si="13"/>
        <v>Contrato 1140</v>
      </c>
      <c r="C141">
        <v>1</v>
      </c>
      <c r="D141">
        <v>1</v>
      </c>
      <c r="E141">
        <f>IF(AND(A141='Tela de entrada'!$R$12,'Tela de entrada'!$S$15=1),1,IF(AND(A141='Tela de entrada'!$R$12,'Tela de entrada'!$S$15="",'Tela de entrada'!$O$15=2),1,IF(AND('Tela de entrada'!$R$12='Contrato Flexível Prioridade'!A141,'Tela de entrada'!$S$15="",'Tela de entrada'!$O$15=""),2,IF(AND(A141='Tela de entrada'!$N$12,'Tela de entrada'!$O$15=1),1,IF(AND('Tela de entrada'!$N$12='Contrato Flexível Prioridade'!A141,'Tela de entrada'!$O$15=2),2,IF(AND('Tela de entrada'!$N$12='Contrato Flexível Prioridade'!A141,'Tela de entrada'!$O$15="",'Tela de entrada'!$S$15&lt;&gt;1),1,IF(AND('Tela de entrada'!$N$12='Contrato Flexível Prioridade'!A141,'Tela de entrada'!$S$15=""),1,2)))))))</f>
        <v>1</v>
      </c>
      <c r="F141">
        <v>1</v>
      </c>
      <c r="G141">
        <v>140</v>
      </c>
      <c r="H141">
        <v>1</v>
      </c>
      <c r="I141" s="1">
        <f>INDEX('Tela de entrada'!$C$20:$C$763,MATCH(G141,'Tela de entrada'!$B$20:$B$763,0),1)</f>
        <v>5</v>
      </c>
      <c r="J141">
        <v>0</v>
      </c>
      <c r="K141">
        <f t="shared" si="14"/>
        <v>5</v>
      </c>
      <c r="L141" s="1">
        <f>SUMIFS('Contrato Flexível Percentual'!$R$2:$R$745,'Contrato Flexível Percentual'!$C$2:$C$745,'Contrato Flexível Prioridade'!F141,'Contrato Flexível Percentual'!$D$2:$D$745,'Contrato Flexível Prioridade'!G141)+SUMIFS('Contrato Firme'!N$2:N$745,'Contrato Firme'!$C$2:$C$745,'Contrato Flexível Prioridade'!F141,'Contrato Flexível Percentual'!$D$2:$D$745,'Contrato Flexível Prioridade'!G141)+'Tela de entrada'!$O$13+'Tela de entrada'!$S$13</f>
        <v>4.7836603258165944</v>
      </c>
      <c r="M141" s="1">
        <f t="shared" si="15"/>
        <v>0.21633967418340561</v>
      </c>
      <c r="N141" s="1">
        <f>IF(D141=1,'Tela de entrada'!$O$14-'Tela de entrada'!$O$13,'Tela de entrada'!$S$14-'Tela de entrada'!$S$13)</f>
        <v>15</v>
      </c>
      <c r="O141" s="1">
        <f t="shared" si="16"/>
        <v>0.21633967418340561</v>
      </c>
      <c r="P141" s="1">
        <f t="shared" si="17"/>
        <v>0.21633967418340561</v>
      </c>
      <c r="Q141" s="1">
        <f>IF(D141=1,'Tela de entrada'!$O$13+P141,'Tela de entrada'!$S$13+P141)</f>
        <v>0.21633967418340561</v>
      </c>
    </row>
    <row r="142" spans="1:17" x14ac:dyDescent="0.25">
      <c r="A142" t="str">
        <f t="shared" si="12"/>
        <v>Contrato 1</v>
      </c>
      <c r="B142" t="str">
        <f t="shared" si="13"/>
        <v>Contrato 1141</v>
      </c>
      <c r="C142">
        <v>1</v>
      </c>
      <c r="D142">
        <v>1</v>
      </c>
      <c r="E142">
        <f>IF(AND(A142='Tela de entrada'!$R$12,'Tela de entrada'!$S$15=1),1,IF(AND(A142='Tela de entrada'!$R$12,'Tela de entrada'!$S$15="",'Tela de entrada'!$O$15=2),1,IF(AND('Tela de entrada'!$R$12='Contrato Flexível Prioridade'!A142,'Tela de entrada'!$S$15="",'Tela de entrada'!$O$15=""),2,IF(AND(A142='Tela de entrada'!$N$12,'Tela de entrada'!$O$15=1),1,IF(AND('Tela de entrada'!$N$12='Contrato Flexível Prioridade'!A142,'Tela de entrada'!$O$15=2),2,IF(AND('Tela de entrada'!$N$12='Contrato Flexível Prioridade'!A142,'Tela de entrada'!$O$15="",'Tela de entrada'!$S$15&lt;&gt;1),1,IF(AND('Tela de entrada'!$N$12='Contrato Flexível Prioridade'!A142,'Tela de entrada'!$S$15=""),1,2)))))))</f>
        <v>1</v>
      </c>
      <c r="F142">
        <v>1</v>
      </c>
      <c r="G142">
        <v>141</v>
      </c>
      <c r="H142">
        <v>1</v>
      </c>
      <c r="I142" s="1">
        <f>INDEX('Tela de entrada'!$C$20:$C$763,MATCH(G142,'Tela de entrada'!$B$20:$B$763,0),1)</f>
        <v>26</v>
      </c>
      <c r="J142">
        <v>0</v>
      </c>
      <c r="K142">
        <f t="shared" si="14"/>
        <v>26</v>
      </c>
      <c r="L142" s="1">
        <f>SUMIFS('Contrato Flexível Percentual'!$R$2:$R$745,'Contrato Flexível Percentual'!$C$2:$C$745,'Contrato Flexível Prioridade'!F142,'Contrato Flexível Percentual'!$D$2:$D$745,'Contrato Flexível Prioridade'!G142)+SUMIFS('Contrato Firme'!N$2:N$745,'Contrato Firme'!$C$2:$C$745,'Contrato Flexível Prioridade'!F142,'Contrato Flexível Percentual'!$D$2:$D$745,'Contrato Flexível Prioridade'!G142)+'Tela de entrada'!$O$13+'Tela de entrada'!$S$13</f>
        <v>15.219945184662567</v>
      </c>
      <c r="M142" s="1">
        <f t="shared" si="15"/>
        <v>10.780054815337433</v>
      </c>
      <c r="N142" s="1">
        <f>IF(D142=1,'Tela de entrada'!$O$14-'Tela de entrada'!$O$13,'Tela de entrada'!$S$14-'Tela de entrada'!$S$13)</f>
        <v>15</v>
      </c>
      <c r="O142" s="1">
        <f t="shared" si="16"/>
        <v>10.780054815337433</v>
      </c>
      <c r="P142" s="1">
        <f t="shared" si="17"/>
        <v>10.780054815337433</v>
      </c>
      <c r="Q142" s="1">
        <f>IF(D142=1,'Tela de entrada'!$O$13+P142,'Tela de entrada'!$S$13+P142)</f>
        <v>10.780054815337433</v>
      </c>
    </row>
    <row r="143" spans="1:17" x14ac:dyDescent="0.25">
      <c r="A143" t="str">
        <f t="shared" si="12"/>
        <v>Contrato 1</v>
      </c>
      <c r="B143" t="str">
        <f t="shared" si="13"/>
        <v>Contrato 1142</v>
      </c>
      <c r="C143">
        <v>1</v>
      </c>
      <c r="D143">
        <v>1</v>
      </c>
      <c r="E143">
        <f>IF(AND(A143='Tela de entrada'!$R$12,'Tela de entrada'!$S$15=1),1,IF(AND(A143='Tela de entrada'!$R$12,'Tela de entrada'!$S$15="",'Tela de entrada'!$O$15=2),1,IF(AND('Tela de entrada'!$R$12='Contrato Flexível Prioridade'!A143,'Tela de entrada'!$S$15="",'Tela de entrada'!$O$15=""),2,IF(AND(A143='Tela de entrada'!$N$12,'Tela de entrada'!$O$15=1),1,IF(AND('Tela de entrada'!$N$12='Contrato Flexível Prioridade'!A143,'Tela de entrada'!$O$15=2),2,IF(AND('Tela de entrada'!$N$12='Contrato Flexível Prioridade'!A143,'Tela de entrada'!$O$15="",'Tela de entrada'!$S$15&lt;&gt;1),1,IF(AND('Tela de entrada'!$N$12='Contrato Flexível Prioridade'!A143,'Tela de entrada'!$S$15=""),1,2)))))))</f>
        <v>1</v>
      </c>
      <c r="F143">
        <v>1</v>
      </c>
      <c r="G143">
        <v>142</v>
      </c>
      <c r="H143">
        <v>1</v>
      </c>
      <c r="I143" s="1">
        <f>INDEX('Tela de entrada'!$C$20:$C$763,MATCH(G143,'Tela de entrada'!$B$20:$B$763,0),1)</f>
        <v>35</v>
      </c>
      <c r="J143">
        <v>0</v>
      </c>
      <c r="K143">
        <f t="shared" si="14"/>
        <v>35</v>
      </c>
      <c r="L143" s="1">
        <f>SUMIFS('Contrato Flexível Percentual'!$R$2:$R$745,'Contrato Flexível Percentual'!$C$2:$C$745,'Contrato Flexível Prioridade'!F143,'Contrato Flexível Percentual'!$D$2:$D$745,'Contrato Flexível Prioridade'!G143)+SUMIFS('Contrato Firme'!N$2:N$745,'Contrato Firme'!$C$2:$C$745,'Contrato Flexível Prioridade'!F143,'Contrato Flexível Percentual'!$D$2:$D$745,'Contrato Flexível Prioridade'!G143)+'Tela de entrada'!$O$13+'Tela de entrada'!$S$13</f>
        <v>20.149303953759738</v>
      </c>
      <c r="M143" s="1">
        <f t="shared" si="15"/>
        <v>14.850696046240262</v>
      </c>
      <c r="N143" s="1">
        <f>IF(D143=1,'Tela de entrada'!$O$14-'Tela de entrada'!$O$13,'Tela de entrada'!$S$14-'Tela de entrada'!$S$13)</f>
        <v>15</v>
      </c>
      <c r="O143" s="1">
        <f t="shared" si="16"/>
        <v>14.850696046240262</v>
      </c>
      <c r="P143" s="1">
        <f t="shared" si="17"/>
        <v>14.850696046240262</v>
      </c>
      <c r="Q143" s="1">
        <f>IF(D143=1,'Tela de entrada'!$O$13+P143,'Tela de entrada'!$S$13+P143)</f>
        <v>14.850696046240262</v>
      </c>
    </row>
    <row r="144" spans="1:17" x14ac:dyDescent="0.25">
      <c r="A144" t="str">
        <f t="shared" si="12"/>
        <v>Contrato 1</v>
      </c>
      <c r="B144" t="str">
        <f t="shared" si="13"/>
        <v>Contrato 1143</v>
      </c>
      <c r="C144">
        <v>1</v>
      </c>
      <c r="D144">
        <v>1</v>
      </c>
      <c r="E144">
        <f>IF(AND(A144='Tela de entrada'!$R$12,'Tela de entrada'!$S$15=1),1,IF(AND(A144='Tela de entrada'!$R$12,'Tela de entrada'!$S$15="",'Tela de entrada'!$O$15=2),1,IF(AND('Tela de entrada'!$R$12='Contrato Flexível Prioridade'!A144,'Tela de entrada'!$S$15="",'Tela de entrada'!$O$15=""),2,IF(AND(A144='Tela de entrada'!$N$12,'Tela de entrada'!$O$15=1),1,IF(AND('Tela de entrada'!$N$12='Contrato Flexível Prioridade'!A144,'Tela de entrada'!$O$15=2),2,IF(AND('Tela de entrada'!$N$12='Contrato Flexível Prioridade'!A144,'Tela de entrada'!$O$15="",'Tela de entrada'!$S$15&lt;&gt;1),1,IF(AND('Tela de entrada'!$N$12='Contrato Flexível Prioridade'!A144,'Tela de entrada'!$S$15=""),1,2)))))))</f>
        <v>1</v>
      </c>
      <c r="F144">
        <v>1</v>
      </c>
      <c r="G144">
        <v>143</v>
      </c>
      <c r="H144">
        <v>1</v>
      </c>
      <c r="I144" s="1">
        <f>INDEX('Tela de entrada'!$C$20:$C$763,MATCH(G144,'Tela de entrada'!$B$20:$B$763,0),1)</f>
        <v>33</v>
      </c>
      <c r="J144">
        <v>0</v>
      </c>
      <c r="K144">
        <f t="shared" si="14"/>
        <v>33</v>
      </c>
      <c r="L144" s="1">
        <f>SUMIFS('Contrato Flexível Percentual'!$R$2:$R$745,'Contrato Flexível Percentual'!$C$2:$C$745,'Contrato Flexível Prioridade'!F144,'Contrato Flexível Percentual'!$D$2:$D$745,'Contrato Flexível Prioridade'!G144)+SUMIFS('Contrato Firme'!N$2:N$745,'Contrato Firme'!$C$2:$C$745,'Contrato Flexível Prioridade'!F144,'Contrato Flexível Percentual'!$D$2:$D$745,'Contrato Flexível Prioridade'!G144)+'Tela de entrada'!$O$13+'Tela de entrada'!$S$13</f>
        <v>19.053890893960364</v>
      </c>
      <c r="M144" s="1">
        <f t="shared" si="15"/>
        <v>13.946109106039636</v>
      </c>
      <c r="N144" s="1">
        <f>IF(D144=1,'Tela de entrada'!$O$14-'Tela de entrada'!$O$13,'Tela de entrada'!$S$14-'Tela de entrada'!$S$13)</f>
        <v>15</v>
      </c>
      <c r="O144" s="1">
        <f t="shared" si="16"/>
        <v>13.946109106039636</v>
      </c>
      <c r="P144" s="1">
        <f t="shared" si="17"/>
        <v>13.946109106039636</v>
      </c>
      <c r="Q144" s="1">
        <f>IF(D144=1,'Tela de entrada'!$O$13+P144,'Tela de entrada'!$S$13+P144)</f>
        <v>13.946109106039636</v>
      </c>
    </row>
    <row r="145" spans="1:17" x14ac:dyDescent="0.25">
      <c r="A145" t="str">
        <f t="shared" si="12"/>
        <v>Contrato 1</v>
      </c>
      <c r="B145" t="str">
        <f t="shared" si="13"/>
        <v>Contrato 1144</v>
      </c>
      <c r="C145">
        <v>1</v>
      </c>
      <c r="D145">
        <v>1</v>
      </c>
      <c r="E145">
        <f>IF(AND(A145='Tela de entrada'!$R$12,'Tela de entrada'!$S$15=1),1,IF(AND(A145='Tela de entrada'!$R$12,'Tela de entrada'!$S$15="",'Tela de entrada'!$O$15=2),1,IF(AND('Tela de entrada'!$R$12='Contrato Flexível Prioridade'!A145,'Tela de entrada'!$S$15="",'Tela de entrada'!$O$15=""),2,IF(AND(A145='Tela de entrada'!$N$12,'Tela de entrada'!$O$15=1),1,IF(AND('Tela de entrada'!$N$12='Contrato Flexível Prioridade'!A145,'Tela de entrada'!$O$15=2),2,IF(AND('Tela de entrada'!$N$12='Contrato Flexível Prioridade'!A145,'Tela de entrada'!$O$15="",'Tela de entrada'!$S$15&lt;&gt;1),1,IF(AND('Tela de entrada'!$N$12='Contrato Flexível Prioridade'!A145,'Tela de entrada'!$S$15=""),1,2)))))))</f>
        <v>1</v>
      </c>
      <c r="F145">
        <v>1</v>
      </c>
      <c r="G145">
        <v>144</v>
      </c>
      <c r="H145">
        <v>1</v>
      </c>
      <c r="I145" s="1">
        <f>INDEX('Tela de entrada'!$C$20:$C$763,MATCH(G145,'Tela de entrada'!$B$20:$B$763,0),1)</f>
        <v>5</v>
      </c>
      <c r="J145">
        <v>0</v>
      </c>
      <c r="K145">
        <f t="shared" si="14"/>
        <v>5</v>
      </c>
      <c r="L145" s="1">
        <f>SUMIFS('Contrato Flexível Percentual'!$R$2:$R$745,'Contrato Flexível Percentual'!$C$2:$C$745,'Contrato Flexível Prioridade'!F145,'Contrato Flexível Percentual'!$D$2:$D$745,'Contrato Flexível Prioridade'!G145)+SUMIFS('Contrato Firme'!N$2:N$745,'Contrato Firme'!$C$2:$C$745,'Contrato Flexível Prioridade'!F145,'Contrato Flexível Percentual'!$D$2:$D$745,'Contrato Flexível Prioridade'!G145)+'Tela de entrada'!$O$13+'Tela de entrada'!$S$13</f>
        <v>4.7836603258165944</v>
      </c>
      <c r="M145" s="1">
        <f t="shared" si="15"/>
        <v>0.21633967418340561</v>
      </c>
      <c r="N145" s="1">
        <f>IF(D145=1,'Tela de entrada'!$O$14-'Tela de entrada'!$O$13,'Tela de entrada'!$S$14-'Tela de entrada'!$S$13)</f>
        <v>15</v>
      </c>
      <c r="O145" s="1">
        <f t="shared" si="16"/>
        <v>0.21633967418340561</v>
      </c>
      <c r="P145" s="1">
        <f t="shared" si="17"/>
        <v>0.21633967418340561</v>
      </c>
      <c r="Q145" s="1">
        <f>IF(D145=1,'Tela de entrada'!$O$13+P145,'Tela de entrada'!$S$13+P145)</f>
        <v>0.21633967418340561</v>
      </c>
    </row>
    <row r="146" spans="1:17" x14ac:dyDescent="0.25">
      <c r="A146" t="str">
        <f t="shared" si="12"/>
        <v>Contrato 1</v>
      </c>
      <c r="B146" t="str">
        <f t="shared" si="13"/>
        <v>Contrato 1145</v>
      </c>
      <c r="C146">
        <v>1</v>
      </c>
      <c r="D146">
        <v>1</v>
      </c>
      <c r="E146">
        <f>IF(AND(A146='Tela de entrada'!$R$12,'Tela de entrada'!$S$15=1),1,IF(AND(A146='Tela de entrada'!$R$12,'Tela de entrada'!$S$15="",'Tela de entrada'!$O$15=2),1,IF(AND('Tela de entrada'!$R$12='Contrato Flexível Prioridade'!A146,'Tela de entrada'!$S$15="",'Tela de entrada'!$O$15=""),2,IF(AND(A146='Tela de entrada'!$N$12,'Tela de entrada'!$O$15=1),1,IF(AND('Tela de entrada'!$N$12='Contrato Flexível Prioridade'!A146,'Tela de entrada'!$O$15=2),2,IF(AND('Tela de entrada'!$N$12='Contrato Flexível Prioridade'!A146,'Tela de entrada'!$O$15="",'Tela de entrada'!$S$15&lt;&gt;1),1,IF(AND('Tela de entrada'!$N$12='Contrato Flexível Prioridade'!A146,'Tela de entrada'!$S$15=""),1,2)))))))</f>
        <v>1</v>
      </c>
      <c r="F146">
        <v>1</v>
      </c>
      <c r="G146">
        <v>145</v>
      </c>
      <c r="H146">
        <v>1</v>
      </c>
      <c r="I146" s="1">
        <f>INDEX('Tela de entrada'!$C$20:$C$763,MATCH(G146,'Tela de entrada'!$B$20:$B$763,0),1)</f>
        <v>29</v>
      </c>
      <c r="J146">
        <v>0</v>
      </c>
      <c r="K146">
        <f t="shared" si="14"/>
        <v>29</v>
      </c>
      <c r="L146" s="1">
        <f>SUMIFS('Contrato Flexível Percentual'!$R$2:$R$745,'Contrato Flexível Percentual'!$C$2:$C$745,'Contrato Flexível Prioridade'!F146,'Contrato Flexível Percentual'!$D$2:$D$745,'Contrato Flexível Prioridade'!G146)+SUMIFS('Contrato Firme'!N$2:N$745,'Contrato Firme'!$C$2:$C$745,'Contrato Flexível Prioridade'!F146,'Contrato Flexível Percentual'!$D$2:$D$745,'Contrato Flexível Prioridade'!G146)+'Tela de entrada'!$O$13+'Tela de entrada'!$S$13</f>
        <v>16.863064774361622</v>
      </c>
      <c r="M146" s="1">
        <f t="shared" si="15"/>
        <v>12.136935225638378</v>
      </c>
      <c r="N146" s="1">
        <f>IF(D146=1,'Tela de entrada'!$O$14-'Tela de entrada'!$O$13,'Tela de entrada'!$S$14-'Tela de entrada'!$S$13)</f>
        <v>15</v>
      </c>
      <c r="O146" s="1">
        <f t="shared" si="16"/>
        <v>12.136935225638378</v>
      </c>
      <c r="P146" s="1">
        <f t="shared" si="17"/>
        <v>12.136935225638378</v>
      </c>
      <c r="Q146" s="1">
        <f>IF(D146=1,'Tela de entrada'!$O$13+P146,'Tela de entrada'!$S$13+P146)</f>
        <v>12.136935225638378</v>
      </c>
    </row>
    <row r="147" spans="1:17" x14ac:dyDescent="0.25">
      <c r="A147" t="str">
        <f t="shared" si="12"/>
        <v>Contrato 1</v>
      </c>
      <c r="B147" t="str">
        <f t="shared" si="13"/>
        <v>Contrato 1146</v>
      </c>
      <c r="C147">
        <v>1</v>
      </c>
      <c r="D147">
        <v>1</v>
      </c>
      <c r="E147">
        <f>IF(AND(A147='Tela de entrada'!$R$12,'Tela de entrada'!$S$15=1),1,IF(AND(A147='Tela de entrada'!$R$12,'Tela de entrada'!$S$15="",'Tela de entrada'!$O$15=2),1,IF(AND('Tela de entrada'!$R$12='Contrato Flexível Prioridade'!A147,'Tela de entrada'!$S$15="",'Tela de entrada'!$O$15=""),2,IF(AND(A147='Tela de entrada'!$N$12,'Tela de entrada'!$O$15=1),1,IF(AND('Tela de entrada'!$N$12='Contrato Flexível Prioridade'!A147,'Tela de entrada'!$O$15=2),2,IF(AND('Tela de entrada'!$N$12='Contrato Flexível Prioridade'!A147,'Tela de entrada'!$O$15="",'Tela de entrada'!$S$15&lt;&gt;1),1,IF(AND('Tela de entrada'!$N$12='Contrato Flexível Prioridade'!A147,'Tela de entrada'!$S$15=""),1,2)))))))</f>
        <v>1</v>
      </c>
      <c r="F147">
        <v>1</v>
      </c>
      <c r="G147">
        <v>146</v>
      </c>
      <c r="H147">
        <v>1</v>
      </c>
      <c r="I147" s="1">
        <f>INDEX('Tela de entrada'!$C$20:$C$763,MATCH(G147,'Tela de entrada'!$B$20:$B$763,0),1)</f>
        <v>50</v>
      </c>
      <c r="J147">
        <v>0</v>
      </c>
      <c r="K147">
        <f t="shared" si="14"/>
        <v>50</v>
      </c>
      <c r="L147" s="1">
        <f>SUMIFS('Contrato Flexível Percentual'!$R$2:$R$745,'Contrato Flexível Percentual'!$C$2:$C$745,'Contrato Flexível Prioridade'!F147,'Contrato Flexível Percentual'!$D$2:$D$745,'Contrato Flexível Prioridade'!G147)+SUMIFS('Contrato Firme'!N$2:N$745,'Contrato Firme'!$C$2:$C$745,'Contrato Flexível Prioridade'!F147,'Contrato Flexível Percentual'!$D$2:$D$745,'Contrato Flexível Prioridade'!G147)+'Tela de entrada'!$O$13+'Tela de entrada'!$S$13</f>
        <v>25</v>
      </c>
      <c r="M147" s="1">
        <f t="shared" si="15"/>
        <v>25</v>
      </c>
      <c r="N147" s="1">
        <f>IF(D147=1,'Tela de entrada'!$O$14-'Tela de entrada'!$O$13,'Tela de entrada'!$S$14-'Tela de entrada'!$S$13)</f>
        <v>15</v>
      </c>
      <c r="O147" s="1">
        <f t="shared" si="16"/>
        <v>25</v>
      </c>
      <c r="P147" s="1">
        <f t="shared" si="17"/>
        <v>15</v>
      </c>
      <c r="Q147" s="1">
        <f>IF(D147=1,'Tela de entrada'!$O$13+P147,'Tela de entrada'!$S$13+P147)</f>
        <v>15</v>
      </c>
    </row>
    <row r="148" spans="1:17" x14ac:dyDescent="0.25">
      <c r="A148" t="str">
        <f t="shared" si="12"/>
        <v>Contrato 1</v>
      </c>
      <c r="B148" t="str">
        <f t="shared" si="13"/>
        <v>Contrato 1147</v>
      </c>
      <c r="C148">
        <v>1</v>
      </c>
      <c r="D148">
        <v>1</v>
      </c>
      <c r="E148">
        <f>IF(AND(A148='Tela de entrada'!$R$12,'Tela de entrada'!$S$15=1),1,IF(AND(A148='Tela de entrada'!$R$12,'Tela de entrada'!$S$15="",'Tela de entrada'!$O$15=2),1,IF(AND('Tela de entrada'!$R$12='Contrato Flexível Prioridade'!A148,'Tela de entrada'!$S$15="",'Tela de entrada'!$O$15=""),2,IF(AND(A148='Tela de entrada'!$N$12,'Tela de entrada'!$O$15=1),1,IF(AND('Tela de entrada'!$N$12='Contrato Flexível Prioridade'!A148,'Tela de entrada'!$O$15=2),2,IF(AND('Tela de entrada'!$N$12='Contrato Flexível Prioridade'!A148,'Tela de entrada'!$O$15="",'Tela de entrada'!$S$15&lt;&gt;1),1,IF(AND('Tela de entrada'!$N$12='Contrato Flexível Prioridade'!A148,'Tela de entrada'!$S$15=""),1,2)))))))</f>
        <v>1</v>
      </c>
      <c r="F148">
        <v>1</v>
      </c>
      <c r="G148">
        <v>147</v>
      </c>
      <c r="H148">
        <v>1</v>
      </c>
      <c r="I148" s="1">
        <f>INDEX('Tela de entrada'!$C$20:$C$763,MATCH(G148,'Tela de entrada'!$B$20:$B$763,0),1)</f>
        <v>50</v>
      </c>
      <c r="J148">
        <v>0</v>
      </c>
      <c r="K148">
        <f t="shared" si="14"/>
        <v>50</v>
      </c>
      <c r="L148" s="1">
        <f>SUMIFS('Contrato Flexível Percentual'!$R$2:$R$745,'Contrato Flexível Percentual'!$C$2:$C$745,'Contrato Flexível Prioridade'!F148,'Contrato Flexível Percentual'!$D$2:$D$745,'Contrato Flexível Prioridade'!G148)+SUMIFS('Contrato Firme'!N$2:N$745,'Contrato Firme'!$C$2:$C$745,'Contrato Flexível Prioridade'!F148,'Contrato Flexível Percentual'!$D$2:$D$745,'Contrato Flexível Prioridade'!G148)+'Tela de entrada'!$O$13+'Tela de entrada'!$S$13</f>
        <v>25</v>
      </c>
      <c r="M148" s="1">
        <f t="shared" si="15"/>
        <v>25</v>
      </c>
      <c r="N148" s="1">
        <f>IF(D148=1,'Tela de entrada'!$O$14-'Tela de entrada'!$O$13,'Tela de entrada'!$S$14-'Tela de entrada'!$S$13)</f>
        <v>15</v>
      </c>
      <c r="O148" s="1">
        <f t="shared" si="16"/>
        <v>25</v>
      </c>
      <c r="P148" s="1">
        <f t="shared" si="17"/>
        <v>15</v>
      </c>
      <c r="Q148" s="1">
        <f>IF(D148=1,'Tela de entrada'!$O$13+P148,'Tela de entrada'!$S$13+P148)</f>
        <v>15</v>
      </c>
    </row>
    <row r="149" spans="1:17" x14ac:dyDescent="0.25">
      <c r="A149" t="str">
        <f t="shared" si="12"/>
        <v>Contrato 1</v>
      </c>
      <c r="B149" t="str">
        <f t="shared" si="13"/>
        <v>Contrato 1148</v>
      </c>
      <c r="C149">
        <v>1</v>
      </c>
      <c r="D149">
        <v>1</v>
      </c>
      <c r="E149">
        <f>IF(AND(A149='Tela de entrada'!$R$12,'Tela de entrada'!$S$15=1),1,IF(AND(A149='Tela de entrada'!$R$12,'Tela de entrada'!$S$15="",'Tela de entrada'!$O$15=2),1,IF(AND('Tela de entrada'!$R$12='Contrato Flexível Prioridade'!A149,'Tela de entrada'!$S$15="",'Tela de entrada'!$O$15=""),2,IF(AND(A149='Tela de entrada'!$N$12,'Tela de entrada'!$O$15=1),1,IF(AND('Tela de entrada'!$N$12='Contrato Flexível Prioridade'!A149,'Tela de entrada'!$O$15=2),2,IF(AND('Tela de entrada'!$N$12='Contrato Flexível Prioridade'!A149,'Tela de entrada'!$O$15="",'Tela de entrada'!$S$15&lt;&gt;1),1,IF(AND('Tela de entrada'!$N$12='Contrato Flexível Prioridade'!A149,'Tela de entrada'!$S$15=""),1,2)))))))</f>
        <v>1</v>
      </c>
      <c r="F149">
        <v>1</v>
      </c>
      <c r="G149">
        <v>148</v>
      </c>
      <c r="H149">
        <v>1</v>
      </c>
      <c r="I149" s="1">
        <f>INDEX('Tela de entrada'!$C$20:$C$763,MATCH(G149,'Tela de entrada'!$B$20:$B$763,0),1)</f>
        <v>43</v>
      </c>
      <c r="J149">
        <v>0</v>
      </c>
      <c r="K149">
        <f t="shared" si="14"/>
        <v>43</v>
      </c>
      <c r="L149" s="1">
        <f>SUMIFS('Contrato Flexível Percentual'!$R$2:$R$745,'Contrato Flexível Percentual'!$C$2:$C$745,'Contrato Flexível Prioridade'!F149,'Contrato Flexível Percentual'!$D$2:$D$745,'Contrato Flexível Prioridade'!G149)+SUMIFS('Contrato Firme'!N$2:N$745,'Contrato Firme'!$C$2:$C$745,'Contrato Flexível Prioridade'!F149,'Contrato Flexível Percentual'!$D$2:$D$745,'Contrato Flexível Prioridade'!G149)+'Tela de entrada'!$O$13+'Tela de entrada'!$S$13</f>
        <v>23.6</v>
      </c>
      <c r="M149" s="1">
        <f t="shared" si="15"/>
        <v>19.399999999999999</v>
      </c>
      <c r="N149" s="1">
        <f>IF(D149=1,'Tela de entrada'!$O$14-'Tela de entrada'!$O$13,'Tela de entrada'!$S$14-'Tela de entrada'!$S$13)</f>
        <v>15</v>
      </c>
      <c r="O149" s="1">
        <f t="shared" si="16"/>
        <v>19.399999999999999</v>
      </c>
      <c r="P149" s="1">
        <f t="shared" si="17"/>
        <v>15</v>
      </c>
      <c r="Q149" s="1">
        <f>IF(D149=1,'Tela de entrada'!$O$13+P149,'Tela de entrada'!$S$13+P149)</f>
        <v>15</v>
      </c>
    </row>
    <row r="150" spans="1:17" x14ac:dyDescent="0.25">
      <c r="A150" t="str">
        <f t="shared" ref="A150:A213" si="18">IF(D150=1,"Contrato 1","Contrato 2")</f>
        <v>Contrato 1</v>
      </c>
      <c r="B150" t="str">
        <f t="shared" ref="B150:B213" si="19">CONCATENATE(IF(D150=1,"Contrato 1","Contrato 2"),G150)</f>
        <v>Contrato 1149</v>
      </c>
      <c r="C150">
        <v>1</v>
      </c>
      <c r="D150">
        <v>1</v>
      </c>
      <c r="E150">
        <f>IF(AND(A150='Tela de entrada'!$R$12,'Tela de entrada'!$S$15=1),1,IF(AND(A150='Tela de entrada'!$R$12,'Tela de entrada'!$S$15="",'Tela de entrada'!$O$15=2),1,IF(AND('Tela de entrada'!$R$12='Contrato Flexível Prioridade'!A150,'Tela de entrada'!$S$15="",'Tela de entrada'!$O$15=""),2,IF(AND(A150='Tela de entrada'!$N$12,'Tela de entrada'!$O$15=1),1,IF(AND('Tela de entrada'!$N$12='Contrato Flexível Prioridade'!A150,'Tela de entrada'!$O$15=2),2,IF(AND('Tela de entrada'!$N$12='Contrato Flexível Prioridade'!A150,'Tela de entrada'!$O$15="",'Tela de entrada'!$S$15&lt;&gt;1),1,IF(AND('Tela de entrada'!$N$12='Contrato Flexível Prioridade'!A150,'Tela de entrada'!$S$15=""),1,2)))))))</f>
        <v>1</v>
      </c>
      <c r="F150">
        <v>1</v>
      </c>
      <c r="G150">
        <v>149</v>
      </c>
      <c r="H150">
        <v>1</v>
      </c>
      <c r="I150" s="1">
        <f>INDEX('Tela de entrada'!$C$20:$C$763,MATCH(G150,'Tela de entrada'!$B$20:$B$763,0),1)</f>
        <v>33</v>
      </c>
      <c r="J150">
        <v>0</v>
      </c>
      <c r="K150">
        <f t="shared" si="14"/>
        <v>33</v>
      </c>
      <c r="L150" s="1">
        <f>SUMIFS('Contrato Flexível Percentual'!$R$2:$R$745,'Contrato Flexível Percentual'!$C$2:$C$745,'Contrato Flexível Prioridade'!F150,'Contrato Flexível Percentual'!$D$2:$D$745,'Contrato Flexível Prioridade'!G150)+SUMIFS('Contrato Firme'!N$2:N$745,'Contrato Firme'!$C$2:$C$745,'Contrato Flexível Prioridade'!F150,'Contrato Flexível Percentual'!$D$2:$D$745,'Contrato Flexível Prioridade'!G150)+'Tela de entrada'!$O$13+'Tela de entrada'!$S$13</f>
        <v>19.053890893960364</v>
      </c>
      <c r="M150" s="1">
        <f t="shared" si="15"/>
        <v>13.946109106039636</v>
      </c>
      <c r="N150" s="1">
        <f>IF(D150=1,'Tela de entrada'!$O$14-'Tela de entrada'!$O$13,'Tela de entrada'!$S$14-'Tela de entrada'!$S$13)</f>
        <v>15</v>
      </c>
      <c r="O150" s="1">
        <f t="shared" si="16"/>
        <v>13.946109106039636</v>
      </c>
      <c r="P150" s="1">
        <f t="shared" si="17"/>
        <v>13.946109106039636</v>
      </c>
      <c r="Q150" s="1">
        <f>IF(D150=1,'Tela de entrada'!$O$13+P150,'Tela de entrada'!$S$13+P150)</f>
        <v>13.946109106039636</v>
      </c>
    </row>
    <row r="151" spans="1:17" x14ac:dyDescent="0.25">
      <c r="A151" t="str">
        <f t="shared" si="18"/>
        <v>Contrato 1</v>
      </c>
      <c r="B151" t="str">
        <f t="shared" si="19"/>
        <v>Contrato 1150</v>
      </c>
      <c r="C151">
        <v>1</v>
      </c>
      <c r="D151">
        <v>1</v>
      </c>
      <c r="E151">
        <f>IF(AND(A151='Tela de entrada'!$R$12,'Tela de entrada'!$S$15=1),1,IF(AND(A151='Tela de entrada'!$R$12,'Tela de entrada'!$S$15="",'Tela de entrada'!$O$15=2),1,IF(AND('Tela de entrada'!$R$12='Contrato Flexível Prioridade'!A151,'Tela de entrada'!$S$15="",'Tela de entrada'!$O$15=""),2,IF(AND(A151='Tela de entrada'!$N$12,'Tela de entrada'!$O$15=1),1,IF(AND('Tela de entrada'!$N$12='Contrato Flexível Prioridade'!A151,'Tela de entrada'!$O$15=2),2,IF(AND('Tela de entrada'!$N$12='Contrato Flexível Prioridade'!A151,'Tela de entrada'!$O$15="",'Tela de entrada'!$S$15&lt;&gt;1),1,IF(AND('Tela de entrada'!$N$12='Contrato Flexível Prioridade'!A151,'Tela de entrada'!$S$15=""),1,2)))))))</f>
        <v>1</v>
      </c>
      <c r="F151">
        <v>1</v>
      </c>
      <c r="G151">
        <v>150</v>
      </c>
      <c r="H151">
        <v>1</v>
      </c>
      <c r="I151" s="1">
        <f>INDEX('Tela de entrada'!$C$20:$C$763,MATCH(G151,'Tela de entrada'!$B$20:$B$763,0),1)</f>
        <v>22</v>
      </c>
      <c r="J151">
        <v>0</v>
      </c>
      <c r="K151">
        <f t="shared" si="14"/>
        <v>22</v>
      </c>
      <c r="L151" s="1">
        <f>SUMIFS('Contrato Flexível Percentual'!$R$2:$R$745,'Contrato Flexível Percentual'!$C$2:$C$745,'Contrato Flexível Prioridade'!F151,'Contrato Flexível Percentual'!$D$2:$D$745,'Contrato Flexível Prioridade'!G151)+SUMIFS('Contrato Firme'!N$2:N$745,'Contrato Firme'!$C$2:$C$745,'Contrato Flexível Prioridade'!F151,'Contrato Flexível Percentual'!$D$2:$D$745,'Contrato Flexível Prioridade'!G151)+'Tela de entrada'!$O$13+'Tela de entrada'!$S$13</f>
        <v>13.029119065063828</v>
      </c>
      <c r="M151" s="1">
        <f t="shared" si="15"/>
        <v>8.9708809349361722</v>
      </c>
      <c r="N151" s="1">
        <f>IF(D151=1,'Tela de entrada'!$O$14-'Tela de entrada'!$O$13,'Tela de entrada'!$S$14-'Tela de entrada'!$S$13)</f>
        <v>15</v>
      </c>
      <c r="O151" s="1">
        <f t="shared" si="16"/>
        <v>8.9708809349361722</v>
      </c>
      <c r="P151" s="1">
        <f t="shared" si="17"/>
        <v>8.9708809349361722</v>
      </c>
      <c r="Q151" s="1">
        <f>IF(D151=1,'Tela de entrada'!$O$13+P151,'Tela de entrada'!$S$13+P151)</f>
        <v>8.9708809349361722</v>
      </c>
    </row>
    <row r="152" spans="1:17" x14ac:dyDescent="0.25">
      <c r="A152" t="str">
        <f t="shared" si="18"/>
        <v>Contrato 1</v>
      </c>
      <c r="B152" t="str">
        <f t="shared" si="19"/>
        <v>Contrato 1151</v>
      </c>
      <c r="C152">
        <v>1</v>
      </c>
      <c r="D152">
        <v>1</v>
      </c>
      <c r="E152">
        <f>IF(AND(A152='Tela de entrada'!$R$12,'Tela de entrada'!$S$15=1),1,IF(AND(A152='Tela de entrada'!$R$12,'Tela de entrada'!$S$15="",'Tela de entrada'!$O$15=2),1,IF(AND('Tela de entrada'!$R$12='Contrato Flexível Prioridade'!A152,'Tela de entrada'!$S$15="",'Tela de entrada'!$O$15=""),2,IF(AND(A152='Tela de entrada'!$N$12,'Tela de entrada'!$O$15=1),1,IF(AND('Tela de entrada'!$N$12='Contrato Flexível Prioridade'!A152,'Tela de entrada'!$O$15=2),2,IF(AND('Tela de entrada'!$N$12='Contrato Flexível Prioridade'!A152,'Tela de entrada'!$O$15="",'Tela de entrada'!$S$15&lt;&gt;1),1,IF(AND('Tela de entrada'!$N$12='Contrato Flexível Prioridade'!A152,'Tela de entrada'!$S$15=""),1,2)))))))</f>
        <v>1</v>
      </c>
      <c r="F152">
        <v>1</v>
      </c>
      <c r="G152">
        <v>151</v>
      </c>
      <c r="H152">
        <v>1</v>
      </c>
      <c r="I152" s="1">
        <f>INDEX('Tela de entrada'!$C$20:$C$763,MATCH(G152,'Tela de entrada'!$B$20:$B$763,0),1)</f>
        <v>23</v>
      </c>
      <c r="J152">
        <v>0</v>
      </c>
      <c r="K152">
        <f t="shared" si="14"/>
        <v>23</v>
      </c>
      <c r="L152" s="1">
        <f>SUMIFS('Contrato Flexível Percentual'!$R$2:$R$745,'Contrato Flexível Percentual'!$C$2:$C$745,'Contrato Flexível Prioridade'!F152,'Contrato Flexível Percentual'!$D$2:$D$745,'Contrato Flexível Prioridade'!G152)+SUMIFS('Contrato Firme'!N$2:N$745,'Contrato Firme'!$C$2:$C$745,'Contrato Flexível Prioridade'!F152,'Contrato Flexível Percentual'!$D$2:$D$745,'Contrato Flexível Prioridade'!G152)+'Tela de entrada'!$O$13+'Tela de entrada'!$S$13</f>
        <v>13.576825594963511</v>
      </c>
      <c r="M152" s="1">
        <f t="shared" si="15"/>
        <v>9.4231744050364892</v>
      </c>
      <c r="N152" s="1">
        <f>IF(D152=1,'Tela de entrada'!$O$14-'Tela de entrada'!$O$13,'Tela de entrada'!$S$14-'Tela de entrada'!$S$13)</f>
        <v>15</v>
      </c>
      <c r="O152" s="1">
        <f t="shared" si="16"/>
        <v>9.4231744050364892</v>
      </c>
      <c r="P152" s="1">
        <f t="shared" si="17"/>
        <v>9.4231744050364892</v>
      </c>
      <c r="Q152" s="1">
        <f>IF(D152=1,'Tela de entrada'!$O$13+P152,'Tela de entrada'!$S$13+P152)</f>
        <v>9.4231744050364892</v>
      </c>
    </row>
    <row r="153" spans="1:17" x14ac:dyDescent="0.25">
      <c r="A153" t="str">
        <f t="shared" si="18"/>
        <v>Contrato 1</v>
      </c>
      <c r="B153" t="str">
        <f t="shared" si="19"/>
        <v>Contrato 1152</v>
      </c>
      <c r="C153">
        <v>1</v>
      </c>
      <c r="D153">
        <v>1</v>
      </c>
      <c r="E153">
        <f>IF(AND(A153='Tela de entrada'!$R$12,'Tela de entrada'!$S$15=1),1,IF(AND(A153='Tela de entrada'!$R$12,'Tela de entrada'!$S$15="",'Tela de entrada'!$O$15=2),1,IF(AND('Tela de entrada'!$R$12='Contrato Flexível Prioridade'!A153,'Tela de entrada'!$S$15="",'Tela de entrada'!$O$15=""),2,IF(AND(A153='Tela de entrada'!$N$12,'Tela de entrada'!$O$15=1),1,IF(AND('Tela de entrada'!$N$12='Contrato Flexível Prioridade'!A153,'Tela de entrada'!$O$15=2),2,IF(AND('Tela de entrada'!$N$12='Contrato Flexível Prioridade'!A153,'Tela de entrada'!$O$15="",'Tela de entrada'!$S$15&lt;&gt;1),1,IF(AND('Tela de entrada'!$N$12='Contrato Flexível Prioridade'!A153,'Tela de entrada'!$S$15=""),1,2)))))))</f>
        <v>1</v>
      </c>
      <c r="F153">
        <v>1</v>
      </c>
      <c r="G153">
        <v>152</v>
      </c>
      <c r="H153">
        <v>1</v>
      </c>
      <c r="I153" s="1">
        <f>INDEX('Tela de entrada'!$C$20:$C$763,MATCH(G153,'Tela de entrada'!$B$20:$B$763,0),1)</f>
        <v>29</v>
      </c>
      <c r="J153">
        <v>0</v>
      </c>
      <c r="K153">
        <f t="shared" si="14"/>
        <v>29</v>
      </c>
      <c r="L153" s="1">
        <f>SUMIFS('Contrato Flexível Percentual'!$R$2:$R$745,'Contrato Flexível Percentual'!$C$2:$C$745,'Contrato Flexível Prioridade'!F153,'Contrato Flexível Percentual'!$D$2:$D$745,'Contrato Flexível Prioridade'!G153)+SUMIFS('Contrato Firme'!N$2:N$745,'Contrato Firme'!$C$2:$C$745,'Contrato Flexível Prioridade'!F153,'Contrato Flexível Percentual'!$D$2:$D$745,'Contrato Flexível Prioridade'!G153)+'Tela de entrada'!$O$13+'Tela de entrada'!$S$13</f>
        <v>16.863064774361622</v>
      </c>
      <c r="M153" s="1">
        <f t="shared" si="15"/>
        <v>12.136935225638378</v>
      </c>
      <c r="N153" s="1">
        <f>IF(D153=1,'Tela de entrada'!$O$14-'Tela de entrada'!$O$13,'Tela de entrada'!$S$14-'Tela de entrada'!$S$13)</f>
        <v>15</v>
      </c>
      <c r="O153" s="1">
        <f t="shared" si="16"/>
        <v>12.136935225638378</v>
      </c>
      <c r="P153" s="1">
        <f t="shared" si="17"/>
        <v>12.136935225638378</v>
      </c>
      <c r="Q153" s="1">
        <f>IF(D153=1,'Tela de entrada'!$O$13+P153,'Tela de entrada'!$S$13+P153)</f>
        <v>12.136935225638378</v>
      </c>
    </row>
    <row r="154" spans="1:17" x14ac:dyDescent="0.25">
      <c r="A154" t="str">
        <f t="shared" si="18"/>
        <v>Contrato 1</v>
      </c>
      <c r="B154" t="str">
        <f t="shared" si="19"/>
        <v>Contrato 1153</v>
      </c>
      <c r="C154">
        <v>1</v>
      </c>
      <c r="D154">
        <v>1</v>
      </c>
      <c r="E154">
        <f>IF(AND(A154='Tela de entrada'!$R$12,'Tela de entrada'!$S$15=1),1,IF(AND(A154='Tela de entrada'!$R$12,'Tela de entrada'!$S$15="",'Tela de entrada'!$O$15=2),1,IF(AND('Tela de entrada'!$R$12='Contrato Flexível Prioridade'!A154,'Tela de entrada'!$S$15="",'Tela de entrada'!$O$15=""),2,IF(AND(A154='Tela de entrada'!$N$12,'Tela de entrada'!$O$15=1),1,IF(AND('Tela de entrada'!$N$12='Contrato Flexível Prioridade'!A154,'Tela de entrada'!$O$15=2),2,IF(AND('Tela de entrada'!$N$12='Contrato Flexível Prioridade'!A154,'Tela de entrada'!$O$15="",'Tela de entrada'!$S$15&lt;&gt;1),1,IF(AND('Tela de entrada'!$N$12='Contrato Flexível Prioridade'!A154,'Tela de entrada'!$S$15=""),1,2)))))))</f>
        <v>1</v>
      </c>
      <c r="F154">
        <v>1</v>
      </c>
      <c r="G154">
        <v>153</v>
      </c>
      <c r="H154">
        <v>1</v>
      </c>
      <c r="I154" s="1">
        <f>INDEX('Tela de entrada'!$C$20:$C$763,MATCH(G154,'Tela de entrada'!$B$20:$B$763,0),1)</f>
        <v>11</v>
      </c>
      <c r="J154">
        <v>0</v>
      </c>
      <c r="K154">
        <f t="shared" si="14"/>
        <v>11</v>
      </c>
      <c r="L154" s="1">
        <f>SUMIFS('Contrato Flexível Percentual'!$R$2:$R$745,'Contrato Flexível Percentual'!$C$2:$C$745,'Contrato Flexível Prioridade'!F154,'Contrato Flexível Percentual'!$D$2:$D$745,'Contrato Flexível Prioridade'!G154)+SUMIFS('Contrato Firme'!N$2:N$745,'Contrato Firme'!$C$2:$C$745,'Contrato Flexível Prioridade'!F154,'Contrato Flexível Percentual'!$D$2:$D$745,'Contrato Flexível Prioridade'!G154)+'Tela de entrada'!$O$13+'Tela de entrada'!$S$13</f>
        <v>7.0043472361672849</v>
      </c>
      <c r="M154" s="1">
        <f t="shared" si="15"/>
        <v>3.9956527638327151</v>
      </c>
      <c r="N154" s="1">
        <f>IF(D154=1,'Tela de entrada'!$O$14-'Tela de entrada'!$O$13,'Tela de entrada'!$S$14-'Tela de entrada'!$S$13)</f>
        <v>15</v>
      </c>
      <c r="O154" s="1">
        <f t="shared" si="16"/>
        <v>3.9956527638327151</v>
      </c>
      <c r="P154" s="1">
        <f t="shared" si="17"/>
        <v>3.9956527638327151</v>
      </c>
      <c r="Q154" s="1">
        <f>IF(D154=1,'Tela de entrada'!$O$13+P154,'Tela de entrada'!$S$13+P154)</f>
        <v>3.9956527638327151</v>
      </c>
    </row>
    <row r="155" spans="1:17" x14ac:dyDescent="0.25">
      <c r="A155" t="str">
        <f t="shared" si="18"/>
        <v>Contrato 1</v>
      </c>
      <c r="B155" t="str">
        <f t="shared" si="19"/>
        <v>Contrato 1154</v>
      </c>
      <c r="C155">
        <v>1</v>
      </c>
      <c r="D155">
        <v>1</v>
      </c>
      <c r="E155">
        <f>IF(AND(A155='Tela de entrada'!$R$12,'Tela de entrada'!$S$15=1),1,IF(AND(A155='Tela de entrada'!$R$12,'Tela de entrada'!$S$15="",'Tela de entrada'!$O$15=2),1,IF(AND('Tela de entrada'!$R$12='Contrato Flexível Prioridade'!A155,'Tela de entrada'!$S$15="",'Tela de entrada'!$O$15=""),2,IF(AND(A155='Tela de entrada'!$N$12,'Tela de entrada'!$O$15=1),1,IF(AND('Tela de entrada'!$N$12='Contrato Flexível Prioridade'!A155,'Tela de entrada'!$O$15=2),2,IF(AND('Tela de entrada'!$N$12='Contrato Flexível Prioridade'!A155,'Tela de entrada'!$O$15="",'Tela de entrada'!$S$15&lt;&gt;1),1,IF(AND('Tela de entrada'!$N$12='Contrato Flexível Prioridade'!A155,'Tela de entrada'!$S$15=""),1,2)))))))</f>
        <v>1</v>
      </c>
      <c r="F155">
        <v>1</v>
      </c>
      <c r="G155">
        <v>154</v>
      </c>
      <c r="H155">
        <v>1</v>
      </c>
      <c r="I155" s="1">
        <f>INDEX('Tela de entrada'!$C$20:$C$763,MATCH(G155,'Tela de entrada'!$B$20:$B$763,0),1)</f>
        <v>28</v>
      </c>
      <c r="J155">
        <v>0</v>
      </c>
      <c r="K155">
        <f t="shared" si="14"/>
        <v>28</v>
      </c>
      <c r="L155" s="1">
        <f>SUMIFS('Contrato Flexível Percentual'!$R$2:$R$745,'Contrato Flexível Percentual'!$C$2:$C$745,'Contrato Flexível Prioridade'!F155,'Contrato Flexível Percentual'!$D$2:$D$745,'Contrato Flexível Prioridade'!G155)+SUMIFS('Contrato Firme'!N$2:N$745,'Contrato Firme'!$C$2:$C$745,'Contrato Flexível Prioridade'!F155,'Contrato Flexível Percentual'!$D$2:$D$745,'Contrato Flexível Prioridade'!G155)+'Tela de entrada'!$O$13+'Tela de entrada'!$S$13</f>
        <v>16.31535824446194</v>
      </c>
      <c r="M155" s="1">
        <f t="shared" si="15"/>
        <v>11.68464175553806</v>
      </c>
      <c r="N155" s="1">
        <f>IF(D155=1,'Tela de entrada'!$O$14-'Tela de entrada'!$O$13,'Tela de entrada'!$S$14-'Tela de entrada'!$S$13)</f>
        <v>15</v>
      </c>
      <c r="O155" s="1">
        <f t="shared" si="16"/>
        <v>11.68464175553806</v>
      </c>
      <c r="P155" s="1">
        <f t="shared" si="17"/>
        <v>11.68464175553806</v>
      </c>
      <c r="Q155" s="1">
        <f>IF(D155=1,'Tela de entrada'!$O$13+P155,'Tela de entrada'!$S$13+P155)</f>
        <v>11.68464175553806</v>
      </c>
    </row>
    <row r="156" spans="1:17" x14ac:dyDescent="0.25">
      <c r="A156" t="str">
        <f t="shared" si="18"/>
        <v>Contrato 1</v>
      </c>
      <c r="B156" t="str">
        <f t="shared" si="19"/>
        <v>Contrato 1155</v>
      </c>
      <c r="C156">
        <v>1</v>
      </c>
      <c r="D156">
        <v>1</v>
      </c>
      <c r="E156">
        <f>IF(AND(A156='Tela de entrada'!$R$12,'Tela de entrada'!$S$15=1),1,IF(AND(A156='Tela de entrada'!$R$12,'Tela de entrada'!$S$15="",'Tela de entrada'!$O$15=2),1,IF(AND('Tela de entrada'!$R$12='Contrato Flexível Prioridade'!A156,'Tela de entrada'!$S$15="",'Tela de entrada'!$O$15=""),2,IF(AND(A156='Tela de entrada'!$N$12,'Tela de entrada'!$O$15=1),1,IF(AND('Tela de entrada'!$N$12='Contrato Flexível Prioridade'!A156,'Tela de entrada'!$O$15=2),2,IF(AND('Tela de entrada'!$N$12='Contrato Flexível Prioridade'!A156,'Tela de entrada'!$O$15="",'Tela de entrada'!$S$15&lt;&gt;1),1,IF(AND('Tela de entrada'!$N$12='Contrato Flexível Prioridade'!A156,'Tela de entrada'!$S$15=""),1,2)))))))</f>
        <v>1</v>
      </c>
      <c r="F156">
        <v>1</v>
      </c>
      <c r="G156">
        <v>155</v>
      </c>
      <c r="H156">
        <v>1</v>
      </c>
      <c r="I156" s="1">
        <f>INDEX('Tela de entrada'!$C$20:$C$763,MATCH(G156,'Tela de entrada'!$B$20:$B$763,0),1)</f>
        <v>40</v>
      </c>
      <c r="J156">
        <v>0</v>
      </c>
      <c r="K156">
        <f t="shared" si="14"/>
        <v>40</v>
      </c>
      <c r="L156" s="1">
        <f>SUMIFS('Contrato Flexível Percentual'!$R$2:$R$745,'Contrato Flexível Percentual'!$C$2:$C$745,'Contrato Flexível Prioridade'!F156,'Contrato Flexível Percentual'!$D$2:$D$745,'Contrato Flexível Prioridade'!G156)+SUMIFS('Contrato Firme'!N$2:N$745,'Contrato Firme'!$C$2:$C$745,'Contrato Flexível Prioridade'!F156,'Contrato Flexível Percentual'!$D$2:$D$745,'Contrato Flexível Prioridade'!G156)+'Tela de entrada'!$O$13+'Tela de entrada'!$S$13</f>
        <v>22.887836603258165</v>
      </c>
      <c r="M156" s="1">
        <f t="shared" si="15"/>
        <v>17.112163396741835</v>
      </c>
      <c r="N156" s="1">
        <f>IF(D156=1,'Tela de entrada'!$O$14-'Tela de entrada'!$O$13,'Tela de entrada'!$S$14-'Tela de entrada'!$S$13)</f>
        <v>15</v>
      </c>
      <c r="O156" s="1">
        <f t="shared" si="16"/>
        <v>17.112163396741835</v>
      </c>
      <c r="P156" s="1">
        <f t="shared" si="17"/>
        <v>15</v>
      </c>
      <c r="Q156" s="1">
        <f>IF(D156=1,'Tela de entrada'!$O$13+P156,'Tela de entrada'!$S$13+P156)</f>
        <v>15</v>
      </c>
    </row>
    <row r="157" spans="1:17" x14ac:dyDescent="0.25">
      <c r="A157" t="str">
        <f t="shared" si="18"/>
        <v>Contrato 1</v>
      </c>
      <c r="B157" t="str">
        <f t="shared" si="19"/>
        <v>Contrato 1156</v>
      </c>
      <c r="C157">
        <v>1</v>
      </c>
      <c r="D157">
        <v>1</v>
      </c>
      <c r="E157">
        <f>IF(AND(A157='Tela de entrada'!$R$12,'Tela de entrada'!$S$15=1),1,IF(AND(A157='Tela de entrada'!$R$12,'Tela de entrada'!$S$15="",'Tela de entrada'!$O$15=2),1,IF(AND('Tela de entrada'!$R$12='Contrato Flexível Prioridade'!A157,'Tela de entrada'!$S$15="",'Tela de entrada'!$O$15=""),2,IF(AND(A157='Tela de entrada'!$N$12,'Tela de entrada'!$O$15=1),1,IF(AND('Tela de entrada'!$N$12='Contrato Flexível Prioridade'!A157,'Tela de entrada'!$O$15=2),2,IF(AND('Tela de entrada'!$N$12='Contrato Flexível Prioridade'!A157,'Tela de entrada'!$O$15="",'Tela de entrada'!$S$15&lt;&gt;1),1,IF(AND('Tela de entrada'!$N$12='Contrato Flexível Prioridade'!A157,'Tela de entrada'!$S$15=""),1,2)))))))</f>
        <v>1</v>
      </c>
      <c r="F157">
        <v>1</v>
      </c>
      <c r="G157">
        <v>156</v>
      </c>
      <c r="H157">
        <v>1</v>
      </c>
      <c r="I157" s="1">
        <f>INDEX('Tela de entrada'!$C$20:$C$763,MATCH(G157,'Tela de entrada'!$B$20:$B$763,0),1)</f>
        <v>41</v>
      </c>
      <c r="J157">
        <v>0</v>
      </c>
      <c r="K157">
        <f t="shared" si="14"/>
        <v>41</v>
      </c>
      <c r="L157" s="1">
        <f>SUMIFS('Contrato Flexível Percentual'!$R$2:$R$745,'Contrato Flexível Percentual'!$C$2:$C$745,'Contrato Flexível Prioridade'!F157,'Contrato Flexível Percentual'!$D$2:$D$745,'Contrato Flexível Prioridade'!G157)+SUMIFS('Contrato Firme'!N$2:N$745,'Contrato Firme'!$C$2:$C$745,'Contrato Flexível Prioridade'!F157,'Contrato Flexível Percentual'!$D$2:$D$745,'Contrato Flexível Prioridade'!G157)+'Tela de entrada'!$O$13+'Tela de entrada'!$S$13</f>
        <v>23.200000000000003</v>
      </c>
      <c r="M157" s="1">
        <f t="shared" si="15"/>
        <v>17.799999999999997</v>
      </c>
      <c r="N157" s="1">
        <f>IF(D157=1,'Tela de entrada'!$O$14-'Tela de entrada'!$O$13,'Tela de entrada'!$S$14-'Tela de entrada'!$S$13)</f>
        <v>15</v>
      </c>
      <c r="O157" s="1">
        <f t="shared" si="16"/>
        <v>17.799999999999997</v>
      </c>
      <c r="P157" s="1">
        <f t="shared" si="17"/>
        <v>15</v>
      </c>
      <c r="Q157" s="1">
        <f>IF(D157=1,'Tela de entrada'!$O$13+P157,'Tela de entrada'!$S$13+P157)</f>
        <v>15</v>
      </c>
    </row>
    <row r="158" spans="1:17" x14ac:dyDescent="0.25">
      <c r="A158" t="str">
        <f t="shared" si="18"/>
        <v>Contrato 1</v>
      </c>
      <c r="B158" t="str">
        <f t="shared" si="19"/>
        <v>Contrato 1157</v>
      </c>
      <c r="C158">
        <v>1</v>
      </c>
      <c r="D158">
        <v>1</v>
      </c>
      <c r="E158">
        <f>IF(AND(A158='Tela de entrada'!$R$12,'Tela de entrada'!$S$15=1),1,IF(AND(A158='Tela de entrada'!$R$12,'Tela de entrada'!$S$15="",'Tela de entrada'!$O$15=2),1,IF(AND('Tela de entrada'!$R$12='Contrato Flexível Prioridade'!A158,'Tela de entrada'!$S$15="",'Tela de entrada'!$O$15=""),2,IF(AND(A158='Tela de entrada'!$N$12,'Tela de entrada'!$O$15=1),1,IF(AND('Tela de entrada'!$N$12='Contrato Flexível Prioridade'!A158,'Tela de entrada'!$O$15=2),2,IF(AND('Tela de entrada'!$N$12='Contrato Flexível Prioridade'!A158,'Tela de entrada'!$O$15="",'Tela de entrada'!$S$15&lt;&gt;1),1,IF(AND('Tela de entrada'!$N$12='Contrato Flexível Prioridade'!A158,'Tela de entrada'!$S$15=""),1,2)))))))</f>
        <v>1</v>
      </c>
      <c r="F158">
        <v>1</v>
      </c>
      <c r="G158">
        <v>157</v>
      </c>
      <c r="H158">
        <v>1</v>
      </c>
      <c r="I158" s="1">
        <f>INDEX('Tela de entrada'!$C$20:$C$763,MATCH(G158,'Tela de entrada'!$B$20:$B$763,0),1)</f>
        <v>45</v>
      </c>
      <c r="J158">
        <v>0</v>
      </c>
      <c r="K158">
        <f t="shared" si="14"/>
        <v>45</v>
      </c>
      <c r="L158" s="1">
        <f>SUMIFS('Contrato Flexível Percentual'!$R$2:$R$745,'Contrato Flexível Percentual'!$C$2:$C$745,'Contrato Flexível Prioridade'!F158,'Contrato Flexível Percentual'!$D$2:$D$745,'Contrato Flexível Prioridade'!G158)+SUMIFS('Contrato Firme'!N$2:N$745,'Contrato Firme'!$C$2:$C$745,'Contrato Flexível Prioridade'!F158,'Contrato Flexível Percentual'!$D$2:$D$745,'Contrato Flexível Prioridade'!G158)+'Tela de entrada'!$O$13+'Tela de entrada'!$S$13</f>
        <v>24</v>
      </c>
      <c r="M158" s="1">
        <f t="shared" si="15"/>
        <v>21</v>
      </c>
      <c r="N158" s="1">
        <f>IF(D158=1,'Tela de entrada'!$O$14-'Tela de entrada'!$O$13,'Tela de entrada'!$S$14-'Tela de entrada'!$S$13)</f>
        <v>15</v>
      </c>
      <c r="O158" s="1">
        <f t="shared" si="16"/>
        <v>21</v>
      </c>
      <c r="P158" s="1">
        <f t="shared" si="17"/>
        <v>15</v>
      </c>
      <c r="Q158" s="1">
        <f>IF(D158=1,'Tela de entrada'!$O$13+P158,'Tela de entrada'!$S$13+P158)</f>
        <v>15</v>
      </c>
    </row>
    <row r="159" spans="1:17" x14ac:dyDescent="0.25">
      <c r="A159" t="str">
        <f t="shared" si="18"/>
        <v>Contrato 1</v>
      </c>
      <c r="B159" t="str">
        <f t="shared" si="19"/>
        <v>Contrato 1158</v>
      </c>
      <c r="C159">
        <v>1</v>
      </c>
      <c r="D159">
        <v>1</v>
      </c>
      <c r="E159">
        <f>IF(AND(A159='Tela de entrada'!$R$12,'Tela de entrada'!$S$15=1),1,IF(AND(A159='Tela de entrada'!$R$12,'Tela de entrada'!$S$15="",'Tela de entrada'!$O$15=2),1,IF(AND('Tela de entrada'!$R$12='Contrato Flexível Prioridade'!A159,'Tela de entrada'!$S$15="",'Tela de entrada'!$O$15=""),2,IF(AND(A159='Tela de entrada'!$N$12,'Tela de entrada'!$O$15=1),1,IF(AND('Tela de entrada'!$N$12='Contrato Flexível Prioridade'!A159,'Tela de entrada'!$O$15=2),2,IF(AND('Tela de entrada'!$N$12='Contrato Flexível Prioridade'!A159,'Tela de entrada'!$O$15="",'Tela de entrada'!$S$15&lt;&gt;1),1,IF(AND('Tela de entrada'!$N$12='Contrato Flexível Prioridade'!A159,'Tela de entrada'!$S$15=""),1,2)))))))</f>
        <v>1</v>
      </c>
      <c r="F159">
        <v>1</v>
      </c>
      <c r="G159">
        <v>158</v>
      </c>
      <c r="H159">
        <v>1</v>
      </c>
      <c r="I159" s="1">
        <f>INDEX('Tela de entrada'!$C$20:$C$763,MATCH(G159,'Tela de entrada'!$B$20:$B$763,0),1)</f>
        <v>44</v>
      </c>
      <c r="J159">
        <v>0</v>
      </c>
      <c r="K159">
        <f t="shared" si="14"/>
        <v>44</v>
      </c>
      <c r="L159" s="1">
        <f>SUMIFS('Contrato Flexível Percentual'!$R$2:$R$745,'Contrato Flexível Percentual'!$C$2:$C$745,'Contrato Flexível Prioridade'!F159,'Contrato Flexível Percentual'!$D$2:$D$745,'Contrato Flexível Prioridade'!G159)+SUMIFS('Contrato Firme'!N$2:N$745,'Contrato Firme'!$C$2:$C$745,'Contrato Flexível Prioridade'!F159,'Contrato Flexível Percentual'!$D$2:$D$745,'Contrato Flexível Prioridade'!G159)+'Tela de entrada'!$O$13+'Tela de entrada'!$S$13</f>
        <v>23.8</v>
      </c>
      <c r="M159" s="1">
        <f t="shared" si="15"/>
        <v>20.2</v>
      </c>
      <c r="N159" s="1">
        <f>IF(D159=1,'Tela de entrada'!$O$14-'Tela de entrada'!$O$13,'Tela de entrada'!$S$14-'Tela de entrada'!$S$13)</f>
        <v>15</v>
      </c>
      <c r="O159" s="1">
        <f t="shared" si="16"/>
        <v>20.2</v>
      </c>
      <c r="P159" s="1">
        <f t="shared" si="17"/>
        <v>15</v>
      </c>
      <c r="Q159" s="1">
        <f>IF(D159=1,'Tela de entrada'!$O$13+P159,'Tela de entrada'!$S$13+P159)</f>
        <v>15</v>
      </c>
    </row>
    <row r="160" spans="1:17" x14ac:dyDescent="0.25">
      <c r="A160" t="str">
        <f t="shared" si="18"/>
        <v>Contrato 1</v>
      </c>
      <c r="B160" t="str">
        <f t="shared" si="19"/>
        <v>Contrato 1159</v>
      </c>
      <c r="C160">
        <v>1</v>
      </c>
      <c r="D160">
        <v>1</v>
      </c>
      <c r="E160">
        <f>IF(AND(A160='Tela de entrada'!$R$12,'Tela de entrada'!$S$15=1),1,IF(AND(A160='Tela de entrada'!$R$12,'Tela de entrada'!$S$15="",'Tela de entrada'!$O$15=2),1,IF(AND('Tela de entrada'!$R$12='Contrato Flexível Prioridade'!A160,'Tela de entrada'!$S$15="",'Tela de entrada'!$O$15=""),2,IF(AND(A160='Tela de entrada'!$N$12,'Tela de entrada'!$O$15=1),1,IF(AND('Tela de entrada'!$N$12='Contrato Flexível Prioridade'!A160,'Tela de entrada'!$O$15=2),2,IF(AND('Tela de entrada'!$N$12='Contrato Flexível Prioridade'!A160,'Tela de entrada'!$O$15="",'Tela de entrada'!$S$15&lt;&gt;1),1,IF(AND('Tela de entrada'!$N$12='Contrato Flexível Prioridade'!A160,'Tela de entrada'!$S$15=""),1,2)))))))</f>
        <v>1</v>
      </c>
      <c r="F160">
        <v>1</v>
      </c>
      <c r="G160">
        <v>159</v>
      </c>
      <c r="H160">
        <v>1</v>
      </c>
      <c r="I160" s="1">
        <f>INDEX('Tela de entrada'!$C$20:$C$763,MATCH(G160,'Tela de entrada'!$B$20:$B$763,0),1)</f>
        <v>43</v>
      </c>
      <c r="J160">
        <v>0</v>
      </c>
      <c r="K160">
        <f t="shared" si="14"/>
        <v>43</v>
      </c>
      <c r="L160" s="1">
        <f>SUMIFS('Contrato Flexível Percentual'!$R$2:$R$745,'Contrato Flexível Percentual'!$C$2:$C$745,'Contrato Flexível Prioridade'!F160,'Contrato Flexível Percentual'!$D$2:$D$745,'Contrato Flexível Prioridade'!G160)+SUMIFS('Contrato Firme'!N$2:N$745,'Contrato Firme'!$C$2:$C$745,'Contrato Flexível Prioridade'!F160,'Contrato Flexível Percentual'!$D$2:$D$745,'Contrato Flexível Prioridade'!G160)+'Tela de entrada'!$O$13+'Tela de entrada'!$S$13</f>
        <v>23.6</v>
      </c>
      <c r="M160" s="1">
        <f t="shared" si="15"/>
        <v>19.399999999999999</v>
      </c>
      <c r="N160" s="1">
        <f>IF(D160=1,'Tela de entrada'!$O$14-'Tela de entrada'!$O$13,'Tela de entrada'!$S$14-'Tela de entrada'!$S$13)</f>
        <v>15</v>
      </c>
      <c r="O160" s="1">
        <f t="shared" si="16"/>
        <v>19.399999999999999</v>
      </c>
      <c r="P160" s="1">
        <f t="shared" si="17"/>
        <v>15</v>
      </c>
      <c r="Q160" s="1">
        <f>IF(D160=1,'Tela de entrada'!$O$13+P160,'Tela de entrada'!$S$13+P160)</f>
        <v>15</v>
      </c>
    </row>
    <row r="161" spans="1:17" x14ac:dyDescent="0.25">
      <c r="A161" t="str">
        <f t="shared" si="18"/>
        <v>Contrato 1</v>
      </c>
      <c r="B161" t="str">
        <f t="shared" si="19"/>
        <v>Contrato 1160</v>
      </c>
      <c r="C161">
        <v>1</v>
      </c>
      <c r="D161">
        <v>1</v>
      </c>
      <c r="E161">
        <f>IF(AND(A161='Tela de entrada'!$R$12,'Tela de entrada'!$S$15=1),1,IF(AND(A161='Tela de entrada'!$R$12,'Tela de entrada'!$S$15="",'Tela de entrada'!$O$15=2),1,IF(AND('Tela de entrada'!$R$12='Contrato Flexível Prioridade'!A161,'Tela de entrada'!$S$15="",'Tela de entrada'!$O$15=""),2,IF(AND(A161='Tela de entrada'!$N$12,'Tela de entrada'!$O$15=1),1,IF(AND('Tela de entrada'!$N$12='Contrato Flexível Prioridade'!A161,'Tela de entrada'!$O$15=2),2,IF(AND('Tela de entrada'!$N$12='Contrato Flexível Prioridade'!A161,'Tela de entrada'!$O$15="",'Tela de entrada'!$S$15&lt;&gt;1),1,IF(AND('Tela de entrada'!$N$12='Contrato Flexível Prioridade'!A161,'Tela de entrada'!$S$15=""),1,2)))))))</f>
        <v>1</v>
      </c>
      <c r="F161">
        <v>1</v>
      </c>
      <c r="G161">
        <v>160</v>
      </c>
      <c r="H161">
        <v>1</v>
      </c>
      <c r="I161" s="1">
        <f>INDEX('Tela de entrada'!$C$20:$C$763,MATCH(G161,'Tela de entrada'!$B$20:$B$763,0),1)</f>
        <v>12</v>
      </c>
      <c r="J161">
        <v>0</v>
      </c>
      <c r="K161">
        <f t="shared" si="14"/>
        <v>12</v>
      </c>
      <c r="L161" s="1">
        <f>SUMIFS('Contrato Flexível Percentual'!$R$2:$R$745,'Contrato Flexível Percentual'!$C$2:$C$745,'Contrato Flexível Prioridade'!F161,'Contrato Flexível Percentual'!$D$2:$D$745,'Contrato Flexível Prioridade'!G161)+SUMIFS('Contrato Firme'!N$2:N$745,'Contrato Firme'!$C$2:$C$745,'Contrato Flexível Prioridade'!F161,'Contrato Flexível Percentual'!$D$2:$D$745,'Contrato Flexível Prioridade'!G161)+'Tela de entrada'!$O$13+'Tela de entrada'!$S$13</f>
        <v>7.5520537660669707</v>
      </c>
      <c r="M161" s="1">
        <f t="shared" si="15"/>
        <v>4.4479462339330293</v>
      </c>
      <c r="N161" s="1">
        <f>IF(D161=1,'Tela de entrada'!$O$14-'Tela de entrada'!$O$13,'Tela de entrada'!$S$14-'Tela de entrada'!$S$13)</f>
        <v>15</v>
      </c>
      <c r="O161" s="1">
        <f t="shared" si="16"/>
        <v>4.4479462339330293</v>
      </c>
      <c r="P161" s="1">
        <f t="shared" si="17"/>
        <v>4.4479462339330293</v>
      </c>
      <c r="Q161" s="1">
        <f>IF(D161=1,'Tela de entrada'!$O$13+P161,'Tela de entrada'!$S$13+P161)</f>
        <v>4.4479462339330293</v>
      </c>
    </row>
    <row r="162" spans="1:17" x14ac:dyDescent="0.25">
      <c r="A162" t="str">
        <f t="shared" si="18"/>
        <v>Contrato 1</v>
      </c>
      <c r="B162" t="str">
        <f t="shared" si="19"/>
        <v>Contrato 1161</v>
      </c>
      <c r="C162">
        <v>1</v>
      </c>
      <c r="D162">
        <v>1</v>
      </c>
      <c r="E162">
        <f>IF(AND(A162='Tela de entrada'!$R$12,'Tela de entrada'!$S$15=1),1,IF(AND(A162='Tela de entrada'!$R$12,'Tela de entrada'!$S$15="",'Tela de entrada'!$O$15=2),1,IF(AND('Tela de entrada'!$R$12='Contrato Flexível Prioridade'!A162,'Tela de entrada'!$S$15="",'Tela de entrada'!$O$15=""),2,IF(AND(A162='Tela de entrada'!$N$12,'Tela de entrada'!$O$15=1),1,IF(AND('Tela de entrada'!$N$12='Contrato Flexível Prioridade'!A162,'Tela de entrada'!$O$15=2),2,IF(AND('Tela de entrada'!$N$12='Contrato Flexível Prioridade'!A162,'Tela de entrada'!$O$15="",'Tela de entrada'!$S$15&lt;&gt;1),1,IF(AND('Tela de entrada'!$N$12='Contrato Flexível Prioridade'!A162,'Tela de entrada'!$S$15=""),1,2)))))))</f>
        <v>1</v>
      </c>
      <c r="F162">
        <v>1</v>
      </c>
      <c r="G162">
        <v>161</v>
      </c>
      <c r="H162">
        <v>1</v>
      </c>
      <c r="I162" s="1">
        <f>INDEX('Tela de entrada'!$C$20:$C$763,MATCH(G162,'Tela de entrada'!$B$20:$B$763,0),1)</f>
        <v>42</v>
      </c>
      <c r="J162">
        <v>0</v>
      </c>
      <c r="K162">
        <f t="shared" si="14"/>
        <v>42</v>
      </c>
      <c r="L162" s="1">
        <f>SUMIFS('Contrato Flexível Percentual'!$R$2:$R$745,'Contrato Flexível Percentual'!$C$2:$C$745,'Contrato Flexível Prioridade'!F162,'Contrato Flexível Percentual'!$D$2:$D$745,'Contrato Flexível Prioridade'!G162)+SUMIFS('Contrato Firme'!N$2:N$745,'Contrato Firme'!$C$2:$C$745,'Contrato Flexível Prioridade'!F162,'Contrato Flexível Percentual'!$D$2:$D$745,'Contrato Flexível Prioridade'!G162)+'Tela de entrada'!$O$13+'Tela de entrada'!$S$13</f>
        <v>23.4</v>
      </c>
      <c r="M162" s="1">
        <f t="shared" si="15"/>
        <v>18.600000000000001</v>
      </c>
      <c r="N162" s="1">
        <f>IF(D162=1,'Tela de entrada'!$O$14-'Tela de entrada'!$O$13,'Tela de entrada'!$S$14-'Tela de entrada'!$S$13)</f>
        <v>15</v>
      </c>
      <c r="O162" s="1">
        <f t="shared" si="16"/>
        <v>18.600000000000001</v>
      </c>
      <c r="P162" s="1">
        <f t="shared" si="17"/>
        <v>15</v>
      </c>
      <c r="Q162" s="1">
        <f>IF(D162=1,'Tela de entrada'!$O$13+P162,'Tela de entrada'!$S$13+P162)</f>
        <v>15</v>
      </c>
    </row>
    <row r="163" spans="1:17" x14ac:dyDescent="0.25">
      <c r="A163" t="str">
        <f t="shared" si="18"/>
        <v>Contrato 1</v>
      </c>
      <c r="B163" t="str">
        <f t="shared" si="19"/>
        <v>Contrato 1162</v>
      </c>
      <c r="C163">
        <v>1</v>
      </c>
      <c r="D163">
        <v>1</v>
      </c>
      <c r="E163">
        <f>IF(AND(A163='Tela de entrada'!$R$12,'Tela de entrada'!$S$15=1),1,IF(AND(A163='Tela de entrada'!$R$12,'Tela de entrada'!$S$15="",'Tela de entrada'!$O$15=2),1,IF(AND('Tela de entrada'!$R$12='Contrato Flexível Prioridade'!A163,'Tela de entrada'!$S$15="",'Tela de entrada'!$O$15=""),2,IF(AND(A163='Tela de entrada'!$N$12,'Tela de entrada'!$O$15=1),1,IF(AND('Tela de entrada'!$N$12='Contrato Flexível Prioridade'!A163,'Tela de entrada'!$O$15=2),2,IF(AND('Tela de entrada'!$N$12='Contrato Flexível Prioridade'!A163,'Tela de entrada'!$O$15="",'Tela de entrada'!$S$15&lt;&gt;1),1,IF(AND('Tela de entrada'!$N$12='Contrato Flexível Prioridade'!A163,'Tela de entrada'!$S$15=""),1,2)))))))</f>
        <v>1</v>
      </c>
      <c r="F163">
        <v>1</v>
      </c>
      <c r="G163">
        <v>162</v>
      </c>
      <c r="H163">
        <v>1</v>
      </c>
      <c r="I163" s="1">
        <f>INDEX('Tela de entrada'!$C$20:$C$763,MATCH(G163,'Tela de entrada'!$B$20:$B$763,0),1)</f>
        <v>30</v>
      </c>
      <c r="J163">
        <v>0</v>
      </c>
      <c r="K163">
        <f t="shared" si="14"/>
        <v>30</v>
      </c>
      <c r="L163" s="1">
        <f>SUMIFS('Contrato Flexível Percentual'!$R$2:$R$745,'Contrato Flexível Percentual'!$C$2:$C$745,'Contrato Flexível Prioridade'!F163,'Contrato Flexível Percentual'!$D$2:$D$745,'Contrato Flexível Prioridade'!G163)+SUMIFS('Contrato Firme'!N$2:N$745,'Contrato Firme'!$C$2:$C$745,'Contrato Flexível Prioridade'!F163,'Contrato Flexível Percentual'!$D$2:$D$745,'Contrato Flexível Prioridade'!G163)+'Tela de entrada'!$O$13+'Tela de entrada'!$S$13</f>
        <v>17.41077130426131</v>
      </c>
      <c r="M163" s="1">
        <f t="shared" si="15"/>
        <v>12.58922869573869</v>
      </c>
      <c r="N163" s="1">
        <f>IF(D163=1,'Tela de entrada'!$O$14-'Tela de entrada'!$O$13,'Tela de entrada'!$S$14-'Tela de entrada'!$S$13)</f>
        <v>15</v>
      </c>
      <c r="O163" s="1">
        <f t="shared" si="16"/>
        <v>12.58922869573869</v>
      </c>
      <c r="P163" s="1">
        <f t="shared" si="17"/>
        <v>12.58922869573869</v>
      </c>
      <c r="Q163" s="1">
        <f>IF(D163=1,'Tela de entrada'!$O$13+P163,'Tela de entrada'!$S$13+P163)</f>
        <v>12.58922869573869</v>
      </c>
    </row>
    <row r="164" spans="1:17" x14ac:dyDescent="0.25">
      <c r="A164" t="str">
        <f t="shared" si="18"/>
        <v>Contrato 1</v>
      </c>
      <c r="B164" t="str">
        <f t="shared" si="19"/>
        <v>Contrato 1163</v>
      </c>
      <c r="C164">
        <v>1</v>
      </c>
      <c r="D164">
        <v>1</v>
      </c>
      <c r="E164">
        <f>IF(AND(A164='Tela de entrada'!$R$12,'Tela de entrada'!$S$15=1),1,IF(AND(A164='Tela de entrada'!$R$12,'Tela de entrada'!$S$15="",'Tela de entrada'!$O$15=2),1,IF(AND('Tela de entrada'!$R$12='Contrato Flexível Prioridade'!A164,'Tela de entrada'!$S$15="",'Tela de entrada'!$O$15=""),2,IF(AND(A164='Tela de entrada'!$N$12,'Tela de entrada'!$O$15=1),1,IF(AND('Tela de entrada'!$N$12='Contrato Flexível Prioridade'!A164,'Tela de entrada'!$O$15=2),2,IF(AND('Tela de entrada'!$N$12='Contrato Flexível Prioridade'!A164,'Tela de entrada'!$O$15="",'Tela de entrada'!$S$15&lt;&gt;1),1,IF(AND('Tela de entrada'!$N$12='Contrato Flexível Prioridade'!A164,'Tela de entrada'!$S$15=""),1,2)))))))</f>
        <v>1</v>
      </c>
      <c r="F164">
        <v>1</v>
      </c>
      <c r="G164">
        <v>163</v>
      </c>
      <c r="H164">
        <v>1</v>
      </c>
      <c r="I164" s="1">
        <f>INDEX('Tela de entrada'!$C$20:$C$763,MATCH(G164,'Tela de entrada'!$B$20:$B$763,0),1)</f>
        <v>40</v>
      </c>
      <c r="J164">
        <v>0</v>
      </c>
      <c r="K164">
        <f t="shared" si="14"/>
        <v>40</v>
      </c>
      <c r="L164" s="1">
        <f>SUMIFS('Contrato Flexível Percentual'!$R$2:$R$745,'Contrato Flexível Percentual'!$C$2:$C$745,'Contrato Flexível Prioridade'!F164,'Contrato Flexível Percentual'!$D$2:$D$745,'Contrato Flexível Prioridade'!G164)+SUMIFS('Contrato Firme'!N$2:N$745,'Contrato Firme'!$C$2:$C$745,'Contrato Flexível Prioridade'!F164,'Contrato Flexível Percentual'!$D$2:$D$745,'Contrato Flexível Prioridade'!G164)+'Tela de entrada'!$O$13+'Tela de entrada'!$S$13</f>
        <v>22.887836603258165</v>
      </c>
      <c r="M164" s="1">
        <f t="shared" si="15"/>
        <v>17.112163396741835</v>
      </c>
      <c r="N164" s="1">
        <f>IF(D164=1,'Tela de entrada'!$O$14-'Tela de entrada'!$O$13,'Tela de entrada'!$S$14-'Tela de entrada'!$S$13)</f>
        <v>15</v>
      </c>
      <c r="O164" s="1">
        <f t="shared" si="16"/>
        <v>17.112163396741835</v>
      </c>
      <c r="P164" s="1">
        <f t="shared" si="17"/>
        <v>15</v>
      </c>
      <c r="Q164" s="1">
        <f>IF(D164=1,'Tela de entrada'!$O$13+P164,'Tela de entrada'!$S$13+P164)</f>
        <v>15</v>
      </c>
    </row>
    <row r="165" spans="1:17" x14ac:dyDescent="0.25">
      <c r="A165" t="str">
        <f t="shared" si="18"/>
        <v>Contrato 1</v>
      </c>
      <c r="B165" t="str">
        <f t="shared" si="19"/>
        <v>Contrato 1164</v>
      </c>
      <c r="C165">
        <v>1</v>
      </c>
      <c r="D165">
        <v>1</v>
      </c>
      <c r="E165">
        <f>IF(AND(A165='Tela de entrada'!$R$12,'Tela de entrada'!$S$15=1),1,IF(AND(A165='Tela de entrada'!$R$12,'Tela de entrada'!$S$15="",'Tela de entrada'!$O$15=2),1,IF(AND('Tela de entrada'!$R$12='Contrato Flexível Prioridade'!A165,'Tela de entrada'!$S$15="",'Tela de entrada'!$O$15=""),2,IF(AND(A165='Tela de entrada'!$N$12,'Tela de entrada'!$O$15=1),1,IF(AND('Tela de entrada'!$N$12='Contrato Flexível Prioridade'!A165,'Tela de entrada'!$O$15=2),2,IF(AND('Tela de entrada'!$N$12='Contrato Flexível Prioridade'!A165,'Tela de entrada'!$O$15="",'Tela de entrada'!$S$15&lt;&gt;1),1,IF(AND('Tela de entrada'!$N$12='Contrato Flexível Prioridade'!A165,'Tela de entrada'!$S$15=""),1,2)))))))</f>
        <v>1</v>
      </c>
      <c r="F165">
        <v>1</v>
      </c>
      <c r="G165">
        <v>164</v>
      </c>
      <c r="H165">
        <v>1</v>
      </c>
      <c r="I165" s="1">
        <f>INDEX('Tela de entrada'!$C$20:$C$763,MATCH(G165,'Tela de entrada'!$B$20:$B$763,0),1)</f>
        <v>29</v>
      </c>
      <c r="J165">
        <v>0</v>
      </c>
      <c r="K165">
        <f t="shared" si="14"/>
        <v>29</v>
      </c>
      <c r="L165" s="1">
        <f>SUMIFS('Contrato Flexível Percentual'!$R$2:$R$745,'Contrato Flexível Percentual'!$C$2:$C$745,'Contrato Flexível Prioridade'!F165,'Contrato Flexível Percentual'!$D$2:$D$745,'Contrato Flexível Prioridade'!G165)+SUMIFS('Contrato Firme'!N$2:N$745,'Contrato Firme'!$C$2:$C$745,'Contrato Flexível Prioridade'!F165,'Contrato Flexível Percentual'!$D$2:$D$745,'Contrato Flexível Prioridade'!G165)+'Tela de entrada'!$O$13+'Tela de entrada'!$S$13</f>
        <v>16.863064774361622</v>
      </c>
      <c r="M165" s="1">
        <f t="shared" si="15"/>
        <v>12.136935225638378</v>
      </c>
      <c r="N165" s="1">
        <f>IF(D165=1,'Tela de entrada'!$O$14-'Tela de entrada'!$O$13,'Tela de entrada'!$S$14-'Tela de entrada'!$S$13)</f>
        <v>15</v>
      </c>
      <c r="O165" s="1">
        <f t="shared" si="16"/>
        <v>12.136935225638378</v>
      </c>
      <c r="P165" s="1">
        <f t="shared" si="17"/>
        <v>12.136935225638378</v>
      </c>
      <c r="Q165" s="1">
        <f>IF(D165=1,'Tela de entrada'!$O$13+P165,'Tela de entrada'!$S$13+P165)</f>
        <v>12.136935225638378</v>
      </c>
    </row>
    <row r="166" spans="1:17" x14ac:dyDescent="0.25">
      <c r="A166" t="str">
        <f t="shared" si="18"/>
        <v>Contrato 1</v>
      </c>
      <c r="B166" t="str">
        <f t="shared" si="19"/>
        <v>Contrato 1165</v>
      </c>
      <c r="C166">
        <v>1</v>
      </c>
      <c r="D166">
        <v>1</v>
      </c>
      <c r="E166">
        <f>IF(AND(A166='Tela de entrada'!$R$12,'Tela de entrada'!$S$15=1),1,IF(AND(A166='Tela de entrada'!$R$12,'Tela de entrada'!$S$15="",'Tela de entrada'!$O$15=2),1,IF(AND('Tela de entrada'!$R$12='Contrato Flexível Prioridade'!A166,'Tela de entrada'!$S$15="",'Tela de entrada'!$O$15=""),2,IF(AND(A166='Tela de entrada'!$N$12,'Tela de entrada'!$O$15=1),1,IF(AND('Tela de entrada'!$N$12='Contrato Flexível Prioridade'!A166,'Tela de entrada'!$O$15=2),2,IF(AND('Tela de entrada'!$N$12='Contrato Flexível Prioridade'!A166,'Tela de entrada'!$O$15="",'Tela de entrada'!$S$15&lt;&gt;1),1,IF(AND('Tela de entrada'!$N$12='Contrato Flexível Prioridade'!A166,'Tela de entrada'!$S$15=""),1,2)))))))</f>
        <v>1</v>
      </c>
      <c r="F166">
        <v>1</v>
      </c>
      <c r="G166">
        <v>165</v>
      </c>
      <c r="H166">
        <v>1</v>
      </c>
      <c r="I166" s="1">
        <f>INDEX('Tela de entrada'!$C$20:$C$763,MATCH(G166,'Tela de entrada'!$B$20:$B$763,0),1)</f>
        <v>20</v>
      </c>
      <c r="J166">
        <v>0</v>
      </c>
      <c r="K166">
        <f t="shared" si="14"/>
        <v>20</v>
      </c>
      <c r="L166" s="1">
        <f>SUMIFS('Contrato Flexível Percentual'!$R$2:$R$745,'Contrato Flexível Percentual'!$C$2:$C$745,'Contrato Flexível Prioridade'!F166,'Contrato Flexível Percentual'!$D$2:$D$745,'Contrato Flexível Prioridade'!G166)+SUMIFS('Contrato Firme'!N$2:N$745,'Contrato Firme'!$C$2:$C$745,'Contrato Flexível Prioridade'!F166,'Contrato Flexível Percentual'!$D$2:$D$745,'Contrato Flexível Prioridade'!G166)+'Tela de entrada'!$O$13+'Tela de entrada'!$S$13</f>
        <v>11.933706005264455</v>
      </c>
      <c r="M166" s="1">
        <f t="shared" si="15"/>
        <v>8.0662939947355454</v>
      </c>
      <c r="N166" s="1">
        <f>IF(D166=1,'Tela de entrada'!$O$14-'Tela de entrada'!$O$13,'Tela de entrada'!$S$14-'Tela de entrada'!$S$13)</f>
        <v>15</v>
      </c>
      <c r="O166" s="1">
        <f t="shared" si="16"/>
        <v>8.0662939947355454</v>
      </c>
      <c r="P166" s="1">
        <f t="shared" si="17"/>
        <v>8.0662939947355454</v>
      </c>
      <c r="Q166" s="1">
        <f>IF(D166=1,'Tela de entrada'!$O$13+P166,'Tela de entrada'!$S$13+P166)</f>
        <v>8.0662939947355454</v>
      </c>
    </row>
    <row r="167" spans="1:17" x14ac:dyDescent="0.25">
      <c r="A167" t="str">
        <f t="shared" si="18"/>
        <v>Contrato 1</v>
      </c>
      <c r="B167" t="str">
        <f t="shared" si="19"/>
        <v>Contrato 1166</v>
      </c>
      <c r="C167">
        <v>1</v>
      </c>
      <c r="D167">
        <v>1</v>
      </c>
      <c r="E167">
        <f>IF(AND(A167='Tela de entrada'!$R$12,'Tela de entrada'!$S$15=1),1,IF(AND(A167='Tela de entrada'!$R$12,'Tela de entrada'!$S$15="",'Tela de entrada'!$O$15=2),1,IF(AND('Tela de entrada'!$R$12='Contrato Flexível Prioridade'!A167,'Tela de entrada'!$S$15="",'Tela de entrada'!$O$15=""),2,IF(AND(A167='Tela de entrada'!$N$12,'Tela de entrada'!$O$15=1),1,IF(AND('Tela de entrada'!$N$12='Contrato Flexível Prioridade'!A167,'Tela de entrada'!$O$15=2),2,IF(AND('Tela de entrada'!$N$12='Contrato Flexível Prioridade'!A167,'Tela de entrada'!$O$15="",'Tela de entrada'!$S$15&lt;&gt;1),1,IF(AND('Tela de entrada'!$N$12='Contrato Flexível Prioridade'!A167,'Tela de entrada'!$S$15=""),1,2)))))))</f>
        <v>1</v>
      </c>
      <c r="F167">
        <v>1</v>
      </c>
      <c r="G167">
        <v>166</v>
      </c>
      <c r="H167">
        <v>1</v>
      </c>
      <c r="I167" s="1">
        <f>INDEX('Tela de entrada'!$C$20:$C$763,MATCH(G167,'Tela de entrada'!$B$20:$B$763,0),1)</f>
        <v>13</v>
      </c>
      <c r="J167">
        <v>0</v>
      </c>
      <c r="K167">
        <f t="shared" si="14"/>
        <v>13</v>
      </c>
      <c r="L167" s="1">
        <f>SUMIFS('Contrato Flexível Percentual'!$R$2:$R$745,'Contrato Flexível Percentual'!$C$2:$C$745,'Contrato Flexível Prioridade'!F167,'Contrato Flexível Percentual'!$D$2:$D$745,'Contrato Flexível Prioridade'!G167)+SUMIFS('Contrato Firme'!N$2:N$745,'Contrato Firme'!$C$2:$C$745,'Contrato Flexível Prioridade'!F167,'Contrato Flexível Percentual'!$D$2:$D$745,'Contrato Flexível Prioridade'!G167)+'Tela de entrada'!$O$13+'Tela de entrada'!$S$13</f>
        <v>8.0997602959666555</v>
      </c>
      <c r="M167" s="1">
        <f t="shared" si="15"/>
        <v>4.9002397040333445</v>
      </c>
      <c r="N167" s="1">
        <f>IF(D167=1,'Tela de entrada'!$O$14-'Tela de entrada'!$O$13,'Tela de entrada'!$S$14-'Tela de entrada'!$S$13)</f>
        <v>15</v>
      </c>
      <c r="O167" s="1">
        <f t="shared" si="16"/>
        <v>4.9002397040333445</v>
      </c>
      <c r="P167" s="1">
        <f t="shared" si="17"/>
        <v>4.9002397040333445</v>
      </c>
      <c r="Q167" s="1">
        <f>IF(D167=1,'Tela de entrada'!$O$13+P167,'Tela de entrada'!$S$13+P167)</f>
        <v>4.9002397040333445</v>
      </c>
    </row>
    <row r="168" spans="1:17" x14ac:dyDescent="0.25">
      <c r="A168" t="str">
        <f t="shared" si="18"/>
        <v>Contrato 1</v>
      </c>
      <c r="B168" t="str">
        <f t="shared" si="19"/>
        <v>Contrato 1167</v>
      </c>
      <c r="C168">
        <v>1</v>
      </c>
      <c r="D168">
        <v>1</v>
      </c>
      <c r="E168">
        <f>IF(AND(A168='Tela de entrada'!$R$12,'Tela de entrada'!$S$15=1),1,IF(AND(A168='Tela de entrada'!$R$12,'Tela de entrada'!$S$15="",'Tela de entrada'!$O$15=2),1,IF(AND('Tela de entrada'!$R$12='Contrato Flexível Prioridade'!A168,'Tela de entrada'!$S$15="",'Tela de entrada'!$O$15=""),2,IF(AND(A168='Tela de entrada'!$N$12,'Tela de entrada'!$O$15=1),1,IF(AND('Tela de entrada'!$N$12='Contrato Flexível Prioridade'!A168,'Tela de entrada'!$O$15=2),2,IF(AND('Tela de entrada'!$N$12='Contrato Flexível Prioridade'!A168,'Tela de entrada'!$O$15="",'Tela de entrada'!$S$15&lt;&gt;1),1,IF(AND('Tela de entrada'!$N$12='Contrato Flexível Prioridade'!A168,'Tela de entrada'!$S$15=""),1,2)))))))</f>
        <v>1</v>
      </c>
      <c r="F168">
        <v>1</v>
      </c>
      <c r="G168">
        <v>167</v>
      </c>
      <c r="H168">
        <v>1</v>
      </c>
      <c r="I168" s="1">
        <f>INDEX('Tela de entrada'!$C$20:$C$763,MATCH(G168,'Tela de entrada'!$B$20:$B$763,0),1)</f>
        <v>14</v>
      </c>
      <c r="J168">
        <v>0</v>
      </c>
      <c r="K168">
        <f t="shared" si="14"/>
        <v>14</v>
      </c>
      <c r="L168" s="1">
        <f>SUMIFS('Contrato Flexível Percentual'!$R$2:$R$745,'Contrato Flexível Percentual'!$C$2:$C$745,'Contrato Flexível Prioridade'!F168,'Contrato Flexível Percentual'!$D$2:$D$745,'Contrato Flexível Prioridade'!G168)+SUMIFS('Contrato Firme'!N$2:N$745,'Contrato Firme'!$C$2:$C$745,'Contrato Flexível Prioridade'!F168,'Contrato Flexível Percentual'!$D$2:$D$745,'Contrato Flexível Prioridade'!G168)+'Tela de entrada'!$O$13+'Tela de entrada'!$S$13</f>
        <v>8.6474668258663421</v>
      </c>
      <c r="M168" s="1">
        <f t="shared" si="15"/>
        <v>5.3525331741336579</v>
      </c>
      <c r="N168" s="1">
        <f>IF(D168=1,'Tela de entrada'!$O$14-'Tela de entrada'!$O$13,'Tela de entrada'!$S$14-'Tela de entrada'!$S$13)</f>
        <v>15</v>
      </c>
      <c r="O168" s="1">
        <f t="shared" si="16"/>
        <v>5.3525331741336579</v>
      </c>
      <c r="P168" s="1">
        <f t="shared" si="17"/>
        <v>5.3525331741336579</v>
      </c>
      <c r="Q168" s="1">
        <f>IF(D168=1,'Tela de entrada'!$O$13+P168,'Tela de entrada'!$S$13+P168)</f>
        <v>5.3525331741336579</v>
      </c>
    </row>
    <row r="169" spans="1:17" x14ac:dyDescent="0.25">
      <c r="A169" t="str">
        <f t="shared" si="18"/>
        <v>Contrato 1</v>
      </c>
      <c r="B169" t="str">
        <f t="shared" si="19"/>
        <v>Contrato 1168</v>
      </c>
      <c r="C169">
        <v>1</v>
      </c>
      <c r="D169">
        <v>1</v>
      </c>
      <c r="E169">
        <f>IF(AND(A169='Tela de entrada'!$R$12,'Tela de entrada'!$S$15=1),1,IF(AND(A169='Tela de entrada'!$R$12,'Tela de entrada'!$S$15="",'Tela de entrada'!$O$15=2),1,IF(AND('Tela de entrada'!$R$12='Contrato Flexível Prioridade'!A169,'Tela de entrada'!$S$15="",'Tela de entrada'!$O$15=""),2,IF(AND(A169='Tela de entrada'!$N$12,'Tela de entrada'!$O$15=1),1,IF(AND('Tela de entrada'!$N$12='Contrato Flexível Prioridade'!A169,'Tela de entrada'!$O$15=2),2,IF(AND('Tela de entrada'!$N$12='Contrato Flexível Prioridade'!A169,'Tela de entrada'!$O$15="",'Tela de entrada'!$S$15&lt;&gt;1),1,IF(AND('Tela de entrada'!$N$12='Contrato Flexível Prioridade'!A169,'Tela de entrada'!$S$15=""),1,2)))))))</f>
        <v>1</v>
      </c>
      <c r="F169">
        <v>1</v>
      </c>
      <c r="G169">
        <v>168</v>
      </c>
      <c r="H169">
        <v>1</v>
      </c>
      <c r="I169" s="1">
        <f>INDEX('Tela de entrada'!$C$20:$C$763,MATCH(G169,'Tela de entrada'!$B$20:$B$763,0),1)</f>
        <v>13</v>
      </c>
      <c r="J169">
        <v>0</v>
      </c>
      <c r="K169">
        <f t="shared" si="14"/>
        <v>13</v>
      </c>
      <c r="L169" s="1">
        <f>SUMIFS('Contrato Flexível Percentual'!$R$2:$R$745,'Contrato Flexível Percentual'!$C$2:$C$745,'Contrato Flexível Prioridade'!F169,'Contrato Flexível Percentual'!$D$2:$D$745,'Contrato Flexível Prioridade'!G169)+SUMIFS('Contrato Firme'!N$2:N$745,'Contrato Firme'!$C$2:$C$745,'Contrato Flexível Prioridade'!F169,'Contrato Flexível Percentual'!$D$2:$D$745,'Contrato Flexível Prioridade'!G169)+'Tela de entrada'!$O$13+'Tela de entrada'!$S$13</f>
        <v>8.0997602959666555</v>
      </c>
      <c r="M169" s="1">
        <f t="shared" si="15"/>
        <v>4.9002397040333445</v>
      </c>
      <c r="N169" s="1">
        <f>IF(D169=1,'Tela de entrada'!$O$14-'Tela de entrada'!$O$13,'Tela de entrada'!$S$14-'Tela de entrada'!$S$13)</f>
        <v>15</v>
      </c>
      <c r="O169" s="1">
        <f t="shared" si="16"/>
        <v>4.9002397040333445</v>
      </c>
      <c r="P169" s="1">
        <f t="shared" si="17"/>
        <v>4.9002397040333445</v>
      </c>
      <c r="Q169" s="1">
        <f>IF(D169=1,'Tela de entrada'!$O$13+P169,'Tela de entrada'!$S$13+P169)</f>
        <v>4.9002397040333445</v>
      </c>
    </row>
    <row r="170" spans="1:17" x14ac:dyDescent="0.25">
      <c r="A170" t="str">
        <f t="shared" si="18"/>
        <v>Contrato 1</v>
      </c>
      <c r="B170" t="str">
        <f t="shared" si="19"/>
        <v>Contrato 1169</v>
      </c>
      <c r="C170">
        <v>1</v>
      </c>
      <c r="D170">
        <v>1</v>
      </c>
      <c r="E170">
        <f>IF(AND(A170='Tela de entrada'!$R$12,'Tela de entrada'!$S$15=1),1,IF(AND(A170='Tela de entrada'!$R$12,'Tela de entrada'!$S$15="",'Tela de entrada'!$O$15=2),1,IF(AND('Tela de entrada'!$R$12='Contrato Flexível Prioridade'!A170,'Tela de entrada'!$S$15="",'Tela de entrada'!$O$15=""),2,IF(AND(A170='Tela de entrada'!$N$12,'Tela de entrada'!$O$15=1),1,IF(AND('Tela de entrada'!$N$12='Contrato Flexível Prioridade'!A170,'Tela de entrada'!$O$15=2),2,IF(AND('Tela de entrada'!$N$12='Contrato Flexível Prioridade'!A170,'Tela de entrada'!$O$15="",'Tela de entrada'!$S$15&lt;&gt;1),1,IF(AND('Tela de entrada'!$N$12='Contrato Flexível Prioridade'!A170,'Tela de entrada'!$S$15=""),1,2)))))))</f>
        <v>1</v>
      </c>
      <c r="F170">
        <v>1</v>
      </c>
      <c r="G170">
        <v>169</v>
      </c>
      <c r="H170">
        <v>1</v>
      </c>
      <c r="I170" s="1">
        <f>INDEX('Tela de entrada'!$C$20:$C$763,MATCH(G170,'Tela de entrada'!$B$20:$B$763,0),1)</f>
        <v>43</v>
      </c>
      <c r="J170">
        <v>0</v>
      </c>
      <c r="K170">
        <f t="shared" si="14"/>
        <v>43</v>
      </c>
      <c r="L170" s="1">
        <f>SUMIFS('Contrato Flexível Percentual'!$R$2:$R$745,'Contrato Flexível Percentual'!$C$2:$C$745,'Contrato Flexível Prioridade'!F170,'Contrato Flexível Percentual'!$D$2:$D$745,'Contrato Flexível Prioridade'!G170)+SUMIFS('Contrato Firme'!N$2:N$745,'Contrato Firme'!$C$2:$C$745,'Contrato Flexível Prioridade'!F170,'Contrato Flexível Percentual'!$D$2:$D$745,'Contrato Flexível Prioridade'!G170)+'Tela de entrada'!$O$13+'Tela de entrada'!$S$13</f>
        <v>23.6</v>
      </c>
      <c r="M170" s="1">
        <f t="shared" si="15"/>
        <v>19.399999999999999</v>
      </c>
      <c r="N170" s="1">
        <f>IF(D170=1,'Tela de entrada'!$O$14-'Tela de entrada'!$O$13,'Tela de entrada'!$S$14-'Tela de entrada'!$S$13)</f>
        <v>15</v>
      </c>
      <c r="O170" s="1">
        <f t="shared" si="16"/>
        <v>19.399999999999999</v>
      </c>
      <c r="P170" s="1">
        <f t="shared" si="17"/>
        <v>15</v>
      </c>
      <c r="Q170" s="1">
        <f>IF(D170=1,'Tela de entrada'!$O$13+P170,'Tela de entrada'!$S$13+P170)</f>
        <v>15</v>
      </c>
    </row>
    <row r="171" spans="1:17" x14ac:dyDescent="0.25">
      <c r="A171" t="str">
        <f t="shared" si="18"/>
        <v>Contrato 1</v>
      </c>
      <c r="B171" t="str">
        <f t="shared" si="19"/>
        <v>Contrato 1170</v>
      </c>
      <c r="C171">
        <v>1</v>
      </c>
      <c r="D171">
        <v>1</v>
      </c>
      <c r="E171">
        <f>IF(AND(A171='Tela de entrada'!$R$12,'Tela de entrada'!$S$15=1),1,IF(AND(A171='Tela de entrada'!$R$12,'Tela de entrada'!$S$15="",'Tela de entrada'!$O$15=2),1,IF(AND('Tela de entrada'!$R$12='Contrato Flexível Prioridade'!A171,'Tela de entrada'!$S$15="",'Tela de entrada'!$O$15=""),2,IF(AND(A171='Tela de entrada'!$N$12,'Tela de entrada'!$O$15=1),1,IF(AND('Tela de entrada'!$N$12='Contrato Flexível Prioridade'!A171,'Tela de entrada'!$O$15=2),2,IF(AND('Tela de entrada'!$N$12='Contrato Flexível Prioridade'!A171,'Tela de entrada'!$O$15="",'Tela de entrada'!$S$15&lt;&gt;1),1,IF(AND('Tela de entrada'!$N$12='Contrato Flexível Prioridade'!A171,'Tela de entrada'!$S$15=""),1,2)))))))</f>
        <v>1</v>
      </c>
      <c r="F171">
        <v>1</v>
      </c>
      <c r="G171">
        <v>170</v>
      </c>
      <c r="H171">
        <v>1</v>
      </c>
      <c r="I171" s="1">
        <f>INDEX('Tela de entrada'!$C$20:$C$763,MATCH(G171,'Tela de entrada'!$B$20:$B$763,0),1)</f>
        <v>20</v>
      </c>
      <c r="J171">
        <v>0</v>
      </c>
      <c r="K171">
        <f t="shared" si="14"/>
        <v>20</v>
      </c>
      <c r="L171" s="1">
        <f>SUMIFS('Contrato Flexível Percentual'!$R$2:$R$745,'Contrato Flexível Percentual'!$C$2:$C$745,'Contrato Flexível Prioridade'!F171,'Contrato Flexível Percentual'!$D$2:$D$745,'Contrato Flexível Prioridade'!G171)+SUMIFS('Contrato Firme'!N$2:N$745,'Contrato Firme'!$C$2:$C$745,'Contrato Flexível Prioridade'!F171,'Contrato Flexível Percentual'!$D$2:$D$745,'Contrato Flexível Prioridade'!G171)+'Tela de entrada'!$O$13+'Tela de entrada'!$S$13</f>
        <v>11.933706005264455</v>
      </c>
      <c r="M171" s="1">
        <f t="shared" si="15"/>
        <v>8.0662939947355454</v>
      </c>
      <c r="N171" s="1">
        <f>IF(D171=1,'Tela de entrada'!$O$14-'Tela de entrada'!$O$13,'Tela de entrada'!$S$14-'Tela de entrada'!$S$13)</f>
        <v>15</v>
      </c>
      <c r="O171" s="1">
        <f t="shared" si="16"/>
        <v>8.0662939947355454</v>
      </c>
      <c r="P171" s="1">
        <f t="shared" si="17"/>
        <v>8.0662939947355454</v>
      </c>
      <c r="Q171" s="1">
        <f>IF(D171=1,'Tela de entrada'!$O$13+P171,'Tela de entrada'!$S$13+P171)</f>
        <v>8.0662939947355454</v>
      </c>
    </row>
    <row r="172" spans="1:17" x14ac:dyDescent="0.25">
      <c r="A172" t="str">
        <f t="shared" si="18"/>
        <v>Contrato 1</v>
      </c>
      <c r="B172" t="str">
        <f t="shared" si="19"/>
        <v>Contrato 1171</v>
      </c>
      <c r="C172">
        <v>1</v>
      </c>
      <c r="D172">
        <v>1</v>
      </c>
      <c r="E172">
        <f>IF(AND(A172='Tela de entrada'!$R$12,'Tela de entrada'!$S$15=1),1,IF(AND(A172='Tela de entrada'!$R$12,'Tela de entrada'!$S$15="",'Tela de entrada'!$O$15=2),1,IF(AND('Tela de entrada'!$R$12='Contrato Flexível Prioridade'!A172,'Tela de entrada'!$S$15="",'Tela de entrada'!$O$15=""),2,IF(AND(A172='Tela de entrada'!$N$12,'Tela de entrada'!$O$15=1),1,IF(AND('Tela de entrada'!$N$12='Contrato Flexível Prioridade'!A172,'Tela de entrada'!$O$15=2),2,IF(AND('Tela de entrada'!$N$12='Contrato Flexível Prioridade'!A172,'Tela de entrada'!$O$15="",'Tela de entrada'!$S$15&lt;&gt;1),1,IF(AND('Tela de entrada'!$N$12='Contrato Flexível Prioridade'!A172,'Tela de entrada'!$S$15=""),1,2)))))))</f>
        <v>1</v>
      </c>
      <c r="F172">
        <v>1</v>
      </c>
      <c r="G172">
        <v>171</v>
      </c>
      <c r="H172">
        <v>1</v>
      </c>
      <c r="I172" s="1">
        <f>INDEX('Tela de entrada'!$C$20:$C$763,MATCH(G172,'Tela de entrada'!$B$20:$B$763,0),1)</f>
        <v>13</v>
      </c>
      <c r="J172">
        <v>0</v>
      </c>
      <c r="K172">
        <f t="shared" si="14"/>
        <v>13</v>
      </c>
      <c r="L172" s="1">
        <f>SUMIFS('Contrato Flexível Percentual'!$R$2:$R$745,'Contrato Flexível Percentual'!$C$2:$C$745,'Contrato Flexível Prioridade'!F172,'Contrato Flexível Percentual'!$D$2:$D$745,'Contrato Flexível Prioridade'!G172)+SUMIFS('Contrato Firme'!N$2:N$745,'Contrato Firme'!$C$2:$C$745,'Contrato Flexível Prioridade'!F172,'Contrato Flexível Percentual'!$D$2:$D$745,'Contrato Flexível Prioridade'!G172)+'Tela de entrada'!$O$13+'Tela de entrada'!$S$13</f>
        <v>8.0997602959666555</v>
      </c>
      <c r="M172" s="1">
        <f t="shared" si="15"/>
        <v>4.9002397040333445</v>
      </c>
      <c r="N172" s="1">
        <f>IF(D172=1,'Tela de entrada'!$O$14-'Tela de entrada'!$O$13,'Tela de entrada'!$S$14-'Tela de entrada'!$S$13)</f>
        <v>15</v>
      </c>
      <c r="O172" s="1">
        <f t="shared" si="16"/>
        <v>4.9002397040333445</v>
      </c>
      <c r="P172" s="1">
        <f t="shared" si="17"/>
        <v>4.9002397040333445</v>
      </c>
      <c r="Q172" s="1">
        <f>IF(D172=1,'Tela de entrada'!$O$13+P172,'Tela de entrada'!$S$13+P172)</f>
        <v>4.9002397040333445</v>
      </c>
    </row>
    <row r="173" spans="1:17" x14ac:dyDescent="0.25">
      <c r="A173" t="str">
        <f t="shared" si="18"/>
        <v>Contrato 1</v>
      </c>
      <c r="B173" t="str">
        <f t="shared" si="19"/>
        <v>Contrato 1172</v>
      </c>
      <c r="C173">
        <v>1</v>
      </c>
      <c r="D173">
        <v>1</v>
      </c>
      <c r="E173">
        <f>IF(AND(A173='Tela de entrada'!$R$12,'Tela de entrada'!$S$15=1),1,IF(AND(A173='Tela de entrada'!$R$12,'Tela de entrada'!$S$15="",'Tela de entrada'!$O$15=2),1,IF(AND('Tela de entrada'!$R$12='Contrato Flexível Prioridade'!A173,'Tela de entrada'!$S$15="",'Tela de entrada'!$O$15=""),2,IF(AND(A173='Tela de entrada'!$N$12,'Tela de entrada'!$O$15=1),1,IF(AND('Tela de entrada'!$N$12='Contrato Flexível Prioridade'!A173,'Tela de entrada'!$O$15=2),2,IF(AND('Tela de entrada'!$N$12='Contrato Flexível Prioridade'!A173,'Tela de entrada'!$O$15="",'Tela de entrada'!$S$15&lt;&gt;1),1,IF(AND('Tela de entrada'!$N$12='Contrato Flexível Prioridade'!A173,'Tela de entrada'!$S$15=""),1,2)))))))</f>
        <v>1</v>
      </c>
      <c r="F173">
        <v>1</v>
      </c>
      <c r="G173">
        <v>172</v>
      </c>
      <c r="H173">
        <v>1</v>
      </c>
      <c r="I173" s="1">
        <f>INDEX('Tela de entrada'!$C$20:$C$763,MATCH(G173,'Tela de entrada'!$B$20:$B$763,0),1)</f>
        <v>18</v>
      </c>
      <c r="J173">
        <v>0</v>
      </c>
      <c r="K173">
        <f t="shared" si="14"/>
        <v>18</v>
      </c>
      <c r="L173" s="1">
        <f>SUMIFS('Contrato Flexível Percentual'!$R$2:$R$745,'Contrato Flexível Percentual'!$C$2:$C$745,'Contrato Flexível Prioridade'!F173,'Contrato Flexível Percentual'!$D$2:$D$745,'Contrato Flexível Prioridade'!G173)+SUMIFS('Contrato Firme'!N$2:N$745,'Contrato Firme'!$C$2:$C$745,'Contrato Flexível Prioridade'!F173,'Contrato Flexível Percentual'!$D$2:$D$745,'Contrato Flexível Prioridade'!G173)+'Tela de entrada'!$O$13+'Tela de entrada'!$S$13</f>
        <v>10.838292945465083</v>
      </c>
      <c r="M173" s="1">
        <f t="shared" si="15"/>
        <v>7.1617070545349168</v>
      </c>
      <c r="N173" s="1">
        <f>IF(D173=1,'Tela de entrada'!$O$14-'Tela de entrada'!$O$13,'Tela de entrada'!$S$14-'Tela de entrada'!$S$13)</f>
        <v>15</v>
      </c>
      <c r="O173" s="1">
        <f t="shared" si="16"/>
        <v>7.1617070545349168</v>
      </c>
      <c r="P173" s="1">
        <f t="shared" si="17"/>
        <v>7.1617070545349168</v>
      </c>
      <c r="Q173" s="1">
        <f>IF(D173=1,'Tela de entrada'!$O$13+P173,'Tela de entrada'!$S$13+P173)</f>
        <v>7.1617070545349168</v>
      </c>
    </row>
    <row r="174" spans="1:17" x14ac:dyDescent="0.25">
      <c r="A174" t="str">
        <f t="shared" si="18"/>
        <v>Contrato 1</v>
      </c>
      <c r="B174" t="str">
        <f t="shared" si="19"/>
        <v>Contrato 1173</v>
      </c>
      <c r="C174">
        <v>1</v>
      </c>
      <c r="D174">
        <v>1</v>
      </c>
      <c r="E174">
        <f>IF(AND(A174='Tela de entrada'!$R$12,'Tela de entrada'!$S$15=1),1,IF(AND(A174='Tela de entrada'!$R$12,'Tela de entrada'!$S$15="",'Tela de entrada'!$O$15=2),1,IF(AND('Tela de entrada'!$R$12='Contrato Flexível Prioridade'!A174,'Tela de entrada'!$S$15="",'Tela de entrada'!$O$15=""),2,IF(AND(A174='Tela de entrada'!$N$12,'Tela de entrada'!$O$15=1),1,IF(AND('Tela de entrada'!$N$12='Contrato Flexível Prioridade'!A174,'Tela de entrada'!$O$15=2),2,IF(AND('Tela de entrada'!$N$12='Contrato Flexível Prioridade'!A174,'Tela de entrada'!$O$15="",'Tela de entrada'!$S$15&lt;&gt;1),1,IF(AND('Tela de entrada'!$N$12='Contrato Flexível Prioridade'!A174,'Tela de entrada'!$S$15=""),1,2)))))))</f>
        <v>1</v>
      </c>
      <c r="F174">
        <v>1</v>
      </c>
      <c r="G174">
        <v>173</v>
      </c>
      <c r="H174">
        <v>1</v>
      </c>
      <c r="I174" s="1">
        <f>INDEX('Tela de entrada'!$C$20:$C$763,MATCH(G174,'Tela de entrada'!$B$20:$B$763,0),1)</f>
        <v>46</v>
      </c>
      <c r="J174">
        <v>0</v>
      </c>
      <c r="K174">
        <f t="shared" si="14"/>
        <v>46</v>
      </c>
      <c r="L174" s="1">
        <f>SUMIFS('Contrato Flexível Percentual'!$R$2:$R$745,'Contrato Flexível Percentual'!$C$2:$C$745,'Contrato Flexível Prioridade'!F174,'Contrato Flexível Percentual'!$D$2:$D$745,'Contrato Flexível Prioridade'!G174)+SUMIFS('Contrato Firme'!N$2:N$745,'Contrato Firme'!$C$2:$C$745,'Contrato Flexível Prioridade'!F174,'Contrato Flexível Percentual'!$D$2:$D$745,'Contrato Flexível Prioridade'!G174)+'Tela de entrada'!$O$13+'Tela de entrada'!$S$13</f>
        <v>24.2</v>
      </c>
      <c r="M174" s="1">
        <f t="shared" si="15"/>
        <v>21.8</v>
      </c>
      <c r="N174" s="1">
        <f>IF(D174=1,'Tela de entrada'!$O$14-'Tela de entrada'!$O$13,'Tela de entrada'!$S$14-'Tela de entrada'!$S$13)</f>
        <v>15</v>
      </c>
      <c r="O174" s="1">
        <f t="shared" si="16"/>
        <v>21.8</v>
      </c>
      <c r="P174" s="1">
        <f t="shared" si="17"/>
        <v>15</v>
      </c>
      <c r="Q174" s="1">
        <f>IF(D174=1,'Tela de entrada'!$O$13+P174,'Tela de entrada'!$S$13+P174)</f>
        <v>15</v>
      </c>
    </row>
    <row r="175" spans="1:17" x14ac:dyDescent="0.25">
      <c r="A175" t="str">
        <f t="shared" si="18"/>
        <v>Contrato 1</v>
      </c>
      <c r="B175" t="str">
        <f t="shared" si="19"/>
        <v>Contrato 1174</v>
      </c>
      <c r="C175">
        <v>1</v>
      </c>
      <c r="D175">
        <v>1</v>
      </c>
      <c r="E175">
        <f>IF(AND(A175='Tela de entrada'!$R$12,'Tela de entrada'!$S$15=1),1,IF(AND(A175='Tela de entrada'!$R$12,'Tela de entrada'!$S$15="",'Tela de entrada'!$O$15=2),1,IF(AND('Tela de entrada'!$R$12='Contrato Flexível Prioridade'!A175,'Tela de entrada'!$S$15="",'Tela de entrada'!$O$15=""),2,IF(AND(A175='Tela de entrada'!$N$12,'Tela de entrada'!$O$15=1),1,IF(AND('Tela de entrada'!$N$12='Contrato Flexível Prioridade'!A175,'Tela de entrada'!$O$15=2),2,IF(AND('Tela de entrada'!$N$12='Contrato Flexível Prioridade'!A175,'Tela de entrada'!$O$15="",'Tela de entrada'!$S$15&lt;&gt;1),1,IF(AND('Tela de entrada'!$N$12='Contrato Flexível Prioridade'!A175,'Tela de entrada'!$S$15=""),1,2)))))))</f>
        <v>1</v>
      </c>
      <c r="F175">
        <v>1</v>
      </c>
      <c r="G175">
        <v>174</v>
      </c>
      <c r="H175">
        <v>1</v>
      </c>
      <c r="I175" s="1">
        <f>INDEX('Tela de entrada'!$C$20:$C$763,MATCH(G175,'Tela de entrada'!$B$20:$B$763,0),1)</f>
        <v>49</v>
      </c>
      <c r="J175">
        <v>0</v>
      </c>
      <c r="K175">
        <f t="shared" si="14"/>
        <v>49</v>
      </c>
      <c r="L175" s="1">
        <f>SUMIFS('Contrato Flexível Percentual'!$R$2:$R$745,'Contrato Flexível Percentual'!$C$2:$C$745,'Contrato Flexível Prioridade'!F175,'Contrato Flexível Percentual'!$D$2:$D$745,'Contrato Flexível Prioridade'!G175)+SUMIFS('Contrato Firme'!N$2:N$745,'Contrato Firme'!$C$2:$C$745,'Contrato Flexível Prioridade'!F175,'Contrato Flexível Percentual'!$D$2:$D$745,'Contrato Flexível Prioridade'!G175)+'Tela de entrada'!$O$13+'Tela de entrada'!$S$13</f>
        <v>24.799999999999997</v>
      </c>
      <c r="M175" s="1">
        <f t="shared" si="15"/>
        <v>24.200000000000003</v>
      </c>
      <c r="N175" s="1">
        <f>IF(D175=1,'Tela de entrada'!$O$14-'Tela de entrada'!$O$13,'Tela de entrada'!$S$14-'Tela de entrada'!$S$13)</f>
        <v>15</v>
      </c>
      <c r="O175" s="1">
        <f t="shared" si="16"/>
        <v>24.200000000000003</v>
      </c>
      <c r="P175" s="1">
        <f t="shared" si="17"/>
        <v>15</v>
      </c>
      <c r="Q175" s="1">
        <f>IF(D175=1,'Tela de entrada'!$O$13+P175,'Tela de entrada'!$S$13+P175)</f>
        <v>15</v>
      </c>
    </row>
    <row r="176" spans="1:17" x14ac:dyDescent="0.25">
      <c r="A176" t="str">
        <f t="shared" si="18"/>
        <v>Contrato 1</v>
      </c>
      <c r="B176" t="str">
        <f t="shared" si="19"/>
        <v>Contrato 1175</v>
      </c>
      <c r="C176">
        <v>1</v>
      </c>
      <c r="D176">
        <v>1</v>
      </c>
      <c r="E176">
        <f>IF(AND(A176='Tela de entrada'!$R$12,'Tela de entrada'!$S$15=1),1,IF(AND(A176='Tela de entrada'!$R$12,'Tela de entrada'!$S$15="",'Tela de entrada'!$O$15=2),1,IF(AND('Tela de entrada'!$R$12='Contrato Flexível Prioridade'!A176,'Tela de entrada'!$S$15="",'Tela de entrada'!$O$15=""),2,IF(AND(A176='Tela de entrada'!$N$12,'Tela de entrada'!$O$15=1),1,IF(AND('Tela de entrada'!$N$12='Contrato Flexível Prioridade'!A176,'Tela de entrada'!$O$15=2),2,IF(AND('Tela de entrada'!$N$12='Contrato Flexível Prioridade'!A176,'Tela de entrada'!$O$15="",'Tela de entrada'!$S$15&lt;&gt;1),1,IF(AND('Tela de entrada'!$N$12='Contrato Flexível Prioridade'!A176,'Tela de entrada'!$S$15=""),1,2)))))))</f>
        <v>1</v>
      </c>
      <c r="F176">
        <v>1</v>
      </c>
      <c r="G176">
        <v>175</v>
      </c>
      <c r="H176">
        <v>1</v>
      </c>
      <c r="I176" s="1">
        <f>INDEX('Tela de entrada'!$C$20:$C$763,MATCH(G176,'Tela de entrada'!$B$20:$B$763,0),1)</f>
        <v>18</v>
      </c>
      <c r="J176">
        <v>0</v>
      </c>
      <c r="K176">
        <f t="shared" si="14"/>
        <v>18</v>
      </c>
      <c r="L176" s="1">
        <f>SUMIFS('Contrato Flexível Percentual'!$R$2:$R$745,'Contrato Flexível Percentual'!$C$2:$C$745,'Contrato Flexível Prioridade'!F176,'Contrato Flexível Percentual'!$D$2:$D$745,'Contrato Flexível Prioridade'!G176)+SUMIFS('Contrato Firme'!N$2:N$745,'Contrato Firme'!$C$2:$C$745,'Contrato Flexível Prioridade'!F176,'Contrato Flexível Percentual'!$D$2:$D$745,'Contrato Flexível Prioridade'!G176)+'Tela de entrada'!$O$13+'Tela de entrada'!$S$13</f>
        <v>10.838292945465083</v>
      </c>
      <c r="M176" s="1">
        <f t="shared" si="15"/>
        <v>7.1617070545349168</v>
      </c>
      <c r="N176" s="1">
        <f>IF(D176=1,'Tela de entrada'!$O$14-'Tela de entrada'!$O$13,'Tela de entrada'!$S$14-'Tela de entrada'!$S$13)</f>
        <v>15</v>
      </c>
      <c r="O176" s="1">
        <f t="shared" si="16"/>
        <v>7.1617070545349168</v>
      </c>
      <c r="P176" s="1">
        <f t="shared" si="17"/>
        <v>7.1617070545349168</v>
      </c>
      <c r="Q176" s="1">
        <f>IF(D176=1,'Tela de entrada'!$O$13+P176,'Tela de entrada'!$S$13+P176)</f>
        <v>7.1617070545349168</v>
      </c>
    </row>
    <row r="177" spans="1:17" x14ac:dyDescent="0.25">
      <c r="A177" t="str">
        <f t="shared" si="18"/>
        <v>Contrato 1</v>
      </c>
      <c r="B177" t="str">
        <f t="shared" si="19"/>
        <v>Contrato 1176</v>
      </c>
      <c r="C177">
        <v>1</v>
      </c>
      <c r="D177">
        <v>1</v>
      </c>
      <c r="E177">
        <f>IF(AND(A177='Tela de entrada'!$R$12,'Tela de entrada'!$S$15=1),1,IF(AND(A177='Tela de entrada'!$R$12,'Tela de entrada'!$S$15="",'Tela de entrada'!$O$15=2),1,IF(AND('Tela de entrada'!$R$12='Contrato Flexível Prioridade'!A177,'Tela de entrada'!$S$15="",'Tela de entrada'!$O$15=""),2,IF(AND(A177='Tela de entrada'!$N$12,'Tela de entrada'!$O$15=1),1,IF(AND('Tela de entrada'!$N$12='Contrato Flexível Prioridade'!A177,'Tela de entrada'!$O$15=2),2,IF(AND('Tela de entrada'!$N$12='Contrato Flexível Prioridade'!A177,'Tela de entrada'!$O$15="",'Tela de entrada'!$S$15&lt;&gt;1),1,IF(AND('Tela de entrada'!$N$12='Contrato Flexível Prioridade'!A177,'Tela de entrada'!$S$15=""),1,2)))))))</f>
        <v>1</v>
      </c>
      <c r="F177">
        <v>1</v>
      </c>
      <c r="G177">
        <v>176</v>
      </c>
      <c r="H177">
        <v>1</v>
      </c>
      <c r="I177" s="1">
        <f>INDEX('Tela de entrada'!$C$20:$C$763,MATCH(G177,'Tela de entrada'!$B$20:$B$763,0),1)</f>
        <v>18</v>
      </c>
      <c r="J177">
        <v>0</v>
      </c>
      <c r="K177">
        <f t="shared" si="14"/>
        <v>18</v>
      </c>
      <c r="L177" s="1">
        <f>SUMIFS('Contrato Flexível Percentual'!$R$2:$R$745,'Contrato Flexível Percentual'!$C$2:$C$745,'Contrato Flexível Prioridade'!F177,'Contrato Flexível Percentual'!$D$2:$D$745,'Contrato Flexível Prioridade'!G177)+SUMIFS('Contrato Firme'!N$2:N$745,'Contrato Firme'!$C$2:$C$745,'Contrato Flexível Prioridade'!F177,'Contrato Flexível Percentual'!$D$2:$D$745,'Contrato Flexível Prioridade'!G177)+'Tela de entrada'!$O$13+'Tela de entrada'!$S$13</f>
        <v>10.838292945465083</v>
      </c>
      <c r="M177" s="1">
        <f t="shared" si="15"/>
        <v>7.1617070545349168</v>
      </c>
      <c r="N177" s="1">
        <f>IF(D177=1,'Tela de entrada'!$O$14-'Tela de entrada'!$O$13,'Tela de entrada'!$S$14-'Tela de entrada'!$S$13)</f>
        <v>15</v>
      </c>
      <c r="O177" s="1">
        <f t="shared" si="16"/>
        <v>7.1617070545349168</v>
      </c>
      <c r="P177" s="1">
        <f t="shared" si="17"/>
        <v>7.1617070545349168</v>
      </c>
      <c r="Q177" s="1">
        <f>IF(D177=1,'Tela de entrada'!$O$13+P177,'Tela de entrada'!$S$13+P177)</f>
        <v>7.1617070545349168</v>
      </c>
    </row>
    <row r="178" spans="1:17" x14ac:dyDescent="0.25">
      <c r="A178" t="str">
        <f t="shared" si="18"/>
        <v>Contrato 1</v>
      </c>
      <c r="B178" t="str">
        <f t="shared" si="19"/>
        <v>Contrato 1177</v>
      </c>
      <c r="C178">
        <v>1</v>
      </c>
      <c r="D178">
        <v>1</v>
      </c>
      <c r="E178">
        <f>IF(AND(A178='Tela de entrada'!$R$12,'Tela de entrada'!$S$15=1),1,IF(AND(A178='Tela de entrada'!$R$12,'Tela de entrada'!$S$15="",'Tela de entrada'!$O$15=2),1,IF(AND('Tela de entrada'!$R$12='Contrato Flexível Prioridade'!A178,'Tela de entrada'!$S$15="",'Tela de entrada'!$O$15=""),2,IF(AND(A178='Tela de entrada'!$N$12,'Tela de entrada'!$O$15=1),1,IF(AND('Tela de entrada'!$N$12='Contrato Flexível Prioridade'!A178,'Tela de entrada'!$O$15=2),2,IF(AND('Tela de entrada'!$N$12='Contrato Flexível Prioridade'!A178,'Tela de entrada'!$O$15="",'Tela de entrada'!$S$15&lt;&gt;1),1,IF(AND('Tela de entrada'!$N$12='Contrato Flexível Prioridade'!A178,'Tela de entrada'!$S$15=""),1,2)))))))</f>
        <v>1</v>
      </c>
      <c r="F178">
        <v>1</v>
      </c>
      <c r="G178">
        <v>177</v>
      </c>
      <c r="H178">
        <v>1</v>
      </c>
      <c r="I178" s="1">
        <f>INDEX('Tela de entrada'!$C$20:$C$763,MATCH(G178,'Tela de entrada'!$B$20:$B$763,0),1)</f>
        <v>9</v>
      </c>
      <c r="J178">
        <v>0</v>
      </c>
      <c r="K178">
        <f t="shared" si="14"/>
        <v>9</v>
      </c>
      <c r="L178" s="1">
        <f>SUMIFS('Contrato Flexível Percentual'!$R$2:$R$745,'Contrato Flexível Percentual'!$C$2:$C$745,'Contrato Flexível Prioridade'!F178,'Contrato Flexível Percentual'!$D$2:$D$745,'Contrato Flexível Prioridade'!G178)+SUMIFS('Contrato Firme'!N$2:N$745,'Contrato Firme'!$C$2:$C$745,'Contrato Flexível Prioridade'!F178,'Contrato Flexível Percentual'!$D$2:$D$745,'Contrato Flexível Prioridade'!G178)+'Tela de entrada'!$O$13+'Tela de entrada'!$S$13</f>
        <v>5.9089341763679135</v>
      </c>
      <c r="M178" s="1">
        <f t="shared" si="15"/>
        <v>3.0910658236320865</v>
      </c>
      <c r="N178" s="1">
        <f>IF(D178=1,'Tela de entrada'!$O$14-'Tela de entrada'!$O$13,'Tela de entrada'!$S$14-'Tela de entrada'!$S$13)</f>
        <v>15</v>
      </c>
      <c r="O178" s="1">
        <f t="shared" si="16"/>
        <v>3.0910658236320865</v>
      </c>
      <c r="P178" s="1">
        <f t="shared" si="17"/>
        <v>3.0910658236320865</v>
      </c>
      <c r="Q178" s="1">
        <f>IF(D178=1,'Tela de entrada'!$O$13+P178,'Tela de entrada'!$S$13+P178)</f>
        <v>3.0910658236320865</v>
      </c>
    </row>
    <row r="179" spans="1:17" x14ac:dyDescent="0.25">
      <c r="A179" t="str">
        <f t="shared" si="18"/>
        <v>Contrato 1</v>
      </c>
      <c r="B179" t="str">
        <f t="shared" si="19"/>
        <v>Contrato 1178</v>
      </c>
      <c r="C179">
        <v>1</v>
      </c>
      <c r="D179">
        <v>1</v>
      </c>
      <c r="E179">
        <f>IF(AND(A179='Tela de entrada'!$R$12,'Tela de entrada'!$S$15=1),1,IF(AND(A179='Tela de entrada'!$R$12,'Tela de entrada'!$S$15="",'Tela de entrada'!$O$15=2),1,IF(AND('Tela de entrada'!$R$12='Contrato Flexível Prioridade'!A179,'Tela de entrada'!$S$15="",'Tela de entrada'!$O$15=""),2,IF(AND(A179='Tela de entrada'!$N$12,'Tela de entrada'!$O$15=1),1,IF(AND('Tela de entrada'!$N$12='Contrato Flexível Prioridade'!A179,'Tela de entrada'!$O$15=2),2,IF(AND('Tela de entrada'!$N$12='Contrato Flexível Prioridade'!A179,'Tela de entrada'!$O$15="",'Tela de entrada'!$S$15&lt;&gt;1),1,IF(AND('Tela de entrada'!$N$12='Contrato Flexível Prioridade'!A179,'Tela de entrada'!$S$15=""),1,2)))))))</f>
        <v>1</v>
      </c>
      <c r="F179">
        <v>1</v>
      </c>
      <c r="G179">
        <v>178</v>
      </c>
      <c r="H179">
        <v>1</v>
      </c>
      <c r="I179" s="1">
        <f>INDEX('Tela de entrada'!$C$20:$C$763,MATCH(G179,'Tela de entrada'!$B$20:$B$763,0),1)</f>
        <v>14</v>
      </c>
      <c r="J179">
        <v>0</v>
      </c>
      <c r="K179">
        <f t="shared" si="14"/>
        <v>14</v>
      </c>
      <c r="L179" s="1">
        <f>SUMIFS('Contrato Flexível Percentual'!$R$2:$R$745,'Contrato Flexível Percentual'!$C$2:$C$745,'Contrato Flexível Prioridade'!F179,'Contrato Flexível Percentual'!$D$2:$D$745,'Contrato Flexível Prioridade'!G179)+SUMIFS('Contrato Firme'!N$2:N$745,'Contrato Firme'!$C$2:$C$745,'Contrato Flexível Prioridade'!F179,'Contrato Flexível Percentual'!$D$2:$D$745,'Contrato Flexível Prioridade'!G179)+'Tela de entrada'!$O$13+'Tela de entrada'!$S$13</f>
        <v>8.6474668258663421</v>
      </c>
      <c r="M179" s="1">
        <f t="shared" si="15"/>
        <v>5.3525331741336579</v>
      </c>
      <c r="N179" s="1">
        <f>IF(D179=1,'Tela de entrada'!$O$14-'Tela de entrada'!$O$13,'Tela de entrada'!$S$14-'Tela de entrada'!$S$13)</f>
        <v>15</v>
      </c>
      <c r="O179" s="1">
        <f t="shared" si="16"/>
        <v>5.3525331741336579</v>
      </c>
      <c r="P179" s="1">
        <f t="shared" si="17"/>
        <v>5.3525331741336579</v>
      </c>
      <c r="Q179" s="1">
        <f>IF(D179=1,'Tela de entrada'!$O$13+P179,'Tela de entrada'!$S$13+P179)</f>
        <v>5.3525331741336579</v>
      </c>
    </row>
    <row r="180" spans="1:17" x14ac:dyDescent="0.25">
      <c r="A180" t="str">
        <f t="shared" si="18"/>
        <v>Contrato 1</v>
      </c>
      <c r="B180" t="str">
        <f t="shared" si="19"/>
        <v>Contrato 1179</v>
      </c>
      <c r="C180">
        <v>1</v>
      </c>
      <c r="D180">
        <v>1</v>
      </c>
      <c r="E180">
        <f>IF(AND(A180='Tela de entrada'!$R$12,'Tela de entrada'!$S$15=1),1,IF(AND(A180='Tela de entrada'!$R$12,'Tela de entrada'!$S$15="",'Tela de entrada'!$O$15=2),1,IF(AND('Tela de entrada'!$R$12='Contrato Flexível Prioridade'!A180,'Tela de entrada'!$S$15="",'Tela de entrada'!$O$15=""),2,IF(AND(A180='Tela de entrada'!$N$12,'Tela de entrada'!$O$15=1),1,IF(AND('Tela de entrada'!$N$12='Contrato Flexível Prioridade'!A180,'Tela de entrada'!$O$15=2),2,IF(AND('Tela de entrada'!$N$12='Contrato Flexível Prioridade'!A180,'Tela de entrada'!$O$15="",'Tela de entrada'!$S$15&lt;&gt;1),1,IF(AND('Tela de entrada'!$N$12='Contrato Flexível Prioridade'!A180,'Tela de entrada'!$S$15=""),1,2)))))))</f>
        <v>1</v>
      </c>
      <c r="F180">
        <v>1</v>
      </c>
      <c r="G180">
        <v>179</v>
      </c>
      <c r="H180">
        <v>1</v>
      </c>
      <c r="I180" s="1">
        <f>INDEX('Tela de entrada'!$C$20:$C$763,MATCH(G180,'Tela de entrada'!$B$20:$B$763,0),1)</f>
        <v>40</v>
      </c>
      <c r="J180">
        <v>0</v>
      </c>
      <c r="K180">
        <f t="shared" si="14"/>
        <v>40</v>
      </c>
      <c r="L180" s="1">
        <f>SUMIFS('Contrato Flexível Percentual'!$R$2:$R$745,'Contrato Flexível Percentual'!$C$2:$C$745,'Contrato Flexível Prioridade'!F180,'Contrato Flexível Percentual'!$D$2:$D$745,'Contrato Flexível Prioridade'!G180)+SUMIFS('Contrato Firme'!N$2:N$745,'Contrato Firme'!$C$2:$C$745,'Contrato Flexível Prioridade'!F180,'Contrato Flexível Percentual'!$D$2:$D$745,'Contrato Flexível Prioridade'!G180)+'Tela de entrada'!$O$13+'Tela de entrada'!$S$13</f>
        <v>22.887836603258165</v>
      </c>
      <c r="M180" s="1">
        <f t="shared" si="15"/>
        <v>17.112163396741835</v>
      </c>
      <c r="N180" s="1">
        <f>IF(D180=1,'Tela de entrada'!$O$14-'Tela de entrada'!$O$13,'Tela de entrada'!$S$14-'Tela de entrada'!$S$13)</f>
        <v>15</v>
      </c>
      <c r="O180" s="1">
        <f t="shared" si="16"/>
        <v>17.112163396741835</v>
      </c>
      <c r="P180" s="1">
        <f t="shared" si="17"/>
        <v>15</v>
      </c>
      <c r="Q180" s="1">
        <f>IF(D180=1,'Tela de entrada'!$O$13+P180,'Tela de entrada'!$S$13+P180)</f>
        <v>15</v>
      </c>
    </row>
    <row r="181" spans="1:17" x14ac:dyDescent="0.25">
      <c r="A181" t="str">
        <f t="shared" si="18"/>
        <v>Contrato 1</v>
      </c>
      <c r="B181" t="str">
        <f t="shared" si="19"/>
        <v>Contrato 1180</v>
      </c>
      <c r="C181">
        <v>1</v>
      </c>
      <c r="D181">
        <v>1</v>
      </c>
      <c r="E181">
        <f>IF(AND(A181='Tela de entrada'!$R$12,'Tela de entrada'!$S$15=1),1,IF(AND(A181='Tela de entrada'!$R$12,'Tela de entrada'!$S$15="",'Tela de entrada'!$O$15=2),1,IF(AND('Tela de entrada'!$R$12='Contrato Flexível Prioridade'!A181,'Tela de entrada'!$S$15="",'Tela de entrada'!$O$15=""),2,IF(AND(A181='Tela de entrada'!$N$12,'Tela de entrada'!$O$15=1),1,IF(AND('Tela de entrada'!$N$12='Contrato Flexível Prioridade'!A181,'Tela de entrada'!$O$15=2),2,IF(AND('Tela de entrada'!$N$12='Contrato Flexível Prioridade'!A181,'Tela de entrada'!$O$15="",'Tela de entrada'!$S$15&lt;&gt;1),1,IF(AND('Tela de entrada'!$N$12='Contrato Flexível Prioridade'!A181,'Tela de entrada'!$S$15=""),1,2)))))))</f>
        <v>1</v>
      </c>
      <c r="F181">
        <v>1</v>
      </c>
      <c r="G181">
        <v>180</v>
      </c>
      <c r="H181">
        <v>1</v>
      </c>
      <c r="I181" s="1">
        <f>INDEX('Tela de entrada'!$C$20:$C$763,MATCH(G181,'Tela de entrada'!$B$20:$B$763,0),1)</f>
        <v>42</v>
      </c>
      <c r="J181">
        <v>0</v>
      </c>
      <c r="K181">
        <f t="shared" si="14"/>
        <v>42</v>
      </c>
      <c r="L181" s="1">
        <f>SUMIFS('Contrato Flexível Percentual'!$R$2:$R$745,'Contrato Flexível Percentual'!$C$2:$C$745,'Contrato Flexível Prioridade'!F181,'Contrato Flexível Percentual'!$D$2:$D$745,'Contrato Flexível Prioridade'!G181)+SUMIFS('Contrato Firme'!N$2:N$745,'Contrato Firme'!$C$2:$C$745,'Contrato Flexível Prioridade'!F181,'Contrato Flexível Percentual'!$D$2:$D$745,'Contrato Flexível Prioridade'!G181)+'Tela de entrada'!$O$13+'Tela de entrada'!$S$13</f>
        <v>23.4</v>
      </c>
      <c r="M181" s="1">
        <f t="shared" si="15"/>
        <v>18.600000000000001</v>
      </c>
      <c r="N181" s="1">
        <f>IF(D181=1,'Tela de entrada'!$O$14-'Tela de entrada'!$O$13,'Tela de entrada'!$S$14-'Tela de entrada'!$S$13)</f>
        <v>15</v>
      </c>
      <c r="O181" s="1">
        <f t="shared" si="16"/>
        <v>18.600000000000001</v>
      </c>
      <c r="P181" s="1">
        <f t="shared" si="17"/>
        <v>15</v>
      </c>
      <c r="Q181" s="1">
        <f>IF(D181=1,'Tela de entrada'!$O$13+P181,'Tela de entrada'!$S$13+P181)</f>
        <v>15</v>
      </c>
    </row>
    <row r="182" spans="1:17" x14ac:dyDescent="0.25">
      <c r="A182" t="str">
        <f t="shared" si="18"/>
        <v>Contrato 1</v>
      </c>
      <c r="B182" t="str">
        <f t="shared" si="19"/>
        <v>Contrato 1181</v>
      </c>
      <c r="C182">
        <v>1</v>
      </c>
      <c r="D182">
        <v>1</v>
      </c>
      <c r="E182">
        <f>IF(AND(A182='Tela de entrada'!$R$12,'Tela de entrada'!$S$15=1),1,IF(AND(A182='Tela de entrada'!$R$12,'Tela de entrada'!$S$15="",'Tela de entrada'!$O$15=2),1,IF(AND('Tela de entrada'!$R$12='Contrato Flexível Prioridade'!A182,'Tela de entrada'!$S$15="",'Tela de entrada'!$O$15=""),2,IF(AND(A182='Tela de entrada'!$N$12,'Tela de entrada'!$O$15=1),1,IF(AND('Tela de entrada'!$N$12='Contrato Flexível Prioridade'!A182,'Tela de entrada'!$O$15=2),2,IF(AND('Tela de entrada'!$N$12='Contrato Flexível Prioridade'!A182,'Tela de entrada'!$O$15="",'Tela de entrada'!$S$15&lt;&gt;1),1,IF(AND('Tela de entrada'!$N$12='Contrato Flexível Prioridade'!A182,'Tela de entrada'!$S$15=""),1,2)))))))</f>
        <v>1</v>
      </c>
      <c r="F182">
        <v>1</v>
      </c>
      <c r="G182">
        <v>181</v>
      </c>
      <c r="H182">
        <v>1</v>
      </c>
      <c r="I182" s="1">
        <f>INDEX('Tela de entrada'!$C$20:$C$763,MATCH(G182,'Tela de entrada'!$B$20:$B$763,0),1)</f>
        <v>40</v>
      </c>
      <c r="J182">
        <v>0</v>
      </c>
      <c r="K182">
        <f t="shared" si="14"/>
        <v>40</v>
      </c>
      <c r="L182" s="1">
        <f>SUMIFS('Contrato Flexível Percentual'!$R$2:$R$745,'Contrato Flexível Percentual'!$C$2:$C$745,'Contrato Flexível Prioridade'!F182,'Contrato Flexível Percentual'!$D$2:$D$745,'Contrato Flexível Prioridade'!G182)+SUMIFS('Contrato Firme'!N$2:N$745,'Contrato Firme'!$C$2:$C$745,'Contrato Flexível Prioridade'!F182,'Contrato Flexível Percentual'!$D$2:$D$745,'Contrato Flexível Prioridade'!G182)+'Tela de entrada'!$O$13+'Tela de entrada'!$S$13</f>
        <v>22.887836603258165</v>
      </c>
      <c r="M182" s="1">
        <f t="shared" si="15"/>
        <v>17.112163396741835</v>
      </c>
      <c r="N182" s="1">
        <f>IF(D182=1,'Tela de entrada'!$O$14-'Tela de entrada'!$O$13,'Tela de entrada'!$S$14-'Tela de entrada'!$S$13)</f>
        <v>15</v>
      </c>
      <c r="O182" s="1">
        <f t="shared" si="16"/>
        <v>17.112163396741835</v>
      </c>
      <c r="P182" s="1">
        <f t="shared" si="17"/>
        <v>15</v>
      </c>
      <c r="Q182" s="1">
        <f>IF(D182=1,'Tela de entrada'!$O$13+P182,'Tela de entrada'!$S$13+P182)</f>
        <v>15</v>
      </c>
    </row>
    <row r="183" spans="1:17" x14ac:dyDescent="0.25">
      <c r="A183" t="str">
        <f t="shared" si="18"/>
        <v>Contrato 1</v>
      </c>
      <c r="B183" t="str">
        <f t="shared" si="19"/>
        <v>Contrato 1182</v>
      </c>
      <c r="C183">
        <v>1</v>
      </c>
      <c r="D183">
        <v>1</v>
      </c>
      <c r="E183">
        <f>IF(AND(A183='Tela de entrada'!$R$12,'Tela de entrada'!$S$15=1),1,IF(AND(A183='Tela de entrada'!$R$12,'Tela de entrada'!$S$15="",'Tela de entrada'!$O$15=2),1,IF(AND('Tela de entrada'!$R$12='Contrato Flexível Prioridade'!A183,'Tela de entrada'!$S$15="",'Tela de entrada'!$O$15=""),2,IF(AND(A183='Tela de entrada'!$N$12,'Tela de entrada'!$O$15=1),1,IF(AND('Tela de entrada'!$N$12='Contrato Flexível Prioridade'!A183,'Tela de entrada'!$O$15=2),2,IF(AND('Tela de entrada'!$N$12='Contrato Flexível Prioridade'!A183,'Tela de entrada'!$O$15="",'Tela de entrada'!$S$15&lt;&gt;1),1,IF(AND('Tela de entrada'!$N$12='Contrato Flexível Prioridade'!A183,'Tela de entrada'!$S$15=""),1,2)))))))</f>
        <v>1</v>
      </c>
      <c r="F183">
        <v>1</v>
      </c>
      <c r="G183">
        <v>182</v>
      </c>
      <c r="H183">
        <v>1</v>
      </c>
      <c r="I183" s="1">
        <f>INDEX('Tela de entrada'!$C$20:$C$763,MATCH(G183,'Tela de entrada'!$B$20:$B$763,0),1)</f>
        <v>43</v>
      </c>
      <c r="J183">
        <v>0</v>
      </c>
      <c r="K183">
        <f t="shared" si="14"/>
        <v>43</v>
      </c>
      <c r="L183" s="1">
        <f>SUMIFS('Contrato Flexível Percentual'!$R$2:$R$745,'Contrato Flexível Percentual'!$C$2:$C$745,'Contrato Flexível Prioridade'!F183,'Contrato Flexível Percentual'!$D$2:$D$745,'Contrato Flexível Prioridade'!G183)+SUMIFS('Contrato Firme'!N$2:N$745,'Contrato Firme'!$C$2:$C$745,'Contrato Flexível Prioridade'!F183,'Contrato Flexível Percentual'!$D$2:$D$745,'Contrato Flexível Prioridade'!G183)+'Tela de entrada'!$O$13+'Tela de entrada'!$S$13</f>
        <v>23.6</v>
      </c>
      <c r="M183" s="1">
        <f t="shared" si="15"/>
        <v>19.399999999999999</v>
      </c>
      <c r="N183" s="1">
        <f>IF(D183=1,'Tela de entrada'!$O$14-'Tela de entrada'!$O$13,'Tela de entrada'!$S$14-'Tela de entrada'!$S$13)</f>
        <v>15</v>
      </c>
      <c r="O183" s="1">
        <f t="shared" si="16"/>
        <v>19.399999999999999</v>
      </c>
      <c r="P183" s="1">
        <f t="shared" si="17"/>
        <v>15</v>
      </c>
      <c r="Q183" s="1">
        <f>IF(D183=1,'Tela de entrada'!$O$13+P183,'Tela de entrada'!$S$13+P183)</f>
        <v>15</v>
      </c>
    </row>
    <row r="184" spans="1:17" x14ac:dyDescent="0.25">
      <c r="A184" t="str">
        <f t="shared" si="18"/>
        <v>Contrato 1</v>
      </c>
      <c r="B184" t="str">
        <f t="shared" si="19"/>
        <v>Contrato 1183</v>
      </c>
      <c r="C184">
        <v>1</v>
      </c>
      <c r="D184">
        <v>1</v>
      </c>
      <c r="E184">
        <f>IF(AND(A184='Tela de entrada'!$R$12,'Tela de entrada'!$S$15=1),1,IF(AND(A184='Tela de entrada'!$R$12,'Tela de entrada'!$S$15="",'Tela de entrada'!$O$15=2),1,IF(AND('Tela de entrada'!$R$12='Contrato Flexível Prioridade'!A184,'Tela de entrada'!$S$15="",'Tela de entrada'!$O$15=""),2,IF(AND(A184='Tela de entrada'!$N$12,'Tela de entrada'!$O$15=1),1,IF(AND('Tela de entrada'!$N$12='Contrato Flexível Prioridade'!A184,'Tela de entrada'!$O$15=2),2,IF(AND('Tela de entrada'!$N$12='Contrato Flexível Prioridade'!A184,'Tela de entrada'!$O$15="",'Tela de entrada'!$S$15&lt;&gt;1),1,IF(AND('Tela de entrada'!$N$12='Contrato Flexível Prioridade'!A184,'Tela de entrada'!$S$15=""),1,2)))))))</f>
        <v>1</v>
      </c>
      <c r="F184">
        <v>1</v>
      </c>
      <c r="G184">
        <v>183</v>
      </c>
      <c r="H184">
        <v>1</v>
      </c>
      <c r="I184" s="1">
        <f>INDEX('Tela de entrada'!$C$20:$C$763,MATCH(G184,'Tela de entrada'!$B$20:$B$763,0),1)</f>
        <v>24</v>
      </c>
      <c r="J184">
        <v>0</v>
      </c>
      <c r="K184">
        <f t="shared" si="14"/>
        <v>24</v>
      </c>
      <c r="L184" s="1">
        <f>SUMIFS('Contrato Flexível Percentual'!$R$2:$R$745,'Contrato Flexível Percentual'!$C$2:$C$745,'Contrato Flexível Prioridade'!F184,'Contrato Flexível Percentual'!$D$2:$D$745,'Contrato Flexível Prioridade'!G184)+SUMIFS('Contrato Firme'!N$2:N$745,'Contrato Firme'!$C$2:$C$745,'Contrato Flexível Prioridade'!F184,'Contrato Flexível Percentual'!$D$2:$D$745,'Contrato Flexível Prioridade'!G184)+'Tela de entrada'!$O$13+'Tela de entrada'!$S$13</f>
        <v>14.124532124863197</v>
      </c>
      <c r="M184" s="1">
        <f t="shared" si="15"/>
        <v>9.8754678751368026</v>
      </c>
      <c r="N184" s="1">
        <f>IF(D184=1,'Tela de entrada'!$O$14-'Tela de entrada'!$O$13,'Tela de entrada'!$S$14-'Tela de entrada'!$S$13)</f>
        <v>15</v>
      </c>
      <c r="O184" s="1">
        <f t="shared" si="16"/>
        <v>9.8754678751368026</v>
      </c>
      <c r="P184" s="1">
        <f t="shared" si="17"/>
        <v>9.8754678751368026</v>
      </c>
      <c r="Q184" s="1">
        <f>IF(D184=1,'Tela de entrada'!$O$13+P184,'Tela de entrada'!$S$13+P184)</f>
        <v>9.8754678751368026</v>
      </c>
    </row>
    <row r="185" spans="1:17" x14ac:dyDescent="0.25">
      <c r="A185" t="str">
        <f t="shared" si="18"/>
        <v>Contrato 1</v>
      </c>
      <c r="B185" t="str">
        <f t="shared" si="19"/>
        <v>Contrato 1184</v>
      </c>
      <c r="C185">
        <v>1</v>
      </c>
      <c r="D185">
        <v>1</v>
      </c>
      <c r="E185">
        <f>IF(AND(A185='Tela de entrada'!$R$12,'Tela de entrada'!$S$15=1),1,IF(AND(A185='Tela de entrada'!$R$12,'Tela de entrada'!$S$15="",'Tela de entrada'!$O$15=2),1,IF(AND('Tela de entrada'!$R$12='Contrato Flexível Prioridade'!A185,'Tela de entrada'!$S$15="",'Tela de entrada'!$O$15=""),2,IF(AND(A185='Tela de entrada'!$N$12,'Tela de entrada'!$O$15=1),1,IF(AND('Tela de entrada'!$N$12='Contrato Flexível Prioridade'!A185,'Tela de entrada'!$O$15=2),2,IF(AND('Tela de entrada'!$N$12='Contrato Flexível Prioridade'!A185,'Tela de entrada'!$O$15="",'Tela de entrada'!$S$15&lt;&gt;1),1,IF(AND('Tela de entrada'!$N$12='Contrato Flexível Prioridade'!A185,'Tela de entrada'!$S$15=""),1,2)))))))</f>
        <v>1</v>
      </c>
      <c r="F185">
        <v>1</v>
      </c>
      <c r="G185">
        <v>184</v>
      </c>
      <c r="H185">
        <v>1</v>
      </c>
      <c r="I185" s="1">
        <f>INDEX('Tela de entrada'!$C$20:$C$763,MATCH(G185,'Tela de entrada'!$B$20:$B$763,0),1)</f>
        <v>27</v>
      </c>
      <c r="J185">
        <v>0</v>
      </c>
      <c r="K185">
        <f t="shared" si="14"/>
        <v>27</v>
      </c>
      <c r="L185" s="1">
        <f>SUMIFS('Contrato Flexível Percentual'!$R$2:$R$745,'Contrato Flexível Percentual'!$C$2:$C$745,'Contrato Flexível Prioridade'!F185,'Contrato Flexível Percentual'!$D$2:$D$745,'Contrato Flexível Prioridade'!G185)+SUMIFS('Contrato Firme'!N$2:N$745,'Contrato Firme'!$C$2:$C$745,'Contrato Flexível Prioridade'!F185,'Contrato Flexível Percentual'!$D$2:$D$745,'Contrato Flexível Prioridade'!G185)+'Tela de entrada'!$O$13+'Tela de entrada'!$S$13</f>
        <v>15.767651714562254</v>
      </c>
      <c r="M185" s="1">
        <f t="shared" si="15"/>
        <v>11.232348285437746</v>
      </c>
      <c r="N185" s="1">
        <f>IF(D185=1,'Tela de entrada'!$O$14-'Tela de entrada'!$O$13,'Tela de entrada'!$S$14-'Tela de entrada'!$S$13)</f>
        <v>15</v>
      </c>
      <c r="O185" s="1">
        <f t="shared" si="16"/>
        <v>11.232348285437746</v>
      </c>
      <c r="P185" s="1">
        <f t="shared" si="17"/>
        <v>11.232348285437746</v>
      </c>
      <c r="Q185" s="1">
        <f>IF(D185=1,'Tela de entrada'!$O$13+P185,'Tela de entrada'!$S$13+P185)</f>
        <v>11.232348285437746</v>
      </c>
    </row>
    <row r="186" spans="1:17" x14ac:dyDescent="0.25">
      <c r="A186" t="str">
        <f t="shared" si="18"/>
        <v>Contrato 1</v>
      </c>
      <c r="B186" t="str">
        <f t="shared" si="19"/>
        <v>Contrato 1185</v>
      </c>
      <c r="C186">
        <v>1</v>
      </c>
      <c r="D186">
        <v>1</v>
      </c>
      <c r="E186">
        <f>IF(AND(A186='Tela de entrada'!$R$12,'Tela de entrada'!$S$15=1),1,IF(AND(A186='Tela de entrada'!$R$12,'Tela de entrada'!$S$15="",'Tela de entrada'!$O$15=2),1,IF(AND('Tela de entrada'!$R$12='Contrato Flexível Prioridade'!A186,'Tela de entrada'!$S$15="",'Tela de entrada'!$O$15=""),2,IF(AND(A186='Tela de entrada'!$N$12,'Tela de entrada'!$O$15=1),1,IF(AND('Tela de entrada'!$N$12='Contrato Flexível Prioridade'!A186,'Tela de entrada'!$O$15=2),2,IF(AND('Tela de entrada'!$N$12='Contrato Flexível Prioridade'!A186,'Tela de entrada'!$O$15="",'Tela de entrada'!$S$15&lt;&gt;1),1,IF(AND('Tela de entrada'!$N$12='Contrato Flexível Prioridade'!A186,'Tela de entrada'!$S$15=""),1,2)))))))</f>
        <v>1</v>
      </c>
      <c r="F186">
        <v>1</v>
      </c>
      <c r="G186">
        <v>185</v>
      </c>
      <c r="H186">
        <v>1</v>
      </c>
      <c r="I186" s="1">
        <f>INDEX('Tela de entrada'!$C$20:$C$763,MATCH(G186,'Tela de entrada'!$B$20:$B$763,0),1)</f>
        <v>34</v>
      </c>
      <c r="J186">
        <v>0</v>
      </c>
      <c r="K186">
        <f t="shared" si="14"/>
        <v>34</v>
      </c>
      <c r="L186" s="1">
        <f>SUMIFS('Contrato Flexível Percentual'!$R$2:$R$745,'Contrato Flexível Percentual'!$C$2:$C$745,'Contrato Flexível Prioridade'!F186,'Contrato Flexível Percentual'!$D$2:$D$745,'Contrato Flexível Prioridade'!G186)+SUMIFS('Contrato Firme'!N$2:N$745,'Contrato Firme'!$C$2:$C$745,'Contrato Flexível Prioridade'!F186,'Contrato Flexível Percentual'!$D$2:$D$745,'Contrato Flexível Prioridade'!G186)+'Tela de entrada'!$O$13+'Tela de entrada'!$S$13</f>
        <v>19.601597423860053</v>
      </c>
      <c r="M186" s="1">
        <f t="shared" si="15"/>
        <v>14.398402576139947</v>
      </c>
      <c r="N186" s="1">
        <f>IF(D186=1,'Tela de entrada'!$O$14-'Tela de entrada'!$O$13,'Tela de entrada'!$S$14-'Tela de entrada'!$S$13)</f>
        <v>15</v>
      </c>
      <c r="O186" s="1">
        <f t="shared" si="16"/>
        <v>14.398402576139947</v>
      </c>
      <c r="P186" s="1">
        <f t="shared" si="17"/>
        <v>14.398402576139947</v>
      </c>
      <c r="Q186" s="1">
        <f>IF(D186=1,'Tela de entrada'!$O$13+P186,'Tela de entrada'!$S$13+P186)</f>
        <v>14.398402576139947</v>
      </c>
    </row>
    <row r="187" spans="1:17" x14ac:dyDescent="0.25">
      <c r="A187" t="str">
        <f t="shared" si="18"/>
        <v>Contrato 1</v>
      </c>
      <c r="B187" t="str">
        <f t="shared" si="19"/>
        <v>Contrato 1186</v>
      </c>
      <c r="C187">
        <v>1</v>
      </c>
      <c r="D187">
        <v>1</v>
      </c>
      <c r="E187">
        <f>IF(AND(A187='Tela de entrada'!$R$12,'Tela de entrada'!$S$15=1),1,IF(AND(A187='Tela de entrada'!$R$12,'Tela de entrada'!$S$15="",'Tela de entrada'!$O$15=2),1,IF(AND('Tela de entrada'!$R$12='Contrato Flexível Prioridade'!A187,'Tela de entrada'!$S$15="",'Tela de entrada'!$O$15=""),2,IF(AND(A187='Tela de entrada'!$N$12,'Tela de entrada'!$O$15=1),1,IF(AND('Tela de entrada'!$N$12='Contrato Flexível Prioridade'!A187,'Tela de entrada'!$O$15=2),2,IF(AND('Tela de entrada'!$N$12='Contrato Flexível Prioridade'!A187,'Tela de entrada'!$O$15="",'Tela de entrada'!$S$15&lt;&gt;1),1,IF(AND('Tela de entrada'!$N$12='Contrato Flexível Prioridade'!A187,'Tela de entrada'!$S$15=""),1,2)))))))</f>
        <v>1</v>
      </c>
      <c r="F187">
        <v>1</v>
      </c>
      <c r="G187">
        <v>186</v>
      </c>
      <c r="H187">
        <v>1</v>
      </c>
      <c r="I187" s="1">
        <f>INDEX('Tela de entrada'!$C$20:$C$763,MATCH(G187,'Tela de entrada'!$B$20:$B$763,0),1)</f>
        <v>37</v>
      </c>
      <c r="J187">
        <v>0</v>
      </c>
      <c r="K187">
        <f t="shared" si="14"/>
        <v>37</v>
      </c>
      <c r="L187" s="1">
        <f>SUMIFS('Contrato Flexível Percentual'!$R$2:$R$745,'Contrato Flexível Percentual'!$C$2:$C$745,'Contrato Flexível Prioridade'!F187,'Contrato Flexível Percentual'!$D$2:$D$745,'Contrato Flexível Prioridade'!G187)+SUMIFS('Contrato Firme'!N$2:N$745,'Contrato Firme'!$C$2:$C$745,'Contrato Flexível Prioridade'!F187,'Contrato Flexível Percentual'!$D$2:$D$745,'Contrato Flexível Prioridade'!G187)+'Tela de entrada'!$O$13+'Tela de entrada'!$S$13</f>
        <v>21.244717013559111</v>
      </c>
      <c r="M187" s="1">
        <f t="shared" si="15"/>
        <v>15.755282986440889</v>
      </c>
      <c r="N187" s="1">
        <f>IF(D187=1,'Tela de entrada'!$O$14-'Tela de entrada'!$O$13,'Tela de entrada'!$S$14-'Tela de entrada'!$S$13)</f>
        <v>15</v>
      </c>
      <c r="O187" s="1">
        <f t="shared" si="16"/>
        <v>15.755282986440889</v>
      </c>
      <c r="P187" s="1">
        <f t="shared" si="17"/>
        <v>15</v>
      </c>
      <c r="Q187" s="1">
        <f>IF(D187=1,'Tela de entrada'!$O$13+P187,'Tela de entrada'!$S$13+P187)</f>
        <v>15</v>
      </c>
    </row>
    <row r="188" spans="1:17" x14ac:dyDescent="0.25">
      <c r="A188" t="str">
        <f t="shared" si="18"/>
        <v>Contrato 1</v>
      </c>
      <c r="B188" t="str">
        <f t="shared" si="19"/>
        <v>Contrato 1187</v>
      </c>
      <c r="C188">
        <v>1</v>
      </c>
      <c r="D188">
        <v>1</v>
      </c>
      <c r="E188">
        <f>IF(AND(A188='Tela de entrada'!$R$12,'Tela de entrada'!$S$15=1),1,IF(AND(A188='Tela de entrada'!$R$12,'Tela de entrada'!$S$15="",'Tela de entrada'!$O$15=2),1,IF(AND('Tela de entrada'!$R$12='Contrato Flexível Prioridade'!A188,'Tela de entrada'!$S$15="",'Tela de entrada'!$O$15=""),2,IF(AND(A188='Tela de entrada'!$N$12,'Tela de entrada'!$O$15=1),1,IF(AND('Tela de entrada'!$N$12='Contrato Flexível Prioridade'!A188,'Tela de entrada'!$O$15=2),2,IF(AND('Tela de entrada'!$N$12='Contrato Flexível Prioridade'!A188,'Tela de entrada'!$O$15="",'Tela de entrada'!$S$15&lt;&gt;1),1,IF(AND('Tela de entrada'!$N$12='Contrato Flexível Prioridade'!A188,'Tela de entrada'!$S$15=""),1,2)))))))</f>
        <v>1</v>
      </c>
      <c r="F188">
        <v>1</v>
      </c>
      <c r="G188">
        <v>187</v>
      </c>
      <c r="H188">
        <v>1</v>
      </c>
      <c r="I188" s="1">
        <f>INDEX('Tela de entrada'!$C$20:$C$763,MATCH(G188,'Tela de entrada'!$B$20:$B$763,0),1)</f>
        <v>29</v>
      </c>
      <c r="J188">
        <v>0</v>
      </c>
      <c r="K188">
        <f t="shared" si="14"/>
        <v>29</v>
      </c>
      <c r="L188" s="1">
        <f>SUMIFS('Contrato Flexível Percentual'!$R$2:$R$745,'Contrato Flexível Percentual'!$C$2:$C$745,'Contrato Flexível Prioridade'!F188,'Contrato Flexível Percentual'!$D$2:$D$745,'Contrato Flexível Prioridade'!G188)+SUMIFS('Contrato Firme'!N$2:N$745,'Contrato Firme'!$C$2:$C$745,'Contrato Flexível Prioridade'!F188,'Contrato Flexível Percentual'!$D$2:$D$745,'Contrato Flexível Prioridade'!G188)+'Tela de entrada'!$O$13+'Tela de entrada'!$S$13</f>
        <v>16.863064774361622</v>
      </c>
      <c r="M188" s="1">
        <f t="shared" si="15"/>
        <v>12.136935225638378</v>
      </c>
      <c r="N188" s="1">
        <f>IF(D188=1,'Tela de entrada'!$O$14-'Tela de entrada'!$O$13,'Tela de entrada'!$S$14-'Tela de entrada'!$S$13)</f>
        <v>15</v>
      </c>
      <c r="O188" s="1">
        <f t="shared" si="16"/>
        <v>12.136935225638378</v>
      </c>
      <c r="P188" s="1">
        <f t="shared" si="17"/>
        <v>12.136935225638378</v>
      </c>
      <c r="Q188" s="1">
        <f>IF(D188=1,'Tela de entrada'!$O$13+P188,'Tela de entrada'!$S$13+P188)</f>
        <v>12.136935225638378</v>
      </c>
    </row>
    <row r="189" spans="1:17" x14ac:dyDescent="0.25">
      <c r="A189" t="str">
        <f t="shared" si="18"/>
        <v>Contrato 1</v>
      </c>
      <c r="B189" t="str">
        <f t="shared" si="19"/>
        <v>Contrato 1188</v>
      </c>
      <c r="C189">
        <v>1</v>
      </c>
      <c r="D189">
        <v>1</v>
      </c>
      <c r="E189">
        <f>IF(AND(A189='Tela de entrada'!$R$12,'Tela de entrada'!$S$15=1),1,IF(AND(A189='Tela de entrada'!$R$12,'Tela de entrada'!$S$15="",'Tela de entrada'!$O$15=2),1,IF(AND('Tela de entrada'!$R$12='Contrato Flexível Prioridade'!A189,'Tela de entrada'!$S$15="",'Tela de entrada'!$O$15=""),2,IF(AND(A189='Tela de entrada'!$N$12,'Tela de entrada'!$O$15=1),1,IF(AND('Tela de entrada'!$N$12='Contrato Flexível Prioridade'!A189,'Tela de entrada'!$O$15=2),2,IF(AND('Tela de entrada'!$N$12='Contrato Flexível Prioridade'!A189,'Tela de entrada'!$O$15="",'Tela de entrada'!$S$15&lt;&gt;1),1,IF(AND('Tela de entrada'!$N$12='Contrato Flexível Prioridade'!A189,'Tela de entrada'!$S$15=""),1,2)))))))</f>
        <v>1</v>
      </c>
      <c r="F189">
        <v>1</v>
      </c>
      <c r="G189">
        <v>188</v>
      </c>
      <c r="H189">
        <v>1</v>
      </c>
      <c r="I189" s="1">
        <f>INDEX('Tela de entrada'!$C$20:$C$763,MATCH(G189,'Tela de entrada'!$B$20:$B$763,0),1)</f>
        <v>18</v>
      </c>
      <c r="J189">
        <v>0</v>
      </c>
      <c r="K189">
        <f t="shared" si="14"/>
        <v>18</v>
      </c>
      <c r="L189" s="1">
        <f>SUMIFS('Contrato Flexível Percentual'!$R$2:$R$745,'Contrato Flexível Percentual'!$C$2:$C$745,'Contrato Flexível Prioridade'!F189,'Contrato Flexível Percentual'!$D$2:$D$745,'Contrato Flexível Prioridade'!G189)+SUMIFS('Contrato Firme'!N$2:N$745,'Contrato Firme'!$C$2:$C$745,'Contrato Flexível Prioridade'!F189,'Contrato Flexível Percentual'!$D$2:$D$745,'Contrato Flexível Prioridade'!G189)+'Tela de entrada'!$O$13+'Tela de entrada'!$S$13</f>
        <v>10.838292945465083</v>
      </c>
      <c r="M189" s="1">
        <f t="shared" si="15"/>
        <v>7.1617070545349168</v>
      </c>
      <c r="N189" s="1">
        <f>IF(D189=1,'Tela de entrada'!$O$14-'Tela de entrada'!$O$13,'Tela de entrada'!$S$14-'Tela de entrada'!$S$13)</f>
        <v>15</v>
      </c>
      <c r="O189" s="1">
        <f t="shared" si="16"/>
        <v>7.1617070545349168</v>
      </c>
      <c r="P189" s="1">
        <f t="shared" si="17"/>
        <v>7.1617070545349168</v>
      </c>
      <c r="Q189" s="1">
        <f>IF(D189=1,'Tela de entrada'!$O$13+P189,'Tela de entrada'!$S$13+P189)</f>
        <v>7.1617070545349168</v>
      </c>
    </row>
    <row r="190" spans="1:17" x14ac:dyDescent="0.25">
      <c r="A190" t="str">
        <f t="shared" si="18"/>
        <v>Contrato 1</v>
      </c>
      <c r="B190" t="str">
        <f t="shared" si="19"/>
        <v>Contrato 1189</v>
      </c>
      <c r="C190">
        <v>1</v>
      </c>
      <c r="D190">
        <v>1</v>
      </c>
      <c r="E190">
        <f>IF(AND(A190='Tela de entrada'!$R$12,'Tela de entrada'!$S$15=1),1,IF(AND(A190='Tela de entrada'!$R$12,'Tela de entrada'!$S$15="",'Tela de entrada'!$O$15=2),1,IF(AND('Tela de entrada'!$R$12='Contrato Flexível Prioridade'!A190,'Tela de entrada'!$S$15="",'Tela de entrada'!$O$15=""),2,IF(AND(A190='Tela de entrada'!$N$12,'Tela de entrada'!$O$15=1),1,IF(AND('Tela de entrada'!$N$12='Contrato Flexível Prioridade'!A190,'Tela de entrada'!$O$15=2),2,IF(AND('Tela de entrada'!$N$12='Contrato Flexível Prioridade'!A190,'Tela de entrada'!$O$15="",'Tela de entrada'!$S$15&lt;&gt;1),1,IF(AND('Tela de entrada'!$N$12='Contrato Flexível Prioridade'!A190,'Tela de entrada'!$S$15=""),1,2)))))))</f>
        <v>1</v>
      </c>
      <c r="F190">
        <v>1</v>
      </c>
      <c r="G190">
        <v>189</v>
      </c>
      <c r="H190">
        <v>1</v>
      </c>
      <c r="I190" s="1">
        <f>INDEX('Tela de entrada'!$C$20:$C$763,MATCH(G190,'Tela de entrada'!$B$20:$B$763,0),1)</f>
        <v>26</v>
      </c>
      <c r="J190">
        <v>0</v>
      </c>
      <c r="K190">
        <f t="shared" si="14"/>
        <v>26</v>
      </c>
      <c r="L190" s="1">
        <f>SUMIFS('Contrato Flexível Percentual'!$R$2:$R$745,'Contrato Flexível Percentual'!$C$2:$C$745,'Contrato Flexível Prioridade'!F190,'Contrato Flexível Percentual'!$D$2:$D$745,'Contrato Flexível Prioridade'!G190)+SUMIFS('Contrato Firme'!N$2:N$745,'Contrato Firme'!$C$2:$C$745,'Contrato Flexível Prioridade'!F190,'Contrato Flexível Percentual'!$D$2:$D$745,'Contrato Flexível Prioridade'!G190)+'Tela de entrada'!$O$13+'Tela de entrada'!$S$13</f>
        <v>15.219945184662567</v>
      </c>
      <c r="M190" s="1">
        <f t="shared" si="15"/>
        <v>10.780054815337433</v>
      </c>
      <c r="N190" s="1">
        <f>IF(D190=1,'Tela de entrada'!$O$14-'Tela de entrada'!$O$13,'Tela de entrada'!$S$14-'Tela de entrada'!$S$13)</f>
        <v>15</v>
      </c>
      <c r="O190" s="1">
        <f t="shared" si="16"/>
        <v>10.780054815337433</v>
      </c>
      <c r="P190" s="1">
        <f t="shared" si="17"/>
        <v>10.780054815337433</v>
      </c>
      <c r="Q190" s="1">
        <f>IF(D190=1,'Tela de entrada'!$O$13+P190,'Tela de entrada'!$S$13+P190)</f>
        <v>10.780054815337433</v>
      </c>
    </row>
    <row r="191" spans="1:17" x14ac:dyDescent="0.25">
      <c r="A191" t="str">
        <f t="shared" si="18"/>
        <v>Contrato 1</v>
      </c>
      <c r="B191" t="str">
        <f t="shared" si="19"/>
        <v>Contrato 1190</v>
      </c>
      <c r="C191">
        <v>1</v>
      </c>
      <c r="D191">
        <v>1</v>
      </c>
      <c r="E191">
        <f>IF(AND(A191='Tela de entrada'!$R$12,'Tela de entrada'!$S$15=1),1,IF(AND(A191='Tela de entrada'!$R$12,'Tela de entrada'!$S$15="",'Tela de entrada'!$O$15=2),1,IF(AND('Tela de entrada'!$R$12='Contrato Flexível Prioridade'!A191,'Tela de entrada'!$S$15="",'Tela de entrada'!$O$15=""),2,IF(AND(A191='Tela de entrada'!$N$12,'Tela de entrada'!$O$15=1),1,IF(AND('Tela de entrada'!$N$12='Contrato Flexível Prioridade'!A191,'Tela de entrada'!$O$15=2),2,IF(AND('Tela de entrada'!$N$12='Contrato Flexível Prioridade'!A191,'Tela de entrada'!$O$15="",'Tela de entrada'!$S$15&lt;&gt;1),1,IF(AND('Tela de entrada'!$N$12='Contrato Flexível Prioridade'!A191,'Tela de entrada'!$S$15=""),1,2)))))))</f>
        <v>1</v>
      </c>
      <c r="F191">
        <v>1</v>
      </c>
      <c r="G191">
        <v>190</v>
      </c>
      <c r="H191">
        <v>1</v>
      </c>
      <c r="I191" s="1">
        <f>INDEX('Tela de entrada'!$C$20:$C$763,MATCH(G191,'Tela de entrada'!$B$20:$B$763,0),1)</f>
        <v>46</v>
      </c>
      <c r="J191">
        <v>0</v>
      </c>
      <c r="K191">
        <f t="shared" si="14"/>
        <v>46</v>
      </c>
      <c r="L191" s="1">
        <f>SUMIFS('Contrato Flexível Percentual'!$R$2:$R$745,'Contrato Flexível Percentual'!$C$2:$C$745,'Contrato Flexível Prioridade'!F191,'Contrato Flexível Percentual'!$D$2:$D$745,'Contrato Flexível Prioridade'!G191)+SUMIFS('Contrato Firme'!N$2:N$745,'Contrato Firme'!$C$2:$C$745,'Contrato Flexível Prioridade'!F191,'Contrato Flexível Percentual'!$D$2:$D$745,'Contrato Flexível Prioridade'!G191)+'Tela de entrada'!$O$13+'Tela de entrada'!$S$13</f>
        <v>24.2</v>
      </c>
      <c r="M191" s="1">
        <f t="shared" si="15"/>
        <v>21.8</v>
      </c>
      <c r="N191" s="1">
        <f>IF(D191=1,'Tela de entrada'!$O$14-'Tela de entrada'!$O$13,'Tela de entrada'!$S$14-'Tela de entrada'!$S$13)</f>
        <v>15</v>
      </c>
      <c r="O191" s="1">
        <f t="shared" si="16"/>
        <v>21.8</v>
      </c>
      <c r="P191" s="1">
        <f t="shared" si="17"/>
        <v>15</v>
      </c>
      <c r="Q191" s="1">
        <f>IF(D191=1,'Tela de entrada'!$O$13+P191,'Tela de entrada'!$S$13+P191)</f>
        <v>15</v>
      </c>
    </row>
    <row r="192" spans="1:17" x14ac:dyDescent="0.25">
      <c r="A192" t="str">
        <f t="shared" si="18"/>
        <v>Contrato 1</v>
      </c>
      <c r="B192" t="str">
        <f t="shared" si="19"/>
        <v>Contrato 1191</v>
      </c>
      <c r="C192">
        <v>1</v>
      </c>
      <c r="D192">
        <v>1</v>
      </c>
      <c r="E192">
        <f>IF(AND(A192='Tela de entrada'!$R$12,'Tela de entrada'!$S$15=1),1,IF(AND(A192='Tela de entrada'!$R$12,'Tela de entrada'!$S$15="",'Tela de entrada'!$O$15=2),1,IF(AND('Tela de entrada'!$R$12='Contrato Flexível Prioridade'!A192,'Tela de entrada'!$S$15="",'Tela de entrada'!$O$15=""),2,IF(AND(A192='Tela de entrada'!$N$12,'Tela de entrada'!$O$15=1),1,IF(AND('Tela de entrada'!$N$12='Contrato Flexível Prioridade'!A192,'Tela de entrada'!$O$15=2),2,IF(AND('Tela de entrada'!$N$12='Contrato Flexível Prioridade'!A192,'Tela de entrada'!$O$15="",'Tela de entrada'!$S$15&lt;&gt;1),1,IF(AND('Tela de entrada'!$N$12='Contrato Flexível Prioridade'!A192,'Tela de entrada'!$S$15=""),1,2)))))))</f>
        <v>1</v>
      </c>
      <c r="F192">
        <v>1</v>
      </c>
      <c r="G192">
        <v>191</v>
      </c>
      <c r="H192">
        <v>1</v>
      </c>
      <c r="I192" s="1">
        <f>INDEX('Tela de entrada'!$C$20:$C$763,MATCH(G192,'Tela de entrada'!$B$20:$B$763,0),1)</f>
        <v>25</v>
      </c>
      <c r="J192">
        <v>0</v>
      </c>
      <c r="K192">
        <f t="shared" si="14"/>
        <v>25</v>
      </c>
      <c r="L192" s="1">
        <f>SUMIFS('Contrato Flexível Percentual'!$R$2:$R$745,'Contrato Flexível Percentual'!$C$2:$C$745,'Contrato Flexível Prioridade'!F192,'Contrato Flexível Percentual'!$D$2:$D$745,'Contrato Flexível Prioridade'!G192)+SUMIFS('Contrato Firme'!N$2:N$745,'Contrato Firme'!$C$2:$C$745,'Contrato Flexível Prioridade'!F192,'Contrato Flexível Percentual'!$D$2:$D$745,'Contrato Flexível Prioridade'!G192)+'Tela de entrada'!$O$13+'Tela de entrada'!$S$13</f>
        <v>14.672238654762884</v>
      </c>
      <c r="M192" s="1">
        <f t="shared" si="15"/>
        <v>10.327761345237116</v>
      </c>
      <c r="N192" s="1">
        <f>IF(D192=1,'Tela de entrada'!$O$14-'Tela de entrada'!$O$13,'Tela de entrada'!$S$14-'Tela de entrada'!$S$13)</f>
        <v>15</v>
      </c>
      <c r="O192" s="1">
        <f t="shared" si="16"/>
        <v>10.327761345237116</v>
      </c>
      <c r="P192" s="1">
        <f t="shared" si="17"/>
        <v>10.327761345237116</v>
      </c>
      <c r="Q192" s="1">
        <f>IF(D192=1,'Tela de entrada'!$O$13+P192,'Tela de entrada'!$S$13+P192)</f>
        <v>10.327761345237116</v>
      </c>
    </row>
    <row r="193" spans="1:17" x14ac:dyDescent="0.25">
      <c r="A193" t="str">
        <f t="shared" si="18"/>
        <v>Contrato 1</v>
      </c>
      <c r="B193" t="str">
        <f t="shared" si="19"/>
        <v>Contrato 1192</v>
      </c>
      <c r="C193">
        <v>1</v>
      </c>
      <c r="D193">
        <v>1</v>
      </c>
      <c r="E193">
        <f>IF(AND(A193='Tela de entrada'!$R$12,'Tela de entrada'!$S$15=1),1,IF(AND(A193='Tela de entrada'!$R$12,'Tela de entrada'!$S$15="",'Tela de entrada'!$O$15=2),1,IF(AND('Tela de entrada'!$R$12='Contrato Flexível Prioridade'!A193,'Tela de entrada'!$S$15="",'Tela de entrada'!$O$15=""),2,IF(AND(A193='Tela de entrada'!$N$12,'Tela de entrada'!$O$15=1),1,IF(AND('Tela de entrada'!$N$12='Contrato Flexível Prioridade'!A193,'Tela de entrada'!$O$15=2),2,IF(AND('Tela de entrada'!$N$12='Contrato Flexível Prioridade'!A193,'Tela de entrada'!$O$15="",'Tela de entrada'!$S$15&lt;&gt;1),1,IF(AND('Tela de entrada'!$N$12='Contrato Flexível Prioridade'!A193,'Tela de entrada'!$S$15=""),1,2)))))))</f>
        <v>1</v>
      </c>
      <c r="F193">
        <v>1</v>
      </c>
      <c r="G193">
        <v>192</v>
      </c>
      <c r="H193">
        <v>1</v>
      </c>
      <c r="I193" s="1">
        <f>INDEX('Tela de entrada'!$C$20:$C$763,MATCH(G193,'Tela de entrada'!$B$20:$B$763,0),1)</f>
        <v>49</v>
      </c>
      <c r="J193">
        <v>0</v>
      </c>
      <c r="K193">
        <f t="shared" si="14"/>
        <v>49</v>
      </c>
      <c r="L193" s="1">
        <f>SUMIFS('Contrato Flexível Percentual'!$R$2:$R$745,'Contrato Flexível Percentual'!$C$2:$C$745,'Contrato Flexível Prioridade'!F193,'Contrato Flexível Percentual'!$D$2:$D$745,'Contrato Flexível Prioridade'!G193)+SUMIFS('Contrato Firme'!N$2:N$745,'Contrato Firme'!$C$2:$C$745,'Contrato Flexível Prioridade'!F193,'Contrato Flexível Percentual'!$D$2:$D$745,'Contrato Flexível Prioridade'!G193)+'Tela de entrada'!$O$13+'Tela de entrada'!$S$13</f>
        <v>24.799999999999997</v>
      </c>
      <c r="M193" s="1">
        <f t="shared" si="15"/>
        <v>24.200000000000003</v>
      </c>
      <c r="N193" s="1">
        <f>IF(D193=1,'Tela de entrada'!$O$14-'Tela de entrada'!$O$13,'Tela de entrada'!$S$14-'Tela de entrada'!$S$13)</f>
        <v>15</v>
      </c>
      <c r="O193" s="1">
        <f t="shared" si="16"/>
        <v>24.200000000000003</v>
      </c>
      <c r="P193" s="1">
        <f t="shared" si="17"/>
        <v>15</v>
      </c>
      <c r="Q193" s="1">
        <f>IF(D193=1,'Tela de entrada'!$O$13+P193,'Tela de entrada'!$S$13+P193)</f>
        <v>15</v>
      </c>
    </row>
    <row r="194" spans="1:17" x14ac:dyDescent="0.25">
      <c r="A194" t="str">
        <f t="shared" si="18"/>
        <v>Contrato 1</v>
      </c>
      <c r="B194" t="str">
        <f t="shared" si="19"/>
        <v>Contrato 1193</v>
      </c>
      <c r="C194">
        <v>1</v>
      </c>
      <c r="D194">
        <v>1</v>
      </c>
      <c r="E194">
        <f>IF(AND(A194='Tela de entrada'!$R$12,'Tela de entrada'!$S$15=1),1,IF(AND(A194='Tela de entrada'!$R$12,'Tela de entrada'!$S$15="",'Tela de entrada'!$O$15=2),1,IF(AND('Tela de entrada'!$R$12='Contrato Flexível Prioridade'!A194,'Tela de entrada'!$S$15="",'Tela de entrada'!$O$15=""),2,IF(AND(A194='Tela de entrada'!$N$12,'Tela de entrada'!$O$15=1),1,IF(AND('Tela de entrada'!$N$12='Contrato Flexível Prioridade'!A194,'Tela de entrada'!$O$15=2),2,IF(AND('Tela de entrada'!$N$12='Contrato Flexível Prioridade'!A194,'Tela de entrada'!$O$15="",'Tela de entrada'!$S$15&lt;&gt;1),1,IF(AND('Tela de entrada'!$N$12='Contrato Flexível Prioridade'!A194,'Tela de entrada'!$S$15=""),1,2)))))))</f>
        <v>1</v>
      </c>
      <c r="F194">
        <v>1</v>
      </c>
      <c r="G194">
        <v>193</v>
      </c>
      <c r="H194">
        <v>1</v>
      </c>
      <c r="I194" s="1">
        <f>INDEX('Tela de entrada'!$C$20:$C$763,MATCH(G194,'Tela de entrada'!$B$20:$B$763,0),1)</f>
        <v>18</v>
      </c>
      <c r="J194">
        <v>0</v>
      </c>
      <c r="K194">
        <f t="shared" si="14"/>
        <v>18</v>
      </c>
      <c r="L194" s="1">
        <f>SUMIFS('Contrato Flexível Percentual'!$R$2:$R$745,'Contrato Flexível Percentual'!$C$2:$C$745,'Contrato Flexível Prioridade'!F194,'Contrato Flexível Percentual'!$D$2:$D$745,'Contrato Flexível Prioridade'!G194)+SUMIFS('Contrato Firme'!N$2:N$745,'Contrato Firme'!$C$2:$C$745,'Contrato Flexível Prioridade'!F194,'Contrato Flexível Percentual'!$D$2:$D$745,'Contrato Flexível Prioridade'!G194)+'Tela de entrada'!$O$13+'Tela de entrada'!$S$13</f>
        <v>10.838292945465083</v>
      </c>
      <c r="M194" s="1">
        <f t="shared" si="15"/>
        <v>7.1617070545349168</v>
      </c>
      <c r="N194" s="1">
        <f>IF(D194=1,'Tela de entrada'!$O$14-'Tela de entrada'!$O$13,'Tela de entrada'!$S$14-'Tela de entrada'!$S$13)</f>
        <v>15</v>
      </c>
      <c r="O194" s="1">
        <f t="shared" si="16"/>
        <v>7.1617070545349168</v>
      </c>
      <c r="P194" s="1">
        <f t="shared" si="17"/>
        <v>7.1617070545349168</v>
      </c>
      <c r="Q194" s="1">
        <f>IF(D194=1,'Tela de entrada'!$O$13+P194,'Tela de entrada'!$S$13+P194)</f>
        <v>7.1617070545349168</v>
      </c>
    </row>
    <row r="195" spans="1:17" x14ac:dyDescent="0.25">
      <c r="A195" t="str">
        <f t="shared" si="18"/>
        <v>Contrato 1</v>
      </c>
      <c r="B195" t="str">
        <f t="shared" si="19"/>
        <v>Contrato 1194</v>
      </c>
      <c r="C195">
        <v>1</v>
      </c>
      <c r="D195">
        <v>1</v>
      </c>
      <c r="E195">
        <f>IF(AND(A195='Tela de entrada'!$R$12,'Tela de entrada'!$S$15=1),1,IF(AND(A195='Tela de entrada'!$R$12,'Tela de entrada'!$S$15="",'Tela de entrada'!$O$15=2),1,IF(AND('Tela de entrada'!$R$12='Contrato Flexível Prioridade'!A195,'Tela de entrada'!$S$15="",'Tela de entrada'!$O$15=""),2,IF(AND(A195='Tela de entrada'!$N$12,'Tela de entrada'!$O$15=1),1,IF(AND('Tela de entrada'!$N$12='Contrato Flexível Prioridade'!A195,'Tela de entrada'!$O$15=2),2,IF(AND('Tela de entrada'!$N$12='Contrato Flexível Prioridade'!A195,'Tela de entrada'!$O$15="",'Tela de entrada'!$S$15&lt;&gt;1),1,IF(AND('Tela de entrada'!$N$12='Contrato Flexível Prioridade'!A195,'Tela de entrada'!$S$15=""),1,2)))))))</f>
        <v>1</v>
      </c>
      <c r="F195">
        <v>1</v>
      </c>
      <c r="G195">
        <v>194</v>
      </c>
      <c r="H195">
        <v>1</v>
      </c>
      <c r="I195" s="1">
        <f>INDEX('Tela de entrada'!$C$20:$C$763,MATCH(G195,'Tela de entrada'!$B$20:$B$763,0),1)</f>
        <v>36</v>
      </c>
      <c r="J195">
        <v>0</v>
      </c>
      <c r="K195">
        <f t="shared" ref="K195:K258" si="20">I195-J195</f>
        <v>36</v>
      </c>
      <c r="L195" s="1">
        <f>SUMIFS('Contrato Flexível Percentual'!$R$2:$R$745,'Contrato Flexível Percentual'!$C$2:$C$745,'Contrato Flexível Prioridade'!F195,'Contrato Flexível Percentual'!$D$2:$D$745,'Contrato Flexível Prioridade'!G195)+SUMIFS('Contrato Firme'!N$2:N$745,'Contrato Firme'!$C$2:$C$745,'Contrato Flexível Prioridade'!F195,'Contrato Flexível Percentual'!$D$2:$D$745,'Contrato Flexível Prioridade'!G195)+'Tela de entrada'!$O$13+'Tela de entrada'!$S$13</f>
        <v>20.697010483659422</v>
      </c>
      <c r="M195" s="1">
        <f t="shared" ref="M195:M258" si="21">MAX(I195-L195,0)</f>
        <v>15.302989516340578</v>
      </c>
      <c r="N195" s="1">
        <f>IF(D195=1,'Tela de entrada'!$O$14-'Tela de entrada'!$O$13,'Tela de entrada'!$S$14-'Tela de entrada'!$S$13)</f>
        <v>15</v>
      </c>
      <c r="O195" s="1">
        <f t="shared" ref="O195:O258" si="22">IF(E195=1,M195,MIN(N195,M195-MIN(M195,SUMIFS($N$2:$N$1489,$D$2:$D$1489,D195-1,$G$2:$G$1489,G195,$E$2:$E$1489,1))))</f>
        <v>15.302989516340578</v>
      </c>
      <c r="P195" s="1">
        <f t="shared" ref="P195:P258" si="23">IF(O195&gt;0,MIN(O195,N195),0)</f>
        <v>15</v>
      </c>
      <c r="Q195" s="1">
        <f>IF(D195=1,'Tela de entrada'!$O$13+P195,'Tela de entrada'!$S$13+P195)</f>
        <v>15</v>
      </c>
    </row>
    <row r="196" spans="1:17" x14ac:dyDescent="0.25">
      <c r="A196" t="str">
        <f t="shared" si="18"/>
        <v>Contrato 1</v>
      </c>
      <c r="B196" t="str">
        <f t="shared" si="19"/>
        <v>Contrato 1195</v>
      </c>
      <c r="C196">
        <v>1</v>
      </c>
      <c r="D196">
        <v>1</v>
      </c>
      <c r="E196">
        <f>IF(AND(A196='Tela de entrada'!$R$12,'Tela de entrada'!$S$15=1),1,IF(AND(A196='Tela de entrada'!$R$12,'Tela de entrada'!$S$15="",'Tela de entrada'!$O$15=2),1,IF(AND('Tela de entrada'!$R$12='Contrato Flexível Prioridade'!A196,'Tela de entrada'!$S$15="",'Tela de entrada'!$O$15=""),2,IF(AND(A196='Tela de entrada'!$N$12,'Tela de entrada'!$O$15=1),1,IF(AND('Tela de entrada'!$N$12='Contrato Flexível Prioridade'!A196,'Tela de entrada'!$O$15=2),2,IF(AND('Tela de entrada'!$N$12='Contrato Flexível Prioridade'!A196,'Tela de entrada'!$O$15="",'Tela de entrada'!$S$15&lt;&gt;1),1,IF(AND('Tela de entrada'!$N$12='Contrato Flexível Prioridade'!A196,'Tela de entrada'!$S$15=""),1,2)))))))</f>
        <v>1</v>
      </c>
      <c r="F196">
        <v>1</v>
      </c>
      <c r="G196">
        <v>195</v>
      </c>
      <c r="H196">
        <v>1</v>
      </c>
      <c r="I196" s="1">
        <f>INDEX('Tela de entrada'!$C$20:$C$763,MATCH(G196,'Tela de entrada'!$B$20:$B$763,0),1)</f>
        <v>36</v>
      </c>
      <c r="J196">
        <v>0</v>
      </c>
      <c r="K196">
        <f t="shared" si="20"/>
        <v>36</v>
      </c>
      <c r="L196" s="1">
        <f>SUMIFS('Contrato Flexível Percentual'!$R$2:$R$745,'Contrato Flexível Percentual'!$C$2:$C$745,'Contrato Flexível Prioridade'!F196,'Contrato Flexível Percentual'!$D$2:$D$745,'Contrato Flexível Prioridade'!G196)+SUMIFS('Contrato Firme'!N$2:N$745,'Contrato Firme'!$C$2:$C$745,'Contrato Flexível Prioridade'!F196,'Contrato Flexível Percentual'!$D$2:$D$745,'Contrato Flexível Prioridade'!G196)+'Tela de entrada'!$O$13+'Tela de entrada'!$S$13</f>
        <v>20.697010483659422</v>
      </c>
      <c r="M196" s="1">
        <f t="shared" si="21"/>
        <v>15.302989516340578</v>
      </c>
      <c r="N196" s="1">
        <f>IF(D196=1,'Tela de entrada'!$O$14-'Tela de entrada'!$O$13,'Tela de entrada'!$S$14-'Tela de entrada'!$S$13)</f>
        <v>15</v>
      </c>
      <c r="O196" s="1">
        <f t="shared" si="22"/>
        <v>15.302989516340578</v>
      </c>
      <c r="P196" s="1">
        <f t="shared" si="23"/>
        <v>15</v>
      </c>
      <c r="Q196" s="1">
        <f>IF(D196=1,'Tela de entrada'!$O$13+P196,'Tela de entrada'!$S$13+P196)</f>
        <v>15</v>
      </c>
    </row>
    <row r="197" spans="1:17" x14ac:dyDescent="0.25">
      <c r="A197" t="str">
        <f t="shared" si="18"/>
        <v>Contrato 1</v>
      </c>
      <c r="B197" t="str">
        <f t="shared" si="19"/>
        <v>Contrato 1196</v>
      </c>
      <c r="C197">
        <v>1</v>
      </c>
      <c r="D197">
        <v>1</v>
      </c>
      <c r="E197">
        <f>IF(AND(A197='Tela de entrada'!$R$12,'Tela de entrada'!$S$15=1),1,IF(AND(A197='Tela de entrada'!$R$12,'Tela de entrada'!$S$15="",'Tela de entrada'!$O$15=2),1,IF(AND('Tela de entrada'!$R$12='Contrato Flexível Prioridade'!A197,'Tela de entrada'!$S$15="",'Tela de entrada'!$O$15=""),2,IF(AND(A197='Tela de entrada'!$N$12,'Tela de entrada'!$O$15=1),1,IF(AND('Tela de entrada'!$N$12='Contrato Flexível Prioridade'!A197,'Tela de entrada'!$O$15=2),2,IF(AND('Tela de entrada'!$N$12='Contrato Flexível Prioridade'!A197,'Tela de entrada'!$O$15="",'Tela de entrada'!$S$15&lt;&gt;1),1,IF(AND('Tela de entrada'!$N$12='Contrato Flexível Prioridade'!A197,'Tela de entrada'!$S$15=""),1,2)))))))</f>
        <v>1</v>
      </c>
      <c r="F197">
        <v>1</v>
      </c>
      <c r="G197">
        <v>196</v>
      </c>
      <c r="H197">
        <v>1</v>
      </c>
      <c r="I197" s="1">
        <f>INDEX('Tela de entrada'!$C$20:$C$763,MATCH(G197,'Tela de entrada'!$B$20:$B$763,0),1)</f>
        <v>16</v>
      </c>
      <c r="J197">
        <v>0</v>
      </c>
      <c r="K197">
        <f t="shared" si="20"/>
        <v>16</v>
      </c>
      <c r="L197" s="1">
        <f>SUMIFS('Contrato Flexível Percentual'!$R$2:$R$745,'Contrato Flexível Percentual'!$C$2:$C$745,'Contrato Flexível Prioridade'!F197,'Contrato Flexível Percentual'!$D$2:$D$745,'Contrato Flexível Prioridade'!G197)+SUMIFS('Contrato Firme'!N$2:N$745,'Contrato Firme'!$C$2:$C$745,'Contrato Flexível Prioridade'!F197,'Contrato Flexível Percentual'!$D$2:$D$745,'Contrato Flexível Prioridade'!G197)+'Tela de entrada'!$O$13+'Tela de entrada'!$S$13</f>
        <v>9.7428798856657117</v>
      </c>
      <c r="M197" s="1">
        <f t="shared" si="21"/>
        <v>6.2571201143342883</v>
      </c>
      <c r="N197" s="1">
        <f>IF(D197=1,'Tela de entrada'!$O$14-'Tela de entrada'!$O$13,'Tela de entrada'!$S$14-'Tela de entrada'!$S$13)</f>
        <v>15</v>
      </c>
      <c r="O197" s="1">
        <f t="shared" si="22"/>
        <v>6.2571201143342883</v>
      </c>
      <c r="P197" s="1">
        <f t="shared" si="23"/>
        <v>6.2571201143342883</v>
      </c>
      <c r="Q197" s="1">
        <f>IF(D197=1,'Tela de entrada'!$O$13+P197,'Tela de entrada'!$S$13+P197)</f>
        <v>6.2571201143342883</v>
      </c>
    </row>
    <row r="198" spans="1:17" x14ac:dyDescent="0.25">
      <c r="A198" t="str">
        <f t="shared" si="18"/>
        <v>Contrato 1</v>
      </c>
      <c r="B198" t="str">
        <f t="shared" si="19"/>
        <v>Contrato 1197</v>
      </c>
      <c r="C198">
        <v>1</v>
      </c>
      <c r="D198">
        <v>1</v>
      </c>
      <c r="E198">
        <f>IF(AND(A198='Tela de entrada'!$R$12,'Tela de entrada'!$S$15=1),1,IF(AND(A198='Tela de entrada'!$R$12,'Tela de entrada'!$S$15="",'Tela de entrada'!$O$15=2),1,IF(AND('Tela de entrada'!$R$12='Contrato Flexível Prioridade'!A198,'Tela de entrada'!$S$15="",'Tela de entrada'!$O$15=""),2,IF(AND(A198='Tela de entrada'!$N$12,'Tela de entrada'!$O$15=1),1,IF(AND('Tela de entrada'!$N$12='Contrato Flexível Prioridade'!A198,'Tela de entrada'!$O$15=2),2,IF(AND('Tela de entrada'!$N$12='Contrato Flexível Prioridade'!A198,'Tela de entrada'!$O$15="",'Tela de entrada'!$S$15&lt;&gt;1),1,IF(AND('Tela de entrada'!$N$12='Contrato Flexível Prioridade'!A198,'Tela de entrada'!$S$15=""),1,2)))))))</f>
        <v>1</v>
      </c>
      <c r="F198">
        <v>1</v>
      </c>
      <c r="G198">
        <v>197</v>
      </c>
      <c r="H198">
        <v>1</v>
      </c>
      <c r="I198" s="1">
        <f>INDEX('Tela de entrada'!$C$20:$C$763,MATCH(G198,'Tela de entrada'!$B$20:$B$763,0),1)</f>
        <v>22</v>
      </c>
      <c r="J198">
        <v>0</v>
      </c>
      <c r="K198">
        <f t="shared" si="20"/>
        <v>22</v>
      </c>
      <c r="L198" s="1">
        <f>SUMIFS('Contrato Flexível Percentual'!$R$2:$R$745,'Contrato Flexível Percentual'!$C$2:$C$745,'Contrato Flexível Prioridade'!F198,'Contrato Flexível Percentual'!$D$2:$D$745,'Contrato Flexível Prioridade'!G198)+SUMIFS('Contrato Firme'!N$2:N$745,'Contrato Firme'!$C$2:$C$745,'Contrato Flexível Prioridade'!F198,'Contrato Flexível Percentual'!$D$2:$D$745,'Contrato Flexível Prioridade'!G198)+'Tela de entrada'!$O$13+'Tela de entrada'!$S$13</f>
        <v>13.029119065063828</v>
      </c>
      <c r="M198" s="1">
        <f t="shared" si="21"/>
        <v>8.9708809349361722</v>
      </c>
      <c r="N198" s="1">
        <f>IF(D198=1,'Tela de entrada'!$O$14-'Tela de entrada'!$O$13,'Tela de entrada'!$S$14-'Tela de entrada'!$S$13)</f>
        <v>15</v>
      </c>
      <c r="O198" s="1">
        <f t="shared" si="22"/>
        <v>8.9708809349361722</v>
      </c>
      <c r="P198" s="1">
        <f t="shared" si="23"/>
        <v>8.9708809349361722</v>
      </c>
      <c r="Q198" s="1">
        <f>IF(D198=1,'Tela de entrada'!$O$13+P198,'Tela de entrada'!$S$13+P198)</f>
        <v>8.9708809349361722</v>
      </c>
    </row>
    <row r="199" spans="1:17" x14ac:dyDescent="0.25">
      <c r="A199" t="str">
        <f t="shared" si="18"/>
        <v>Contrato 1</v>
      </c>
      <c r="B199" t="str">
        <f t="shared" si="19"/>
        <v>Contrato 1198</v>
      </c>
      <c r="C199">
        <v>1</v>
      </c>
      <c r="D199">
        <v>1</v>
      </c>
      <c r="E199">
        <f>IF(AND(A199='Tela de entrada'!$R$12,'Tela de entrada'!$S$15=1),1,IF(AND(A199='Tela de entrada'!$R$12,'Tela de entrada'!$S$15="",'Tela de entrada'!$O$15=2),1,IF(AND('Tela de entrada'!$R$12='Contrato Flexível Prioridade'!A199,'Tela de entrada'!$S$15="",'Tela de entrada'!$O$15=""),2,IF(AND(A199='Tela de entrada'!$N$12,'Tela de entrada'!$O$15=1),1,IF(AND('Tela de entrada'!$N$12='Contrato Flexível Prioridade'!A199,'Tela de entrada'!$O$15=2),2,IF(AND('Tela de entrada'!$N$12='Contrato Flexível Prioridade'!A199,'Tela de entrada'!$O$15="",'Tela de entrada'!$S$15&lt;&gt;1),1,IF(AND('Tela de entrada'!$N$12='Contrato Flexível Prioridade'!A199,'Tela de entrada'!$S$15=""),1,2)))))))</f>
        <v>1</v>
      </c>
      <c r="F199">
        <v>1</v>
      </c>
      <c r="G199">
        <v>198</v>
      </c>
      <c r="H199">
        <v>1</v>
      </c>
      <c r="I199" s="1">
        <f>INDEX('Tela de entrada'!$C$20:$C$763,MATCH(G199,'Tela de entrada'!$B$20:$B$763,0),1)</f>
        <v>48</v>
      </c>
      <c r="J199">
        <v>0</v>
      </c>
      <c r="K199">
        <f t="shared" si="20"/>
        <v>48</v>
      </c>
      <c r="L199" s="1">
        <f>SUMIFS('Contrato Flexível Percentual'!$R$2:$R$745,'Contrato Flexível Percentual'!$C$2:$C$745,'Contrato Flexível Prioridade'!F199,'Contrato Flexível Percentual'!$D$2:$D$745,'Contrato Flexível Prioridade'!G199)+SUMIFS('Contrato Firme'!N$2:N$745,'Contrato Firme'!$C$2:$C$745,'Contrato Flexível Prioridade'!F199,'Contrato Flexível Percentual'!$D$2:$D$745,'Contrato Flexível Prioridade'!G199)+'Tela de entrada'!$O$13+'Tela de entrada'!$S$13</f>
        <v>24.6</v>
      </c>
      <c r="M199" s="1">
        <f t="shared" si="21"/>
        <v>23.4</v>
      </c>
      <c r="N199" s="1">
        <f>IF(D199=1,'Tela de entrada'!$O$14-'Tela de entrada'!$O$13,'Tela de entrada'!$S$14-'Tela de entrada'!$S$13)</f>
        <v>15</v>
      </c>
      <c r="O199" s="1">
        <f t="shared" si="22"/>
        <v>23.4</v>
      </c>
      <c r="P199" s="1">
        <f t="shared" si="23"/>
        <v>15</v>
      </c>
      <c r="Q199" s="1">
        <f>IF(D199=1,'Tela de entrada'!$O$13+P199,'Tela de entrada'!$S$13+P199)</f>
        <v>15</v>
      </c>
    </row>
    <row r="200" spans="1:17" x14ac:dyDescent="0.25">
      <c r="A200" t="str">
        <f t="shared" si="18"/>
        <v>Contrato 1</v>
      </c>
      <c r="B200" t="str">
        <f t="shared" si="19"/>
        <v>Contrato 1199</v>
      </c>
      <c r="C200">
        <v>1</v>
      </c>
      <c r="D200">
        <v>1</v>
      </c>
      <c r="E200">
        <f>IF(AND(A200='Tela de entrada'!$R$12,'Tela de entrada'!$S$15=1),1,IF(AND(A200='Tela de entrada'!$R$12,'Tela de entrada'!$S$15="",'Tela de entrada'!$O$15=2),1,IF(AND('Tela de entrada'!$R$12='Contrato Flexível Prioridade'!A200,'Tela de entrada'!$S$15="",'Tela de entrada'!$O$15=""),2,IF(AND(A200='Tela de entrada'!$N$12,'Tela de entrada'!$O$15=1),1,IF(AND('Tela de entrada'!$N$12='Contrato Flexível Prioridade'!A200,'Tela de entrada'!$O$15=2),2,IF(AND('Tela de entrada'!$N$12='Contrato Flexível Prioridade'!A200,'Tela de entrada'!$O$15="",'Tela de entrada'!$S$15&lt;&gt;1),1,IF(AND('Tela de entrada'!$N$12='Contrato Flexível Prioridade'!A200,'Tela de entrada'!$S$15=""),1,2)))))))</f>
        <v>1</v>
      </c>
      <c r="F200">
        <v>1</v>
      </c>
      <c r="G200">
        <v>199</v>
      </c>
      <c r="H200">
        <v>1</v>
      </c>
      <c r="I200" s="1">
        <f>INDEX('Tela de entrada'!$C$20:$C$763,MATCH(G200,'Tela de entrada'!$B$20:$B$763,0),1)</f>
        <v>46</v>
      </c>
      <c r="J200">
        <v>0</v>
      </c>
      <c r="K200">
        <f t="shared" si="20"/>
        <v>46</v>
      </c>
      <c r="L200" s="1">
        <f>SUMIFS('Contrato Flexível Percentual'!$R$2:$R$745,'Contrato Flexível Percentual'!$C$2:$C$745,'Contrato Flexível Prioridade'!F200,'Contrato Flexível Percentual'!$D$2:$D$745,'Contrato Flexível Prioridade'!G200)+SUMIFS('Contrato Firme'!N$2:N$745,'Contrato Firme'!$C$2:$C$745,'Contrato Flexível Prioridade'!F200,'Contrato Flexível Percentual'!$D$2:$D$745,'Contrato Flexível Prioridade'!G200)+'Tela de entrada'!$O$13+'Tela de entrada'!$S$13</f>
        <v>24.2</v>
      </c>
      <c r="M200" s="1">
        <f t="shared" si="21"/>
        <v>21.8</v>
      </c>
      <c r="N200" s="1">
        <f>IF(D200=1,'Tela de entrada'!$O$14-'Tela de entrada'!$O$13,'Tela de entrada'!$S$14-'Tela de entrada'!$S$13)</f>
        <v>15</v>
      </c>
      <c r="O200" s="1">
        <f t="shared" si="22"/>
        <v>21.8</v>
      </c>
      <c r="P200" s="1">
        <f t="shared" si="23"/>
        <v>15</v>
      </c>
      <c r="Q200" s="1">
        <f>IF(D200=1,'Tela de entrada'!$O$13+P200,'Tela de entrada'!$S$13+P200)</f>
        <v>15</v>
      </c>
    </row>
    <row r="201" spans="1:17" x14ac:dyDescent="0.25">
      <c r="A201" t="str">
        <f t="shared" si="18"/>
        <v>Contrato 1</v>
      </c>
      <c r="B201" t="str">
        <f t="shared" si="19"/>
        <v>Contrato 1200</v>
      </c>
      <c r="C201">
        <v>1</v>
      </c>
      <c r="D201">
        <v>1</v>
      </c>
      <c r="E201">
        <f>IF(AND(A201='Tela de entrada'!$R$12,'Tela de entrada'!$S$15=1),1,IF(AND(A201='Tela de entrada'!$R$12,'Tela de entrada'!$S$15="",'Tela de entrada'!$O$15=2),1,IF(AND('Tela de entrada'!$R$12='Contrato Flexível Prioridade'!A201,'Tela de entrada'!$S$15="",'Tela de entrada'!$O$15=""),2,IF(AND(A201='Tela de entrada'!$N$12,'Tela de entrada'!$O$15=1),1,IF(AND('Tela de entrada'!$N$12='Contrato Flexível Prioridade'!A201,'Tela de entrada'!$O$15=2),2,IF(AND('Tela de entrada'!$N$12='Contrato Flexível Prioridade'!A201,'Tela de entrada'!$O$15="",'Tela de entrada'!$S$15&lt;&gt;1),1,IF(AND('Tela de entrada'!$N$12='Contrato Flexível Prioridade'!A201,'Tela de entrada'!$S$15=""),1,2)))))))</f>
        <v>1</v>
      </c>
      <c r="F201">
        <v>1</v>
      </c>
      <c r="G201">
        <v>200</v>
      </c>
      <c r="H201">
        <v>1</v>
      </c>
      <c r="I201" s="1">
        <f>INDEX('Tela de entrada'!$C$20:$C$763,MATCH(G201,'Tela de entrada'!$B$20:$B$763,0),1)</f>
        <v>19</v>
      </c>
      <c r="J201">
        <v>0</v>
      </c>
      <c r="K201">
        <f t="shared" si="20"/>
        <v>19</v>
      </c>
      <c r="L201" s="1">
        <f>SUMIFS('Contrato Flexível Percentual'!$R$2:$R$745,'Contrato Flexível Percentual'!$C$2:$C$745,'Contrato Flexível Prioridade'!F201,'Contrato Flexível Percentual'!$D$2:$D$745,'Contrato Flexível Prioridade'!G201)+SUMIFS('Contrato Firme'!N$2:N$745,'Contrato Firme'!$C$2:$C$745,'Contrato Flexível Prioridade'!F201,'Contrato Flexível Percentual'!$D$2:$D$745,'Contrato Flexível Prioridade'!G201)+'Tela de entrada'!$O$13+'Tela de entrada'!$S$13</f>
        <v>11.38599947536477</v>
      </c>
      <c r="M201" s="1">
        <f t="shared" si="21"/>
        <v>7.6140005246352302</v>
      </c>
      <c r="N201" s="1">
        <f>IF(D201=1,'Tela de entrada'!$O$14-'Tela de entrada'!$O$13,'Tela de entrada'!$S$14-'Tela de entrada'!$S$13)</f>
        <v>15</v>
      </c>
      <c r="O201" s="1">
        <f t="shared" si="22"/>
        <v>7.6140005246352302</v>
      </c>
      <c r="P201" s="1">
        <f t="shared" si="23"/>
        <v>7.6140005246352302</v>
      </c>
      <c r="Q201" s="1">
        <f>IF(D201=1,'Tela de entrada'!$O$13+P201,'Tela de entrada'!$S$13+P201)</f>
        <v>7.6140005246352302</v>
      </c>
    </row>
    <row r="202" spans="1:17" x14ac:dyDescent="0.25">
      <c r="A202" t="str">
        <f t="shared" si="18"/>
        <v>Contrato 1</v>
      </c>
      <c r="B202" t="str">
        <f t="shared" si="19"/>
        <v>Contrato 1201</v>
      </c>
      <c r="C202">
        <v>1</v>
      </c>
      <c r="D202">
        <v>1</v>
      </c>
      <c r="E202">
        <f>IF(AND(A202='Tela de entrada'!$R$12,'Tela de entrada'!$S$15=1),1,IF(AND(A202='Tela de entrada'!$R$12,'Tela de entrada'!$S$15="",'Tela de entrada'!$O$15=2),1,IF(AND('Tela de entrada'!$R$12='Contrato Flexível Prioridade'!A202,'Tela de entrada'!$S$15="",'Tela de entrada'!$O$15=""),2,IF(AND(A202='Tela de entrada'!$N$12,'Tela de entrada'!$O$15=1),1,IF(AND('Tela de entrada'!$N$12='Contrato Flexível Prioridade'!A202,'Tela de entrada'!$O$15=2),2,IF(AND('Tela de entrada'!$N$12='Contrato Flexível Prioridade'!A202,'Tela de entrada'!$O$15="",'Tela de entrada'!$S$15&lt;&gt;1),1,IF(AND('Tela de entrada'!$N$12='Contrato Flexível Prioridade'!A202,'Tela de entrada'!$S$15=""),1,2)))))))</f>
        <v>1</v>
      </c>
      <c r="F202">
        <v>1</v>
      </c>
      <c r="G202">
        <v>201</v>
      </c>
      <c r="H202">
        <v>1</v>
      </c>
      <c r="I202" s="1">
        <f>INDEX('Tela de entrada'!$C$20:$C$763,MATCH(G202,'Tela de entrada'!$B$20:$B$763,0),1)</f>
        <v>35</v>
      </c>
      <c r="J202">
        <v>0</v>
      </c>
      <c r="K202">
        <f t="shared" si="20"/>
        <v>35</v>
      </c>
      <c r="L202" s="1">
        <f>SUMIFS('Contrato Flexível Percentual'!$R$2:$R$745,'Contrato Flexível Percentual'!$C$2:$C$745,'Contrato Flexível Prioridade'!F202,'Contrato Flexível Percentual'!$D$2:$D$745,'Contrato Flexível Prioridade'!G202)+SUMIFS('Contrato Firme'!N$2:N$745,'Contrato Firme'!$C$2:$C$745,'Contrato Flexível Prioridade'!F202,'Contrato Flexível Percentual'!$D$2:$D$745,'Contrato Flexível Prioridade'!G202)+'Tela de entrada'!$O$13+'Tela de entrada'!$S$13</f>
        <v>20.149303953759738</v>
      </c>
      <c r="M202" s="1">
        <f t="shared" si="21"/>
        <v>14.850696046240262</v>
      </c>
      <c r="N202" s="1">
        <f>IF(D202=1,'Tela de entrada'!$O$14-'Tela de entrada'!$O$13,'Tela de entrada'!$S$14-'Tela de entrada'!$S$13)</f>
        <v>15</v>
      </c>
      <c r="O202" s="1">
        <f t="shared" si="22"/>
        <v>14.850696046240262</v>
      </c>
      <c r="P202" s="1">
        <f t="shared" si="23"/>
        <v>14.850696046240262</v>
      </c>
      <c r="Q202" s="1">
        <f>IF(D202=1,'Tela de entrada'!$O$13+P202,'Tela de entrada'!$S$13+P202)</f>
        <v>14.850696046240262</v>
      </c>
    </row>
    <row r="203" spans="1:17" x14ac:dyDescent="0.25">
      <c r="A203" t="str">
        <f t="shared" si="18"/>
        <v>Contrato 1</v>
      </c>
      <c r="B203" t="str">
        <f t="shared" si="19"/>
        <v>Contrato 1202</v>
      </c>
      <c r="C203">
        <v>1</v>
      </c>
      <c r="D203">
        <v>1</v>
      </c>
      <c r="E203">
        <f>IF(AND(A203='Tela de entrada'!$R$12,'Tela de entrada'!$S$15=1),1,IF(AND(A203='Tela de entrada'!$R$12,'Tela de entrada'!$S$15="",'Tela de entrada'!$O$15=2),1,IF(AND('Tela de entrada'!$R$12='Contrato Flexível Prioridade'!A203,'Tela de entrada'!$S$15="",'Tela de entrada'!$O$15=""),2,IF(AND(A203='Tela de entrada'!$N$12,'Tela de entrada'!$O$15=1),1,IF(AND('Tela de entrada'!$N$12='Contrato Flexível Prioridade'!A203,'Tela de entrada'!$O$15=2),2,IF(AND('Tela de entrada'!$N$12='Contrato Flexível Prioridade'!A203,'Tela de entrada'!$O$15="",'Tela de entrada'!$S$15&lt;&gt;1),1,IF(AND('Tela de entrada'!$N$12='Contrato Flexível Prioridade'!A203,'Tela de entrada'!$S$15=""),1,2)))))))</f>
        <v>1</v>
      </c>
      <c r="F203">
        <v>1</v>
      </c>
      <c r="G203">
        <v>202</v>
      </c>
      <c r="H203">
        <v>1</v>
      </c>
      <c r="I203" s="1">
        <f>INDEX('Tela de entrada'!$C$20:$C$763,MATCH(G203,'Tela de entrada'!$B$20:$B$763,0),1)</f>
        <v>13</v>
      </c>
      <c r="J203">
        <v>0</v>
      </c>
      <c r="K203">
        <f t="shared" si="20"/>
        <v>13</v>
      </c>
      <c r="L203" s="1">
        <f>SUMIFS('Contrato Flexível Percentual'!$R$2:$R$745,'Contrato Flexível Percentual'!$C$2:$C$745,'Contrato Flexível Prioridade'!F203,'Contrato Flexível Percentual'!$D$2:$D$745,'Contrato Flexível Prioridade'!G203)+SUMIFS('Contrato Firme'!N$2:N$745,'Contrato Firme'!$C$2:$C$745,'Contrato Flexível Prioridade'!F203,'Contrato Flexível Percentual'!$D$2:$D$745,'Contrato Flexível Prioridade'!G203)+'Tela de entrada'!$O$13+'Tela de entrada'!$S$13</f>
        <v>8.0997602959666555</v>
      </c>
      <c r="M203" s="1">
        <f t="shared" si="21"/>
        <v>4.9002397040333445</v>
      </c>
      <c r="N203" s="1">
        <f>IF(D203=1,'Tela de entrada'!$O$14-'Tela de entrada'!$O$13,'Tela de entrada'!$S$14-'Tela de entrada'!$S$13)</f>
        <v>15</v>
      </c>
      <c r="O203" s="1">
        <f t="shared" si="22"/>
        <v>4.9002397040333445</v>
      </c>
      <c r="P203" s="1">
        <f t="shared" si="23"/>
        <v>4.9002397040333445</v>
      </c>
      <c r="Q203" s="1">
        <f>IF(D203=1,'Tela de entrada'!$O$13+P203,'Tela de entrada'!$S$13+P203)</f>
        <v>4.9002397040333445</v>
      </c>
    </row>
    <row r="204" spans="1:17" x14ac:dyDescent="0.25">
      <c r="A204" t="str">
        <f t="shared" si="18"/>
        <v>Contrato 1</v>
      </c>
      <c r="B204" t="str">
        <f t="shared" si="19"/>
        <v>Contrato 1203</v>
      </c>
      <c r="C204">
        <v>1</v>
      </c>
      <c r="D204">
        <v>1</v>
      </c>
      <c r="E204">
        <f>IF(AND(A204='Tela de entrada'!$R$12,'Tela de entrada'!$S$15=1),1,IF(AND(A204='Tela de entrada'!$R$12,'Tela de entrada'!$S$15="",'Tela de entrada'!$O$15=2),1,IF(AND('Tela de entrada'!$R$12='Contrato Flexível Prioridade'!A204,'Tela de entrada'!$S$15="",'Tela de entrada'!$O$15=""),2,IF(AND(A204='Tela de entrada'!$N$12,'Tela de entrada'!$O$15=1),1,IF(AND('Tela de entrada'!$N$12='Contrato Flexível Prioridade'!A204,'Tela de entrada'!$O$15=2),2,IF(AND('Tela de entrada'!$N$12='Contrato Flexível Prioridade'!A204,'Tela de entrada'!$O$15="",'Tela de entrada'!$S$15&lt;&gt;1),1,IF(AND('Tela de entrada'!$N$12='Contrato Flexível Prioridade'!A204,'Tela de entrada'!$S$15=""),1,2)))))))</f>
        <v>1</v>
      </c>
      <c r="F204">
        <v>1</v>
      </c>
      <c r="G204">
        <v>203</v>
      </c>
      <c r="H204">
        <v>1</v>
      </c>
      <c r="I204" s="1">
        <f>INDEX('Tela de entrada'!$C$20:$C$763,MATCH(G204,'Tela de entrada'!$B$20:$B$763,0),1)</f>
        <v>31</v>
      </c>
      <c r="J204">
        <v>0</v>
      </c>
      <c r="K204">
        <f t="shared" si="20"/>
        <v>31</v>
      </c>
      <c r="L204" s="1">
        <f>SUMIFS('Contrato Flexível Percentual'!$R$2:$R$745,'Contrato Flexível Percentual'!$C$2:$C$745,'Contrato Flexível Prioridade'!F204,'Contrato Flexível Percentual'!$D$2:$D$745,'Contrato Flexível Prioridade'!G204)+SUMIFS('Contrato Firme'!N$2:N$745,'Contrato Firme'!$C$2:$C$745,'Contrato Flexível Prioridade'!F204,'Contrato Flexível Percentual'!$D$2:$D$745,'Contrato Flexível Prioridade'!G204)+'Tela de entrada'!$O$13+'Tela de entrada'!$S$13</f>
        <v>17.958477834160995</v>
      </c>
      <c r="M204" s="1">
        <f t="shared" si="21"/>
        <v>13.041522165839005</v>
      </c>
      <c r="N204" s="1">
        <f>IF(D204=1,'Tela de entrada'!$O$14-'Tela de entrada'!$O$13,'Tela de entrada'!$S$14-'Tela de entrada'!$S$13)</f>
        <v>15</v>
      </c>
      <c r="O204" s="1">
        <f t="shared" si="22"/>
        <v>13.041522165839005</v>
      </c>
      <c r="P204" s="1">
        <f t="shared" si="23"/>
        <v>13.041522165839005</v>
      </c>
      <c r="Q204" s="1">
        <f>IF(D204=1,'Tela de entrada'!$O$13+P204,'Tela de entrada'!$S$13+P204)</f>
        <v>13.041522165839005</v>
      </c>
    </row>
    <row r="205" spans="1:17" x14ac:dyDescent="0.25">
      <c r="A205" t="str">
        <f t="shared" si="18"/>
        <v>Contrato 1</v>
      </c>
      <c r="B205" t="str">
        <f t="shared" si="19"/>
        <v>Contrato 1204</v>
      </c>
      <c r="C205">
        <v>1</v>
      </c>
      <c r="D205">
        <v>1</v>
      </c>
      <c r="E205">
        <f>IF(AND(A205='Tela de entrada'!$R$12,'Tela de entrada'!$S$15=1),1,IF(AND(A205='Tela de entrada'!$R$12,'Tela de entrada'!$S$15="",'Tela de entrada'!$O$15=2),1,IF(AND('Tela de entrada'!$R$12='Contrato Flexível Prioridade'!A205,'Tela de entrada'!$S$15="",'Tela de entrada'!$O$15=""),2,IF(AND(A205='Tela de entrada'!$N$12,'Tela de entrada'!$O$15=1),1,IF(AND('Tela de entrada'!$N$12='Contrato Flexível Prioridade'!A205,'Tela de entrada'!$O$15=2),2,IF(AND('Tela de entrada'!$N$12='Contrato Flexível Prioridade'!A205,'Tela de entrada'!$O$15="",'Tela de entrada'!$S$15&lt;&gt;1),1,IF(AND('Tela de entrada'!$N$12='Contrato Flexível Prioridade'!A205,'Tela de entrada'!$S$15=""),1,2)))))))</f>
        <v>1</v>
      </c>
      <c r="F205">
        <v>1</v>
      </c>
      <c r="G205">
        <v>204</v>
      </c>
      <c r="H205">
        <v>1</v>
      </c>
      <c r="I205" s="1">
        <f>INDEX('Tela de entrada'!$C$20:$C$763,MATCH(G205,'Tela de entrada'!$B$20:$B$763,0),1)</f>
        <v>46</v>
      </c>
      <c r="J205">
        <v>0</v>
      </c>
      <c r="K205">
        <f t="shared" si="20"/>
        <v>46</v>
      </c>
      <c r="L205" s="1">
        <f>SUMIFS('Contrato Flexível Percentual'!$R$2:$R$745,'Contrato Flexível Percentual'!$C$2:$C$745,'Contrato Flexível Prioridade'!F205,'Contrato Flexível Percentual'!$D$2:$D$745,'Contrato Flexível Prioridade'!G205)+SUMIFS('Contrato Firme'!N$2:N$745,'Contrato Firme'!$C$2:$C$745,'Contrato Flexível Prioridade'!F205,'Contrato Flexível Percentual'!$D$2:$D$745,'Contrato Flexível Prioridade'!G205)+'Tela de entrada'!$O$13+'Tela de entrada'!$S$13</f>
        <v>24.2</v>
      </c>
      <c r="M205" s="1">
        <f t="shared" si="21"/>
        <v>21.8</v>
      </c>
      <c r="N205" s="1">
        <f>IF(D205=1,'Tela de entrada'!$O$14-'Tela de entrada'!$O$13,'Tela de entrada'!$S$14-'Tela de entrada'!$S$13)</f>
        <v>15</v>
      </c>
      <c r="O205" s="1">
        <f t="shared" si="22"/>
        <v>21.8</v>
      </c>
      <c r="P205" s="1">
        <f t="shared" si="23"/>
        <v>15</v>
      </c>
      <c r="Q205" s="1">
        <f>IF(D205=1,'Tela de entrada'!$O$13+P205,'Tela de entrada'!$S$13+P205)</f>
        <v>15</v>
      </c>
    </row>
    <row r="206" spans="1:17" x14ac:dyDescent="0.25">
      <c r="A206" t="str">
        <f t="shared" si="18"/>
        <v>Contrato 1</v>
      </c>
      <c r="B206" t="str">
        <f t="shared" si="19"/>
        <v>Contrato 1205</v>
      </c>
      <c r="C206">
        <v>1</v>
      </c>
      <c r="D206">
        <v>1</v>
      </c>
      <c r="E206">
        <f>IF(AND(A206='Tela de entrada'!$R$12,'Tela de entrada'!$S$15=1),1,IF(AND(A206='Tela de entrada'!$R$12,'Tela de entrada'!$S$15="",'Tela de entrada'!$O$15=2),1,IF(AND('Tela de entrada'!$R$12='Contrato Flexível Prioridade'!A206,'Tela de entrada'!$S$15="",'Tela de entrada'!$O$15=""),2,IF(AND(A206='Tela de entrada'!$N$12,'Tela de entrada'!$O$15=1),1,IF(AND('Tela de entrada'!$N$12='Contrato Flexível Prioridade'!A206,'Tela de entrada'!$O$15=2),2,IF(AND('Tela de entrada'!$N$12='Contrato Flexível Prioridade'!A206,'Tela de entrada'!$O$15="",'Tela de entrada'!$S$15&lt;&gt;1),1,IF(AND('Tela de entrada'!$N$12='Contrato Flexível Prioridade'!A206,'Tela de entrada'!$S$15=""),1,2)))))))</f>
        <v>1</v>
      </c>
      <c r="F206">
        <v>1</v>
      </c>
      <c r="G206">
        <v>205</v>
      </c>
      <c r="H206">
        <v>1</v>
      </c>
      <c r="I206" s="1">
        <f>INDEX('Tela de entrada'!$C$20:$C$763,MATCH(G206,'Tela de entrada'!$B$20:$B$763,0),1)</f>
        <v>16</v>
      </c>
      <c r="J206">
        <v>0</v>
      </c>
      <c r="K206">
        <f t="shared" si="20"/>
        <v>16</v>
      </c>
      <c r="L206" s="1">
        <f>SUMIFS('Contrato Flexível Percentual'!$R$2:$R$745,'Contrato Flexível Percentual'!$C$2:$C$745,'Contrato Flexível Prioridade'!F206,'Contrato Flexível Percentual'!$D$2:$D$745,'Contrato Flexível Prioridade'!G206)+SUMIFS('Contrato Firme'!N$2:N$745,'Contrato Firme'!$C$2:$C$745,'Contrato Flexível Prioridade'!F206,'Contrato Flexível Percentual'!$D$2:$D$745,'Contrato Flexível Prioridade'!G206)+'Tela de entrada'!$O$13+'Tela de entrada'!$S$13</f>
        <v>9.7428798856657117</v>
      </c>
      <c r="M206" s="1">
        <f t="shared" si="21"/>
        <v>6.2571201143342883</v>
      </c>
      <c r="N206" s="1">
        <f>IF(D206=1,'Tela de entrada'!$O$14-'Tela de entrada'!$O$13,'Tela de entrada'!$S$14-'Tela de entrada'!$S$13)</f>
        <v>15</v>
      </c>
      <c r="O206" s="1">
        <f t="shared" si="22"/>
        <v>6.2571201143342883</v>
      </c>
      <c r="P206" s="1">
        <f t="shared" si="23"/>
        <v>6.2571201143342883</v>
      </c>
      <c r="Q206" s="1">
        <f>IF(D206=1,'Tela de entrada'!$O$13+P206,'Tela de entrada'!$S$13+P206)</f>
        <v>6.2571201143342883</v>
      </c>
    </row>
    <row r="207" spans="1:17" x14ac:dyDescent="0.25">
      <c r="A207" t="str">
        <f t="shared" si="18"/>
        <v>Contrato 1</v>
      </c>
      <c r="B207" t="str">
        <f t="shared" si="19"/>
        <v>Contrato 1206</v>
      </c>
      <c r="C207">
        <v>1</v>
      </c>
      <c r="D207">
        <v>1</v>
      </c>
      <c r="E207">
        <f>IF(AND(A207='Tela de entrada'!$R$12,'Tela de entrada'!$S$15=1),1,IF(AND(A207='Tela de entrada'!$R$12,'Tela de entrada'!$S$15="",'Tela de entrada'!$O$15=2),1,IF(AND('Tela de entrada'!$R$12='Contrato Flexível Prioridade'!A207,'Tela de entrada'!$S$15="",'Tela de entrada'!$O$15=""),2,IF(AND(A207='Tela de entrada'!$N$12,'Tela de entrada'!$O$15=1),1,IF(AND('Tela de entrada'!$N$12='Contrato Flexível Prioridade'!A207,'Tela de entrada'!$O$15=2),2,IF(AND('Tela de entrada'!$N$12='Contrato Flexível Prioridade'!A207,'Tela de entrada'!$O$15="",'Tela de entrada'!$S$15&lt;&gt;1),1,IF(AND('Tela de entrada'!$N$12='Contrato Flexível Prioridade'!A207,'Tela de entrada'!$S$15=""),1,2)))))))</f>
        <v>1</v>
      </c>
      <c r="F207">
        <v>1</v>
      </c>
      <c r="G207">
        <v>206</v>
      </c>
      <c r="H207">
        <v>1</v>
      </c>
      <c r="I207" s="1">
        <f>INDEX('Tela de entrada'!$C$20:$C$763,MATCH(G207,'Tela de entrada'!$B$20:$B$763,0),1)</f>
        <v>31</v>
      </c>
      <c r="J207">
        <v>0</v>
      </c>
      <c r="K207">
        <f t="shared" si="20"/>
        <v>31</v>
      </c>
      <c r="L207" s="1">
        <f>SUMIFS('Contrato Flexível Percentual'!$R$2:$R$745,'Contrato Flexível Percentual'!$C$2:$C$745,'Contrato Flexível Prioridade'!F207,'Contrato Flexível Percentual'!$D$2:$D$745,'Contrato Flexível Prioridade'!G207)+SUMIFS('Contrato Firme'!N$2:N$745,'Contrato Firme'!$C$2:$C$745,'Contrato Flexível Prioridade'!F207,'Contrato Flexível Percentual'!$D$2:$D$745,'Contrato Flexível Prioridade'!G207)+'Tela de entrada'!$O$13+'Tela de entrada'!$S$13</f>
        <v>17.958477834160995</v>
      </c>
      <c r="M207" s="1">
        <f t="shared" si="21"/>
        <v>13.041522165839005</v>
      </c>
      <c r="N207" s="1">
        <f>IF(D207=1,'Tela de entrada'!$O$14-'Tela de entrada'!$O$13,'Tela de entrada'!$S$14-'Tela de entrada'!$S$13)</f>
        <v>15</v>
      </c>
      <c r="O207" s="1">
        <f t="shared" si="22"/>
        <v>13.041522165839005</v>
      </c>
      <c r="P207" s="1">
        <f t="shared" si="23"/>
        <v>13.041522165839005</v>
      </c>
      <c r="Q207" s="1">
        <f>IF(D207=1,'Tela de entrada'!$O$13+P207,'Tela de entrada'!$S$13+P207)</f>
        <v>13.041522165839005</v>
      </c>
    </row>
    <row r="208" spans="1:17" x14ac:dyDescent="0.25">
      <c r="A208" t="str">
        <f t="shared" si="18"/>
        <v>Contrato 1</v>
      </c>
      <c r="B208" t="str">
        <f t="shared" si="19"/>
        <v>Contrato 1207</v>
      </c>
      <c r="C208">
        <v>1</v>
      </c>
      <c r="D208">
        <v>1</v>
      </c>
      <c r="E208">
        <f>IF(AND(A208='Tela de entrada'!$R$12,'Tela de entrada'!$S$15=1),1,IF(AND(A208='Tela de entrada'!$R$12,'Tela de entrada'!$S$15="",'Tela de entrada'!$O$15=2),1,IF(AND('Tela de entrada'!$R$12='Contrato Flexível Prioridade'!A208,'Tela de entrada'!$S$15="",'Tela de entrada'!$O$15=""),2,IF(AND(A208='Tela de entrada'!$N$12,'Tela de entrada'!$O$15=1),1,IF(AND('Tela de entrada'!$N$12='Contrato Flexível Prioridade'!A208,'Tela de entrada'!$O$15=2),2,IF(AND('Tela de entrada'!$N$12='Contrato Flexível Prioridade'!A208,'Tela de entrada'!$O$15="",'Tela de entrada'!$S$15&lt;&gt;1),1,IF(AND('Tela de entrada'!$N$12='Contrato Flexível Prioridade'!A208,'Tela de entrada'!$S$15=""),1,2)))))))</f>
        <v>1</v>
      </c>
      <c r="F208">
        <v>1</v>
      </c>
      <c r="G208">
        <v>207</v>
      </c>
      <c r="H208">
        <v>1</v>
      </c>
      <c r="I208" s="1">
        <f>INDEX('Tela de entrada'!$C$20:$C$763,MATCH(G208,'Tela de entrada'!$B$20:$B$763,0),1)</f>
        <v>25</v>
      </c>
      <c r="J208">
        <v>0</v>
      </c>
      <c r="K208">
        <f t="shared" si="20"/>
        <v>25</v>
      </c>
      <c r="L208" s="1">
        <f>SUMIFS('Contrato Flexível Percentual'!$R$2:$R$745,'Contrato Flexível Percentual'!$C$2:$C$745,'Contrato Flexível Prioridade'!F208,'Contrato Flexível Percentual'!$D$2:$D$745,'Contrato Flexível Prioridade'!G208)+SUMIFS('Contrato Firme'!N$2:N$745,'Contrato Firme'!$C$2:$C$745,'Contrato Flexível Prioridade'!F208,'Contrato Flexível Percentual'!$D$2:$D$745,'Contrato Flexível Prioridade'!G208)+'Tela de entrada'!$O$13+'Tela de entrada'!$S$13</f>
        <v>14.672238654762884</v>
      </c>
      <c r="M208" s="1">
        <f t="shared" si="21"/>
        <v>10.327761345237116</v>
      </c>
      <c r="N208" s="1">
        <f>IF(D208=1,'Tela de entrada'!$O$14-'Tela de entrada'!$O$13,'Tela de entrada'!$S$14-'Tela de entrada'!$S$13)</f>
        <v>15</v>
      </c>
      <c r="O208" s="1">
        <f t="shared" si="22"/>
        <v>10.327761345237116</v>
      </c>
      <c r="P208" s="1">
        <f t="shared" si="23"/>
        <v>10.327761345237116</v>
      </c>
      <c r="Q208" s="1">
        <f>IF(D208=1,'Tela de entrada'!$O$13+P208,'Tela de entrada'!$S$13+P208)</f>
        <v>10.327761345237116</v>
      </c>
    </row>
    <row r="209" spans="1:17" x14ac:dyDescent="0.25">
      <c r="A209" t="str">
        <f t="shared" si="18"/>
        <v>Contrato 1</v>
      </c>
      <c r="B209" t="str">
        <f t="shared" si="19"/>
        <v>Contrato 1208</v>
      </c>
      <c r="C209">
        <v>1</v>
      </c>
      <c r="D209">
        <v>1</v>
      </c>
      <c r="E209">
        <f>IF(AND(A209='Tela de entrada'!$R$12,'Tela de entrada'!$S$15=1),1,IF(AND(A209='Tela de entrada'!$R$12,'Tela de entrada'!$S$15="",'Tela de entrada'!$O$15=2),1,IF(AND('Tela de entrada'!$R$12='Contrato Flexível Prioridade'!A209,'Tela de entrada'!$S$15="",'Tela de entrada'!$O$15=""),2,IF(AND(A209='Tela de entrada'!$N$12,'Tela de entrada'!$O$15=1),1,IF(AND('Tela de entrada'!$N$12='Contrato Flexível Prioridade'!A209,'Tela de entrada'!$O$15=2),2,IF(AND('Tela de entrada'!$N$12='Contrato Flexível Prioridade'!A209,'Tela de entrada'!$O$15="",'Tela de entrada'!$S$15&lt;&gt;1),1,IF(AND('Tela de entrada'!$N$12='Contrato Flexível Prioridade'!A209,'Tela de entrada'!$S$15=""),1,2)))))))</f>
        <v>1</v>
      </c>
      <c r="F209">
        <v>1</v>
      </c>
      <c r="G209">
        <v>208</v>
      </c>
      <c r="H209">
        <v>1</v>
      </c>
      <c r="I209" s="1">
        <f>INDEX('Tela de entrada'!$C$20:$C$763,MATCH(G209,'Tela de entrada'!$B$20:$B$763,0),1)</f>
        <v>42</v>
      </c>
      <c r="J209">
        <v>0</v>
      </c>
      <c r="K209">
        <f t="shared" si="20"/>
        <v>42</v>
      </c>
      <c r="L209" s="1">
        <f>SUMIFS('Contrato Flexível Percentual'!$R$2:$R$745,'Contrato Flexível Percentual'!$C$2:$C$745,'Contrato Flexível Prioridade'!F209,'Contrato Flexível Percentual'!$D$2:$D$745,'Contrato Flexível Prioridade'!G209)+SUMIFS('Contrato Firme'!N$2:N$745,'Contrato Firme'!$C$2:$C$745,'Contrato Flexível Prioridade'!F209,'Contrato Flexível Percentual'!$D$2:$D$745,'Contrato Flexível Prioridade'!G209)+'Tela de entrada'!$O$13+'Tela de entrada'!$S$13</f>
        <v>23.4</v>
      </c>
      <c r="M209" s="1">
        <f t="shared" si="21"/>
        <v>18.600000000000001</v>
      </c>
      <c r="N209" s="1">
        <f>IF(D209=1,'Tela de entrada'!$O$14-'Tela de entrada'!$O$13,'Tela de entrada'!$S$14-'Tela de entrada'!$S$13)</f>
        <v>15</v>
      </c>
      <c r="O209" s="1">
        <f t="shared" si="22"/>
        <v>18.600000000000001</v>
      </c>
      <c r="P209" s="1">
        <f t="shared" si="23"/>
        <v>15</v>
      </c>
      <c r="Q209" s="1">
        <f>IF(D209=1,'Tela de entrada'!$O$13+P209,'Tela de entrada'!$S$13+P209)</f>
        <v>15</v>
      </c>
    </row>
    <row r="210" spans="1:17" x14ac:dyDescent="0.25">
      <c r="A210" t="str">
        <f t="shared" si="18"/>
        <v>Contrato 1</v>
      </c>
      <c r="B210" t="str">
        <f t="shared" si="19"/>
        <v>Contrato 1209</v>
      </c>
      <c r="C210">
        <v>1</v>
      </c>
      <c r="D210">
        <v>1</v>
      </c>
      <c r="E210">
        <f>IF(AND(A210='Tela de entrada'!$R$12,'Tela de entrada'!$S$15=1),1,IF(AND(A210='Tela de entrada'!$R$12,'Tela de entrada'!$S$15="",'Tela de entrada'!$O$15=2),1,IF(AND('Tela de entrada'!$R$12='Contrato Flexível Prioridade'!A210,'Tela de entrada'!$S$15="",'Tela de entrada'!$O$15=""),2,IF(AND(A210='Tela de entrada'!$N$12,'Tela de entrada'!$O$15=1),1,IF(AND('Tela de entrada'!$N$12='Contrato Flexível Prioridade'!A210,'Tela de entrada'!$O$15=2),2,IF(AND('Tela de entrada'!$N$12='Contrato Flexível Prioridade'!A210,'Tela de entrada'!$O$15="",'Tela de entrada'!$S$15&lt;&gt;1),1,IF(AND('Tela de entrada'!$N$12='Contrato Flexível Prioridade'!A210,'Tela de entrada'!$S$15=""),1,2)))))))</f>
        <v>1</v>
      </c>
      <c r="F210">
        <v>1</v>
      </c>
      <c r="G210">
        <v>209</v>
      </c>
      <c r="H210">
        <v>1</v>
      </c>
      <c r="I210" s="1">
        <f>INDEX('Tela de entrada'!$C$20:$C$763,MATCH(G210,'Tela de entrada'!$B$20:$B$763,0),1)</f>
        <v>50</v>
      </c>
      <c r="J210">
        <v>0</v>
      </c>
      <c r="K210">
        <f t="shared" si="20"/>
        <v>50</v>
      </c>
      <c r="L210" s="1">
        <f>SUMIFS('Contrato Flexível Percentual'!$R$2:$R$745,'Contrato Flexível Percentual'!$C$2:$C$745,'Contrato Flexível Prioridade'!F210,'Contrato Flexível Percentual'!$D$2:$D$745,'Contrato Flexível Prioridade'!G210)+SUMIFS('Contrato Firme'!N$2:N$745,'Contrato Firme'!$C$2:$C$745,'Contrato Flexível Prioridade'!F210,'Contrato Flexível Percentual'!$D$2:$D$745,'Contrato Flexível Prioridade'!G210)+'Tela de entrada'!$O$13+'Tela de entrada'!$S$13</f>
        <v>25</v>
      </c>
      <c r="M210" s="1">
        <f t="shared" si="21"/>
        <v>25</v>
      </c>
      <c r="N210" s="1">
        <f>IF(D210=1,'Tela de entrada'!$O$14-'Tela de entrada'!$O$13,'Tela de entrada'!$S$14-'Tela de entrada'!$S$13)</f>
        <v>15</v>
      </c>
      <c r="O210" s="1">
        <f t="shared" si="22"/>
        <v>25</v>
      </c>
      <c r="P210" s="1">
        <f t="shared" si="23"/>
        <v>15</v>
      </c>
      <c r="Q210" s="1">
        <f>IF(D210=1,'Tela de entrada'!$O$13+P210,'Tela de entrada'!$S$13+P210)</f>
        <v>15</v>
      </c>
    </row>
    <row r="211" spans="1:17" x14ac:dyDescent="0.25">
      <c r="A211" t="str">
        <f t="shared" si="18"/>
        <v>Contrato 1</v>
      </c>
      <c r="B211" t="str">
        <f t="shared" si="19"/>
        <v>Contrato 1210</v>
      </c>
      <c r="C211">
        <v>1</v>
      </c>
      <c r="D211">
        <v>1</v>
      </c>
      <c r="E211">
        <f>IF(AND(A211='Tela de entrada'!$R$12,'Tela de entrada'!$S$15=1),1,IF(AND(A211='Tela de entrada'!$R$12,'Tela de entrada'!$S$15="",'Tela de entrada'!$O$15=2),1,IF(AND('Tela de entrada'!$R$12='Contrato Flexível Prioridade'!A211,'Tela de entrada'!$S$15="",'Tela de entrada'!$O$15=""),2,IF(AND(A211='Tela de entrada'!$N$12,'Tela de entrada'!$O$15=1),1,IF(AND('Tela de entrada'!$N$12='Contrato Flexível Prioridade'!A211,'Tela de entrada'!$O$15=2),2,IF(AND('Tela de entrada'!$N$12='Contrato Flexível Prioridade'!A211,'Tela de entrada'!$O$15="",'Tela de entrada'!$S$15&lt;&gt;1),1,IF(AND('Tela de entrada'!$N$12='Contrato Flexível Prioridade'!A211,'Tela de entrada'!$S$15=""),1,2)))))))</f>
        <v>1</v>
      </c>
      <c r="F211">
        <v>1</v>
      </c>
      <c r="G211">
        <v>210</v>
      </c>
      <c r="H211">
        <v>1</v>
      </c>
      <c r="I211" s="1">
        <f>INDEX('Tela de entrada'!$C$20:$C$763,MATCH(G211,'Tela de entrada'!$B$20:$B$763,0),1)</f>
        <v>5</v>
      </c>
      <c r="J211">
        <v>0</v>
      </c>
      <c r="K211">
        <f t="shared" si="20"/>
        <v>5</v>
      </c>
      <c r="L211" s="1">
        <f>SUMIFS('Contrato Flexível Percentual'!$R$2:$R$745,'Contrato Flexível Percentual'!$C$2:$C$745,'Contrato Flexível Prioridade'!F211,'Contrato Flexível Percentual'!$D$2:$D$745,'Contrato Flexível Prioridade'!G211)+SUMIFS('Contrato Firme'!N$2:N$745,'Contrato Firme'!$C$2:$C$745,'Contrato Flexível Prioridade'!F211,'Contrato Flexível Percentual'!$D$2:$D$745,'Contrato Flexível Prioridade'!G211)+'Tela de entrada'!$O$13+'Tela de entrada'!$S$13</f>
        <v>4.7836603258165944</v>
      </c>
      <c r="M211" s="1">
        <f t="shared" si="21"/>
        <v>0.21633967418340561</v>
      </c>
      <c r="N211" s="1">
        <f>IF(D211=1,'Tela de entrada'!$O$14-'Tela de entrada'!$O$13,'Tela de entrada'!$S$14-'Tela de entrada'!$S$13)</f>
        <v>15</v>
      </c>
      <c r="O211" s="1">
        <f t="shared" si="22"/>
        <v>0.21633967418340561</v>
      </c>
      <c r="P211" s="1">
        <f t="shared" si="23"/>
        <v>0.21633967418340561</v>
      </c>
      <c r="Q211" s="1">
        <f>IF(D211=1,'Tela de entrada'!$O$13+P211,'Tela de entrada'!$S$13+P211)</f>
        <v>0.21633967418340561</v>
      </c>
    </row>
    <row r="212" spans="1:17" x14ac:dyDescent="0.25">
      <c r="A212" t="str">
        <f t="shared" si="18"/>
        <v>Contrato 1</v>
      </c>
      <c r="B212" t="str">
        <f t="shared" si="19"/>
        <v>Contrato 1211</v>
      </c>
      <c r="C212">
        <v>1</v>
      </c>
      <c r="D212">
        <v>1</v>
      </c>
      <c r="E212">
        <f>IF(AND(A212='Tela de entrada'!$R$12,'Tela de entrada'!$S$15=1),1,IF(AND(A212='Tela de entrada'!$R$12,'Tela de entrada'!$S$15="",'Tela de entrada'!$O$15=2),1,IF(AND('Tela de entrada'!$R$12='Contrato Flexível Prioridade'!A212,'Tela de entrada'!$S$15="",'Tela de entrada'!$O$15=""),2,IF(AND(A212='Tela de entrada'!$N$12,'Tela de entrada'!$O$15=1),1,IF(AND('Tela de entrada'!$N$12='Contrato Flexível Prioridade'!A212,'Tela de entrada'!$O$15=2),2,IF(AND('Tela de entrada'!$N$12='Contrato Flexível Prioridade'!A212,'Tela de entrada'!$O$15="",'Tela de entrada'!$S$15&lt;&gt;1),1,IF(AND('Tela de entrada'!$N$12='Contrato Flexível Prioridade'!A212,'Tela de entrada'!$S$15=""),1,2)))))))</f>
        <v>1</v>
      </c>
      <c r="F212">
        <v>1</v>
      </c>
      <c r="G212">
        <v>211</v>
      </c>
      <c r="H212">
        <v>1</v>
      </c>
      <c r="I212" s="1">
        <f>INDEX('Tela de entrada'!$C$20:$C$763,MATCH(G212,'Tela de entrada'!$B$20:$B$763,0),1)</f>
        <v>34</v>
      </c>
      <c r="J212">
        <v>0</v>
      </c>
      <c r="K212">
        <f t="shared" si="20"/>
        <v>34</v>
      </c>
      <c r="L212" s="1">
        <f>SUMIFS('Contrato Flexível Percentual'!$R$2:$R$745,'Contrato Flexível Percentual'!$C$2:$C$745,'Contrato Flexível Prioridade'!F212,'Contrato Flexível Percentual'!$D$2:$D$745,'Contrato Flexível Prioridade'!G212)+SUMIFS('Contrato Firme'!N$2:N$745,'Contrato Firme'!$C$2:$C$745,'Contrato Flexível Prioridade'!F212,'Contrato Flexível Percentual'!$D$2:$D$745,'Contrato Flexível Prioridade'!G212)+'Tela de entrada'!$O$13+'Tela de entrada'!$S$13</f>
        <v>19.601597423860053</v>
      </c>
      <c r="M212" s="1">
        <f t="shared" si="21"/>
        <v>14.398402576139947</v>
      </c>
      <c r="N212" s="1">
        <f>IF(D212=1,'Tela de entrada'!$O$14-'Tela de entrada'!$O$13,'Tela de entrada'!$S$14-'Tela de entrada'!$S$13)</f>
        <v>15</v>
      </c>
      <c r="O212" s="1">
        <f t="shared" si="22"/>
        <v>14.398402576139947</v>
      </c>
      <c r="P212" s="1">
        <f t="shared" si="23"/>
        <v>14.398402576139947</v>
      </c>
      <c r="Q212" s="1">
        <f>IF(D212=1,'Tela de entrada'!$O$13+P212,'Tela de entrada'!$S$13+P212)</f>
        <v>14.398402576139947</v>
      </c>
    </row>
    <row r="213" spans="1:17" x14ac:dyDescent="0.25">
      <c r="A213" t="str">
        <f t="shared" si="18"/>
        <v>Contrato 1</v>
      </c>
      <c r="B213" t="str">
        <f t="shared" si="19"/>
        <v>Contrato 1212</v>
      </c>
      <c r="C213">
        <v>1</v>
      </c>
      <c r="D213">
        <v>1</v>
      </c>
      <c r="E213">
        <f>IF(AND(A213='Tela de entrada'!$R$12,'Tela de entrada'!$S$15=1),1,IF(AND(A213='Tela de entrada'!$R$12,'Tela de entrada'!$S$15="",'Tela de entrada'!$O$15=2),1,IF(AND('Tela de entrada'!$R$12='Contrato Flexível Prioridade'!A213,'Tela de entrada'!$S$15="",'Tela de entrada'!$O$15=""),2,IF(AND(A213='Tela de entrada'!$N$12,'Tela de entrada'!$O$15=1),1,IF(AND('Tela de entrada'!$N$12='Contrato Flexível Prioridade'!A213,'Tela de entrada'!$O$15=2),2,IF(AND('Tela de entrada'!$N$12='Contrato Flexível Prioridade'!A213,'Tela de entrada'!$O$15="",'Tela de entrada'!$S$15&lt;&gt;1),1,IF(AND('Tela de entrada'!$N$12='Contrato Flexível Prioridade'!A213,'Tela de entrada'!$S$15=""),1,2)))))))</f>
        <v>1</v>
      </c>
      <c r="F213">
        <v>1</v>
      </c>
      <c r="G213">
        <v>212</v>
      </c>
      <c r="H213">
        <v>1</v>
      </c>
      <c r="I213" s="1">
        <f>INDEX('Tela de entrada'!$C$20:$C$763,MATCH(G213,'Tela de entrada'!$B$20:$B$763,0),1)</f>
        <v>42</v>
      </c>
      <c r="J213">
        <v>0</v>
      </c>
      <c r="K213">
        <f t="shared" si="20"/>
        <v>42</v>
      </c>
      <c r="L213" s="1">
        <f>SUMIFS('Contrato Flexível Percentual'!$R$2:$R$745,'Contrato Flexível Percentual'!$C$2:$C$745,'Contrato Flexível Prioridade'!F213,'Contrato Flexível Percentual'!$D$2:$D$745,'Contrato Flexível Prioridade'!G213)+SUMIFS('Contrato Firme'!N$2:N$745,'Contrato Firme'!$C$2:$C$745,'Contrato Flexível Prioridade'!F213,'Contrato Flexível Percentual'!$D$2:$D$745,'Contrato Flexível Prioridade'!G213)+'Tela de entrada'!$O$13+'Tela de entrada'!$S$13</f>
        <v>23.4</v>
      </c>
      <c r="M213" s="1">
        <f t="shared" si="21"/>
        <v>18.600000000000001</v>
      </c>
      <c r="N213" s="1">
        <f>IF(D213=1,'Tela de entrada'!$O$14-'Tela de entrada'!$O$13,'Tela de entrada'!$S$14-'Tela de entrada'!$S$13)</f>
        <v>15</v>
      </c>
      <c r="O213" s="1">
        <f t="shared" si="22"/>
        <v>18.600000000000001</v>
      </c>
      <c r="P213" s="1">
        <f t="shared" si="23"/>
        <v>15</v>
      </c>
      <c r="Q213" s="1">
        <f>IF(D213=1,'Tela de entrada'!$O$13+P213,'Tela de entrada'!$S$13+P213)</f>
        <v>15</v>
      </c>
    </row>
    <row r="214" spans="1:17" x14ac:dyDescent="0.25">
      <c r="A214" t="str">
        <f t="shared" ref="A214:A277" si="24">IF(D214=1,"Contrato 1","Contrato 2")</f>
        <v>Contrato 1</v>
      </c>
      <c r="B214" t="str">
        <f t="shared" ref="B214:B277" si="25">CONCATENATE(IF(D214=1,"Contrato 1","Contrato 2"),G214)</f>
        <v>Contrato 1213</v>
      </c>
      <c r="C214">
        <v>1</v>
      </c>
      <c r="D214">
        <v>1</v>
      </c>
      <c r="E214">
        <f>IF(AND(A214='Tela de entrada'!$R$12,'Tela de entrada'!$S$15=1),1,IF(AND(A214='Tela de entrada'!$R$12,'Tela de entrada'!$S$15="",'Tela de entrada'!$O$15=2),1,IF(AND('Tela de entrada'!$R$12='Contrato Flexível Prioridade'!A214,'Tela de entrada'!$S$15="",'Tela de entrada'!$O$15=""),2,IF(AND(A214='Tela de entrada'!$N$12,'Tela de entrada'!$O$15=1),1,IF(AND('Tela de entrada'!$N$12='Contrato Flexível Prioridade'!A214,'Tela de entrada'!$O$15=2),2,IF(AND('Tela de entrada'!$N$12='Contrato Flexível Prioridade'!A214,'Tela de entrada'!$O$15="",'Tela de entrada'!$S$15&lt;&gt;1),1,IF(AND('Tela de entrada'!$N$12='Contrato Flexível Prioridade'!A214,'Tela de entrada'!$S$15=""),1,2)))))))</f>
        <v>1</v>
      </c>
      <c r="F214">
        <v>1</v>
      </c>
      <c r="G214">
        <v>213</v>
      </c>
      <c r="H214">
        <v>1</v>
      </c>
      <c r="I214" s="1">
        <f>INDEX('Tela de entrada'!$C$20:$C$763,MATCH(G214,'Tela de entrada'!$B$20:$B$763,0),1)</f>
        <v>43</v>
      </c>
      <c r="J214">
        <v>0</v>
      </c>
      <c r="K214">
        <f t="shared" si="20"/>
        <v>43</v>
      </c>
      <c r="L214" s="1">
        <f>SUMIFS('Contrato Flexível Percentual'!$R$2:$R$745,'Contrato Flexível Percentual'!$C$2:$C$745,'Contrato Flexível Prioridade'!F214,'Contrato Flexível Percentual'!$D$2:$D$745,'Contrato Flexível Prioridade'!G214)+SUMIFS('Contrato Firme'!N$2:N$745,'Contrato Firme'!$C$2:$C$745,'Contrato Flexível Prioridade'!F214,'Contrato Flexível Percentual'!$D$2:$D$745,'Contrato Flexível Prioridade'!G214)+'Tela de entrada'!$O$13+'Tela de entrada'!$S$13</f>
        <v>23.6</v>
      </c>
      <c r="M214" s="1">
        <f t="shared" si="21"/>
        <v>19.399999999999999</v>
      </c>
      <c r="N214" s="1">
        <f>IF(D214=1,'Tela de entrada'!$O$14-'Tela de entrada'!$O$13,'Tela de entrada'!$S$14-'Tela de entrada'!$S$13)</f>
        <v>15</v>
      </c>
      <c r="O214" s="1">
        <f t="shared" si="22"/>
        <v>19.399999999999999</v>
      </c>
      <c r="P214" s="1">
        <f t="shared" si="23"/>
        <v>15</v>
      </c>
      <c r="Q214" s="1">
        <f>IF(D214=1,'Tela de entrada'!$O$13+P214,'Tela de entrada'!$S$13+P214)</f>
        <v>15</v>
      </c>
    </row>
    <row r="215" spans="1:17" x14ac:dyDescent="0.25">
      <c r="A215" t="str">
        <f t="shared" si="24"/>
        <v>Contrato 1</v>
      </c>
      <c r="B215" t="str">
        <f t="shared" si="25"/>
        <v>Contrato 1214</v>
      </c>
      <c r="C215">
        <v>1</v>
      </c>
      <c r="D215">
        <v>1</v>
      </c>
      <c r="E215">
        <f>IF(AND(A215='Tela de entrada'!$R$12,'Tela de entrada'!$S$15=1),1,IF(AND(A215='Tela de entrada'!$R$12,'Tela de entrada'!$S$15="",'Tela de entrada'!$O$15=2),1,IF(AND('Tela de entrada'!$R$12='Contrato Flexível Prioridade'!A215,'Tela de entrada'!$S$15="",'Tela de entrada'!$O$15=""),2,IF(AND(A215='Tela de entrada'!$N$12,'Tela de entrada'!$O$15=1),1,IF(AND('Tela de entrada'!$N$12='Contrato Flexível Prioridade'!A215,'Tela de entrada'!$O$15=2),2,IF(AND('Tela de entrada'!$N$12='Contrato Flexível Prioridade'!A215,'Tela de entrada'!$O$15="",'Tela de entrada'!$S$15&lt;&gt;1),1,IF(AND('Tela de entrada'!$N$12='Contrato Flexível Prioridade'!A215,'Tela de entrada'!$S$15=""),1,2)))))))</f>
        <v>1</v>
      </c>
      <c r="F215">
        <v>1</v>
      </c>
      <c r="G215">
        <v>214</v>
      </c>
      <c r="H215">
        <v>1</v>
      </c>
      <c r="I215" s="1">
        <f>INDEX('Tela de entrada'!$C$20:$C$763,MATCH(G215,'Tela de entrada'!$B$20:$B$763,0),1)</f>
        <v>37</v>
      </c>
      <c r="J215">
        <v>0</v>
      </c>
      <c r="K215">
        <f t="shared" si="20"/>
        <v>37</v>
      </c>
      <c r="L215" s="1">
        <f>SUMIFS('Contrato Flexível Percentual'!$R$2:$R$745,'Contrato Flexível Percentual'!$C$2:$C$745,'Contrato Flexível Prioridade'!F215,'Contrato Flexível Percentual'!$D$2:$D$745,'Contrato Flexível Prioridade'!G215)+SUMIFS('Contrato Firme'!N$2:N$745,'Contrato Firme'!$C$2:$C$745,'Contrato Flexível Prioridade'!F215,'Contrato Flexível Percentual'!$D$2:$D$745,'Contrato Flexível Prioridade'!G215)+'Tela de entrada'!$O$13+'Tela de entrada'!$S$13</f>
        <v>21.244717013559111</v>
      </c>
      <c r="M215" s="1">
        <f t="shared" si="21"/>
        <v>15.755282986440889</v>
      </c>
      <c r="N215" s="1">
        <f>IF(D215=1,'Tela de entrada'!$O$14-'Tela de entrada'!$O$13,'Tela de entrada'!$S$14-'Tela de entrada'!$S$13)</f>
        <v>15</v>
      </c>
      <c r="O215" s="1">
        <f t="shared" si="22"/>
        <v>15.755282986440889</v>
      </c>
      <c r="P215" s="1">
        <f t="shared" si="23"/>
        <v>15</v>
      </c>
      <c r="Q215" s="1">
        <f>IF(D215=1,'Tela de entrada'!$O$13+P215,'Tela de entrada'!$S$13+P215)</f>
        <v>15</v>
      </c>
    </row>
    <row r="216" spans="1:17" x14ac:dyDescent="0.25">
      <c r="A216" t="str">
        <f t="shared" si="24"/>
        <v>Contrato 1</v>
      </c>
      <c r="B216" t="str">
        <f t="shared" si="25"/>
        <v>Contrato 1215</v>
      </c>
      <c r="C216">
        <v>1</v>
      </c>
      <c r="D216">
        <v>1</v>
      </c>
      <c r="E216">
        <f>IF(AND(A216='Tela de entrada'!$R$12,'Tela de entrada'!$S$15=1),1,IF(AND(A216='Tela de entrada'!$R$12,'Tela de entrada'!$S$15="",'Tela de entrada'!$O$15=2),1,IF(AND('Tela de entrada'!$R$12='Contrato Flexível Prioridade'!A216,'Tela de entrada'!$S$15="",'Tela de entrada'!$O$15=""),2,IF(AND(A216='Tela de entrada'!$N$12,'Tela de entrada'!$O$15=1),1,IF(AND('Tela de entrada'!$N$12='Contrato Flexível Prioridade'!A216,'Tela de entrada'!$O$15=2),2,IF(AND('Tela de entrada'!$N$12='Contrato Flexível Prioridade'!A216,'Tela de entrada'!$O$15="",'Tela de entrada'!$S$15&lt;&gt;1),1,IF(AND('Tela de entrada'!$N$12='Contrato Flexível Prioridade'!A216,'Tela de entrada'!$S$15=""),1,2)))))))</f>
        <v>1</v>
      </c>
      <c r="F216">
        <v>1</v>
      </c>
      <c r="G216">
        <v>215</v>
      </c>
      <c r="H216">
        <v>1</v>
      </c>
      <c r="I216" s="1">
        <f>INDEX('Tela de entrada'!$C$20:$C$763,MATCH(G216,'Tela de entrada'!$B$20:$B$763,0),1)</f>
        <v>35</v>
      </c>
      <c r="J216">
        <v>0</v>
      </c>
      <c r="K216">
        <f t="shared" si="20"/>
        <v>35</v>
      </c>
      <c r="L216" s="1">
        <f>SUMIFS('Contrato Flexível Percentual'!$R$2:$R$745,'Contrato Flexível Percentual'!$C$2:$C$745,'Contrato Flexível Prioridade'!F216,'Contrato Flexível Percentual'!$D$2:$D$745,'Contrato Flexível Prioridade'!G216)+SUMIFS('Contrato Firme'!N$2:N$745,'Contrato Firme'!$C$2:$C$745,'Contrato Flexível Prioridade'!F216,'Contrato Flexível Percentual'!$D$2:$D$745,'Contrato Flexível Prioridade'!G216)+'Tela de entrada'!$O$13+'Tela de entrada'!$S$13</f>
        <v>20.149303953759738</v>
      </c>
      <c r="M216" s="1">
        <f t="shared" si="21"/>
        <v>14.850696046240262</v>
      </c>
      <c r="N216" s="1">
        <f>IF(D216=1,'Tela de entrada'!$O$14-'Tela de entrada'!$O$13,'Tela de entrada'!$S$14-'Tela de entrada'!$S$13)</f>
        <v>15</v>
      </c>
      <c r="O216" s="1">
        <f t="shared" si="22"/>
        <v>14.850696046240262</v>
      </c>
      <c r="P216" s="1">
        <f t="shared" si="23"/>
        <v>14.850696046240262</v>
      </c>
      <c r="Q216" s="1">
        <f>IF(D216=1,'Tela de entrada'!$O$13+P216,'Tela de entrada'!$S$13+P216)</f>
        <v>14.850696046240262</v>
      </c>
    </row>
    <row r="217" spans="1:17" x14ac:dyDescent="0.25">
      <c r="A217" t="str">
        <f t="shared" si="24"/>
        <v>Contrato 1</v>
      </c>
      <c r="B217" t="str">
        <f t="shared" si="25"/>
        <v>Contrato 1216</v>
      </c>
      <c r="C217">
        <v>1</v>
      </c>
      <c r="D217">
        <v>1</v>
      </c>
      <c r="E217">
        <f>IF(AND(A217='Tela de entrada'!$R$12,'Tela de entrada'!$S$15=1),1,IF(AND(A217='Tela de entrada'!$R$12,'Tela de entrada'!$S$15="",'Tela de entrada'!$O$15=2),1,IF(AND('Tela de entrada'!$R$12='Contrato Flexível Prioridade'!A217,'Tela de entrada'!$S$15="",'Tela de entrada'!$O$15=""),2,IF(AND(A217='Tela de entrada'!$N$12,'Tela de entrada'!$O$15=1),1,IF(AND('Tela de entrada'!$N$12='Contrato Flexível Prioridade'!A217,'Tela de entrada'!$O$15=2),2,IF(AND('Tela de entrada'!$N$12='Contrato Flexível Prioridade'!A217,'Tela de entrada'!$O$15="",'Tela de entrada'!$S$15&lt;&gt;1),1,IF(AND('Tela de entrada'!$N$12='Contrato Flexível Prioridade'!A217,'Tela de entrada'!$S$15=""),1,2)))))))</f>
        <v>1</v>
      </c>
      <c r="F217">
        <v>1</v>
      </c>
      <c r="G217">
        <v>216</v>
      </c>
      <c r="H217">
        <v>1</v>
      </c>
      <c r="I217" s="1">
        <f>INDEX('Tela de entrada'!$C$20:$C$763,MATCH(G217,'Tela de entrada'!$B$20:$B$763,0),1)</f>
        <v>35</v>
      </c>
      <c r="J217">
        <v>0</v>
      </c>
      <c r="K217">
        <f t="shared" si="20"/>
        <v>35</v>
      </c>
      <c r="L217" s="1">
        <f>SUMIFS('Contrato Flexível Percentual'!$R$2:$R$745,'Contrato Flexível Percentual'!$C$2:$C$745,'Contrato Flexível Prioridade'!F217,'Contrato Flexível Percentual'!$D$2:$D$745,'Contrato Flexível Prioridade'!G217)+SUMIFS('Contrato Firme'!N$2:N$745,'Contrato Firme'!$C$2:$C$745,'Contrato Flexível Prioridade'!F217,'Contrato Flexível Percentual'!$D$2:$D$745,'Contrato Flexível Prioridade'!G217)+'Tela de entrada'!$O$13+'Tela de entrada'!$S$13</f>
        <v>20.149303953759738</v>
      </c>
      <c r="M217" s="1">
        <f t="shared" si="21"/>
        <v>14.850696046240262</v>
      </c>
      <c r="N217" s="1">
        <f>IF(D217=1,'Tela de entrada'!$O$14-'Tela de entrada'!$O$13,'Tela de entrada'!$S$14-'Tela de entrada'!$S$13)</f>
        <v>15</v>
      </c>
      <c r="O217" s="1">
        <f t="shared" si="22"/>
        <v>14.850696046240262</v>
      </c>
      <c r="P217" s="1">
        <f t="shared" si="23"/>
        <v>14.850696046240262</v>
      </c>
      <c r="Q217" s="1">
        <f>IF(D217=1,'Tela de entrada'!$O$13+P217,'Tela de entrada'!$S$13+P217)</f>
        <v>14.850696046240262</v>
      </c>
    </row>
    <row r="218" spans="1:17" x14ac:dyDescent="0.25">
      <c r="A218" t="str">
        <f t="shared" si="24"/>
        <v>Contrato 1</v>
      </c>
      <c r="B218" t="str">
        <f t="shared" si="25"/>
        <v>Contrato 1217</v>
      </c>
      <c r="C218">
        <v>1</v>
      </c>
      <c r="D218">
        <v>1</v>
      </c>
      <c r="E218">
        <f>IF(AND(A218='Tela de entrada'!$R$12,'Tela de entrada'!$S$15=1),1,IF(AND(A218='Tela de entrada'!$R$12,'Tela de entrada'!$S$15="",'Tela de entrada'!$O$15=2),1,IF(AND('Tela de entrada'!$R$12='Contrato Flexível Prioridade'!A218,'Tela de entrada'!$S$15="",'Tela de entrada'!$O$15=""),2,IF(AND(A218='Tela de entrada'!$N$12,'Tela de entrada'!$O$15=1),1,IF(AND('Tela de entrada'!$N$12='Contrato Flexível Prioridade'!A218,'Tela de entrada'!$O$15=2),2,IF(AND('Tela de entrada'!$N$12='Contrato Flexível Prioridade'!A218,'Tela de entrada'!$O$15="",'Tela de entrada'!$S$15&lt;&gt;1),1,IF(AND('Tela de entrada'!$N$12='Contrato Flexível Prioridade'!A218,'Tela de entrada'!$S$15=""),1,2)))))))</f>
        <v>1</v>
      </c>
      <c r="F218">
        <v>1</v>
      </c>
      <c r="G218">
        <v>217</v>
      </c>
      <c r="H218">
        <v>1</v>
      </c>
      <c r="I218" s="1">
        <f>INDEX('Tela de entrada'!$C$20:$C$763,MATCH(G218,'Tela de entrada'!$B$20:$B$763,0),1)</f>
        <v>45</v>
      </c>
      <c r="J218">
        <v>0</v>
      </c>
      <c r="K218">
        <f t="shared" si="20"/>
        <v>45</v>
      </c>
      <c r="L218" s="1">
        <f>SUMIFS('Contrato Flexível Percentual'!$R$2:$R$745,'Contrato Flexível Percentual'!$C$2:$C$745,'Contrato Flexível Prioridade'!F218,'Contrato Flexível Percentual'!$D$2:$D$745,'Contrato Flexível Prioridade'!G218)+SUMIFS('Contrato Firme'!N$2:N$745,'Contrato Firme'!$C$2:$C$745,'Contrato Flexível Prioridade'!F218,'Contrato Flexível Percentual'!$D$2:$D$745,'Contrato Flexível Prioridade'!G218)+'Tela de entrada'!$O$13+'Tela de entrada'!$S$13</f>
        <v>24</v>
      </c>
      <c r="M218" s="1">
        <f t="shared" si="21"/>
        <v>21</v>
      </c>
      <c r="N218" s="1">
        <f>IF(D218=1,'Tela de entrada'!$O$14-'Tela de entrada'!$O$13,'Tela de entrada'!$S$14-'Tela de entrada'!$S$13)</f>
        <v>15</v>
      </c>
      <c r="O218" s="1">
        <f t="shared" si="22"/>
        <v>21</v>
      </c>
      <c r="P218" s="1">
        <f t="shared" si="23"/>
        <v>15</v>
      </c>
      <c r="Q218" s="1">
        <f>IF(D218=1,'Tela de entrada'!$O$13+P218,'Tela de entrada'!$S$13+P218)</f>
        <v>15</v>
      </c>
    </row>
    <row r="219" spans="1:17" x14ac:dyDescent="0.25">
      <c r="A219" t="str">
        <f t="shared" si="24"/>
        <v>Contrato 1</v>
      </c>
      <c r="B219" t="str">
        <f t="shared" si="25"/>
        <v>Contrato 1218</v>
      </c>
      <c r="C219">
        <v>1</v>
      </c>
      <c r="D219">
        <v>1</v>
      </c>
      <c r="E219">
        <f>IF(AND(A219='Tela de entrada'!$R$12,'Tela de entrada'!$S$15=1),1,IF(AND(A219='Tela de entrada'!$R$12,'Tela de entrada'!$S$15="",'Tela de entrada'!$O$15=2),1,IF(AND('Tela de entrada'!$R$12='Contrato Flexível Prioridade'!A219,'Tela de entrada'!$S$15="",'Tela de entrada'!$O$15=""),2,IF(AND(A219='Tela de entrada'!$N$12,'Tela de entrada'!$O$15=1),1,IF(AND('Tela de entrada'!$N$12='Contrato Flexível Prioridade'!A219,'Tela de entrada'!$O$15=2),2,IF(AND('Tela de entrada'!$N$12='Contrato Flexível Prioridade'!A219,'Tela de entrada'!$O$15="",'Tela de entrada'!$S$15&lt;&gt;1),1,IF(AND('Tela de entrada'!$N$12='Contrato Flexível Prioridade'!A219,'Tela de entrada'!$S$15=""),1,2)))))))</f>
        <v>1</v>
      </c>
      <c r="F219">
        <v>1</v>
      </c>
      <c r="G219">
        <v>218</v>
      </c>
      <c r="H219">
        <v>1</v>
      </c>
      <c r="I219" s="1">
        <f>INDEX('Tela de entrada'!$C$20:$C$763,MATCH(G219,'Tela de entrada'!$B$20:$B$763,0),1)</f>
        <v>5</v>
      </c>
      <c r="J219">
        <v>0</v>
      </c>
      <c r="K219">
        <f t="shared" si="20"/>
        <v>5</v>
      </c>
      <c r="L219" s="1">
        <f>SUMIFS('Contrato Flexível Percentual'!$R$2:$R$745,'Contrato Flexível Percentual'!$C$2:$C$745,'Contrato Flexível Prioridade'!F219,'Contrato Flexível Percentual'!$D$2:$D$745,'Contrato Flexível Prioridade'!G219)+SUMIFS('Contrato Firme'!N$2:N$745,'Contrato Firme'!$C$2:$C$745,'Contrato Flexível Prioridade'!F219,'Contrato Flexível Percentual'!$D$2:$D$745,'Contrato Flexível Prioridade'!G219)+'Tela de entrada'!$O$13+'Tela de entrada'!$S$13</f>
        <v>4.7836603258165944</v>
      </c>
      <c r="M219" s="1">
        <f t="shared" si="21"/>
        <v>0.21633967418340561</v>
      </c>
      <c r="N219" s="1">
        <f>IF(D219=1,'Tela de entrada'!$O$14-'Tela de entrada'!$O$13,'Tela de entrada'!$S$14-'Tela de entrada'!$S$13)</f>
        <v>15</v>
      </c>
      <c r="O219" s="1">
        <f t="shared" si="22"/>
        <v>0.21633967418340561</v>
      </c>
      <c r="P219" s="1">
        <f t="shared" si="23"/>
        <v>0.21633967418340561</v>
      </c>
      <c r="Q219" s="1">
        <f>IF(D219=1,'Tela de entrada'!$O$13+P219,'Tela de entrada'!$S$13+P219)</f>
        <v>0.21633967418340561</v>
      </c>
    </row>
    <row r="220" spans="1:17" x14ac:dyDescent="0.25">
      <c r="A220" t="str">
        <f t="shared" si="24"/>
        <v>Contrato 1</v>
      </c>
      <c r="B220" t="str">
        <f t="shared" si="25"/>
        <v>Contrato 1219</v>
      </c>
      <c r="C220">
        <v>1</v>
      </c>
      <c r="D220">
        <v>1</v>
      </c>
      <c r="E220">
        <f>IF(AND(A220='Tela de entrada'!$R$12,'Tela de entrada'!$S$15=1),1,IF(AND(A220='Tela de entrada'!$R$12,'Tela de entrada'!$S$15="",'Tela de entrada'!$O$15=2),1,IF(AND('Tela de entrada'!$R$12='Contrato Flexível Prioridade'!A220,'Tela de entrada'!$S$15="",'Tela de entrada'!$O$15=""),2,IF(AND(A220='Tela de entrada'!$N$12,'Tela de entrada'!$O$15=1),1,IF(AND('Tela de entrada'!$N$12='Contrato Flexível Prioridade'!A220,'Tela de entrada'!$O$15=2),2,IF(AND('Tela de entrada'!$N$12='Contrato Flexível Prioridade'!A220,'Tela de entrada'!$O$15="",'Tela de entrada'!$S$15&lt;&gt;1),1,IF(AND('Tela de entrada'!$N$12='Contrato Flexível Prioridade'!A220,'Tela de entrada'!$S$15=""),1,2)))))))</f>
        <v>1</v>
      </c>
      <c r="F220">
        <v>1</v>
      </c>
      <c r="G220">
        <v>219</v>
      </c>
      <c r="H220">
        <v>1</v>
      </c>
      <c r="I220" s="1">
        <f>INDEX('Tela de entrada'!$C$20:$C$763,MATCH(G220,'Tela de entrada'!$B$20:$B$763,0),1)</f>
        <v>7</v>
      </c>
      <c r="J220">
        <v>0</v>
      </c>
      <c r="K220">
        <f t="shared" si="20"/>
        <v>7</v>
      </c>
      <c r="L220" s="1">
        <f>SUMIFS('Contrato Flexível Percentual'!$R$2:$R$745,'Contrato Flexível Percentual'!$C$2:$C$745,'Contrato Flexível Prioridade'!F220,'Contrato Flexível Percentual'!$D$2:$D$745,'Contrato Flexível Prioridade'!G220)+SUMIFS('Contrato Firme'!N$2:N$745,'Contrato Firme'!$C$2:$C$745,'Contrato Flexível Prioridade'!F220,'Contrato Flexível Percentual'!$D$2:$D$745,'Contrato Flexível Prioridade'!G220)+'Tela de entrada'!$O$13+'Tela de entrada'!$S$13</f>
        <v>5.1836603258165947</v>
      </c>
      <c r="M220" s="1">
        <f t="shared" si="21"/>
        <v>1.8163396741834053</v>
      </c>
      <c r="N220" s="1">
        <f>IF(D220=1,'Tela de entrada'!$O$14-'Tela de entrada'!$O$13,'Tela de entrada'!$S$14-'Tela de entrada'!$S$13)</f>
        <v>15</v>
      </c>
      <c r="O220" s="1">
        <f t="shared" si="22"/>
        <v>1.8163396741834053</v>
      </c>
      <c r="P220" s="1">
        <f t="shared" si="23"/>
        <v>1.8163396741834053</v>
      </c>
      <c r="Q220" s="1">
        <f>IF(D220=1,'Tela de entrada'!$O$13+P220,'Tela de entrada'!$S$13+P220)</f>
        <v>1.8163396741834053</v>
      </c>
    </row>
    <row r="221" spans="1:17" x14ac:dyDescent="0.25">
      <c r="A221" t="str">
        <f t="shared" si="24"/>
        <v>Contrato 1</v>
      </c>
      <c r="B221" t="str">
        <f t="shared" si="25"/>
        <v>Contrato 1220</v>
      </c>
      <c r="C221">
        <v>1</v>
      </c>
      <c r="D221">
        <v>1</v>
      </c>
      <c r="E221">
        <f>IF(AND(A221='Tela de entrada'!$R$12,'Tela de entrada'!$S$15=1),1,IF(AND(A221='Tela de entrada'!$R$12,'Tela de entrada'!$S$15="",'Tela de entrada'!$O$15=2),1,IF(AND('Tela de entrada'!$R$12='Contrato Flexível Prioridade'!A221,'Tela de entrada'!$S$15="",'Tela de entrada'!$O$15=""),2,IF(AND(A221='Tela de entrada'!$N$12,'Tela de entrada'!$O$15=1),1,IF(AND('Tela de entrada'!$N$12='Contrato Flexível Prioridade'!A221,'Tela de entrada'!$O$15=2),2,IF(AND('Tela de entrada'!$N$12='Contrato Flexível Prioridade'!A221,'Tela de entrada'!$O$15="",'Tela de entrada'!$S$15&lt;&gt;1),1,IF(AND('Tela de entrada'!$N$12='Contrato Flexível Prioridade'!A221,'Tela de entrada'!$S$15=""),1,2)))))))</f>
        <v>1</v>
      </c>
      <c r="F221">
        <v>1</v>
      </c>
      <c r="G221">
        <v>220</v>
      </c>
      <c r="H221">
        <v>1</v>
      </c>
      <c r="I221" s="1">
        <f>INDEX('Tela de entrada'!$C$20:$C$763,MATCH(G221,'Tela de entrada'!$B$20:$B$763,0),1)</f>
        <v>41</v>
      </c>
      <c r="J221">
        <v>0</v>
      </c>
      <c r="K221">
        <f t="shared" si="20"/>
        <v>41</v>
      </c>
      <c r="L221" s="1">
        <f>SUMIFS('Contrato Flexível Percentual'!$R$2:$R$745,'Contrato Flexível Percentual'!$C$2:$C$745,'Contrato Flexível Prioridade'!F221,'Contrato Flexível Percentual'!$D$2:$D$745,'Contrato Flexível Prioridade'!G221)+SUMIFS('Contrato Firme'!N$2:N$745,'Contrato Firme'!$C$2:$C$745,'Contrato Flexível Prioridade'!F221,'Contrato Flexível Percentual'!$D$2:$D$745,'Contrato Flexível Prioridade'!G221)+'Tela de entrada'!$O$13+'Tela de entrada'!$S$13</f>
        <v>23.200000000000003</v>
      </c>
      <c r="M221" s="1">
        <f t="shared" si="21"/>
        <v>17.799999999999997</v>
      </c>
      <c r="N221" s="1">
        <f>IF(D221=1,'Tela de entrada'!$O$14-'Tela de entrada'!$O$13,'Tela de entrada'!$S$14-'Tela de entrada'!$S$13)</f>
        <v>15</v>
      </c>
      <c r="O221" s="1">
        <f t="shared" si="22"/>
        <v>17.799999999999997</v>
      </c>
      <c r="P221" s="1">
        <f t="shared" si="23"/>
        <v>15</v>
      </c>
      <c r="Q221" s="1">
        <f>IF(D221=1,'Tela de entrada'!$O$13+P221,'Tela de entrada'!$S$13+P221)</f>
        <v>15</v>
      </c>
    </row>
    <row r="222" spans="1:17" x14ac:dyDescent="0.25">
      <c r="A222" t="str">
        <f t="shared" si="24"/>
        <v>Contrato 1</v>
      </c>
      <c r="B222" t="str">
        <f t="shared" si="25"/>
        <v>Contrato 1221</v>
      </c>
      <c r="C222">
        <v>1</v>
      </c>
      <c r="D222">
        <v>1</v>
      </c>
      <c r="E222">
        <f>IF(AND(A222='Tela de entrada'!$R$12,'Tela de entrada'!$S$15=1),1,IF(AND(A222='Tela de entrada'!$R$12,'Tela de entrada'!$S$15="",'Tela de entrada'!$O$15=2),1,IF(AND('Tela de entrada'!$R$12='Contrato Flexível Prioridade'!A222,'Tela de entrada'!$S$15="",'Tela de entrada'!$O$15=""),2,IF(AND(A222='Tela de entrada'!$N$12,'Tela de entrada'!$O$15=1),1,IF(AND('Tela de entrada'!$N$12='Contrato Flexível Prioridade'!A222,'Tela de entrada'!$O$15=2),2,IF(AND('Tela de entrada'!$N$12='Contrato Flexível Prioridade'!A222,'Tela de entrada'!$O$15="",'Tela de entrada'!$S$15&lt;&gt;1),1,IF(AND('Tela de entrada'!$N$12='Contrato Flexível Prioridade'!A222,'Tela de entrada'!$S$15=""),1,2)))))))</f>
        <v>1</v>
      </c>
      <c r="F222">
        <v>1</v>
      </c>
      <c r="G222">
        <v>221</v>
      </c>
      <c r="H222">
        <v>1</v>
      </c>
      <c r="I222" s="1">
        <f>INDEX('Tela de entrada'!$C$20:$C$763,MATCH(G222,'Tela de entrada'!$B$20:$B$763,0),1)</f>
        <v>15</v>
      </c>
      <c r="J222">
        <v>0</v>
      </c>
      <c r="K222">
        <f t="shared" si="20"/>
        <v>15</v>
      </c>
      <c r="L222" s="1">
        <f>SUMIFS('Contrato Flexível Percentual'!$R$2:$R$745,'Contrato Flexível Percentual'!$C$2:$C$745,'Contrato Flexível Prioridade'!F222,'Contrato Flexível Percentual'!$D$2:$D$745,'Contrato Flexível Prioridade'!G222)+SUMIFS('Contrato Firme'!N$2:N$745,'Contrato Firme'!$C$2:$C$745,'Contrato Flexível Prioridade'!F222,'Contrato Flexível Percentual'!$D$2:$D$745,'Contrato Flexível Prioridade'!G222)+'Tela de entrada'!$O$13+'Tela de entrada'!$S$13</f>
        <v>9.1951733557660269</v>
      </c>
      <c r="M222" s="1">
        <f t="shared" si="21"/>
        <v>5.8048266442339731</v>
      </c>
      <c r="N222" s="1">
        <f>IF(D222=1,'Tela de entrada'!$O$14-'Tela de entrada'!$O$13,'Tela de entrada'!$S$14-'Tela de entrada'!$S$13)</f>
        <v>15</v>
      </c>
      <c r="O222" s="1">
        <f t="shared" si="22"/>
        <v>5.8048266442339731</v>
      </c>
      <c r="P222" s="1">
        <f t="shared" si="23"/>
        <v>5.8048266442339731</v>
      </c>
      <c r="Q222" s="1">
        <f>IF(D222=1,'Tela de entrada'!$O$13+P222,'Tela de entrada'!$S$13+P222)</f>
        <v>5.8048266442339731</v>
      </c>
    </row>
    <row r="223" spans="1:17" x14ac:dyDescent="0.25">
      <c r="A223" t="str">
        <f t="shared" si="24"/>
        <v>Contrato 1</v>
      </c>
      <c r="B223" t="str">
        <f t="shared" si="25"/>
        <v>Contrato 1222</v>
      </c>
      <c r="C223">
        <v>1</v>
      </c>
      <c r="D223">
        <v>1</v>
      </c>
      <c r="E223">
        <f>IF(AND(A223='Tela de entrada'!$R$12,'Tela de entrada'!$S$15=1),1,IF(AND(A223='Tela de entrada'!$R$12,'Tela de entrada'!$S$15="",'Tela de entrada'!$O$15=2),1,IF(AND('Tela de entrada'!$R$12='Contrato Flexível Prioridade'!A223,'Tela de entrada'!$S$15="",'Tela de entrada'!$O$15=""),2,IF(AND(A223='Tela de entrada'!$N$12,'Tela de entrada'!$O$15=1),1,IF(AND('Tela de entrada'!$N$12='Contrato Flexível Prioridade'!A223,'Tela de entrada'!$O$15=2),2,IF(AND('Tela de entrada'!$N$12='Contrato Flexível Prioridade'!A223,'Tela de entrada'!$O$15="",'Tela de entrada'!$S$15&lt;&gt;1),1,IF(AND('Tela de entrada'!$N$12='Contrato Flexível Prioridade'!A223,'Tela de entrada'!$S$15=""),1,2)))))))</f>
        <v>1</v>
      </c>
      <c r="F223">
        <v>1</v>
      </c>
      <c r="G223">
        <v>222</v>
      </c>
      <c r="H223">
        <v>1</v>
      </c>
      <c r="I223" s="1">
        <f>INDEX('Tela de entrada'!$C$20:$C$763,MATCH(G223,'Tela de entrada'!$B$20:$B$763,0),1)</f>
        <v>10</v>
      </c>
      <c r="J223">
        <v>0</v>
      </c>
      <c r="K223">
        <f t="shared" si="20"/>
        <v>10</v>
      </c>
      <c r="L223" s="1">
        <f>SUMIFS('Contrato Flexível Percentual'!$R$2:$R$745,'Contrato Flexível Percentual'!$C$2:$C$745,'Contrato Flexível Prioridade'!F223,'Contrato Flexível Percentual'!$D$2:$D$745,'Contrato Flexível Prioridade'!G223)+SUMIFS('Contrato Firme'!N$2:N$745,'Contrato Firme'!$C$2:$C$745,'Contrato Flexível Prioridade'!F223,'Contrato Flexível Percentual'!$D$2:$D$745,'Contrato Flexível Prioridade'!G223)+'Tela de entrada'!$O$13+'Tela de entrada'!$S$13</f>
        <v>6.4566407062675992</v>
      </c>
      <c r="M223" s="1">
        <f t="shared" si="21"/>
        <v>3.5433592937324008</v>
      </c>
      <c r="N223" s="1">
        <f>IF(D223=1,'Tela de entrada'!$O$14-'Tela de entrada'!$O$13,'Tela de entrada'!$S$14-'Tela de entrada'!$S$13)</f>
        <v>15</v>
      </c>
      <c r="O223" s="1">
        <f t="shared" si="22"/>
        <v>3.5433592937324008</v>
      </c>
      <c r="P223" s="1">
        <f t="shared" si="23"/>
        <v>3.5433592937324008</v>
      </c>
      <c r="Q223" s="1">
        <f>IF(D223=1,'Tela de entrada'!$O$13+P223,'Tela de entrada'!$S$13+P223)</f>
        <v>3.5433592937324008</v>
      </c>
    </row>
    <row r="224" spans="1:17" x14ac:dyDescent="0.25">
      <c r="A224" t="str">
        <f t="shared" si="24"/>
        <v>Contrato 1</v>
      </c>
      <c r="B224" t="str">
        <f t="shared" si="25"/>
        <v>Contrato 1223</v>
      </c>
      <c r="C224">
        <v>1</v>
      </c>
      <c r="D224">
        <v>1</v>
      </c>
      <c r="E224">
        <f>IF(AND(A224='Tela de entrada'!$R$12,'Tela de entrada'!$S$15=1),1,IF(AND(A224='Tela de entrada'!$R$12,'Tela de entrada'!$S$15="",'Tela de entrada'!$O$15=2),1,IF(AND('Tela de entrada'!$R$12='Contrato Flexível Prioridade'!A224,'Tela de entrada'!$S$15="",'Tela de entrada'!$O$15=""),2,IF(AND(A224='Tela de entrada'!$N$12,'Tela de entrada'!$O$15=1),1,IF(AND('Tela de entrada'!$N$12='Contrato Flexível Prioridade'!A224,'Tela de entrada'!$O$15=2),2,IF(AND('Tela de entrada'!$N$12='Contrato Flexível Prioridade'!A224,'Tela de entrada'!$O$15="",'Tela de entrada'!$S$15&lt;&gt;1),1,IF(AND('Tela de entrada'!$N$12='Contrato Flexível Prioridade'!A224,'Tela de entrada'!$S$15=""),1,2)))))))</f>
        <v>1</v>
      </c>
      <c r="F224">
        <v>1</v>
      </c>
      <c r="G224">
        <v>223</v>
      </c>
      <c r="H224">
        <v>1</v>
      </c>
      <c r="I224" s="1">
        <f>INDEX('Tela de entrada'!$C$20:$C$763,MATCH(G224,'Tela de entrada'!$B$20:$B$763,0),1)</f>
        <v>27</v>
      </c>
      <c r="J224">
        <v>0</v>
      </c>
      <c r="K224">
        <f t="shared" si="20"/>
        <v>27</v>
      </c>
      <c r="L224" s="1">
        <f>SUMIFS('Contrato Flexível Percentual'!$R$2:$R$745,'Contrato Flexível Percentual'!$C$2:$C$745,'Contrato Flexível Prioridade'!F224,'Contrato Flexível Percentual'!$D$2:$D$745,'Contrato Flexível Prioridade'!G224)+SUMIFS('Contrato Firme'!N$2:N$745,'Contrato Firme'!$C$2:$C$745,'Contrato Flexível Prioridade'!F224,'Contrato Flexível Percentual'!$D$2:$D$745,'Contrato Flexível Prioridade'!G224)+'Tela de entrada'!$O$13+'Tela de entrada'!$S$13</f>
        <v>15.767651714562254</v>
      </c>
      <c r="M224" s="1">
        <f t="shared" si="21"/>
        <v>11.232348285437746</v>
      </c>
      <c r="N224" s="1">
        <f>IF(D224=1,'Tela de entrada'!$O$14-'Tela de entrada'!$O$13,'Tela de entrada'!$S$14-'Tela de entrada'!$S$13)</f>
        <v>15</v>
      </c>
      <c r="O224" s="1">
        <f t="shared" si="22"/>
        <v>11.232348285437746</v>
      </c>
      <c r="P224" s="1">
        <f t="shared" si="23"/>
        <v>11.232348285437746</v>
      </c>
      <c r="Q224" s="1">
        <f>IF(D224=1,'Tela de entrada'!$O$13+P224,'Tela de entrada'!$S$13+P224)</f>
        <v>11.232348285437746</v>
      </c>
    </row>
    <row r="225" spans="1:17" x14ac:dyDescent="0.25">
      <c r="A225" t="str">
        <f t="shared" si="24"/>
        <v>Contrato 1</v>
      </c>
      <c r="B225" t="str">
        <f t="shared" si="25"/>
        <v>Contrato 1224</v>
      </c>
      <c r="C225">
        <v>1</v>
      </c>
      <c r="D225">
        <v>1</v>
      </c>
      <c r="E225">
        <f>IF(AND(A225='Tela de entrada'!$R$12,'Tela de entrada'!$S$15=1),1,IF(AND(A225='Tela de entrada'!$R$12,'Tela de entrada'!$S$15="",'Tela de entrada'!$O$15=2),1,IF(AND('Tela de entrada'!$R$12='Contrato Flexível Prioridade'!A225,'Tela de entrada'!$S$15="",'Tela de entrada'!$O$15=""),2,IF(AND(A225='Tela de entrada'!$N$12,'Tela de entrada'!$O$15=1),1,IF(AND('Tela de entrada'!$N$12='Contrato Flexível Prioridade'!A225,'Tela de entrada'!$O$15=2),2,IF(AND('Tela de entrada'!$N$12='Contrato Flexível Prioridade'!A225,'Tela de entrada'!$O$15="",'Tela de entrada'!$S$15&lt;&gt;1),1,IF(AND('Tela de entrada'!$N$12='Contrato Flexível Prioridade'!A225,'Tela de entrada'!$S$15=""),1,2)))))))</f>
        <v>1</v>
      </c>
      <c r="F225">
        <v>1</v>
      </c>
      <c r="G225">
        <v>224</v>
      </c>
      <c r="H225">
        <v>1</v>
      </c>
      <c r="I225" s="1">
        <f>INDEX('Tela de entrada'!$C$20:$C$763,MATCH(G225,'Tela de entrada'!$B$20:$B$763,0),1)</f>
        <v>11</v>
      </c>
      <c r="J225">
        <v>0</v>
      </c>
      <c r="K225">
        <f t="shared" si="20"/>
        <v>11</v>
      </c>
      <c r="L225" s="1">
        <f>SUMIFS('Contrato Flexível Percentual'!$R$2:$R$745,'Contrato Flexível Percentual'!$C$2:$C$745,'Contrato Flexível Prioridade'!F225,'Contrato Flexível Percentual'!$D$2:$D$745,'Contrato Flexível Prioridade'!G225)+SUMIFS('Contrato Firme'!N$2:N$745,'Contrato Firme'!$C$2:$C$745,'Contrato Flexível Prioridade'!F225,'Contrato Flexível Percentual'!$D$2:$D$745,'Contrato Flexível Prioridade'!G225)+'Tela de entrada'!$O$13+'Tela de entrada'!$S$13</f>
        <v>7.0043472361672849</v>
      </c>
      <c r="M225" s="1">
        <f t="shared" si="21"/>
        <v>3.9956527638327151</v>
      </c>
      <c r="N225" s="1">
        <f>IF(D225=1,'Tela de entrada'!$O$14-'Tela de entrada'!$O$13,'Tela de entrada'!$S$14-'Tela de entrada'!$S$13)</f>
        <v>15</v>
      </c>
      <c r="O225" s="1">
        <f t="shared" si="22"/>
        <v>3.9956527638327151</v>
      </c>
      <c r="P225" s="1">
        <f t="shared" si="23"/>
        <v>3.9956527638327151</v>
      </c>
      <c r="Q225" s="1">
        <f>IF(D225=1,'Tela de entrada'!$O$13+P225,'Tela de entrada'!$S$13+P225)</f>
        <v>3.9956527638327151</v>
      </c>
    </row>
    <row r="226" spans="1:17" x14ac:dyDescent="0.25">
      <c r="A226" t="str">
        <f t="shared" si="24"/>
        <v>Contrato 1</v>
      </c>
      <c r="B226" t="str">
        <f t="shared" si="25"/>
        <v>Contrato 1225</v>
      </c>
      <c r="C226">
        <v>1</v>
      </c>
      <c r="D226">
        <v>1</v>
      </c>
      <c r="E226">
        <f>IF(AND(A226='Tela de entrada'!$R$12,'Tela de entrada'!$S$15=1),1,IF(AND(A226='Tela de entrada'!$R$12,'Tela de entrada'!$S$15="",'Tela de entrada'!$O$15=2),1,IF(AND('Tela de entrada'!$R$12='Contrato Flexível Prioridade'!A226,'Tela de entrada'!$S$15="",'Tela de entrada'!$O$15=""),2,IF(AND(A226='Tela de entrada'!$N$12,'Tela de entrada'!$O$15=1),1,IF(AND('Tela de entrada'!$N$12='Contrato Flexível Prioridade'!A226,'Tela de entrada'!$O$15=2),2,IF(AND('Tela de entrada'!$N$12='Contrato Flexível Prioridade'!A226,'Tela de entrada'!$O$15="",'Tela de entrada'!$S$15&lt;&gt;1),1,IF(AND('Tela de entrada'!$N$12='Contrato Flexível Prioridade'!A226,'Tela de entrada'!$S$15=""),1,2)))))))</f>
        <v>1</v>
      </c>
      <c r="F226">
        <v>1</v>
      </c>
      <c r="G226">
        <v>225</v>
      </c>
      <c r="H226">
        <v>1</v>
      </c>
      <c r="I226" s="1">
        <f>INDEX('Tela de entrada'!$C$20:$C$763,MATCH(G226,'Tela de entrada'!$B$20:$B$763,0),1)</f>
        <v>8</v>
      </c>
      <c r="J226">
        <v>0</v>
      </c>
      <c r="K226">
        <f t="shared" si="20"/>
        <v>8</v>
      </c>
      <c r="L226" s="1">
        <f>SUMIFS('Contrato Flexível Percentual'!$R$2:$R$745,'Contrato Flexível Percentual'!$C$2:$C$745,'Contrato Flexível Prioridade'!F226,'Contrato Flexível Percentual'!$D$2:$D$745,'Contrato Flexível Prioridade'!G226)+SUMIFS('Contrato Firme'!N$2:N$745,'Contrato Firme'!$C$2:$C$745,'Contrato Flexível Prioridade'!F226,'Contrato Flexível Percentual'!$D$2:$D$745,'Contrato Flexível Prioridade'!G226)+'Tela de entrada'!$O$13+'Tela de entrada'!$S$13</f>
        <v>5.3836603258165949</v>
      </c>
      <c r="M226" s="1">
        <f t="shared" si="21"/>
        <v>2.6163396741834051</v>
      </c>
      <c r="N226" s="1">
        <f>IF(D226=1,'Tela de entrada'!$O$14-'Tela de entrada'!$O$13,'Tela de entrada'!$S$14-'Tela de entrada'!$S$13)</f>
        <v>15</v>
      </c>
      <c r="O226" s="1">
        <f t="shared" si="22"/>
        <v>2.6163396741834051</v>
      </c>
      <c r="P226" s="1">
        <f t="shared" si="23"/>
        <v>2.6163396741834051</v>
      </c>
      <c r="Q226" s="1">
        <f>IF(D226=1,'Tela de entrada'!$O$13+P226,'Tela de entrada'!$S$13+P226)</f>
        <v>2.6163396741834051</v>
      </c>
    </row>
    <row r="227" spans="1:17" x14ac:dyDescent="0.25">
      <c r="A227" t="str">
        <f t="shared" si="24"/>
        <v>Contrato 1</v>
      </c>
      <c r="B227" t="str">
        <f t="shared" si="25"/>
        <v>Contrato 1226</v>
      </c>
      <c r="C227">
        <v>1</v>
      </c>
      <c r="D227">
        <v>1</v>
      </c>
      <c r="E227">
        <f>IF(AND(A227='Tela de entrada'!$R$12,'Tela de entrada'!$S$15=1),1,IF(AND(A227='Tela de entrada'!$R$12,'Tela de entrada'!$S$15="",'Tela de entrada'!$O$15=2),1,IF(AND('Tela de entrada'!$R$12='Contrato Flexível Prioridade'!A227,'Tela de entrada'!$S$15="",'Tela de entrada'!$O$15=""),2,IF(AND(A227='Tela de entrada'!$N$12,'Tela de entrada'!$O$15=1),1,IF(AND('Tela de entrada'!$N$12='Contrato Flexível Prioridade'!A227,'Tela de entrada'!$O$15=2),2,IF(AND('Tela de entrada'!$N$12='Contrato Flexível Prioridade'!A227,'Tela de entrada'!$O$15="",'Tela de entrada'!$S$15&lt;&gt;1),1,IF(AND('Tela de entrada'!$N$12='Contrato Flexível Prioridade'!A227,'Tela de entrada'!$S$15=""),1,2)))))))</f>
        <v>1</v>
      </c>
      <c r="F227">
        <v>1</v>
      </c>
      <c r="G227">
        <v>226</v>
      </c>
      <c r="H227">
        <v>1</v>
      </c>
      <c r="I227" s="1">
        <f>INDEX('Tela de entrada'!$C$20:$C$763,MATCH(G227,'Tela de entrada'!$B$20:$B$763,0),1)</f>
        <v>42</v>
      </c>
      <c r="J227">
        <v>0</v>
      </c>
      <c r="K227">
        <f t="shared" si="20"/>
        <v>42</v>
      </c>
      <c r="L227" s="1">
        <f>SUMIFS('Contrato Flexível Percentual'!$R$2:$R$745,'Contrato Flexível Percentual'!$C$2:$C$745,'Contrato Flexível Prioridade'!F227,'Contrato Flexível Percentual'!$D$2:$D$745,'Contrato Flexível Prioridade'!G227)+SUMIFS('Contrato Firme'!N$2:N$745,'Contrato Firme'!$C$2:$C$745,'Contrato Flexível Prioridade'!F227,'Contrato Flexível Percentual'!$D$2:$D$745,'Contrato Flexível Prioridade'!G227)+'Tela de entrada'!$O$13+'Tela de entrada'!$S$13</f>
        <v>23.4</v>
      </c>
      <c r="M227" s="1">
        <f t="shared" si="21"/>
        <v>18.600000000000001</v>
      </c>
      <c r="N227" s="1">
        <f>IF(D227=1,'Tela de entrada'!$O$14-'Tela de entrada'!$O$13,'Tela de entrada'!$S$14-'Tela de entrada'!$S$13)</f>
        <v>15</v>
      </c>
      <c r="O227" s="1">
        <f t="shared" si="22"/>
        <v>18.600000000000001</v>
      </c>
      <c r="P227" s="1">
        <f t="shared" si="23"/>
        <v>15</v>
      </c>
      <c r="Q227" s="1">
        <f>IF(D227=1,'Tela de entrada'!$O$13+P227,'Tela de entrada'!$S$13+P227)</f>
        <v>15</v>
      </c>
    </row>
    <row r="228" spans="1:17" x14ac:dyDescent="0.25">
      <c r="A228" t="str">
        <f t="shared" si="24"/>
        <v>Contrato 1</v>
      </c>
      <c r="B228" t="str">
        <f t="shared" si="25"/>
        <v>Contrato 1227</v>
      </c>
      <c r="C228">
        <v>1</v>
      </c>
      <c r="D228">
        <v>1</v>
      </c>
      <c r="E228">
        <f>IF(AND(A228='Tela de entrada'!$R$12,'Tela de entrada'!$S$15=1),1,IF(AND(A228='Tela de entrada'!$R$12,'Tela de entrada'!$S$15="",'Tela de entrada'!$O$15=2),1,IF(AND('Tela de entrada'!$R$12='Contrato Flexível Prioridade'!A228,'Tela de entrada'!$S$15="",'Tela de entrada'!$O$15=""),2,IF(AND(A228='Tela de entrada'!$N$12,'Tela de entrada'!$O$15=1),1,IF(AND('Tela de entrada'!$N$12='Contrato Flexível Prioridade'!A228,'Tela de entrada'!$O$15=2),2,IF(AND('Tela de entrada'!$N$12='Contrato Flexível Prioridade'!A228,'Tela de entrada'!$O$15="",'Tela de entrada'!$S$15&lt;&gt;1),1,IF(AND('Tela de entrada'!$N$12='Contrato Flexível Prioridade'!A228,'Tela de entrada'!$S$15=""),1,2)))))))</f>
        <v>1</v>
      </c>
      <c r="F228">
        <v>1</v>
      </c>
      <c r="G228">
        <v>227</v>
      </c>
      <c r="H228">
        <v>1</v>
      </c>
      <c r="I228" s="1">
        <f>INDEX('Tela de entrada'!$C$20:$C$763,MATCH(G228,'Tela de entrada'!$B$20:$B$763,0),1)</f>
        <v>47</v>
      </c>
      <c r="J228">
        <v>0</v>
      </c>
      <c r="K228">
        <f t="shared" si="20"/>
        <v>47</v>
      </c>
      <c r="L228" s="1">
        <f>SUMIFS('Contrato Flexível Percentual'!$R$2:$R$745,'Contrato Flexível Percentual'!$C$2:$C$745,'Contrato Flexível Prioridade'!F228,'Contrato Flexível Percentual'!$D$2:$D$745,'Contrato Flexível Prioridade'!G228)+SUMIFS('Contrato Firme'!N$2:N$745,'Contrato Firme'!$C$2:$C$745,'Contrato Flexível Prioridade'!F228,'Contrato Flexível Percentual'!$D$2:$D$745,'Contrato Flexível Prioridade'!G228)+'Tela de entrada'!$O$13+'Tela de entrada'!$S$13</f>
        <v>24.4</v>
      </c>
      <c r="M228" s="1">
        <f t="shared" si="21"/>
        <v>22.6</v>
      </c>
      <c r="N228" s="1">
        <f>IF(D228=1,'Tela de entrada'!$O$14-'Tela de entrada'!$O$13,'Tela de entrada'!$S$14-'Tela de entrada'!$S$13)</f>
        <v>15</v>
      </c>
      <c r="O228" s="1">
        <f t="shared" si="22"/>
        <v>22.6</v>
      </c>
      <c r="P228" s="1">
        <f t="shared" si="23"/>
        <v>15</v>
      </c>
      <c r="Q228" s="1">
        <f>IF(D228=1,'Tela de entrada'!$O$13+P228,'Tela de entrada'!$S$13+P228)</f>
        <v>15</v>
      </c>
    </row>
    <row r="229" spans="1:17" x14ac:dyDescent="0.25">
      <c r="A229" t="str">
        <f t="shared" si="24"/>
        <v>Contrato 1</v>
      </c>
      <c r="B229" t="str">
        <f t="shared" si="25"/>
        <v>Contrato 1228</v>
      </c>
      <c r="C229">
        <v>1</v>
      </c>
      <c r="D229">
        <v>1</v>
      </c>
      <c r="E229">
        <f>IF(AND(A229='Tela de entrada'!$R$12,'Tela de entrada'!$S$15=1),1,IF(AND(A229='Tela de entrada'!$R$12,'Tela de entrada'!$S$15="",'Tela de entrada'!$O$15=2),1,IF(AND('Tela de entrada'!$R$12='Contrato Flexível Prioridade'!A229,'Tela de entrada'!$S$15="",'Tela de entrada'!$O$15=""),2,IF(AND(A229='Tela de entrada'!$N$12,'Tela de entrada'!$O$15=1),1,IF(AND('Tela de entrada'!$N$12='Contrato Flexível Prioridade'!A229,'Tela de entrada'!$O$15=2),2,IF(AND('Tela de entrada'!$N$12='Contrato Flexível Prioridade'!A229,'Tela de entrada'!$O$15="",'Tela de entrada'!$S$15&lt;&gt;1),1,IF(AND('Tela de entrada'!$N$12='Contrato Flexível Prioridade'!A229,'Tela de entrada'!$S$15=""),1,2)))))))</f>
        <v>1</v>
      </c>
      <c r="F229">
        <v>1</v>
      </c>
      <c r="G229">
        <v>228</v>
      </c>
      <c r="H229">
        <v>1</v>
      </c>
      <c r="I229" s="1">
        <f>INDEX('Tela de entrada'!$C$20:$C$763,MATCH(G229,'Tela de entrada'!$B$20:$B$763,0),1)</f>
        <v>12</v>
      </c>
      <c r="J229">
        <v>0</v>
      </c>
      <c r="K229">
        <f t="shared" si="20"/>
        <v>12</v>
      </c>
      <c r="L229" s="1">
        <f>SUMIFS('Contrato Flexível Percentual'!$R$2:$R$745,'Contrato Flexível Percentual'!$C$2:$C$745,'Contrato Flexível Prioridade'!F229,'Contrato Flexível Percentual'!$D$2:$D$745,'Contrato Flexível Prioridade'!G229)+SUMIFS('Contrato Firme'!N$2:N$745,'Contrato Firme'!$C$2:$C$745,'Contrato Flexível Prioridade'!F229,'Contrato Flexível Percentual'!$D$2:$D$745,'Contrato Flexível Prioridade'!G229)+'Tela de entrada'!$O$13+'Tela de entrada'!$S$13</f>
        <v>7.5520537660669707</v>
      </c>
      <c r="M229" s="1">
        <f t="shared" si="21"/>
        <v>4.4479462339330293</v>
      </c>
      <c r="N229" s="1">
        <f>IF(D229=1,'Tela de entrada'!$O$14-'Tela de entrada'!$O$13,'Tela de entrada'!$S$14-'Tela de entrada'!$S$13)</f>
        <v>15</v>
      </c>
      <c r="O229" s="1">
        <f t="shared" si="22"/>
        <v>4.4479462339330293</v>
      </c>
      <c r="P229" s="1">
        <f t="shared" si="23"/>
        <v>4.4479462339330293</v>
      </c>
      <c r="Q229" s="1">
        <f>IF(D229=1,'Tela de entrada'!$O$13+P229,'Tela de entrada'!$S$13+P229)</f>
        <v>4.4479462339330293</v>
      </c>
    </row>
    <row r="230" spans="1:17" x14ac:dyDescent="0.25">
      <c r="A230" t="str">
        <f t="shared" si="24"/>
        <v>Contrato 1</v>
      </c>
      <c r="B230" t="str">
        <f t="shared" si="25"/>
        <v>Contrato 1229</v>
      </c>
      <c r="C230">
        <v>1</v>
      </c>
      <c r="D230">
        <v>1</v>
      </c>
      <c r="E230">
        <f>IF(AND(A230='Tela de entrada'!$R$12,'Tela de entrada'!$S$15=1),1,IF(AND(A230='Tela de entrada'!$R$12,'Tela de entrada'!$S$15="",'Tela de entrada'!$O$15=2),1,IF(AND('Tela de entrada'!$R$12='Contrato Flexível Prioridade'!A230,'Tela de entrada'!$S$15="",'Tela de entrada'!$O$15=""),2,IF(AND(A230='Tela de entrada'!$N$12,'Tela de entrada'!$O$15=1),1,IF(AND('Tela de entrada'!$N$12='Contrato Flexível Prioridade'!A230,'Tela de entrada'!$O$15=2),2,IF(AND('Tela de entrada'!$N$12='Contrato Flexível Prioridade'!A230,'Tela de entrada'!$O$15="",'Tela de entrada'!$S$15&lt;&gt;1),1,IF(AND('Tela de entrada'!$N$12='Contrato Flexível Prioridade'!A230,'Tela de entrada'!$S$15=""),1,2)))))))</f>
        <v>1</v>
      </c>
      <c r="F230">
        <v>1</v>
      </c>
      <c r="G230">
        <v>229</v>
      </c>
      <c r="H230">
        <v>1</v>
      </c>
      <c r="I230" s="1">
        <f>INDEX('Tela de entrada'!$C$20:$C$763,MATCH(G230,'Tela de entrada'!$B$20:$B$763,0),1)</f>
        <v>44</v>
      </c>
      <c r="J230">
        <v>0</v>
      </c>
      <c r="K230">
        <f t="shared" si="20"/>
        <v>44</v>
      </c>
      <c r="L230" s="1">
        <f>SUMIFS('Contrato Flexível Percentual'!$R$2:$R$745,'Contrato Flexível Percentual'!$C$2:$C$745,'Contrato Flexível Prioridade'!F230,'Contrato Flexível Percentual'!$D$2:$D$745,'Contrato Flexível Prioridade'!G230)+SUMIFS('Contrato Firme'!N$2:N$745,'Contrato Firme'!$C$2:$C$745,'Contrato Flexível Prioridade'!F230,'Contrato Flexível Percentual'!$D$2:$D$745,'Contrato Flexível Prioridade'!G230)+'Tela de entrada'!$O$13+'Tela de entrada'!$S$13</f>
        <v>23.8</v>
      </c>
      <c r="M230" s="1">
        <f t="shared" si="21"/>
        <v>20.2</v>
      </c>
      <c r="N230" s="1">
        <f>IF(D230=1,'Tela de entrada'!$O$14-'Tela de entrada'!$O$13,'Tela de entrada'!$S$14-'Tela de entrada'!$S$13)</f>
        <v>15</v>
      </c>
      <c r="O230" s="1">
        <f t="shared" si="22"/>
        <v>20.2</v>
      </c>
      <c r="P230" s="1">
        <f t="shared" si="23"/>
        <v>15</v>
      </c>
      <c r="Q230" s="1">
        <f>IF(D230=1,'Tela de entrada'!$O$13+P230,'Tela de entrada'!$S$13+P230)</f>
        <v>15</v>
      </c>
    </row>
    <row r="231" spans="1:17" x14ac:dyDescent="0.25">
      <c r="A231" t="str">
        <f t="shared" si="24"/>
        <v>Contrato 1</v>
      </c>
      <c r="B231" t="str">
        <f t="shared" si="25"/>
        <v>Contrato 1230</v>
      </c>
      <c r="C231">
        <v>1</v>
      </c>
      <c r="D231">
        <v>1</v>
      </c>
      <c r="E231">
        <f>IF(AND(A231='Tela de entrada'!$R$12,'Tela de entrada'!$S$15=1),1,IF(AND(A231='Tela de entrada'!$R$12,'Tela de entrada'!$S$15="",'Tela de entrada'!$O$15=2),1,IF(AND('Tela de entrada'!$R$12='Contrato Flexível Prioridade'!A231,'Tela de entrada'!$S$15="",'Tela de entrada'!$O$15=""),2,IF(AND(A231='Tela de entrada'!$N$12,'Tela de entrada'!$O$15=1),1,IF(AND('Tela de entrada'!$N$12='Contrato Flexível Prioridade'!A231,'Tela de entrada'!$O$15=2),2,IF(AND('Tela de entrada'!$N$12='Contrato Flexível Prioridade'!A231,'Tela de entrada'!$O$15="",'Tela de entrada'!$S$15&lt;&gt;1),1,IF(AND('Tela de entrada'!$N$12='Contrato Flexível Prioridade'!A231,'Tela de entrada'!$S$15=""),1,2)))))))</f>
        <v>1</v>
      </c>
      <c r="F231">
        <v>1</v>
      </c>
      <c r="G231">
        <v>230</v>
      </c>
      <c r="H231">
        <v>1</v>
      </c>
      <c r="I231" s="1">
        <f>INDEX('Tela de entrada'!$C$20:$C$763,MATCH(G231,'Tela de entrada'!$B$20:$B$763,0),1)</f>
        <v>11</v>
      </c>
      <c r="J231">
        <v>0</v>
      </c>
      <c r="K231">
        <f t="shared" si="20"/>
        <v>11</v>
      </c>
      <c r="L231" s="1">
        <f>SUMIFS('Contrato Flexível Percentual'!$R$2:$R$745,'Contrato Flexível Percentual'!$C$2:$C$745,'Contrato Flexível Prioridade'!F231,'Contrato Flexível Percentual'!$D$2:$D$745,'Contrato Flexível Prioridade'!G231)+SUMIFS('Contrato Firme'!N$2:N$745,'Contrato Firme'!$C$2:$C$745,'Contrato Flexível Prioridade'!F231,'Contrato Flexível Percentual'!$D$2:$D$745,'Contrato Flexível Prioridade'!G231)+'Tela de entrada'!$O$13+'Tela de entrada'!$S$13</f>
        <v>7.0043472361672849</v>
      </c>
      <c r="M231" s="1">
        <f t="shared" si="21"/>
        <v>3.9956527638327151</v>
      </c>
      <c r="N231" s="1">
        <f>IF(D231=1,'Tela de entrada'!$O$14-'Tela de entrada'!$O$13,'Tela de entrada'!$S$14-'Tela de entrada'!$S$13)</f>
        <v>15</v>
      </c>
      <c r="O231" s="1">
        <f t="shared" si="22"/>
        <v>3.9956527638327151</v>
      </c>
      <c r="P231" s="1">
        <f t="shared" si="23"/>
        <v>3.9956527638327151</v>
      </c>
      <c r="Q231" s="1">
        <f>IF(D231=1,'Tela de entrada'!$O$13+P231,'Tela de entrada'!$S$13+P231)</f>
        <v>3.9956527638327151</v>
      </c>
    </row>
    <row r="232" spans="1:17" x14ac:dyDescent="0.25">
      <c r="A232" t="str">
        <f t="shared" si="24"/>
        <v>Contrato 1</v>
      </c>
      <c r="B232" t="str">
        <f t="shared" si="25"/>
        <v>Contrato 1231</v>
      </c>
      <c r="C232">
        <v>1</v>
      </c>
      <c r="D232">
        <v>1</v>
      </c>
      <c r="E232">
        <f>IF(AND(A232='Tela de entrada'!$R$12,'Tela de entrada'!$S$15=1),1,IF(AND(A232='Tela de entrada'!$R$12,'Tela de entrada'!$S$15="",'Tela de entrada'!$O$15=2),1,IF(AND('Tela de entrada'!$R$12='Contrato Flexível Prioridade'!A232,'Tela de entrada'!$S$15="",'Tela de entrada'!$O$15=""),2,IF(AND(A232='Tela de entrada'!$N$12,'Tela de entrada'!$O$15=1),1,IF(AND('Tela de entrada'!$N$12='Contrato Flexível Prioridade'!A232,'Tela de entrada'!$O$15=2),2,IF(AND('Tela de entrada'!$N$12='Contrato Flexível Prioridade'!A232,'Tela de entrada'!$O$15="",'Tela de entrada'!$S$15&lt;&gt;1),1,IF(AND('Tela de entrada'!$N$12='Contrato Flexível Prioridade'!A232,'Tela de entrada'!$S$15=""),1,2)))))))</f>
        <v>1</v>
      </c>
      <c r="F232">
        <v>1</v>
      </c>
      <c r="G232">
        <v>231</v>
      </c>
      <c r="H232">
        <v>1</v>
      </c>
      <c r="I232" s="1">
        <f>INDEX('Tela de entrada'!$C$20:$C$763,MATCH(G232,'Tela de entrada'!$B$20:$B$763,0),1)</f>
        <v>37</v>
      </c>
      <c r="J232">
        <v>0</v>
      </c>
      <c r="K232">
        <f t="shared" si="20"/>
        <v>37</v>
      </c>
      <c r="L232" s="1">
        <f>SUMIFS('Contrato Flexível Percentual'!$R$2:$R$745,'Contrato Flexível Percentual'!$C$2:$C$745,'Contrato Flexível Prioridade'!F232,'Contrato Flexível Percentual'!$D$2:$D$745,'Contrato Flexível Prioridade'!G232)+SUMIFS('Contrato Firme'!N$2:N$745,'Contrato Firme'!$C$2:$C$745,'Contrato Flexível Prioridade'!F232,'Contrato Flexível Percentual'!$D$2:$D$745,'Contrato Flexível Prioridade'!G232)+'Tela de entrada'!$O$13+'Tela de entrada'!$S$13</f>
        <v>21.244717013559111</v>
      </c>
      <c r="M232" s="1">
        <f t="shared" si="21"/>
        <v>15.755282986440889</v>
      </c>
      <c r="N232" s="1">
        <f>IF(D232=1,'Tela de entrada'!$O$14-'Tela de entrada'!$O$13,'Tela de entrada'!$S$14-'Tela de entrada'!$S$13)</f>
        <v>15</v>
      </c>
      <c r="O232" s="1">
        <f t="shared" si="22"/>
        <v>15.755282986440889</v>
      </c>
      <c r="P232" s="1">
        <f t="shared" si="23"/>
        <v>15</v>
      </c>
      <c r="Q232" s="1">
        <f>IF(D232=1,'Tela de entrada'!$O$13+P232,'Tela de entrada'!$S$13+P232)</f>
        <v>15</v>
      </c>
    </row>
    <row r="233" spans="1:17" x14ac:dyDescent="0.25">
      <c r="A233" t="str">
        <f t="shared" si="24"/>
        <v>Contrato 1</v>
      </c>
      <c r="B233" t="str">
        <f t="shared" si="25"/>
        <v>Contrato 1232</v>
      </c>
      <c r="C233">
        <v>1</v>
      </c>
      <c r="D233">
        <v>1</v>
      </c>
      <c r="E233">
        <f>IF(AND(A233='Tela de entrada'!$R$12,'Tela de entrada'!$S$15=1),1,IF(AND(A233='Tela de entrada'!$R$12,'Tela de entrada'!$S$15="",'Tela de entrada'!$O$15=2),1,IF(AND('Tela de entrada'!$R$12='Contrato Flexível Prioridade'!A233,'Tela de entrada'!$S$15="",'Tela de entrada'!$O$15=""),2,IF(AND(A233='Tela de entrada'!$N$12,'Tela de entrada'!$O$15=1),1,IF(AND('Tela de entrada'!$N$12='Contrato Flexível Prioridade'!A233,'Tela de entrada'!$O$15=2),2,IF(AND('Tela de entrada'!$N$12='Contrato Flexível Prioridade'!A233,'Tela de entrada'!$O$15="",'Tela de entrada'!$S$15&lt;&gt;1),1,IF(AND('Tela de entrada'!$N$12='Contrato Flexível Prioridade'!A233,'Tela de entrada'!$S$15=""),1,2)))))))</f>
        <v>1</v>
      </c>
      <c r="F233">
        <v>1</v>
      </c>
      <c r="G233">
        <v>232</v>
      </c>
      <c r="H233">
        <v>1</v>
      </c>
      <c r="I233" s="1">
        <f>INDEX('Tela de entrada'!$C$20:$C$763,MATCH(G233,'Tela de entrada'!$B$20:$B$763,0),1)</f>
        <v>47</v>
      </c>
      <c r="J233">
        <v>0</v>
      </c>
      <c r="K233">
        <f t="shared" si="20"/>
        <v>47</v>
      </c>
      <c r="L233" s="1">
        <f>SUMIFS('Contrato Flexível Percentual'!$R$2:$R$745,'Contrato Flexível Percentual'!$C$2:$C$745,'Contrato Flexível Prioridade'!F233,'Contrato Flexível Percentual'!$D$2:$D$745,'Contrato Flexível Prioridade'!G233)+SUMIFS('Contrato Firme'!N$2:N$745,'Contrato Firme'!$C$2:$C$745,'Contrato Flexível Prioridade'!F233,'Contrato Flexível Percentual'!$D$2:$D$745,'Contrato Flexível Prioridade'!G233)+'Tela de entrada'!$O$13+'Tela de entrada'!$S$13</f>
        <v>24.4</v>
      </c>
      <c r="M233" s="1">
        <f t="shared" si="21"/>
        <v>22.6</v>
      </c>
      <c r="N233" s="1">
        <f>IF(D233=1,'Tela de entrada'!$O$14-'Tela de entrada'!$O$13,'Tela de entrada'!$S$14-'Tela de entrada'!$S$13)</f>
        <v>15</v>
      </c>
      <c r="O233" s="1">
        <f t="shared" si="22"/>
        <v>22.6</v>
      </c>
      <c r="P233" s="1">
        <f t="shared" si="23"/>
        <v>15</v>
      </c>
      <c r="Q233" s="1">
        <f>IF(D233=1,'Tela de entrada'!$O$13+P233,'Tela de entrada'!$S$13+P233)</f>
        <v>15</v>
      </c>
    </row>
    <row r="234" spans="1:17" x14ac:dyDescent="0.25">
      <c r="A234" t="str">
        <f t="shared" si="24"/>
        <v>Contrato 1</v>
      </c>
      <c r="B234" t="str">
        <f t="shared" si="25"/>
        <v>Contrato 1233</v>
      </c>
      <c r="C234">
        <v>1</v>
      </c>
      <c r="D234">
        <v>1</v>
      </c>
      <c r="E234">
        <f>IF(AND(A234='Tela de entrada'!$R$12,'Tela de entrada'!$S$15=1),1,IF(AND(A234='Tela de entrada'!$R$12,'Tela de entrada'!$S$15="",'Tela de entrada'!$O$15=2),1,IF(AND('Tela de entrada'!$R$12='Contrato Flexível Prioridade'!A234,'Tela de entrada'!$S$15="",'Tela de entrada'!$O$15=""),2,IF(AND(A234='Tela de entrada'!$N$12,'Tela de entrada'!$O$15=1),1,IF(AND('Tela de entrada'!$N$12='Contrato Flexível Prioridade'!A234,'Tela de entrada'!$O$15=2),2,IF(AND('Tela de entrada'!$N$12='Contrato Flexível Prioridade'!A234,'Tela de entrada'!$O$15="",'Tela de entrada'!$S$15&lt;&gt;1),1,IF(AND('Tela de entrada'!$N$12='Contrato Flexível Prioridade'!A234,'Tela de entrada'!$S$15=""),1,2)))))))</f>
        <v>1</v>
      </c>
      <c r="F234">
        <v>1</v>
      </c>
      <c r="G234">
        <v>233</v>
      </c>
      <c r="H234">
        <v>1</v>
      </c>
      <c r="I234" s="1">
        <f>INDEX('Tela de entrada'!$C$20:$C$763,MATCH(G234,'Tela de entrada'!$B$20:$B$763,0),1)</f>
        <v>17</v>
      </c>
      <c r="J234">
        <v>0</v>
      </c>
      <c r="K234">
        <f t="shared" si="20"/>
        <v>17</v>
      </c>
      <c r="L234" s="1">
        <f>SUMIFS('Contrato Flexível Percentual'!$R$2:$R$745,'Contrato Flexível Percentual'!$C$2:$C$745,'Contrato Flexível Prioridade'!F234,'Contrato Flexível Percentual'!$D$2:$D$745,'Contrato Flexível Prioridade'!G234)+SUMIFS('Contrato Firme'!N$2:N$745,'Contrato Firme'!$C$2:$C$745,'Contrato Flexível Prioridade'!F234,'Contrato Flexível Percentual'!$D$2:$D$745,'Contrato Flexível Prioridade'!G234)+'Tela de entrada'!$O$13+'Tela de entrada'!$S$13</f>
        <v>10.290586415565398</v>
      </c>
      <c r="M234" s="1">
        <f t="shared" si="21"/>
        <v>6.7094135844346017</v>
      </c>
      <c r="N234" s="1">
        <f>IF(D234=1,'Tela de entrada'!$O$14-'Tela de entrada'!$O$13,'Tela de entrada'!$S$14-'Tela de entrada'!$S$13)</f>
        <v>15</v>
      </c>
      <c r="O234" s="1">
        <f t="shared" si="22"/>
        <v>6.7094135844346017</v>
      </c>
      <c r="P234" s="1">
        <f t="shared" si="23"/>
        <v>6.7094135844346017</v>
      </c>
      <c r="Q234" s="1">
        <f>IF(D234=1,'Tela de entrada'!$O$13+P234,'Tela de entrada'!$S$13+P234)</f>
        <v>6.7094135844346017</v>
      </c>
    </row>
    <row r="235" spans="1:17" x14ac:dyDescent="0.25">
      <c r="A235" t="str">
        <f t="shared" si="24"/>
        <v>Contrato 1</v>
      </c>
      <c r="B235" t="str">
        <f t="shared" si="25"/>
        <v>Contrato 1234</v>
      </c>
      <c r="C235">
        <v>1</v>
      </c>
      <c r="D235">
        <v>1</v>
      </c>
      <c r="E235">
        <f>IF(AND(A235='Tela de entrada'!$R$12,'Tela de entrada'!$S$15=1),1,IF(AND(A235='Tela de entrada'!$R$12,'Tela de entrada'!$S$15="",'Tela de entrada'!$O$15=2),1,IF(AND('Tela de entrada'!$R$12='Contrato Flexível Prioridade'!A235,'Tela de entrada'!$S$15="",'Tela de entrada'!$O$15=""),2,IF(AND(A235='Tela de entrada'!$N$12,'Tela de entrada'!$O$15=1),1,IF(AND('Tela de entrada'!$N$12='Contrato Flexível Prioridade'!A235,'Tela de entrada'!$O$15=2),2,IF(AND('Tela de entrada'!$N$12='Contrato Flexível Prioridade'!A235,'Tela de entrada'!$O$15="",'Tela de entrada'!$S$15&lt;&gt;1),1,IF(AND('Tela de entrada'!$N$12='Contrato Flexível Prioridade'!A235,'Tela de entrada'!$S$15=""),1,2)))))))</f>
        <v>1</v>
      </c>
      <c r="F235">
        <v>1</v>
      </c>
      <c r="G235">
        <v>234</v>
      </c>
      <c r="H235">
        <v>1</v>
      </c>
      <c r="I235" s="1">
        <f>INDEX('Tela de entrada'!$C$20:$C$763,MATCH(G235,'Tela de entrada'!$B$20:$B$763,0),1)</f>
        <v>48</v>
      </c>
      <c r="J235">
        <v>0</v>
      </c>
      <c r="K235">
        <f t="shared" si="20"/>
        <v>48</v>
      </c>
      <c r="L235" s="1">
        <f>SUMIFS('Contrato Flexível Percentual'!$R$2:$R$745,'Contrato Flexível Percentual'!$C$2:$C$745,'Contrato Flexível Prioridade'!F235,'Contrato Flexível Percentual'!$D$2:$D$745,'Contrato Flexível Prioridade'!G235)+SUMIFS('Contrato Firme'!N$2:N$745,'Contrato Firme'!$C$2:$C$745,'Contrato Flexível Prioridade'!F235,'Contrato Flexível Percentual'!$D$2:$D$745,'Contrato Flexível Prioridade'!G235)+'Tela de entrada'!$O$13+'Tela de entrada'!$S$13</f>
        <v>24.6</v>
      </c>
      <c r="M235" s="1">
        <f t="shared" si="21"/>
        <v>23.4</v>
      </c>
      <c r="N235" s="1">
        <f>IF(D235=1,'Tela de entrada'!$O$14-'Tela de entrada'!$O$13,'Tela de entrada'!$S$14-'Tela de entrada'!$S$13)</f>
        <v>15</v>
      </c>
      <c r="O235" s="1">
        <f t="shared" si="22"/>
        <v>23.4</v>
      </c>
      <c r="P235" s="1">
        <f t="shared" si="23"/>
        <v>15</v>
      </c>
      <c r="Q235" s="1">
        <f>IF(D235=1,'Tela de entrada'!$O$13+P235,'Tela de entrada'!$S$13+P235)</f>
        <v>15</v>
      </c>
    </row>
    <row r="236" spans="1:17" x14ac:dyDescent="0.25">
      <c r="A236" t="str">
        <f t="shared" si="24"/>
        <v>Contrato 1</v>
      </c>
      <c r="B236" t="str">
        <f t="shared" si="25"/>
        <v>Contrato 1235</v>
      </c>
      <c r="C236">
        <v>1</v>
      </c>
      <c r="D236">
        <v>1</v>
      </c>
      <c r="E236">
        <f>IF(AND(A236='Tela de entrada'!$R$12,'Tela de entrada'!$S$15=1),1,IF(AND(A236='Tela de entrada'!$R$12,'Tela de entrada'!$S$15="",'Tela de entrada'!$O$15=2),1,IF(AND('Tela de entrada'!$R$12='Contrato Flexível Prioridade'!A236,'Tela de entrada'!$S$15="",'Tela de entrada'!$O$15=""),2,IF(AND(A236='Tela de entrada'!$N$12,'Tela de entrada'!$O$15=1),1,IF(AND('Tela de entrada'!$N$12='Contrato Flexível Prioridade'!A236,'Tela de entrada'!$O$15=2),2,IF(AND('Tela de entrada'!$N$12='Contrato Flexível Prioridade'!A236,'Tela de entrada'!$O$15="",'Tela de entrada'!$S$15&lt;&gt;1),1,IF(AND('Tela de entrada'!$N$12='Contrato Flexível Prioridade'!A236,'Tela de entrada'!$S$15=""),1,2)))))))</f>
        <v>1</v>
      </c>
      <c r="F236">
        <v>1</v>
      </c>
      <c r="G236">
        <v>235</v>
      </c>
      <c r="H236">
        <v>1</v>
      </c>
      <c r="I236" s="1">
        <f>INDEX('Tela de entrada'!$C$20:$C$763,MATCH(G236,'Tela de entrada'!$B$20:$B$763,0),1)</f>
        <v>25</v>
      </c>
      <c r="J236">
        <v>0</v>
      </c>
      <c r="K236">
        <f t="shared" si="20"/>
        <v>25</v>
      </c>
      <c r="L236" s="1">
        <f>SUMIFS('Contrato Flexível Percentual'!$R$2:$R$745,'Contrato Flexível Percentual'!$C$2:$C$745,'Contrato Flexível Prioridade'!F236,'Contrato Flexível Percentual'!$D$2:$D$745,'Contrato Flexível Prioridade'!G236)+SUMIFS('Contrato Firme'!N$2:N$745,'Contrato Firme'!$C$2:$C$745,'Contrato Flexível Prioridade'!F236,'Contrato Flexível Percentual'!$D$2:$D$745,'Contrato Flexível Prioridade'!G236)+'Tela de entrada'!$O$13+'Tela de entrada'!$S$13</f>
        <v>14.672238654762884</v>
      </c>
      <c r="M236" s="1">
        <f t="shared" si="21"/>
        <v>10.327761345237116</v>
      </c>
      <c r="N236" s="1">
        <f>IF(D236=1,'Tela de entrada'!$O$14-'Tela de entrada'!$O$13,'Tela de entrada'!$S$14-'Tela de entrada'!$S$13)</f>
        <v>15</v>
      </c>
      <c r="O236" s="1">
        <f t="shared" si="22"/>
        <v>10.327761345237116</v>
      </c>
      <c r="P236" s="1">
        <f t="shared" si="23"/>
        <v>10.327761345237116</v>
      </c>
      <c r="Q236" s="1">
        <f>IF(D236=1,'Tela de entrada'!$O$13+P236,'Tela de entrada'!$S$13+P236)</f>
        <v>10.327761345237116</v>
      </c>
    </row>
    <row r="237" spans="1:17" x14ac:dyDescent="0.25">
      <c r="A237" t="str">
        <f t="shared" si="24"/>
        <v>Contrato 1</v>
      </c>
      <c r="B237" t="str">
        <f t="shared" si="25"/>
        <v>Contrato 1236</v>
      </c>
      <c r="C237">
        <v>1</v>
      </c>
      <c r="D237">
        <v>1</v>
      </c>
      <c r="E237">
        <f>IF(AND(A237='Tela de entrada'!$R$12,'Tela de entrada'!$S$15=1),1,IF(AND(A237='Tela de entrada'!$R$12,'Tela de entrada'!$S$15="",'Tela de entrada'!$O$15=2),1,IF(AND('Tela de entrada'!$R$12='Contrato Flexível Prioridade'!A237,'Tela de entrada'!$S$15="",'Tela de entrada'!$O$15=""),2,IF(AND(A237='Tela de entrada'!$N$12,'Tela de entrada'!$O$15=1),1,IF(AND('Tela de entrada'!$N$12='Contrato Flexível Prioridade'!A237,'Tela de entrada'!$O$15=2),2,IF(AND('Tela de entrada'!$N$12='Contrato Flexível Prioridade'!A237,'Tela de entrada'!$O$15="",'Tela de entrada'!$S$15&lt;&gt;1),1,IF(AND('Tela de entrada'!$N$12='Contrato Flexível Prioridade'!A237,'Tela de entrada'!$S$15=""),1,2)))))))</f>
        <v>1</v>
      </c>
      <c r="F237">
        <v>1</v>
      </c>
      <c r="G237">
        <v>236</v>
      </c>
      <c r="H237">
        <v>1</v>
      </c>
      <c r="I237" s="1">
        <f>INDEX('Tela de entrada'!$C$20:$C$763,MATCH(G237,'Tela de entrada'!$B$20:$B$763,0),1)</f>
        <v>46</v>
      </c>
      <c r="J237">
        <v>0</v>
      </c>
      <c r="K237">
        <f t="shared" si="20"/>
        <v>46</v>
      </c>
      <c r="L237" s="1">
        <f>SUMIFS('Contrato Flexível Percentual'!$R$2:$R$745,'Contrato Flexível Percentual'!$C$2:$C$745,'Contrato Flexível Prioridade'!F237,'Contrato Flexível Percentual'!$D$2:$D$745,'Contrato Flexível Prioridade'!G237)+SUMIFS('Contrato Firme'!N$2:N$745,'Contrato Firme'!$C$2:$C$745,'Contrato Flexível Prioridade'!F237,'Contrato Flexível Percentual'!$D$2:$D$745,'Contrato Flexível Prioridade'!G237)+'Tela de entrada'!$O$13+'Tela de entrada'!$S$13</f>
        <v>24.2</v>
      </c>
      <c r="M237" s="1">
        <f t="shared" si="21"/>
        <v>21.8</v>
      </c>
      <c r="N237" s="1">
        <f>IF(D237=1,'Tela de entrada'!$O$14-'Tela de entrada'!$O$13,'Tela de entrada'!$S$14-'Tela de entrada'!$S$13)</f>
        <v>15</v>
      </c>
      <c r="O237" s="1">
        <f t="shared" si="22"/>
        <v>21.8</v>
      </c>
      <c r="P237" s="1">
        <f t="shared" si="23"/>
        <v>15</v>
      </c>
      <c r="Q237" s="1">
        <f>IF(D237=1,'Tela de entrada'!$O$13+P237,'Tela de entrada'!$S$13+P237)</f>
        <v>15</v>
      </c>
    </row>
    <row r="238" spans="1:17" x14ac:dyDescent="0.25">
      <c r="A238" t="str">
        <f t="shared" si="24"/>
        <v>Contrato 1</v>
      </c>
      <c r="B238" t="str">
        <f t="shared" si="25"/>
        <v>Contrato 1237</v>
      </c>
      <c r="C238">
        <v>1</v>
      </c>
      <c r="D238">
        <v>1</v>
      </c>
      <c r="E238">
        <f>IF(AND(A238='Tela de entrada'!$R$12,'Tela de entrada'!$S$15=1),1,IF(AND(A238='Tela de entrada'!$R$12,'Tela de entrada'!$S$15="",'Tela de entrada'!$O$15=2),1,IF(AND('Tela de entrada'!$R$12='Contrato Flexível Prioridade'!A238,'Tela de entrada'!$S$15="",'Tela de entrada'!$O$15=""),2,IF(AND(A238='Tela de entrada'!$N$12,'Tela de entrada'!$O$15=1),1,IF(AND('Tela de entrada'!$N$12='Contrato Flexível Prioridade'!A238,'Tela de entrada'!$O$15=2),2,IF(AND('Tela de entrada'!$N$12='Contrato Flexível Prioridade'!A238,'Tela de entrada'!$O$15="",'Tela de entrada'!$S$15&lt;&gt;1),1,IF(AND('Tela de entrada'!$N$12='Contrato Flexível Prioridade'!A238,'Tela de entrada'!$S$15=""),1,2)))))))</f>
        <v>1</v>
      </c>
      <c r="F238">
        <v>1</v>
      </c>
      <c r="G238">
        <v>237</v>
      </c>
      <c r="H238">
        <v>1</v>
      </c>
      <c r="I238" s="1">
        <f>INDEX('Tela de entrada'!$C$20:$C$763,MATCH(G238,'Tela de entrada'!$B$20:$B$763,0),1)</f>
        <v>15</v>
      </c>
      <c r="J238">
        <v>0</v>
      </c>
      <c r="K238">
        <f t="shared" si="20"/>
        <v>15</v>
      </c>
      <c r="L238" s="1">
        <f>SUMIFS('Contrato Flexível Percentual'!$R$2:$R$745,'Contrato Flexível Percentual'!$C$2:$C$745,'Contrato Flexível Prioridade'!F238,'Contrato Flexível Percentual'!$D$2:$D$745,'Contrato Flexível Prioridade'!G238)+SUMIFS('Contrato Firme'!N$2:N$745,'Contrato Firme'!$C$2:$C$745,'Contrato Flexível Prioridade'!F238,'Contrato Flexível Percentual'!$D$2:$D$745,'Contrato Flexível Prioridade'!G238)+'Tela de entrada'!$O$13+'Tela de entrada'!$S$13</f>
        <v>9.1951733557660269</v>
      </c>
      <c r="M238" s="1">
        <f t="shared" si="21"/>
        <v>5.8048266442339731</v>
      </c>
      <c r="N238" s="1">
        <f>IF(D238=1,'Tela de entrada'!$O$14-'Tela de entrada'!$O$13,'Tela de entrada'!$S$14-'Tela de entrada'!$S$13)</f>
        <v>15</v>
      </c>
      <c r="O238" s="1">
        <f t="shared" si="22"/>
        <v>5.8048266442339731</v>
      </c>
      <c r="P238" s="1">
        <f t="shared" si="23"/>
        <v>5.8048266442339731</v>
      </c>
      <c r="Q238" s="1">
        <f>IF(D238=1,'Tela de entrada'!$O$13+P238,'Tela de entrada'!$S$13+P238)</f>
        <v>5.8048266442339731</v>
      </c>
    </row>
    <row r="239" spans="1:17" x14ac:dyDescent="0.25">
      <c r="A239" t="str">
        <f t="shared" si="24"/>
        <v>Contrato 1</v>
      </c>
      <c r="B239" t="str">
        <f t="shared" si="25"/>
        <v>Contrato 1238</v>
      </c>
      <c r="C239">
        <v>1</v>
      </c>
      <c r="D239">
        <v>1</v>
      </c>
      <c r="E239">
        <f>IF(AND(A239='Tela de entrada'!$R$12,'Tela de entrada'!$S$15=1),1,IF(AND(A239='Tela de entrada'!$R$12,'Tela de entrada'!$S$15="",'Tela de entrada'!$O$15=2),1,IF(AND('Tela de entrada'!$R$12='Contrato Flexível Prioridade'!A239,'Tela de entrada'!$S$15="",'Tela de entrada'!$O$15=""),2,IF(AND(A239='Tela de entrada'!$N$12,'Tela de entrada'!$O$15=1),1,IF(AND('Tela de entrada'!$N$12='Contrato Flexível Prioridade'!A239,'Tela de entrada'!$O$15=2),2,IF(AND('Tela de entrada'!$N$12='Contrato Flexível Prioridade'!A239,'Tela de entrada'!$O$15="",'Tela de entrada'!$S$15&lt;&gt;1),1,IF(AND('Tela de entrada'!$N$12='Contrato Flexível Prioridade'!A239,'Tela de entrada'!$S$15=""),1,2)))))))</f>
        <v>1</v>
      </c>
      <c r="F239">
        <v>1</v>
      </c>
      <c r="G239">
        <v>238</v>
      </c>
      <c r="H239">
        <v>1</v>
      </c>
      <c r="I239" s="1">
        <f>INDEX('Tela de entrada'!$C$20:$C$763,MATCH(G239,'Tela de entrada'!$B$20:$B$763,0),1)</f>
        <v>50</v>
      </c>
      <c r="J239">
        <v>0</v>
      </c>
      <c r="K239">
        <f t="shared" si="20"/>
        <v>50</v>
      </c>
      <c r="L239" s="1">
        <f>SUMIFS('Contrato Flexível Percentual'!$R$2:$R$745,'Contrato Flexível Percentual'!$C$2:$C$745,'Contrato Flexível Prioridade'!F239,'Contrato Flexível Percentual'!$D$2:$D$745,'Contrato Flexível Prioridade'!G239)+SUMIFS('Contrato Firme'!N$2:N$745,'Contrato Firme'!$C$2:$C$745,'Contrato Flexível Prioridade'!F239,'Contrato Flexível Percentual'!$D$2:$D$745,'Contrato Flexível Prioridade'!G239)+'Tela de entrada'!$O$13+'Tela de entrada'!$S$13</f>
        <v>25</v>
      </c>
      <c r="M239" s="1">
        <f t="shared" si="21"/>
        <v>25</v>
      </c>
      <c r="N239" s="1">
        <f>IF(D239=1,'Tela de entrada'!$O$14-'Tela de entrada'!$O$13,'Tela de entrada'!$S$14-'Tela de entrada'!$S$13)</f>
        <v>15</v>
      </c>
      <c r="O239" s="1">
        <f t="shared" si="22"/>
        <v>25</v>
      </c>
      <c r="P239" s="1">
        <f t="shared" si="23"/>
        <v>15</v>
      </c>
      <c r="Q239" s="1">
        <f>IF(D239=1,'Tela de entrada'!$O$13+P239,'Tela de entrada'!$S$13+P239)</f>
        <v>15</v>
      </c>
    </row>
    <row r="240" spans="1:17" x14ac:dyDescent="0.25">
      <c r="A240" t="str">
        <f t="shared" si="24"/>
        <v>Contrato 1</v>
      </c>
      <c r="B240" t="str">
        <f t="shared" si="25"/>
        <v>Contrato 1239</v>
      </c>
      <c r="C240">
        <v>1</v>
      </c>
      <c r="D240">
        <v>1</v>
      </c>
      <c r="E240">
        <f>IF(AND(A240='Tela de entrada'!$R$12,'Tela de entrada'!$S$15=1),1,IF(AND(A240='Tela de entrada'!$R$12,'Tela de entrada'!$S$15="",'Tela de entrada'!$O$15=2),1,IF(AND('Tela de entrada'!$R$12='Contrato Flexível Prioridade'!A240,'Tela de entrada'!$S$15="",'Tela de entrada'!$O$15=""),2,IF(AND(A240='Tela de entrada'!$N$12,'Tela de entrada'!$O$15=1),1,IF(AND('Tela de entrada'!$N$12='Contrato Flexível Prioridade'!A240,'Tela de entrada'!$O$15=2),2,IF(AND('Tela de entrada'!$N$12='Contrato Flexível Prioridade'!A240,'Tela de entrada'!$O$15="",'Tela de entrada'!$S$15&lt;&gt;1),1,IF(AND('Tela de entrada'!$N$12='Contrato Flexível Prioridade'!A240,'Tela de entrada'!$S$15=""),1,2)))))))</f>
        <v>1</v>
      </c>
      <c r="F240">
        <v>1</v>
      </c>
      <c r="G240">
        <v>239</v>
      </c>
      <c r="H240">
        <v>1</v>
      </c>
      <c r="I240" s="1">
        <f>INDEX('Tela de entrada'!$C$20:$C$763,MATCH(G240,'Tela de entrada'!$B$20:$B$763,0),1)</f>
        <v>38</v>
      </c>
      <c r="J240">
        <v>0</v>
      </c>
      <c r="K240">
        <f t="shared" si="20"/>
        <v>38</v>
      </c>
      <c r="L240" s="1">
        <f>SUMIFS('Contrato Flexível Percentual'!$R$2:$R$745,'Contrato Flexível Percentual'!$C$2:$C$745,'Contrato Flexível Prioridade'!F240,'Contrato Flexível Percentual'!$D$2:$D$745,'Contrato Flexível Prioridade'!G240)+SUMIFS('Contrato Firme'!N$2:N$745,'Contrato Firme'!$C$2:$C$745,'Contrato Flexível Prioridade'!F240,'Contrato Flexível Percentual'!$D$2:$D$745,'Contrato Flexível Prioridade'!G240)+'Tela de entrada'!$O$13+'Tela de entrada'!$S$13</f>
        <v>21.792423543458796</v>
      </c>
      <c r="M240" s="1">
        <f t="shared" si="21"/>
        <v>16.207576456541204</v>
      </c>
      <c r="N240" s="1">
        <f>IF(D240=1,'Tela de entrada'!$O$14-'Tela de entrada'!$O$13,'Tela de entrada'!$S$14-'Tela de entrada'!$S$13)</f>
        <v>15</v>
      </c>
      <c r="O240" s="1">
        <f t="shared" si="22"/>
        <v>16.207576456541204</v>
      </c>
      <c r="P240" s="1">
        <f t="shared" si="23"/>
        <v>15</v>
      </c>
      <c r="Q240" s="1">
        <f>IF(D240=1,'Tela de entrada'!$O$13+P240,'Tela de entrada'!$S$13+P240)</f>
        <v>15</v>
      </c>
    </row>
    <row r="241" spans="1:17" x14ac:dyDescent="0.25">
      <c r="A241" t="str">
        <f t="shared" si="24"/>
        <v>Contrato 1</v>
      </c>
      <c r="B241" t="str">
        <f t="shared" si="25"/>
        <v>Contrato 1240</v>
      </c>
      <c r="C241">
        <v>1</v>
      </c>
      <c r="D241">
        <v>1</v>
      </c>
      <c r="E241">
        <f>IF(AND(A241='Tela de entrada'!$R$12,'Tela de entrada'!$S$15=1),1,IF(AND(A241='Tela de entrada'!$R$12,'Tela de entrada'!$S$15="",'Tela de entrada'!$O$15=2),1,IF(AND('Tela de entrada'!$R$12='Contrato Flexível Prioridade'!A241,'Tela de entrada'!$S$15="",'Tela de entrada'!$O$15=""),2,IF(AND(A241='Tela de entrada'!$N$12,'Tela de entrada'!$O$15=1),1,IF(AND('Tela de entrada'!$N$12='Contrato Flexível Prioridade'!A241,'Tela de entrada'!$O$15=2),2,IF(AND('Tela de entrada'!$N$12='Contrato Flexível Prioridade'!A241,'Tela de entrada'!$O$15="",'Tela de entrada'!$S$15&lt;&gt;1),1,IF(AND('Tela de entrada'!$N$12='Contrato Flexível Prioridade'!A241,'Tela de entrada'!$S$15=""),1,2)))))))</f>
        <v>1</v>
      </c>
      <c r="F241">
        <v>1</v>
      </c>
      <c r="G241">
        <v>240</v>
      </c>
      <c r="H241">
        <v>1</v>
      </c>
      <c r="I241" s="1">
        <f>INDEX('Tela de entrada'!$C$20:$C$763,MATCH(G241,'Tela de entrada'!$B$20:$B$763,0),1)</f>
        <v>16</v>
      </c>
      <c r="J241">
        <v>0</v>
      </c>
      <c r="K241">
        <f t="shared" si="20"/>
        <v>16</v>
      </c>
      <c r="L241" s="1">
        <f>SUMIFS('Contrato Flexível Percentual'!$R$2:$R$745,'Contrato Flexível Percentual'!$C$2:$C$745,'Contrato Flexível Prioridade'!F241,'Contrato Flexível Percentual'!$D$2:$D$745,'Contrato Flexível Prioridade'!G241)+SUMIFS('Contrato Firme'!N$2:N$745,'Contrato Firme'!$C$2:$C$745,'Contrato Flexível Prioridade'!F241,'Contrato Flexível Percentual'!$D$2:$D$745,'Contrato Flexível Prioridade'!G241)+'Tela de entrada'!$O$13+'Tela de entrada'!$S$13</f>
        <v>9.7428798856657117</v>
      </c>
      <c r="M241" s="1">
        <f t="shared" si="21"/>
        <v>6.2571201143342883</v>
      </c>
      <c r="N241" s="1">
        <f>IF(D241=1,'Tela de entrada'!$O$14-'Tela de entrada'!$O$13,'Tela de entrada'!$S$14-'Tela de entrada'!$S$13)</f>
        <v>15</v>
      </c>
      <c r="O241" s="1">
        <f t="shared" si="22"/>
        <v>6.2571201143342883</v>
      </c>
      <c r="P241" s="1">
        <f t="shared" si="23"/>
        <v>6.2571201143342883</v>
      </c>
      <c r="Q241" s="1">
        <f>IF(D241=1,'Tela de entrada'!$O$13+P241,'Tela de entrada'!$S$13+P241)</f>
        <v>6.2571201143342883</v>
      </c>
    </row>
    <row r="242" spans="1:17" x14ac:dyDescent="0.25">
      <c r="A242" t="str">
        <f t="shared" si="24"/>
        <v>Contrato 1</v>
      </c>
      <c r="B242" t="str">
        <f t="shared" si="25"/>
        <v>Contrato 1241</v>
      </c>
      <c r="C242">
        <v>1</v>
      </c>
      <c r="D242">
        <v>1</v>
      </c>
      <c r="E242">
        <f>IF(AND(A242='Tela de entrada'!$R$12,'Tela de entrada'!$S$15=1),1,IF(AND(A242='Tela de entrada'!$R$12,'Tela de entrada'!$S$15="",'Tela de entrada'!$O$15=2),1,IF(AND('Tela de entrada'!$R$12='Contrato Flexível Prioridade'!A242,'Tela de entrada'!$S$15="",'Tela de entrada'!$O$15=""),2,IF(AND(A242='Tela de entrada'!$N$12,'Tela de entrada'!$O$15=1),1,IF(AND('Tela de entrada'!$N$12='Contrato Flexível Prioridade'!A242,'Tela de entrada'!$O$15=2),2,IF(AND('Tela de entrada'!$N$12='Contrato Flexível Prioridade'!A242,'Tela de entrada'!$O$15="",'Tela de entrada'!$S$15&lt;&gt;1),1,IF(AND('Tela de entrada'!$N$12='Contrato Flexível Prioridade'!A242,'Tela de entrada'!$S$15=""),1,2)))))))</f>
        <v>1</v>
      </c>
      <c r="F242">
        <v>1</v>
      </c>
      <c r="G242">
        <v>241</v>
      </c>
      <c r="H242">
        <v>1</v>
      </c>
      <c r="I242" s="1">
        <f>INDEX('Tela de entrada'!$C$20:$C$763,MATCH(G242,'Tela de entrada'!$B$20:$B$763,0),1)</f>
        <v>22</v>
      </c>
      <c r="J242">
        <v>0</v>
      </c>
      <c r="K242">
        <f t="shared" si="20"/>
        <v>22</v>
      </c>
      <c r="L242" s="1">
        <f>SUMIFS('Contrato Flexível Percentual'!$R$2:$R$745,'Contrato Flexível Percentual'!$C$2:$C$745,'Contrato Flexível Prioridade'!F242,'Contrato Flexível Percentual'!$D$2:$D$745,'Contrato Flexível Prioridade'!G242)+SUMIFS('Contrato Firme'!N$2:N$745,'Contrato Firme'!$C$2:$C$745,'Contrato Flexível Prioridade'!F242,'Contrato Flexível Percentual'!$D$2:$D$745,'Contrato Flexível Prioridade'!G242)+'Tela de entrada'!$O$13+'Tela de entrada'!$S$13</f>
        <v>13.029119065063828</v>
      </c>
      <c r="M242" s="1">
        <f t="shared" si="21"/>
        <v>8.9708809349361722</v>
      </c>
      <c r="N242" s="1">
        <f>IF(D242=1,'Tela de entrada'!$O$14-'Tela de entrada'!$O$13,'Tela de entrada'!$S$14-'Tela de entrada'!$S$13)</f>
        <v>15</v>
      </c>
      <c r="O242" s="1">
        <f t="shared" si="22"/>
        <v>8.9708809349361722</v>
      </c>
      <c r="P242" s="1">
        <f t="shared" si="23"/>
        <v>8.9708809349361722</v>
      </c>
      <c r="Q242" s="1">
        <f>IF(D242=1,'Tela de entrada'!$O$13+P242,'Tela de entrada'!$S$13+P242)</f>
        <v>8.9708809349361722</v>
      </c>
    </row>
    <row r="243" spans="1:17" x14ac:dyDescent="0.25">
      <c r="A243" t="str">
        <f t="shared" si="24"/>
        <v>Contrato 1</v>
      </c>
      <c r="B243" t="str">
        <f t="shared" si="25"/>
        <v>Contrato 1242</v>
      </c>
      <c r="C243">
        <v>1</v>
      </c>
      <c r="D243">
        <v>1</v>
      </c>
      <c r="E243">
        <f>IF(AND(A243='Tela de entrada'!$R$12,'Tela de entrada'!$S$15=1),1,IF(AND(A243='Tela de entrada'!$R$12,'Tela de entrada'!$S$15="",'Tela de entrada'!$O$15=2),1,IF(AND('Tela de entrada'!$R$12='Contrato Flexível Prioridade'!A243,'Tela de entrada'!$S$15="",'Tela de entrada'!$O$15=""),2,IF(AND(A243='Tela de entrada'!$N$12,'Tela de entrada'!$O$15=1),1,IF(AND('Tela de entrada'!$N$12='Contrato Flexível Prioridade'!A243,'Tela de entrada'!$O$15=2),2,IF(AND('Tela de entrada'!$N$12='Contrato Flexível Prioridade'!A243,'Tela de entrada'!$O$15="",'Tela de entrada'!$S$15&lt;&gt;1),1,IF(AND('Tela de entrada'!$N$12='Contrato Flexível Prioridade'!A243,'Tela de entrada'!$S$15=""),1,2)))))))</f>
        <v>1</v>
      </c>
      <c r="F243">
        <v>1</v>
      </c>
      <c r="G243">
        <v>242</v>
      </c>
      <c r="H243">
        <v>1</v>
      </c>
      <c r="I243" s="1">
        <f>INDEX('Tela de entrada'!$C$20:$C$763,MATCH(G243,'Tela de entrada'!$B$20:$B$763,0),1)</f>
        <v>32</v>
      </c>
      <c r="J243">
        <v>0</v>
      </c>
      <c r="K243">
        <f t="shared" si="20"/>
        <v>32</v>
      </c>
      <c r="L243" s="1">
        <f>SUMIFS('Contrato Flexível Percentual'!$R$2:$R$745,'Contrato Flexível Percentual'!$C$2:$C$745,'Contrato Flexível Prioridade'!F243,'Contrato Flexível Percentual'!$D$2:$D$745,'Contrato Flexível Prioridade'!G243)+SUMIFS('Contrato Firme'!N$2:N$745,'Contrato Firme'!$C$2:$C$745,'Contrato Flexível Prioridade'!F243,'Contrato Flexível Percentual'!$D$2:$D$745,'Contrato Flexível Prioridade'!G243)+'Tela de entrada'!$O$13+'Tela de entrada'!$S$13</f>
        <v>18.50618436406068</v>
      </c>
      <c r="M243" s="1">
        <f t="shared" si="21"/>
        <v>13.49381563593932</v>
      </c>
      <c r="N243" s="1">
        <f>IF(D243=1,'Tela de entrada'!$O$14-'Tela de entrada'!$O$13,'Tela de entrada'!$S$14-'Tela de entrada'!$S$13)</f>
        <v>15</v>
      </c>
      <c r="O243" s="1">
        <f t="shared" si="22"/>
        <v>13.49381563593932</v>
      </c>
      <c r="P243" s="1">
        <f t="shared" si="23"/>
        <v>13.49381563593932</v>
      </c>
      <c r="Q243" s="1">
        <f>IF(D243=1,'Tela de entrada'!$O$13+P243,'Tela de entrada'!$S$13+P243)</f>
        <v>13.49381563593932</v>
      </c>
    </row>
    <row r="244" spans="1:17" x14ac:dyDescent="0.25">
      <c r="A244" t="str">
        <f t="shared" si="24"/>
        <v>Contrato 1</v>
      </c>
      <c r="B244" t="str">
        <f t="shared" si="25"/>
        <v>Contrato 1243</v>
      </c>
      <c r="C244">
        <v>1</v>
      </c>
      <c r="D244">
        <v>1</v>
      </c>
      <c r="E244">
        <f>IF(AND(A244='Tela de entrada'!$R$12,'Tela de entrada'!$S$15=1),1,IF(AND(A244='Tela de entrada'!$R$12,'Tela de entrada'!$S$15="",'Tela de entrada'!$O$15=2),1,IF(AND('Tela de entrada'!$R$12='Contrato Flexível Prioridade'!A244,'Tela de entrada'!$S$15="",'Tela de entrada'!$O$15=""),2,IF(AND(A244='Tela de entrada'!$N$12,'Tela de entrada'!$O$15=1),1,IF(AND('Tela de entrada'!$N$12='Contrato Flexível Prioridade'!A244,'Tela de entrada'!$O$15=2),2,IF(AND('Tela de entrada'!$N$12='Contrato Flexível Prioridade'!A244,'Tela de entrada'!$O$15="",'Tela de entrada'!$S$15&lt;&gt;1),1,IF(AND('Tela de entrada'!$N$12='Contrato Flexível Prioridade'!A244,'Tela de entrada'!$S$15=""),1,2)))))))</f>
        <v>1</v>
      </c>
      <c r="F244">
        <v>1</v>
      </c>
      <c r="G244">
        <v>243</v>
      </c>
      <c r="H244">
        <v>1</v>
      </c>
      <c r="I244" s="1">
        <f>INDEX('Tela de entrada'!$C$20:$C$763,MATCH(G244,'Tela de entrada'!$B$20:$B$763,0),1)</f>
        <v>50</v>
      </c>
      <c r="J244">
        <v>0</v>
      </c>
      <c r="K244">
        <f t="shared" si="20"/>
        <v>50</v>
      </c>
      <c r="L244" s="1">
        <f>SUMIFS('Contrato Flexível Percentual'!$R$2:$R$745,'Contrato Flexível Percentual'!$C$2:$C$745,'Contrato Flexível Prioridade'!F244,'Contrato Flexível Percentual'!$D$2:$D$745,'Contrato Flexível Prioridade'!G244)+SUMIFS('Contrato Firme'!N$2:N$745,'Contrato Firme'!$C$2:$C$745,'Contrato Flexível Prioridade'!F244,'Contrato Flexível Percentual'!$D$2:$D$745,'Contrato Flexível Prioridade'!G244)+'Tela de entrada'!$O$13+'Tela de entrada'!$S$13</f>
        <v>25</v>
      </c>
      <c r="M244" s="1">
        <f t="shared" si="21"/>
        <v>25</v>
      </c>
      <c r="N244" s="1">
        <f>IF(D244=1,'Tela de entrada'!$O$14-'Tela de entrada'!$O$13,'Tela de entrada'!$S$14-'Tela de entrada'!$S$13)</f>
        <v>15</v>
      </c>
      <c r="O244" s="1">
        <f t="shared" si="22"/>
        <v>25</v>
      </c>
      <c r="P244" s="1">
        <f t="shared" si="23"/>
        <v>15</v>
      </c>
      <c r="Q244" s="1">
        <f>IF(D244=1,'Tela de entrada'!$O$13+P244,'Tela de entrada'!$S$13+P244)</f>
        <v>15</v>
      </c>
    </row>
    <row r="245" spans="1:17" x14ac:dyDescent="0.25">
      <c r="A245" t="str">
        <f t="shared" si="24"/>
        <v>Contrato 1</v>
      </c>
      <c r="B245" t="str">
        <f t="shared" si="25"/>
        <v>Contrato 1244</v>
      </c>
      <c r="C245">
        <v>1</v>
      </c>
      <c r="D245">
        <v>1</v>
      </c>
      <c r="E245">
        <f>IF(AND(A245='Tela de entrada'!$R$12,'Tela de entrada'!$S$15=1),1,IF(AND(A245='Tela de entrada'!$R$12,'Tela de entrada'!$S$15="",'Tela de entrada'!$O$15=2),1,IF(AND('Tela de entrada'!$R$12='Contrato Flexível Prioridade'!A245,'Tela de entrada'!$S$15="",'Tela de entrada'!$O$15=""),2,IF(AND(A245='Tela de entrada'!$N$12,'Tela de entrada'!$O$15=1),1,IF(AND('Tela de entrada'!$N$12='Contrato Flexível Prioridade'!A245,'Tela de entrada'!$O$15=2),2,IF(AND('Tela de entrada'!$N$12='Contrato Flexível Prioridade'!A245,'Tela de entrada'!$O$15="",'Tela de entrada'!$S$15&lt;&gt;1),1,IF(AND('Tela de entrada'!$N$12='Contrato Flexível Prioridade'!A245,'Tela de entrada'!$S$15=""),1,2)))))))</f>
        <v>1</v>
      </c>
      <c r="F245">
        <v>1</v>
      </c>
      <c r="G245">
        <v>244</v>
      </c>
      <c r="H245">
        <v>1</v>
      </c>
      <c r="I245" s="1">
        <f>INDEX('Tela de entrada'!$C$20:$C$763,MATCH(G245,'Tela de entrada'!$B$20:$B$763,0),1)</f>
        <v>26</v>
      </c>
      <c r="J245">
        <v>0</v>
      </c>
      <c r="K245">
        <f t="shared" si="20"/>
        <v>26</v>
      </c>
      <c r="L245" s="1">
        <f>SUMIFS('Contrato Flexível Percentual'!$R$2:$R$745,'Contrato Flexível Percentual'!$C$2:$C$745,'Contrato Flexível Prioridade'!F245,'Contrato Flexível Percentual'!$D$2:$D$745,'Contrato Flexível Prioridade'!G245)+SUMIFS('Contrato Firme'!N$2:N$745,'Contrato Firme'!$C$2:$C$745,'Contrato Flexível Prioridade'!F245,'Contrato Flexível Percentual'!$D$2:$D$745,'Contrato Flexível Prioridade'!G245)+'Tela de entrada'!$O$13+'Tela de entrada'!$S$13</f>
        <v>15.219945184662567</v>
      </c>
      <c r="M245" s="1">
        <f t="shared" si="21"/>
        <v>10.780054815337433</v>
      </c>
      <c r="N245" s="1">
        <f>IF(D245=1,'Tela de entrada'!$O$14-'Tela de entrada'!$O$13,'Tela de entrada'!$S$14-'Tela de entrada'!$S$13)</f>
        <v>15</v>
      </c>
      <c r="O245" s="1">
        <f t="shared" si="22"/>
        <v>10.780054815337433</v>
      </c>
      <c r="P245" s="1">
        <f t="shared" si="23"/>
        <v>10.780054815337433</v>
      </c>
      <c r="Q245" s="1">
        <f>IF(D245=1,'Tela de entrada'!$O$13+P245,'Tela de entrada'!$S$13+P245)</f>
        <v>10.780054815337433</v>
      </c>
    </row>
    <row r="246" spans="1:17" x14ac:dyDescent="0.25">
      <c r="A246" t="str">
        <f t="shared" si="24"/>
        <v>Contrato 1</v>
      </c>
      <c r="B246" t="str">
        <f t="shared" si="25"/>
        <v>Contrato 1245</v>
      </c>
      <c r="C246">
        <v>1</v>
      </c>
      <c r="D246">
        <v>1</v>
      </c>
      <c r="E246">
        <f>IF(AND(A246='Tela de entrada'!$R$12,'Tela de entrada'!$S$15=1),1,IF(AND(A246='Tela de entrada'!$R$12,'Tela de entrada'!$S$15="",'Tela de entrada'!$O$15=2),1,IF(AND('Tela de entrada'!$R$12='Contrato Flexível Prioridade'!A246,'Tela de entrada'!$S$15="",'Tela de entrada'!$O$15=""),2,IF(AND(A246='Tela de entrada'!$N$12,'Tela de entrada'!$O$15=1),1,IF(AND('Tela de entrada'!$N$12='Contrato Flexível Prioridade'!A246,'Tela de entrada'!$O$15=2),2,IF(AND('Tela de entrada'!$N$12='Contrato Flexível Prioridade'!A246,'Tela de entrada'!$O$15="",'Tela de entrada'!$S$15&lt;&gt;1),1,IF(AND('Tela de entrada'!$N$12='Contrato Flexível Prioridade'!A246,'Tela de entrada'!$S$15=""),1,2)))))))</f>
        <v>1</v>
      </c>
      <c r="F246">
        <v>1</v>
      </c>
      <c r="G246">
        <v>245</v>
      </c>
      <c r="H246">
        <v>1</v>
      </c>
      <c r="I246" s="1">
        <f>INDEX('Tela de entrada'!$C$20:$C$763,MATCH(G246,'Tela de entrada'!$B$20:$B$763,0),1)</f>
        <v>8</v>
      </c>
      <c r="J246">
        <v>0</v>
      </c>
      <c r="K246">
        <f t="shared" si="20"/>
        <v>8</v>
      </c>
      <c r="L246" s="1">
        <f>SUMIFS('Contrato Flexível Percentual'!$R$2:$R$745,'Contrato Flexível Percentual'!$C$2:$C$745,'Contrato Flexível Prioridade'!F246,'Contrato Flexível Percentual'!$D$2:$D$745,'Contrato Flexível Prioridade'!G246)+SUMIFS('Contrato Firme'!N$2:N$745,'Contrato Firme'!$C$2:$C$745,'Contrato Flexível Prioridade'!F246,'Contrato Flexível Percentual'!$D$2:$D$745,'Contrato Flexível Prioridade'!G246)+'Tela de entrada'!$O$13+'Tela de entrada'!$S$13</f>
        <v>5.3836603258165949</v>
      </c>
      <c r="M246" s="1">
        <f t="shared" si="21"/>
        <v>2.6163396741834051</v>
      </c>
      <c r="N246" s="1">
        <f>IF(D246=1,'Tela de entrada'!$O$14-'Tela de entrada'!$O$13,'Tela de entrada'!$S$14-'Tela de entrada'!$S$13)</f>
        <v>15</v>
      </c>
      <c r="O246" s="1">
        <f t="shared" si="22"/>
        <v>2.6163396741834051</v>
      </c>
      <c r="P246" s="1">
        <f t="shared" si="23"/>
        <v>2.6163396741834051</v>
      </c>
      <c r="Q246" s="1">
        <f>IF(D246=1,'Tela de entrada'!$O$13+P246,'Tela de entrada'!$S$13+P246)</f>
        <v>2.6163396741834051</v>
      </c>
    </row>
    <row r="247" spans="1:17" x14ac:dyDescent="0.25">
      <c r="A247" t="str">
        <f t="shared" si="24"/>
        <v>Contrato 1</v>
      </c>
      <c r="B247" t="str">
        <f t="shared" si="25"/>
        <v>Contrato 1246</v>
      </c>
      <c r="C247">
        <v>1</v>
      </c>
      <c r="D247">
        <v>1</v>
      </c>
      <c r="E247">
        <f>IF(AND(A247='Tela de entrada'!$R$12,'Tela de entrada'!$S$15=1),1,IF(AND(A247='Tela de entrada'!$R$12,'Tela de entrada'!$S$15="",'Tela de entrada'!$O$15=2),1,IF(AND('Tela de entrada'!$R$12='Contrato Flexível Prioridade'!A247,'Tela de entrada'!$S$15="",'Tela de entrada'!$O$15=""),2,IF(AND(A247='Tela de entrada'!$N$12,'Tela de entrada'!$O$15=1),1,IF(AND('Tela de entrada'!$N$12='Contrato Flexível Prioridade'!A247,'Tela de entrada'!$O$15=2),2,IF(AND('Tela de entrada'!$N$12='Contrato Flexível Prioridade'!A247,'Tela de entrada'!$O$15="",'Tela de entrada'!$S$15&lt;&gt;1),1,IF(AND('Tela de entrada'!$N$12='Contrato Flexível Prioridade'!A247,'Tela de entrada'!$S$15=""),1,2)))))))</f>
        <v>1</v>
      </c>
      <c r="F247">
        <v>1</v>
      </c>
      <c r="G247">
        <v>246</v>
      </c>
      <c r="H247">
        <v>1</v>
      </c>
      <c r="I247" s="1">
        <f>INDEX('Tela de entrada'!$C$20:$C$763,MATCH(G247,'Tela de entrada'!$B$20:$B$763,0),1)</f>
        <v>11</v>
      </c>
      <c r="J247">
        <v>0</v>
      </c>
      <c r="K247">
        <f t="shared" si="20"/>
        <v>11</v>
      </c>
      <c r="L247" s="1">
        <f>SUMIFS('Contrato Flexível Percentual'!$R$2:$R$745,'Contrato Flexível Percentual'!$C$2:$C$745,'Contrato Flexível Prioridade'!F247,'Contrato Flexível Percentual'!$D$2:$D$745,'Contrato Flexível Prioridade'!G247)+SUMIFS('Contrato Firme'!N$2:N$745,'Contrato Firme'!$C$2:$C$745,'Contrato Flexível Prioridade'!F247,'Contrato Flexível Percentual'!$D$2:$D$745,'Contrato Flexível Prioridade'!G247)+'Tela de entrada'!$O$13+'Tela de entrada'!$S$13</f>
        <v>7.0043472361672849</v>
      </c>
      <c r="M247" s="1">
        <f t="shared" si="21"/>
        <v>3.9956527638327151</v>
      </c>
      <c r="N247" s="1">
        <f>IF(D247=1,'Tela de entrada'!$O$14-'Tela de entrada'!$O$13,'Tela de entrada'!$S$14-'Tela de entrada'!$S$13)</f>
        <v>15</v>
      </c>
      <c r="O247" s="1">
        <f t="shared" si="22"/>
        <v>3.9956527638327151</v>
      </c>
      <c r="P247" s="1">
        <f t="shared" si="23"/>
        <v>3.9956527638327151</v>
      </c>
      <c r="Q247" s="1">
        <f>IF(D247=1,'Tela de entrada'!$O$13+P247,'Tela de entrada'!$S$13+P247)</f>
        <v>3.9956527638327151</v>
      </c>
    </row>
    <row r="248" spans="1:17" x14ac:dyDescent="0.25">
      <c r="A248" t="str">
        <f t="shared" si="24"/>
        <v>Contrato 1</v>
      </c>
      <c r="B248" t="str">
        <f t="shared" si="25"/>
        <v>Contrato 1247</v>
      </c>
      <c r="C248">
        <v>1</v>
      </c>
      <c r="D248">
        <v>1</v>
      </c>
      <c r="E248">
        <f>IF(AND(A248='Tela de entrada'!$R$12,'Tela de entrada'!$S$15=1),1,IF(AND(A248='Tela de entrada'!$R$12,'Tela de entrada'!$S$15="",'Tela de entrada'!$O$15=2),1,IF(AND('Tela de entrada'!$R$12='Contrato Flexível Prioridade'!A248,'Tela de entrada'!$S$15="",'Tela de entrada'!$O$15=""),2,IF(AND(A248='Tela de entrada'!$N$12,'Tela de entrada'!$O$15=1),1,IF(AND('Tela de entrada'!$N$12='Contrato Flexível Prioridade'!A248,'Tela de entrada'!$O$15=2),2,IF(AND('Tela de entrada'!$N$12='Contrato Flexível Prioridade'!A248,'Tela de entrada'!$O$15="",'Tela de entrada'!$S$15&lt;&gt;1),1,IF(AND('Tela de entrada'!$N$12='Contrato Flexível Prioridade'!A248,'Tela de entrada'!$S$15=""),1,2)))))))</f>
        <v>1</v>
      </c>
      <c r="F248">
        <v>1</v>
      </c>
      <c r="G248">
        <v>247</v>
      </c>
      <c r="H248">
        <v>1</v>
      </c>
      <c r="I248" s="1">
        <f>INDEX('Tela de entrada'!$C$20:$C$763,MATCH(G248,'Tela de entrada'!$B$20:$B$763,0),1)</f>
        <v>24</v>
      </c>
      <c r="J248">
        <v>0</v>
      </c>
      <c r="K248">
        <f t="shared" si="20"/>
        <v>24</v>
      </c>
      <c r="L248" s="1">
        <f>SUMIFS('Contrato Flexível Percentual'!$R$2:$R$745,'Contrato Flexível Percentual'!$C$2:$C$745,'Contrato Flexível Prioridade'!F248,'Contrato Flexível Percentual'!$D$2:$D$745,'Contrato Flexível Prioridade'!G248)+SUMIFS('Contrato Firme'!N$2:N$745,'Contrato Firme'!$C$2:$C$745,'Contrato Flexível Prioridade'!F248,'Contrato Flexível Percentual'!$D$2:$D$745,'Contrato Flexível Prioridade'!G248)+'Tela de entrada'!$O$13+'Tela de entrada'!$S$13</f>
        <v>14.124532124863197</v>
      </c>
      <c r="M248" s="1">
        <f t="shared" si="21"/>
        <v>9.8754678751368026</v>
      </c>
      <c r="N248" s="1">
        <f>IF(D248=1,'Tela de entrada'!$O$14-'Tela de entrada'!$O$13,'Tela de entrada'!$S$14-'Tela de entrada'!$S$13)</f>
        <v>15</v>
      </c>
      <c r="O248" s="1">
        <f t="shared" si="22"/>
        <v>9.8754678751368026</v>
      </c>
      <c r="P248" s="1">
        <f t="shared" si="23"/>
        <v>9.8754678751368026</v>
      </c>
      <c r="Q248" s="1">
        <f>IF(D248=1,'Tela de entrada'!$O$13+P248,'Tela de entrada'!$S$13+P248)</f>
        <v>9.8754678751368026</v>
      </c>
    </row>
    <row r="249" spans="1:17" x14ac:dyDescent="0.25">
      <c r="A249" t="str">
        <f t="shared" si="24"/>
        <v>Contrato 1</v>
      </c>
      <c r="B249" t="str">
        <f t="shared" si="25"/>
        <v>Contrato 1248</v>
      </c>
      <c r="C249">
        <v>1</v>
      </c>
      <c r="D249">
        <v>1</v>
      </c>
      <c r="E249">
        <f>IF(AND(A249='Tela de entrada'!$R$12,'Tela de entrada'!$S$15=1),1,IF(AND(A249='Tela de entrada'!$R$12,'Tela de entrada'!$S$15="",'Tela de entrada'!$O$15=2),1,IF(AND('Tela de entrada'!$R$12='Contrato Flexível Prioridade'!A249,'Tela de entrada'!$S$15="",'Tela de entrada'!$O$15=""),2,IF(AND(A249='Tela de entrada'!$N$12,'Tela de entrada'!$O$15=1),1,IF(AND('Tela de entrada'!$N$12='Contrato Flexível Prioridade'!A249,'Tela de entrada'!$O$15=2),2,IF(AND('Tela de entrada'!$N$12='Contrato Flexível Prioridade'!A249,'Tela de entrada'!$O$15="",'Tela de entrada'!$S$15&lt;&gt;1),1,IF(AND('Tela de entrada'!$N$12='Contrato Flexível Prioridade'!A249,'Tela de entrada'!$S$15=""),1,2)))))))</f>
        <v>1</v>
      </c>
      <c r="F249">
        <v>1</v>
      </c>
      <c r="G249">
        <v>248</v>
      </c>
      <c r="H249">
        <v>1</v>
      </c>
      <c r="I249" s="1">
        <f>INDEX('Tela de entrada'!$C$20:$C$763,MATCH(G249,'Tela de entrada'!$B$20:$B$763,0),1)</f>
        <v>5</v>
      </c>
      <c r="J249">
        <v>0</v>
      </c>
      <c r="K249">
        <f t="shared" si="20"/>
        <v>5</v>
      </c>
      <c r="L249" s="1">
        <f>SUMIFS('Contrato Flexível Percentual'!$R$2:$R$745,'Contrato Flexível Percentual'!$C$2:$C$745,'Contrato Flexível Prioridade'!F249,'Contrato Flexível Percentual'!$D$2:$D$745,'Contrato Flexível Prioridade'!G249)+SUMIFS('Contrato Firme'!N$2:N$745,'Contrato Firme'!$C$2:$C$745,'Contrato Flexível Prioridade'!F249,'Contrato Flexível Percentual'!$D$2:$D$745,'Contrato Flexível Prioridade'!G249)+'Tela de entrada'!$O$13+'Tela de entrada'!$S$13</f>
        <v>4.7836603258165944</v>
      </c>
      <c r="M249" s="1">
        <f t="shared" si="21"/>
        <v>0.21633967418340561</v>
      </c>
      <c r="N249" s="1">
        <f>IF(D249=1,'Tela de entrada'!$O$14-'Tela de entrada'!$O$13,'Tela de entrada'!$S$14-'Tela de entrada'!$S$13)</f>
        <v>15</v>
      </c>
      <c r="O249" s="1">
        <f t="shared" si="22"/>
        <v>0.21633967418340561</v>
      </c>
      <c r="P249" s="1">
        <f t="shared" si="23"/>
        <v>0.21633967418340561</v>
      </c>
      <c r="Q249" s="1">
        <f>IF(D249=1,'Tela de entrada'!$O$13+P249,'Tela de entrada'!$S$13+P249)</f>
        <v>0.21633967418340561</v>
      </c>
    </row>
    <row r="250" spans="1:17" x14ac:dyDescent="0.25">
      <c r="A250" t="str">
        <f t="shared" si="24"/>
        <v>Contrato 1</v>
      </c>
      <c r="B250" t="str">
        <f t="shared" si="25"/>
        <v>Contrato 1249</v>
      </c>
      <c r="C250">
        <v>1</v>
      </c>
      <c r="D250">
        <v>1</v>
      </c>
      <c r="E250">
        <f>IF(AND(A250='Tela de entrada'!$R$12,'Tela de entrada'!$S$15=1),1,IF(AND(A250='Tela de entrada'!$R$12,'Tela de entrada'!$S$15="",'Tela de entrada'!$O$15=2),1,IF(AND('Tela de entrada'!$R$12='Contrato Flexível Prioridade'!A250,'Tela de entrada'!$S$15="",'Tela de entrada'!$O$15=""),2,IF(AND(A250='Tela de entrada'!$N$12,'Tela de entrada'!$O$15=1),1,IF(AND('Tela de entrada'!$N$12='Contrato Flexível Prioridade'!A250,'Tela de entrada'!$O$15=2),2,IF(AND('Tela de entrada'!$N$12='Contrato Flexível Prioridade'!A250,'Tela de entrada'!$O$15="",'Tela de entrada'!$S$15&lt;&gt;1),1,IF(AND('Tela de entrada'!$N$12='Contrato Flexível Prioridade'!A250,'Tela de entrada'!$S$15=""),1,2)))))))</f>
        <v>1</v>
      </c>
      <c r="F250">
        <v>1</v>
      </c>
      <c r="G250">
        <v>249</v>
      </c>
      <c r="H250">
        <v>1</v>
      </c>
      <c r="I250" s="1">
        <f>INDEX('Tela de entrada'!$C$20:$C$763,MATCH(G250,'Tela de entrada'!$B$20:$B$763,0),1)</f>
        <v>10</v>
      </c>
      <c r="J250">
        <v>0</v>
      </c>
      <c r="K250">
        <f t="shared" si="20"/>
        <v>10</v>
      </c>
      <c r="L250" s="1">
        <f>SUMIFS('Contrato Flexível Percentual'!$R$2:$R$745,'Contrato Flexível Percentual'!$C$2:$C$745,'Contrato Flexível Prioridade'!F250,'Contrato Flexível Percentual'!$D$2:$D$745,'Contrato Flexível Prioridade'!G250)+SUMIFS('Contrato Firme'!N$2:N$745,'Contrato Firme'!$C$2:$C$745,'Contrato Flexível Prioridade'!F250,'Contrato Flexível Percentual'!$D$2:$D$745,'Contrato Flexível Prioridade'!G250)+'Tela de entrada'!$O$13+'Tela de entrada'!$S$13</f>
        <v>6.4566407062675992</v>
      </c>
      <c r="M250" s="1">
        <f t="shared" si="21"/>
        <v>3.5433592937324008</v>
      </c>
      <c r="N250" s="1">
        <f>IF(D250=1,'Tela de entrada'!$O$14-'Tela de entrada'!$O$13,'Tela de entrada'!$S$14-'Tela de entrada'!$S$13)</f>
        <v>15</v>
      </c>
      <c r="O250" s="1">
        <f t="shared" si="22"/>
        <v>3.5433592937324008</v>
      </c>
      <c r="P250" s="1">
        <f t="shared" si="23"/>
        <v>3.5433592937324008</v>
      </c>
      <c r="Q250" s="1">
        <f>IF(D250=1,'Tela de entrada'!$O$13+P250,'Tela de entrada'!$S$13+P250)</f>
        <v>3.5433592937324008</v>
      </c>
    </row>
    <row r="251" spans="1:17" x14ac:dyDescent="0.25">
      <c r="A251" t="str">
        <f t="shared" si="24"/>
        <v>Contrato 1</v>
      </c>
      <c r="B251" t="str">
        <f t="shared" si="25"/>
        <v>Contrato 1250</v>
      </c>
      <c r="C251">
        <v>1</v>
      </c>
      <c r="D251">
        <v>1</v>
      </c>
      <c r="E251">
        <f>IF(AND(A251='Tela de entrada'!$R$12,'Tela de entrada'!$S$15=1),1,IF(AND(A251='Tela de entrada'!$R$12,'Tela de entrada'!$S$15="",'Tela de entrada'!$O$15=2),1,IF(AND('Tela de entrada'!$R$12='Contrato Flexível Prioridade'!A251,'Tela de entrada'!$S$15="",'Tela de entrada'!$O$15=""),2,IF(AND(A251='Tela de entrada'!$N$12,'Tela de entrada'!$O$15=1),1,IF(AND('Tela de entrada'!$N$12='Contrato Flexível Prioridade'!A251,'Tela de entrada'!$O$15=2),2,IF(AND('Tela de entrada'!$N$12='Contrato Flexível Prioridade'!A251,'Tela de entrada'!$O$15="",'Tela de entrada'!$S$15&lt;&gt;1),1,IF(AND('Tela de entrada'!$N$12='Contrato Flexível Prioridade'!A251,'Tela de entrada'!$S$15=""),1,2)))))))</f>
        <v>1</v>
      </c>
      <c r="F251">
        <v>1</v>
      </c>
      <c r="G251">
        <v>250</v>
      </c>
      <c r="H251">
        <v>1</v>
      </c>
      <c r="I251" s="1">
        <f>INDEX('Tela de entrada'!$C$20:$C$763,MATCH(G251,'Tela de entrada'!$B$20:$B$763,0),1)</f>
        <v>10</v>
      </c>
      <c r="J251">
        <v>0</v>
      </c>
      <c r="K251">
        <f t="shared" si="20"/>
        <v>10</v>
      </c>
      <c r="L251" s="1">
        <f>SUMIFS('Contrato Flexível Percentual'!$R$2:$R$745,'Contrato Flexível Percentual'!$C$2:$C$745,'Contrato Flexível Prioridade'!F251,'Contrato Flexível Percentual'!$D$2:$D$745,'Contrato Flexível Prioridade'!G251)+SUMIFS('Contrato Firme'!N$2:N$745,'Contrato Firme'!$C$2:$C$745,'Contrato Flexível Prioridade'!F251,'Contrato Flexível Percentual'!$D$2:$D$745,'Contrato Flexível Prioridade'!G251)+'Tela de entrada'!$O$13+'Tela de entrada'!$S$13</f>
        <v>6.4566407062675992</v>
      </c>
      <c r="M251" s="1">
        <f t="shared" si="21"/>
        <v>3.5433592937324008</v>
      </c>
      <c r="N251" s="1">
        <f>IF(D251=1,'Tela de entrada'!$O$14-'Tela de entrada'!$O$13,'Tela de entrada'!$S$14-'Tela de entrada'!$S$13)</f>
        <v>15</v>
      </c>
      <c r="O251" s="1">
        <f t="shared" si="22"/>
        <v>3.5433592937324008</v>
      </c>
      <c r="P251" s="1">
        <f t="shared" si="23"/>
        <v>3.5433592937324008</v>
      </c>
      <c r="Q251" s="1">
        <f>IF(D251=1,'Tela de entrada'!$O$13+P251,'Tela de entrada'!$S$13+P251)</f>
        <v>3.5433592937324008</v>
      </c>
    </row>
    <row r="252" spans="1:17" x14ac:dyDescent="0.25">
      <c r="A252" t="str">
        <f t="shared" si="24"/>
        <v>Contrato 1</v>
      </c>
      <c r="B252" t="str">
        <f t="shared" si="25"/>
        <v>Contrato 1251</v>
      </c>
      <c r="C252">
        <v>1</v>
      </c>
      <c r="D252">
        <v>1</v>
      </c>
      <c r="E252">
        <f>IF(AND(A252='Tela de entrada'!$R$12,'Tela de entrada'!$S$15=1),1,IF(AND(A252='Tela de entrada'!$R$12,'Tela de entrada'!$S$15="",'Tela de entrada'!$O$15=2),1,IF(AND('Tela de entrada'!$R$12='Contrato Flexível Prioridade'!A252,'Tela de entrada'!$S$15="",'Tela de entrada'!$O$15=""),2,IF(AND(A252='Tela de entrada'!$N$12,'Tela de entrada'!$O$15=1),1,IF(AND('Tela de entrada'!$N$12='Contrato Flexível Prioridade'!A252,'Tela de entrada'!$O$15=2),2,IF(AND('Tela de entrada'!$N$12='Contrato Flexível Prioridade'!A252,'Tela de entrada'!$O$15="",'Tela de entrada'!$S$15&lt;&gt;1),1,IF(AND('Tela de entrada'!$N$12='Contrato Flexível Prioridade'!A252,'Tela de entrada'!$S$15=""),1,2)))))))</f>
        <v>1</v>
      </c>
      <c r="F252">
        <v>1</v>
      </c>
      <c r="G252">
        <v>251</v>
      </c>
      <c r="H252">
        <v>1</v>
      </c>
      <c r="I252" s="1">
        <f>INDEX('Tela de entrada'!$C$20:$C$763,MATCH(G252,'Tela de entrada'!$B$20:$B$763,0),1)</f>
        <v>28</v>
      </c>
      <c r="J252">
        <v>0</v>
      </c>
      <c r="K252">
        <f t="shared" si="20"/>
        <v>28</v>
      </c>
      <c r="L252" s="1">
        <f>SUMIFS('Contrato Flexível Percentual'!$R$2:$R$745,'Contrato Flexível Percentual'!$C$2:$C$745,'Contrato Flexível Prioridade'!F252,'Contrato Flexível Percentual'!$D$2:$D$745,'Contrato Flexível Prioridade'!G252)+SUMIFS('Contrato Firme'!N$2:N$745,'Contrato Firme'!$C$2:$C$745,'Contrato Flexível Prioridade'!F252,'Contrato Flexível Percentual'!$D$2:$D$745,'Contrato Flexível Prioridade'!G252)+'Tela de entrada'!$O$13+'Tela de entrada'!$S$13</f>
        <v>16.31535824446194</v>
      </c>
      <c r="M252" s="1">
        <f t="shared" si="21"/>
        <v>11.68464175553806</v>
      </c>
      <c r="N252" s="1">
        <f>IF(D252=1,'Tela de entrada'!$O$14-'Tela de entrada'!$O$13,'Tela de entrada'!$S$14-'Tela de entrada'!$S$13)</f>
        <v>15</v>
      </c>
      <c r="O252" s="1">
        <f t="shared" si="22"/>
        <v>11.68464175553806</v>
      </c>
      <c r="P252" s="1">
        <f t="shared" si="23"/>
        <v>11.68464175553806</v>
      </c>
      <c r="Q252" s="1">
        <f>IF(D252=1,'Tela de entrada'!$O$13+P252,'Tela de entrada'!$S$13+P252)</f>
        <v>11.68464175553806</v>
      </c>
    </row>
    <row r="253" spans="1:17" x14ac:dyDescent="0.25">
      <c r="A253" t="str">
        <f t="shared" si="24"/>
        <v>Contrato 1</v>
      </c>
      <c r="B253" t="str">
        <f t="shared" si="25"/>
        <v>Contrato 1252</v>
      </c>
      <c r="C253">
        <v>1</v>
      </c>
      <c r="D253">
        <v>1</v>
      </c>
      <c r="E253">
        <f>IF(AND(A253='Tela de entrada'!$R$12,'Tela de entrada'!$S$15=1),1,IF(AND(A253='Tela de entrada'!$R$12,'Tela de entrada'!$S$15="",'Tela de entrada'!$O$15=2),1,IF(AND('Tela de entrada'!$R$12='Contrato Flexível Prioridade'!A253,'Tela de entrada'!$S$15="",'Tela de entrada'!$O$15=""),2,IF(AND(A253='Tela de entrada'!$N$12,'Tela de entrada'!$O$15=1),1,IF(AND('Tela de entrada'!$N$12='Contrato Flexível Prioridade'!A253,'Tela de entrada'!$O$15=2),2,IF(AND('Tela de entrada'!$N$12='Contrato Flexível Prioridade'!A253,'Tela de entrada'!$O$15="",'Tela de entrada'!$S$15&lt;&gt;1),1,IF(AND('Tela de entrada'!$N$12='Contrato Flexível Prioridade'!A253,'Tela de entrada'!$S$15=""),1,2)))))))</f>
        <v>1</v>
      </c>
      <c r="F253">
        <v>1</v>
      </c>
      <c r="G253">
        <v>252</v>
      </c>
      <c r="H253">
        <v>1</v>
      </c>
      <c r="I253" s="1">
        <f>INDEX('Tela de entrada'!$C$20:$C$763,MATCH(G253,'Tela de entrada'!$B$20:$B$763,0),1)</f>
        <v>31</v>
      </c>
      <c r="J253">
        <v>0</v>
      </c>
      <c r="K253">
        <f t="shared" si="20"/>
        <v>31</v>
      </c>
      <c r="L253" s="1">
        <f>SUMIFS('Contrato Flexível Percentual'!$R$2:$R$745,'Contrato Flexível Percentual'!$C$2:$C$745,'Contrato Flexível Prioridade'!F253,'Contrato Flexível Percentual'!$D$2:$D$745,'Contrato Flexível Prioridade'!G253)+SUMIFS('Contrato Firme'!N$2:N$745,'Contrato Firme'!$C$2:$C$745,'Contrato Flexível Prioridade'!F253,'Contrato Flexível Percentual'!$D$2:$D$745,'Contrato Flexível Prioridade'!G253)+'Tela de entrada'!$O$13+'Tela de entrada'!$S$13</f>
        <v>17.958477834160995</v>
      </c>
      <c r="M253" s="1">
        <f t="shared" si="21"/>
        <v>13.041522165839005</v>
      </c>
      <c r="N253" s="1">
        <f>IF(D253=1,'Tela de entrada'!$O$14-'Tela de entrada'!$O$13,'Tela de entrada'!$S$14-'Tela de entrada'!$S$13)</f>
        <v>15</v>
      </c>
      <c r="O253" s="1">
        <f t="shared" si="22"/>
        <v>13.041522165839005</v>
      </c>
      <c r="P253" s="1">
        <f t="shared" si="23"/>
        <v>13.041522165839005</v>
      </c>
      <c r="Q253" s="1">
        <f>IF(D253=1,'Tela de entrada'!$O$13+P253,'Tela de entrada'!$S$13+P253)</f>
        <v>13.041522165839005</v>
      </c>
    </row>
    <row r="254" spans="1:17" x14ac:dyDescent="0.25">
      <c r="A254" t="str">
        <f t="shared" si="24"/>
        <v>Contrato 1</v>
      </c>
      <c r="B254" t="str">
        <f t="shared" si="25"/>
        <v>Contrato 1253</v>
      </c>
      <c r="C254">
        <v>1</v>
      </c>
      <c r="D254">
        <v>1</v>
      </c>
      <c r="E254">
        <f>IF(AND(A254='Tela de entrada'!$R$12,'Tela de entrada'!$S$15=1),1,IF(AND(A254='Tela de entrada'!$R$12,'Tela de entrada'!$S$15="",'Tela de entrada'!$O$15=2),1,IF(AND('Tela de entrada'!$R$12='Contrato Flexível Prioridade'!A254,'Tela de entrada'!$S$15="",'Tela de entrada'!$O$15=""),2,IF(AND(A254='Tela de entrada'!$N$12,'Tela de entrada'!$O$15=1),1,IF(AND('Tela de entrada'!$N$12='Contrato Flexível Prioridade'!A254,'Tela de entrada'!$O$15=2),2,IF(AND('Tela de entrada'!$N$12='Contrato Flexível Prioridade'!A254,'Tela de entrada'!$O$15="",'Tela de entrada'!$S$15&lt;&gt;1),1,IF(AND('Tela de entrada'!$N$12='Contrato Flexível Prioridade'!A254,'Tela de entrada'!$S$15=""),1,2)))))))</f>
        <v>1</v>
      </c>
      <c r="F254">
        <v>1</v>
      </c>
      <c r="G254">
        <v>253</v>
      </c>
      <c r="H254">
        <v>1</v>
      </c>
      <c r="I254" s="1">
        <f>INDEX('Tela de entrada'!$C$20:$C$763,MATCH(G254,'Tela de entrada'!$B$20:$B$763,0),1)</f>
        <v>32</v>
      </c>
      <c r="J254">
        <v>0</v>
      </c>
      <c r="K254">
        <f t="shared" si="20"/>
        <v>32</v>
      </c>
      <c r="L254" s="1">
        <f>SUMIFS('Contrato Flexível Percentual'!$R$2:$R$745,'Contrato Flexível Percentual'!$C$2:$C$745,'Contrato Flexível Prioridade'!F254,'Contrato Flexível Percentual'!$D$2:$D$745,'Contrato Flexível Prioridade'!G254)+SUMIFS('Contrato Firme'!N$2:N$745,'Contrato Firme'!$C$2:$C$745,'Contrato Flexível Prioridade'!F254,'Contrato Flexível Percentual'!$D$2:$D$745,'Contrato Flexível Prioridade'!G254)+'Tela de entrada'!$O$13+'Tela de entrada'!$S$13</f>
        <v>18.50618436406068</v>
      </c>
      <c r="M254" s="1">
        <f t="shared" si="21"/>
        <v>13.49381563593932</v>
      </c>
      <c r="N254" s="1">
        <f>IF(D254=1,'Tela de entrada'!$O$14-'Tela de entrada'!$O$13,'Tela de entrada'!$S$14-'Tela de entrada'!$S$13)</f>
        <v>15</v>
      </c>
      <c r="O254" s="1">
        <f t="shared" si="22"/>
        <v>13.49381563593932</v>
      </c>
      <c r="P254" s="1">
        <f t="shared" si="23"/>
        <v>13.49381563593932</v>
      </c>
      <c r="Q254" s="1">
        <f>IF(D254=1,'Tela de entrada'!$O$13+P254,'Tela de entrada'!$S$13+P254)</f>
        <v>13.49381563593932</v>
      </c>
    </row>
    <row r="255" spans="1:17" x14ac:dyDescent="0.25">
      <c r="A255" t="str">
        <f t="shared" si="24"/>
        <v>Contrato 1</v>
      </c>
      <c r="B255" t="str">
        <f t="shared" si="25"/>
        <v>Contrato 1254</v>
      </c>
      <c r="C255">
        <v>1</v>
      </c>
      <c r="D255">
        <v>1</v>
      </c>
      <c r="E255">
        <f>IF(AND(A255='Tela de entrada'!$R$12,'Tela de entrada'!$S$15=1),1,IF(AND(A255='Tela de entrada'!$R$12,'Tela de entrada'!$S$15="",'Tela de entrada'!$O$15=2),1,IF(AND('Tela de entrada'!$R$12='Contrato Flexível Prioridade'!A255,'Tela de entrada'!$S$15="",'Tela de entrada'!$O$15=""),2,IF(AND(A255='Tela de entrada'!$N$12,'Tela de entrada'!$O$15=1),1,IF(AND('Tela de entrada'!$N$12='Contrato Flexível Prioridade'!A255,'Tela de entrada'!$O$15=2),2,IF(AND('Tela de entrada'!$N$12='Contrato Flexível Prioridade'!A255,'Tela de entrada'!$O$15="",'Tela de entrada'!$S$15&lt;&gt;1),1,IF(AND('Tela de entrada'!$N$12='Contrato Flexível Prioridade'!A255,'Tela de entrada'!$S$15=""),1,2)))))))</f>
        <v>1</v>
      </c>
      <c r="F255">
        <v>1</v>
      </c>
      <c r="G255">
        <v>254</v>
      </c>
      <c r="H255">
        <v>1</v>
      </c>
      <c r="I255" s="1">
        <f>INDEX('Tela de entrada'!$C$20:$C$763,MATCH(G255,'Tela de entrada'!$B$20:$B$763,0),1)</f>
        <v>42</v>
      </c>
      <c r="J255">
        <v>0</v>
      </c>
      <c r="K255">
        <f t="shared" si="20"/>
        <v>42</v>
      </c>
      <c r="L255" s="1">
        <f>SUMIFS('Contrato Flexível Percentual'!$R$2:$R$745,'Contrato Flexível Percentual'!$C$2:$C$745,'Contrato Flexível Prioridade'!F255,'Contrato Flexível Percentual'!$D$2:$D$745,'Contrato Flexível Prioridade'!G255)+SUMIFS('Contrato Firme'!N$2:N$745,'Contrato Firme'!$C$2:$C$745,'Contrato Flexível Prioridade'!F255,'Contrato Flexível Percentual'!$D$2:$D$745,'Contrato Flexível Prioridade'!G255)+'Tela de entrada'!$O$13+'Tela de entrada'!$S$13</f>
        <v>23.4</v>
      </c>
      <c r="M255" s="1">
        <f t="shared" si="21"/>
        <v>18.600000000000001</v>
      </c>
      <c r="N255" s="1">
        <f>IF(D255=1,'Tela de entrada'!$O$14-'Tela de entrada'!$O$13,'Tela de entrada'!$S$14-'Tela de entrada'!$S$13)</f>
        <v>15</v>
      </c>
      <c r="O255" s="1">
        <f t="shared" si="22"/>
        <v>18.600000000000001</v>
      </c>
      <c r="P255" s="1">
        <f t="shared" si="23"/>
        <v>15</v>
      </c>
      <c r="Q255" s="1">
        <f>IF(D255=1,'Tela de entrada'!$O$13+P255,'Tela de entrada'!$S$13+P255)</f>
        <v>15</v>
      </c>
    </row>
    <row r="256" spans="1:17" x14ac:dyDescent="0.25">
      <c r="A256" t="str">
        <f t="shared" si="24"/>
        <v>Contrato 1</v>
      </c>
      <c r="B256" t="str">
        <f t="shared" si="25"/>
        <v>Contrato 1255</v>
      </c>
      <c r="C256">
        <v>1</v>
      </c>
      <c r="D256">
        <v>1</v>
      </c>
      <c r="E256">
        <f>IF(AND(A256='Tela de entrada'!$R$12,'Tela de entrada'!$S$15=1),1,IF(AND(A256='Tela de entrada'!$R$12,'Tela de entrada'!$S$15="",'Tela de entrada'!$O$15=2),1,IF(AND('Tela de entrada'!$R$12='Contrato Flexível Prioridade'!A256,'Tela de entrada'!$S$15="",'Tela de entrada'!$O$15=""),2,IF(AND(A256='Tela de entrada'!$N$12,'Tela de entrada'!$O$15=1),1,IF(AND('Tela de entrada'!$N$12='Contrato Flexível Prioridade'!A256,'Tela de entrada'!$O$15=2),2,IF(AND('Tela de entrada'!$N$12='Contrato Flexível Prioridade'!A256,'Tela de entrada'!$O$15="",'Tela de entrada'!$S$15&lt;&gt;1),1,IF(AND('Tela de entrada'!$N$12='Contrato Flexível Prioridade'!A256,'Tela de entrada'!$S$15=""),1,2)))))))</f>
        <v>1</v>
      </c>
      <c r="F256">
        <v>1</v>
      </c>
      <c r="G256">
        <v>255</v>
      </c>
      <c r="H256">
        <v>1</v>
      </c>
      <c r="I256" s="1">
        <f>INDEX('Tela de entrada'!$C$20:$C$763,MATCH(G256,'Tela de entrada'!$B$20:$B$763,0),1)</f>
        <v>21</v>
      </c>
      <c r="J256">
        <v>0</v>
      </c>
      <c r="K256">
        <f t="shared" si="20"/>
        <v>21</v>
      </c>
      <c r="L256" s="1">
        <f>SUMIFS('Contrato Flexível Percentual'!$R$2:$R$745,'Contrato Flexível Percentual'!$C$2:$C$745,'Contrato Flexível Prioridade'!F256,'Contrato Flexível Percentual'!$D$2:$D$745,'Contrato Flexível Prioridade'!G256)+SUMIFS('Contrato Firme'!N$2:N$745,'Contrato Firme'!$C$2:$C$745,'Contrato Flexível Prioridade'!F256,'Contrato Flexível Percentual'!$D$2:$D$745,'Contrato Flexível Prioridade'!G256)+'Tela de entrada'!$O$13+'Tela de entrada'!$S$13</f>
        <v>12.481412535164139</v>
      </c>
      <c r="M256" s="1">
        <f t="shared" si="21"/>
        <v>8.5185874648358606</v>
      </c>
      <c r="N256" s="1">
        <f>IF(D256=1,'Tela de entrada'!$O$14-'Tela de entrada'!$O$13,'Tela de entrada'!$S$14-'Tela de entrada'!$S$13)</f>
        <v>15</v>
      </c>
      <c r="O256" s="1">
        <f t="shared" si="22"/>
        <v>8.5185874648358606</v>
      </c>
      <c r="P256" s="1">
        <f t="shared" si="23"/>
        <v>8.5185874648358606</v>
      </c>
      <c r="Q256" s="1">
        <f>IF(D256=1,'Tela de entrada'!$O$13+P256,'Tela de entrada'!$S$13+P256)</f>
        <v>8.5185874648358606</v>
      </c>
    </row>
    <row r="257" spans="1:17" x14ac:dyDescent="0.25">
      <c r="A257" t="str">
        <f t="shared" si="24"/>
        <v>Contrato 1</v>
      </c>
      <c r="B257" t="str">
        <f t="shared" si="25"/>
        <v>Contrato 1256</v>
      </c>
      <c r="C257">
        <v>1</v>
      </c>
      <c r="D257">
        <v>1</v>
      </c>
      <c r="E257">
        <f>IF(AND(A257='Tela de entrada'!$R$12,'Tela de entrada'!$S$15=1),1,IF(AND(A257='Tela de entrada'!$R$12,'Tela de entrada'!$S$15="",'Tela de entrada'!$O$15=2),1,IF(AND('Tela de entrada'!$R$12='Contrato Flexível Prioridade'!A257,'Tela de entrada'!$S$15="",'Tela de entrada'!$O$15=""),2,IF(AND(A257='Tela de entrada'!$N$12,'Tela de entrada'!$O$15=1),1,IF(AND('Tela de entrada'!$N$12='Contrato Flexível Prioridade'!A257,'Tela de entrada'!$O$15=2),2,IF(AND('Tela de entrada'!$N$12='Contrato Flexível Prioridade'!A257,'Tela de entrada'!$O$15="",'Tela de entrada'!$S$15&lt;&gt;1),1,IF(AND('Tela de entrada'!$N$12='Contrato Flexível Prioridade'!A257,'Tela de entrada'!$S$15=""),1,2)))))))</f>
        <v>1</v>
      </c>
      <c r="F257">
        <v>1</v>
      </c>
      <c r="G257">
        <v>256</v>
      </c>
      <c r="H257">
        <v>1</v>
      </c>
      <c r="I257" s="1">
        <f>INDEX('Tela de entrada'!$C$20:$C$763,MATCH(G257,'Tela de entrada'!$B$20:$B$763,0),1)</f>
        <v>39</v>
      </c>
      <c r="J257">
        <v>0</v>
      </c>
      <c r="K257">
        <f t="shared" si="20"/>
        <v>39</v>
      </c>
      <c r="L257" s="1">
        <f>SUMIFS('Contrato Flexível Percentual'!$R$2:$R$745,'Contrato Flexível Percentual'!$C$2:$C$745,'Contrato Flexível Prioridade'!F257,'Contrato Flexível Percentual'!$D$2:$D$745,'Contrato Flexível Prioridade'!G257)+SUMIFS('Contrato Firme'!N$2:N$745,'Contrato Firme'!$C$2:$C$745,'Contrato Flexível Prioridade'!F257,'Contrato Flexível Percentual'!$D$2:$D$745,'Contrato Flexível Prioridade'!G257)+'Tela de entrada'!$O$13+'Tela de entrada'!$S$13</f>
        <v>22.34013007335848</v>
      </c>
      <c r="M257" s="1">
        <f t="shared" si="21"/>
        <v>16.65986992664152</v>
      </c>
      <c r="N257" s="1">
        <f>IF(D257=1,'Tela de entrada'!$O$14-'Tela de entrada'!$O$13,'Tela de entrada'!$S$14-'Tela de entrada'!$S$13)</f>
        <v>15</v>
      </c>
      <c r="O257" s="1">
        <f t="shared" si="22"/>
        <v>16.65986992664152</v>
      </c>
      <c r="P257" s="1">
        <f t="shared" si="23"/>
        <v>15</v>
      </c>
      <c r="Q257" s="1">
        <f>IF(D257=1,'Tela de entrada'!$O$13+P257,'Tela de entrada'!$S$13+P257)</f>
        <v>15</v>
      </c>
    </row>
    <row r="258" spans="1:17" x14ac:dyDescent="0.25">
      <c r="A258" t="str">
        <f t="shared" si="24"/>
        <v>Contrato 1</v>
      </c>
      <c r="B258" t="str">
        <f t="shared" si="25"/>
        <v>Contrato 1257</v>
      </c>
      <c r="C258">
        <v>1</v>
      </c>
      <c r="D258">
        <v>1</v>
      </c>
      <c r="E258">
        <f>IF(AND(A258='Tela de entrada'!$R$12,'Tela de entrada'!$S$15=1),1,IF(AND(A258='Tela de entrada'!$R$12,'Tela de entrada'!$S$15="",'Tela de entrada'!$O$15=2),1,IF(AND('Tela de entrada'!$R$12='Contrato Flexível Prioridade'!A258,'Tela de entrada'!$S$15="",'Tela de entrada'!$O$15=""),2,IF(AND(A258='Tela de entrada'!$N$12,'Tela de entrada'!$O$15=1),1,IF(AND('Tela de entrada'!$N$12='Contrato Flexível Prioridade'!A258,'Tela de entrada'!$O$15=2),2,IF(AND('Tela de entrada'!$N$12='Contrato Flexível Prioridade'!A258,'Tela de entrada'!$O$15="",'Tela de entrada'!$S$15&lt;&gt;1),1,IF(AND('Tela de entrada'!$N$12='Contrato Flexível Prioridade'!A258,'Tela de entrada'!$S$15=""),1,2)))))))</f>
        <v>1</v>
      </c>
      <c r="F258">
        <v>1</v>
      </c>
      <c r="G258">
        <v>257</v>
      </c>
      <c r="H258">
        <v>1</v>
      </c>
      <c r="I258" s="1">
        <f>INDEX('Tela de entrada'!$C$20:$C$763,MATCH(G258,'Tela de entrada'!$B$20:$B$763,0),1)</f>
        <v>33</v>
      </c>
      <c r="J258">
        <v>0</v>
      </c>
      <c r="K258">
        <f t="shared" si="20"/>
        <v>33</v>
      </c>
      <c r="L258" s="1">
        <f>SUMIFS('Contrato Flexível Percentual'!$R$2:$R$745,'Contrato Flexível Percentual'!$C$2:$C$745,'Contrato Flexível Prioridade'!F258,'Contrato Flexível Percentual'!$D$2:$D$745,'Contrato Flexível Prioridade'!G258)+SUMIFS('Contrato Firme'!N$2:N$745,'Contrato Firme'!$C$2:$C$745,'Contrato Flexível Prioridade'!F258,'Contrato Flexível Percentual'!$D$2:$D$745,'Contrato Flexível Prioridade'!G258)+'Tela de entrada'!$O$13+'Tela de entrada'!$S$13</f>
        <v>19.053890893960364</v>
      </c>
      <c r="M258" s="1">
        <f t="shared" si="21"/>
        <v>13.946109106039636</v>
      </c>
      <c r="N258" s="1">
        <f>IF(D258=1,'Tela de entrada'!$O$14-'Tela de entrada'!$O$13,'Tela de entrada'!$S$14-'Tela de entrada'!$S$13)</f>
        <v>15</v>
      </c>
      <c r="O258" s="1">
        <f t="shared" si="22"/>
        <v>13.946109106039636</v>
      </c>
      <c r="P258" s="1">
        <f t="shared" si="23"/>
        <v>13.946109106039636</v>
      </c>
      <c r="Q258" s="1">
        <f>IF(D258=1,'Tela de entrada'!$O$13+P258,'Tela de entrada'!$S$13+P258)</f>
        <v>13.946109106039636</v>
      </c>
    </row>
    <row r="259" spans="1:17" x14ac:dyDescent="0.25">
      <c r="A259" t="str">
        <f t="shared" si="24"/>
        <v>Contrato 1</v>
      </c>
      <c r="B259" t="str">
        <f t="shared" si="25"/>
        <v>Contrato 1258</v>
      </c>
      <c r="C259">
        <v>1</v>
      </c>
      <c r="D259">
        <v>1</v>
      </c>
      <c r="E259">
        <f>IF(AND(A259='Tela de entrada'!$R$12,'Tela de entrada'!$S$15=1),1,IF(AND(A259='Tela de entrada'!$R$12,'Tela de entrada'!$S$15="",'Tela de entrada'!$O$15=2),1,IF(AND('Tela de entrada'!$R$12='Contrato Flexível Prioridade'!A259,'Tela de entrada'!$S$15="",'Tela de entrada'!$O$15=""),2,IF(AND(A259='Tela de entrada'!$N$12,'Tela de entrada'!$O$15=1),1,IF(AND('Tela de entrada'!$N$12='Contrato Flexível Prioridade'!A259,'Tela de entrada'!$O$15=2),2,IF(AND('Tela de entrada'!$N$12='Contrato Flexível Prioridade'!A259,'Tela de entrada'!$O$15="",'Tela de entrada'!$S$15&lt;&gt;1),1,IF(AND('Tela de entrada'!$N$12='Contrato Flexível Prioridade'!A259,'Tela de entrada'!$S$15=""),1,2)))))))</f>
        <v>1</v>
      </c>
      <c r="F259">
        <v>1</v>
      </c>
      <c r="G259">
        <v>258</v>
      </c>
      <c r="H259">
        <v>1</v>
      </c>
      <c r="I259" s="1">
        <f>INDEX('Tela de entrada'!$C$20:$C$763,MATCH(G259,'Tela de entrada'!$B$20:$B$763,0),1)</f>
        <v>19</v>
      </c>
      <c r="J259">
        <v>0</v>
      </c>
      <c r="K259">
        <f t="shared" ref="K259:K322" si="26">I259-J259</f>
        <v>19</v>
      </c>
      <c r="L259" s="1">
        <f>SUMIFS('Contrato Flexível Percentual'!$R$2:$R$745,'Contrato Flexível Percentual'!$C$2:$C$745,'Contrato Flexível Prioridade'!F259,'Contrato Flexível Percentual'!$D$2:$D$745,'Contrato Flexível Prioridade'!G259)+SUMIFS('Contrato Firme'!N$2:N$745,'Contrato Firme'!$C$2:$C$745,'Contrato Flexível Prioridade'!F259,'Contrato Flexível Percentual'!$D$2:$D$745,'Contrato Flexível Prioridade'!G259)+'Tela de entrada'!$O$13+'Tela de entrada'!$S$13</f>
        <v>11.38599947536477</v>
      </c>
      <c r="M259" s="1">
        <f t="shared" ref="M259:M322" si="27">MAX(I259-L259,0)</f>
        <v>7.6140005246352302</v>
      </c>
      <c r="N259" s="1">
        <f>IF(D259=1,'Tela de entrada'!$O$14-'Tela de entrada'!$O$13,'Tela de entrada'!$S$14-'Tela de entrada'!$S$13)</f>
        <v>15</v>
      </c>
      <c r="O259" s="1">
        <f t="shared" ref="O259:O322" si="28">IF(E259=1,M259,MIN(N259,M259-MIN(M259,SUMIFS($N$2:$N$1489,$D$2:$D$1489,D259-1,$G$2:$G$1489,G259,$E$2:$E$1489,1))))</f>
        <v>7.6140005246352302</v>
      </c>
      <c r="P259" s="1">
        <f t="shared" ref="P259:P322" si="29">IF(O259&gt;0,MIN(O259,N259),0)</f>
        <v>7.6140005246352302</v>
      </c>
      <c r="Q259" s="1">
        <f>IF(D259=1,'Tela de entrada'!$O$13+P259,'Tela de entrada'!$S$13+P259)</f>
        <v>7.6140005246352302</v>
      </c>
    </row>
    <row r="260" spans="1:17" x14ac:dyDescent="0.25">
      <c r="A260" t="str">
        <f t="shared" si="24"/>
        <v>Contrato 1</v>
      </c>
      <c r="B260" t="str">
        <f t="shared" si="25"/>
        <v>Contrato 1259</v>
      </c>
      <c r="C260">
        <v>1</v>
      </c>
      <c r="D260">
        <v>1</v>
      </c>
      <c r="E260">
        <f>IF(AND(A260='Tela de entrada'!$R$12,'Tela de entrada'!$S$15=1),1,IF(AND(A260='Tela de entrada'!$R$12,'Tela de entrada'!$S$15="",'Tela de entrada'!$O$15=2),1,IF(AND('Tela de entrada'!$R$12='Contrato Flexível Prioridade'!A260,'Tela de entrada'!$S$15="",'Tela de entrada'!$O$15=""),2,IF(AND(A260='Tela de entrada'!$N$12,'Tela de entrada'!$O$15=1),1,IF(AND('Tela de entrada'!$N$12='Contrato Flexível Prioridade'!A260,'Tela de entrada'!$O$15=2),2,IF(AND('Tela de entrada'!$N$12='Contrato Flexível Prioridade'!A260,'Tela de entrada'!$O$15="",'Tela de entrada'!$S$15&lt;&gt;1),1,IF(AND('Tela de entrada'!$N$12='Contrato Flexível Prioridade'!A260,'Tela de entrada'!$S$15=""),1,2)))))))</f>
        <v>1</v>
      </c>
      <c r="F260">
        <v>1</v>
      </c>
      <c r="G260">
        <v>259</v>
      </c>
      <c r="H260">
        <v>1</v>
      </c>
      <c r="I260" s="1">
        <f>INDEX('Tela de entrada'!$C$20:$C$763,MATCH(G260,'Tela de entrada'!$B$20:$B$763,0),1)</f>
        <v>50</v>
      </c>
      <c r="J260">
        <v>0</v>
      </c>
      <c r="K260">
        <f t="shared" si="26"/>
        <v>50</v>
      </c>
      <c r="L260" s="1">
        <f>SUMIFS('Contrato Flexível Percentual'!$R$2:$R$745,'Contrato Flexível Percentual'!$C$2:$C$745,'Contrato Flexível Prioridade'!F260,'Contrato Flexível Percentual'!$D$2:$D$745,'Contrato Flexível Prioridade'!G260)+SUMIFS('Contrato Firme'!N$2:N$745,'Contrato Firme'!$C$2:$C$745,'Contrato Flexível Prioridade'!F260,'Contrato Flexível Percentual'!$D$2:$D$745,'Contrato Flexível Prioridade'!G260)+'Tela de entrada'!$O$13+'Tela de entrada'!$S$13</f>
        <v>25</v>
      </c>
      <c r="M260" s="1">
        <f t="shared" si="27"/>
        <v>25</v>
      </c>
      <c r="N260" s="1">
        <f>IF(D260=1,'Tela de entrada'!$O$14-'Tela de entrada'!$O$13,'Tela de entrada'!$S$14-'Tela de entrada'!$S$13)</f>
        <v>15</v>
      </c>
      <c r="O260" s="1">
        <f t="shared" si="28"/>
        <v>25</v>
      </c>
      <c r="P260" s="1">
        <f t="shared" si="29"/>
        <v>15</v>
      </c>
      <c r="Q260" s="1">
        <f>IF(D260=1,'Tela de entrada'!$O$13+P260,'Tela de entrada'!$S$13+P260)</f>
        <v>15</v>
      </c>
    </row>
    <row r="261" spans="1:17" x14ac:dyDescent="0.25">
      <c r="A261" t="str">
        <f t="shared" si="24"/>
        <v>Contrato 1</v>
      </c>
      <c r="B261" t="str">
        <f t="shared" si="25"/>
        <v>Contrato 1260</v>
      </c>
      <c r="C261">
        <v>1</v>
      </c>
      <c r="D261">
        <v>1</v>
      </c>
      <c r="E261">
        <f>IF(AND(A261='Tela de entrada'!$R$12,'Tela de entrada'!$S$15=1),1,IF(AND(A261='Tela de entrada'!$R$12,'Tela de entrada'!$S$15="",'Tela de entrada'!$O$15=2),1,IF(AND('Tela de entrada'!$R$12='Contrato Flexível Prioridade'!A261,'Tela de entrada'!$S$15="",'Tela de entrada'!$O$15=""),2,IF(AND(A261='Tela de entrada'!$N$12,'Tela de entrada'!$O$15=1),1,IF(AND('Tela de entrada'!$N$12='Contrato Flexível Prioridade'!A261,'Tela de entrada'!$O$15=2),2,IF(AND('Tela de entrada'!$N$12='Contrato Flexível Prioridade'!A261,'Tela de entrada'!$O$15="",'Tela de entrada'!$S$15&lt;&gt;1),1,IF(AND('Tela de entrada'!$N$12='Contrato Flexível Prioridade'!A261,'Tela de entrada'!$S$15=""),1,2)))))))</f>
        <v>1</v>
      </c>
      <c r="F261">
        <v>1</v>
      </c>
      <c r="G261">
        <v>260</v>
      </c>
      <c r="H261">
        <v>1</v>
      </c>
      <c r="I261" s="1">
        <f>INDEX('Tela de entrada'!$C$20:$C$763,MATCH(G261,'Tela de entrada'!$B$20:$B$763,0),1)</f>
        <v>5</v>
      </c>
      <c r="J261">
        <v>0</v>
      </c>
      <c r="K261">
        <f t="shared" si="26"/>
        <v>5</v>
      </c>
      <c r="L261" s="1">
        <f>SUMIFS('Contrato Flexível Percentual'!$R$2:$R$745,'Contrato Flexível Percentual'!$C$2:$C$745,'Contrato Flexível Prioridade'!F261,'Contrato Flexível Percentual'!$D$2:$D$745,'Contrato Flexível Prioridade'!G261)+SUMIFS('Contrato Firme'!N$2:N$745,'Contrato Firme'!$C$2:$C$745,'Contrato Flexível Prioridade'!F261,'Contrato Flexível Percentual'!$D$2:$D$745,'Contrato Flexível Prioridade'!G261)+'Tela de entrada'!$O$13+'Tela de entrada'!$S$13</f>
        <v>4.7836603258165944</v>
      </c>
      <c r="M261" s="1">
        <f t="shared" si="27"/>
        <v>0.21633967418340561</v>
      </c>
      <c r="N261" s="1">
        <f>IF(D261=1,'Tela de entrada'!$O$14-'Tela de entrada'!$O$13,'Tela de entrada'!$S$14-'Tela de entrada'!$S$13)</f>
        <v>15</v>
      </c>
      <c r="O261" s="1">
        <f t="shared" si="28"/>
        <v>0.21633967418340561</v>
      </c>
      <c r="P261" s="1">
        <f t="shared" si="29"/>
        <v>0.21633967418340561</v>
      </c>
      <c r="Q261" s="1">
        <f>IF(D261=1,'Tela de entrada'!$O$13+P261,'Tela de entrada'!$S$13+P261)</f>
        <v>0.21633967418340561</v>
      </c>
    </row>
    <row r="262" spans="1:17" x14ac:dyDescent="0.25">
      <c r="A262" t="str">
        <f t="shared" si="24"/>
        <v>Contrato 1</v>
      </c>
      <c r="B262" t="str">
        <f t="shared" si="25"/>
        <v>Contrato 1261</v>
      </c>
      <c r="C262">
        <v>1</v>
      </c>
      <c r="D262">
        <v>1</v>
      </c>
      <c r="E262">
        <f>IF(AND(A262='Tela de entrada'!$R$12,'Tela de entrada'!$S$15=1),1,IF(AND(A262='Tela de entrada'!$R$12,'Tela de entrada'!$S$15="",'Tela de entrada'!$O$15=2),1,IF(AND('Tela de entrada'!$R$12='Contrato Flexível Prioridade'!A262,'Tela de entrada'!$S$15="",'Tela de entrada'!$O$15=""),2,IF(AND(A262='Tela de entrada'!$N$12,'Tela de entrada'!$O$15=1),1,IF(AND('Tela de entrada'!$N$12='Contrato Flexível Prioridade'!A262,'Tela de entrada'!$O$15=2),2,IF(AND('Tela de entrada'!$N$12='Contrato Flexível Prioridade'!A262,'Tela de entrada'!$O$15="",'Tela de entrada'!$S$15&lt;&gt;1),1,IF(AND('Tela de entrada'!$N$12='Contrato Flexível Prioridade'!A262,'Tela de entrada'!$S$15=""),1,2)))))))</f>
        <v>1</v>
      </c>
      <c r="F262">
        <v>1</v>
      </c>
      <c r="G262">
        <v>261</v>
      </c>
      <c r="H262">
        <v>1</v>
      </c>
      <c r="I262" s="1">
        <f>INDEX('Tela de entrada'!$C$20:$C$763,MATCH(G262,'Tela de entrada'!$B$20:$B$763,0),1)</f>
        <v>34</v>
      </c>
      <c r="J262">
        <v>0</v>
      </c>
      <c r="K262">
        <f t="shared" si="26"/>
        <v>34</v>
      </c>
      <c r="L262" s="1">
        <f>SUMIFS('Contrato Flexível Percentual'!$R$2:$R$745,'Contrato Flexível Percentual'!$C$2:$C$745,'Contrato Flexível Prioridade'!F262,'Contrato Flexível Percentual'!$D$2:$D$745,'Contrato Flexível Prioridade'!G262)+SUMIFS('Contrato Firme'!N$2:N$745,'Contrato Firme'!$C$2:$C$745,'Contrato Flexível Prioridade'!F262,'Contrato Flexível Percentual'!$D$2:$D$745,'Contrato Flexível Prioridade'!G262)+'Tela de entrada'!$O$13+'Tela de entrada'!$S$13</f>
        <v>19.601597423860053</v>
      </c>
      <c r="M262" s="1">
        <f t="shared" si="27"/>
        <v>14.398402576139947</v>
      </c>
      <c r="N262" s="1">
        <f>IF(D262=1,'Tela de entrada'!$O$14-'Tela de entrada'!$O$13,'Tela de entrada'!$S$14-'Tela de entrada'!$S$13)</f>
        <v>15</v>
      </c>
      <c r="O262" s="1">
        <f t="shared" si="28"/>
        <v>14.398402576139947</v>
      </c>
      <c r="P262" s="1">
        <f t="shared" si="29"/>
        <v>14.398402576139947</v>
      </c>
      <c r="Q262" s="1">
        <f>IF(D262=1,'Tela de entrada'!$O$13+P262,'Tela de entrada'!$S$13+P262)</f>
        <v>14.398402576139947</v>
      </c>
    </row>
    <row r="263" spans="1:17" x14ac:dyDescent="0.25">
      <c r="A263" t="str">
        <f t="shared" si="24"/>
        <v>Contrato 1</v>
      </c>
      <c r="B263" t="str">
        <f t="shared" si="25"/>
        <v>Contrato 1262</v>
      </c>
      <c r="C263">
        <v>1</v>
      </c>
      <c r="D263">
        <v>1</v>
      </c>
      <c r="E263">
        <f>IF(AND(A263='Tela de entrada'!$R$12,'Tela de entrada'!$S$15=1),1,IF(AND(A263='Tela de entrada'!$R$12,'Tela de entrada'!$S$15="",'Tela de entrada'!$O$15=2),1,IF(AND('Tela de entrada'!$R$12='Contrato Flexível Prioridade'!A263,'Tela de entrada'!$S$15="",'Tela de entrada'!$O$15=""),2,IF(AND(A263='Tela de entrada'!$N$12,'Tela de entrada'!$O$15=1),1,IF(AND('Tela de entrada'!$N$12='Contrato Flexível Prioridade'!A263,'Tela de entrada'!$O$15=2),2,IF(AND('Tela de entrada'!$N$12='Contrato Flexível Prioridade'!A263,'Tela de entrada'!$O$15="",'Tela de entrada'!$S$15&lt;&gt;1),1,IF(AND('Tela de entrada'!$N$12='Contrato Flexível Prioridade'!A263,'Tela de entrada'!$S$15=""),1,2)))))))</f>
        <v>1</v>
      </c>
      <c r="F263">
        <v>1</v>
      </c>
      <c r="G263">
        <v>262</v>
      </c>
      <c r="H263">
        <v>1</v>
      </c>
      <c r="I263" s="1">
        <f>INDEX('Tela de entrada'!$C$20:$C$763,MATCH(G263,'Tela de entrada'!$B$20:$B$763,0),1)</f>
        <v>14</v>
      </c>
      <c r="J263">
        <v>0</v>
      </c>
      <c r="K263">
        <f t="shared" si="26"/>
        <v>14</v>
      </c>
      <c r="L263" s="1">
        <f>SUMIFS('Contrato Flexível Percentual'!$R$2:$R$745,'Contrato Flexível Percentual'!$C$2:$C$745,'Contrato Flexível Prioridade'!F263,'Contrato Flexível Percentual'!$D$2:$D$745,'Contrato Flexível Prioridade'!G263)+SUMIFS('Contrato Firme'!N$2:N$745,'Contrato Firme'!$C$2:$C$745,'Contrato Flexível Prioridade'!F263,'Contrato Flexível Percentual'!$D$2:$D$745,'Contrato Flexível Prioridade'!G263)+'Tela de entrada'!$O$13+'Tela de entrada'!$S$13</f>
        <v>8.6474668258663421</v>
      </c>
      <c r="M263" s="1">
        <f t="shared" si="27"/>
        <v>5.3525331741336579</v>
      </c>
      <c r="N263" s="1">
        <f>IF(D263=1,'Tela de entrada'!$O$14-'Tela de entrada'!$O$13,'Tela de entrada'!$S$14-'Tela de entrada'!$S$13)</f>
        <v>15</v>
      </c>
      <c r="O263" s="1">
        <f t="shared" si="28"/>
        <v>5.3525331741336579</v>
      </c>
      <c r="P263" s="1">
        <f t="shared" si="29"/>
        <v>5.3525331741336579</v>
      </c>
      <c r="Q263" s="1">
        <f>IF(D263=1,'Tela de entrada'!$O$13+P263,'Tela de entrada'!$S$13+P263)</f>
        <v>5.3525331741336579</v>
      </c>
    </row>
    <row r="264" spans="1:17" x14ac:dyDescent="0.25">
      <c r="A264" t="str">
        <f t="shared" si="24"/>
        <v>Contrato 1</v>
      </c>
      <c r="B264" t="str">
        <f t="shared" si="25"/>
        <v>Contrato 1263</v>
      </c>
      <c r="C264">
        <v>1</v>
      </c>
      <c r="D264">
        <v>1</v>
      </c>
      <c r="E264">
        <f>IF(AND(A264='Tela de entrada'!$R$12,'Tela de entrada'!$S$15=1),1,IF(AND(A264='Tela de entrada'!$R$12,'Tela de entrada'!$S$15="",'Tela de entrada'!$O$15=2),1,IF(AND('Tela de entrada'!$R$12='Contrato Flexível Prioridade'!A264,'Tela de entrada'!$S$15="",'Tela de entrada'!$O$15=""),2,IF(AND(A264='Tela de entrada'!$N$12,'Tela de entrada'!$O$15=1),1,IF(AND('Tela de entrada'!$N$12='Contrato Flexível Prioridade'!A264,'Tela de entrada'!$O$15=2),2,IF(AND('Tela de entrada'!$N$12='Contrato Flexível Prioridade'!A264,'Tela de entrada'!$O$15="",'Tela de entrada'!$S$15&lt;&gt;1),1,IF(AND('Tela de entrada'!$N$12='Contrato Flexível Prioridade'!A264,'Tela de entrada'!$S$15=""),1,2)))))))</f>
        <v>1</v>
      </c>
      <c r="F264">
        <v>1</v>
      </c>
      <c r="G264">
        <v>263</v>
      </c>
      <c r="H264">
        <v>1</v>
      </c>
      <c r="I264" s="1">
        <f>INDEX('Tela de entrada'!$C$20:$C$763,MATCH(G264,'Tela de entrada'!$B$20:$B$763,0),1)</f>
        <v>5</v>
      </c>
      <c r="J264">
        <v>0</v>
      </c>
      <c r="K264">
        <f t="shared" si="26"/>
        <v>5</v>
      </c>
      <c r="L264" s="1">
        <f>SUMIFS('Contrato Flexível Percentual'!$R$2:$R$745,'Contrato Flexível Percentual'!$C$2:$C$745,'Contrato Flexível Prioridade'!F264,'Contrato Flexível Percentual'!$D$2:$D$745,'Contrato Flexível Prioridade'!G264)+SUMIFS('Contrato Firme'!N$2:N$745,'Contrato Firme'!$C$2:$C$745,'Contrato Flexível Prioridade'!F264,'Contrato Flexível Percentual'!$D$2:$D$745,'Contrato Flexível Prioridade'!G264)+'Tela de entrada'!$O$13+'Tela de entrada'!$S$13</f>
        <v>4.7836603258165944</v>
      </c>
      <c r="M264" s="1">
        <f t="shared" si="27"/>
        <v>0.21633967418340561</v>
      </c>
      <c r="N264" s="1">
        <f>IF(D264=1,'Tela de entrada'!$O$14-'Tela de entrada'!$O$13,'Tela de entrada'!$S$14-'Tela de entrada'!$S$13)</f>
        <v>15</v>
      </c>
      <c r="O264" s="1">
        <f t="shared" si="28"/>
        <v>0.21633967418340561</v>
      </c>
      <c r="P264" s="1">
        <f t="shared" si="29"/>
        <v>0.21633967418340561</v>
      </c>
      <c r="Q264" s="1">
        <f>IF(D264=1,'Tela de entrada'!$O$13+P264,'Tela de entrada'!$S$13+P264)</f>
        <v>0.21633967418340561</v>
      </c>
    </row>
    <row r="265" spans="1:17" x14ac:dyDescent="0.25">
      <c r="A265" t="str">
        <f t="shared" si="24"/>
        <v>Contrato 1</v>
      </c>
      <c r="B265" t="str">
        <f t="shared" si="25"/>
        <v>Contrato 1264</v>
      </c>
      <c r="C265">
        <v>1</v>
      </c>
      <c r="D265">
        <v>1</v>
      </c>
      <c r="E265">
        <f>IF(AND(A265='Tela de entrada'!$R$12,'Tela de entrada'!$S$15=1),1,IF(AND(A265='Tela de entrada'!$R$12,'Tela de entrada'!$S$15="",'Tela de entrada'!$O$15=2),1,IF(AND('Tela de entrada'!$R$12='Contrato Flexível Prioridade'!A265,'Tela de entrada'!$S$15="",'Tela de entrada'!$O$15=""),2,IF(AND(A265='Tela de entrada'!$N$12,'Tela de entrada'!$O$15=1),1,IF(AND('Tela de entrada'!$N$12='Contrato Flexível Prioridade'!A265,'Tela de entrada'!$O$15=2),2,IF(AND('Tela de entrada'!$N$12='Contrato Flexível Prioridade'!A265,'Tela de entrada'!$O$15="",'Tela de entrada'!$S$15&lt;&gt;1),1,IF(AND('Tela de entrada'!$N$12='Contrato Flexível Prioridade'!A265,'Tela de entrada'!$S$15=""),1,2)))))))</f>
        <v>1</v>
      </c>
      <c r="F265">
        <v>1</v>
      </c>
      <c r="G265">
        <v>264</v>
      </c>
      <c r="H265">
        <v>1</v>
      </c>
      <c r="I265" s="1">
        <f>INDEX('Tela de entrada'!$C$20:$C$763,MATCH(G265,'Tela de entrada'!$B$20:$B$763,0),1)</f>
        <v>32</v>
      </c>
      <c r="J265">
        <v>0</v>
      </c>
      <c r="K265">
        <f t="shared" si="26"/>
        <v>32</v>
      </c>
      <c r="L265" s="1">
        <f>SUMIFS('Contrato Flexível Percentual'!$R$2:$R$745,'Contrato Flexível Percentual'!$C$2:$C$745,'Contrato Flexível Prioridade'!F265,'Contrato Flexível Percentual'!$D$2:$D$745,'Contrato Flexível Prioridade'!G265)+SUMIFS('Contrato Firme'!N$2:N$745,'Contrato Firme'!$C$2:$C$745,'Contrato Flexível Prioridade'!F265,'Contrato Flexível Percentual'!$D$2:$D$745,'Contrato Flexível Prioridade'!G265)+'Tela de entrada'!$O$13+'Tela de entrada'!$S$13</f>
        <v>18.50618436406068</v>
      </c>
      <c r="M265" s="1">
        <f t="shared" si="27"/>
        <v>13.49381563593932</v>
      </c>
      <c r="N265" s="1">
        <f>IF(D265=1,'Tela de entrada'!$O$14-'Tela de entrada'!$O$13,'Tela de entrada'!$S$14-'Tela de entrada'!$S$13)</f>
        <v>15</v>
      </c>
      <c r="O265" s="1">
        <f t="shared" si="28"/>
        <v>13.49381563593932</v>
      </c>
      <c r="P265" s="1">
        <f t="shared" si="29"/>
        <v>13.49381563593932</v>
      </c>
      <c r="Q265" s="1">
        <f>IF(D265=1,'Tela de entrada'!$O$13+P265,'Tela de entrada'!$S$13+P265)</f>
        <v>13.49381563593932</v>
      </c>
    </row>
    <row r="266" spans="1:17" x14ac:dyDescent="0.25">
      <c r="A266" t="str">
        <f t="shared" si="24"/>
        <v>Contrato 1</v>
      </c>
      <c r="B266" t="str">
        <f t="shared" si="25"/>
        <v>Contrato 1265</v>
      </c>
      <c r="C266">
        <v>1</v>
      </c>
      <c r="D266">
        <v>1</v>
      </c>
      <c r="E266">
        <f>IF(AND(A266='Tela de entrada'!$R$12,'Tela de entrada'!$S$15=1),1,IF(AND(A266='Tela de entrada'!$R$12,'Tela de entrada'!$S$15="",'Tela de entrada'!$O$15=2),1,IF(AND('Tela de entrada'!$R$12='Contrato Flexível Prioridade'!A266,'Tela de entrada'!$S$15="",'Tela de entrada'!$O$15=""),2,IF(AND(A266='Tela de entrada'!$N$12,'Tela de entrada'!$O$15=1),1,IF(AND('Tela de entrada'!$N$12='Contrato Flexível Prioridade'!A266,'Tela de entrada'!$O$15=2),2,IF(AND('Tela de entrada'!$N$12='Contrato Flexível Prioridade'!A266,'Tela de entrada'!$O$15="",'Tela de entrada'!$S$15&lt;&gt;1),1,IF(AND('Tela de entrada'!$N$12='Contrato Flexível Prioridade'!A266,'Tela de entrada'!$S$15=""),1,2)))))))</f>
        <v>1</v>
      </c>
      <c r="F266">
        <v>1</v>
      </c>
      <c r="G266">
        <v>265</v>
      </c>
      <c r="H266">
        <v>1</v>
      </c>
      <c r="I266" s="1">
        <f>INDEX('Tela de entrada'!$C$20:$C$763,MATCH(G266,'Tela de entrada'!$B$20:$B$763,0),1)</f>
        <v>46</v>
      </c>
      <c r="J266">
        <v>0</v>
      </c>
      <c r="K266">
        <f t="shared" si="26"/>
        <v>46</v>
      </c>
      <c r="L266" s="1">
        <f>SUMIFS('Contrato Flexível Percentual'!$R$2:$R$745,'Contrato Flexível Percentual'!$C$2:$C$745,'Contrato Flexível Prioridade'!F266,'Contrato Flexível Percentual'!$D$2:$D$745,'Contrato Flexível Prioridade'!G266)+SUMIFS('Contrato Firme'!N$2:N$745,'Contrato Firme'!$C$2:$C$745,'Contrato Flexível Prioridade'!F266,'Contrato Flexível Percentual'!$D$2:$D$745,'Contrato Flexível Prioridade'!G266)+'Tela de entrada'!$O$13+'Tela de entrada'!$S$13</f>
        <v>24.2</v>
      </c>
      <c r="M266" s="1">
        <f t="shared" si="27"/>
        <v>21.8</v>
      </c>
      <c r="N266" s="1">
        <f>IF(D266=1,'Tela de entrada'!$O$14-'Tela de entrada'!$O$13,'Tela de entrada'!$S$14-'Tela de entrada'!$S$13)</f>
        <v>15</v>
      </c>
      <c r="O266" s="1">
        <f t="shared" si="28"/>
        <v>21.8</v>
      </c>
      <c r="P266" s="1">
        <f t="shared" si="29"/>
        <v>15</v>
      </c>
      <c r="Q266" s="1">
        <f>IF(D266=1,'Tela de entrada'!$O$13+P266,'Tela de entrada'!$S$13+P266)</f>
        <v>15</v>
      </c>
    </row>
    <row r="267" spans="1:17" x14ac:dyDescent="0.25">
      <c r="A267" t="str">
        <f t="shared" si="24"/>
        <v>Contrato 1</v>
      </c>
      <c r="B267" t="str">
        <f t="shared" si="25"/>
        <v>Contrato 1266</v>
      </c>
      <c r="C267">
        <v>1</v>
      </c>
      <c r="D267">
        <v>1</v>
      </c>
      <c r="E267">
        <f>IF(AND(A267='Tela de entrada'!$R$12,'Tela de entrada'!$S$15=1),1,IF(AND(A267='Tela de entrada'!$R$12,'Tela de entrada'!$S$15="",'Tela de entrada'!$O$15=2),1,IF(AND('Tela de entrada'!$R$12='Contrato Flexível Prioridade'!A267,'Tela de entrada'!$S$15="",'Tela de entrada'!$O$15=""),2,IF(AND(A267='Tela de entrada'!$N$12,'Tela de entrada'!$O$15=1),1,IF(AND('Tela de entrada'!$N$12='Contrato Flexível Prioridade'!A267,'Tela de entrada'!$O$15=2),2,IF(AND('Tela de entrada'!$N$12='Contrato Flexível Prioridade'!A267,'Tela de entrada'!$O$15="",'Tela de entrada'!$S$15&lt;&gt;1),1,IF(AND('Tela de entrada'!$N$12='Contrato Flexível Prioridade'!A267,'Tela de entrada'!$S$15=""),1,2)))))))</f>
        <v>1</v>
      </c>
      <c r="F267">
        <v>1</v>
      </c>
      <c r="G267">
        <v>266</v>
      </c>
      <c r="H267">
        <v>1</v>
      </c>
      <c r="I267" s="1">
        <f>INDEX('Tela de entrada'!$C$20:$C$763,MATCH(G267,'Tela de entrada'!$B$20:$B$763,0),1)</f>
        <v>12</v>
      </c>
      <c r="J267">
        <v>0</v>
      </c>
      <c r="K267">
        <f t="shared" si="26"/>
        <v>12</v>
      </c>
      <c r="L267" s="1">
        <f>SUMIFS('Contrato Flexível Percentual'!$R$2:$R$745,'Contrato Flexível Percentual'!$C$2:$C$745,'Contrato Flexível Prioridade'!F267,'Contrato Flexível Percentual'!$D$2:$D$745,'Contrato Flexível Prioridade'!G267)+SUMIFS('Contrato Firme'!N$2:N$745,'Contrato Firme'!$C$2:$C$745,'Contrato Flexível Prioridade'!F267,'Contrato Flexível Percentual'!$D$2:$D$745,'Contrato Flexível Prioridade'!G267)+'Tela de entrada'!$O$13+'Tela de entrada'!$S$13</f>
        <v>7.5520537660669707</v>
      </c>
      <c r="M267" s="1">
        <f t="shared" si="27"/>
        <v>4.4479462339330293</v>
      </c>
      <c r="N267" s="1">
        <f>IF(D267=1,'Tela de entrada'!$O$14-'Tela de entrada'!$O$13,'Tela de entrada'!$S$14-'Tela de entrada'!$S$13)</f>
        <v>15</v>
      </c>
      <c r="O267" s="1">
        <f t="shared" si="28"/>
        <v>4.4479462339330293</v>
      </c>
      <c r="P267" s="1">
        <f t="shared" si="29"/>
        <v>4.4479462339330293</v>
      </c>
      <c r="Q267" s="1">
        <f>IF(D267=1,'Tela de entrada'!$O$13+P267,'Tela de entrada'!$S$13+P267)</f>
        <v>4.4479462339330293</v>
      </c>
    </row>
    <row r="268" spans="1:17" x14ac:dyDescent="0.25">
      <c r="A268" t="str">
        <f t="shared" si="24"/>
        <v>Contrato 1</v>
      </c>
      <c r="B268" t="str">
        <f t="shared" si="25"/>
        <v>Contrato 1267</v>
      </c>
      <c r="C268">
        <v>1</v>
      </c>
      <c r="D268">
        <v>1</v>
      </c>
      <c r="E268">
        <f>IF(AND(A268='Tela de entrada'!$R$12,'Tela de entrada'!$S$15=1),1,IF(AND(A268='Tela de entrada'!$R$12,'Tela de entrada'!$S$15="",'Tela de entrada'!$O$15=2),1,IF(AND('Tela de entrada'!$R$12='Contrato Flexível Prioridade'!A268,'Tela de entrada'!$S$15="",'Tela de entrada'!$O$15=""),2,IF(AND(A268='Tela de entrada'!$N$12,'Tela de entrada'!$O$15=1),1,IF(AND('Tela de entrada'!$N$12='Contrato Flexível Prioridade'!A268,'Tela de entrada'!$O$15=2),2,IF(AND('Tela de entrada'!$N$12='Contrato Flexível Prioridade'!A268,'Tela de entrada'!$O$15="",'Tela de entrada'!$S$15&lt;&gt;1),1,IF(AND('Tela de entrada'!$N$12='Contrato Flexível Prioridade'!A268,'Tela de entrada'!$S$15=""),1,2)))))))</f>
        <v>1</v>
      </c>
      <c r="F268">
        <v>1</v>
      </c>
      <c r="G268">
        <v>267</v>
      </c>
      <c r="H268">
        <v>1</v>
      </c>
      <c r="I268" s="1">
        <f>INDEX('Tela de entrada'!$C$20:$C$763,MATCH(G268,'Tela de entrada'!$B$20:$B$763,0),1)</f>
        <v>48</v>
      </c>
      <c r="J268">
        <v>0</v>
      </c>
      <c r="K268">
        <f t="shared" si="26"/>
        <v>48</v>
      </c>
      <c r="L268" s="1">
        <f>SUMIFS('Contrato Flexível Percentual'!$R$2:$R$745,'Contrato Flexível Percentual'!$C$2:$C$745,'Contrato Flexível Prioridade'!F268,'Contrato Flexível Percentual'!$D$2:$D$745,'Contrato Flexível Prioridade'!G268)+SUMIFS('Contrato Firme'!N$2:N$745,'Contrato Firme'!$C$2:$C$745,'Contrato Flexível Prioridade'!F268,'Contrato Flexível Percentual'!$D$2:$D$745,'Contrato Flexível Prioridade'!G268)+'Tela de entrada'!$O$13+'Tela de entrada'!$S$13</f>
        <v>24.6</v>
      </c>
      <c r="M268" s="1">
        <f t="shared" si="27"/>
        <v>23.4</v>
      </c>
      <c r="N268" s="1">
        <f>IF(D268=1,'Tela de entrada'!$O$14-'Tela de entrada'!$O$13,'Tela de entrada'!$S$14-'Tela de entrada'!$S$13)</f>
        <v>15</v>
      </c>
      <c r="O268" s="1">
        <f t="shared" si="28"/>
        <v>23.4</v>
      </c>
      <c r="P268" s="1">
        <f t="shared" si="29"/>
        <v>15</v>
      </c>
      <c r="Q268" s="1">
        <f>IF(D268=1,'Tela de entrada'!$O$13+P268,'Tela de entrada'!$S$13+P268)</f>
        <v>15</v>
      </c>
    </row>
    <row r="269" spans="1:17" x14ac:dyDescent="0.25">
      <c r="A269" t="str">
        <f t="shared" si="24"/>
        <v>Contrato 1</v>
      </c>
      <c r="B269" t="str">
        <f t="shared" si="25"/>
        <v>Contrato 1268</v>
      </c>
      <c r="C269">
        <v>1</v>
      </c>
      <c r="D269">
        <v>1</v>
      </c>
      <c r="E269">
        <f>IF(AND(A269='Tela de entrada'!$R$12,'Tela de entrada'!$S$15=1),1,IF(AND(A269='Tela de entrada'!$R$12,'Tela de entrada'!$S$15="",'Tela de entrada'!$O$15=2),1,IF(AND('Tela de entrada'!$R$12='Contrato Flexível Prioridade'!A269,'Tela de entrada'!$S$15="",'Tela de entrada'!$O$15=""),2,IF(AND(A269='Tela de entrada'!$N$12,'Tela de entrada'!$O$15=1),1,IF(AND('Tela de entrada'!$N$12='Contrato Flexível Prioridade'!A269,'Tela de entrada'!$O$15=2),2,IF(AND('Tela de entrada'!$N$12='Contrato Flexível Prioridade'!A269,'Tela de entrada'!$O$15="",'Tela de entrada'!$S$15&lt;&gt;1),1,IF(AND('Tela de entrada'!$N$12='Contrato Flexível Prioridade'!A269,'Tela de entrada'!$S$15=""),1,2)))))))</f>
        <v>1</v>
      </c>
      <c r="F269">
        <v>1</v>
      </c>
      <c r="G269">
        <v>268</v>
      </c>
      <c r="H269">
        <v>1</v>
      </c>
      <c r="I269" s="1">
        <f>INDEX('Tela de entrada'!$C$20:$C$763,MATCH(G269,'Tela de entrada'!$B$20:$B$763,0),1)</f>
        <v>25</v>
      </c>
      <c r="J269">
        <v>0</v>
      </c>
      <c r="K269">
        <f t="shared" si="26"/>
        <v>25</v>
      </c>
      <c r="L269" s="1">
        <f>SUMIFS('Contrato Flexível Percentual'!$R$2:$R$745,'Contrato Flexível Percentual'!$C$2:$C$745,'Contrato Flexível Prioridade'!F269,'Contrato Flexível Percentual'!$D$2:$D$745,'Contrato Flexível Prioridade'!G269)+SUMIFS('Contrato Firme'!N$2:N$745,'Contrato Firme'!$C$2:$C$745,'Contrato Flexível Prioridade'!F269,'Contrato Flexível Percentual'!$D$2:$D$745,'Contrato Flexível Prioridade'!G269)+'Tela de entrada'!$O$13+'Tela de entrada'!$S$13</f>
        <v>14.672238654762884</v>
      </c>
      <c r="M269" s="1">
        <f t="shared" si="27"/>
        <v>10.327761345237116</v>
      </c>
      <c r="N269" s="1">
        <f>IF(D269=1,'Tela de entrada'!$O$14-'Tela de entrada'!$O$13,'Tela de entrada'!$S$14-'Tela de entrada'!$S$13)</f>
        <v>15</v>
      </c>
      <c r="O269" s="1">
        <f t="shared" si="28"/>
        <v>10.327761345237116</v>
      </c>
      <c r="P269" s="1">
        <f t="shared" si="29"/>
        <v>10.327761345237116</v>
      </c>
      <c r="Q269" s="1">
        <f>IF(D269=1,'Tela de entrada'!$O$13+P269,'Tela de entrada'!$S$13+P269)</f>
        <v>10.327761345237116</v>
      </c>
    </row>
    <row r="270" spans="1:17" x14ac:dyDescent="0.25">
      <c r="A270" t="str">
        <f t="shared" si="24"/>
        <v>Contrato 1</v>
      </c>
      <c r="B270" t="str">
        <f t="shared" si="25"/>
        <v>Contrato 1269</v>
      </c>
      <c r="C270">
        <v>1</v>
      </c>
      <c r="D270">
        <v>1</v>
      </c>
      <c r="E270">
        <f>IF(AND(A270='Tela de entrada'!$R$12,'Tela de entrada'!$S$15=1),1,IF(AND(A270='Tela de entrada'!$R$12,'Tela de entrada'!$S$15="",'Tela de entrada'!$O$15=2),1,IF(AND('Tela de entrada'!$R$12='Contrato Flexível Prioridade'!A270,'Tela de entrada'!$S$15="",'Tela de entrada'!$O$15=""),2,IF(AND(A270='Tela de entrada'!$N$12,'Tela de entrada'!$O$15=1),1,IF(AND('Tela de entrada'!$N$12='Contrato Flexível Prioridade'!A270,'Tela de entrada'!$O$15=2),2,IF(AND('Tela de entrada'!$N$12='Contrato Flexível Prioridade'!A270,'Tela de entrada'!$O$15="",'Tela de entrada'!$S$15&lt;&gt;1),1,IF(AND('Tela de entrada'!$N$12='Contrato Flexível Prioridade'!A270,'Tela de entrada'!$S$15=""),1,2)))))))</f>
        <v>1</v>
      </c>
      <c r="F270">
        <v>1</v>
      </c>
      <c r="G270">
        <v>269</v>
      </c>
      <c r="H270">
        <v>1</v>
      </c>
      <c r="I270" s="1">
        <f>INDEX('Tela de entrada'!$C$20:$C$763,MATCH(G270,'Tela de entrada'!$B$20:$B$763,0),1)</f>
        <v>17</v>
      </c>
      <c r="J270">
        <v>0</v>
      </c>
      <c r="K270">
        <f t="shared" si="26"/>
        <v>17</v>
      </c>
      <c r="L270" s="1">
        <f>SUMIFS('Contrato Flexível Percentual'!$R$2:$R$745,'Contrato Flexível Percentual'!$C$2:$C$745,'Contrato Flexível Prioridade'!F270,'Contrato Flexível Percentual'!$D$2:$D$745,'Contrato Flexível Prioridade'!G270)+SUMIFS('Contrato Firme'!N$2:N$745,'Contrato Firme'!$C$2:$C$745,'Contrato Flexível Prioridade'!F270,'Contrato Flexível Percentual'!$D$2:$D$745,'Contrato Flexível Prioridade'!G270)+'Tela de entrada'!$O$13+'Tela de entrada'!$S$13</f>
        <v>10.290586415565398</v>
      </c>
      <c r="M270" s="1">
        <f t="shared" si="27"/>
        <v>6.7094135844346017</v>
      </c>
      <c r="N270" s="1">
        <f>IF(D270=1,'Tela de entrada'!$O$14-'Tela de entrada'!$O$13,'Tela de entrada'!$S$14-'Tela de entrada'!$S$13)</f>
        <v>15</v>
      </c>
      <c r="O270" s="1">
        <f t="shared" si="28"/>
        <v>6.7094135844346017</v>
      </c>
      <c r="P270" s="1">
        <f t="shared" si="29"/>
        <v>6.7094135844346017</v>
      </c>
      <c r="Q270" s="1">
        <f>IF(D270=1,'Tela de entrada'!$O$13+P270,'Tela de entrada'!$S$13+P270)</f>
        <v>6.7094135844346017</v>
      </c>
    </row>
    <row r="271" spans="1:17" x14ac:dyDescent="0.25">
      <c r="A271" t="str">
        <f t="shared" si="24"/>
        <v>Contrato 1</v>
      </c>
      <c r="B271" t="str">
        <f t="shared" si="25"/>
        <v>Contrato 1270</v>
      </c>
      <c r="C271">
        <v>1</v>
      </c>
      <c r="D271">
        <v>1</v>
      </c>
      <c r="E271">
        <f>IF(AND(A271='Tela de entrada'!$R$12,'Tela de entrada'!$S$15=1),1,IF(AND(A271='Tela de entrada'!$R$12,'Tela de entrada'!$S$15="",'Tela de entrada'!$O$15=2),1,IF(AND('Tela de entrada'!$R$12='Contrato Flexível Prioridade'!A271,'Tela de entrada'!$S$15="",'Tela de entrada'!$O$15=""),2,IF(AND(A271='Tela de entrada'!$N$12,'Tela de entrada'!$O$15=1),1,IF(AND('Tela de entrada'!$N$12='Contrato Flexível Prioridade'!A271,'Tela de entrada'!$O$15=2),2,IF(AND('Tela de entrada'!$N$12='Contrato Flexível Prioridade'!A271,'Tela de entrada'!$O$15="",'Tela de entrada'!$S$15&lt;&gt;1),1,IF(AND('Tela de entrada'!$N$12='Contrato Flexível Prioridade'!A271,'Tela de entrada'!$S$15=""),1,2)))))))</f>
        <v>1</v>
      </c>
      <c r="F271">
        <v>1</v>
      </c>
      <c r="G271">
        <v>270</v>
      </c>
      <c r="H271">
        <v>1</v>
      </c>
      <c r="I271" s="1">
        <f>INDEX('Tela de entrada'!$C$20:$C$763,MATCH(G271,'Tela de entrada'!$B$20:$B$763,0),1)</f>
        <v>22</v>
      </c>
      <c r="J271">
        <v>0</v>
      </c>
      <c r="K271">
        <f t="shared" si="26"/>
        <v>22</v>
      </c>
      <c r="L271" s="1">
        <f>SUMIFS('Contrato Flexível Percentual'!$R$2:$R$745,'Contrato Flexível Percentual'!$C$2:$C$745,'Contrato Flexível Prioridade'!F271,'Contrato Flexível Percentual'!$D$2:$D$745,'Contrato Flexível Prioridade'!G271)+SUMIFS('Contrato Firme'!N$2:N$745,'Contrato Firme'!$C$2:$C$745,'Contrato Flexível Prioridade'!F271,'Contrato Flexível Percentual'!$D$2:$D$745,'Contrato Flexível Prioridade'!G271)+'Tela de entrada'!$O$13+'Tela de entrada'!$S$13</f>
        <v>13.029119065063828</v>
      </c>
      <c r="M271" s="1">
        <f t="shared" si="27"/>
        <v>8.9708809349361722</v>
      </c>
      <c r="N271" s="1">
        <f>IF(D271=1,'Tela de entrada'!$O$14-'Tela de entrada'!$O$13,'Tela de entrada'!$S$14-'Tela de entrada'!$S$13)</f>
        <v>15</v>
      </c>
      <c r="O271" s="1">
        <f t="shared" si="28"/>
        <v>8.9708809349361722</v>
      </c>
      <c r="P271" s="1">
        <f t="shared" si="29"/>
        <v>8.9708809349361722</v>
      </c>
      <c r="Q271" s="1">
        <f>IF(D271=1,'Tela de entrada'!$O$13+P271,'Tela de entrada'!$S$13+P271)</f>
        <v>8.9708809349361722</v>
      </c>
    </row>
    <row r="272" spans="1:17" x14ac:dyDescent="0.25">
      <c r="A272" t="str">
        <f t="shared" si="24"/>
        <v>Contrato 1</v>
      </c>
      <c r="B272" t="str">
        <f t="shared" si="25"/>
        <v>Contrato 1271</v>
      </c>
      <c r="C272">
        <v>1</v>
      </c>
      <c r="D272">
        <v>1</v>
      </c>
      <c r="E272">
        <f>IF(AND(A272='Tela de entrada'!$R$12,'Tela de entrada'!$S$15=1),1,IF(AND(A272='Tela de entrada'!$R$12,'Tela de entrada'!$S$15="",'Tela de entrada'!$O$15=2),1,IF(AND('Tela de entrada'!$R$12='Contrato Flexível Prioridade'!A272,'Tela de entrada'!$S$15="",'Tela de entrada'!$O$15=""),2,IF(AND(A272='Tela de entrada'!$N$12,'Tela de entrada'!$O$15=1),1,IF(AND('Tela de entrada'!$N$12='Contrato Flexível Prioridade'!A272,'Tela de entrada'!$O$15=2),2,IF(AND('Tela de entrada'!$N$12='Contrato Flexível Prioridade'!A272,'Tela de entrada'!$O$15="",'Tela de entrada'!$S$15&lt;&gt;1),1,IF(AND('Tela de entrada'!$N$12='Contrato Flexível Prioridade'!A272,'Tela de entrada'!$S$15=""),1,2)))))))</f>
        <v>1</v>
      </c>
      <c r="F272">
        <v>1</v>
      </c>
      <c r="G272">
        <v>271</v>
      </c>
      <c r="H272">
        <v>1</v>
      </c>
      <c r="I272" s="1">
        <f>INDEX('Tela de entrada'!$C$20:$C$763,MATCH(G272,'Tela de entrada'!$B$20:$B$763,0),1)</f>
        <v>34</v>
      </c>
      <c r="J272">
        <v>0</v>
      </c>
      <c r="K272">
        <f t="shared" si="26"/>
        <v>34</v>
      </c>
      <c r="L272" s="1">
        <f>SUMIFS('Contrato Flexível Percentual'!$R$2:$R$745,'Contrato Flexível Percentual'!$C$2:$C$745,'Contrato Flexível Prioridade'!F272,'Contrato Flexível Percentual'!$D$2:$D$745,'Contrato Flexível Prioridade'!G272)+SUMIFS('Contrato Firme'!N$2:N$745,'Contrato Firme'!$C$2:$C$745,'Contrato Flexível Prioridade'!F272,'Contrato Flexível Percentual'!$D$2:$D$745,'Contrato Flexível Prioridade'!G272)+'Tela de entrada'!$O$13+'Tela de entrada'!$S$13</f>
        <v>19.601597423860053</v>
      </c>
      <c r="M272" s="1">
        <f t="shared" si="27"/>
        <v>14.398402576139947</v>
      </c>
      <c r="N272" s="1">
        <f>IF(D272=1,'Tela de entrada'!$O$14-'Tela de entrada'!$O$13,'Tela de entrada'!$S$14-'Tela de entrada'!$S$13)</f>
        <v>15</v>
      </c>
      <c r="O272" s="1">
        <f t="shared" si="28"/>
        <v>14.398402576139947</v>
      </c>
      <c r="P272" s="1">
        <f t="shared" si="29"/>
        <v>14.398402576139947</v>
      </c>
      <c r="Q272" s="1">
        <f>IF(D272=1,'Tela de entrada'!$O$13+P272,'Tela de entrada'!$S$13+P272)</f>
        <v>14.398402576139947</v>
      </c>
    </row>
    <row r="273" spans="1:17" x14ac:dyDescent="0.25">
      <c r="A273" t="str">
        <f t="shared" si="24"/>
        <v>Contrato 1</v>
      </c>
      <c r="B273" t="str">
        <f t="shared" si="25"/>
        <v>Contrato 1272</v>
      </c>
      <c r="C273">
        <v>1</v>
      </c>
      <c r="D273">
        <v>1</v>
      </c>
      <c r="E273">
        <f>IF(AND(A273='Tela de entrada'!$R$12,'Tela de entrada'!$S$15=1),1,IF(AND(A273='Tela de entrada'!$R$12,'Tela de entrada'!$S$15="",'Tela de entrada'!$O$15=2),1,IF(AND('Tela de entrada'!$R$12='Contrato Flexível Prioridade'!A273,'Tela de entrada'!$S$15="",'Tela de entrada'!$O$15=""),2,IF(AND(A273='Tela de entrada'!$N$12,'Tela de entrada'!$O$15=1),1,IF(AND('Tela de entrada'!$N$12='Contrato Flexível Prioridade'!A273,'Tela de entrada'!$O$15=2),2,IF(AND('Tela de entrada'!$N$12='Contrato Flexível Prioridade'!A273,'Tela de entrada'!$O$15="",'Tela de entrada'!$S$15&lt;&gt;1),1,IF(AND('Tela de entrada'!$N$12='Contrato Flexível Prioridade'!A273,'Tela de entrada'!$S$15=""),1,2)))))))</f>
        <v>1</v>
      </c>
      <c r="F273">
        <v>1</v>
      </c>
      <c r="G273">
        <v>272</v>
      </c>
      <c r="H273">
        <v>1</v>
      </c>
      <c r="I273" s="1">
        <f>INDEX('Tela de entrada'!$C$20:$C$763,MATCH(G273,'Tela de entrada'!$B$20:$B$763,0),1)</f>
        <v>8</v>
      </c>
      <c r="J273">
        <v>0</v>
      </c>
      <c r="K273">
        <f t="shared" si="26"/>
        <v>8</v>
      </c>
      <c r="L273" s="1">
        <f>SUMIFS('Contrato Flexível Percentual'!$R$2:$R$745,'Contrato Flexível Percentual'!$C$2:$C$745,'Contrato Flexível Prioridade'!F273,'Contrato Flexível Percentual'!$D$2:$D$745,'Contrato Flexível Prioridade'!G273)+SUMIFS('Contrato Firme'!N$2:N$745,'Contrato Firme'!$C$2:$C$745,'Contrato Flexível Prioridade'!F273,'Contrato Flexível Percentual'!$D$2:$D$745,'Contrato Flexível Prioridade'!G273)+'Tela de entrada'!$O$13+'Tela de entrada'!$S$13</f>
        <v>5.3836603258165949</v>
      </c>
      <c r="M273" s="1">
        <f t="shared" si="27"/>
        <v>2.6163396741834051</v>
      </c>
      <c r="N273" s="1">
        <f>IF(D273=1,'Tela de entrada'!$O$14-'Tela de entrada'!$O$13,'Tela de entrada'!$S$14-'Tela de entrada'!$S$13)</f>
        <v>15</v>
      </c>
      <c r="O273" s="1">
        <f t="shared" si="28"/>
        <v>2.6163396741834051</v>
      </c>
      <c r="P273" s="1">
        <f t="shared" si="29"/>
        <v>2.6163396741834051</v>
      </c>
      <c r="Q273" s="1">
        <f>IF(D273=1,'Tela de entrada'!$O$13+P273,'Tela de entrada'!$S$13+P273)</f>
        <v>2.6163396741834051</v>
      </c>
    </row>
    <row r="274" spans="1:17" x14ac:dyDescent="0.25">
      <c r="A274" t="str">
        <f t="shared" si="24"/>
        <v>Contrato 1</v>
      </c>
      <c r="B274" t="str">
        <f t="shared" si="25"/>
        <v>Contrato 1273</v>
      </c>
      <c r="C274">
        <v>1</v>
      </c>
      <c r="D274">
        <v>1</v>
      </c>
      <c r="E274">
        <f>IF(AND(A274='Tela de entrada'!$R$12,'Tela de entrada'!$S$15=1),1,IF(AND(A274='Tela de entrada'!$R$12,'Tela de entrada'!$S$15="",'Tela de entrada'!$O$15=2),1,IF(AND('Tela de entrada'!$R$12='Contrato Flexível Prioridade'!A274,'Tela de entrada'!$S$15="",'Tela de entrada'!$O$15=""),2,IF(AND(A274='Tela de entrada'!$N$12,'Tela de entrada'!$O$15=1),1,IF(AND('Tela de entrada'!$N$12='Contrato Flexível Prioridade'!A274,'Tela de entrada'!$O$15=2),2,IF(AND('Tela de entrada'!$N$12='Contrato Flexível Prioridade'!A274,'Tela de entrada'!$O$15="",'Tela de entrada'!$S$15&lt;&gt;1),1,IF(AND('Tela de entrada'!$N$12='Contrato Flexível Prioridade'!A274,'Tela de entrada'!$S$15=""),1,2)))))))</f>
        <v>1</v>
      </c>
      <c r="F274">
        <v>1</v>
      </c>
      <c r="G274">
        <v>273</v>
      </c>
      <c r="H274">
        <v>1</v>
      </c>
      <c r="I274" s="1">
        <f>INDEX('Tela de entrada'!$C$20:$C$763,MATCH(G274,'Tela de entrada'!$B$20:$B$763,0),1)</f>
        <v>40</v>
      </c>
      <c r="J274">
        <v>0</v>
      </c>
      <c r="K274">
        <f t="shared" si="26"/>
        <v>40</v>
      </c>
      <c r="L274" s="1">
        <f>SUMIFS('Contrato Flexível Percentual'!$R$2:$R$745,'Contrato Flexível Percentual'!$C$2:$C$745,'Contrato Flexível Prioridade'!F274,'Contrato Flexível Percentual'!$D$2:$D$745,'Contrato Flexível Prioridade'!G274)+SUMIFS('Contrato Firme'!N$2:N$745,'Contrato Firme'!$C$2:$C$745,'Contrato Flexível Prioridade'!F274,'Contrato Flexível Percentual'!$D$2:$D$745,'Contrato Flexível Prioridade'!G274)+'Tela de entrada'!$O$13+'Tela de entrada'!$S$13</f>
        <v>22.887836603258165</v>
      </c>
      <c r="M274" s="1">
        <f t="shared" si="27"/>
        <v>17.112163396741835</v>
      </c>
      <c r="N274" s="1">
        <f>IF(D274=1,'Tela de entrada'!$O$14-'Tela de entrada'!$O$13,'Tela de entrada'!$S$14-'Tela de entrada'!$S$13)</f>
        <v>15</v>
      </c>
      <c r="O274" s="1">
        <f t="shared" si="28"/>
        <v>17.112163396741835</v>
      </c>
      <c r="P274" s="1">
        <f t="shared" si="29"/>
        <v>15</v>
      </c>
      <c r="Q274" s="1">
        <f>IF(D274=1,'Tela de entrada'!$O$13+P274,'Tela de entrada'!$S$13+P274)</f>
        <v>15</v>
      </c>
    </row>
    <row r="275" spans="1:17" x14ac:dyDescent="0.25">
      <c r="A275" t="str">
        <f t="shared" si="24"/>
        <v>Contrato 1</v>
      </c>
      <c r="B275" t="str">
        <f t="shared" si="25"/>
        <v>Contrato 1274</v>
      </c>
      <c r="C275">
        <v>1</v>
      </c>
      <c r="D275">
        <v>1</v>
      </c>
      <c r="E275">
        <f>IF(AND(A275='Tela de entrada'!$R$12,'Tela de entrada'!$S$15=1),1,IF(AND(A275='Tela de entrada'!$R$12,'Tela de entrada'!$S$15="",'Tela de entrada'!$O$15=2),1,IF(AND('Tela de entrada'!$R$12='Contrato Flexível Prioridade'!A275,'Tela de entrada'!$S$15="",'Tela de entrada'!$O$15=""),2,IF(AND(A275='Tela de entrada'!$N$12,'Tela de entrada'!$O$15=1),1,IF(AND('Tela de entrada'!$N$12='Contrato Flexível Prioridade'!A275,'Tela de entrada'!$O$15=2),2,IF(AND('Tela de entrada'!$N$12='Contrato Flexível Prioridade'!A275,'Tela de entrada'!$O$15="",'Tela de entrada'!$S$15&lt;&gt;1),1,IF(AND('Tela de entrada'!$N$12='Contrato Flexível Prioridade'!A275,'Tela de entrada'!$S$15=""),1,2)))))))</f>
        <v>1</v>
      </c>
      <c r="F275">
        <v>1</v>
      </c>
      <c r="G275">
        <v>274</v>
      </c>
      <c r="H275">
        <v>1</v>
      </c>
      <c r="I275" s="1">
        <f>INDEX('Tela de entrada'!$C$20:$C$763,MATCH(G275,'Tela de entrada'!$B$20:$B$763,0),1)</f>
        <v>18</v>
      </c>
      <c r="J275">
        <v>0</v>
      </c>
      <c r="K275">
        <f t="shared" si="26"/>
        <v>18</v>
      </c>
      <c r="L275" s="1">
        <f>SUMIFS('Contrato Flexível Percentual'!$R$2:$R$745,'Contrato Flexível Percentual'!$C$2:$C$745,'Contrato Flexível Prioridade'!F275,'Contrato Flexível Percentual'!$D$2:$D$745,'Contrato Flexível Prioridade'!G275)+SUMIFS('Contrato Firme'!N$2:N$745,'Contrato Firme'!$C$2:$C$745,'Contrato Flexível Prioridade'!F275,'Contrato Flexível Percentual'!$D$2:$D$745,'Contrato Flexível Prioridade'!G275)+'Tela de entrada'!$O$13+'Tela de entrada'!$S$13</f>
        <v>10.838292945465083</v>
      </c>
      <c r="M275" s="1">
        <f t="shared" si="27"/>
        <v>7.1617070545349168</v>
      </c>
      <c r="N275" s="1">
        <f>IF(D275=1,'Tela de entrada'!$O$14-'Tela de entrada'!$O$13,'Tela de entrada'!$S$14-'Tela de entrada'!$S$13)</f>
        <v>15</v>
      </c>
      <c r="O275" s="1">
        <f t="shared" si="28"/>
        <v>7.1617070545349168</v>
      </c>
      <c r="P275" s="1">
        <f t="shared" si="29"/>
        <v>7.1617070545349168</v>
      </c>
      <c r="Q275" s="1">
        <f>IF(D275=1,'Tela de entrada'!$O$13+P275,'Tela de entrada'!$S$13+P275)</f>
        <v>7.1617070545349168</v>
      </c>
    </row>
    <row r="276" spans="1:17" x14ac:dyDescent="0.25">
      <c r="A276" t="str">
        <f t="shared" si="24"/>
        <v>Contrato 1</v>
      </c>
      <c r="B276" t="str">
        <f t="shared" si="25"/>
        <v>Contrato 1275</v>
      </c>
      <c r="C276">
        <v>1</v>
      </c>
      <c r="D276">
        <v>1</v>
      </c>
      <c r="E276">
        <f>IF(AND(A276='Tela de entrada'!$R$12,'Tela de entrada'!$S$15=1),1,IF(AND(A276='Tela de entrada'!$R$12,'Tela de entrada'!$S$15="",'Tela de entrada'!$O$15=2),1,IF(AND('Tela de entrada'!$R$12='Contrato Flexível Prioridade'!A276,'Tela de entrada'!$S$15="",'Tela de entrada'!$O$15=""),2,IF(AND(A276='Tela de entrada'!$N$12,'Tela de entrada'!$O$15=1),1,IF(AND('Tela de entrada'!$N$12='Contrato Flexível Prioridade'!A276,'Tela de entrada'!$O$15=2),2,IF(AND('Tela de entrada'!$N$12='Contrato Flexível Prioridade'!A276,'Tela de entrada'!$O$15="",'Tela de entrada'!$S$15&lt;&gt;1),1,IF(AND('Tela de entrada'!$N$12='Contrato Flexível Prioridade'!A276,'Tela de entrada'!$S$15=""),1,2)))))))</f>
        <v>1</v>
      </c>
      <c r="F276">
        <v>1</v>
      </c>
      <c r="G276">
        <v>275</v>
      </c>
      <c r="H276">
        <v>1</v>
      </c>
      <c r="I276" s="1">
        <f>INDEX('Tela de entrada'!$C$20:$C$763,MATCH(G276,'Tela de entrada'!$B$20:$B$763,0),1)</f>
        <v>12</v>
      </c>
      <c r="J276">
        <v>0</v>
      </c>
      <c r="K276">
        <f t="shared" si="26"/>
        <v>12</v>
      </c>
      <c r="L276" s="1">
        <f>SUMIFS('Contrato Flexível Percentual'!$R$2:$R$745,'Contrato Flexível Percentual'!$C$2:$C$745,'Contrato Flexível Prioridade'!F276,'Contrato Flexível Percentual'!$D$2:$D$745,'Contrato Flexível Prioridade'!G276)+SUMIFS('Contrato Firme'!N$2:N$745,'Contrato Firme'!$C$2:$C$745,'Contrato Flexível Prioridade'!F276,'Contrato Flexível Percentual'!$D$2:$D$745,'Contrato Flexível Prioridade'!G276)+'Tela de entrada'!$O$13+'Tela de entrada'!$S$13</f>
        <v>7.5520537660669707</v>
      </c>
      <c r="M276" s="1">
        <f t="shared" si="27"/>
        <v>4.4479462339330293</v>
      </c>
      <c r="N276" s="1">
        <f>IF(D276=1,'Tela de entrada'!$O$14-'Tela de entrada'!$O$13,'Tela de entrada'!$S$14-'Tela de entrada'!$S$13)</f>
        <v>15</v>
      </c>
      <c r="O276" s="1">
        <f t="shared" si="28"/>
        <v>4.4479462339330293</v>
      </c>
      <c r="P276" s="1">
        <f t="shared" si="29"/>
        <v>4.4479462339330293</v>
      </c>
      <c r="Q276" s="1">
        <f>IF(D276=1,'Tela de entrada'!$O$13+P276,'Tela de entrada'!$S$13+P276)</f>
        <v>4.4479462339330293</v>
      </c>
    </row>
    <row r="277" spans="1:17" x14ac:dyDescent="0.25">
      <c r="A277" t="str">
        <f t="shared" si="24"/>
        <v>Contrato 1</v>
      </c>
      <c r="B277" t="str">
        <f t="shared" si="25"/>
        <v>Contrato 1276</v>
      </c>
      <c r="C277">
        <v>1</v>
      </c>
      <c r="D277">
        <v>1</v>
      </c>
      <c r="E277">
        <f>IF(AND(A277='Tela de entrada'!$R$12,'Tela de entrada'!$S$15=1),1,IF(AND(A277='Tela de entrada'!$R$12,'Tela de entrada'!$S$15="",'Tela de entrada'!$O$15=2),1,IF(AND('Tela de entrada'!$R$12='Contrato Flexível Prioridade'!A277,'Tela de entrada'!$S$15="",'Tela de entrada'!$O$15=""),2,IF(AND(A277='Tela de entrada'!$N$12,'Tela de entrada'!$O$15=1),1,IF(AND('Tela de entrada'!$N$12='Contrato Flexível Prioridade'!A277,'Tela de entrada'!$O$15=2),2,IF(AND('Tela de entrada'!$N$12='Contrato Flexível Prioridade'!A277,'Tela de entrada'!$O$15="",'Tela de entrada'!$S$15&lt;&gt;1),1,IF(AND('Tela de entrada'!$N$12='Contrato Flexível Prioridade'!A277,'Tela de entrada'!$S$15=""),1,2)))))))</f>
        <v>1</v>
      </c>
      <c r="F277">
        <v>1</v>
      </c>
      <c r="G277">
        <v>276</v>
      </c>
      <c r="H277">
        <v>1</v>
      </c>
      <c r="I277" s="1">
        <f>INDEX('Tela de entrada'!$C$20:$C$763,MATCH(G277,'Tela de entrada'!$B$20:$B$763,0),1)</f>
        <v>47</v>
      </c>
      <c r="J277">
        <v>0</v>
      </c>
      <c r="K277">
        <f t="shared" si="26"/>
        <v>47</v>
      </c>
      <c r="L277" s="1">
        <f>SUMIFS('Contrato Flexível Percentual'!$R$2:$R$745,'Contrato Flexível Percentual'!$C$2:$C$745,'Contrato Flexível Prioridade'!F277,'Contrato Flexível Percentual'!$D$2:$D$745,'Contrato Flexível Prioridade'!G277)+SUMIFS('Contrato Firme'!N$2:N$745,'Contrato Firme'!$C$2:$C$745,'Contrato Flexível Prioridade'!F277,'Contrato Flexível Percentual'!$D$2:$D$745,'Contrato Flexível Prioridade'!G277)+'Tela de entrada'!$O$13+'Tela de entrada'!$S$13</f>
        <v>24.4</v>
      </c>
      <c r="M277" s="1">
        <f t="shared" si="27"/>
        <v>22.6</v>
      </c>
      <c r="N277" s="1">
        <f>IF(D277=1,'Tela de entrada'!$O$14-'Tela de entrada'!$O$13,'Tela de entrada'!$S$14-'Tela de entrada'!$S$13)</f>
        <v>15</v>
      </c>
      <c r="O277" s="1">
        <f t="shared" si="28"/>
        <v>22.6</v>
      </c>
      <c r="P277" s="1">
        <f t="shared" si="29"/>
        <v>15</v>
      </c>
      <c r="Q277" s="1">
        <f>IF(D277=1,'Tela de entrada'!$O$13+P277,'Tela de entrada'!$S$13+P277)</f>
        <v>15</v>
      </c>
    </row>
    <row r="278" spans="1:17" x14ac:dyDescent="0.25">
      <c r="A278" t="str">
        <f t="shared" ref="A278:A341" si="30">IF(D278=1,"Contrato 1","Contrato 2")</f>
        <v>Contrato 1</v>
      </c>
      <c r="B278" t="str">
        <f t="shared" ref="B278:B341" si="31">CONCATENATE(IF(D278=1,"Contrato 1","Contrato 2"),G278)</f>
        <v>Contrato 1277</v>
      </c>
      <c r="C278">
        <v>1</v>
      </c>
      <c r="D278">
        <v>1</v>
      </c>
      <c r="E278">
        <f>IF(AND(A278='Tela de entrada'!$R$12,'Tela de entrada'!$S$15=1),1,IF(AND(A278='Tela de entrada'!$R$12,'Tela de entrada'!$S$15="",'Tela de entrada'!$O$15=2),1,IF(AND('Tela de entrada'!$R$12='Contrato Flexível Prioridade'!A278,'Tela de entrada'!$S$15="",'Tela de entrada'!$O$15=""),2,IF(AND(A278='Tela de entrada'!$N$12,'Tela de entrada'!$O$15=1),1,IF(AND('Tela de entrada'!$N$12='Contrato Flexível Prioridade'!A278,'Tela de entrada'!$O$15=2),2,IF(AND('Tela de entrada'!$N$12='Contrato Flexível Prioridade'!A278,'Tela de entrada'!$O$15="",'Tela de entrada'!$S$15&lt;&gt;1),1,IF(AND('Tela de entrada'!$N$12='Contrato Flexível Prioridade'!A278,'Tela de entrada'!$S$15=""),1,2)))))))</f>
        <v>1</v>
      </c>
      <c r="F278">
        <v>1</v>
      </c>
      <c r="G278">
        <v>277</v>
      </c>
      <c r="H278">
        <v>1</v>
      </c>
      <c r="I278" s="1">
        <f>INDEX('Tela de entrada'!$C$20:$C$763,MATCH(G278,'Tela de entrada'!$B$20:$B$763,0),1)</f>
        <v>34</v>
      </c>
      <c r="J278">
        <v>0</v>
      </c>
      <c r="K278">
        <f t="shared" si="26"/>
        <v>34</v>
      </c>
      <c r="L278" s="1">
        <f>SUMIFS('Contrato Flexível Percentual'!$R$2:$R$745,'Contrato Flexível Percentual'!$C$2:$C$745,'Contrato Flexível Prioridade'!F278,'Contrato Flexível Percentual'!$D$2:$D$745,'Contrato Flexível Prioridade'!G278)+SUMIFS('Contrato Firme'!N$2:N$745,'Contrato Firme'!$C$2:$C$745,'Contrato Flexível Prioridade'!F278,'Contrato Flexível Percentual'!$D$2:$D$745,'Contrato Flexível Prioridade'!G278)+'Tela de entrada'!$O$13+'Tela de entrada'!$S$13</f>
        <v>19.601597423860053</v>
      </c>
      <c r="M278" s="1">
        <f t="shared" si="27"/>
        <v>14.398402576139947</v>
      </c>
      <c r="N278" s="1">
        <f>IF(D278=1,'Tela de entrada'!$O$14-'Tela de entrada'!$O$13,'Tela de entrada'!$S$14-'Tela de entrada'!$S$13)</f>
        <v>15</v>
      </c>
      <c r="O278" s="1">
        <f t="shared" si="28"/>
        <v>14.398402576139947</v>
      </c>
      <c r="P278" s="1">
        <f t="shared" si="29"/>
        <v>14.398402576139947</v>
      </c>
      <c r="Q278" s="1">
        <f>IF(D278=1,'Tela de entrada'!$O$13+P278,'Tela de entrada'!$S$13+P278)</f>
        <v>14.398402576139947</v>
      </c>
    </row>
    <row r="279" spans="1:17" x14ac:dyDescent="0.25">
      <c r="A279" t="str">
        <f t="shared" si="30"/>
        <v>Contrato 1</v>
      </c>
      <c r="B279" t="str">
        <f t="shared" si="31"/>
        <v>Contrato 1278</v>
      </c>
      <c r="C279">
        <v>1</v>
      </c>
      <c r="D279">
        <v>1</v>
      </c>
      <c r="E279">
        <f>IF(AND(A279='Tela de entrada'!$R$12,'Tela de entrada'!$S$15=1),1,IF(AND(A279='Tela de entrada'!$R$12,'Tela de entrada'!$S$15="",'Tela de entrada'!$O$15=2),1,IF(AND('Tela de entrada'!$R$12='Contrato Flexível Prioridade'!A279,'Tela de entrada'!$S$15="",'Tela de entrada'!$O$15=""),2,IF(AND(A279='Tela de entrada'!$N$12,'Tela de entrada'!$O$15=1),1,IF(AND('Tela de entrada'!$N$12='Contrato Flexível Prioridade'!A279,'Tela de entrada'!$O$15=2),2,IF(AND('Tela de entrada'!$N$12='Contrato Flexível Prioridade'!A279,'Tela de entrada'!$O$15="",'Tela de entrada'!$S$15&lt;&gt;1),1,IF(AND('Tela de entrada'!$N$12='Contrato Flexível Prioridade'!A279,'Tela de entrada'!$S$15=""),1,2)))))))</f>
        <v>1</v>
      </c>
      <c r="F279">
        <v>1</v>
      </c>
      <c r="G279">
        <v>278</v>
      </c>
      <c r="H279">
        <v>1</v>
      </c>
      <c r="I279" s="1">
        <f>INDEX('Tela de entrada'!$C$20:$C$763,MATCH(G279,'Tela de entrada'!$B$20:$B$763,0),1)</f>
        <v>33</v>
      </c>
      <c r="J279">
        <v>0</v>
      </c>
      <c r="K279">
        <f t="shared" si="26"/>
        <v>33</v>
      </c>
      <c r="L279" s="1">
        <f>SUMIFS('Contrato Flexível Percentual'!$R$2:$R$745,'Contrato Flexível Percentual'!$C$2:$C$745,'Contrato Flexível Prioridade'!F279,'Contrato Flexível Percentual'!$D$2:$D$745,'Contrato Flexível Prioridade'!G279)+SUMIFS('Contrato Firme'!N$2:N$745,'Contrato Firme'!$C$2:$C$745,'Contrato Flexível Prioridade'!F279,'Contrato Flexível Percentual'!$D$2:$D$745,'Contrato Flexível Prioridade'!G279)+'Tela de entrada'!$O$13+'Tela de entrada'!$S$13</f>
        <v>19.053890893960364</v>
      </c>
      <c r="M279" s="1">
        <f t="shared" si="27"/>
        <v>13.946109106039636</v>
      </c>
      <c r="N279" s="1">
        <f>IF(D279=1,'Tela de entrada'!$O$14-'Tela de entrada'!$O$13,'Tela de entrada'!$S$14-'Tela de entrada'!$S$13)</f>
        <v>15</v>
      </c>
      <c r="O279" s="1">
        <f t="shared" si="28"/>
        <v>13.946109106039636</v>
      </c>
      <c r="P279" s="1">
        <f t="shared" si="29"/>
        <v>13.946109106039636</v>
      </c>
      <c r="Q279" s="1">
        <f>IF(D279=1,'Tela de entrada'!$O$13+P279,'Tela de entrada'!$S$13+P279)</f>
        <v>13.946109106039636</v>
      </c>
    </row>
    <row r="280" spans="1:17" x14ac:dyDescent="0.25">
      <c r="A280" t="str">
        <f t="shared" si="30"/>
        <v>Contrato 1</v>
      </c>
      <c r="B280" t="str">
        <f t="shared" si="31"/>
        <v>Contrato 1279</v>
      </c>
      <c r="C280">
        <v>1</v>
      </c>
      <c r="D280">
        <v>1</v>
      </c>
      <c r="E280">
        <f>IF(AND(A280='Tela de entrada'!$R$12,'Tela de entrada'!$S$15=1),1,IF(AND(A280='Tela de entrada'!$R$12,'Tela de entrada'!$S$15="",'Tela de entrada'!$O$15=2),1,IF(AND('Tela de entrada'!$R$12='Contrato Flexível Prioridade'!A280,'Tela de entrada'!$S$15="",'Tela de entrada'!$O$15=""),2,IF(AND(A280='Tela de entrada'!$N$12,'Tela de entrada'!$O$15=1),1,IF(AND('Tela de entrada'!$N$12='Contrato Flexível Prioridade'!A280,'Tela de entrada'!$O$15=2),2,IF(AND('Tela de entrada'!$N$12='Contrato Flexível Prioridade'!A280,'Tela de entrada'!$O$15="",'Tela de entrada'!$S$15&lt;&gt;1),1,IF(AND('Tela de entrada'!$N$12='Contrato Flexível Prioridade'!A280,'Tela de entrada'!$S$15=""),1,2)))))))</f>
        <v>1</v>
      </c>
      <c r="F280">
        <v>1</v>
      </c>
      <c r="G280">
        <v>279</v>
      </c>
      <c r="H280">
        <v>1</v>
      </c>
      <c r="I280" s="1">
        <f>INDEX('Tela de entrada'!$C$20:$C$763,MATCH(G280,'Tela de entrada'!$B$20:$B$763,0),1)</f>
        <v>27</v>
      </c>
      <c r="J280">
        <v>0</v>
      </c>
      <c r="K280">
        <f t="shared" si="26"/>
        <v>27</v>
      </c>
      <c r="L280" s="1">
        <f>SUMIFS('Contrato Flexível Percentual'!$R$2:$R$745,'Contrato Flexível Percentual'!$C$2:$C$745,'Contrato Flexível Prioridade'!F280,'Contrato Flexível Percentual'!$D$2:$D$745,'Contrato Flexível Prioridade'!G280)+SUMIFS('Contrato Firme'!N$2:N$745,'Contrato Firme'!$C$2:$C$745,'Contrato Flexível Prioridade'!F280,'Contrato Flexível Percentual'!$D$2:$D$745,'Contrato Flexível Prioridade'!G280)+'Tela de entrada'!$O$13+'Tela de entrada'!$S$13</f>
        <v>15.767651714562254</v>
      </c>
      <c r="M280" s="1">
        <f t="shared" si="27"/>
        <v>11.232348285437746</v>
      </c>
      <c r="N280" s="1">
        <f>IF(D280=1,'Tela de entrada'!$O$14-'Tela de entrada'!$O$13,'Tela de entrada'!$S$14-'Tela de entrada'!$S$13)</f>
        <v>15</v>
      </c>
      <c r="O280" s="1">
        <f t="shared" si="28"/>
        <v>11.232348285437746</v>
      </c>
      <c r="P280" s="1">
        <f t="shared" si="29"/>
        <v>11.232348285437746</v>
      </c>
      <c r="Q280" s="1">
        <f>IF(D280=1,'Tela de entrada'!$O$13+P280,'Tela de entrada'!$S$13+P280)</f>
        <v>11.232348285437746</v>
      </c>
    </row>
    <row r="281" spans="1:17" x14ac:dyDescent="0.25">
      <c r="A281" t="str">
        <f t="shared" si="30"/>
        <v>Contrato 1</v>
      </c>
      <c r="B281" t="str">
        <f t="shared" si="31"/>
        <v>Contrato 1280</v>
      </c>
      <c r="C281">
        <v>1</v>
      </c>
      <c r="D281">
        <v>1</v>
      </c>
      <c r="E281">
        <f>IF(AND(A281='Tela de entrada'!$R$12,'Tela de entrada'!$S$15=1),1,IF(AND(A281='Tela de entrada'!$R$12,'Tela de entrada'!$S$15="",'Tela de entrada'!$O$15=2),1,IF(AND('Tela de entrada'!$R$12='Contrato Flexível Prioridade'!A281,'Tela de entrada'!$S$15="",'Tela de entrada'!$O$15=""),2,IF(AND(A281='Tela de entrada'!$N$12,'Tela de entrada'!$O$15=1),1,IF(AND('Tela de entrada'!$N$12='Contrato Flexível Prioridade'!A281,'Tela de entrada'!$O$15=2),2,IF(AND('Tela de entrada'!$N$12='Contrato Flexível Prioridade'!A281,'Tela de entrada'!$O$15="",'Tela de entrada'!$S$15&lt;&gt;1),1,IF(AND('Tela de entrada'!$N$12='Contrato Flexível Prioridade'!A281,'Tela de entrada'!$S$15=""),1,2)))))))</f>
        <v>1</v>
      </c>
      <c r="F281">
        <v>1</v>
      </c>
      <c r="G281">
        <v>280</v>
      </c>
      <c r="H281">
        <v>1</v>
      </c>
      <c r="I281" s="1">
        <f>INDEX('Tela de entrada'!$C$20:$C$763,MATCH(G281,'Tela de entrada'!$B$20:$B$763,0),1)</f>
        <v>46</v>
      </c>
      <c r="J281">
        <v>0</v>
      </c>
      <c r="K281">
        <f t="shared" si="26"/>
        <v>46</v>
      </c>
      <c r="L281" s="1">
        <f>SUMIFS('Contrato Flexível Percentual'!$R$2:$R$745,'Contrato Flexível Percentual'!$C$2:$C$745,'Contrato Flexível Prioridade'!F281,'Contrato Flexível Percentual'!$D$2:$D$745,'Contrato Flexível Prioridade'!G281)+SUMIFS('Contrato Firme'!N$2:N$745,'Contrato Firme'!$C$2:$C$745,'Contrato Flexível Prioridade'!F281,'Contrato Flexível Percentual'!$D$2:$D$745,'Contrato Flexível Prioridade'!G281)+'Tela de entrada'!$O$13+'Tela de entrada'!$S$13</f>
        <v>24.2</v>
      </c>
      <c r="M281" s="1">
        <f t="shared" si="27"/>
        <v>21.8</v>
      </c>
      <c r="N281" s="1">
        <f>IF(D281=1,'Tela de entrada'!$O$14-'Tela de entrada'!$O$13,'Tela de entrada'!$S$14-'Tela de entrada'!$S$13)</f>
        <v>15</v>
      </c>
      <c r="O281" s="1">
        <f t="shared" si="28"/>
        <v>21.8</v>
      </c>
      <c r="P281" s="1">
        <f t="shared" si="29"/>
        <v>15</v>
      </c>
      <c r="Q281" s="1">
        <f>IF(D281=1,'Tela de entrada'!$O$13+P281,'Tela de entrada'!$S$13+P281)</f>
        <v>15</v>
      </c>
    </row>
    <row r="282" spans="1:17" x14ac:dyDescent="0.25">
      <c r="A282" t="str">
        <f t="shared" si="30"/>
        <v>Contrato 1</v>
      </c>
      <c r="B282" t="str">
        <f t="shared" si="31"/>
        <v>Contrato 1281</v>
      </c>
      <c r="C282">
        <v>1</v>
      </c>
      <c r="D282">
        <v>1</v>
      </c>
      <c r="E282">
        <f>IF(AND(A282='Tela de entrada'!$R$12,'Tela de entrada'!$S$15=1),1,IF(AND(A282='Tela de entrada'!$R$12,'Tela de entrada'!$S$15="",'Tela de entrada'!$O$15=2),1,IF(AND('Tela de entrada'!$R$12='Contrato Flexível Prioridade'!A282,'Tela de entrada'!$S$15="",'Tela de entrada'!$O$15=""),2,IF(AND(A282='Tela de entrada'!$N$12,'Tela de entrada'!$O$15=1),1,IF(AND('Tela de entrada'!$N$12='Contrato Flexível Prioridade'!A282,'Tela de entrada'!$O$15=2),2,IF(AND('Tela de entrada'!$N$12='Contrato Flexível Prioridade'!A282,'Tela de entrada'!$O$15="",'Tela de entrada'!$S$15&lt;&gt;1),1,IF(AND('Tela de entrada'!$N$12='Contrato Flexível Prioridade'!A282,'Tela de entrada'!$S$15=""),1,2)))))))</f>
        <v>1</v>
      </c>
      <c r="F282">
        <v>1</v>
      </c>
      <c r="G282">
        <v>281</v>
      </c>
      <c r="H282">
        <v>1</v>
      </c>
      <c r="I282" s="1">
        <f>INDEX('Tela de entrada'!$C$20:$C$763,MATCH(G282,'Tela de entrada'!$B$20:$B$763,0),1)</f>
        <v>15</v>
      </c>
      <c r="J282">
        <v>0</v>
      </c>
      <c r="K282">
        <f t="shared" si="26"/>
        <v>15</v>
      </c>
      <c r="L282" s="1">
        <f>SUMIFS('Contrato Flexível Percentual'!$R$2:$R$745,'Contrato Flexível Percentual'!$C$2:$C$745,'Contrato Flexível Prioridade'!F282,'Contrato Flexível Percentual'!$D$2:$D$745,'Contrato Flexível Prioridade'!G282)+SUMIFS('Contrato Firme'!N$2:N$745,'Contrato Firme'!$C$2:$C$745,'Contrato Flexível Prioridade'!F282,'Contrato Flexível Percentual'!$D$2:$D$745,'Contrato Flexível Prioridade'!G282)+'Tela de entrada'!$O$13+'Tela de entrada'!$S$13</f>
        <v>9.1951733557660269</v>
      </c>
      <c r="M282" s="1">
        <f t="shared" si="27"/>
        <v>5.8048266442339731</v>
      </c>
      <c r="N282" s="1">
        <f>IF(D282=1,'Tela de entrada'!$O$14-'Tela de entrada'!$O$13,'Tela de entrada'!$S$14-'Tela de entrada'!$S$13)</f>
        <v>15</v>
      </c>
      <c r="O282" s="1">
        <f t="shared" si="28"/>
        <v>5.8048266442339731</v>
      </c>
      <c r="P282" s="1">
        <f t="shared" si="29"/>
        <v>5.8048266442339731</v>
      </c>
      <c r="Q282" s="1">
        <f>IF(D282=1,'Tela de entrada'!$O$13+P282,'Tela de entrada'!$S$13+P282)</f>
        <v>5.8048266442339731</v>
      </c>
    </row>
    <row r="283" spans="1:17" x14ac:dyDescent="0.25">
      <c r="A283" t="str">
        <f t="shared" si="30"/>
        <v>Contrato 1</v>
      </c>
      <c r="B283" t="str">
        <f t="shared" si="31"/>
        <v>Contrato 1282</v>
      </c>
      <c r="C283">
        <v>1</v>
      </c>
      <c r="D283">
        <v>1</v>
      </c>
      <c r="E283">
        <f>IF(AND(A283='Tela de entrada'!$R$12,'Tela de entrada'!$S$15=1),1,IF(AND(A283='Tela de entrada'!$R$12,'Tela de entrada'!$S$15="",'Tela de entrada'!$O$15=2),1,IF(AND('Tela de entrada'!$R$12='Contrato Flexível Prioridade'!A283,'Tela de entrada'!$S$15="",'Tela de entrada'!$O$15=""),2,IF(AND(A283='Tela de entrada'!$N$12,'Tela de entrada'!$O$15=1),1,IF(AND('Tela de entrada'!$N$12='Contrato Flexível Prioridade'!A283,'Tela de entrada'!$O$15=2),2,IF(AND('Tela de entrada'!$N$12='Contrato Flexível Prioridade'!A283,'Tela de entrada'!$O$15="",'Tela de entrada'!$S$15&lt;&gt;1),1,IF(AND('Tela de entrada'!$N$12='Contrato Flexível Prioridade'!A283,'Tela de entrada'!$S$15=""),1,2)))))))</f>
        <v>1</v>
      </c>
      <c r="F283">
        <v>1</v>
      </c>
      <c r="G283">
        <v>282</v>
      </c>
      <c r="H283">
        <v>1</v>
      </c>
      <c r="I283" s="1">
        <f>INDEX('Tela de entrada'!$C$20:$C$763,MATCH(G283,'Tela de entrada'!$B$20:$B$763,0),1)</f>
        <v>9</v>
      </c>
      <c r="J283">
        <v>0</v>
      </c>
      <c r="K283">
        <f t="shared" si="26"/>
        <v>9</v>
      </c>
      <c r="L283" s="1">
        <f>SUMIFS('Contrato Flexível Percentual'!$R$2:$R$745,'Contrato Flexível Percentual'!$C$2:$C$745,'Contrato Flexível Prioridade'!F283,'Contrato Flexível Percentual'!$D$2:$D$745,'Contrato Flexível Prioridade'!G283)+SUMIFS('Contrato Firme'!N$2:N$745,'Contrato Firme'!$C$2:$C$745,'Contrato Flexível Prioridade'!F283,'Contrato Flexível Percentual'!$D$2:$D$745,'Contrato Flexível Prioridade'!G283)+'Tela de entrada'!$O$13+'Tela de entrada'!$S$13</f>
        <v>5.9089341763679135</v>
      </c>
      <c r="M283" s="1">
        <f t="shared" si="27"/>
        <v>3.0910658236320865</v>
      </c>
      <c r="N283" s="1">
        <f>IF(D283=1,'Tela de entrada'!$O$14-'Tela de entrada'!$O$13,'Tela de entrada'!$S$14-'Tela de entrada'!$S$13)</f>
        <v>15</v>
      </c>
      <c r="O283" s="1">
        <f t="shared" si="28"/>
        <v>3.0910658236320865</v>
      </c>
      <c r="P283" s="1">
        <f t="shared" si="29"/>
        <v>3.0910658236320865</v>
      </c>
      <c r="Q283" s="1">
        <f>IF(D283=1,'Tela de entrada'!$O$13+P283,'Tela de entrada'!$S$13+P283)</f>
        <v>3.0910658236320865</v>
      </c>
    </row>
    <row r="284" spans="1:17" x14ac:dyDescent="0.25">
      <c r="A284" t="str">
        <f t="shared" si="30"/>
        <v>Contrato 1</v>
      </c>
      <c r="B284" t="str">
        <f t="shared" si="31"/>
        <v>Contrato 1283</v>
      </c>
      <c r="C284">
        <v>1</v>
      </c>
      <c r="D284">
        <v>1</v>
      </c>
      <c r="E284">
        <f>IF(AND(A284='Tela de entrada'!$R$12,'Tela de entrada'!$S$15=1),1,IF(AND(A284='Tela de entrada'!$R$12,'Tela de entrada'!$S$15="",'Tela de entrada'!$O$15=2),1,IF(AND('Tela de entrada'!$R$12='Contrato Flexível Prioridade'!A284,'Tela de entrada'!$S$15="",'Tela de entrada'!$O$15=""),2,IF(AND(A284='Tela de entrada'!$N$12,'Tela de entrada'!$O$15=1),1,IF(AND('Tela de entrada'!$N$12='Contrato Flexível Prioridade'!A284,'Tela de entrada'!$O$15=2),2,IF(AND('Tela de entrada'!$N$12='Contrato Flexível Prioridade'!A284,'Tela de entrada'!$O$15="",'Tela de entrada'!$S$15&lt;&gt;1),1,IF(AND('Tela de entrada'!$N$12='Contrato Flexível Prioridade'!A284,'Tela de entrada'!$S$15=""),1,2)))))))</f>
        <v>1</v>
      </c>
      <c r="F284">
        <v>1</v>
      </c>
      <c r="G284">
        <v>283</v>
      </c>
      <c r="H284">
        <v>1</v>
      </c>
      <c r="I284" s="1">
        <f>INDEX('Tela de entrada'!$C$20:$C$763,MATCH(G284,'Tela de entrada'!$B$20:$B$763,0),1)</f>
        <v>44</v>
      </c>
      <c r="J284">
        <v>0</v>
      </c>
      <c r="K284">
        <f t="shared" si="26"/>
        <v>44</v>
      </c>
      <c r="L284" s="1">
        <f>SUMIFS('Contrato Flexível Percentual'!$R$2:$R$745,'Contrato Flexível Percentual'!$C$2:$C$745,'Contrato Flexível Prioridade'!F284,'Contrato Flexível Percentual'!$D$2:$D$745,'Contrato Flexível Prioridade'!G284)+SUMIFS('Contrato Firme'!N$2:N$745,'Contrato Firme'!$C$2:$C$745,'Contrato Flexível Prioridade'!F284,'Contrato Flexível Percentual'!$D$2:$D$745,'Contrato Flexível Prioridade'!G284)+'Tela de entrada'!$O$13+'Tela de entrada'!$S$13</f>
        <v>23.8</v>
      </c>
      <c r="M284" s="1">
        <f t="shared" si="27"/>
        <v>20.2</v>
      </c>
      <c r="N284" s="1">
        <f>IF(D284=1,'Tela de entrada'!$O$14-'Tela de entrada'!$O$13,'Tela de entrada'!$S$14-'Tela de entrada'!$S$13)</f>
        <v>15</v>
      </c>
      <c r="O284" s="1">
        <f t="shared" si="28"/>
        <v>20.2</v>
      </c>
      <c r="P284" s="1">
        <f t="shared" si="29"/>
        <v>15</v>
      </c>
      <c r="Q284" s="1">
        <f>IF(D284=1,'Tela de entrada'!$O$13+P284,'Tela de entrada'!$S$13+P284)</f>
        <v>15</v>
      </c>
    </row>
    <row r="285" spans="1:17" x14ac:dyDescent="0.25">
      <c r="A285" t="str">
        <f t="shared" si="30"/>
        <v>Contrato 1</v>
      </c>
      <c r="B285" t="str">
        <f t="shared" si="31"/>
        <v>Contrato 1284</v>
      </c>
      <c r="C285">
        <v>1</v>
      </c>
      <c r="D285">
        <v>1</v>
      </c>
      <c r="E285">
        <f>IF(AND(A285='Tela de entrada'!$R$12,'Tela de entrada'!$S$15=1),1,IF(AND(A285='Tela de entrada'!$R$12,'Tela de entrada'!$S$15="",'Tela de entrada'!$O$15=2),1,IF(AND('Tela de entrada'!$R$12='Contrato Flexível Prioridade'!A285,'Tela de entrada'!$S$15="",'Tela de entrada'!$O$15=""),2,IF(AND(A285='Tela de entrada'!$N$12,'Tela de entrada'!$O$15=1),1,IF(AND('Tela de entrada'!$N$12='Contrato Flexível Prioridade'!A285,'Tela de entrada'!$O$15=2),2,IF(AND('Tela de entrada'!$N$12='Contrato Flexível Prioridade'!A285,'Tela de entrada'!$O$15="",'Tela de entrada'!$S$15&lt;&gt;1),1,IF(AND('Tela de entrada'!$N$12='Contrato Flexível Prioridade'!A285,'Tela de entrada'!$S$15=""),1,2)))))))</f>
        <v>1</v>
      </c>
      <c r="F285">
        <v>1</v>
      </c>
      <c r="G285">
        <v>284</v>
      </c>
      <c r="H285">
        <v>1</v>
      </c>
      <c r="I285" s="1">
        <f>INDEX('Tela de entrada'!$C$20:$C$763,MATCH(G285,'Tela de entrada'!$B$20:$B$763,0),1)</f>
        <v>6</v>
      </c>
      <c r="J285">
        <v>0</v>
      </c>
      <c r="K285">
        <f t="shared" si="26"/>
        <v>6</v>
      </c>
      <c r="L285" s="1">
        <f>SUMIFS('Contrato Flexível Percentual'!$R$2:$R$745,'Contrato Flexível Percentual'!$C$2:$C$745,'Contrato Flexível Prioridade'!F285,'Contrato Flexível Percentual'!$D$2:$D$745,'Contrato Flexível Prioridade'!G285)+SUMIFS('Contrato Firme'!N$2:N$745,'Contrato Firme'!$C$2:$C$745,'Contrato Flexível Prioridade'!F285,'Contrato Flexível Percentual'!$D$2:$D$745,'Contrato Flexível Prioridade'!G285)+'Tela de entrada'!$O$13+'Tela de entrada'!$S$13</f>
        <v>4.9836603258165946</v>
      </c>
      <c r="M285" s="1">
        <f t="shared" si="27"/>
        <v>1.0163396741834054</v>
      </c>
      <c r="N285" s="1">
        <f>IF(D285=1,'Tela de entrada'!$O$14-'Tela de entrada'!$O$13,'Tela de entrada'!$S$14-'Tela de entrada'!$S$13)</f>
        <v>15</v>
      </c>
      <c r="O285" s="1">
        <f t="shared" si="28"/>
        <v>1.0163396741834054</v>
      </c>
      <c r="P285" s="1">
        <f t="shared" si="29"/>
        <v>1.0163396741834054</v>
      </c>
      <c r="Q285" s="1">
        <f>IF(D285=1,'Tela de entrada'!$O$13+P285,'Tela de entrada'!$S$13+P285)</f>
        <v>1.0163396741834054</v>
      </c>
    </row>
    <row r="286" spans="1:17" x14ac:dyDescent="0.25">
      <c r="A286" t="str">
        <f t="shared" si="30"/>
        <v>Contrato 1</v>
      </c>
      <c r="B286" t="str">
        <f t="shared" si="31"/>
        <v>Contrato 1285</v>
      </c>
      <c r="C286">
        <v>1</v>
      </c>
      <c r="D286">
        <v>1</v>
      </c>
      <c r="E286">
        <f>IF(AND(A286='Tela de entrada'!$R$12,'Tela de entrada'!$S$15=1),1,IF(AND(A286='Tela de entrada'!$R$12,'Tela de entrada'!$S$15="",'Tela de entrada'!$O$15=2),1,IF(AND('Tela de entrada'!$R$12='Contrato Flexível Prioridade'!A286,'Tela de entrada'!$S$15="",'Tela de entrada'!$O$15=""),2,IF(AND(A286='Tela de entrada'!$N$12,'Tela de entrada'!$O$15=1),1,IF(AND('Tela de entrada'!$N$12='Contrato Flexível Prioridade'!A286,'Tela de entrada'!$O$15=2),2,IF(AND('Tela de entrada'!$N$12='Contrato Flexível Prioridade'!A286,'Tela de entrada'!$O$15="",'Tela de entrada'!$S$15&lt;&gt;1),1,IF(AND('Tela de entrada'!$N$12='Contrato Flexível Prioridade'!A286,'Tela de entrada'!$S$15=""),1,2)))))))</f>
        <v>1</v>
      </c>
      <c r="F286">
        <v>1</v>
      </c>
      <c r="G286">
        <v>285</v>
      </c>
      <c r="H286">
        <v>1</v>
      </c>
      <c r="I286" s="1">
        <f>INDEX('Tela de entrada'!$C$20:$C$763,MATCH(G286,'Tela de entrada'!$B$20:$B$763,0),1)</f>
        <v>5</v>
      </c>
      <c r="J286">
        <v>0</v>
      </c>
      <c r="K286">
        <f t="shared" si="26"/>
        <v>5</v>
      </c>
      <c r="L286" s="1">
        <f>SUMIFS('Contrato Flexível Percentual'!$R$2:$R$745,'Contrato Flexível Percentual'!$C$2:$C$745,'Contrato Flexível Prioridade'!F286,'Contrato Flexível Percentual'!$D$2:$D$745,'Contrato Flexível Prioridade'!G286)+SUMIFS('Contrato Firme'!N$2:N$745,'Contrato Firme'!$C$2:$C$745,'Contrato Flexível Prioridade'!F286,'Contrato Flexível Percentual'!$D$2:$D$745,'Contrato Flexível Prioridade'!G286)+'Tela de entrada'!$O$13+'Tela de entrada'!$S$13</f>
        <v>4.7836603258165944</v>
      </c>
      <c r="M286" s="1">
        <f t="shared" si="27"/>
        <v>0.21633967418340561</v>
      </c>
      <c r="N286" s="1">
        <f>IF(D286=1,'Tela de entrada'!$O$14-'Tela de entrada'!$O$13,'Tela de entrada'!$S$14-'Tela de entrada'!$S$13)</f>
        <v>15</v>
      </c>
      <c r="O286" s="1">
        <f t="shared" si="28"/>
        <v>0.21633967418340561</v>
      </c>
      <c r="P286" s="1">
        <f t="shared" si="29"/>
        <v>0.21633967418340561</v>
      </c>
      <c r="Q286" s="1">
        <f>IF(D286=1,'Tela de entrada'!$O$13+P286,'Tela de entrada'!$S$13+P286)</f>
        <v>0.21633967418340561</v>
      </c>
    </row>
    <row r="287" spans="1:17" x14ac:dyDescent="0.25">
      <c r="A287" t="str">
        <f t="shared" si="30"/>
        <v>Contrato 1</v>
      </c>
      <c r="B287" t="str">
        <f t="shared" si="31"/>
        <v>Contrato 1286</v>
      </c>
      <c r="C287">
        <v>1</v>
      </c>
      <c r="D287">
        <v>1</v>
      </c>
      <c r="E287">
        <f>IF(AND(A287='Tela de entrada'!$R$12,'Tela de entrada'!$S$15=1),1,IF(AND(A287='Tela de entrada'!$R$12,'Tela de entrada'!$S$15="",'Tela de entrada'!$O$15=2),1,IF(AND('Tela de entrada'!$R$12='Contrato Flexível Prioridade'!A287,'Tela de entrada'!$S$15="",'Tela de entrada'!$O$15=""),2,IF(AND(A287='Tela de entrada'!$N$12,'Tela de entrada'!$O$15=1),1,IF(AND('Tela de entrada'!$N$12='Contrato Flexível Prioridade'!A287,'Tela de entrada'!$O$15=2),2,IF(AND('Tela de entrada'!$N$12='Contrato Flexível Prioridade'!A287,'Tela de entrada'!$O$15="",'Tela de entrada'!$S$15&lt;&gt;1),1,IF(AND('Tela de entrada'!$N$12='Contrato Flexível Prioridade'!A287,'Tela de entrada'!$S$15=""),1,2)))))))</f>
        <v>1</v>
      </c>
      <c r="F287">
        <v>1</v>
      </c>
      <c r="G287">
        <v>286</v>
      </c>
      <c r="H287">
        <v>1</v>
      </c>
      <c r="I287" s="1">
        <f>INDEX('Tela de entrada'!$C$20:$C$763,MATCH(G287,'Tela de entrada'!$B$20:$B$763,0),1)</f>
        <v>10</v>
      </c>
      <c r="J287">
        <v>0</v>
      </c>
      <c r="K287">
        <f t="shared" si="26"/>
        <v>10</v>
      </c>
      <c r="L287" s="1">
        <f>SUMIFS('Contrato Flexível Percentual'!$R$2:$R$745,'Contrato Flexível Percentual'!$C$2:$C$745,'Contrato Flexível Prioridade'!F287,'Contrato Flexível Percentual'!$D$2:$D$745,'Contrato Flexível Prioridade'!G287)+SUMIFS('Contrato Firme'!N$2:N$745,'Contrato Firme'!$C$2:$C$745,'Contrato Flexível Prioridade'!F287,'Contrato Flexível Percentual'!$D$2:$D$745,'Contrato Flexível Prioridade'!G287)+'Tela de entrada'!$O$13+'Tela de entrada'!$S$13</f>
        <v>6.4566407062675992</v>
      </c>
      <c r="M287" s="1">
        <f t="shared" si="27"/>
        <v>3.5433592937324008</v>
      </c>
      <c r="N287" s="1">
        <f>IF(D287=1,'Tela de entrada'!$O$14-'Tela de entrada'!$O$13,'Tela de entrada'!$S$14-'Tela de entrada'!$S$13)</f>
        <v>15</v>
      </c>
      <c r="O287" s="1">
        <f t="shared" si="28"/>
        <v>3.5433592937324008</v>
      </c>
      <c r="P287" s="1">
        <f t="shared" si="29"/>
        <v>3.5433592937324008</v>
      </c>
      <c r="Q287" s="1">
        <f>IF(D287=1,'Tela de entrada'!$O$13+P287,'Tela de entrada'!$S$13+P287)</f>
        <v>3.5433592937324008</v>
      </c>
    </row>
    <row r="288" spans="1:17" x14ac:dyDescent="0.25">
      <c r="A288" t="str">
        <f t="shared" si="30"/>
        <v>Contrato 1</v>
      </c>
      <c r="B288" t="str">
        <f t="shared" si="31"/>
        <v>Contrato 1287</v>
      </c>
      <c r="C288">
        <v>1</v>
      </c>
      <c r="D288">
        <v>1</v>
      </c>
      <c r="E288">
        <f>IF(AND(A288='Tela de entrada'!$R$12,'Tela de entrada'!$S$15=1),1,IF(AND(A288='Tela de entrada'!$R$12,'Tela de entrada'!$S$15="",'Tela de entrada'!$O$15=2),1,IF(AND('Tela de entrada'!$R$12='Contrato Flexível Prioridade'!A288,'Tela de entrada'!$S$15="",'Tela de entrada'!$O$15=""),2,IF(AND(A288='Tela de entrada'!$N$12,'Tela de entrada'!$O$15=1),1,IF(AND('Tela de entrada'!$N$12='Contrato Flexível Prioridade'!A288,'Tela de entrada'!$O$15=2),2,IF(AND('Tela de entrada'!$N$12='Contrato Flexível Prioridade'!A288,'Tela de entrada'!$O$15="",'Tela de entrada'!$S$15&lt;&gt;1),1,IF(AND('Tela de entrada'!$N$12='Contrato Flexível Prioridade'!A288,'Tela de entrada'!$S$15=""),1,2)))))))</f>
        <v>1</v>
      </c>
      <c r="F288">
        <v>1</v>
      </c>
      <c r="G288">
        <v>287</v>
      </c>
      <c r="H288">
        <v>1</v>
      </c>
      <c r="I288" s="1">
        <f>INDEX('Tela de entrada'!$C$20:$C$763,MATCH(G288,'Tela de entrada'!$B$20:$B$763,0),1)</f>
        <v>7</v>
      </c>
      <c r="J288">
        <v>0</v>
      </c>
      <c r="K288">
        <f t="shared" si="26"/>
        <v>7</v>
      </c>
      <c r="L288" s="1">
        <f>SUMIFS('Contrato Flexível Percentual'!$R$2:$R$745,'Contrato Flexível Percentual'!$C$2:$C$745,'Contrato Flexível Prioridade'!F288,'Contrato Flexível Percentual'!$D$2:$D$745,'Contrato Flexível Prioridade'!G288)+SUMIFS('Contrato Firme'!N$2:N$745,'Contrato Firme'!$C$2:$C$745,'Contrato Flexível Prioridade'!F288,'Contrato Flexível Percentual'!$D$2:$D$745,'Contrato Flexível Prioridade'!G288)+'Tela de entrada'!$O$13+'Tela de entrada'!$S$13</f>
        <v>5.1836603258165947</v>
      </c>
      <c r="M288" s="1">
        <f t="shared" si="27"/>
        <v>1.8163396741834053</v>
      </c>
      <c r="N288" s="1">
        <f>IF(D288=1,'Tela de entrada'!$O$14-'Tela de entrada'!$O$13,'Tela de entrada'!$S$14-'Tela de entrada'!$S$13)</f>
        <v>15</v>
      </c>
      <c r="O288" s="1">
        <f t="shared" si="28"/>
        <v>1.8163396741834053</v>
      </c>
      <c r="P288" s="1">
        <f t="shared" si="29"/>
        <v>1.8163396741834053</v>
      </c>
      <c r="Q288" s="1">
        <f>IF(D288=1,'Tela de entrada'!$O$13+P288,'Tela de entrada'!$S$13+P288)</f>
        <v>1.8163396741834053</v>
      </c>
    </row>
    <row r="289" spans="1:17" x14ac:dyDescent="0.25">
      <c r="A289" t="str">
        <f t="shared" si="30"/>
        <v>Contrato 1</v>
      </c>
      <c r="B289" t="str">
        <f t="shared" si="31"/>
        <v>Contrato 1288</v>
      </c>
      <c r="C289">
        <v>1</v>
      </c>
      <c r="D289">
        <v>1</v>
      </c>
      <c r="E289">
        <f>IF(AND(A289='Tela de entrada'!$R$12,'Tela de entrada'!$S$15=1),1,IF(AND(A289='Tela de entrada'!$R$12,'Tela de entrada'!$S$15="",'Tela de entrada'!$O$15=2),1,IF(AND('Tela de entrada'!$R$12='Contrato Flexível Prioridade'!A289,'Tela de entrada'!$S$15="",'Tela de entrada'!$O$15=""),2,IF(AND(A289='Tela de entrada'!$N$12,'Tela de entrada'!$O$15=1),1,IF(AND('Tela de entrada'!$N$12='Contrato Flexível Prioridade'!A289,'Tela de entrada'!$O$15=2),2,IF(AND('Tela de entrada'!$N$12='Contrato Flexível Prioridade'!A289,'Tela de entrada'!$O$15="",'Tela de entrada'!$S$15&lt;&gt;1),1,IF(AND('Tela de entrada'!$N$12='Contrato Flexível Prioridade'!A289,'Tela de entrada'!$S$15=""),1,2)))))))</f>
        <v>1</v>
      </c>
      <c r="F289">
        <v>1</v>
      </c>
      <c r="G289">
        <v>288</v>
      </c>
      <c r="H289">
        <v>1</v>
      </c>
      <c r="I289" s="1">
        <f>INDEX('Tela de entrada'!$C$20:$C$763,MATCH(G289,'Tela de entrada'!$B$20:$B$763,0),1)</f>
        <v>29</v>
      </c>
      <c r="J289">
        <v>0</v>
      </c>
      <c r="K289">
        <f t="shared" si="26"/>
        <v>29</v>
      </c>
      <c r="L289" s="1">
        <f>SUMIFS('Contrato Flexível Percentual'!$R$2:$R$745,'Contrato Flexível Percentual'!$C$2:$C$745,'Contrato Flexível Prioridade'!F289,'Contrato Flexível Percentual'!$D$2:$D$745,'Contrato Flexível Prioridade'!G289)+SUMIFS('Contrato Firme'!N$2:N$745,'Contrato Firme'!$C$2:$C$745,'Contrato Flexível Prioridade'!F289,'Contrato Flexível Percentual'!$D$2:$D$745,'Contrato Flexível Prioridade'!G289)+'Tela de entrada'!$O$13+'Tela de entrada'!$S$13</f>
        <v>16.863064774361622</v>
      </c>
      <c r="M289" s="1">
        <f t="shared" si="27"/>
        <v>12.136935225638378</v>
      </c>
      <c r="N289" s="1">
        <f>IF(D289=1,'Tela de entrada'!$O$14-'Tela de entrada'!$O$13,'Tela de entrada'!$S$14-'Tela de entrada'!$S$13)</f>
        <v>15</v>
      </c>
      <c r="O289" s="1">
        <f t="shared" si="28"/>
        <v>12.136935225638378</v>
      </c>
      <c r="P289" s="1">
        <f t="shared" si="29"/>
        <v>12.136935225638378</v>
      </c>
      <c r="Q289" s="1">
        <f>IF(D289=1,'Tela de entrada'!$O$13+P289,'Tela de entrada'!$S$13+P289)</f>
        <v>12.136935225638378</v>
      </c>
    </row>
    <row r="290" spans="1:17" x14ac:dyDescent="0.25">
      <c r="A290" t="str">
        <f t="shared" si="30"/>
        <v>Contrato 1</v>
      </c>
      <c r="B290" t="str">
        <f t="shared" si="31"/>
        <v>Contrato 1289</v>
      </c>
      <c r="C290">
        <v>1</v>
      </c>
      <c r="D290">
        <v>1</v>
      </c>
      <c r="E290">
        <f>IF(AND(A290='Tela de entrada'!$R$12,'Tela de entrada'!$S$15=1),1,IF(AND(A290='Tela de entrada'!$R$12,'Tela de entrada'!$S$15="",'Tela de entrada'!$O$15=2),1,IF(AND('Tela de entrada'!$R$12='Contrato Flexível Prioridade'!A290,'Tela de entrada'!$S$15="",'Tela de entrada'!$O$15=""),2,IF(AND(A290='Tela de entrada'!$N$12,'Tela de entrada'!$O$15=1),1,IF(AND('Tela de entrada'!$N$12='Contrato Flexível Prioridade'!A290,'Tela de entrada'!$O$15=2),2,IF(AND('Tela de entrada'!$N$12='Contrato Flexível Prioridade'!A290,'Tela de entrada'!$O$15="",'Tela de entrada'!$S$15&lt;&gt;1),1,IF(AND('Tela de entrada'!$N$12='Contrato Flexível Prioridade'!A290,'Tela de entrada'!$S$15=""),1,2)))))))</f>
        <v>1</v>
      </c>
      <c r="F290">
        <v>1</v>
      </c>
      <c r="G290">
        <v>289</v>
      </c>
      <c r="H290">
        <v>1</v>
      </c>
      <c r="I290" s="1">
        <f>INDEX('Tela de entrada'!$C$20:$C$763,MATCH(G290,'Tela de entrada'!$B$20:$B$763,0),1)</f>
        <v>33</v>
      </c>
      <c r="J290">
        <v>0</v>
      </c>
      <c r="K290">
        <f t="shared" si="26"/>
        <v>33</v>
      </c>
      <c r="L290" s="1">
        <f>SUMIFS('Contrato Flexível Percentual'!$R$2:$R$745,'Contrato Flexível Percentual'!$C$2:$C$745,'Contrato Flexível Prioridade'!F290,'Contrato Flexível Percentual'!$D$2:$D$745,'Contrato Flexível Prioridade'!G290)+SUMIFS('Contrato Firme'!N$2:N$745,'Contrato Firme'!$C$2:$C$745,'Contrato Flexível Prioridade'!F290,'Contrato Flexível Percentual'!$D$2:$D$745,'Contrato Flexível Prioridade'!G290)+'Tela de entrada'!$O$13+'Tela de entrada'!$S$13</f>
        <v>19.053890893960364</v>
      </c>
      <c r="M290" s="1">
        <f t="shared" si="27"/>
        <v>13.946109106039636</v>
      </c>
      <c r="N290" s="1">
        <f>IF(D290=1,'Tela de entrada'!$O$14-'Tela de entrada'!$O$13,'Tela de entrada'!$S$14-'Tela de entrada'!$S$13)</f>
        <v>15</v>
      </c>
      <c r="O290" s="1">
        <f t="shared" si="28"/>
        <v>13.946109106039636</v>
      </c>
      <c r="P290" s="1">
        <f t="shared" si="29"/>
        <v>13.946109106039636</v>
      </c>
      <c r="Q290" s="1">
        <f>IF(D290=1,'Tela de entrada'!$O$13+P290,'Tela de entrada'!$S$13+P290)</f>
        <v>13.946109106039636</v>
      </c>
    </row>
    <row r="291" spans="1:17" x14ac:dyDescent="0.25">
      <c r="A291" t="str">
        <f t="shared" si="30"/>
        <v>Contrato 1</v>
      </c>
      <c r="B291" t="str">
        <f t="shared" si="31"/>
        <v>Contrato 1290</v>
      </c>
      <c r="C291">
        <v>1</v>
      </c>
      <c r="D291">
        <v>1</v>
      </c>
      <c r="E291">
        <f>IF(AND(A291='Tela de entrada'!$R$12,'Tela de entrada'!$S$15=1),1,IF(AND(A291='Tela de entrada'!$R$12,'Tela de entrada'!$S$15="",'Tela de entrada'!$O$15=2),1,IF(AND('Tela de entrada'!$R$12='Contrato Flexível Prioridade'!A291,'Tela de entrada'!$S$15="",'Tela de entrada'!$O$15=""),2,IF(AND(A291='Tela de entrada'!$N$12,'Tela de entrada'!$O$15=1),1,IF(AND('Tela de entrada'!$N$12='Contrato Flexível Prioridade'!A291,'Tela de entrada'!$O$15=2),2,IF(AND('Tela de entrada'!$N$12='Contrato Flexível Prioridade'!A291,'Tela de entrada'!$O$15="",'Tela de entrada'!$S$15&lt;&gt;1),1,IF(AND('Tela de entrada'!$N$12='Contrato Flexível Prioridade'!A291,'Tela de entrada'!$S$15=""),1,2)))))))</f>
        <v>1</v>
      </c>
      <c r="F291">
        <v>1</v>
      </c>
      <c r="G291">
        <v>290</v>
      </c>
      <c r="H291">
        <v>1</v>
      </c>
      <c r="I291" s="1">
        <f>INDEX('Tela de entrada'!$C$20:$C$763,MATCH(G291,'Tela de entrada'!$B$20:$B$763,0),1)</f>
        <v>15</v>
      </c>
      <c r="J291">
        <v>0</v>
      </c>
      <c r="K291">
        <f t="shared" si="26"/>
        <v>15</v>
      </c>
      <c r="L291" s="1">
        <f>SUMIFS('Contrato Flexível Percentual'!$R$2:$R$745,'Contrato Flexível Percentual'!$C$2:$C$745,'Contrato Flexível Prioridade'!F291,'Contrato Flexível Percentual'!$D$2:$D$745,'Contrato Flexível Prioridade'!G291)+SUMIFS('Contrato Firme'!N$2:N$745,'Contrato Firme'!$C$2:$C$745,'Contrato Flexível Prioridade'!F291,'Contrato Flexível Percentual'!$D$2:$D$745,'Contrato Flexível Prioridade'!G291)+'Tela de entrada'!$O$13+'Tela de entrada'!$S$13</f>
        <v>9.1951733557660269</v>
      </c>
      <c r="M291" s="1">
        <f t="shared" si="27"/>
        <v>5.8048266442339731</v>
      </c>
      <c r="N291" s="1">
        <f>IF(D291=1,'Tela de entrada'!$O$14-'Tela de entrada'!$O$13,'Tela de entrada'!$S$14-'Tela de entrada'!$S$13)</f>
        <v>15</v>
      </c>
      <c r="O291" s="1">
        <f t="shared" si="28"/>
        <v>5.8048266442339731</v>
      </c>
      <c r="P291" s="1">
        <f t="shared" si="29"/>
        <v>5.8048266442339731</v>
      </c>
      <c r="Q291" s="1">
        <f>IF(D291=1,'Tela de entrada'!$O$13+P291,'Tela de entrada'!$S$13+P291)</f>
        <v>5.8048266442339731</v>
      </c>
    </row>
    <row r="292" spans="1:17" x14ac:dyDescent="0.25">
      <c r="A292" t="str">
        <f t="shared" si="30"/>
        <v>Contrato 1</v>
      </c>
      <c r="B292" t="str">
        <f t="shared" si="31"/>
        <v>Contrato 1291</v>
      </c>
      <c r="C292">
        <v>1</v>
      </c>
      <c r="D292">
        <v>1</v>
      </c>
      <c r="E292">
        <f>IF(AND(A292='Tela de entrada'!$R$12,'Tela de entrada'!$S$15=1),1,IF(AND(A292='Tela de entrada'!$R$12,'Tela de entrada'!$S$15="",'Tela de entrada'!$O$15=2),1,IF(AND('Tela de entrada'!$R$12='Contrato Flexível Prioridade'!A292,'Tela de entrada'!$S$15="",'Tela de entrada'!$O$15=""),2,IF(AND(A292='Tela de entrada'!$N$12,'Tela de entrada'!$O$15=1),1,IF(AND('Tela de entrada'!$N$12='Contrato Flexível Prioridade'!A292,'Tela de entrada'!$O$15=2),2,IF(AND('Tela de entrada'!$N$12='Contrato Flexível Prioridade'!A292,'Tela de entrada'!$O$15="",'Tela de entrada'!$S$15&lt;&gt;1),1,IF(AND('Tela de entrada'!$N$12='Contrato Flexível Prioridade'!A292,'Tela de entrada'!$S$15=""),1,2)))))))</f>
        <v>1</v>
      </c>
      <c r="F292">
        <v>1</v>
      </c>
      <c r="G292">
        <v>291</v>
      </c>
      <c r="H292">
        <v>1</v>
      </c>
      <c r="I292" s="1">
        <f>INDEX('Tela de entrada'!$C$20:$C$763,MATCH(G292,'Tela de entrada'!$B$20:$B$763,0),1)</f>
        <v>43</v>
      </c>
      <c r="J292">
        <v>0</v>
      </c>
      <c r="K292">
        <f t="shared" si="26"/>
        <v>43</v>
      </c>
      <c r="L292" s="1">
        <f>SUMIFS('Contrato Flexível Percentual'!$R$2:$R$745,'Contrato Flexível Percentual'!$C$2:$C$745,'Contrato Flexível Prioridade'!F292,'Contrato Flexível Percentual'!$D$2:$D$745,'Contrato Flexível Prioridade'!G292)+SUMIFS('Contrato Firme'!N$2:N$745,'Contrato Firme'!$C$2:$C$745,'Contrato Flexível Prioridade'!F292,'Contrato Flexível Percentual'!$D$2:$D$745,'Contrato Flexível Prioridade'!G292)+'Tela de entrada'!$O$13+'Tela de entrada'!$S$13</f>
        <v>23.6</v>
      </c>
      <c r="M292" s="1">
        <f t="shared" si="27"/>
        <v>19.399999999999999</v>
      </c>
      <c r="N292" s="1">
        <f>IF(D292=1,'Tela de entrada'!$O$14-'Tela de entrada'!$O$13,'Tela de entrada'!$S$14-'Tela de entrada'!$S$13)</f>
        <v>15</v>
      </c>
      <c r="O292" s="1">
        <f t="shared" si="28"/>
        <v>19.399999999999999</v>
      </c>
      <c r="P292" s="1">
        <f t="shared" si="29"/>
        <v>15</v>
      </c>
      <c r="Q292" s="1">
        <f>IF(D292=1,'Tela de entrada'!$O$13+P292,'Tela de entrada'!$S$13+P292)</f>
        <v>15</v>
      </c>
    </row>
    <row r="293" spans="1:17" x14ac:dyDescent="0.25">
      <c r="A293" t="str">
        <f t="shared" si="30"/>
        <v>Contrato 1</v>
      </c>
      <c r="B293" t="str">
        <f t="shared" si="31"/>
        <v>Contrato 1292</v>
      </c>
      <c r="C293">
        <v>1</v>
      </c>
      <c r="D293">
        <v>1</v>
      </c>
      <c r="E293">
        <f>IF(AND(A293='Tela de entrada'!$R$12,'Tela de entrada'!$S$15=1),1,IF(AND(A293='Tela de entrada'!$R$12,'Tela de entrada'!$S$15="",'Tela de entrada'!$O$15=2),1,IF(AND('Tela de entrada'!$R$12='Contrato Flexível Prioridade'!A293,'Tela de entrada'!$S$15="",'Tela de entrada'!$O$15=""),2,IF(AND(A293='Tela de entrada'!$N$12,'Tela de entrada'!$O$15=1),1,IF(AND('Tela de entrada'!$N$12='Contrato Flexível Prioridade'!A293,'Tela de entrada'!$O$15=2),2,IF(AND('Tela de entrada'!$N$12='Contrato Flexível Prioridade'!A293,'Tela de entrada'!$O$15="",'Tela de entrada'!$S$15&lt;&gt;1),1,IF(AND('Tela de entrada'!$N$12='Contrato Flexível Prioridade'!A293,'Tela de entrada'!$S$15=""),1,2)))))))</f>
        <v>1</v>
      </c>
      <c r="F293">
        <v>1</v>
      </c>
      <c r="G293">
        <v>292</v>
      </c>
      <c r="H293">
        <v>1</v>
      </c>
      <c r="I293" s="1">
        <f>INDEX('Tela de entrada'!$C$20:$C$763,MATCH(G293,'Tela de entrada'!$B$20:$B$763,0),1)</f>
        <v>33</v>
      </c>
      <c r="J293">
        <v>0</v>
      </c>
      <c r="K293">
        <f t="shared" si="26"/>
        <v>33</v>
      </c>
      <c r="L293" s="1">
        <f>SUMIFS('Contrato Flexível Percentual'!$R$2:$R$745,'Contrato Flexível Percentual'!$C$2:$C$745,'Contrato Flexível Prioridade'!F293,'Contrato Flexível Percentual'!$D$2:$D$745,'Contrato Flexível Prioridade'!G293)+SUMIFS('Contrato Firme'!N$2:N$745,'Contrato Firme'!$C$2:$C$745,'Contrato Flexível Prioridade'!F293,'Contrato Flexível Percentual'!$D$2:$D$745,'Contrato Flexível Prioridade'!G293)+'Tela de entrada'!$O$13+'Tela de entrada'!$S$13</f>
        <v>19.053890893960364</v>
      </c>
      <c r="M293" s="1">
        <f t="shared" si="27"/>
        <v>13.946109106039636</v>
      </c>
      <c r="N293" s="1">
        <f>IF(D293=1,'Tela de entrada'!$O$14-'Tela de entrada'!$O$13,'Tela de entrada'!$S$14-'Tela de entrada'!$S$13)</f>
        <v>15</v>
      </c>
      <c r="O293" s="1">
        <f t="shared" si="28"/>
        <v>13.946109106039636</v>
      </c>
      <c r="P293" s="1">
        <f t="shared" si="29"/>
        <v>13.946109106039636</v>
      </c>
      <c r="Q293" s="1">
        <f>IF(D293=1,'Tela de entrada'!$O$13+P293,'Tela de entrada'!$S$13+P293)</f>
        <v>13.946109106039636</v>
      </c>
    </row>
    <row r="294" spans="1:17" x14ac:dyDescent="0.25">
      <c r="A294" t="str">
        <f t="shared" si="30"/>
        <v>Contrato 1</v>
      </c>
      <c r="B294" t="str">
        <f t="shared" si="31"/>
        <v>Contrato 1293</v>
      </c>
      <c r="C294">
        <v>1</v>
      </c>
      <c r="D294">
        <v>1</v>
      </c>
      <c r="E294">
        <f>IF(AND(A294='Tela de entrada'!$R$12,'Tela de entrada'!$S$15=1),1,IF(AND(A294='Tela de entrada'!$R$12,'Tela de entrada'!$S$15="",'Tela de entrada'!$O$15=2),1,IF(AND('Tela de entrada'!$R$12='Contrato Flexível Prioridade'!A294,'Tela de entrada'!$S$15="",'Tela de entrada'!$O$15=""),2,IF(AND(A294='Tela de entrada'!$N$12,'Tela de entrada'!$O$15=1),1,IF(AND('Tela de entrada'!$N$12='Contrato Flexível Prioridade'!A294,'Tela de entrada'!$O$15=2),2,IF(AND('Tela de entrada'!$N$12='Contrato Flexível Prioridade'!A294,'Tela de entrada'!$O$15="",'Tela de entrada'!$S$15&lt;&gt;1),1,IF(AND('Tela de entrada'!$N$12='Contrato Flexível Prioridade'!A294,'Tela de entrada'!$S$15=""),1,2)))))))</f>
        <v>1</v>
      </c>
      <c r="F294">
        <v>1</v>
      </c>
      <c r="G294">
        <v>293</v>
      </c>
      <c r="H294">
        <v>1</v>
      </c>
      <c r="I294" s="1">
        <f>INDEX('Tela de entrada'!$C$20:$C$763,MATCH(G294,'Tela de entrada'!$B$20:$B$763,0),1)</f>
        <v>7</v>
      </c>
      <c r="J294">
        <v>0</v>
      </c>
      <c r="K294">
        <f t="shared" si="26"/>
        <v>7</v>
      </c>
      <c r="L294" s="1">
        <f>SUMIFS('Contrato Flexível Percentual'!$R$2:$R$745,'Contrato Flexível Percentual'!$C$2:$C$745,'Contrato Flexível Prioridade'!F294,'Contrato Flexível Percentual'!$D$2:$D$745,'Contrato Flexível Prioridade'!G294)+SUMIFS('Contrato Firme'!N$2:N$745,'Contrato Firme'!$C$2:$C$745,'Contrato Flexível Prioridade'!F294,'Contrato Flexível Percentual'!$D$2:$D$745,'Contrato Flexível Prioridade'!G294)+'Tela de entrada'!$O$13+'Tela de entrada'!$S$13</f>
        <v>5.1836603258165947</v>
      </c>
      <c r="M294" s="1">
        <f t="shared" si="27"/>
        <v>1.8163396741834053</v>
      </c>
      <c r="N294" s="1">
        <f>IF(D294=1,'Tela de entrada'!$O$14-'Tela de entrada'!$O$13,'Tela de entrada'!$S$14-'Tela de entrada'!$S$13)</f>
        <v>15</v>
      </c>
      <c r="O294" s="1">
        <f t="shared" si="28"/>
        <v>1.8163396741834053</v>
      </c>
      <c r="P294" s="1">
        <f t="shared" si="29"/>
        <v>1.8163396741834053</v>
      </c>
      <c r="Q294" s="1">
        <f>IF(D294=1,'Tela de entrada'!$O$13+P294,'Tela de entrada'!$S$13+P294)</f>
        <v>1.8163396741834053</v>
      </c>
    </row>
    <row r="295" spans="1:17" x14ac:dyDescent="0.25">
      <c r="A295" t="str">
        <f t="shared" si="30"/>
        <v>Contrato 1</v>
      </c>
      <c r="B295" t="str">
        <f t="shared" si="31"/>
        <v>Contrato 1294</v>
      </c>
      <c r="C295">
        <v>1</v>
      </c>
      <c r="D295">
        <v>1</v>
      </c>
      <c r="E295">
        <f>IF(AND(A295='Tela de entrada'!$R$12,'Tela de entrada'!$S$15=1),1,IF(AND(A295='Tela de entrada'!$R$12,'Tela de entrada'!$S$15="",'Tela de entrada'!$O$15=2),1,IF(AND('Tela de entrada'!$R$12='Contrato Flexível Prioridade'!A295,'Tela de entrada'!$S$15="",'Tela de entrada'!$O$15=""),2,IF(AND(A295='Tela de entrada'!$N$12,'Tela de entrada'!$O$15=1),1,IF(AND('Tela de entrada'!$N$12='Contrato Flexível Prioridade'!A295,'Tela de entrada'!$O$15=2),2,IF(AND('Tela de entrada'!$N$12='Contrato Flexível Prioridade'!A295,'Tela de entrada'!$O$15="",'Tela de entrada'!$S$15&lt;&gt;1),1,IF(AND('Tela de entrada'!$N$12='Contrato Flexível Prioridade'!A295,'Tela de entrada'!$S$15=""),1,2)))))))</f>
        <v>1</v>
      </c>
      <c r="F295">
        <v>1</v>
      </c>
      <c r="G295">
        <v>294</v>
      </c>
      <c r="H295">
        <v>1</v>
      </c>
      <c r="I295" s="1">
        <f>INDEX('Tela de entrada'!$C$20:$C$763,MATCH(G295,'Tela de entrada'!$B$20:$B$763,0),1)</f>
        <v>46</v>
      </c>
      <c r="J295">
        <v>0</v>
      </c>
      <c r="K295">
        <f t="shared" si="26"/>
        <v>46</v>
      </c>
      <c r="L295" s="1">
        <f>SUMIFS('Contrato Flexível Percentual'!$R$2:$R$745,'Contrato Flexível Percentual'!$C$2:$C$745,'Contrato Flexível Prioridade'!F295,'Contrato Flexível Percentual'!$D$2:$D$745,'Contrato Flexível Prioridade'!G295)+SUMIFS('Contrato Firme'!N$2:N$745,'Contrato Firme'!$C$2:$C$745,'Contrato Flexível Prioridade'!F295,'Contrato Flexível Percentual'!$D$2:$D$745,'Contrato Flexível Prioridade'!G295)+'Tela de entrada'!$O$13+'Tela de entrada'!$S$13</f>
        <v>24.2</v>
      </c>
      <c r="M295" s="1">
        <f t="shared" si="27"/>
        <v>21.8</v>
      </c>
      <c r="N295" s="1">
        <f>IF(D295=1,'Tela de entrada'!$O$14-'Tela de entrada'!$O$13,'Tela de entrada'!$S$14-'Tela de entrada'!$S$13)</f>
        <v>15</v>
      </c>
      <c r="O295" s="1">
        <f t="shared" si="28"/>
        <v>21.8</v>
      </c>
      <c r="P295" s="1">
        <f t="shared" si="29"/>
        <v>15</v>
      </c>
      <c r="Q295" s="1">
        <f>IF(D295=1,'Tela de entrada'!$O$13+P295,'Tela de entrada'!$S$13+P295)</f>
        <v>15</v>
      </c>
    </row>
    <row r="296" spans="1:17" x14ac:dyDescent="0.25">
      <c r="A296" t="str">
        <f t="shared" si="30"/>
        <v>Contrato 1</v>
      </c>
      <c r="B296" t="str">
        <f t="shared" si="31"/>
        <v>Contrato 1295</v>
      </c>
      <c r="C296">
        <v>1</v>
      </c>
      <c r="D296">
        <v>1</v>
      </c>
      <c r="E296">
        <f>IF(AND(A296='Tela de entrada'!$R$12,'Tela de entrada'!$S$15=1),1,IF(AND(A296='Tela de entrada'!$R$12,'Tela de entrada'!$S$15="",'Tela de entrada'!$O$15=2),1,IF(AND('Tela de entrada'!$R$12='Contrato Flexível Prioridade'!A296,'Tela de entrada'!$S$15="",'Tela de entrada'!$O$15=""),2,IF(AND(A296='Tela de entrada'!$N$12,'Tela de entrada'!$O$15=1),1,IF(AND('Tela de entrada'!$N$12='Contrato Flexível Prioridade'!A296,'Tela de entrada'!$O$15=2),2,IF(AND('Tela de entrada'!$N$12='Contrato Flexível Prioridade'!A296,'Tela de entrada'!$O$15="",'Tela de entrada'!$S$15&lt;&gt;1),1,IF(AND('Tela de entrada'!$N$12='Contrato Flexível Prioridade'!A296,'Tela de entrada'!$S$15=""),1,2)))))))</f>
        <v>1</v>
      </c>
      <c r="F296">
        <v>1</v>
      </c>
      <c r="G296">
        <v>295</v>
      </c>
      <c r="H296">
        <v>1</v>
      </c>
      <c r="I296" s="1">
        <f>INDEX('Tela de entrada'!$C$20:$C$763,MATCH(G296,'Tela de entrada'!$B$20:$B$763,0),1)</f>
        <v>36</v>
      </c>
      <c r="J296">
        <v>0</v>
      </c>
      <c r="K296">
        <f t="shared" si="26"/>
        <v>36</v>
      </c>
      <c r="L296" s="1">
        <f>SUMIFS('Contrato Flexível Percentual'!$R$2:$R$745,'Contrato Flexível Percentual'!$C$2:$C$745,'Contrato Flexível Prioridade'!F296,'Contrato Flexível Percentual'!$D$2:$D$745,'Contrato Flexível Prioridade'!G296)+SUMIFS('Contrato Firme'!N$2:N$745,'Contrato Firme'!$C$2:$C$745,'Contrato Flexível Prioridade'!F296,'Contrato Flexível Percentual'!$D$2:$D$745,'Contrato Flexível Prioridade'!G296)+'Tela de entrada'!$O$13+'Tela de entrada'!$S$13</f>
        <v>20.697010483659422</v>
      </c>
      <c r="M296" s="1">
        <f t="shared" si="27"/>
        <v>15.302989516340578</v>
      </c>
      <c r="N296" s="1">
        <f>IF(D296=1,'Tela de entrada'!$O$14-'Tela de entrada'!$O$13,'Tela de entrada'!$S$14-'Tela de entrada'!$S$13)</f>
        <v>15</v>
      </c>
      <c r="O296" s="1">
        <f t="shared" si="28"/>
        <v>15.302989516340578</v>
      </c>
      <c r="P296" s="1">
        <f t="shared" si="29"/>
        <v>15</v>
      </c>
      <c r="Q296" s="1">
        <f>IF(D296=1,'Tela de entrada'!$O$13+P296,'Tela de entrada'!$S$13+P296)</f>
        <v>15</v>
      </c>
    </row>
    <row r="297" spans="1:17" x14ac:dyDescent="0.25">
      <c r="A297" t="str">
        <f t="shared" si="30"/>
        <v>Contrato 1</v>
      </c>
      <c r="B297" t="str">
        <f t="shared" si="31"/>
        <v>Contrato 1296</v>
      </c>
      <c r="C297">
        <v>1</v>
      </c>
      <c r="D297">
        <v>1</v>
      </c>
      <c r="E297">
        <f>IF(AND(A297='Tela de entrada'!$R$12,'Tela de entrada'!$S$15=1),1,IF(AND(A297='Tela de entrada'!$R$12,'Tela de entrada'!$S$15="",'Tela de entrada'!$O$15=2),1,IF(AND('Tela de entrada'!$R$12='Contrato Flexível Prioridade'!A297,'Tela de entrada'!$S$15="",'Tela de entrada'!$O$15=""),2,IF(AND(A297='Tela de entrada'!$N$12,'Tela de entrada'!$O$15=1),1,IF(AND('Tela de entrada'!$N$12='Contrato Flexível Prioridade'!A297,'Tela de entrada'!$O$15=2),2,IF(AND('Tela de entrada'!$N$12='Contrato Flexível Prioridade'!A297,'Tela de entrada'!$O$15="",'Tela de entrada'!$S$15&lt;&gt;1),1,IF(AND('Tela de entrada'!$N$12='Contrato Flexível Prioridade'!A297,'Tela de entrada'!$S$15=""),1,2)))))))</f>
        <v>1</v>
      </c>
      <c r="F297">
        <v>1</v>
      </c>
      <c r="G297">
        <v>296</v>
      </c>
      <c r="H297">
        <v>1</v>
      </c>
      <c r="I297" s="1">
        <f>INDEX('Tela de entrada'!$C$20:$C$763,MATCH(G297,'Tela de entrada'!$B$20:$B$763,0),1)</f>
        <v>38</v>
      </c>
      <c r="J297">
        <v>0</v>
      </c>
      <c r="K297">
        <f t="shared" si="26"/>
        <v>38</v>
      </c>
      <c r="L297" s="1">
        <f>SUMIFS('Contrato Flexível Percentual'!$R$2:$R$745,'Contrato Flexível Percentual'!$C$2:$C$745,'Contrato Flexível Prioridade'!F297,'Contrato Flexível Percentual'!$D$2:$D$745,'Contrato Flexível Prioridade'!G297)+SUMIFS('Contrato Firme'!N$2:N$745,'Contrato Firme'!$C$2:$C$745,'Contrato Flexível Prioridade'!F297,'Contrato Flexível Percentual'!$D$2:$D$745,'Contrato Flexível Prioridade'!G297)+'Tela de entrada'!$O$13+'Tela de entrada'!$S$13</f>
        <v>21.792423543458796</v>
      </c>
      <c r="M297" s="1">
        <f t="shared" si="27"/>
        <v>16.207576456541204</v>
      </c>
      <c r="N297" s="1">
        <f>IF(D297=1,'Tela de entrada'!$O$14-'Tela de entrada'!$O$13,'Tela de entrada'!$S$14-'Tela de entrada'!$S$13)</f>
        <v>15</v>
      </c>
      <c r="O297" s="1">
        <f t="shared" si="28"/>
        <v>16.207576456541204</v>
      </c>
      <c r="P297" s="1">
        <f t="shared" si="29"/>
        <v>15</v>
      </c>
      <c r="Q297" s="1">
        <f>IF(D297=1,'Tela de entrada'!$O$13+P297,'Tela de entrada'!$S$13+P297)</f>
        <v>15</v>
      </c>
    </row>
    <row r="298" spans="1:17" x14ac:dyDescent="0.25">
      <c r="A298" t="str">
        <f t="shared" si="30"/>
        <v>Contrato 1</v>
      </c>
      <c r="B298" t="str">
        <f t="shared" si="31"/>
        <v>Contrato 1297</v>
      </c>
      <c r="C298">
        <v>1</v>
      </c>
      <c r="D298">
        <v>1</v>
      </c>
      <c r="E298">
        <f>IF(AND(A298='Tela de entrada'!$R$12,'Tela de entrada'!$S$15=1),1,IF(AND(A298='Tela de entrada'!$R$12,'Tela de entrada'!$S$15="",'Tela de entrada'!$O$15=2),1,IF(AND('Tela de entrada'!$R$12='Contrato Flexível Prioridade'!A298,'Tela de entrada'!$S$15="",'Tela de entrada'!$O$15=""),2,IF(AND(A298='Tela de entrada'!$N$12,'Tela de entrada'!$O$15=1),1,IF(AND('Tela de entrada'!$N$12='Contrato Flexível Prioridade'!A298,'Tela de entrada'!$O$15=2),2,IF(AND('Tela de entrada'!$N$12='Contrato Flexível Prioridade'!A298,'Tela de entrada'!$O$15="",'Tela de entrada'!$S$15&lt;&gt;1),1,IF(AND('Tela de entrada'!$N$12='Contrato Flexível Prioridade'!A298,'Tela de entrada'!$S$15=""),1,2)))))))</f>
        <v>1</v>
      </c>
      <c r="F298">
        <v>1</v>
      </c>
      <c r="G298">
        <v>297</v>
      </c>
      <c r="H298">
        <v>1</v>
      </c>
      <c r="I298" s="1">
        <f>INDEX('Tela de entrada'!$C$20:$C$763,MATCH(G298,'Tela de entrada'!$B$20:$B$763,0),1)</f>
        <v>17</v>
      </c>
      <c r="J298">
        <v>0</v>
      </c>
      <c r="K298">
        <f t="shared" si="26"/>
        <v>17</v>
      </c>
      <c r="L298" s="1">
        <f>SUMIFS('Contrato Flexível Percentual'!$R$2:$R$745,'Contrato Flexível Percentual'!$C$2:$C$745,'Contrato Flexível Prioridade'!F298,'Contrato Flexível Percentual'!$D$2:$D$745,'Contrato Flexível Prioridade'!G298)+SUMIFS('Contrato Firme'!N$2:N$745,'Contrato Firme'!$C$2:$C$745,'Contrato Flexível Prioridade'!F298,'Contrato Flexível Percentual'!$D$2:$D$745,'Contrato Flexível Prioridade'!G298)+'Tela de entrada'!$O$13+'Tela de entrada'!$S$13</f>
        <v>10.290586415565398</v>
      </c>
      <c r="M298" s="1">
        <f t="shared" si="27"/>
        <v>6.7094135844346017</v>
      </c>
      <c r="N298" s="1">
        <f>IF(D298=1,'Tela de entrada'!$O$14-'Tela de entrada'!$O$13,'Tela de entrada'!$S$14-'Tela de entrada'!$S$13)</f>
        <v>15</v>
      </c>
      <c r="O298" s="1">
        <f t="shared" si="28"/>
        <v>6.7094135844346017</v>
      </c>
      <c r="P298" s="1">
        <f t="shared" si="29"/>
        <v>6.7094135844346017</v>
      </c>
      <c r="Q298" s="1">
        <f>IF(D298=1,'Tela de entrada'!$O$13+P298,'Tela de entrada'!$S$13+P298)</f>
        <v>6.7094135844346017</v>
      </c>
    </row>
    <row r="299" spans="1:17" x14ac:dyDescent="0.25">
      <c r="A299" t="str">
        <f t="shared" si="30"/>
        <v>Contrato 1</v>
      </c>
      <c r="B299" t="str">
        <f t="shared" si="31"/>
        <v>Contrato 1298</v>
      </c>
      <c r="C299">
        <v>1</v>
      </c>
      <c r="D299">
        <v>1</v>
      </c>
      <c r="E299">
        <f>IF(AND(A299='Tela de entrada'!$R$12,'Tela de entrada'!$S$15=1),1,IF(AND(A299='Tela de entrada'!$R$12,'Tela de entrada'!$S$15="",'Tela de entrada'!$O$15=2),1,IF(AND('Tela de entrada'!$R$12='Contrato Flexível Prioridade'!A299,'Tela de entrada'!$S$15="",'Tela de entrada'!$O$15=""),2,IF(AND(A299='Tela de entrada'!$N$12,'Tela de entrada'!$O$15=1),1,IF(AND('Tela de entrada'!$N$12='Contrato Flexível Prioridade'!A299,'Tela de entrada'!$O$15=2),2,IF(AND('Tela de entrada'!$N$12='Contrato Flexível Prioridade'!A299,'Tela de entrada'!$O$15="",'Tela de entrada'!$S$15&lt;&gt;1),1,IF(AND('Tela de entrada'!$N$12='Contrato Flexível Prioridade'!A299,'Tela de entrada'!$S$15=""),1,2)))))))</f>
        <v>1</v>
      </c>
      <c r="F299">
        <v>1</v>
      </c>
      <c r="G299">
        <v>298</v>
      </c>
      <c r="H299">
        <v>1</v>
      </c>
      <c r="I299" s="1">
        <f>INDEX('Tela de entrada'!$C$20:$C$763,MATCH(G299,'Tela de entrada'!$B$20:$B$763,0),1)</f>
        <v>41</v>
      </c>
      <c r="J299">
        <v>0</v>
      </c>
      <c r="K299">
        <f t="shared" si="26"/>
        <v>41</v>
      </c>
      <c r="L299" s="1">
        <f>SUMIFS('Contrato Flexível Percentual'!$R$2:$R$745,'Contrato Flexível Percentual'!$C$2:$C$745,'Contrato Flexível Prioridade'!F299,'Contrato Flexível Percentual'!$D$2:$D$745,'Contrato Flexível Prioridade'!G299)+SUMIFS('Contrato Firme'!N$2:N$745,'Contrato Firme'!$C$2:$C$745,'Contrato Flexível Prioridade'!F299,'Contrato Flexível Percentual'!$D$2:$D$745,'Contrato Flexível Prioridade'!G299)+'Tela de entrada'!$O$13+'Tela de entrada'!$S$13</f>
        <v>23.200000000000003</v>
      </c>
      <c r="M299" s="1">
        <f t="shared" si="27"/>
        <v>17.799999999999997</v>
      </c>
      <c r="N299" s="1">
        <f>IF(D299=1,'Tela de entrada'!$O$14-'Tela de entrada'!$O$13,'Tela de entrada'!$S$14-'Tela de entrada'!$S$13)</f>
        <v>15</v>
      </c>
      <c r="O299" s="1">
        <f t="shared" si="28"/>
        <v>17.799999999999997</v>
      </c>
      <c r="P299" s="1">
        <f t="shared" si="29"/>
        <v>15</v>
      </c>
      <c r="Q299" s="1">
        <f>IF(D299=1,'Tela de entrada'!$O$13+P299,'Tela de entrada'!$S$13+P299)</f>
        <v>15</v>
      </c>
    </row>
    <row r="300" spans="1:17" x14ac:dyDescent="0.25">
      <c r="A300" t="str">
        <f t="shared" si="30"/>
        <v>Contrato 1</v>
      </c>
      <c r="B300" t="str">
        <f t="shared" si="31"/>
        <v>Contrato 1299</v>
      </c>
      <c r="C300">
        <v>1</v>
      </c>
      <c r="D300">
        <v>1</v>
      </c>
      <c r="E300">
        <f>IF(AND(A300='Tela de entrada'!$R$12,'Tela de entrada'!$S$15=1),1,IF(AND(A300='Tela de entrada'!$R$12,'Tela de entrada'!$S$15="",'Tela de entrada'!$O$15=2),1,IF(AND('Tela de entrada'!$R$12='Contrato Flexível Prioridade'!A300,'Tela de entrada'!$S$15="",'Tela de entrada'!$O$15=""),2,IF(AND(A300='Tela de entrada'!$N$12,'Tela de entrada'!$O$15=1),1,IF(AND('Tela de entrada'!$N$12='Contrato Flexível Prioridade'!A300,'Tela de entrada'!$O$15=2),2,IF(AND('Tela de entrada'!$N$12='Contrato Flexível Prioridade'!A300,'Tela de entrada'!$O$15="",'Tela de entrada'!$S$15&lt;&gt;1),1,IF(AND('Tela de entrada'!$N$12='Contrato Flexível Prioridade'!A300,'Tela de entrada'!$S$15=""),1,2)))))))</f>
        <v>1</v>
      </c>
      <c r="F300">
        <v>1</v>
      </c>
      <c r="G300">
        <v>299</v>
      </c>
      <c r="H300">
        <v>1</v>
      </c>
      <c r="I300" s="1">
        <f>INDEX('Tela de entrada'!$C$20:$C$763,MATCH(G300,'Tela de entrada'!$B$20:$B$763,0),1)</f>
        <v>37</v>
      </c>
      <c r="J300">
        <v>0</v>
      </c>
      <c r="K300">
        <f t="shared" si="26"/>
        <v>37</v>
      </c>
      <c r="L300" s="1">
        <f>SUMIFS('Contrato Flexível Percentual'!$R$2:$R$745,'Contrato Flexível Percentual'!$C$2:$C$745,'Contrato Flexível Prioridade'!F300,'Contrato Flexível Percentual'!$D$2:$D$745,'Contrato Flexível Prioridade'!G300)+SUMIFS('Contrato Firme'!N$2:N$745,'Contrato Firme'!$C$2:$C$745,'Contrato Flexível Prioridade'!F300,'Contrato Flexível Percentual'!$D$2:$D$745,'Contrato Flexível Prioridade'!G300)+'Tela de entrada'!$O$13+'Tela de entrada'!$S$13</f>
        <v>21.244717013559111</v>
      </c>
      <c r="M300" s="1">
        <f t="shared" si="27"/>
        <v>15.755282986440889</v>
      </c>
      <c r="N300" s="1">
        <f>IF(D300=1,'Tela de entrada'!$O$14-'Tela de entrada'!$O$13,'Tela de entrada'!$S$14-'Tela de entrada'!$S$13)</f>
        <v>15</v>
      </c>
      <c r="O300" s="1">
        <f t="shared" si="28"/>
        <v>15.755282986440889</v>
      </c>
      <c r="P300" s="1">
        <f t="shared" si="29"/>
        <v>15</v>
      </c>
      <c r="Q300" s="1">
        <f>IF(D300=1,'Tela de entrada'!$O$13+P300,'Tela de entrada'!$S$13+P300)</f>
        <v>15</v>
      </c>
    </row>
    <row r="301" spans="1:17" x14ac:dyDescent="0.25">
      <c r="A301" t="str">
        <f t="shared" si="30"/>
        <v>Contrato 1</v>
      </c>
      <c r="B301" t="str">
        <f t="shared" si="31"/>
        <v>Contrato 1300</v>
      </c>
      <c r="C301">
        <v>1</v>
      </c>
      <c r="D301">
        <v>1</v>
      </c>
      <c r="E301">
        <f>IF(AND(A301='Tela de entrada'!$R$12,'Tela de entrada'!$S$15=1),1,IF(AND(A301='Tela de entrada'!$R$12,'Tela de entrada'!$S$15="",'Tela de entrada'!$O$15=2),1,IF(AND('Tela de entrada'!$R$12='Contrato Flexível Prioridade'!A301,'Tela de entrada'!$S$15="",'Tela de entrada'!$O$15=""),2,IF(AND(A301='Tela de entrada'!$N$12,'Tela de entrada'!$O$15=1),1,IF(AND('Tela de entrada'!$N$12='Contrato Flexível Prioridade'!A301,'Tela de entrada'!$O$15=2),2,IF(AND('Tela de entrada'!$N$12='Contrato Flexível Prioridade'!A301,'Tela de entrada'!$O$15="",'Tela de entrada'!$S$15&lt;&gt;1),1,IF(AND('Tela de entrada'!$N$12='Contrato Flexível Prioridade'!A301,'Tela de entrada'!$S$15=""),1,2)))))))</f>
        <v>1</v>
      </c>
      <c r="F301">
        <v>1</v>
      </c>
      <c r="G301">
        <v>300</v>
      </c>
      <c r="H301">
        <v>1</v>
      </c>
      <c r="I301" s="1">
        <f>INDEX('Tela de entrada'!$C$20:$C$763,MATCH(G301,'Tela de entrada'!$B$20:$B$763,0),1)</f>
        <v>33</v>
      </c>
      <c r="J301">
        <v>0</v>
      </c>
      <c r="K301">
        <f t="shared" si="26"/>
        <v>33</v>
      </c>
      <c r="L301" s="1">
        <f>SUMIFS('Contrato Flexível Percentual'!$R$2:$R$745,'Contrato Flexível Percentual'!$C$2:$C$745,'Contrato Flexível Prioridade'!F301,'Contrato Flexível Percentual'!$D$2:$D$745,'Contrato Flexível Prioridade'!G301)+SUMIFS('Contrato Firme'!N$2:N$745,'Contrato Firme'!$C$2:$C$745,'Contrato Flexível Prioridade'!F301,'Contrato Flexível Percentual'!$D$2:$D$745,'Contrato Flexível Prioridade'!G301)+'Tela de entrada'!$O$13+'Tela de entrada'!$S$13</f>
        <v>19.053890893960364</v>
      </c>
      <c r="M301" s="1">
        <f t="shared" si="27"/>
        <v>13.946109106039636</v>
      </c>
      <c r="N301" s="1">
        <f>IF(D301=1,'Tela de entrada'!$O$14-'Tela de entrada'!$O$13,'Tela de entrada'!$S$14-'Tela de entrada'!$S$13)</f>
        <v>15</v>
      </c>
      <c r="O301" s="1">
        <f t="shared" si="28"/>
        <v>13.946109106039636</v>
      </c>
      <c r="P301" s="1">
        <f t="shared" si="29"/>
        <v>13.946109106039636</v>
      </c>
      <c r="Q301" s="1">
        <f>IF(D301=1,'Tela de entrada'!$O$13+P301,'Tela de entrada'!$S$13+P301)</f>
        <v>13.946109106039636</v>
      </c>
    </row>
    <row r="302" spans="1:17" x14ac:dyDescent="0.25">
      <c r="A302" t="str">
        <f t="shared" si="30"/>
        <v>Contrato 1</v>
      </c>
      <c r="B302" t="str">
        <f t="shared" si="31"/>
        <v>Contrato 1301</v>
      </c>
      <c r="C302">
        <v>1</v>
      </c>
      <c r="D302">
        <v>1</v>
      </c>
      <c r="E302">
        <f>IF(AND(A302='Tela de entrada'!$R$12,'Tela de entrada'!$S$15=1),1,IF(AND(A302='Tela de entrada'!$R$12,'Tela de entrada'!$S$15="",'Tela de entrada'!$O$15=2),1,IF(AND('Tela de entrada'!$R$12='Contrato Flexível Prioridade'!A302,'Tela de entrada'!$S$15="",'Tela de entrada'!$O$15=""),2,IF(AND(A302='Tela de entrada'!$N$12,'Tela de entrada'!$O$15=1),1,IF(AND('Tela de entrada'!$N$12='Contrato Flexível Prioridade'!A302,'Tela de entrada'!$O$15=2),2,IF(AND('Tela de entrada'!$N$12='Contrato Flexível Prioridade'!A302,'Tela de entrada'!$O$15="",'Tela de entrada'!$S$15&lt;&gt;1),1,IF(AND('Tela de entrada'!$N$12='Contrato Flexível Prioridade'!A302,'Tela de entrada'!$S$15=""),1,2)))))))</f>
        <v>1</v>
      </c>
      <c r="F302">
        <v>1</v>
      </c>
      <c r="G302">
        <v>301</v>
      </c>
      <c r="H302">
        <v>1</v>
      </c>
      <c r="I302" s="1">
        <f>INDEX('Tela de entrada'!$C$20:$C$763,MATCH(G302,'Tela de entrada'!$B$20:$B$763,0),1)</f>
        <v>28</v>
      </c>
      <c r="J302">
        <v>0</v>
      </c>
      <c r="K302">
        <f t="shared" si="26"/>
        <v>28</v>
      </c>
      <c r="L302" s="1">
        <f>SUMIFS('Contrato Flexível Percentual'!$R$2:$R$745,'Contrato Flexível Percentual'!$C$2:$C$745,'Contrato Flexível Prioridade'!F302,'Contrato Flexível Percentual'!$D$2:$D$745,'Contrato Flexível Prioridade'!G302)+SUMIFS('Contrato Firme'!N$2:N$745,'Contrato Firme'!$C$2:$C$745,'Contrato Flexível Prioridade'!F302,'Contrato Flexível Percentual'!$D$2:$D$745,'Contrato Flexível Prioridade'!G302)+'Tela de entrada'!$O$13+'Tela de entrada'!$S$13</f>
        <v>16.31535824446194</v>
      </c>
      <c r="M302" s="1">
        <f t="shared" si="27"/>
        <v>11.68464175553806</v>
      </c>
      <c r="N302" s="1">
        <f>IF(D302=1,'Tela de entrada'!$O$14-'Tela de entrada'!$O$13,'Tela de entrada'!$S$14-'Tela de entrada'!$S$13)</f>
        <v>15</v>
      </c>
      <c r="O302" s="1">
        <f t="shared" si="28"/>
        <v>11.68464175553806</v>
      </c>
      <c r="P302" s="1">
        <f t="shared" si="29"/>
        <v>11.68464175553806</v>
      </c>
      <c r="Q302" s="1">
        <f>IF(D302=1,'Tela de entrada'!$O$13+P302,'Tela de entrada'!$S$13+P302)</f>
        <v>11.68464175553806</v>
      </c>
    </row>
    <row r="303" spans="1:17" x14ac:dyDescent="0.25">
      <c r="A303" t="str">
        <f t="shared" si="30"/>
        <v>Contrato 1</v>
      </c>
      <c r="B303" t="str">
        <f t="shared" si="31"/>
        <v>Contrato 1302</v>
      </c>
      <c r="C303">
        <v>1</v>
      </c>
      <c r="D303">
        <v>1</v>
      </c>
      <c r="E303">
        <f>IF(AND(A303='Tela de entrada'!$R$12,'Tela de entrada'!$S$15=1),1,IF(AND(A303='Tela de entrada'!$R$12,'Tela de entrada'!$S$15="",'Tela de entrada'!$O$15=2),1,IF(AND('Tela de entrada'!$R$12='Contrato Flexível Prioridade'!A303,'Tela de entrada'!$S$15="",'Tela de entrada'!$O$15=""),2,IF(AND(A303='Tela de entrada'!$N$12,'Tela de entrada'!$O$15=1),1,IF(AND('Tela de entrada'!$N$12='Contrato Flexível Prioridade'!A303,'Tela de entrada'!$O$15=2),2,IF(AND('Tela de entrada'!$N$12='Contrato Flexível Prioridade'!A303,'Tela de entrada'!$O$15="",'Tela de entrada'!$S$15&lt;&gt;1),1,IF(AND('Tela de entrada'!$N$12='Contrato Flexível Prioridade'!A303,'Tela de entrada'!$S$15=""),1,2)))))))</f>
        <v>1</v>
      </c>
      <c r="F303">
        <v>1</v>
      </c>
      <c r="G303">
        <v>302</v>
      </c>
      <c r="H303">
        <v>1</v>
      </c>
      <c r="I303" s="1">
        <f>INDEX('Tela de entrada'!$C$20:$C$763,MATCH(G303,'Tela de entrada'!$B$20:$B$763,0),1)</f>
        <v>15</v>
      </c>
      <c r="J303">
        <v>0</v>
      </c>
      <c r="K303">
        <f t="shared" si="26"/>
        <v>15</v>
      </c>
      <c r="L303" s="1">
        <f>SUMIFS('Contrato Flexível Percentual'!$R$2:$R$745,'Contrato Flexível Percentual'!$C$2:$C$745,'Contrato Flexível Prioridade'!F303,'Contrato Flexível Percentual'!$D$2:$D$745,'Contrato Flexível Prioridade'!G303)+SUMIFS('Contrato Firme'!N$2:N$745,'Contrato Firme'!$C$2:$C$745,'Contrato Flexível Prioridade'!F303,'Contrato Flexível Percentual'!$D$2:$D$745,'Contrato Flexível Prioridade'!G303)+'Tela de entrada'!$O$13+'Tela de entrada'!$S$13</f>
        <v>9.1951733557660269</v>
      </c>
      <c r="M303" s="1">
        <f t="shared" si="27"/>
        <v>5.8048266442339731</v>
      </c>
      <c r="N303" s="1">
        <f>IF(D303=1,'Tela de entrada'!$O$14-'Tela de entrada'!$O$13,'Tela de entrada'!$S$14-'Tela de entrada'!$S$13)</f>
        <v>15</v>
      </c>
      <c r="O303" s="1">
        <f t="shared" si="28"/>
        <v>5.8048266442339731</v>
      </c>
      <c r="P303" s="1">
        <f t="shared" si="29"/>
        <v>5.8048266442339731</v>
      </c>
      <c r="Q303" s="1">
        <f>IF(D303=1,'Tela de entrada'!$O$13+P303,'Tela de entrada'!$S$13+P303)</f>
        <v>5.8048266442339731</v>
      </c>
    </row>
    <row r="304" spans="1:17" x14ac:dyDescent="0.25">
      <c r="A304" t="str">
        <f t="shared" si="30"/>
        <v>Contrato 1</v>
      </c>
      <c r="B304" t="str">
        <f t="shared" si="31"/>
        <v>Contrato 1303</v>
      </c>
      <c r="C304">
        <v>1</v>
      </c>
      <c r="D304">
        <v>1</v>
      </c>
      <c r="E304">
        <f>IF(AND(A304='Tela de entrada'!$R$12,'Tela de entrada'!$S$15=1),1,IF(AND(A304='Tela de entrada'!$R$12,'Tela de entrada'!$S$15="",'Tela de entrada'!$O$15=2),1,IF(AND('Tela de entrada'!$R$12='Contrato Flexível Prioridade'!A304,'Tela de entrada'!$S$15="",'Tela de entrada'!$O$15=""),2,IF(AND(A304='Tela de entrada'!$N$12,'Tela de entrada'!$O$15=1),1,IF(AND('Tela de entrada'!$N$12='Contrato Flexível Prioridade'!A304,'Tela de entrada'!$O$15=2),2,IF(AND('Tela de entrada'!$N$12='Contrato Flexível Prioridade'!A304,'Tela de entrada'!$O$15="",'Tela de entrada'!$S$15&lt;&gt;1),1,IF(AND('Tela de entrada'!$N$12='Contrato Flexível Prioridade'!A304,'Tela de entrada'!$S$15=""),1,2)))))))</f>
        <v>1</v>
      </c>
      <c r="F304">
        <v>1</v>
      </c>
      <c r="G304">
        <v>303</v>
      </c>
      <c r="H304">
        <v>1</v>
      </c>
      <c r="I304" s="1">
        <f>INDEX('Tela de entrada'!$C$20:$C$763,MATCH(G304,'Tela de entrada'!$B$20:$B$763,0),1)</f>
        <v>23</v>
      </c>
      <c r="J304">
        <v>0</v>
      </c>
      <c r="K304">
        <f t="shared" si="26"/>
        <v>23</v>
      </c>
      <c r="L304" s="1">
        <f>SUMIFS('Contrato Flexível Percentual'!$R$2:$R$745,'Contrato Flexível Percentual'!$C$2:$C$745,'Contrato Flexível Prioridade'!F304,'Contrato Flexível Percentual'!$D$2:$D$745,'Contrato Flexível Prioridade'!G304)+SUMIFS('Contrato Firme'!N$2:N$745,'Contrato Firme'!$C$2:$C$745,'Contrato Flexível Prioridade'!F304,'Contrato Flexível Percentual'!$D$2:$D$745,'Contrato Flexível Prioridade'!G304)+'Tela de entrada'!$O$13+'Tela de entrada'!$S$13</f>
        <v>13.576825594963511</v>
      </c>
      <c r="M304" s="1">
        <f t="shared" si="27"/>
        <v>9.4231744050364892</v>
      </c>
      <c r="N304" s="1">
        <f>IF(D304=1,'Tela de entrada'!$O$14-'Tela de entrada'!$O$13,'Tela de entrada'!$S$14-'Tela de entrada'!$S$13)</f>
        <v>15</v>
      </c>
      <c r="O304" s="1">
        <f t="shared" si="28"/>
        <v>9.4231744050364892</v>
      </c>
      <c r="P304" s="1">
        <f t="shared" si="29"/>
        <v>9.4231744050364892</v>
      </c>
      <c r="Q304" s="1">
        <f>IF(D304=1,'Tela de entrada'!$O$13+P304,'Tela de entrada'!$S$13+P304)</f>
        <v>9.4231744050364892</v>
      </c>
    </row>
    <row r="305" spans="1:17" x14ac:dyDescent="0.25">
      <c r="A305" t="str">
        <f t="shared" si="30"/>
        <v>Contrato 1</v>
      </c>
      <c r="B305" t="str">
        <f t="shared" si="31"/>
        <v>Contrato 1304</v>
      </c>
      <c r="C305">
        <v>1</v>
      </c>
      <c r="D305">
        <v>1</v>
      </c>
      <c r="E305">
        <f>IF(AND(A305='Tela de entrada'!$R$12,'Tela de entrada'!$S$15=1),1,IF(AND(A305='Tela de entrada'!$R$12,'Tela de entrada'!$S$15="",'Tela de entrada'!$O$15=2),1,IF(AND('Tela de entrada'!$R$12='Contrato Flexível Prioridade'!A305,'Tela de entrada'!$S$15="",'Tela de entrada'!$O$15=""),2,IF(AND(A305='Tela de entrada'!$N$12,'Tela de entrada'!$O$15=1),1,IF(AND('Tela de entrada'!$N$12='Contrato Flexível Prioridade'!A305,'Tela de entrada'!$O$15=2),2,IF(AND('Tela de entrada'!$N$12='Contrato Flexível Prioridade'!A305,'Tela de entrada'!$O$15="",'Tela de entrada'!$S$15&lt;&gt;1),1,IF(AND('Tela de entrada'!$N$12='Contrato Flexível Prioridade'!A305,'Tela de entrada'!$S$15=""),1,2)))))))</f>
        <v>1</v>
      </c>
      <c r="F305">
        <v>1</v>
      </c>
      <c r="G305">
        <v>304</v>
      </c>
      <c r="H305">
        <v>1</v>
      </c>
      <c r="I305" s="1">
        <f>INDEX('Tela de entrada'!$C$20:$C$763,MATCH(G305,'Tela de entrada'!$B$20:$B$763,0),1)</f>
        <v>22</v>
      </c>
      <c r="J305">
        <v>0</v>
      </c>
      <c r="K305">
        <f t="shared" si="26"/>
        <v>22</v>
      </c>
      <c r="L305" s="1">
        <f>SUMIFS('Contrato Flexível Percentual'!$R$2:$R$745,'Contrato Flexível Percentual'!$C$2:$C$745,'Contrato Flexível Prioridade'!F305,'Contrato Flexível Percentual'!$D$2:$D$745,'Contrato Flexível Prioridade'!G305)+SUMIFS('Contrato Firme'!N$2:N$745,'Contrato Firme'!$C$2:$C$745,'Contrato Flexível Prioridade'!F305,'Contrato Flexível Percentual'!$D$2:$D$745,'Contrato Flexível Prioridade'!G305)+'Tela de entrada'!$O$13+'Tela de entrada'!$S$13</f>
        <v>13.029119065063828</v>
      </c>
      <c r="M305" s="1">
        <f t="shared" si="27"/>
        <v>8.9708809349361722</v>
      </c>
      <c r="N305" s="1">
        <f>IF(D305=1,'Tela de entrada'!$O$14-'Tela de entrada'!$O$13,'Tela de entrada'!$S$14-'Tela de entrada'!$S$13)</f>
        <v>15</v>
      </c>
      <c r="O305" s="1">
        <f t="shared" si="28"/>
        <v>8.9708809349361722</v>
      </c>
      <c r="P305" s="1">
        <f t="shared" si="29"/>
        <v>8.9708809349361722</v>
      </c>
      <c r="Q305" s="1">
        <f>IF(D305=1,'Tela de entrada'!$O$13+P305,'Tela de entrada'!$S$13+P305)</f>
        <v>8.9708809349361722</v>
      </c>
    </row>
    <row r="306" spans="1:17" x14ac:dyDescent="0.25">
      <c r="A306" t="str">
        <f t="shared" si="30"/>
        <v>Contrato 1</v>
      </c>
      <c r="B306" t="str">
        <f t="shared" si="31"/>
        <v>Contrato 1305</v>
      </c>
      <c r="C306">
        <v>1</v>
      </c>
      <c r="D306">
        <v>1</v>
      </c>
      <c r="E306">
        <f>IF(AND(A306='Tela de entrada'!$R$12,'Tela de entrada'!$S$15=1),1,IF(AND(A306='Tela de entrada'!$R$12,'Tela de entrada'!$S$15="",'Tela de entrada'!$O$15=2),1,IF(AND('Tela de entrada'!$R$12='Contrato Flexível Prioridade'!A306,'Tela de entrada'!$S$15="",'Tela de entrada'!$O$15=""),2,IF(AND(A306='Tela de entrada'!$N$12,'Tela de entrada'!$O$15=1),1,IF(AND('Tela de entrada'!$N$12='Contrato Flexível Prioridade'!A306,'Tela de entrada'!$O$15=2),2,IF(AND('Tela de entrada'!$N$12='Contrato Flexível Prioridade'!A306,'Tela de entrada'!$O$15="",'Tela de entrada'!$S$15&lt;&gt;1),1,IF(AND('Tela de entrada'!$N$12='Contrato Flexível Prioridade'!A306,'Tela de entrada'!$S$15=""),1,2)))))))</f>
        <v>1</v>
      </c>
      <c r="F306">
        <v>1</v>
      </c>
      <c r="G306">
        <v>305</v>
      </c>
      <c r="H306">
        <v>1</v>
      </c>
      <c r="I306" s="1">
        <f>INDEX('Tela de entrada'!$C$20:$C$763,MATCH(G306,'Tela de entrada'!$B$20:$B$763,0),1)</f>
        <v>28</v>
      </c>
      <c r="J306">
        <v>0</v>
      </c>
      <c r="K306">
        <f t="shared" si="26"/>
        <v>28</v>
      </c>
      <c r="L306" s="1">
        <f>SUMIFS('Contrato Flexível Percentual'!$R$2:$R$745,'Contrato Flexível Percentual'!$C$2:$C$745,'Contrato Flexível Prioridade'!F306,'Contrato Flexível Percentual'!$D$2:$D$745,'Contrato Flexível Prioridade'!G306)+SUMIFS('Contrato Firme'!N$2:N$745,'Contrato Firme'!$C$2:$C$745,'Contrato Flexível Prioridade'!F306,'Contrato Flexível Percentual'!$D$2:$D$745,'Contrato Flexível Prioridade'!G306)+'Tela de entrada'!$O$13+'Tela de entrada'!$S$13</f>
        <v>16.31535824446194</v>
      </c>
      <c r="M306" s="1">
        <f t="shared" si="27"/>
        <v>11.68464175553806</v>
      </c>
      <c r="N306" s="1">
        <f>IF(D306=1,'Tela de entrada'!$O$14-'Tela de entrada'!$O$13,'Tela de entrada'!$S$14-'Tela de entrada'!$S$13)</f>
        <v>15</v>
      </c>
      <c r="O306" s="1">
        <f t="shared" si="28"/>
        <v>11.68464175553806</v>
      </c>
      <c r="P306" s="1">
        <f t="shared" si="29"/>
        <v>11.68464175553806</v>
      </c>
      <c r="Q306" s="1">
        <f>IF(D306=1,'Tela de entrada'!$O$13+P306,'Tela de entrada'!$S$13+P306)</f>
        <v>11.68464175553806</v>
      </c>
    </row>
    <row r="307" spans="1:17" x14ac:dyDescent="0.25">
      <c r="A307" t="str">
        <f t="shared" si="30"/>
        <v>Contrato 1</v>
      </c>
      <c r="B307" t="str">
        <f t="shared" si="31"/>
        <v>Contrato 1306</v>
      </c>
      <c r="C307">
        <v>1</v>
      </c>
      <c r="D307">
        <v>1</v>
      </c>
      <c r="E307">
        <f>IF(AND(A307='Tela de entrada'!$R$12,'Tela de entrada'!$S$15=1),1,IF(AND(A307='Tela de entrada'!$R$12,'Tela de entrada'!$S$15="",'Tela de entrada'!$O$15=2),1,IF(AND('Tela de entrada'!$R$12='Contrato Flexível Prioridade'!A307,'Tela de entrada'!$S$15="",'Tela de entrada'!$O$15=""),2,IF(AND(A307='Tela de entrada'!$N$12,'Tela de entrada'!$O$15=1),1,IF(AND('Tela de entrada'!$N$12='Contrato Flexível Prioridade'!A307,'Tela de entrada'!$O$15=2),2,IF(AND('Tela de entrada'!$N$12='Contrato Flexível Prioridade'!A307,'Tela de entrada'!$O$15="",'Tela de entrada'!$S$15&lt;&gt;1),1,IF(AND('Tela de entrada'!$N$12='Contrato Flexível Prioridade'!A307,'Tela de entrada'!$S$15=""),1,2)))))))</f>
        <v>1</v>
      </c>
      <c r="F307">
        <v>1</v>
      </c>
      <c r="G307">
        <v>306</v>
      </c>
      <c r="H307">
        <v>1</v>
      </c>
      <c r="I307" s="1">
        <f>INDEX('Tela de entrada'!$C$20:$C$763,MATCH(G307,'Tela de entrada'!$B$20:$B$763,0),1)</f>
        <v>18</v>
      </c>
      <c r="J307">
        <v>0</v>
      </c>
      <c r="K307">
        <f t="shared" si="26"/>
        <v>18</v>
      </c>
      <c r="L307" s="1">
        <f>SUMIFS('Contrato Flexível Percentual'!$R$2:$R$745,'Contrato Flexível Percentual'!$C$2:$C$745,'Contrato Flexível Prioridade'!F307,'Contrato Flexível Percentual'!$D$2:$D$745,'Contrato Flexível Prioridade'!G307)+SUMIFS('Contrato Firme'!N$2:N$745,'Contrato Firme'!$C$2:$C$745,'Contrato Flexível Prioridade'!F307,'Contrato Flexível Percentual'!$D$2:$D$745,'Contrato Flexível Prioridade'!G307)+'Tela de entrada'!$O$13+'Tela de entrada'!$S$13</f>
        <v>10.838292945465083</v>
      </c>
      <c r="M307" s="1">
        <f t="shared" si="27"/>
        <v>7.1617070545349168</v>
      </c>
      <c r="N307" s="1">
        <f>IF(D307=1,'Tela de entrada'!$O$14-'Tela de entrada'!$O$13,'Tela de entrada'!$S$14-'Tela de entrada'!$S$13)</f>
        <v>15</v>
      </c>
      <c r="O307" s="1">
        <f t="shared" si="28"/>
        <v>7.1617070545349168</v>
      </c>
      <c r="P307" s="1">
        <f t="shared" si="29"/>
        <v>7.1617070545349168</v>
      </c>
      <c r="Q307" s="1">
        <f>IF(D307=1,'Tela de entrada'!$O$13+P307,'Tela de entrada'!$S$13+P307)</f>
        <v>7.1617070545349168</v>
      </c>
    </row>
    <row r="308" spans="1:17" x14ac:dyDescent="0.25">
      <c r="A308" t="str">
        <f t="shared" si="30"/>
        <v>Contrato 1</v>
      </c>
      <c r="B308" t="str">
        <f t="shared" si="31"/>
        <v>Contrato 1307</v>
      </c>
      <c r="C308">
        <v>1</v>
      </c>
      <c r="D308">
        <v>1</v>
      </c>
      <c r="E308">
        <f>IF(AND(A308='Tela de entrada'!$R$12,'Tela de entrada'!$S$15=1),1,IF(AND(A308='Tela de entrada'!$R$12,'Tela de entrada'!$S$15="",'Tela de entrada'!$O$15=2),1,IF(AND('Tela de entrada'!$R$12='Contrato Flexível Prioridade'!A308,'Tela de entrada'!$S$15="",'Tela de entrada'!$O$15=""),2,IF(AND(A308='Tela de entrada'!$N$12,'Tela de entrada'!$O$15=1),1,IF(AND('Tela de entrada'!$N$12='Contrato Flexível Prioridade'!A308,'Tela de entrada'!$O$15=2),2,IF(AND('Tela de entrada'!$N$12='Contrato Flexível Prioridade'!A308,'Tela de entrada'!$O$15="",'Tela de entrada'!$S$15&lt;&gt;1),1,IF(AND('Tela de entrada'!$N$12='Contrato Flexível Prioridade'!A308,'Tela de entrada'!$S$15=""),1,2)))))))</f>
        <v>1</v>
      </c>
      <c r="F308">
        <v>1</v>
      </c>
      <c r="G308">
        <v>307</v>
      </c>
      <c r="H308">
        <v>1</v>
      </c>
      <c r="I308" s="1">
        <f>INDEX('Tela de entrada'!$C$20:$C$763,MATCH(G308,'Tela de entrada'!$B$20:$B$763,0),1)</f>
        <v>20</v>
      </c>
      <c r="J308">
        <v>0</v>
      </c>
      <c r="K308">
        <f t="shared" si="26"/>
        <v>20</v>
      </c>
      <c r="L308" s="1">
        <f>SUMIFS('Contrato Flexível Percentual'!$R$2:$R$745,'Contrato Flexível Percentual'!$C$2:$C$745,'Contrato Flexível Prioridade'!F308,'Contrato Flexível Percentual'!$D$2:$D$745,'Contrato Flexível Prioridade'!G308)+SUMIFS('Contrato Firme'!N$2:N$745,'Contrato Firme'!$C$2:$C$745,'Contrato Flexível Prioridade'!F308,'Contrato Flexível Percentual'!$D$2:$D$745,'Contrato Flexível Prioridade'!G308)+'Tela de entrada'!$O$13+'Tela de entrada'!$S$13</f>
        <v>11.933706005264455</v>
      </c>
      <c r="M308" s="1">
        <f t="shared" si="27"/>
        <v>8.0662939947355454</v>
      </c>
      <c r="N308" s="1">
        <f>IF(D308=1,'Tela de entrada'!$O$14-'Tela de entrada'!$O$13,'Tela de entrada'!$S$14-'Tela de entrada'!$S$13)</f>
        <v>15</v>
      </c>
      <c r="O308" s="1">
        <f t="shared" si="28"/>
        <v>8.0662939947355454</v>
      </c>
      <c r="P308" s="1">
        <f t="shared" si="29"/>
        <v>8.0662939947355454</v>
      </c>
      <c r="Q308" s="1">
        <f>IF(D308=1,'Tela de entrada'!$O$13+P308,'Tela de entrada'!$S$13+P308)</f>
        <v>8.0662939947355454</v>
      </c>
    </row>
    <row r="309" spans="1:17" x14ac:dyDescent="0.25">
      <c r="A309" t="str">
        <f t="shared" si="30"/>
        <v>Contrato 1</v>
      </c>
      <c r="B309" t="str">
        <f t="shared" si="31"/>
        <v>Contrato 1308</v>
      </c>
      <c r="C309">
        <v>1</v>
      </c>
      <c r="D309">
        <v>1</v>
      </c>
      <c r="E309">
        <f>IF(AND(A309='Tela de entrada'!$R$12,'Tela de entrada'!$S$15=1),1,IF(AND(A309='Tela de entrada'!$R$12,'Tela de entrada'!$S$15="",'Tela de entrada'!$O$15=2),1,IF(AND('Tela de entrada'!$R$12='Contrato Flexível Prioridade'!A309,'Tela de entrada'!$S$15="",'Tela de entrada'!$O$15=""),2,IF(AND(A309='Tela de entrada'!$N$12,'Tela de entrada'!$O$15=1),1,IF(AND('Tela de entrada'!$N$12='Contrato Flexível Prioridade'!A309,'Tela de entrada'!$O$15=2),2,IF(AND('Tela de entrada'!$N$12='Contrato Flexível Prioridade'!A309,'Tela de entrada'!$O$15="",'Tela de entrada'!$S$15&lt;&gt;1),1,IF(AND('Tela de entrada'!$N$12='Contrato Flexível Prioridade'!A309,'Tela de entrada'!$S$15=""),1,2)))))))</f>
        <v>1</v>
      </c>
      <c r="F309">
        <v>1</v>
      </c>
      <c r="G309">
        <v>308</v>
      </c>
      <c r="H309">
        <v>1</v>
      </c>
      <c r="I309" s="1">
        <f>INDEX('Tela de entrada'!$C$20:$C$763,MATCH(G309,'Tela de entrada'!$B$20:$B$763,0),1)</f>
        <v>10</v>
      </c>
      <c r="J309">
        <v>0</v>
      </c>
      <c r="K309">
        <f t="shared" si="26"/>
        <v>10</v>
      </c>
      <c r="L309" s="1">
        <f>SUMIFS('Contrato Flexível Percentual'!$R$2:$R$745,'Contrato Flexível Percentual'!$C$2:$C$745,'Contrato Flexível Prioridade'!F309,'Contrato Flexível Percentual'!$D$2:$D$745,'Contrato Flexível Prioridade'!G309)+SUMIFS('Contrato Firme'!N$2:N$745,'Contrato Firme'!$C$2:$C$745,'Contrato Flexível Prioridade'!F309,'Contrato Flexível Percentual'!$D$2:$D$745,'Contrato Flexível Prioridade'!G309)+'Tela de entrada'!$O$13+'Tela de entrada'!$S$13</f>
        <v>6.4566407062675992</v>
      </c>
      <c r="M309" s="1">
        <f t="shared" si="27"/>
        <v>3.5433592937324008</v>
      </c>
      <c r="N309" s="1">
        <f>IF(D309=1,'Tela de entrada'!$O$14-'Tela de entrada'!$O$13,'Tela de entrada'!$S$14-'Tela de entrada'!$S$13)</f>
        <v>15</v>
      </c>
      <c r="O309" s="1">
        <f t="shared" si="28"/>
        <v>3.5433592937324008</v>
      </c>
      <c r="P309" s="1">
        <f t="shared" si="29"/>
        <v>3.5433592937324008</v>
      </c>
      <c r="Q309" s="1">
        <f>IF(D309=1,'Tela de entrada'!$O$13+P309,'Tela de entrada'!$S$13+P309)</f>
        <v>3.5433592937324008</v>
      </c>
    </row>
    <row r="310" spans="1:17" x14ac:dyDescent="0.25">
      <c r="A310" t="str">
        <f t="shared" si="30"/>
        <v>Contrato 1</v>
      </c>
      <c r="B310" t="str">
        <f t="shared" si="31"/>
        <v>Contrato 1309</v>
      </c>
      <c r="C310">
        <v>1</v>
      </c>
      <c r="D310">
        <v>1</v>
      </c>
      <c r="E310">
        <f>IF(AND(A310='Tela de entrada'!$R$12,'Tela de entrada'!$S$15=1),1,IF(AND(A310='Tela de entrada'!$R$12,'Tela de entrada'!$S$15="",'Tela de entrada'!$O$15=2),1,IF(AND('Tela de entrada'!$R$12='Contrato Flexível Prioridade'!A310,'Tela de entrada'!$S$15="",'Tela de entrada'!$O$15=""),2,IF(AND(A310='Tela de entrada'!$N$12,'Tela de entrada'!$O$15=1),1,IF(AND('Tela de entrada'!$N$12='Contrato Flexível Prioridade'!A310,'Tela de entrada'!$O$15=2),2,IF(AND('Tela de entrada'!$N$12='Contrato Flexível Prioridade'!A310,'Tela de entrada'!$O$15="",'Tela de entrada'!$S$15&lt;&gt;1),1,IF(AND('Tela de entrada'!$N$12='Contrato Flexível Prioridade'!A310,'Tela de entrada'!$S$15=""),1,2)))))))</f>
        <v>1</v>
      </c>
      <c r="F310">
        <v>1</v>
      </c>
      <c r="G310">
        <v>309</v>
      </c>
      <c r="H310">
        <v>1</v>
      </c>
      <c r="I310" s="1">
        <f>INDEX('Tela de entrada'!$C$20:$C$763,MATCH(G310,'Tela de entrada'!$B$20:$B$763,0),1)</f>
        <v>14</v>
      </c>
      <c r="J310">
        <v>0</v>
      </c>
      <c r="K310">
        <f t="shared" si="26"/>
        <v>14</v>
      </c>
      <c r="L310" s="1">
        <f>SUMIFS('Contrato Flexível Percentual'!$R$2:$R$745,'Contrato Flexível Percentual'!$C$2:$C$745,'Contrato Flexível Prioridade'!F310,'Contrato Flexível Percentual'!$D$2:$D$745,'Contrato Flexível Prioridade'!G310)+SUMIFS('Contrato Firme'!N$2:N$745,'Contrato Firme'!$C$2:$C$745,'Contrato Flexível Prioridade'!F310,'Contrato Flexível Percentual'!$D$2:$D$745,'Contrato Flexível Prioridade'!G310)+'Tela de entrada'!$O$13+'Tela de entrada'!$S$13</f>
        <v>8.6474668258663421</v>
      </c>
      <c r="M310" s="1">
        <f t="shared" si="27"/>
        <v>5.3525331741336579</v>
      </c>
      <c r="N310" s="1">
        <f>IF(D310=1,'Tela de entrada'!$O$14-'Tela de entrada'!$O$13,'Tela de entrada'!$S$14-'Tela de entrada'!$S$13)</f>
        <v>15</v>
      </c>
      <c r="O310" s="1">
        <f t="shared" si="28"/>
        <v>5.3525331741336579</v>
      </c>
      <c r="P310" s="1">
        <f t="shared" si="29"/>
        <v>5.3525331741336579</v>
      </c>
      <c r="Q310" s="1">
        <f>IF(D310=1,'Tela de entrada'!$O$13+P310,'Tela de entrada'!$S$13+P310)</f>
        <v>5.3525331741336579</v>
      </c>
    </row>
    <row r="311" spans="1:17" x14ac:dyDescent="0.25">
      <c r="A311" t="str">
        <f t="shared" si="30"/>
        <v>Contrato 1</v>
      </c>
      <c r="B311" t="str">
        <f t="shared" si="31"/>
        <v>Contrato 1310</v>
      </c>
      <c r="C311">
        <v>1</v>
      </c>
      <c r="D311">
        <v>1</v>
      </c>
      <c r="E311">
        <f>IF(AND(A311='Tela de entrada'!$R$12,'Tela de entrada'!$S$15=1),1,IF(AND(A311='Tela de entrada'!$R$12,'Tela de entrada'!$S$15="",'Tela de entrada'!$O$15=2),1,IF(AND('Tela de entrada'!$R$12='Contrato Flexível Prioridade'!A311,'Tela de entrada'!$S$15="",'Tela de entrada'!$O$15=""),2,IF(AND(A311='Tela de entrada'!$N$12,'Tela de entrada'!$O$15=1),1,IF(AND('Tela de entrada'!$N$12='Contrato Flexível Prioridade'!A311,'Tela de entrada'!$O$15=2),2,IF(AND('Tela de entrada'!$N$12='Contrato Flexível Prioridade'!A311,'Tela de entrada'!$O$15="",'Tela de entrada'!$S$15&lt;&gt;1),1,IF(AND('Tela de entrada'!$N$12='Contrato Flexível Prioridade'!A311,'Tela de entrada'!$S$15=""),1,2)))))))</f>
        <v>1</v>
      </c>
      <c r="F311">
        <v>1</v>
      </c>
      <c r="G311">
        <v>310</v>
      </c>
      <c r="H311">
        <v>1</v>
      </c>
      <c r="I311" s="1">
        <f>INDEX('Tela de entrada'!$C$20:$C$763,MATCH(G311,'Tela de entrada'!$B$20:$B$763,0),1)</f>
        <v>8</v>
      </c>
      <c r="J311">
        <v>0</v>
      </c>
      <c r="K311">
        <f t="shared" si="26"/>
        <v>8</v>
      </c>
      <c r="L311" s="1">
        <f>SUMIFS('Contrato Flexível Percentual'!$R$2:$R$745,'Contrato Flexível Percentual'!$C$2:$C$745,'Contrato Flexível Prioridade'!F311,'Contrato Flexível Percentual'!$D$2:$D$745,'Contrato Flexível Prioridade'!G311)+SUMIFS('Contrato Firme'!N$2:N$745,'Contrato Firme'!$C$2:$C$745,'Contrato Flexível Prioridade'!F311,'Contrato Flexível Percentual'!$D$2:$D$745,'Contrato Flexível Prioridade'!G311)+'Tela de entrada'!$O$13+'Tela de entrada'!$S$13</f>
        <v>5.3836603258165949</v>
      </c>
      <c r="M311" s="1">
        <f t="shared" si="27"/>
        <v>2.6163396741834051</v>
      </c>
      <c r="N311" s="1">
        <f>IF(D311=1,'Tela de entrada'!$O$14-'Tela de entrada'!$O$13,'Tela de entrada'!$S$14-'Tela de entrada'!$S$13)</f>
        <v>15</v>
      </c>
      <c r="O311" s="1">
        <f t="shared" si="28"/>
        <v>2.6163396741834051</v>
      </c>
      <c r="P311" s="1">
        <f t="shared" si="29"/>
        <v>2.6163396741834051</v>
      </c>
      <c r="Q311" s="1">
        <f>IF(D311=1,'Tela de entrada'!$O$13+P311,'Tela de entrada'!$S$13+P311)</f>
        <v>2.6163396741834051</v>
      </c>
    </row>
    <row r="312" spans="1:17" x14ac:dyDescent="0.25">
      <c r="A312" t="str">
        <f t="shared" si="30"/>
        <v>Contrato 1</v>
      </c>
      <c r="B312" t="str">
        <f t="shared" si="31"/>
        <v>Contrato 1311</v>
      </c>
      <c r="C312">
        <v>1</v>
      </c>
      <c r="D312">
        <v>1</v>
      </c>
      <c r="E312">
        <f>IF(AND(A312='Tela de entrada'!$R$12,'Tela de entrada'!$S$15=1),1,IF(AND(A312='Tela de entrada'!$R$12,'Tela de entrada'!$S$15="",'Tela de entrada'!$O$15=2),1,IF(AND('Tela de entrada'!$R$12='Contrato Flexível Prioridade'!A312,'Tela de entrada'!$S$15="",'Tela de entrada'!$O$15=""),2,IF(AND(A312='Tela de entrada'!$N$12,'Tela de entrada'!$O$15=1),1,IF(AND('Tela de entrada'!$N$12='Contrato Flexível Prioridade'!A312,'Tela de entrada'!$O$15=2),2,IF(AND('Tela de entrada'!$N$12='Contrato Flexível Prioridade'!A312,'Tela de entrada'!$O$15="",'Tela de entrada'!$S$15&lt;&gt;1),1,IF(AND('Tela de entrada'!$N$12='Contrato Flexível Prioridade'!A312,'Tela de entrada'!$S$15=""),1,2)))))))</f>
        <v>1</v>
      </c>
      <c r="F312">
        <v>1</v>
      </c>
      <c r="G312">
        <v>311</v>
      </c>
      <c r="H312">
        <v>1</v>
      </c>
      <c r="I312" s="1">
        <f>INDEX('Tela de entrada'!$C$20:$C$763,MATCH(G312,'Tela de entrada'!$B$20:$B$763,0),1)</f>
        <v>46</v>
      </c>
      <c r="J312">
        <v>0</v>
      </c>
      <c r="K312">
        <f t="shared" si="26"/>
        <v>46</v>
      </c>
      <c r="L312" s="1">
        <f>SUMIFS('Contrato Flexível Percentual'!$R$2:$R$745,'Contrato Flexível Percentual'!$C$2:$C$745,'Contrato Flexível Prioridade'!F312,'Contrato Flexível Percentual'!$D$2:$D$745,'Contrato Flexível Prioridade'!G312)+SUMIFS('Contrato Firme'!N$2:N$745,'Contrato Firme'!$C$2:$C$745,'Contrato Flexível Prioridade'!F312,'Contrato Flexível Percentual'!$D$2:$D$745,'Contrato Flexível Prioridade'!G312)+'Tela de entrada'!$O$13+'Tela de entrada'!$S$13</f>
        <v>24.2</v>
      </c>
      <c r="M312" s="1">
        <f t="shared" si="27"/>
        <v>21.8</v>
      </c>
      <c r="N312" s="1">
        <f>IF(D312=1,'Tela de entrada'!$O$14-'Tela de entrada'!$O$13,'Tela de entrada'!$S$14-'Tela de entrada'!$S$13)</f>
        <v>15</v>
      </c>
      <c r="O312" s="1">
        <f t="shared" si="28"/>
        <v>21.8</v>
      </c>
      <c r="P312" s="1">
        <f t="shared" si="29"/>
        <v>15</v>
      </c>
      <c r="Q312" s="1">
        <f>IF(D312=1,'Tela de entrada'!$O$13+P312,'Tela de entrada'!$S$13+P312)</f>
        <v>15</v>
      </c>
    </row>
    <row r="313" spans="1:17" x14ac:dyDescent="0.25">
      <c r="A313" t="str">
        <f t="shared" si="30"/>
        <v>Contrato 1</v>
      </c>
      <c r="B313" t="str">
        <f t="shared" si="31"/>
        <v>Contrato 1312</v>
      </c>
      <c r="C313">
        <v>1</v>
      </c>
      <c r="D313">
        <v>1</v>
      </c>
      <c r="E313">
        <f>IF(AND(A313='Tela de entrada'!$R$12,'Tela de entrada'!$S$15=1),1,IF(AND(A313='Tela de entrada'!$R$12,'Tela de entrada'!$S$15="",'Tela de entrada'!$O$15=2),1,IF(AND('Tela de entrada'!$R$12='Contrato Flexível Prioridade'!A313,'Tela de entrada'!$S$15="",'Tela de entrada'!$O$15=""),2,IF(AND(A313='Tela de entrada'!$N$12,'Tela de entrada'!$O$15=1),1,IF(AND('Tela de entrada'!$N$12='Contrato Flexível Prioridade'!A313,'Tela de entrada'!$O$15=2),2,IF(AND('Tela de entrada'!$N$12='Contrato Flexível Prioridade'!A313,'Tela de entrada'!$O$15="",'Tela de entrada'!$S$15&lt;&gt;1),1,IF(AND('Tela de entrada'!$N$12='Contrato Flexível Prioridade'!A313,'Tela de entrada'!$S$15=""),1,2)))))))</f>
        <v>1</v>
      </c>
      <c r="F313">
        <v>1</v>
      </c>
      <c r="G313">
        <v>312</v>
      </c>
      <c r="H313">
        <v>1</v>
      </c>
      <c r="I313" s="1">
        <f>INDEX('Tela de entrada'!$C$20:$C$763,MATCH(G313,'Tela de entrada'!$B$20:$B$763,0),1)</f>
        <v>36</v>
      </c>
      <c r="J313">
        <v>0</v>
      </c>
      <c r="K313">
        <f t="shared" si="26"/>
        <v>36</v>
      </c>
      <c r="L313" s="1">
        <f>SUMIFS('Contrato Flexível Percentual'!$R$2:$R$745,'Contrato Flexível Percentual'!$C$2:$C$745,'Contrato Flexível Prioridade'!F313,'Contrato Flexível Percentual'!$D$2:$D$745,'Contrato Flexível Prioridade'!G313)+SUMIFS('Contrato Firme'!N$2:N$745,'Contrato Firme'!$C$2:$C$745,'Contrato Flexível Prioridade'!F313,'Contrato Flexível Percentual'!$D$2:$D$745,'Contrato Flexível Prioridade'!G313)+'Tela de entrada'!$O$13+'Tela de entrada'!$S$13</f>
        <v>20.697010483659422</v>
      </c>
      <c r="M313" s="1">
        <f t="shared" si="27"/>
        <v>15.302989516340578</v>
      </c>
      <c r="N313" s="1">
        <f>IF(D313=1,'Tela de entrada'!$O$14-'Tela de entrada'!$O$13,'Tela de entrada'!$S$14-'Tela de entrada'!$S$13)</f>
        <v>15</v>
      </c>
      <c r="O313" s="1">
        <f t="shared" si="28"/>
        <v>15.302989516340578</v>
      </c>
      <c r="P313" s="1">
        <f t="shared" si="29"/>
        <v>15</v>
      </c>
      <c r="Q313" s="1">
        <f>IF(D313=1,'Tela de entrada'!$O$13+P313,'Tela de entrada'!$S$13+P313)</f>
        <v>15</v>
      </c>
    </row>
    <row r="314" spans="1:17" x14ac:dyDescent="0.25">
      <c r="A314" t="str">
        <f t="shared" si="30"/>
        <v>Contrato 1</v>
      </c>
      <c r="B314" t="str">
        <f t="shared" si="31"/>
        <v>Contrato 1313</v>
      </c>
      <c r="C314">
        <v>1</v>
      </c>
      <c r="D314">
        <v>1</v>
      </c>
      <c r="E314">
        <f>IF(AND(A314='Tela de entrada'!$R$12,'Tela de entrada'!$S$15=1),1,IF(AND(A314='Tela de entrada'!$R$12,'Tela de entrada'!$S$15="",'Tela de entrada'!$O$15=2),1,IF(AND('Tela de entrada'!$R$12='Contrato Flexível Prioridade'!A314,'Tela de entrada'!$S$15="",'Tela de entrada'!$O$15=""),2,IF(AND(A314='Tela de entrada'!$N$12,'Tela de entrada'!$O$15=1),1,IF(AND('Tela de entrada'!$N$12='Contrato Flexível Prioridade'!A314,'Tela de entrada'!$O$15=2),2,IF(AND('Tela de entrada'!$N$12='Contrato Flexível Prioridade'!A314,'Tela de entrada'!$O$15="",'Tela de entrada'!$S$15&lt;&gt;1),1,IF(AND('Tela de entrada'!$N$12='Contrato Flexível Prioridade'!A314,'Tela de entrada'!$S$15=""),1,2)))))))</f>
        <v>1</v>
      </c>
      <c r="F314">
        <v>1</v>
      </c>
      <c r="G314">
        <v>313</v>
      </c>
      <c r="H314">
        <v>1</v>
      </c>
      <c r="I314" s="1">
        <f>INDEX('Tela de entrada'!$C$20:$C$763,MATCH(G314,'Tela de entrada'!$B$20:$B$763,0),1)</f>
        <v>29</v>
      </c>
      <c r="J314">
        <v>0</v>
      </c>
      <c r="K314">
        <f t="shared" si="26"/>
        <v>29</v>
      </c>
      <c r="L314" s="1">
        <f>SUMIFS('Contrato Flexível Percentual'!$R$2:$R$745,'Contrato Flexível Percentual'!$C$2:$C$745,'Contrato Flexível Prioridade'!F314,'Contrato Flexível Percentual'!$D$2:$D$745,'Contrato Flexível Prioridade'!G314)+SUMIFS('Contrato Firme'!N$2:N$745,'Contrato Firme'!$C$2:$C$745,'Contrato Flexível Prioridade'!F314,'Contrato Flexível Percentual'!$D$2:$D$745,'Contrato Flexível Prioridade'!G314)+'Tela de entrada'!$O$13+'Tela de entrada'!$S$13</f>
        <v>16.863064774361622</v>
      </c>
      <c r="M314" s="1">
        <f t="shared" si="27"/>
        <v>12.136935225638378</v>
      </c>
      <c r="N314" s="1">
        <f>IF(D314=1,'Tela de entrada'!$O$14-'Tela de entrada'!$O$13,'Tela de entrada'!$S$14-'Tela de entrada'!$S$13)</f>
        <v>15</v>
      </c>
      <c r="O314" s="1">
        <f t="shared" si="28"/>
        <v>12.136935225638378</v>
      </c>
      <c r="P314" s="1">
        <f t="shared" si="29"/>
        <v>12.136935225638378</v>
      </c>
      <c r="Q314" s="1">
        <f>IF(D314=1,'Tela de entrada'!$O$13+P314,'Tela de entrada'!$S$13+P314)</f>
        <v>12.136935225638378</v>
      </c>
    </row>
    <row r="315" spans="1:17" x14ac:dyDescent="0.25">
      <c r="A315" t="str">
        <f t="shared" si="30"/>
        <v>Contrato 1</v>
      </c>
      <c r="B315" t="str">
        <f t="shared" si="31"/>
        <v>Contrato 1314</v>
      </c>
      <c r="C315">
        <v>1</v>
      </c>
      <c r="D315">
        <v>1</v>
      </c>
      <c r="E315">
        <f>IF(AND(A315='Tela de entrada'!$R$12,'Tela de entrada'!$S$15=1),1,IF(AND(A315='Tela de entrada'!$R$12,'Tela de entrada'!$S$15="",'Tela de entrada'!$O$15=2),1,IF(AND('Tela de entrada'!$R$12='Contrato Flexível Prioridade'!A315,'Tela de entrada'!$S$15="",'Tela de entrada'!$O$15=""),2,IF(AND(A315='Tela de entrada'!$N$12,'Tela de entrada'!$O$15=1),1,IF(AND('Tela de entrada'!$N$12='Contrato Flexível Prioridade'!A315,'Tela de entrada'!$O$15=2),2,IF(AND('Tela de entrada'!$N$12='Contrato Flexível Prioridade'!A315,'Tela de entrada'!$O$15="",'Tela de entrada'!$S$15&lt;&gt;1),1,IF(AND('Tela de entrada'!$N$12='Contrato Flexível Prioridade'!A315,'Tela de entrada'!$S$15=""),1,2)))))))</f>
        <v>1</v>
      </c>
      <c r="F315">
        <v>1</v>
      </c>
      <c r="G315">
        <v>314</v>
      </c>
      <c r="H315">
        <v>1</v>
      </c>
      <c r="I315" s="1">
        <f>INDEX('Tela de entrada'!$C$20:$C$763,MATCH(G315,'Tela de entrada'!$B$20:$B$763,0),1)</f>
        <v>47</v>
      </c>
      <c r="J315">
        <v>0</v>
      </c>
      <c r="K315">
        <f t="shared" si="26"/>
        <v>47</v>
      </c>
      <c r="L315" s="1">
        <f>SUMIFS('Contrato Flexível Percentual'!$R$2:$R$745,'Contrato Flexível Percentual'!$C$2:$C$745,'Contrato Flexível Prioridade'!F315,'Contrato Flexível Percentual'!$D$2:$D$745,'Contrato Flexível Prioridade'!G315)+SUMIFS('Contrato Firme'!N$2:N$745,'Contrato Firme'!$C$2:$C$745,'Contrato Flexível Prioridade'!F315,'Contrato Flexível Percentual'!$D$2:$D$745,'Contrato Flexível Prioridade'!G315)+'Tela de entrada'!$O$13+'Tela de entrada'!$S$13</f>
        <v>24.4</v>
      </c>
      <c r="M315" s="1">
        <f t="shared" si="27"/>
        <v>22.6</v>
      </c>
      <c r="N315" s="1">
        <f>IF(D315=1,'Tela de entrada'!$O$14-'Tela de entrada'!$O$13,'Tela de entrada'!$S$14-'Tela de entrada'!$S$13)</f>
        <v>15</v>
      </c>
      <c r="O315" s="1">
        <f t="shared" si="28"/>
        <v>22.6</v>
      </c>
      <c r="P315" s="1">
        <f t="shared" si="29"/>
        <v>15</v>
      </c>
      <c r="Q315" s="1">
        <f>IF(D315=1,'Tela de entrada'!$O$13+P315,'Tela de entrada'!$S$13+P315)</f>
        <v>15</v>
      </c>
    </row>
    <row r="316" spans="1:17" x14ac:dyDescent="0.25">
      <c r="A316" t="str">
        <f t="shared" si="30"/>
        <v>Contrato 1</v>
      </c>
      <c r="B316" t="str">
        <f t="shared" si="31"/>
        <v>Contrato 1315</v>
      </c>
      <c r="C316">
        <v>1</v>
      </c>
      <c r="D316">
        <v>1</v>
      </c>
      <c r="E316">
        <f>IF(AND(A316='Tela de entrada'!$R$12,'Tela de entrada'!$S$15=1),1,IF(AND(A316='Tela de entrada'!$R$12,'Tela de entrada'!$S$15="",'Tela de entrada'!$O$15=2),1,IF(AND('Tela de entrada'!$R$12='Contrato Flexível Prioridade'!A316,'Tela de entrada'!$S$15="",'Tela de entrada'!$O$15=""),2,IF(AND(A316='Tela de entrada'!$N$12,'Tela de entrada'!$O$15=1),1,IF(AND('Tela de entrada'!$N$12='Contrato Flexível Prioridade'!A316,'Tela de entrada'!$O$15=2),2,IF(AND('Tela de entrada'!$N$12='Contrato Flexível Prioridade'!A316,'Tela de entrada'!$O$15="",'Tela de entrada'!$S$15&lt;&gt;1),1,IF(AND('Tela de entrada'!$N$12='Contrato Flexível Prioridade'!A316,'Tela de entrada'!$S$15=""),1,2)))))))</f>
        <v>1</v>
      </c>
      <c r="F316">
        <v>1</v>
      </c>
      <c r="G316">
        <v>315</v>
      </c>
      <c r="H316">
        <v>1</v>
      </c>
      <c r="I316" s="1">
        <f>INDEX('Tela de entrada'!$C$20:$C$763,MATCH(G316,'Tela de entrada'!$B$20:$B$763,0),1)</f>
        <v>41</v>
      </c>
      <c r="J316">
        <v>0</v>
      </c>
      <c r="K316">
        <f t="shared" si="26"/>
        <v>41</v>
      </c>
      <c r="L316" s="1">
        <f>SUMIFS('Contrato Flexível Percentual'!$R$2:$R$745,'Contrato Flexível Percentual'!$C$2:$C$745,'Contrato Flexível Prioridade'!F316,'Contrato Flexível Percentual'!$D$2:$D$745,'Contrato Flexível Prioridade'!G316)+SUMIFS('Contrato Firme'!N$2:N$745,'Contrato Firme'!$C$2:$C$745,'Contrato Flexível Prioridade'!F316,'Contrato Flexível Percentual'!$D$2:$D$745,'Contrato Flexível Prioridade'!G316)+'Tela de entrada'!$O$13+'Tela de entrada'!$S$13</f>
        <v>23.200000000000003</v>
      </c>
      <c r="M316" s="1">
        <f t="shared" si="27"/>
        <v>17.799999999999997</v>
      </c>
      <c r="N316" s="1">
        <f>IF(D316=1,'Tela de entrada'!$O$14-'Tela de entrada'!$O$13,'Tela de entrada'!$S$14-'Tela de entrada'!$S$13)</f>
        <v>15</v>
      </c>
      <c r="O316" s="1">
        <f t="shared" si="28"/>
        <v>17.799999999999997</v>
      </c>
      <c r="P316" s="1">
        <f t="shared" si="29"/>
        <v>15</v>
      </c>
      <c r="Q316" s="1">
        <f>IF(D316=1,'Tela de entrada'!$O$13+P316,'Tela de entrada'!$S$13+P316)</f>
        <v>15</v>
      </c>
    </row>
    <row r="317" spans="1:17" x14ac:dyDescent="0.25">
      <c r="A317" t="str">
        <f t="shared" si="30"/>
        <v>Contrato 1</v>
      </c>
      <c r="B317" t="str">
        <f t="shared" si="31"/>
        <v>Contrato 1316</v>
      </c>
      <c r="C317">
        <v>1</v>
      </c>
      <c r="D317">
        <v>1</v>
      </c>
      <c r="E317">
        <f>IF(AND(A317='Tela de entrada'!$R$12,'Tela de entrada'!$S$15=1),1,IF(AND(A317='Tela de entrada'!$R$12,'Tela de entrada'!$S$15="",'Tela de entrada'!$O$15=2),1,IF(AND('Tela de entrada'!$R$12='Contrato Flexível Prioridade'!A317,'Tela de entrada'!$S$15="",'Tela de entrada'!$O$15=""),2,IF(AND(A317='Tela de entrada'!$N$12,'Tela de entrada'!$O$15=1),1,IF(AND('Tela de entrada'!$N$12='Contrato Flexível Prioridade'!A317,'Tela de entrada'!$O$15=2),2,IF(AND('Tela de entrada'!$N$12='Contrato Flexível Prioridade'!A317,'Tela de entrada'!$O$15="",'Tela de entrada'!$S$15&lt;&gt;1),1,IF(AND('Tela de entrada'!$N$12='Contrato Flexível Prioridade'!A317,'Tela de entrada'!$S$15=""),1,2)))))))</f>
        <v>1</v>
      </c>
      <c r="F317">
        <v>1</v>
      </c>
      <c r="G317">
        <v>316</v>
      </c>
      <c r="H317">
        <v>1</v>
      </c>
      <c r="I317" s="1">
        <f>INDEX('Tela de entrada'!$C$20:$C$763,MATCH(G317,'Tela de entrada'!$B$20:$B$763,0),1)</f>
        <v>14</v>
      </c>
      <c r="J317">
        <v>0</v>
      </c>
      <c r="K317">
        <f t="shared" si="26"/>
        <v>14</v>
      </c>
      <c r="L317" s="1">
        <f>SUMIFS('Contrato Flexível Percentual'!$R$2:$R$745,'Contrato Flexível Percentual'!$C$2:$C$745,'Contrato Flexível Prioridade'!F317,'Contrato Flexível Percentual'!$D$2:$D$745,'Contrato Flexível Prioridade'!G317)+SUMIFS('Contrato Firme'!N$2:N$745,'Contrato Firme'!$C$2:$C$745,'Contrato Flexível Prioridade'!F317,'Contrato Flexível Percentual'!$D$2:$D$745,'Contrato Flexível Prioridade'!G317)+'Tela de entrada'!$O$13+'Tela de entrada'!$S$13</f>
        <v>8.6474668258663421</v>
      </c>
      <c r="M317" s="1">
        <f t="shared" si="27"/>
        <v>5.3525331741336579</v>
      </c>
      <c r="N317" s="1">
        <f>IF(D317=1,'Tela de entrada'!$O$14-'Tela de entrada'!$O$13,'Tela de entrada'!$S$14-'Tela de entrada'!$S$13)</f>
        <v>15</v>
      </c>
      <c r="O317" s="1">
        <f t="shared" si="28"/>
        <v>5.3525331741336579</v>
      </c>
      <c r="P317" s="1">
        <f t="shared" si="29"/>
        <v>5.3525331741336579</v>
      </c>
      <c r="Q317" s="1">
        <f>IF(D317=1,'Tela de entrada'!$O$13+P317,'Tela de entrada'!$S$13+P317)</f>
        <v>5.3525331741336579</v>
      </c>
    </row>
    <row r="318" spans="1:17" x14ac:dyDescent="0.25">
      <c r="A318" t="str">
        <f t="shared" si="30"/>
        <v>Contrato 1</v>
      </c>
      <c r="B318" t="str">
        <f t="shared" si="31"/>
        <v>Contrato 1317</v>
      </c>
      <c r="C318">
        <v>1</v>
      </c>
      <c r="D318">
        <v>1</v>
      </c>
      <c r="E318">
        <f>IF(AND(A318='Tela de entrada'!$R$12,'Tela de entrada'!$S$15=1),1,IF(AND(A318='Tela de entrada'!$R$12,'Tela de entrada'!$S$15="",'Tela de entrada'!$O$15=2),1,IF(AND('Tela de entrada'!$R$12='Contrato Flexível Prioridade'!A318,'Tela de entrada'!$S$15="",'Tela de entrada'!$O$15=""),2,IF(AND(A318='Tela de entrada'!$N$12,'Tela de entrada'!$O$15=1),1,IF(AND('Tela de entrada'!$N$12='Contrato Flexível Prioridade'!A318,'Tela de entrada'!$O$15=2),2,IF(AND('Tela de entrada'!$N$12='Contrato Flexível Prioridade'!A318,'Tela de entrada'!$O$15="",'Tela de entrada'!$S$15&lt;&gt;1),1,IF(AND('Tela de entrada'!$N$12='Contrato Flexível Prioridade'!A318,'Tela de entrada'!$S$15=""),1,2)))))))</f>
        <v>1</v>
      </c>
      <c r="F318">
        <v>1</v>
      </c>
      <c r="G318">
        <v>317</v>
      </c>
      <c r="H318">
        <v>1</v>
      </c>
      <c r="I318" s="1">
        <f>INDEX('Tela de entrada'!$C$20:$C$763,MATCH(G318,'Tela de entrada'!$B$20:$B$763,0),1)</f>
        <v>13</v>
      </c>
      <c r="J318">
        <v>0</v>
      </c>
      <c r="K318">
        <f t="shared" si="26"/>
        <v>13</v>
      </c>
      <c r="L318" s="1">
        <f>SUMIFS('Contrato Flexível Percentual'!$R$2:$R$745,'Contrato Flexível Percentual'!$C$2:$C$745,'Contrato Flexível Prioridade'!F318,'Contrato Flexível Percentual'!$D$2:$D$745,'Contrato Flexível Prioridade'!G318)+SUMIFS('Contrato Firme'!N$2:N$745,'Contrato Firme'!$C$2:$C$745,'Contrato Flexível Prioridade'!F318,'Contrato Flexível Percentual'!$D$2:$D$745,'Contrato Flexível Prioridade'!G318)+'Tela de entrada'!$O$13+'Tela de entrada'!$S$13</f>
        <v>8.0997602959666555</v>
      </c>
      <c r="M318" s="1">
        <f t="shared" si="27"/>
        <v>4.9002397040333445</v>
      </c>
      <c r="N318" s="1">
        <f>IF(D318=1,'Tela de entrada'!$O$14-'Tela de entrada'!$O$13,'Tela de entrada'!$S$14-'Tela de entrada'!$S$13)</f>
        <v>15</v>
      </c>
      <c r="O318" s="1">
        <f t="shared" si="28"/>
        <v>4.9002397040333445</v>
      </c>
      <c r="P318" s="1">
        <f t="shared" si="29"/>
        <v>4.9002397040333445</v>
      </c>
      <c r="Q318" s="1">
        <f>IF(D318=1,'Tela de entrada'!$O$13+P318,'Tela de entrada'!$S$13+P318)</f>
        <v>4.9002397040333445</v>
      </c>
    </row>
    <row r="319" spans="1:17" x14ac:dyDescent="0.25">
      <c r="A319" t="str">
        <f t="shared" si="30"/>
        <v>Contrato 1</v>
      </c>
      <c r="B319" t="str">
        <f t="shared" si="31"/>
        <v>Contrato 1318</v>
      </c>
      <c r="C319">
        <v>1</v>
      </c>
      <c r="D319">
        <v>1</v>
      </c>
      <c r="E319">
        <f>IF(AND(A319='Tela de entrada'!$R$12,'Tela de entrada'!$S$15=1),1,IF(AND(A319='Tela de entrada'!$R$12,'Tela de entrada'!$S$15="",'Tela de entrada'!$O$15=2),1,IF(AND('Tela de entrada'!$R$12='Contrato Flexível Prioridade'!A319,'Tela de entrada'!$S$15="",'Tela de entrada'!$O$15=""),2,IF(AND(A319='Tela de entrada'!$N$12,'Tela de entrada'!$O$15=1),1,IF(AND('Tela de entrada'!$N$12='Contrato Flexível Prioridade'!A319,'Tela de entrada'!$O$15=2),2,IF(AND('Tela de entrada'!$N$12='Contrato Flexível Prioridade'!A319,'Tela de entrada'!$O$15="",'Tela de entrada'!$S$15&lt;&gt;1),1,IF(AND('Tela de entrada'!$N$12='Contrato Flexível Prioridade'!A319,'Tela de entrada'!$S$15=""),1,2)))))))</f>
        <v>1</v>
      </c>
      <c r="F319">
        <v>1</v>
      </c>
      <c r="G319">
        <v>318</v>
      </c>
      <c r="H319">
        <v>1</v>
      </c>
      <c r="I319" s="1">
        <f>INDEX('Tela de entrada'!$C$20:$C$763,MATCH(G319,'Tela de entrada'!$B$20:$B$763,0),1)</f>
        <v>23</v>
      </c>
      <c r="J319">
        <v>0</v>
      </c>
      <c r="K319">
        <f t="shared" si="26"/>
        <v>23</v>
      </c>
      <c r="L319" s="1">
        <f>SUMIFS('Contrato Flexível Percentual'!$R$2:$R$745,'Contrato Flexível Percentual'!$C$2:$C$745,'Contrato Flexível Prioridade'!F319,'Contrato Flexível Percentual'!$D$2:$D$745,'Contrato Flexível Prioridade'!G319)+SUMIFS('Contrato Firme'!N$2:N$745,'Contrato Firme'!$C$2:$C$745,'Contrato Flexível Prioridade'!F319,'Contrato Flexível Percentual'!$D$2:$D$745,'Contrato Flexível Prioridade'!G319)+'Tela de entrada'!$O$13+'Tela de entrada'!$S$13</f>
        <v>13.576825594963511</v>
      </c>
      <c r="M319" s="1">
        <f t="shared" si="27"/>
        <v>9.4231744050364892</v>
      </c>
      <c r="N319" s="1">
        <f>IF(D319=1,'Tela de entrada'!$O$14-'Tela de entrada'!$O$13,'Tela de entrada'!$S$14-'Tela de entrada'!$S$13)</f>
        <v>15</v>
      </c>
      <c r="O319" s="1">
        <f t="shared" si="28"/>
        <v>9.4231744050364892</v>
      </c>
      <c r="P319" s="1">
        <f t="shared" si="29"/>
        <v>9.4231744050364892</v>
      </c>
      <c r="Q319" s="1">
        <f>IF(D319=1,'Tela de entrada'!$O$13+P319,'Tela de entrada'!$S$13+P319)</f>
        <v>9.4231744050364892</v>
      </c>
    </row>
    <row r="320" spans="1:17" x14ac:dyDescent="0.25">
      <c r="A320" t="str">
        <f t="shared" si="30"/>
        <v>Contrato 1</v>
      </c>
      <c r="B320" t="str">
        <f t="shared" si="31"/>
        <v>Contrato 1319</v>
      </c>
      <c r="C320">
        <v>1</v>
      </c>
      <c r="D320">
        <v>1</v>
      </c>
      <c r="E320">
        <f>IF(AND(A320='Tela de entrada'!$R$12,'Tela de entrada'!$S$15=1),1,IF(AND(A320='Tela de entrada'!$R$12,'Tela de entrada'!$S$15="",'Tela de entrada'!$O$15=2),1,IF(AND('Tela de entrada'!$R$12='Contrato Flexível Prioridade'!A320,'Tela de entrada'!$S$15="",'Tela de entrada'!$O$15=""),2,IF(AND(A320='Tela de entrada'!$N$12,'Tela de entrada'!$O$15=1),1,IF(AND('Tela de entrada'!$N$12='Contrato Flexível Prioridade'!A320,'Tela de entrada'!$O$15=2),2,IF(AND('Tela de entrada'!$N$12='Contrato Flexível Prioridade'!A320,'Tela de entrada'!$O$15="",'Tela de entrada'!$S$15&lt;&gt;1),1,IF(AND('Tela de entrada'!$N$12='Contrato Flexível Prioridade'!A320,'Tela de entrada'!$S$15=""),1,2)))))))</f>
        <v>1</v>
      </c>
      <c r="F320">
        <v>1</v>
      </c>
      <c r="G320">
        <v>319</v>
      </c>
      <c r="H320">
        <v>1</v>
      </c>
      <c r="I320" s="1">
        <f>INDEX('Tela de entrada'!$C$20:$C$763,MATCH(G320,'Tela de entrada'!$B$20:$B$763,0),1)</f>
        <v>37</v>
      </c>
      <c r="J320">
        <v>0</v>
      </c>
      <c r="K320">
        <f t="shared" si="26"/>
        <v>37</v>
      </c>
      <c r="L320" s="1">
        <f>SUMIFS('Contrato Flexível Percentual'!$R$2:$R$745,'Contrato Flexível Percentual'!$C$2:$C$745,'Contrato Flexível Prioridade'!F320,'Contrato Flexível Percentual'!$D$2:$D$745,'Contrato Flexível Prioridade'!G320)+SUMIFS('Contrato Firme'!N$2:N$745,'Contrato Firme'!$C$2:$C$745,'Contrato Flexível Prioridade'!F320,'Contrato Flexível Percentual'!$D$2:$D$745,'Contrato Flexível Prioridade'!G320)+'Tela de entrada'!$O$13+'Tela de entrada'!$S$13</f>
        <v>21.244717013559111</v>
      </c>
      <c r="M320" s="1">
        <f t="shared" si="27"/>
        <v>15.755282986440889</v>
      </c>
      <c r="N320" s="1">
        <f>IF(D320=1,'Tela de entrada'!$O$14-'Tela de entrada'!$O$13,'Tela de entrada'!$S$14-'Tela de entrada'!$S$13)</f>
        <v>15</v>
      </c>
      <c r="O320" s="1">
        <f t="shared" si="28"/>
        <v>15.755282986440889</v>
      </c>
      <c r="P320" s="1">
        <f t="shared" si="29"/>
        <v>15</v>
      </c>
      <c r="Q320" s="1">
        <f>IF(D320=1,'Tela de entrada'!$O$13+P320,'Tela de entrada'!$S$13+P320)</f>
        <v>15</v>
      </c>
    </row>
    <row r="321" spans="1:17" x14ac:dyDescent="0.25">
      <c r="A321" t="str">
        <f t="shared" si="30"/>
        <v>Contrato 1</v>
      </c>
      <c r="B321" t="str">
        <f t="shared" si="31"/>
        <v>Contrato 1320</v>
      </c>
      <c r="C321">
        <v>1</v>
      </c>
      <c r="D321">
        <v>1</v>
      </c>
      <c r="E321">
        <f>IF(AND(A321='Tela de entrada'!$R$12,'Tela de entrada'!$S$15=1),1,IF(AND(A321='Tela de entrada'!$R$12,'Tela de entrada'!$S$15="",'Tela de entrada'!$O$15=2),1,IF(AND('Tela de entrada'!$R$12='Contrato Flexível Prioridade'!A321,'Tela de entrada'!$S$15="",'Tela de entrada'!$O$15=""),2,IF(AND(A321='Tela de entrada'!$N$12,'Tela de entrada'!$O$15=1),1,IF(AND('Tela de entrada'!$N$12='Contrato Flexível Prioridade'!A321,'Tela de entrada'!$O$15=2),2,IF(AND('Tela de entrada'!$N$12='Contrato Flexível Prioridade'!A321,'Tela de entrada'!$O$15="",'Tela de entrada'!$S$15&lt;&gt;1),1,IF(AND('Tela de entrada'!$N$12='Contrato Flexível Prioridade'!A321,'Tela de entrada'!$S$15=""),1,2)))))))</f>
        <v>1</v>
      </c>
      <c r="F321">
        <v>1</v>
      </c>
      <c r="G321">
        <v>320</v>
      </c>
      <c r="H321">
        <v>1</v>
      </c>
      <c r="I321" s="1">
        <f>INDEX('Tela de entrada'!$C$20:$C$763,MATCH(G321,'Tela de entrada'!$B$20:$B$763,0),1)</f>
        <v>34</v>
      </c>
      <c r="J321">
        <v>0</v>
      </c>
      <c r="K321">
        <f t="shared" si="26"/>
        <v>34</v>
      </c>
      <c r="L321" s="1">
        <f>SUMIFS('Contrato Flexível Percentual'!$R$2:$R$745,'Contrato Flexível Percentual'!$C$2:$C$745,'Contrato Flexível Prioridade'!F321,'Contrato Flexível Percentual'!$D$2:$D$745,'Contrato Flexível Prioridade'!G321)+SUMIFS('Contrato Firme'!N$2:N$745,'Contrato Firme'!$C$2:$C$745,'Contrato Flexível Prioridade'!F321,'Contrato Flexível Percentual'!$D$2:$D$745,'Contrato Flexível Prioridade'!G321)+'Tela de entrada'!$O$13+'Tela de entrada'!$S$13</f>
        <v>19.601597423860053</v>
      </c>
      <c r="M321" s="1">
        <f t="shared" si="27"/>
        <v>14.398402576139947</v>
      </c>
      <c r="N321" s="1">
        <f>IF(D321=1,'Tela de entrada'!$O$14-'Tela de entrada'!$O$13,'Tela de entrada'!$S$14-'Tela de entrada'!$S$13)</f>
        <v>15</v>
      </c>
      <c r="O321" s="1">
        <f t="shared" si="28"/>
        <v>14.398402576139947</v>
      </c>
      <c r="P321" s="1">
        <f t="shared" si="29"/>
        <v>14.398402576139947</v>
      </c>
      <c r="Q321" s="1">
        <f>IF(D321=1,'Tela de entrada'!$O$13+P321,'Tela de entrada'!$S$13+P321)</f>
        <v>14.398402576139947</v>
      </c>
    </row>
    <row r="322" spans="1:17" x14ac:dyDescent="0.25">
      <c r="A322" t="str">
        <f t="shared" si="30"/>
        <v>Contrato 1</v>
      </c>
      <c r="B322" t="str">
        <f t="shared" si="31"/>
        <v>Contrato 1321</v>
      </c>
      <c r="C322">
        <v>1</v>
      </c>
      <c r="D322">
        <v>1</v>
      </c>
      <c r="E322">
        <f>IF(AND(A322='Tela de entrada'!$R$12,'Tela de entrada'!$S$15=1),1,IF(AND(A322='Tela de entrada'!$R$12,'Tela de entrada'!$S$15="",'Tela de entrada'!$O$15=2),1,IF(AND('Tela de entrada'!$R$12='Contrato Flexível Prioridade'!A322,'Tela de entrada'!$S$15="",'Tela de entrada'!$O$15=""),2,IF(AND(A322='Tela de entrada'!$N$12,'Tela de entrada'!$O$15=1),1,IF(AND('Tela de entrada'!$N$12='Contrato Flexível Prioridade'!A322,'Tela de entrada'!$O$15=2),2,IF(AND('Tela de entrada'!$N$12='Contrato Flexível Prioridade'!A322,'Tela de entrada'!$O$15="",'Tela de entrada'!$S$15&lt;&gt;1),1,IF(AND('Tela de entrada'!$N$12='Contrato Flexível Prioridade'!A322,'Tela de entrada'!$S$15=""),1,2)))))))</f>
        <v>1</v>
      </c>
      <c r="F322">
        <v>1</v>
      </c>
      <c r="G322">
        <v>321</v>
      </c>
      <c r="H322">
        <v>1</v>
      </c>
      <c r="I322" s="1">
        <f>INDEX('Tela de entrada'!$C$20:$C$763,MATCH(G322,'Tela de entrada'!$B$20:$B$763,0),1)</f>
        <v>39</v>
      </c>
      <c r="J322">
        <v>0</v>
      </c>
      <c r="K322">
        <f t="shared" si="26"/>
        <v>39</v>
      </c>
      <c r="L322" s="1">
        <f>SUMIFS('Contrato Flexível Percentual'!$R$2:$R$745,'Contrato Flexível Percentual'!$C$2:$C$745,'Contrato Flexível Prioridade'!F322,'Contrato Flexível Percentual'!$D$2:$D$745,'Contrato Flexível Prioridade'!G322)+SUMIFS('Contrato Firme'!N$2:N$745,'Contrato Firme'!$C$2:$C$745,'Contrato Flexível Prioridade'!F322,'Contrato Flexível Percentual'!$D$2:$D$745,'Contrato Flexível Prioridade'!G322)+'Tela de entrada'!$O$13+'Tela de entrada'!$S$13</f>
        <v>22.34013007335848</v>
      </c>
      <c r="M322" s="1">
        <f t="shared" si="27"/>
        <v>16.65986992664152</v>
      </c>
      <c r="N322" s="1">
        <f>IF(D322=1,'Tela de entrada'!$O$14-'Tela de entrada'!$O$13,'Tela de entrada'!$S$14-'Tela de entrada'!$S$13)</f>
        <v>15</v>
      </c>
      <c r="O322" s="1">
        <f t="shared" si="28"/>
        <v>16.65986992664152</v>
      </c>
      <c r="P322" s="1">
        <f t="shared" si="29"/>
        <v>15</v>
      </c>
      <c r="Q322" s="1">
        <f>IF(D322=1,'Tela de entrada'!$O$13+P322,'Tela de entrada'!$S$13+P322)</f>
        <v>15</v>
      </c>
    </row>
    <row r="323" spans="1:17" x14ac:dyDescent="0.25">
      <c r="A323" t="str">
        <f t="shared" si="30"/>
        <v>Contrato 1</v>
      </c>
      <c r="B323" t="str">
        <f t="shared" si="31"/>
        <v>Contrato 1322</v>
      </c>
      <c r="C323">
        <v>1</v>
      </c>
      <c r="D323">
        <v>1</v>
      </c>
      <c r="E323">
        <f>IF(AND(A323='Tela de entrada'!$R$12,'Tela de entrada'!$S$15=1),1,IF(AND(A323='Tela de entrada'!$R$12,'Tela de entrada'!$S$15="",'Tela de entrada'!$O$15=2),1,IF(AND('Tela de entrada'!$R$12='Contrato Flexível Prioridade'!A323,'Tela de entrada'!$S$15="",'Tela de entrada'!$O$15=""),2,IF(AND(A323='Tela de entrada'!$N$12,'Tela de entrada'!$O$15=1),1,IF(AND('Tela de entrada'!$N$12='Contrato Flexível Prioridade'!A323,'Tela de entrada'!$O$15=2),2,IF(AND('Tela de entrada'!$N$12='Contrato Flexível Prioridade'!A323,'Tela de entrada'!$O$15="",'Tela de entrada'!$S$15&lt;&gt;1),1,IF(AND('Tela de entrada'!$N$12='Contrato Flexível Prioridade'!A323,'Tela de entrada'!$S$15=""),1,2)))))))</f>
        <v>1</v>
      </c>
      <c r="F323">
        <v>1</v>
      </c>
      <c r="G323">
        <v>322</v>
      </c>
      <c r="H323">
        <v>1</v>
      </c>
      <c r="I323" s="1">
        <f>INDEX('Tela de entrada'!$C$20:$C$763,MATCH(G323,'Tela de entrada'!$B$20:$B$763,0),1)</f>
        <v>42</v>
      </c>
      <c r="J323">
        <v>0</v>
      </c>
      <c r="K323">
        <f t="shared" ref="K323:K386" si="32">I323-J323</f>
        <v>42</v>
      </c>
      <c r="L323" s="1">
        <f>SUMIFS('Contrato Flexível Percentual'!$R$2:$R$745,'Contrato Flexível Percentual'!$C$2:$C$745,'Contrato Flexível Prioridade'!F323,'Contrato Flexível Percentual'!$D$2:$D$745,'Contrato Flexível Prioridade'!G323)+SUMIFS('Contrato Firme'!N$2:N$745,'Contrato Firme'!$C$2:$C$745,'Contrato Flexível Prioridade'!F323,'Contrato Flexível Percentual'!$D$2:$D$745,'Contrato Flexível Prioridade'!G323)+'Tela de entrada'!$O$13+'Tela de entrada'!$S$13</f>
        <v>23.4</v>
      </c>
      <c r="M323" s="1">
        <f t="shared" ref="M323:M386" si="33">MAX(I323-L323,0)</f>
        <v>18.600000000000001</v>
      </c>
      <c r="N323" s="1">
        <f>IF(D323=1,'Tela de entrada'!$O$14-'Tela de entrada'!$O$13,'Tela de entrada'!$S$14-'Tela de entrada'!$S$13)</f>
        <v>15</v>
      </c>
      <c r="O323" s="1">
        <f t="shared" ref="O323:O386" si="34">IF(E323=1,M323,MIN(N323,M323-MIN(M323,SUMIFS($N$2:$N$1489,$D$2:$D$1489,D323-1,$G$2:$G$1489,G323,$E$2:$E$1489,1))))</f>
        <v>18.600000000000001</v>
      </c>
      <c r="P323" s="1">
        <f t="shared" ref="P323:P386" si="35">IF(O323&gt;0,MIN(O323,N323),0)</f>
        <v>15</v>
      </c>
      <c r="Q323" s="1">
        <f>IF(D323=1,'Tela de entrada'!$O$13+P323,'Tela de entrada'!$S$13+P323)</f>
        <v>15</v>
      </c>
    </row>
    <row r="324" spans="1:17" x14ac:dyDescent="0.25">
      <c r="A324" t="str">
        <f t="shared" si="30"/>
        <v>Contrato 1</v>
      </c>
      <c r="B324" t="str">
        <f t="shared" si="31"/>
        <v>Contrato 1323</v>
      </c>
      <c r="C324">
        <v>1</v>
      </c>
      <c r="D324">
        <v>1</v>
      </c>
      <c r="E324">
        <f>IF(AND(A324='Tela de entrada'!$R$12,'Tela de entrada'!$S$15=1),1,IF(AND(A324='Tela de entrada'!$R$12,'Tela de entrada'!$S$15="",'Tela de entrada'!$O$15=2),1,IF(AND('Tela de entrada'!$R$12='Contrato Flexível Prioridade'!A324,'Tela de entrada'!$S$15="",'Tela de entrada'!$O$15=""),2,IF(AND(A324='Tela de entrada'!$N$12,'Tela de entrada'!$O$15=1),1,IF(AND('Tela de entrada'!$N$12='Contrato Flexível Prioridade'!A324,'Tela de entrada'!$O$15=2),2,IF(AND('Tela de entrada'!$N$12='Contrato Flexível Prioridade'!A324,'Tela de entrada'!$O$15="",'Tela de entrada'!$S$15&lt;&gt;1),1,IF(AND('Tela de entrada'!$N$12='Contrato Flexível Prioridade'!A324,'Tela de entrada'!$S$15=""),1,2)))))))</f>
        <v>1</v>
      </c>
      <c r="F324">
        <v>1</v>
      </c>
      <c r="G324">
        <v>323</v>
      </c>
      <c r="H324">
        <v>1</v>
      </c>
      <c r="I324" s="1">
        <f>INDEX('Tela de entrada'!$C$20:$C$763,MATCH(G324,'Tela de entrada'!$B$20:$B$763,0),1)</f>
        <v>21</v>
      </c>
      <c r="J324">
        <v>0</v>
      </c>
      <c r="K324">
        <f t="shared" si="32"/>
        <v>21</v>
      </c>
      <c r="L324" s="1">
        <f>SUMIFS('Contrato Flexível Percentual'!$R$2:$R$745,'Contrato Flexível Percentual'!$C$2:$C$745,'Contrato Flexível Prioridade'!F324,'Contrato Flexível Percentual'!$D$2:$D$745,'Contrato Flexível Prioridade'!G324)+SUMIFS('Contrato Firme'!N$2:N$745,'Contrato Firme'!$C$2:$C$745,'Contrato Flexível Prioridade'!F324,'Contrato Flexível Percentual'!$D$2:$D$745,'Contrato Flexível Prioridade'!G324)+'Tela de entrada'!$O$13+'Tela de entrada'!$S$13</f>
        <v>12.481412535164139</v>
      </c>
      <c r="M324" s="1">
        <f t="shared" si="33"/>
        <v>8.5185874648358606</v>
      </c>
      <c r="N324" s="1">
        <f>IF(D324=1,'Tela de entrada'!$O$14-'Tela de entrada'!$O$13,'Tela de entrada'!$S$14-'Tela de entrada'!$S$13)</f>
        <v>15</v>
      </c>
      <c r="O324" s="1">
        <f t="shared" si="34"/>
        <v>8.5185874648358606</v>
      </c>
      <c r="P324" s="1">
        <f t="shared" si="35"/>
        <v>8.5185874648358606</v>
      </c>
      <c r="Q324" s="1">
        <f>IF(D324=1,'Tela de entrada'!$O$13+P324,'Tela de entrada'!$S$13+P324)</f>
        <v>8.5185874648358606</v>
      </c>
    </row>
    <row r="325" spans="1:17" x14ac:dyDescent="0.25">
      <c r="A325" t="str">
        <f t="shared" si="30"/>
        <v>Contrato 1</v>
      </c>
      <c r="B325" t="str">
        <f t="shared" si="31"/>
        <v>Contrato 1324</v>
      </c>
      <c r="C325">
        <v>1</v>
      </c>
      <c r="D325">
        <v>1</v>
      </c>
      <c r="E325">
        <f>IF(AND(A325='Tela de entrada'!$R$12,'Tela de entrada'!$S$15=1),1,IF(AND(A325='Tela de entrada'!$R$12,'Tela de entrada'!$S$15="",'Tela de entrada'!$O$15=2),1,IF(AND('Tela de entrada'!$R$12='Contrato Flexível Prioridade'!A325,'Tela de entrada'!$S$15="",'Tela de entrada'!$O$15=""),2,IF(AND(A325='Tela de entrada'!$N$12,'Tela de entrada'!$O$15=1),1,IF(AND('Tela de entrada'!$N$12='Contrato Flexível Prioridade'!A325,'Tela de entrada'!$O$15=2),2,IF(AND('Tela de entrada'!$N$12='Contrato Flexível Prioridade'!A325,'Tela de entrada'!$O$15="",'Tela de entrada'!$S$15&lt;&gt;1),1,IF(AND('Tela de entrada'!$N$12='Contrato Flexível Prioridade'!A325,'Tela de entrada'!$S$15=""),1,2)))))))</f>
        <v>1</v>
      </c>
      <c r="F325">
        <v>1</v>
      </c>
      <c r="G325">
        <v>324</v>
      </c>
      <c r="H325">
        <v>1</v>
      </c>
      <c r="I325" s="1">
        <f>INDEX('Tela de entrada'!$C$20:$C$763,MATCH(G325,'Tela de entrada'!$B$20:$B$763,0),1)</f>
        <v>34</v>
      </c>
      <c r="J325">
        <v>0</v>
      </c>
      <c r="K325">
        <f t="shared" si="32"/>
        <v>34</v>
      </c>
      <c r="L325" s="1">
        <f>SUMIFS('Contrato Flexível Percentual'!$R$2:$R$745,'Contrato Flexível Percentual'!$C$2:$C$745,'Contrato Flexível Prioridade'!F325,'Contrato Flexível Percentual'!$D$2:$D$745,'Contrato Flexível Prioridade'!G325)+SUMIFS('Contrato Firme'!N$2:N$745,'Contrato Firme'!$C$2:$C$745,'Contrato Flexível Prioridade'!F325,'Contrato Flexível Percentual'!$D$2:$D$745,'Contrato Flexível Prioridade'!G325)+'Tela de entrada'!$O$13+'Tela de entrada'!$S$13</f>
        <v>19.601597423860053</v>
      </c>
      <c r="M325" s="1">
        <f t="shared" si="33"/>
        <v>14.398402576139947</v>
      </c>
      <c r="N325" s="1">
        <f>IF(D325=1,'Tela de entrada'!$O$14-'Tela de entrada'!$O$13,'Tela de entrada'!$S$14-'Tela de entrada'!$S$13)</f>
        <v>15</v>
      </c>
      <c r="O325" s="1">
        <f t="shared" si="34"/>
        <v>14.398402576139947</v>
      </c>
      <c r="P325" s="1">
        <f t="shared" si="35"/>
        <v>14.398402576139947</v>
      </c>
      <c r="Q325" s="1">
        <f>IF(D325=1,'Tela de entrada'!$O$13+P325,'Tela de entrada'!$S$13+P325)</f>
        <v>14.398402576139947</v>
      </c>
    </row>
    <row r="326" spans="1:17" x14ac:dyDescent="0.25">
      <c r="A326" t="str">
        <f t="shared" si="30"/>
        <v>Contrato 1</v>
      </c>
      <c r="B326" t="str">
        <f t="shared" si="31"/>
        <v>Contrato 1325</v>
      </c>
      <c r="C326">
        <v>1</v>
      </c>
      <c r="D326">
        <v>1</v>
      </c>
      <c r="E326">
        <f>IF(AND(A326='Tela de entrada'!$R$12,'Tela de entrada'!$S$15=1),1,IF(AND(A326='Tela de entrada'!$R$12,'Tela de entrada'!$S$15="",'Tela de entrada'!$O$15=2),1,IF(AND('Tela de entrada'!$R$12='Contrato Flexível Prioridade'!A326,'Tela de entrada'!$S$15="",'Tela de entrada'!$O$15=""),2,IF(AND(A326='Tela de entrada'!$N$12,'Tela de entrada'!$O$15=1),1,IF(AND('Tela de entrada'!$N$12='Contrato Flexível Prioridade'!A326,'Tela de entrada'!$O$15=2),2,IF(AND('Tela de entrada'!$N$12='Contrato Flexível Prioridade'!A326,'Tela de entrada'!$O$15="",'Tela de entrada'!$S$15&lt;&gt;1),1,IF(AND('Tela de entrada'!$N$12='Contrato Flexível Prioridade'!A326,'Tela de entrada'!$S$15=""),1,2)))))))</f>
        <v>1</v>
      </c>
      <c r="F326">
        <v>1</v>
      </c>
      <c r="G326">
        <v>325</v>
      </c>
      <c r="H326">
        <v>1</v>
      </c>
      <c r="I326" s="1">
        <f>INDEX('Tela de entrada'!$C$20:$C$763,MATCH(G326,'Tela de entrada'!$B$20:$B$763,0),1)</f>
        <v>8</v>
      </c>
      <c r="J326">
        <v>0</v>
      </c>
      <c r="K326">
        <f t="shared" si="32"/>
        <v>8</v>
      </c>
      <c r="L326" s="1">
        <f>SUMIFS('Contrato Flexível Percentual'!$R$2:$R$745,'Contrato Flexível Percentual'!$C$2:$C$745,'Contrato Flexível Prioridade'!F326,'Contrato Flexível Percentual'!$D$2:$D$745,'Contrato Flexível Prioridade'!G326)+SUMIFS('Contrato Firme'!N$2:N$745,'Contrato Firme'!$C$2:$C$745,'Contrato Flexível Prioridade'!F326,'Contrato Flexível Percentual'!$D$2:$D$745,'Contrato Flexível Prioridade'!G326)+'Tela de entrada'!$O$13+'Tela de entrada'!$S$13</f>
        <v>5.3836603258165949</v>
      </c>
      <c r="M326" s="1">
        <f t="shared" si="33"/>
        <v>2.6163396741834051</v>
      </c>
      <c r="N326" s="1">
        <f>IF(D326=1,'Tela de entrada'!$O$14-'Tela de entrada'!$O$13,'Tela de entrada'!$S$14-'Tela de entrada'!$S$13)</f>
        <v>15</v>
      </c>
      <c r="O326" s="1">
        <f t="shared" si="34"/>
        <v>2.6163396741834051</v>
      </c>
      <c r="P326" s="1">
        <f t="shared" si="35"/>
        <v>2.6163396741834051</v>
      </c>
      <c r="Q326" s="1">
        <f>IF(D326=1,'Tela de entrada'!$O$13+P326,'Tela de entrada'!$S$13+P326)</f>
        <v>2.6163396741834051</v>
      </c>
    </row>
    <row r="327" spans="1:17" x14ac:dyDescent="0.25">
      <c r="A327" t="str">
        <f t="shared" si="30"/>
        <v>Contrato 1</v>
      </c>
      <c r="B327" t="str">
        <f t="shared" si="31"/>
        <v>Contrato 1326</v>
      </c>
      <c r="C327">
        <v>1</v>
      </c>
      <c r="D327">
        <v>1</v>
      </c>
      <c r="E327">
        <f>IF(AND(A327='Tela de entrada'!$R$12,'Tela de entrada'!$S$15=1),1,IF(AND(A327='Tela de entrada'!$R$12,'Tela de entrada'!$S$15="",'Tela de entrada'!$O$15=2),1,IF(AND('Tela de entrada'!$R$12='Contrato Flexível Prioridade'!A327,'Tela de entrada'!$S$15="",'Tela de entrada'!$O$15=""),2,IF(AND(A327='Tela de entrada'!$N$12,'Tela de entrada'!$O$15=1),1,IF(AND('Tela de entrada'!$N$12='Contrato Flexível Prioridade'!A327,'Tela de entrada'!$O$15=2),2,IF(AND('Tela de entrada'!$N$12='Contrato Flexível Prioridade'!A327,'Tela de entrada'!$O$15="",'Tela de entrada'!$S$15&lt;&gt;1),1,IF(AND('Tela de entrada'!$N$12='Contrato Flexível Prioridade'!A327,'Tela de entrada'!$S$15=""),1,2)))))))</f>
        <v>1</v>
      </c>
      <c r="F327">
        <v>1</v>
      </c>
      <c r="G327">
        <v>326</v>
      </c>
      <c r="H327">
        <v>1</v>
      </c>
      <c r="I327" s="1">
        <f>INDEX('Tela de entrada'!$C$20:$C$763,MATCH(G327,'Tela de entrada'!$B$20:$B$763,0),1)</f>
        <v>48</v>
      </c>
      <c r="J327">
        <v>0</v>
      </c>
      <c r="K327">
        <f t="shared" si="32"/>
        <v>48</v>
      </c>
      <c r="L327" s="1">
        <f>SUMIFS('Contrato Flexível Percentual'!$R$2:$R$745,'Contrato Flexível Percentual'!$C$2:$C$745,'Contrato Flexível Prioridade'!F327,'Contrato Flexível Percentual'!$D$2:$D$745,'Contrato Flexível Prioridade'!G327)+SUMIFS('Contrato Firme'!N$2:N$745,'Contrato Firme'!$C$2:$C$745,'Contrato Flexível Prioridade'!F327,'Contrato Flexível Percentual'!$D$2:$D$745,'Contrato Flexível Prioridade'!G327)+'Tela de entrada'!$O$13+'Tela de entrada'!$S$13</f>
        <v>24.6</v>
      </c>
      <c r="M327" s="1">
        <f t="shared" si="33"/>
        <v>23.4</v>
      </c>
      <c r="N327" s="1">
        <f>IF(D327=1,'Tela de entrada'!$O$14-'Tela de entrada'!$O$13,'Tela de entrada'!$S$14-'Tela de entrada'!$S$13)</f>
        <v>15</v>
      </c>
      <c r="O327" s="1">
        <f t="shared" si="34"/>
        <v>23.4</v>
      </c>
      <c r="P327" s="1">
        <f t="shared" si="35"/>
        <v>15</v>
      </c>
      <c r="Q327" s="1">
        <f>IF(D327=1,'Tela de entrada'!$O$13+P327,'Tela de entrada'!$S$13+P327)</f>
        <v>15</v>
      </c>
    </row>
    <row r="328" spans="1:17" x14ac:dyDescent="0.25">
      <c r="A328" t="str">
        <f t="shared" si="30"/>
        <v>Contrato 1</v>
      </c>
      <c r="B328" t="str">
        <f t="shared" si="31"/>
        <v>Contrato 1327</v>
      </c>
      <c r="C328">
        <v>1</v>
      </c>
      <c r="D328">
        <v>1</v>
      </c>
      <c r="E328">
        <f>IF(AND(A328='Tela de entrada'!$R$12,'Tela de entrada'!$S$15=1),1,IF(AND(A328='Tela de entrada'!$R$12,'Tela de entrada'!$S$15="",'Tela de entrada'!$O$15=2),1,IF(AND('Tela de entrada'!$R$12='Contrato Flexível Prioridade'!A328,'Tela de entrada'!$S$15="",'Tela de entrada'!$O$15=""),2,IF(AND(A328='Tela de entrada'!$N$12,'Tela de entrada'!$O$15=1),1,IF(AND('Tela de entrada'!$N$12='Contrato Flexível Prioridade'!A328,'Tela de entrada'!$O$15=2),2,IF(AND('Tela de entrada'!$N$12='Contrato Flexível Prioridade'!A328,'Tela de entrada'!$O$15="",'Tela de entrada'!$S$15&lt;&gt;1),1,IF(AND('Tela de entrada'!$N$12='Contrato Flexível Prioridade'!A328,'Tela de entrada'!$S$15=""),1,2)))))))</f>
        <v>1</v>
      </c>
      <c r="F328">
        <v>1</v>
      </c>
      <c r="G328">
        <v>327</v>
      </c>
      <c r="H328">
        <v>1</v>
      </c>
      <c r="I328" s="1">
        <f>INDEX('Tela de entrada'!$C$20:$C$763,MATCH(G328,'Tela de entrada'!$B$20:$B$763,0),1)</f>
        <v>24</v>
      </c>
      <c r="J328">
        <v>0</v>
      </c>
      <c r="K328">
        <f t="shared" si="32"/>
        <v>24</v>
      </c>
      <c r="L328" s="1">
        <f>SUMIFS('Contrato Flexível Percentual'!$R$2:$R$745,'Contrato Flexível Percentual'!$C$2:$C$745,'Contrato Flexível Prioridade'!F328,'Contrato Flexível Percentual'!$D$2:$D$745,'Contrato Flexível Prioridade'!G328)+SUMIFS('Contrato Firme'!N$2:N$745,'Contrato Firme'!$C$2:$C$745,'Contrato Flexível Prioridade'!F328,'Contrato Flexível Percentual'!$D$2:$D$745,'Contrato Flexível Prioridade'!G328)+'Tela de entrada'!$O$13+'Tela de entrada'!$S$13</f>
        <v>14.124532124863197</v>
      </c>
      <c r="M328" s="1">
        <f t="shared" si="33"/>
        <v>9.8754678751368026</v>
      </c>
      <c r="N328" s="1">
        <f>IF(D328=1,'Tela de entrada'!$O$14-'Tela de entrada'!$O$13,'Tela de entrada'!$S$14-'Tela de entrada'!$S$13)</f>
        <v>15</v>
      </c>
      <c r="O328" s="1">
        <f t="shared" si="34"/>
        <v>9.8754678751368026</v>
      </c>
      <c r="P328" s="1">
        <f t="shared" si="35"/>
        <v>9.8754678751368026</v>
      </c>
      <c r="Q328" s="1">
        <f>IF(D328=1,'Tela de entrada'!$O$13+P328,'Tela de entrada'!$S$13+P328)</f>
        <v>9.8754678751368026</v>
      </c>
    </row>
    <row r="329" spans="1:17" x14ac:dyDescent="0.25">
      <c r="A329" t="str">
        <f t="shared" si="30"/>
        <v>Contrato 1</v>
      </c>
      <c r="B329" t="str">
        <f t="shared" si="31"/>
        <v>Contrato 1328</v>
      </c>
      <c r="C329">
        <v>1</v>
      </c>
      <c r="D329">
        <v>1</v>
      </c>
      <c r="E329">
        <f>IF(AND(A329='Tela de entrada'!$R$12,'Tela de entrada'!$S$15=1),1,IF(AND(A329='Tela de entrada'!$R$12,'Tela de entrada'!$S$15="",'Tela de entrada'!$O$15=2),1,IF(AND('Tela de entrada'!$R$12='Contrato Flexível Prioridade'!A329,'Tela de entrada'!$S$15="",'Tela de entrada'!$O$15=""),2,IF(AND(A329='Tela de entrada'!$N$12,'Tela de entrada'!$O$15=1),1,IF(AND('Tela de entrada'!$N$12='Contrato Flexível Prioridade'!A329,'Tela de entrada'!$O$15=2),2,IF(AND('Tela de entrada'!$N$12='Contrato Flexível Prioridade'!A329,'Tela de entrada'!$O$15="",'Tela de entrada'!$S$15&lt;&gt;1),1,IF(AND('Tela de entrada'!$N$12='Contrato Flexível Prioridade'!A329,'Tela de entrada'!$S$15=""),1,2)))))))</f>
        <v>1</v>
      </c>
      <c r="F329">
        <v>1</v>
      </c>
      <c r="G329">
        <v>328</v>
      </c>
      <c r="H329">
        <v>1</v>
      </c>
      <c r="I329" s="1">
        <f>INDEX('Tela de entrada'!$C$20:$C$763,MATCH(G329,'Tela de entrada'!$B$20:$B$763,0),1)</f>
        <v>49</v>
      </c>
      <c r="J329">
        <v>0</v>
      </c>
      <c r="K329">
        <f t="shared" si="32"/>
        <v>49</v>
      </c>
      <c r="L329" s="1">
        <f>SUMIFS('Contrato Flexível Percentual'!$R$2:$R$745,'Contrato Flexível Percentual'!$C$2:$C$745,'Contrato Flexível Prioridade'!F329,'Contrato Flexível Percentual'!$D$2:$D$745,'Contrato Flexível Prioridade'!G329)+SUMIFS('Contrato Firme'!N$2:N$745,'Contrato Firme'!$C$2:$C$745,'Contrato Flexível Prioridade'!F329,'Contrato Flexível Percentual'!$D$2:$D$745,'Contrato Flexível Prioridade'!G329)+'Tela de entrada'!$O$13+'Tela de entrada'!$S$13</f>
        <v>24.799999999999997</v>
      </c>
      <c r="M329" s="1">
        <f t="shared" si="33"/>
        <v>24.200000000000003</v>
      </c>
      <c r="N329" s="1">
        <f>IF(D329=1,'Tela de entrada'!$O$14-'Tela de entrada'!$O$13,'Tela de entrada'!$S$14-'Tela de entrada'!$S$13)</f>
        <v>15</v>
      </c>
      <c r="O329" s="1">
        <f t="shared" si="34"/>
        <v>24.200000000000003</v>
      </c>
      <c r="P329" s="1">
        <f t="shared" si="35"/>
        <v>15</v>
      </c>
      <c r="Q329" s="1">
        <f>IF(D329=1,'Tela de entrada'!$O$13+P329,'Tela de entrada'!$S$13+P329)</f>
        <v>15</v>
      </c>
    </row>
    <row r="330" spans="1:17" x14ac:dyDescent="0.25">
      <c r="A330" t="str">
        <f t="shared" si="30"/>
        <v>Contrato 1</v>
      </c>
      <c r="B330" t="str">
        <f t="shared" si="31"/>
        <v>Contrato 1329</v>
      </c>
      <c r="C330">
        <v>1</v>
      </c>
      <c r="D330">
        <v>1</v>
      </c>
      <c r="E330">
        <f>IF(AND(A330='Tela de entrada'!$R$12,'Tela de entrada'!$S$15=1),1,IF(AND(A330='Tela de entrada'!$R$12,'Tela de entrada'!$S$15="",'Tela de entrada'!$O$15=2),1,IF(AND('Tela de entrada'!$R$12='Contrato Flexível Prioridade'!A330,'Tela de entrada'!$S$15="",'Tela de entrada'!$O$15=""),2,IF(AND(A330='Tela de entrada'!$N$12,'Tela de entrada'!$O$15=1),1,IF(AND('Tela de entrada'!$N$12='Contrato Flexível Prioridade'!A330,'Tela de entrada'!$O$15=2),2,IF(AND('Tela de entrada'!$N$12='Contrato Flexível Prioridade'!A330,'Tela de entrada'!$O$15="",'Tela de entrada'!$S$15&lt;&gt;1),1,IF(AND('Tela de entrada'!$N$12='Contrato Flexível Prioridade'!A330,'Tela de entrada'!$S$15=""),1,2)))))))</f>
        <v>1</v>
      </c>
      <c r="F330">
        <v>1</v>
      </c>
      <c r="G330">
        <v>329</v>
      </c>
      <c r="H330">
        <v>1</v>
      </c>
      <c r="I330" s="1">
        <f>INDEX('Tela de entrada'!$C$20:$C$763,MATCH(G330,'Tela de entrada'!$B$20:$B$763,0),1)</f>
        <v>48</v>
      </c>
      <c r="J330">
        <v>0</v>
      </c>
      <c r="K330">
        <f t="shared" si="32"/>
        <v>48</v>
      </c>
      <c r="L330" s="1">
        <f>SUMIFS('Contrato Flexível Percentual'!$R$2:$R$745,'Contrato Flexível Percentual'!$C$2:$C$745,'Contrato Flexível Prioridade'!F330,'Contrato Flexível Percentual'!$D$2:$D$745,'Contrato Flexível Prioridade'!G330)+SUMIFS('Contrato Firme'!N$2:N$745,'Contrato Firme'!$C$2:$C$745,'Contrato Flexível Prioridade'!F330,'Contrato Flexível Percentual'!$D$2:$D$745,'Contrato Flexível Prioridade'!G330)+'Tela de entrada'!$O$13+'Tela de entrada'!$S$13</f>
        <v>24.6</v>
      </c>
      <c r="M330" s="1">
        <f t="shared" si="33"/>
        <v>23.4</v>
      </c>
      <c r="N330" s="1">
        <f>IF(D330=1,'Tela de entrada'!$O$14-'Tela de entrada'!$O$13,'Tela de entrada'!$S$14-'Tela de entrada'!$S$13)</f>
        <v>15</v>
      </c>
      <c r="O330" s="1">
        <f t="shared" si="34"/>
        <v>23.4</v>
      </c>
      <c r="P330" s="1">
        <f t="shared" si="35"/>
        <v>15</v>
      </c>
      <c r="Q330" s="1">
        <f>IF(D330=1,'Tela de entrada'!$O$13+P330,'Tela de entrada'!$S$13+P330)</f>
        <v>15</v>
      </c>
    </row>
    <row r="331" spans="1:17" x14ac:dyDescent="0.25">
      <c r="A331" t="str">
        <f t="shared" si="30"/>
        <v>Contrato 1</v>
      </c>
      <c r="B331" t="str">
        <f t="shared" si="31"/>
        <v>Contrato 1330</v>
      </c>
      <c r="C331">
        <v>1</v>
      </c>
      <c r="D331">
        <v>1</v>
      </c>
      <c r="E331">
        <f>IF(AND(A331='Tela de entrada'!$R$12,'Tela de entrada'!$S$15=1),1,IF(AND(A331='Tela de entrada'!$R$12,'Tela de entrada'!$S$15="",'Tela de entrada'!$O$15=2),1,IF(AND('Tela de entrada'!$R$12='Contrato Flexível Prioridade'!A331,'Tela de entrada'!$S$15="",'Tela de entrada'!$O$15=""),2,IF(AND(A331='Tela de entrada'!$N$12,'Tela de entrada'!$O$15=1),1,IF(AND('Tela de entrada'!$N$12='Contrato Flexível Prioridade'!A331,'Tela de entrada'!$O$15=2),2,IF(AND('Tela de entrada'!$N$12='Contrato Flexível Prioridade'!A331,'Tela de entrada'!$O$15="",'Tela de entrada'!$S$15&lt;&gt;1),1,IF(AND('Tela de entrada'!$N$12='Contrato Flexível Prioridade'!A331,'Tela de entrada'!$S$15=""),1,2)))))))</f>
        <v>1</v>
      </c>
      <c r="F331">
        <v>1</v>
      </c>
      <c r="G331">
        <v>330</v>
      </c>
      <c r="H331">
        <v>1</v>
      </c>
      <c r="I331" s="1">
        <f>INDEX('Tela de entrada'!$C$20:$C$763,MATCH(G331,'Tela de entrada'!$B$20:$B$763,0),1)</f>
        <v>29</v>
      </c>
      <c r="J331">
        <v>0</v>
      </c>
      <c r="K331">
        <f t="shared" si="32"/>
        <v>29</v>
      </c>
      <c r="L331" s="1">
        <f>SUMIFS('Contrato Flexível Percentual'!$R$2:$R$745,'Contrato Flexível Percentual'!$C$2:$C$745,'Contrato Flexível Prioridade'!F331,'Contrato Flexível Percentual'!$D$2:$D$745,'Contrato Flexível Prioridade'!G331)+SUMIFS('Contrato Firme'!N$2:N$745,'Contrato Firme'!$C$2:$C$745,'Contrato Flexível Prioridade'!F331,'Contrato Flexível Percentual'!$D$2:$D$745,'Contrato Flexível Prioridade'!G331)+'Tela de entrada'!$O$13+'Tela de entrada'!$S$13</f>
        <v>16.863064774361622</v>
      </c>
      <c r="M331" s="1">
        <f t="shared" si="33"/>
        <v>12.136935225638378</v>
      </c>
      <c r="N331" s="1">
        <f>IF(D331=1,'Tela de entrada'!$O$14-'Tela de entrada'!$O$13,'Tela de entrada'!$S$14-'Tela de entrada'!$S$13)</f>
        <v>15</v>
      </c>
      <c r="O331" s="1">
        <f t="shared" si="34"/>
        <v>12.136935225638378</v>
      </c>
      <c r="P331" s="1">
        <f t="shared" si="35"/>
        <v>12.136935225638378</v>
      </c>
      <c r="Q331" s="1">
        <f>IF(D331=1,'Tela de entrada'!$O$13+P331,'Tela de entrada'!$S$13+P331)</f>
        <v>12.136935225638378</v>
      </c>
    </row>
    <row r="332" spans="1:17" x14ac:dyDescent="0.25">
      <c r="A332" t="str">
        <f t="shared" si="30"/>
        <v>Contrato 1</v>
      </c>
      <c r="B332" t="str">
        <f t="shared" si="31"/>
        <v>Contrato 1331</v>
      </c>
      <c r="C332">
        <v>1</v>
      </c>
      <c r="D332">
        <v>1</v>
      </c>
      <c r="E332">
        <f>IF(AND(A332='Tela de entrada'!$R$12,'Tela de entrada'!$S$15=1),1,IF(AND(A332='Tela de entrada'!$R$12,'Tela de entrada'!$S$15="",'Tela de entrada'!$O$15=2),1,IF(AND('Tela de entrada'!$R$12='Contrato Flexível Prioridade'!A332,'Tela de entrada'!$S$15="",'Tela de entrada'!$O$15=""),2,IF(AND(A332='Tela de entrada'!$N$12,'Tela de entrada'!$O$15=1),1,IF(AND('Tela de entrada'!$N$12='Contrato Flexível Prioridade'!A332,'Tela de entrada'!$O$15=2),2,IF(AND('Tela de entrada'!$N$12='Contrato Flexível Prioridade'!A332,'Tela de entrada'!$O$15="",'Tela de entrada'!$S$15&lt;&gt;1),1,IF(AND('Tela de entrada'!$N$12='Contrato Flexível Prioridade'!A332,'Tela de entrada'!$S$15=""),1,2)))))))</f>
        <v>1</v>
      </c>
      <c r="F332">
        <v>1</v>
      </c>
      <c r="G332">
        <v>331</v>
      </c>
      <c r="H332">
        <v>1</v>
      </c>
      <c r="I332" s="1">
        <f>INDEX('Tela de entrada'!$C$20:$C$763,MATCH(G332,'Tela de entrada'!$B$20:$B$763,0),1)</f>
        <v>28</v>
      </c>
      <c r="J332">
        <v>0</v>
      </c>
      <c r="K332">
        <f t="shared" si="32"/>
        <v>28</v>
      </c>
      <c r="L332" s="1">
        <f>SUMIFS('Contrato Flexível Percentual'!$R$2:$R$745,'Contrato Flexível Percentual'!$C$2:$C$745,'Contrato Flexível Prioridade'!F332,'Contrato Flexível Percentual'!$D$2:$D$745,'Contrato Flexível Prioridade'!G332)+SUMIFS('Contrato Firme'!N$2:N$745,'Contrato Firme'!$C$2:$C$745,'Contrato Flexível Prioridade'!F332,'Contrato Flexível Percentual'!$D$2:$D$745,'Contrato Flexível Prioridade'!G332)+'Tela de entrada'!$O$13+'Tela de entrada'!$S$13</f>
        <v>16.31535824446194</v>
      </c>
      <c r="M332" s="1">
        <f t="shared" si="33"/>
        <v>11.68464175553806</v>
      </c>
      <c r="N332" s="1">
        <f>IF(D332=1,'Tela de entrada'!$O$14-'Tela de entrada'!$O$13,'Tela de entrada'!$S$14-'Tela de entrada'!$S$13)</f>
        <v>15</v>
      </c>
      <c r="O332" s="1">
        <f t="shared" si="34"/>
        <v>11.68464175553806</v>
      </c>
      <c r="P332" s="1">
        <f t="shared" si="35"/>
        <v>11.68464175553806</v>
      </c>
      <c r="Q332" s="1">
        <f>IF(D332=1,'Tela de entrada'!$O$13+P332,'Tela de entrada'!$S$13+P332)</f>
        <v>11.68464175553806</v>
      </c>
    </row>
    <row r="333" spans="1:17" x14ac:dyDescent="0.25">
      <c r="A333" t="str">
        <f t="shared" si="30"/>
        <v>Contrato 1</v>
      </c>
      <c r="B333" t="str">
        <f t="shared" si="31"/>
        <v>Contrato 1332</v>
      </c>
      <c r="C333">
        <v>1</v>
      </c>
      <c r="D333">
        <v>1</v>
      </c>
      <c r="E333">
        <f>IF(AND(A333='Tela de entrada'!$R$12,'Tela de entrada'!$S$15=1),1,IF(AND(A333='Tela de entrada'!$R$12,'Tela de entrada'!$S$15="",'Tela de entrada'!$O$15=2),1,IF(AND('Tela de entrada'!$R$12='Contrato Flexível Prioridade'!A333,'Tela de entrada'!$S$15="",'Tela de entrada'!$O$15=""),2,IF(AND(A333='Tela de entrada'!$N$12,'Tela de entrada'!$O$15=1),1,IF(AND('Tela de entrada'!$N$12='Contrato Flexível Prioridade'!A333,'Tela de entrada'!$O$15=2),2,IF(AND('Tela de entrada'!$N$12='Contrato Flexível Prioridade'!A333,'Tela de entrada'!$O$15="",'Tela de entrada'!$S$15&lt;&gt;1),1,IF(AND('Tela de entrada'!$N$12='Contrato Flexível Prioridade'!A333,'Tela de entrada'!$S$15=""),1,2)))))))</f>
        <v>1</v>
      </c>
      <c r="F333">
        <v>1</v>
      </c>
      <c r="G333">
        <v>332</v>
      </c>
      <c r="H333">
        <v>1</v>
      </c>
      <c r="I333" s="1">
        <f>INDEX('Tela de entrada'!$C$20:$C$763,MATCH(G333,'Tela de entrada'!$B$20:$B$763,0),1)</f>
        <v>10</v>
      </c>
      <c r="J333">
        <v>0</v>
      </c>
      <c r="K333">
        <f t="shared" si="32"/>
        <v>10</v>
      </c>
      <c r="L333" s="1">
        <f>SUMIFS('Contrato Flexível Percentual'!$R$2:$R$745,'Contrato Flexível Percentual'!$C$2:$C$745,'Contrato Flexível Prioridade'!F333,'Contrato Flexível Percentual'!$D$2:$D$745,'Contrato Flexível Prioridade'!G333)+SUMIFS('Contrato Firme'!N$2:N$745,'Contrato Firme'!$C$2:$C$745,'Contrato Flexível Prioridade'!F333,'Contrato Flexível Percentual'!$D$2:$D$745,'Contrato Flexível Prioridade'!G333)+'Tela de entrada'!$O$13+'Tela de entrada'!$S$13</f>
        <v>6.4566407062675992</v>
      </c>
      <c r="M333" s="1">
        <f t="shared" si="33"/>
        <v>3.5433592937324008</v>
      </c>
      <c r="N333" s="1">
        <f>IF(D333=1,'Tela de entrada'!$O$14-'Tela de entrada'!$O$13,'Tela de entrada'!$S$14-'Tela de entrada'!$S$13)</f>
        <v>15</v>
      </c>
      <c r="O333" s="1">
        <f t="shared" si="34"/>
        <v>3.5433592937324008</v>
      </c>
      <c r="P333" s="1">
        <f t="shared" si="35"/>
        <v>3.5433592937324008</v>
      </c>
      <c r="Q333" s="1">
        <f>IF(D333=1,'Tela de entrada'!$O$13+P333,'Tela de entrada'!$S$13+P333)</f>
        <v>3.5433592937324008</v>
      </c>
    </row>
    <row r="334" spans="1:17" x14ac:dyDescent="0.25">
      <c r="A334" t="str">
        <f t="shared" si="30"/>
        <v>Contrato 1</v>
      </c>
      <c r="B334" t="str">
        <f t="shared" si="31"/>
        <v>Contrato 1333</v>
      </c>
      <c r="C334">
        <v>1</v>
      </c>
      <c r="D334">
        <v>1</v>
      </c>
      <c r="E334">
        <f>IF(AND(A334='Tela de entrada'!$R$12,'Tela de entrada'!$S$15=1),1,IF(AND(A334='Tela de entrada'!$R$12,'Tela de entrada'!$S$15="",'Tela de entrada'!$O$15=2),1,IF(AND('Tela de entrada'!$R$12='Contrato Flexível Prioridade'!A334,'Tela de entrada'!$S$15="",'Tela de entrada'!$O$15=""),2,IF(AND(A334='Tela de entrada'!$N$12,'Tela de entrada'!$O$15=1),1,IF(AND('Tela de entrada'!$N$12='Contrato Flexível Prioridade'!A334,'Tela de entrada'!$O$15=2),2,IF(AND('Tela de entrada'!$N$12='Contrato Flexível Prioridade'!A334,'Tela de entrada'!$O$15="",'Tela de entrada'!$S$15&lt;&gt;1),1,IF(AND('Tela de entrada'!$N$12='Contrato Flexível Prioridade'!A334,'Tela de entrada'!$S$15=""),1,2)))))))</f>
        <v>1</v>
      </c>
      <c r="F334">
        <v>1</v>
      </c>
      <c r="G334">
        <v>333</v>
      </c>
      <c r="H334">
        <v>1</v>
      </c>
      <c r="I334" s="1">
        <f>INDEX('Tela de entrada'!$C$20:$C$763,MATCH(G334,'Tela de entrada'!$B$20:$B$763,0),1)</f>
        <v>34</v>
      </c>
      <c r="J334">
        <v>0</v>
      </c>
      <c r="K334">
        <f t="shared" si="32"/>
        <v>34</v>
      </c>
      <c r="L334" s="1">
        <f>SUMIFS('Contrato Flexível Percentual'!$R$2:$R$745,'Contrato Flexível Percentual'!$C$2:$C$745,'Contrato Flexível Prioridade'!F334,'Contrato Flexível Percentual'!$D$2:$D$745,'Contrato Flexível Prioridade'!G334)+SUMIFS('Contrato Firme'!N$2:N$745,'Contrato Firme'!$C$2:$C$745,'Contrato Flexível Prioridade'!F334,'Contrato Flexível Percentual'!$D$2:$D$745,'Contrato Flexível Prioridade'!G334)+'Tela de entrada'!$O$13+'Tela de entrada'!$S$13</f>
        <v>19.601597423860053</v>
      </c>
      <c r="M334" s="1">
        <f t="shared" si="33"/>
        <v>14.398402576139947</v>
      </c>
      <c r="N334" s="1">
        <f>IF(D334=1,'Tela de entrada'!$O$14-'Tela de entrada'!$O$13,'Tela de entrada'!$S$14-'Tela de entrada'!$S$13)</f>
        <v>15</v>
      </c>
      <c r="O334" s="1">
        <f t="shared" si="34"/>
        <v>14.398402576139947</v>
      </c>
      <c r="P334" s="1">
        <f t="shared" si="35"/>
        <v>14.398402576139947</v>
      </c>
      <c r="Q334" s="1">
        <f>IF(D334=1,'Tela de entrada'!$O$13+P334,'Tela de entrada'!$S$13+P334)</f>
        <v>14.398402576139947</v>
      </c>
    </row>
    <row r="335" spans="1:17" x14ac:dyDescent="0.25">
      <c r="A335" t="str">
        <f t="shared" si="30"/>
        <v>Contrato 1</v>
      </c>
      <c r="B335" t="str">
        <f t="shared" si="31"/>
        <v>Contrato 1334</v>
      </c>
      <c r="C335">
        <v>1</v>
      </c>
      <c r="D335">
        <v>1</v>
      </c>
      <c r="E335">
        <f>IF(AND(A335='Tela de entrada'!$R$12,'Tela de entrada'!$S$15=1),1,IF(AND(A335='Tela de entrada'!$R$12,'Tela de entrada'!$S$15="",'Tela de entrada'!$O$15=2),1,IF(AND('Tela de entrada'!$R$12='Contrato Flexível Prioridade'!A335,'Tela de entrada'!$S$15="",'Tela de entrada'!$O$15=""),2,IF(AND(A335='Tela de entrada'!$N$12,'Tela de entrada'!$O$15=1),1,IF(AND('Tela de entrada'!$N$12='Contrato Flexível Prioridade'!A335,'Tela de entrada'!$O$15=2),2,IF(AND('Tela de entrada'!$N$12='Contrato Flexível Prioridade'!A335,'Tela de entrada'!$O$15="",'Tela de entrada'!$S$15&lt;&gt;1),1,IF(AND('Tela de entrada'!$N$12='Contrato Flexível Prioridade'!A335,'Tela de entrada'!$S$15=""),1,2)))))))</f>
        <v>1</v>
      </c>
      <c r="F335">
        <v>1</v>
      </c>
      <c r="G335">
        <v>334</v>
      </c>
      <c r="H335">
        <v>1</v>
      </c>
      <c r="I335" s="1">
        <f>INDEX('Tela de entrada'!$C$20:$C$763,MATCH(G335,'Tela de entrada'!$B$20:$B$763,0),1)</f>
        <v>36</v>
      </c>
      <c r="J335">
        <v>0</v>
      </c>
      <c r="K335">
        <f t="shared" si="32"/>
        <v>36</v>
      </c>
      <c r="L335" s="1">
        <f>SUMIFS('Contrato Flexível Percentual'!$R$2:$R$745,'Contrato Flexível Percentual'!$C$2:$C$745,'Contrato Flexível Prioridade'!F335,'Contrato Flexível Percentual'!$D$2:$D$745,'Contrato Flexível Prioridade'!G335)+SUMIFS('Contrato Firme'!N$2:N$745,'Contrato Firme'!$C$2:$C$745,'Contrato Flexível Prioridade'!F335,'Contrato Flexível Percentual'!$D$2:$D$745,'Contrato Flexível Prioridade'!G335)+'Tela de entrada'!$O$13+'Tela de entrada'!$S$13</f>
        <v>20.697010483659422</v>
      </c>
      <c r="M335" s="1">
        <f t="shared" si="33"/>
        <v>15.302989516340578</v>
      </c>
      <c r="N335" s="1">
        <f>IF(D335=1,'Tela de entrada'!$O$14-'Tela de entrada'!$O$13,'Tela de entrada'!$S$14-'Tela de entrada'!$S$13)</f>
        <v>15</v>
      </c>
      <c r="O335" s="1">
        <f t="shared" si="34"/>
        <v>15.302989516340578</v>
      </c>
      <c r="P335" s="1">
        <f t="shared" si="35"/>
        <v>15</v>
      </c>
      <c r="Q335" s="1">
        <f>IF(D335=1,'Tela de entrada'!$O$13+P335,'Tela de entrada'!$S$13+P335)</f>
        <v>15</v>
      </c>
    </row>
    <row r="336" spans="1:17" x14ac:dyDescent="0.25">
      <c r="A336" t="str">
        <f t="shared" si="30"/>
        <v>Contrato 1</v>
      </c>
      <c r="B336" t="str">
        <f t="shared" si="31"/>
        <v>Contrato 1335</v>
      </c>
      <c r="C336">
        <v>1</v>
      </c>
      <c r="D336">
        <v>1</v>
      </c>
      <c r="E336">
        <f>IF(AND(A336='Tela de entrada'!$R$12,'Tela de entrada'!$S$15=1),1,IF(AND(A336='Tela de entrada'!$R$12,'Tela de entrada'!$S$15="",'Tela de entrada'!$O$15=2),1,IF(AND('Tela de entrada'!$R$12='Contrato Flexível Prioridade'!A336,'Tela de entrada'!$S$15="",'Tela de entrada'!$O$15=""),2,IF(AND(A336='Tela de entrada'!$N$12,'Tela de entrada'!$O$15=1),1,IF(AND('Tela de entrada'!$N$12='Contrato Flexível Prioridade'!A336,'Tela de entrada'!$O$15=2),2,IF(AND('Tela de entrada'!$N$12='Contrato Flexível Prioridade'!A336,'Tela de entrada'!$O$15="",'Tela de entrada'!$S$15&lt;&gt;1),1,IF(AND('Tela de entrada'!$N$12='Contrato Flexível Prioridade'!A336,'Tela de entrada'!$S$15=""),1,2)))))))</f>
        <v>1</v>
      </c>
      <c r="F336">
        <v>1</v>
      </c>
      <c r="G336">
        <v>335</v>
      </c>
      <c r="H336">
        <v>1</v>
      </c>
      <c r="I336" s="1">
        <f>INDEX('Tela de entrada'!$C$20:$C$763,MATCH(G336,'Tela de entrada'!$B$20:$B$763,0),1)</f>
        <v>21</v>
      </c>
      <c r="J336">
        <v>0</v>
      </c>
      <c r="K336">
        <f t="shared" si="32"/>
        <v>21</v>
      </c>
      <c r="L336" s="1">
        <f>SUMIFS('Contrato Flexível Percentual'!$R$2:$R$745,'Contrato Flexível Percentual'!$C$2:$C$745,'Contrato Flexível Prioridade'!F336,'Contrato Flexível Percentual'!$D$2:$D$745,'Contrato Flexível Prioridade'!G336)+SUMIFS('Contrato Firme'!N$2:N$745,'Contrato Firme'!$C$2:$C$745,'Contrato Flexível Prioridade'!F336,'Contrato Flexível Percentual'!$D$2:$D$745,'Contrato Flexível Prioridade'!G336)+'Tela de entrada'!$O$13+'Tela de entrada'!$S$13</f>
        <v>12.481412535164139</v>
      </c>
      <c r="M336" s="1">
        <f t="shared" si="33"/>
        <v>8.5185874648358606</v>
      </c>
      <c r="N336" s="1">
        <f>IF(D336=1,'Tela de entrada'!$O$14-'Tela de entrada'!$O$13,'Tela de entrada'!$S$14-'Tela de entrada'!$S$13)</f>
        <v>15</v>
      </c>
      <c r="O336" s="1">
        <f t="shared" si="34"/>
        <v>8.5185874648358606</v>
      </c>
      <c r="P336" s="1">
        <f t="shared" si="35"/>
        <v>8.5185874648358606</v>
      </c>
      <c r="Q336" s="1">
        <f>IF(D336=1,'Tela de entrada'!$O$13+P336,'Tela de entrada'!$S$13+P336)</f>
        <v>8.5185874648358606</v>
      </c>
    </row>
    <row r="337" spans="1:17" x14ac:dyDescent="0.25">
      <c r="A337" t="str">
        <f t="shared" si="30"/>
        <v>Contrato 1</v>
      </c>
      <c r="B337" t="str">
        <f t="shared" si="31"/>
        <v>Contrato 1336</v>
      </c>
      <c r="C337">
        <v>1</v>
      </c>
      <c r="D337">
        <v>1</v>
      </c>
      <c r="E337">
        <f>IF(AND(A337='Tela de entrada'!$R$12,'Tela de entrada'!$S$15=1),1,IF(AND(A337='Tela de entrada'!$R$12,'Tela de entrada'!$S$15="",'Tela de entrada'!$O$15=2),1,IF(AND('Tela de entrada'!$R$12='Contrato Flexível Prioridade'!A337,'Tela de entrada'!$S$15="",'Tela de entrada'!$O$15=""),2,IF(AND(A337='Tela de entrada'!$N$12,'Tela de entrada'!$O$15=1),1,IF(AND('Tela de entrada'!$N$12='Contrato Flexível Prioridade'!A337,'Tela de entrada'!$O$15=2),2,IF(AND('Tela de entrada'!$N$12='Contrato Flexível Prioridade'!A337,'Tela de entrada'!$O$15="",'Tela de entrada'!$S$15&lt;&gt;1),1,IF(AND('Tela de entrada'!$N$12='Contrato Flexível Prioridade'!A337,'Tela de entrada'!$S$15=""),1,2)))))))</f>
        <v>1</v>
      </c>
      <c r="F337">
        <v>1</v>
      </c>
      <c r="G337">
        <v>336</v>
      </c>
      <c r="H337">
        <v>1</v>
      </c>
      <c r="I337" s="1">
        <f>INDEX('Tela de entrada'!$C$20:$C$763,MATCH(G337,'Tela de entrada'!$B$20:$B$763,0),1)</f>
        <v>26</v>
      </c>
      <c r="J337">
        <v>0</v>
      </c>
      <c r="K337">
        <f t="shared" si="32"/>
        <v>26</v>
      </c>
      <c r="L337" s="1">
        <f>SUMIFS('Contrato Flexível Percentual'!$R$2:$R$745,'Contrato Flexível Percentual'!$C$2:$C$745,'Contrato Flexível Prioridade'!F337,'Contrato Flexível Percentual'!$D$2:$D$745,'Contrato Flexível Prioridade'!G337)+SUMIFS('Contrato Firme'!N$2:N$745,'Contrato Firme'!$C$2:$C$745,'Contrato Flexível Prioridade'!F337,'Contrato Flexível Percentual'!$D$2:$D$745,'Contrato Flexível Prioridade'!G337)+'Tela de entrada'!$O$13+'Tela de entrada'!$S$13</f>
        <v>15.219945184662567</v>
      </c>
      <c r="M337" s="1">
        <f t="shared" si="33"/>
        <v>10.780054815337433</v>
      </c>
      <c r="N337" s="1">
        <f>IF(D337=1,'Tela de entrada'!$O$14-'Tela de entrada'!$O$13,'Tela de entrada'!$S$14-'Tela de entrada'!$S$13)</f>
        <v>15</v>
      </c>
      <c r="O337" s="1">
        <f t="shared" si="34"/>
        <v>10.780054815337433</v>
      </c>
      <c r="P337" s="1">
        <f t="shared" si="35"/>
        <v>10.780054815337433</v>
      </c>
      <c r="Q337" s="1">
        <f>IF(D337=1,'Tela de entrada'!$O$13+P337,'Tela de entrada'!$S$13+P337)</f>
        <v>10.780054815337433</v>
      </c>
    </row>
    <row r="338" spans="1:17" x14ac:dyDescent="0.25">
      <c r="A338" t="str">
        <f t="shared" si="30"/>
        <v>Contrato 1</v>
      </c>
      <c r="B338" t="str">
        <f t="shared" si="31"/>
        <v>Contrato 1337</v>
      </c>
      <c r="C338">
        <v>1</v>
      </c>
      <c r="D338">
        <v>1</v>
      </c>
      <c r="E338">
        <f>IF(AND(A338='Tela de entrada'!$R$12,'Tela de entrada'!$S$15=1),1,IF(AND(A338='Tela de entrada'!$R$12,'Tela de entrada'!$S$15="",'Tela de entrada'!$O$15=2),1,IF(AND('Tela de entrada'!$R$12='Contrato Flexível Prioridade'!A338,'Tela de entrada'!$S$15="",'Tela de entrada'!$O$15=""),2,IF(AND(A338='Tela de entrada'!$N$12,'Tela de entrada'!$O$15=1),1,IF(AND('Tela de entrada'!$N$12='Contrato Flexível Prioridade'!A338,'Tela de entrada'!$O$15=2),2,IF(AND('Tela de entrada'!$N$12='Contrato Flexível Prioridade'!A338,'Tela de entrada'!$O$15="",'Tela de entrada'!$S$15&lt;&gt;1),1,IF(AND('Tela de entrada'!$N$12='Contrato Flexível Prioridade'!A338,'Tela de entrada'!$S$15=""),1,2)))))))</f>
        <v>1</v>
      </c>
      <c r="F338">
        <v>1</v>
      </c>
      <c r="G338">
        <v>337</v>
      </c>
      <c r="H338">
        <v>1</v>
      </c>
      <c r="I338" s="1">
        <f>INDEX('Tela de entrada'!$C$20:$C$763,MATCH(G338,'Tela de entrada'!$B$20:$B$763,0),1)</f>
        <v>19</v>
      </c>
      <c r="J338">
        <v>0</v>
      </c>
      <c r="K338">
        <f t="shared" si="32"/>
        <v>19</v>
      </c>
      <c r="L338" s="1">
        <f>SUMIFS('Contrato Flexível Percentual'!$R$2:$R$745,'Contrato Flexível Percentual'!$C$2:$C$745,'Contrato Flexível Prioridade'!F338,'Contrato Flexível Percentual'!$D$2:$D$745,'Contrato Flexível Prioridade'!G338)+SUMIFS('Contrato Firme'!N$2:N$745,'Contrato Firme'!$C$2:$C$745,'Contrato Flexível Prioridade'!F338,'Contrato Flexível Percentual'!$D$2:$D$745,'Contrato Flexível Prioridade'!G338)+'Tela de entrada'!$O$13+'Tela de entrada'!$S$13</f>
        <v>11.38599947536477</v>
      </c>
      <c r="M338" s="1">
        <f t="shared" si="33"/>
        <v>7.6140005246352302</v>
      </c>
      <c r="N338" s="1">
        <f>IF(D338=1,'Tela de entrada'!$O$14-'Tela de entrada'!$O$13,'Tela de entrada'!$S$14-'Tela de entrada'!$S$13)</f>
        <v>15</v>
      </c>
      <c r="O338" s="1">
        <f t="shared" si="34"/>
        <v>7.6140005246352302</v>
      </c>
      <c r="P338" s="1">
        <f t="shared" si="35"/>
        <v>7.6140005246352302</v>
      </c>
      <c r="Q338" s="1">
        <f>IF(D338=1,'Tela de entrada'!$O$13+P338,'Tela de entrada'!$S$13+P338)</f>
        <v>7.6140005246352302</v>
      </c>
    </row>
    <row r="339" spans="1:17" x14ac:dyDescent="0.25">
      <c r="A339" t="str">
        <f t="shared" si="30"/>
        <v>Contrato 1</v>
      </c>
      <c r="B339" t="str">
        <f t="shared" si="31"/>
        <v>Contrato 1338</v>
      </c>
      <c r="C339">
        <v>1</v>
      </c>
      <c r="D339">
        <v>1</v>
      </c>
      <c r="E339">
        <f>IF(AND(A339='Tela de entrada'!$R$12,'Tela de entrada'!$S$15=1),1,IF(AND(A339='Tela de entrada'!$R$12,'Tela de entrada'!$S$15="",'Tela de entrada'!$O$15=2),1,IF(AND('Tela de entrada'!$R$12='Contrato Flexível Prioridade'!A339,'Tela de entrada'!$S$15="",'Tela de entrada'!$O$15=""),2,IF(AND(A339='Tela de entrada'!$N$12,'Tela de entrada'!$O$15=1),1,IF(AND('Tela de entrada'!$N$12='Contrato Flexível Prioridade'!A339,'Tela de entrada'!$O$15=2),2,IF(AND('Tela de entrada'!$N$12='Contrato Flexível Prioridade'!A339,'Tela de entrada'!$O$15="",'Tela de entrada'!$S$15&lt;&gt;1),1,IF(AND('Tela de entrada'!$N$12='Contrato Flexível Prioridade'!A339,'Tela de entrada'!$S$15=""),1,2)))))))</f>
        <v>1</v>
      </c>
      <c r="F339">
        <v>1</v>
      </c>
      <c r="G339">
        <v>338</v>
      </c>
      <c r="H339">
        <v>1</v>
      </c>
      <c r="I339" s="1">
        <f>INDEX('Tela de entrada'!$C$20:$C$763,MATCH(G339,'Tela de entrada'!$B$20:$B$763,0),1)</f>
        <v>45</v>
      </c>
      <c r="J339">
        <v>0</v>
      </c>
      <c r="K339">
        <f t="shared" si="32"/>
        <v>45</v>
      </c>
      <c r="L339" s="1">
        <f>SUMIFS('Contrato Flexível Percentual'!$R$2:$R$745,'Contrato Flexível Percentual'!$C$2:$C$745,'Contrato Flexível Prioridade'!F339,'Contrato Flexível Percentual'!$D$2:$D$745,'Contrato Flexível Prioridade'!G339)+SUMIFS('Contrato Firme'!N$2:N$745,'Contrato Firme'!$C$2:$C$745,'Contrato Flexível Prioridade'!F339,'Contrato Flexível Percentual'!$D$2:$D$745,'Contrato Flexível Prioridade'!G339)+'Tela de entrada'!$O$13+'Tela de entrada'!$S$13</f>
        <v>24</v>
      </c>
      <c r="M339" s="1">
        <f t="shared" si="33"/>
        <v>21</v>
      </c>
      <c r="N339" s="1">
        <f>IF(D339=1,'Tela de entrada'!$O$14-'Tela de entrada'!$O$13,'Tela de entrada'!$S$14-'Tela de entrada'!$S$13)</f>
        <v>15</v>
      </c>
      <c r="O339" s="1">
        <f t="shared" si="34"/>
        <v>21</v>
      </c>
      <c r="P339" s="1">
        <f t="shared" si="35"/>
        <v>15</v>
      </c>
      <c r="Q339" s="1">
        <f>IF(D339=1,'Tela de entrada'!$O$13+P339,'Tela de entrada'!$S$13+P339)</f>
        <v>15</v>
      </c>
    </row>
    <row r="340" spans="1:17" x14ac:dyDescent="0.25">
      <c r="A340" t="str">
        <f t="shared" si="30"/>
        <v>Contrato 1</v>
      </c>
      <c r="B340" t="str">
        <f t="shared" si="31"/>
        <v>Contrato 1339</v>
      </c>
      <c r="C340">
        <v>1</v>
      </c>
      <c r="D340">
        <v>1</v>
      </c>
      <c r="E340">
        <f>IF(AND(A340='Tela de entrada'!$R$12,'Tela de entrada'!$S$15=1),1,IF(AND(A340='Tela de entrada'!$R$12,'Tela de entrada'!$S$15="",'Tela de entrada'!$O$15=2),1,IF(AND('Tela de entrada'!$R$12='Contrato Flexível Prioridade'!A340,'Tela de entrada'!$S$15="",'Tela de entrada'!$O$15=""),2,IF(AND(A340='Tela de entrada'!$N$12,'Tela de entrada'!$O$15=1),1,IF(AND('Tela de entrada'!$N$12='Contrato Flexível Prioridade'!A340,'Tela de entrada'!$O$15=2),2,IF(AND('Tela de entrada'!$N$12='Contrato Flexível Prioridade'!A340,'Tela de entrada'!$O$15="",'Tela de entrada'!$S$15&lt;&gt;1),1,IF(AND('Tela de entrada'!$N$12='Contrato Flexível Prioridade'!A340,'Tela de entrada'!$S$15=""),1,2)))))))</f>
        <v>1</v>
      </c>
      <c r="F340">
        <v>1</v>
      </c>
      <c r="G340">
        <v>339</v>
      </c>
      <c r="H340">
        <v>1</v>
      </c>
      <c r="I340" s="1">
        <f>INDEX('Tela de entrada'!$C$20:$C$763,MATCH(G340,'Tela de entrada'!$B$20:$B$763,0),1)</f>
        <v>32</v>
      </c>
      <c r="J340">
        <v>0</v>
      </c>
      <c r="K340">
        <f t="shared" si="32"/>
        <v>32</v>
      </c>
      <c r="L340" s="1">
        <f>SUMIFS('Contrato Flexível Percentual'!$R$2:$R$745,'Contrato Flexível Percentual'!$C$2:$C$745,'Contrato Flexível Prioridade'!F340,'Contrato Flexível Percentual'!$D$2:$D$745,'Contrato Flexível Prioridade'!G340)+SUMIFS('Contrato Firme'!N$2:N$745,'Contrato Firme'!$C$2:$C$745,'Contrato Flexível Prioridade'!F340,'Contrato Flexível Percentual'!$D$2:$D$745,'Contrato Flexível Prioridade'!G340)+'Tela de entrada'!$O$13+'Tela de entrada'!$S$13</f>
        <v>18.50618436406068</v>
      </c>
      <c r="M340" s="1">
        <f t="shared" si="33"/>
        <v>13.49381563593932</v>
      </c>
      <c r="N340" s="1">
        <f>IF(D340=1,'Tela de entrada'!$O$14-'Tela de entrada'!$O$13,'Tela de entrada'!$S$14-'Tela de entrada'!$S$13)</f>
        <v>15</v>
      </c>
      <c r="O340" s="1">
        <f t="shared" si="34"/>
        <v>13.49381563593932</v>
      </c>
      <c r="P340" s="1">
        <f t="shared" si="35"/>
        <v>13.49381563593932</v>
      </c>
      <c r="Q340" s="1">
        <f>IF(D340=1,'Tela de entrada'!$O$13+P340,'Tela de entrada'!$S$13+P340)</f>
        <v>13.49381563593932</v>
      </c>
    </row>
    <row r="341" spans="1:17" x14ac:dyDescent="0.25">
      <c r="A341" t="str">
        <f t="shared" si="30"/>
        <v>Contrato 1</v>
      </c>
      <c r="B341" t="str">
        <f t="shared" si="31"/>
        <v>Contrato 1340</v>
      </c>
      <c r="C341">
        <v>1</v>
      </c>
      <c r="D341">
        <v>1</v>
      </c>
      <c r="E341">
        <f>IF(AND(A341='Tela de entrada'!$R$12,'Tela de entrada'!$S$15=1),1,IF(AND(A341='Tela de entrada'!$R$12,'Tela de entrada'!$S$15="",'Tela de entrada'!$O$15=2),1,IF(AND('Tela de entrada'!$R$12='Contrato Flexível Prioridade'!A341,'Tela de entrada'!$S$15="",'Tela de entrada'!$O$15=""),2,IF(AND(A341='Tela de entrada'!$N$12,'Tela de entrada'!$O$15=1),1,IF(AND('Tela de entrada'!$N$12='Contrato Flexível Prioridade'!A341,'Tela de entrada'!$O$15=2),2,IF(AND('Tela de entrada'!$N$12='Contrato Flexível Prioridade'!A341,'Tela de entrada'!$O$15="",'Tela de entrada'!$S$15&lt;&gt;1),1,IF(AND('Tela de entrada'!$N$12='Contrato Flexível Prioridade'!A341,'Tela de entrada'!$S$15=""),1,2)))))))</f>
        <v>1</v>
      </c>
      <c r="F341">
        <v>1</v>
      </c>
      <c r="G341">
        <v>340</v>
      </c>
      <c r="H341">
        <v>1</v>
      </c>
      <c r="I341" s="1">
        <f>INDEX('Tela de entrada'!$C$20:$C$763,MATCH(G341,'Tela de entrada'!$B$20:$B$763,0),1)</f>
        <v>27</v>
      </c>
      <c r="J341">
        <v>0</v>
      </c>
      <c r="K341">
        <f t="shared" si="32"/>
        <v>27</v>
      </c>
      <c r="L341" s="1">
        <f>SUMIFS('Contrato Flexível Percentual'!$R$2:$R$745,'Contrato Flexível Percentual'!$C$2:$C$745,'Contrato Flexível Prioridade'!F341,'Contrato Flexível Percentual'!$D$2:$D$745,'Contrato Flexível Prioridade'!G341)+SUMIFS('Contrato Firme'!N$2:N$745,'Contrato Firme'!$C$2:$C$745,'Contrato Flexível Prioridade'!F341,'Contrato Flexível Percentual'!$D$2:$D$745,'Contrato Flexível Prioridade'!G341)+'Tela de entrada'!$O$13+'Tela de entrada'!$S$13</f>
        <v>15.767651714562254</v>
      </c>
      <c r="M341" s="1">
        <f t="shared" si="33"/>
        <v>11.232348285437746</v>
      </c>
      <c r="N341" s="1">
        <f>IF(D341=1,'Tela de entrada'!$O$14-'Tela de entrada'!$O$13,'Tela de entrada'!$S$14-'Tela de entrada'!$S$13)</f>
        <v>15</v>
      </c>
      <c r="O341" s="1">
        <f t="shared" si="34"/>
        <v>11.232348285437746</v>
      </c>
      <c r="P341" s="1">
        <f t="shared" si="35"/>
        <v>11.232348285437746</v>
      </c>
      <c r="Q341" s="1">
        <f>IF(D341=1,'Tela de entrada'!$O$13+P341,'Tela de entrada'!$S$13+P341)</f>
        <v>11.232348285437746</v>
      </c>
    </row>
    <row r="342" spans="1:17" x14ac:dyDescent="0.25">
      <c r="A342" t="str">
        <f t="shared" ref="A342:A405" si="36">IF(D342=1,"Contrato 1","Contrato 2")</f>
        <v>Contrato 1</v>
      </c>
      <c r="B342" t="str">
        <f t="shared" ref="B342:B405" si="37">CONCATENATE(IF(D342=1,"Contrato 1","Contrato 2"),G342)</f>
        <v>Contrato 1341</v>
      </c>
      <c r="C342">
        <v>1</v>
      </c>
      <c r="D342">
        <v>1</v>
      </c>
      <c r="E342">
        <f>IF(AND(A342='Tela de entrada'!$R$12,'Tela de entrada'!$S$15=1),1,IF(AND(A342='Tela de entrada'!$R$12,'Tela de entrada'!$S$15="",'Tela de entrada'!$O$15=2),1,IF(AND('Tela de entrada'!$R$12='Contrato Flexível Prioridade'!A342,'Tela de entrada'!$S$15="",'Tela de entrada'!$O$15=""),2,IF(AND(A342='Tela de entrada'!$N$12,'Tela de entrada'!$O$15=1),1,IF(AND('Tela de entrada'!$N$12='Contrato Flexível Prioridade'!A342,'Tela de entrada'!$O$15=2),2,IF(AND('Tela de entrada'!$N$12='Contrato Flexível Prioridade'!A342,'Tela de entrada'!$O$15="",'Tela de entrada'!$S$15&lt;&gt;1),1,IF(AND('Tela de entrada'!$N$12='Contrato Flexível Prioridade'!A342,'Tela de entrada'!$S$15=""),1,2)))))))</f>
        <v>1</v>
      </c>
      <c r="F342">
        <v>1</v>
      </c>
      <c r="G342">
        <v>341</v>
      </c>
      <c r="H342">
        <v>1</v>
      </c>
      <c r="I342" s="1">
        <f>INDEX('Tela de entrada'!$C$20:$C$763,MATCH(G342,'Tela de entrada'!$B$20:$B$763,0),1)</f>
        <v>22</v>
      </c>
      <c r="J342">
        <v>0</v>
      </c>
      <c r="K342">
        <f t="shared" si="32"/>
        <v>22</v>
      </c>
      <c r="L342" s="1">
        <f>SUMIFS('Contrato Flexível Percentual'!$R$2:$R$745,'Contrato Flexível Percentual'!$C$2:$C$745,'Contrato Flexível Prioridade'!F342,'Contrato Flexível Percentual'!$D$2:$D$745,'Contrato Flexível Prioridade'!G342)+SUMIFS('Contrato Firme'!N$2:N$745,'Contrato Firme'!$C$2:$C$745,'Contrato Flexível Prioridade'!F342,'Contrato Flexível Percentual'!$D$2:$D$745,'Contrato Flexível Prioridade'!G342)+'Tela de entrada'!$O$13+'Tela de entrada'!$S$13</f>
        <v>13.029119065063828</v>
      </c>
      <c r="M342" s="1">
        <f t="shared" si="33"/>
        <v>8.9708809349361722</v>
      </c>
      <c r="N342" s="1">
        <f>IF(D342=1,'Tela de entrada'!$O$14-'Tela de entrada'!$O$13,'Tela de entrada'!$S$14-'Tela de entrada'!$S$13)</f>
        <v>15</v>
      </c>
      <c r="O342" s="1">
        <f t="shared" si="34"/>
        <v>8.9708809349361722</v>
      </c>
      <c r="P342" s="1">
        <f t="shared" si="35"/>
        <v>8.9708809349361722</v>
      </c>
      <c r="Q342" s="1">
        <f>IF(D342=1,'Tela de entrada'!$O$13+P342,'Tela de entrada'!$S$13+P342)</f>
        <v>8.9708809349361722</v>
      </c>
    </row>
    <row r="343" spans="1:17" x14ac:dyDescent="0.25">
      <c r="A343" t="str">
        <f t="shared" si="36"/>
        <v>Contrato 1</v>
      </c>
      <c r="B343" t="str">
        <f t="shared" si="37"/>
        <v>Contrato 1342</v>
      </c>
      <c r="C343">
        <v>1</v>
      </c>
      <c r="D343">
        <v>1</v>
      </c>
      <c r="E343">
        <f>IF(AND(A343='Tela de entrada'!$R$12,'Tela de entrada'!$S$15=1),1,IF(AND(A343='Tela de entrada'!$R$12,'Tela de entrada'!$S$15="",'Tela de entrada'!$O$15=2),1,IF(AND('Tela de entrada'!$R$12='Contrato Flexível Prioridade'!A343,'Tela de entrada'!$S$15="",'Tela de entrada'!$O$15=""),2,IF(AND(A343='Tela de entrada'!$N$12,'Tela de entrada'!$O$15=1),1,IF(AND('Tela de entrada'!$N$12='Contrato Flexível Prioridade'!A343,'Tela de entrada'!$O$15=2),2,IF(AND('Tela de entrada'!$N$12='Contrato Flexível Prioridade'!A343,'Tela de entrada'!$O$15="",'Tela de entrada'!$S$15&lt;&gt;1),1,IF(AND('Tela de entrada'!$N$12='Contrato Flexível Prioridade'!A343,'Tela de entrada'!$S$15=""),1,2)))))))</f>
        <v>1</v>
      </c>
      <c r="F343">
        <v>1</v>
      </c>
      <c r="G343">
        <v>342</v>
      </c>
      <c r="H343">
        <v>1</v>
      </c>
      <c r="I343" s="1">
        <f>INDEX('Tela de entrada'!$C$20:$C$763,MATCH(G343,'Tela de entrada'!$B$20:$B$763,0),1)</f>
        <v>38</v>
      </c>
      <c r="J343">
        <v>0</v>
      </c>
      <c r="K343">
        <f t="shared" si="32"/>
        <v>38</v>
      </c>
      <c r="L343" s="1">
        <f>SUMIFS('Contrato Flexível Percentual'!$R$2:$R$745,'Contrato Flexível Percentual'!$C$2:$C$745,'Contrato Flexível Prioridade'!F343,'Contrato Flexível Percentual'!$D$2:$D$745,'Contrato Flexível Prioridade'!G343)+SUMIFS('Contrato Firme'!N$2:N$745,'Contrato Firme'!$C$2:$C$745,'Contrato Flexível Prioridade'!F343,'Contrato Flexível Percentual'!$D$2:$D$745,'Contrato Flexível Prioridade'!G343)+'Tela de entrada'!$O$13+'Tela de entrada'!$S$13</f>
        <v>21.792423543458796</v>
      </c>
      <c r="M343" s="1">
        <f t="shared" si="33"/>
        <v>16.207576456541204</v>
      </c>
      <c r="N343" s="1">
        <f>IF(D343=1,'Tela de entrada'!$O$14-'Tela de entrada'!$O$13,'Tela de entrada'!$S$14-'Tela de entrada'!$S$13)</f>
        <v>15</v>
      </c>
      <c r="O343" s="1">
        <f t="shared" si="34"/>
        <v>16.207576456541204</v>
      </c>
      <c r="P343" s="1">
        <f t="shared" si="35"/>
        <v>15</v>
      </c>
      <c r="Q343" s="1">
        <f>IF(D343=1,'Tela de entrada'!$O$13+P343,'Tela de entrada'!$S$13+P343)</f>
        <v>15</v>
      </c>
    </row>
    <row r="344" spans="1:17" x14ac:dyDescent="0.25">
      <c r="A344" t="str">
        <f t="shared" si="36"/>
        <v>Contrato 1</v>
      </c>
      <c r="B344" t="str">
        <f t="shared" si="37"/>
        <v>Contrato 1343</v>
      </c>
      <c r="C344">
        <v>1</v>
      </c>
      <c r="D344">
        <v>1</v>
      </c>
      <c r="E344">
        <f>IF(AND(A344='Tela de entrada'!$R$12,'Tela de entrada'!$S$15=1),1,IF(AND(A344='Tela de entrada'!$R$12,'Tela de entrada'!$S$15="",'Tela de entrada'!$O$15=2),1,IF(AND('Tela de entrada'!$R$12='Contrato Flexível Prioridade'!A344,'Tela de entrada'!$S$15="",'Tela de entrada'!$O$15=""),2,IF(AND(A344='Tela de entrada'!$N$12,'Tela de entrada'!$O$15=1),1,IF(AND('Tela de entrada'!$N$12='Contrato Flexível Prioridade'!A344,'Tela de entrada'!$O$15=2),2,IF(AND('Tela de entrada'!$N$12='Contrato Flexível Prioridade'!A344,'Tela de entrada'!$O$15="",'Tela de entrada'!$S$15&lt;&gt;1),1,IF(AND('Tela de entrada'!$N$12='Contrato Flexível Prioridade'!A344,'Tela de entrada'!$S$15=""),1,2)))))))</f>
        <v>1</v>
      </c>
      <c r="F344">
        <v>1</v>
      </c>
      <c r="G344">
        <v>343</v>
      </c>
      <c r="H344">
        <v>1</v>
      </c>
      <c r="I344" s="1">
        <f>INDEX('Tela de entrada'!$C$20:$C$763,MATCH(G344,'Tela de entrada'!$B$20:$B$763,0),1)</f>
        <v>32</v>
      </c>
      <c r="J344">
        <v>0</v>
      </c>
      <c r="K344">
        <f t="shared" si="32"/>
        <v>32</v>
      </c>
      <c r="L344" s="1">
        <f>SUMIFS('Contrato Flexível Percentual'!$R$2:$R$745,'Contrato Flexível Percentual'!$C$2:$C$745,'Contrato Flexível Prioridade'!F344,'Contrato Flexível Percentual'!$D$2:$D$745,'Contrato Flexível Prioridade'!G344)+SUMIFS('Contrato Firme'!N$2:N$745,'Contrato Firme'!$C$2:$C$745,'Contrato Flexível Prioridade'!F344,'Contrato Flexível Percentual'!$D$2:$D$745,'Contrato Flexível Prioridade'!G344)+'Tela de entrada'!$O$13+'Tela de entrada'!$S$13</f>
        <v>18.50618436406068</v>
      </c>
      <c r="M344" s="1">
        <f t="shared" si="33"/>
        <v>13.49381563593932</v>
      </c>
      <c r="N344" s="1">
        <f>IF(D344=1,'Tela de entrada'!$O$14-'Tela de entrada'!$O$13,'Tela de entrada'!$S$14-'Tela de entrada'!$S$13)</f>
        <v>15</v>
      </c>
      <c r="O344" s="1">
        <f t="shared" si="34"/>
        <v>13.49381563593932</v>
      </c>
      <c r="P344" s="1">
        <f t="shared" si="35"/>
        <v>13.49381563593932</v>
      </c>
      <c r="Q344" s="1">
        <f>IF(D344=1,'Tela de entrada'!$O$13+P344,'Tela de entrada'!$S$13+P344)</f>
        <v>13.49381563593932</v>
      </c>
    </row>
    <row r="345" spans="1:17" x14ac:dyDescent="0.25">
      <c r="A345" t="str">
        <f t="shared" si="36"/>
        <v>Contrato 1</v>
      </c>
      <c r="B345" t="str">
        <f t="shared" si="37"/>
        <v>Contrato 1344</v>
      </c>
      <c r="C345">
        <v>1</v>
      </c>
      <c r="D345">
        <v>1</v>
      </c>
      <c r="E345">
        <f>IF(AND(A345='Tela de entrada'!$R$12,'Tela de entrada'!$S$15=1),1,IF(AND(A345='Tela de entrada'!$R$12,'Tela de entrada'!$S$15="",'Tela de entrada'!$O$15=2),1,IF(AND('Tela de entrada'!$R$12='Contrato Flexível Prioridade'!A345,'Tela de entrada'!$S$15="",'Tela de entrada'!$O$15=""),2,IF(AND(A345='Tela de entrada'!$N$12,'Tela de entrada'!$O$15=1),1,IF(AND('Tela de entrada'!$N$12='Contrato Flexível Prioridade'!A345,'Tela de entrada'!$O$15=2),2,IF(AND('Tela de entrada'!$N$12='Contrato Flexível Prioridade'!A345,'Tela de entrada'!$O$15="",'Tela de entrada'!$S$15&lt;&gt;1),1,IF(AND('Tela de entrada'!$N$12='Contrato Flexível Prioridade'!A345,'Tela de entrada'!$S$15=""),1,2)))))))</f>
        <v>1</v>
      </c>
      <c r="F345">
        <v>1</v>
      </c>
      <c r="G345">
        <v>344</v>
      </c>
      <c r="H345">
        <v>1</v>
      </c>
      <c r="I345" s="1">
        <f>INDEX('Tela de entrada'!$C$20:$C$763,MATCH(G345,'Tela de entrada'!$B$20:$B$763,0),1)</f>
        <v>15</v>
      </c>
      <c r="J345">
        <v>0</v>
      </c>
      <c r="K345">
        <f t="shared" si="32"/>
        <v>15</v>
      </c>
      <c r="L345" s="1">
        <f>SUMIFS('Contrato Flexível Percentual'!$R$2:$R$745,'Contrato Flexível Percentual'!$C$2:$C$745,'Contrato Flexível Prioridade'!F345,'Contrato Flexível Percentual'!$D$2:$D$745,'Contrato Flexível Prioridade'!G345)+SUMIFS('Contrato Firme'!N$2:N$745,'Contrato Firme'!$C$2:$C$745,'Contrato Flexível Prioridade'!F345,'Contrato Flexível Percentual'!$D$2:$D$745,'Contrato Flexível Prioridade'!G345)+'Tela de entrada'!$O$13+'Tela de entrada'!$S$13</f>
        <v>9.1951733557660269</v>
      </c>
      <c r="M345" s="1">
        <f t="shared" si="33"/>
        <v>5.8048266442339731</v>
      </c>
      <c r="N345" s="1">
        <f>IF(D345=1,'Tela de entrada'!$O$14-'Tela de entrada'!$O$13,'Tela de entrada'!$S$14-'Tela de entrada'!$S$13)</f>
        <v>15</v>
      </c>
      <c r="O345" s="1">
        <f t="shared" si="34"/>
        <v>5.8048266442339731</v>
      </c>
      <c r="P345" s="1">
        <f t="shared" si="35"/>
        <v>5.8048266442339731</v>
      </c>
      <c r="Q345" s="1">
        <f>IF(D345=1,'Tela de entrada'!$O$13+P345,'Tela de entrada'!$S$13+P345)</f>
        <v>5.8048266442339731</v>
      </c>
    </row>
    <row r="346" spans="1:17" x14ac:dyDescent="0.25">
      <c r="A346" t="str">
        <f t="shared" si="36"/>
        <v>Contrato 1</v>
      </c>
      <c r="B346" t="str">
        <f t="shared" si="37"/>
        <v>Contrato 1345</v>
      </c>
      <c r="C346">
        <v>1</v>
      </c>
      <c r="D346">
        <v>1</v>
      </c>
      <c r="E346">
        <f>IF(AND(A346='Tela de entrada'!$R$12,'Tela de entrada'!$S$15=1),1,IF(AND(A346='Tela de entrada'!$R$12,'Tela de entrada'!$S$15="",'Tela de entrada'!$O$15=2),1,IF(AND('Tela de entrada'!$R$12='Contrato Flexível Prioridade'!A346,'Tela de entrada'!$S$15="",'Tela de entrada'!$O$15=""),2,IF(AND(A346='Tela de entrada'!$N$12,'Tela de entrada'!$O$15=1),1,IF(AND('Tela de entrada'!$N$12='Contrato Flexível Prioridade'!A346,'Tela de entrada'!$O$15=2),2,IF(AND('Tela de entrada'!$N$12='Contrato Flexível Prioridade'!A346,'Tela de entrada'!$O$15="",'Tela de entrada'!$S$15&lt;&gt;1),1,IF(AND('Tela de entrada'!$N$12='Contrato Flexível Prioridade'!A346,'Tela de entrada'!$S$15=""),1,2)))))))</f>
        <v>1</v>
      </c>
      <c r="F346">
        <v>1</v>
      </c>
      <c r="G346">
        <v>345</v>
      </c>
      <c r="H346">
        <v>1</v>
      </c>
      <c r="I346" s="1">
        <f>INDEX('Tela de entrada'!$C$20:$C$763,MATCH(G346,'Tela de entrada'!$B$20:$B$763,0),1)</f>
        <v>18</v>
      </c>
      <c r="J346">
        <v>0</v>
      </c>
      <c r="K346">
        <f t="shared" si="32"/>
        <v>18</v>
      </c>
      <c r="L346" s="1">
        <f>SUMIFS('Contrato Flexível Percentual'!$R$2:$R$745,'Contrato Flexível Percentual'!$C$2:$C$745,'Contrato Flexível Prioridade'!F346,'Contrato Flexível Percentual'!$D$2:$D$745,'Contrato Flexível Prioridade'!G346)+SUMIFS('Contrato Firme'!N$2:N$745,'Contrato Firme'!$C$2:$C$745,'Contrato Flexível Prioridade'!F346,'Contrato Flexível Percentual'!$D$2:$D$745,'Contrato Flexível Prioridade'!G346)+'Tela de entrada'!$O$13+'Tela de entrada'!$S$13</f>
        <v>10.838292945465083</v>
      </c>
      <c r="M346" s="1">
        <f t="shared" si="33"/>
        <v>7.1617070545349168</v>
      </c>
      <c r="N346" s="1">
        <f>IF(D346=1,'Tela de entrada'!$O$14-'Tela de entrada'!$O$13,'Tela de entrada'!$S$14-'Tela de entrada'!$S$13)</f>
        <v>15</v>
      </c>
      <c r="O346" s="1">
        <f t="shared" si="34"/>
        <v>7.1617070545349168</v>
      </c>
      <c r="P346" s="1">
        <f t="shared" si="35"/>
        <v>7.1617070545349168</v>
      </c>
      <c r="Q346" s="1">
        <f>IF(D346=1,'Tela de entrada'!$O$13+P346,'Tela de entrada'!$S$13+P346)</f>
        <v>7.1617070545349168</v>
      </c>
    </row>
    <row r="347" spans="1:17" x14ac:dyDescent="0.25">
      <c r="A347" t="str">
        <f t="shared" si="36"/>
        <v>Contrato 1</v>
      </c>
      <c r="B347" t="str">
        <f t="shared" si="37"/>
        <v>Contrato 1346</v>
      </c>
      <c r="C347">
        <v>1</v>
      </c>
      <c r="D347">
        <v>1</v>
      </c>
      <c r="E347">
        <f>IF(AND(A347='Tela de entrada'!$R$12,'Tela de entrada'!$S$15=1),1,IF(AND(A347='Tela de entrada'!$R$12,'Tela de entrada'!$S$15="",'Tela de entrada'!$O$15=2),1,IF(AND('Tela de entrada'!$R$12='Contrato Flexível Prioridade'!A347,'Tela de entrada'!$S$15="",'Tela de entrada'!$O$15=""),2,IF(AND(A347='Tela de entrada'!$N$12,'Tela de entrada'!$O$15=1),1,IF(AND('Tela de entrada'!$N$12='Contrato Flexível Prioridade'!A347,'Tela de entrada'!$O$15=2),2,IF(AND('Tela de entrada'!$N$12='Contrato Flexível Prioridade'!A347,'Tela de entrada'!$O$15="",'Tela de entrada'!$S$15&lt;&gt;1),1,IF(AND('Tela de entrada'!$N$12='Contrato Flexível Prioridade'!A347,'Tela de entrada'!$S$15=""),1,2)))))))</f>
        <v>1</v>
      </c>
      <c r="F347">
        <v>1</v>
      </c>
      <c r="G347">
        <v>346</v>
      </c>
      <c r="H347">
        <v>1</v>
      </c>
      <c r="I347" s="1">
        <f>INDEX('Tela de entrada'!$C$20:$C$763,MATCH(G347,'Tela de entrada'!$B$20:$B$763,0),1)</f>
        <v>6</v>
      </c>
      <c r="J347">
        <v>0</v>
      </c>
      <c r="K347">
        <f t="shared" si="32"/>
        <v>6</v>
      </c>
      <c r="L347" s="1">
        <f>SUMIFS('Contrato Flexível Percentual'!$R$2:$R$745,'Contrato Flexível Percentual'!$C$2:$C$745,'Contrato Flexível Prioridade'!F347,'Contrato Flexível Percentual'!$D$2:$D$745,'Contrato Flexível Prioridade'!G347)+SUMIFS('Contrato Firme'!N$2:N$745,'Contrato Firme'!$C$2:$C$745,'Contrato Flexível Prioridade'!F347,'Contrato Flexível Percentual'!$D$2:$D$745,'Contrato Flexível Prioridade'!G347)+'Tela de entrada'!$O$13+'Tela de entrada'!$S$13</f>
        <v>4.9836603258165946</v>
      </c>
      <c r="M347" s="1">
        <f t="shared" si="33"/>
        <v>1.0163396741834054</v>
      </c>
      <c r="N347" s="1">
        <f>IF(D347=1,'Tela de entrada'!$O$14-'Tela de entrada'!$O$13,'Tela de entrada'!$S$14-'Tela de entrada'!$S$13)</f>
        <v>15</v>
      </c>
      <c r="O347" s="1">
        <f t="shared" si="34"/>
        <v>1.0163396741834054</v>
      </c>
      <c r="P347" s="1">
        <f t="shared" si="35"/>
        <v>1.0163396741834054</v>
      </c>
      <c r="Q347" s="1">
        <f>IF(D347=1,'Tela de entrada'!$O$13+P347,'Tela de entrada'!$S$13+P347)</f>
        <v>1.0163396741834054</v>
      </c>
    </row>
    <row r="348" spans="1:17" x14ac:dyDescent="0.25">
      <c r="A348" t="str">
        <f t="shared" si="36"/>
        <v>Contrato 1</v>
      </c>
      <c r="B348" t="str">
        <f t="shared" si="37"/>
        <v>Contrato 1347</v>
      </c>
      <c r="C348">
        <v>1</v>
      </c>
      <c r="D348">
        <v>1</v>
      </c>
      <c r="E348">
        <f>IF(AND(A348='Tela de entrada'!$R$12,'Tela de entrada'!$S$15=1),1,IF(AND(A348='Tela de entrada'!$R$12,'Tela de entrada'!$S$15="",'Tela de entrada'!$O$15=2),1,IF(AND('Tela de entrada'!$R$12='Contrato Flexível Prioridade'!A348,'Tela de entrada'!$S$15="",'Tela de entrada'!$O$15=""),2,IF(AND(A348='Tela de entrada'!$N$12,'Tela de entrada'!$O$15=1),1,IF(AND('Tela de entrada'!$N$12='Contrato Flexível Prioridade'!A348,'Tela de entrada'!$O$15=2),2,IF(AND('Tela de entrada'!$N$12='Contrato Flexível Prioridade'!A348,'Tela de entrada'!$O$15="",'Tela de entrada'!$S$15&lt;&gt;1),1,IF(AND('Tela de entrada'!$N$12='Contrato Flexível Prioridade'!A348,'Tela de entrada'!$S$15=""),1,2)))))))</f>
        <v>1</v>
      </c>
      <c r="F348">
        <v>1</v>
      </c>
      <c r="G348">
        <v>347</v>
      </c>
      <c r="H348">
        <v>1</v>
      </c>
      <c r="I348" s="1">
        <f>INDEX('Tela de entrada'!$C$20:$C$763,MATCH(G348,'Tela de entrada'!$B$20:$B$763,0),1)</f>
        <v>41</v>
      </c>
      <c r="J348">
        <v>0</v>
      </c>
      <c r="K348">
        <f t="shared" si="32"/>
        <v>41</v>
      </c>
      <c r="L348" s="1">
        <f>SUMIFS('Contrato Flexível Percentual'!$R$2:$R$745,'Contrato Flexível Percentual'!$C$2:$C$745,'Contrato Flexível Prioridade'!F348,'Contrato Flexível Percentual'!$D$2:$D$745,'Contrato Flexível Prioridade'!G348)+SUMIFS('Contrato Firme'!N$2:N$745,'Contrato Firme'!$C$2:$C$745,'Contrato Flexível Prioridade'!F348,'Contrato Flexível Percentual'!$D$2:$D$745,'Contrato Flexível Prioridade'!G348)+'Tela de entrada'!$O$13+'Tela de entrada'!$S$13</f>
        <v>23.200000000000003</v>
      </c>
      <c r="M348" s="1">
        <f t="shared" si="33"/>
        <v>17.799999999999997</v>
      </c>
      <c r="N348" s="1">
        <f>IF(D348=1,'Tela de entrada'!$O$14-'Tela de entrada'!$O$13,'Tela de entrada'!$S$14-'Tela de entrada'!$S$13)</f>
        <v>15</v>
      </c>
      <c r="O348" s="1">
        <f t="shared" si="34"/>
        <v>17.799999999999997</v>
      </c>
      <c r="P348" s="1">
        <f t="shared" si="35"/>
        <v>15</v>
      </c>
      <c r="Q348" s="1">
        <f>IF(D348=1,'Tela de entrada'!$O$13+P348,'Tela de entrada'!$S$13+P348)</f>
        <v>15</v>
      </c>
    </row>
    <row r="349" spans="1:17" x14ac:dyDescent="0.25">
      <c r="A349" t="str">
        <f t="shared" si="36"/>
        <v>Contrato 1</v>
      </c>
      <c r="B349" t="str">
        <f t="shared" si="37"/>
        <v>Contrato 1348</v>
      </c>
      <c r="C349">
        <v>1</v>
      </c>
      <c r="D349">
        <v>1</v>
      </c>
      <c r="E349">
        <f>IF(AND(A349='Tela de entrada'!$R$12,'Tela de entrada'!$S$15=1),1,IF(AND(A349='Tela de entrada'!$R$12,'Tela de entrada'!$S$15="",'Tela de entrada'!$O$15=2),1,IF(AND('Tela de entrada'!$R$12='Contrato Flexível Prioridade'!A349,'Tela de entrada'!$S$15="",'Tela de entrada'!$O$15=""),2,IF(AND(A349='Tela de entrada'!$N$12,'Tela de entrada'!$O$15=1),1,IF(AND('Tela de entrada'!$N$12='Contrato Flexível Prioridade'!A349,'Tela de entrada'!$O$15=2),2,IF(AND('Tela de entrada'!$N$12='Contrato Flexível Prioridade'!A349,'Tela de entrada'!$O$15="",'Tela de entrada'!$S$15&lt;&gt;1),1,IF(AND('Tela de entrada'!$N$12='Contrato Flexível Prioridade'!A349,'Tela de entrada'!$S$15=""),1,2)))))))</f>
        <v>1</v>
      </c>
      <c r="F349">
        <v>1</v>
      </c>
      <c r="G349">
        <v>348</v>
      </c>
      <c r="H349">
        <v>1</v>
      </c>
      <c r="I349" s="1">
        <f>INDEX('Tela de entrada'!$C$20:$C$763,MATCH(G349,'Tela de entrada'!$B$20:$B$763,0),1)</f>
        <v>38</v>
      </c>
      <c r="J349">
        <v>0</v>
      </c>
      <c r="K349">
        <f t="shared" si="32"/>
        <v>38</v>
      </c>
      <c r="L349" s="1">
        <f>SUMIFS('Contrato Flexível Percentual'!$R$2:$R$745,'Contrato Flexível Percentual'!$C$2:$C$745,'Contrato Flexível Prioridade'!F349,'Contrato Flexível Percentual'!$D$2:$D$745,'Contrato Flexível Prioridade'!G349)+SUMIFS('Contrato Firme'!N$2:N$745,'Contrato Firme'!$C$2:$C$745,'Contrato Flexível Prioridade'!F349,'Contrato Flexível Percentual'!$D$2:$D$745,'Contrato Flexível Prioridade'!G349)+'Tela de entrada'!$O$13+'Tela de entrada'!$S$13</f>
        <v>21.792423543458796</v>
      </c>
      <c r="M349" s="1">
        <f t="shared" si="33"/>
        <v>16.207576456541204</v>
      </c>
      <c r="N349" s="1">
        <f>IF(D349=1,'Tela de entrada'!$O$14-'Tela de entrada'!$O$13,'Tela de entrada'!$S$14-'Tela de entrada'!$S$13)</f>
        <v>15</v>
      </c>
      <c r="O349" s="1">
        <f t="shared" si="34"/>
        <v>16.207576456541204</v>
      </c>
      <c r="P349" s="1">
        <f t="shared" si="35"/>
        <v>15</v>
      </c>
      <c r="Q349" s="1">
        <f>IF(D349=1,'Tela de entrada'!$O$13+P349,'Tela de entrada'!$S$13+P349)</f>
        <v>15</v>
      </c>
    </row>
    <row r="350" spans="1:17" x14ac:dyDescent="0.25">
      <c r="A350" t="str">
        <f t="shared" si="36"/>
        <v>Contrato 1</v>
      </c>
      <c r="B350" t="str">
        <f t="shared" si="37"/>
        <v>Contrato 1349</v>
      </c>
      <c r="C350">
        <v>1</v>
      </c>
      <c r="D350">
        <v>1</v>
      </c>
      <c r="E350">
        <f>IF(AND(A350='Tela de entrada'!$R$12,'Tela de entrada'!$S$15=1),1,IF(AND(A350='Tela de entrada'!$R$12,'Tela de entrada'!$S$15="",'Tela de entrada'!$O$15=2),1,IF(AND('Tela de entrada'!$R$12='Contrato Flexível Prioridade'!A350,'Tela de entrada'!$S$15="",'Tela de entrada'!$O$15=""),2,IF(AND(A350='Tela de entrada'!$N$12,'Tela de entrada'!$O$15=1),1,IF(AND('Tela de entrada'!$N$12='Contrato Flexível Prioridade'!A350,'Tela de entrada'!$O$15=2),2,IF(AND('Tela de entrada'!$N$12='Contrato Flexível Prioridade'!A350,'Tela de entrada'!$O$15="",'Tela de entrada'!$S$15&lt;&gt;1),1,IF(AND('Tela de entrada'!$N$12='Contrato Flexível Prioridade'!A350,'Tela de entrada'!$S$15=""),1,2)))))))</f>
        <v>1</v>
      </c>
      <c r="F350">
        <v>1</v>
      </c>
      <c r="G350">
        <v>349</v>
      </c>
      <c r="H350">
        <v>1</v>
      </c>
      <c r="I350" s="1">
        <f>INDEX('Tela de entrada'!$C$20:$C$763,MATCH(G350,'Tela de entrada'!$B$20:$B$763,0),1)</f>
        <v>44</v>
      </c>
      <c r="J350">
        <v>0</v>
      </c>
      <c r="K350">
        <f t="shared" si="32"/>
        <v>44</v>
      </c>
      <c r="L350" s="1">
        <f>SUMIFS('Contrato Flexível Percentual'!$R$2:$R$745,'Contrato Flexível Percentual'!$C$2:$C$745,'Contrato Flexível Prioridade'!F350,'Contrato Flexível Percentual'!$D$2:$D$745,'Contrato Flexível Prioridade'!G350)+SUMIFS('Contrato Firme'!N$2:N$745,'Contrato Firme'!$C$2:$C$745,'Contrato Flexível Prioridade'!F350,'Contrato Flexível Percentual'!$D$2:$D$745,'Contrato Flexível Prioridade'!G350)+'Tela de entrada'!$O$13+'Tela de entrada'!$S$13</f>
        <v>23.8</v>
      </c>
      <c r="M350" s="1">
        <f t="shared" si="33"/>
        <v>20.2</v>
      </c>
      <c r="N350" s="1">
        <f>IF(D350=1,'Tela de entrada'!$O$14-'Tela de entrada'!$O$13,'Tela de entrada'!$S$14-'Tela de entrada'!$S$13)</f>
        <v>15</v>
      </c>
      <c r="O350" s="1">
        <f t="shared" si="34"/>
        <v>20.2</v>
      </c>
      <c r="P350" s="1">
        <f t="shared" si="35"/>
        <v>15</v>
      </c>
      <c r="Q350" s="1">
        <f>IF(D350=1,'Tela de entrada'!$O$13+P350,'Tela de entrada'!$S$13+P350)</f>
        <v>15</v>
      </c>
    </row>
    <row r="351" spans="1:17" x14ac:dyDescent="0.25">
      <c r="A351" t="str">
        <f t="shared" si="36"/>
        <v>Contrato 1</v>
      </c>
      <c r="B351" t="str">
        <f t="shared" si="37"/>
        <v>Contrato 1350</v>
      </c>
      <c r="C351">
        <v>1</v>
      </c>
      <c r="D351">
        <v>1</v>
      </c>
      <c r="E351">
        <f>IF(AND(A351='Tela de entrada'!$R$12,'Tela de entrada'!$S$15=1),1,IF(AND(A351='Tela de entrada'!$R$12,'Tela de entrada'!$S$15="",'Tela de entrada'!$O$15=2),1,IF(AND('Tela de entrada'!$R$12='Contrato Flexível Prioridade'!A351,'Tela de entrada'!$S$15="",'Tela de entrada'!$O$15=""),2,IF(AND(A351='Tela de entrada'!$N$12,'Tela de entrada'!$O$15=1),1,IF(AND('Tela de entrada'!$N$12='Contrato Flexível Prioridade'!A351,'Tela de entrada'!$O$15=2),2,IF(AND('Tela de entrada'!$N$12='Contrato Flexível Prioridade'!A351,'Tela de entrada'!$O$15="",'Tela de entrada'!$S$15&lt;&gt;1),1,IF(AND('Tela de entrada'!$N$12='Contrato Flexível Prioridade'!A351,'Tela de entrada'!$S$15=""),1,2)))))))</f>
        <v>1</v>
      </c>
      <c r="F351">
        <v>1</v>
      </c>
      <c r="G351">
        <v>350</v>
      </c>
      <c r="H351">
        <v>1</v>
      </c>
      <c r="I351" s="1">
        <f>INDEX('Tela de entrada'!$C$20:$C$763,MATCH(G351,'Tela de entrada'!$B$20:$B$763,0),1)</f>
        <v>12</v>
      </c>
      <c r="J351">
        <v>0</v>
      </c>
      <c r="K351">
        <f t="shared" si="32"/>
        <v>12</v>
      </c>
      <c r="L351" s="1">
        <f>SUMIFS('Contrato Flexível Percentual'!$R$2:$R$745,'Contrato Flexível Percentual'!$C$2:$C$745,'Contrato Flexível Prioridade'!F351,'Contrato Flexível Percentual'!$D$2:$D$745,'Contrato Flexível Prioridade'!G351)+SUMIFS('Contrato Firme'!N$2:N$745,'Contrato Firme'!$C$2:$C$745,'Contrato Flexível Prioridade'!F351,'Contrato Flexível Percentual'!$D$2:$D$745,'Contrato Flexível Prioridade'!G351)+'Tela de entrada'!$O$13+'Tela de entrada'!$S$13</f>
        <v>7.5520537660669707</v>
      </c>
      <c r="M351" s="1">
        <f t="shared" si="33"/>
        <v>4.4479462339330293</v>
      </c>
      <c r="N351" s="1">
        <f>IF(D351=1,'Tela de entrada'!$O$14-'Tela de entrada'!$O$13,'Tela de entrada'!$S$14-'Tela de entrada'!$S$13)</f>
        <v>15</v>
      </c>
      <c r="O351" s="1">
        <f t="shared" si="34"/>
        <v>4.4479462339330293</v>
      </c>
      <c r="P351" s="1">
        <f t="shared" si="35"/>
        <v>4.4479462339330293</v>
      </c>
      <c r="Q351" s="1">
        <f>IF(D351=1,'Tela de entrada'!$O$13+P351,'Tela de entrada'!$S$13+P351)</f>
        <v>4.4479462339330293</v>
      </c>
    </row>
    <row r="352" spans="1:17" x14ac:dyDescent="0.25">
      <c r="A352" t="str">
        <f t="shared" si="36"/>
        <v>Contrato 1</v>
      </c>
      <c r="B352" t="str">
        <f t="shared" si="37"/>
        <v>Contrato 1351</v>
      </c>
      <c r="C352">
        <v>1</v>
      </c>
      <c r="D352">
        <v>1</v>
      </c>
      <c r="E352">
        <f>IF(AND(A352='Tela de entrada'!$R$12,'Tela de entrada'!$S$15=1),1,IF(AND(A352='Tela de entrada'!$R$12,'Tela de entrada'!$S$15="",'Tela de entrada'!$O$15=2),1,IF(AND('Tela de entrada'!$R$12='Contrato Flexível Prioridade'!A352,'Tela de entrada'!$S$15="",'Tela de entrada'!$O$15=""),2,IF(AND(A352='Tela de entrada'!$N$12,'Tela de entrada'!$O$15=1),1,IF(AND('Tela de entrada'!$N$12='Contrato Flexível Prioridade'!A352,'Tela de entrada'!$O$15=2),2,IF(AND('Tela de entrada'!$N$12='Contrato Flexível Prioridade'!A352,'Tela de entrada'!$O$15="",'Tela de entrada'!$S$15&lt;&gt;1),1,IF(AND('Tela de entrada'!$N$12='Contrato Flexível Prioridade'!A352,'Tela de entrada'!$S$15=""),1,2)))))))</f>
        <v>1</v>
      </c>
      <c r="F352">
        <v>1</v>
      </c>
      <c r="G352">
        <v>351</v>
      </c>
      <c r="H352">
        <v>1</v>
      </c>
      <c r="I352" s="1">
        <f>INDEX('Tela de entrada'!$C$20:$C$763,MATCH(G352,'Tela de entrada'!$B$20:$B$763,0),1)</f>
        <v>35</v>
      </c>
      <c r="J352">
        <v>0</v>
      </c>
      <c r="K352">
        <f t="shared" si="32"/>
        <v>35</v>
      </c>
      <c r="L352" s="1">
        <f>SUMIFS('Contrato Flexível Percentual'!$R$2:$R$745,'Contrato Flexível Percentual'!$C$2:$C$745,'Contrato Flexível Prioridade'!F352,'Contrato Flexível Percentual'!$D$2:$D$745,'Contrato Flexível Prioridade'!G352)+SUMIFS('Contrato Firme'!N$2:N$745,'Contrato Firme'!$C$2:$C$745,'Contrato Flexível Prioridade'!F352,'Contrato Flexível Percentual'!$D$2:$D$745,'Contrato Flexível Prioridade'!G352)+'Tela de entrada'!$O$13+'Tela de entrada'!$S$13</f>
        <v>20.149303953759738</v>
      </c>
      <c r="M352" s="1">
        <f t="shared" si="33"/>
        <v>14.850696046240262</v>
      </c>
      <c r="N352" s="1">
        <f>IF(D352=1,'Tela de entrada'!$O$14-'Tela de entrada'!$O$13,'Tela de entrada'!$S$14-'Tela de entrada'!$S$13)</f>
        <v>15</v>
      </c>
      <c r="O352" s="1">
        <f t="shared" si="34"/>
        <v>14.850696046240262</v>
      </c>
      <c r="P352" s="1">
        <f t="shared" si="35"/>
        <v>14.850696046240262</v>
      </c>
      <c r="Q352" s="1">
        <f>IF(D352=1,'Tela de entrada'!$O$13+P352,'Tela de entrada'!$S$13+P352)</f>
        <v>14.850696046240262</v>
      </c>
    </row>
    <row r="353" spans="1:17" x14ac:dyDescent="0.25">
      <c r="A353" t="str">
        <f t="shared" si="36"/>
        <v>Contrato 1</v>
      </c>
      <c r="B353" t="str">
        <f t="shared" si="37"/>
        <v>Contrato 1352</v>
      </c>
      <c r="C353">
        <v>1</v>
      </c>
      <c r="D353">
        <v>1</v>
      </c>
      <c r="E353">
        <f>IF(AND(A353='Tela de entrada'!$R$12,'Tela de entrada'!$S$15=1),1,IF(AND(A353='Tela de entrada'!$R$12,'Tela de entrada'!$S$15="",'Tela de entrada'!$O$15=2),1,IF(AND('Tela de entrada'!$R$12='Contrato Flexível Prioridade'!A353,'Tela de entrada'!$S$15="",'Tela de entrada'!$O$15=""),2,IF(AND(A353='Tela de entrada'!$N$12,'Tela de entrada'!$O$15=1),1,IF(AND('Tela de entrada'!$N$12='Contrato Flexível Prioridade'!A353,'Tela de entrada'!$O$15=2),2,IF(AND('Tela de entrada'!$N$12='Contrato Flexível Prioridade'!A353,'Tela de entrada'!$O$15="",'Tela de entrada'!$S$15&lt;&gt;1),1,IF(AND('Tela de entrada'!$N$12='Contrato Flexível Prioridade'!A353,'Tela de entrada'!$S$15=""),1,2)))))))</f>
        <v>1</v>
      </c>
      <c r="F353">
        <v>1</v>
      </c>
      <c r="G353">
        <v>352</v>
      </c>
      <c r="H353">
        <v>1</v>
      </c>
      <c r="I353" s="1">
        <f>INDEX('Tela de entrada'!$C$20:$C$763,MATCH(G353,'Tela de entrada'!$B$20:$B$763,0),1)</f>
        <v>6</v>
      </c>
      <c r="J353">
        <v>0</v>
      </c>
      <c r="K353">
        <f t="shared" si="32"/>
        <v>6</v>
      </c>
      <c r="L353" s="1">
        <f>SUMIFS('Contrato Flexível Percentual'!$R$2:$R$745,'Contrato Flexível Percentual'!$C$2:$C$745,'Contrato Flexível Prioridade'!F353,'Contrato Flexível Percentual'!$D$2:$D$745,'Contrato Flexível Prioridade'!G353)+SUMIFS('Contrato Firme'!N$2:N$745,'Contrato Firme'!$C$2:$C$745,'Contrato Flexível Prioridade'!F353,'Contrato Flexível Percentual'!$D$2:$D$745,'Contrato Flexível Prioridade'!G353)+'Tela de entrada'!$O$13+'Tela de entrada'!$S$13</f>
        <v>4.9836603258165946</v>
      </c>
      <c r="M353" s="1">
        <f t="shared" si="33"/>
        <v>1.0163396741834054</v>
      </c>
      <c r="N353" s="1">
        <f>IF(D353=1,'Tela de entrada'!$O$14-'Tela de entrada'!$O$13,'Tela de entrada'!$S$14-'Tela de entrada'!$S$13)</f>
        <v>15</v>
      </c>
      <c r="O353" s="1">
        <f t="shared" si="34"/>
        <v>1.0163396741834054</v>
      </c>
      <c r="P353" s="1">
        <f t="shared" si="35"/>
        <v>1.0163396741834054</v>
      </c>
      <c r="Q353" s="1">
        <f>IF(D353=1,'Tela de entrada'!$O$13+P353,'Tela de entrada'!$S$13+P353)</f>
        <v>1.0163396741834054</v>
      </c>
    </row>
    <row r="354" spans="1:17" x14ac:dyDescent="0.25">
      <c r="A354" t="str">
        <f t="shared" si="36"/>
        <v>Contrato 1</v>
      </c>
      <c r="B354" t="str">
        <f t="shared" si="37"/>
        <v>Contrato 1353</v>
      </c>
      <c r="C354">
        <v>1</v>
      </c>
      <c r="D354">
        <v>1</v>
      </c>
      <c r="E354">
        <f>IF(AND(A354='Tela de entrada'!$R$12,'Tela de entrada'!$S$15=1),1,IF(AND(A354='Tela de entrada'!$R$12,'Tela de entrada'!$S$15="",'Tela de entrada'!$O$15=2),1,IF(AND('Tela de entrada'!$R$12='Contrato Flexível Prioridade'!A354,'Tela de entrada'!$S$15="",'Tela de entrada'!$O$15=""),2,IF(AND(A354='Tela de entrada'!$N$12,'Tela de entrada'!$O$15=1),1,IF(AND('Tela de entrada'!$N$12='Contrato Flexível Prioridade'!A354,'Tela de entrada'!$O$15=2),2,IF(AND('Tela de entrada'!$N$12='Contrato Flexível Prioridade'!A354,'Tela de entrada'!$O$15="",'Tela de entrada'!$S$15&lt;&gt;1),1,IF(AND('Tela de entrada'!$N$12='Contrato Flexível Prioridade'!A354,'Tela de entrada'!$S$15=""),1,2)))))))</f>
        <v>1</v>
      </c>
      <c r="F354">
        <v>1</v>
      </c>
      <c r="G354">
        <v>353</v>
      </c>
      <c r="H354">
        <v>1</v>
      </c>
      <c r="I354" s="1">
        <f>INDEX('Tela de entrada'!$C$20:$C$763,MATCH(G354,'Tela de entrada'!$B$20:$B$763,0),1)</f>
        <v>34</v>
      </c>
      <c r="J354">
        <v>0</v>
      </c>
      <c r="K354">
        <f t="shared" si="32"/>
        <v>34</v>
      </c>
      <c r="L354" s="1">
        <f>SUMIFS('Contrato Flexível Percentual'!$R$2:$R$745,'Contrato Flexível Percentual'!$C$2:$C$745,'Contrato Flexível Prioridade'!F354,'Contrato Flexível Percentual'!$D$2:$D$745,'Contrato Flexível Prioridade'!G354)+SUMIFS('Contrato Firme'!N$2:N$745,'Contrato Firme'!$C$2:$C$745,'Contrato Flexível Prioridade'!F354,'Contrato Flexível Percentual'!$D$2:$D$745,'Contrato Flexível Prioridade'!G354)+'Tela de entrada'!$O$13+'Tela de entrada'!$S$13</f>
        <v>19.601597423860053</v>
      </c>
      <c r="M354" s="1">
        <f t="shared" si="33"/>
        <v>14.398402576139947</v>
      </c>
      <c r="N354" s="1">
        <f>IF(D354=1,'Tela de entrada'!$O$14-'Tela de entrada'!$O$13,'Tela de entrada'!$S$14-'Tela de entrada'!$S$13)</f>
        <v>15</v>
      </c>
      <c r="O354" s="1">
        <f t="shared" si="34"/>
        <v>14.398402576139947</v>
      </c>
      <c r="P354" s="1">
        <f t="shared" si="35"/>
        <v>14.398402576139947</v>
      </c>
      <c r="Q354" s="1">
        <f>IF(D354=1,'Tela de entrada'!$O$13+P354,'Tela de entrada'!$S$13+P354)</f>
        <v>14.398402576139947</v>
      </c>
    </row>
    <row r="355" spans="1:17" x14ac:dyDescent="0.25">
      <c r="A355" t="str">
        <f t="shared" si="36"/>
        <v>Contrato 1</v>
      </c>
      <c r="B355" t="str">
        <f t="shared" si="37"/>
        <v>Contrato 1354</v>
      </c>
      <c r="C355">
        <v>1</v>
      </c>
      <c r="D355">
        <v>1</v>
      </c>
      <c r="E355">
        <f>IF(AND(A355='Tela de entrada'!$R$12,'Tela de entrada'!$S$15=1),1,IF(AND(A355='Tela de entrada'!$R$12,'Tela de entrada'!$S$15="",'Tela de entrada'!$O$15=2),1,IF(AND('Tela de entrada'!$R$12='Contrato Flexível Prioridade'!A355,'Tela de entrada'!$S$15="",'Tela de entrada'!$O$15=""),2,IF(AND(A355='Tela de entrada'!$N$12,'Tela de entrada'!$O$15=1),1,IF(AND('Tela de entrada'!$N$12='Contrato Flexível Prioridade'!A355,'Tela de entrada'!$O$15=2),2,IF(AND('Tela de entrada'!$N$12='Contrato Flexível Prioridade'!A355,'Tela de entrada'!$O$15="",'Tela de entrada'!$S$15&lt;&gt;1),1,IF(AND('Tela de entrada'!$N$12='Contrato Flexível Prioridade'!A355,'Tela de entrada'!$S$15=""),1,2)))))))</f>
        <v>1</v>
      </c>
      <c r="F355">
        <v>1</v>
      </c>
      <c r="G355">
        <v>354</v>
      </c>
      <c r="H355">
        <v>1</v>
      </c>
      <c r="I355" s="1">
        <f>INDEX('Tela de entrada'!$C$20:$C$763,MATCH(G355,'Tela de entrada'!$B$20:$B$763,0),1)</f>
        <v>30</v>
      </c>
      <c r="J355">
        <v>0</v>
      </c>
      <c r="K355">
        <f t="shared" si="32"/>
        <v>30</v>
      </c>
      <c r="L355" s="1">
        <f>SUMIFS('Contrato Flexível Percentual'!$R$2:$R$745,'Contrato Flexível Percentual'!$C$2:$C$745,'Contrato Flexível Prioridade'!F355,'Contrato Flexível Percentual'!$D$2:$D$745,'Contrato Flexível Prioridade'!G355)+SUMIFS('Contrato Firme'!N$2:N$745,'Contrato Firme'!$C$2:$C$745,'Contrato Flexível Prioridade'!F355,'Contrato Flexível Percentual'!$D$2:$D$745,'Contrato Flexível Prioridade'!G355)+'Tela de entrada'!$O$13+'Tela de entrada'!$S$13</f>
        <v>17.41077130426131</v>
      </c>
      <c r="M355" s="1">
        <f t="shared" si="33"/>
        <v>12.58922869573869</v>
      </c>
      <c r="N355" s="1">
        <f>IF(D355=1,'Tela de entrada'!$O$14-'Tela de entrada'!$O$13,'Tela de entrada'!$S$14-'Tela de entrada'!$S$13)</f>
        <v>15</v>
      </c>
      <c r="O355" s="1">
        <f t="shared" si="34"/>
        <v>12.58922869573869</v>
      </c>
      <c r="P355" s="1">
        <f t="shared" si="35"/>
        <v>12.58922869573869</v>
      </c>
      <c r="Q355" s="1">
        <f>IF(D355=1,'Tela de entrada'!$O$13+P355,'Tela de entrada'!$S$13+P355)</f>
        <v>12.58922869573869</v>
      </c>
    </row>
    <row r="356" spans="1:17" x14ac:dyDescent="0.25">
      <c r="A356" t="str">
        <f t="shared" si="36"/>
        <v>Contrato 1</v>
      </c>
      <c r="B356" t="str">
        <f t="shared" si="37"/>
        <v>Contrato 1355</v>
      </c>
      <c r="C356">
        <v>1</v>
      </c>
      <c r="D356">
        <v>1</v>
      </c>
      <c r="E356">
        <f>IF(AND(A356='Tela de entrada'!$R$12,'Tela de entrada'!$S$15=1),1,IF(AND(A356='Tela de entrada'!$R$12,'Tela de entrada'!$S$15="",'Tela de entrada'!$O$15=2),1,IF(AND('Tela de entrada'!$R$12='Contrato Flexível Prioridade'!A356,'Tela de entrada'!$S$15="",'Tela de entrada'!$O$15=""),2,IF(AND(A356='Tela de entrada'!$N$12,'Tela de entrada'!$O$15=1),1,IF(AND('Tela de entrada'!$N$12='Contrato Flexível Prioridade'!A356,'Tela de entrada'!$O$15=2),2,IF(AND('Tela de entrada'!$N$12='Contrato Flexível Prioridade'!A356,'Tela de entrada'!$O$15="",'Tela de entrada'!$S$15&lt;&gt;1),1,IF(AND('Tela de entrada'!$N$12='Contrato Flexível Prioridade'!A356,'Tela de entrada'!$S$15=""),1,2)))))))</f>
        <v>1</v>
      </c>
      <c r="F356">
        <v>1</v>
      </c>
      <c r="G356">
        <v>355</v>
      </c>
      <c r="H356">
        <v>1</v>
      </c>
      <c r="I356" s="1">
        <f>INDEX('Tela de entrada'!$C$20:$C$763,MATCH(G356,'Tela de entrada'!$B$20:$B$763,0),1)</f>
        <v>24</v>
      </c>
      <c r="J356">
        <v>0</v>
      </c>
      <c r="K356">
        <f t="shared" si="32"/>
        <v>24</v>
      </c>
      <c r="L356" s="1">
        <f>SUMIFS('Contrato Flexível Percentual'!$R$2:$R$745,'Contrato Flexível Percentual'!$C$2:$C$745,'Contrato Flexível Prioridade'!F356,'Contrato Flexível Percentual'!$D$2:$D$745,'Contrato Flexível Prioridade'!G356)+SUMIFS('Contrato Firme'!N$2:N$745,'Contrato Firme'!$C$2:$C$745,'Contrato Flexível Prioridade'!F356,'Contrato Flexível Percentual'!$D$2:$D$745,'Contrato Flexível Prioridade'!G356)+'Tela de entrada'!$O$13+'Tela de entrada'!$S$13</f>
        <v>14.124532124863197</v>
      </c>
      <c r="M356" s="1">
        <f t="shared" si="33"/>
        <v>9.8754678751368026</v>
      </c>
      <c r="N356" s="1">
        <f>IF(D356=1,'Tela de entrada'!$O$14-'Tela de entrada'!$O$13,'Tela de entrada'!$S$14-'Tela de entrada'!$S$13)</f>
        <v>15</v>
      </c>
      <c r="O356" s="1">
        <f t="shared" si="34"/>
        <v>9.8754678751368026</v>
      </c>
      <c r="P356" s="1">
        <f t="shared" si="35"/>
        <v>9.8754678751368026</v>
      </c>
      <c r="Q356" s="1">
        <f>IF(D356=1,'Tela de entrada'!$O$13+P356,'Tela de entrada'!$S$13+P356)</f>
        <v>9.8754678751368026</v>
      </c>
    </row>
    <row r="357" spans="1:17" x14ac:dyDescent="0.25">
      <c r="A357" t="str">
        <f t="shared" si="36"/>
        <v>Contrato 1</v>
      </c>
      <c r="B357" t="str">
        <f t="shared" si="37"/>
        <v>Contrato 1356</v>
      </c>
      <c r="C357">
        <v>1</v>
      </c>
      <c r="D357">
        <v>1</v>
      </c>
      <c r="E357">
        <f>IF(AND(A357='Tela de entrada'!$R$12,'Tela de entrada'!$S$15=1),1,IF(AND(A357='Tela de entrada'!$R$12,'Tela de entrada'!$S$15="",'Tela de entrada'!$O$15=2),1,IF(AND('Tela de entrada'!$R$12='Contrato Flexível Prioridade'!A357,'Tela de entrada'!$S$15="",'Tela de entrada'!$O$15=""),2,IF(AND(A357='Tela de entrada'!$N$12,'Tela de entrada'!$O$15=1),1,IF(AND('Tela de entrada'!$N$12='Contrato Flexível Prioridade'!A357,'Tela de entrada'!$O$15=2),2,IF(AND('Tela de entrada'!$N$12='Contrato Flexível Prioridade'!A357,'Tela de entrada'!$O$15="",'Tela de entrada'!$S$15&lt;&gt;1),1,IF(AND('Tela de entrada'!$N$12='Contrato Flexível Prioridade'!A357,'Tela de entrada'!$S$15=""),1,2)))))))</f>
        <v>1</v>
      </c>
      <c r="F357">
        <v>1</v>
      </c>
      <c r="G357">
        <v>356</v>
      </c>
      <c r="H357">
        <v>1</v>
      </c>
      <c r="I357" s="1">
        <f>INDEX('Tela de entrada'!$C$20:$C$763,MATCH(G357,'Tela de entrada'!$B$20:$B$763,0),1)</f>
        <v>46</v>
      </c>
      <c r="J357">
        <v>0</v>
      </c>
      <c r="K357">
        <f t="shared" si="32"/>
        <v>46</v>
      </c>
      <c r="L357" s="1">
        <f>SUMIFS('Contrato Flexível Percentual'!$R$2:$R$745,'Contrato Flexível Percentual'!$C$2:$C$745,'Contrato Flexível Prioridade'!F357,'Contrato Flexível Percentual'!$D$2:$D$745,'Contrato Flexível Prioridade'!G357)+SUMIFS('Contrato Firme'!N$2:N$745,'Contrato Firme'!$C$2:$C$745,'Contrato Flexível Prioridade'!F357,'Contrato Flexível Percentual'!$D$2:$D$745,'Contrato Flexível Prioridade'!G357)+'Tela de entrada'!$O$13+'Tela de entrada'!$S$13</f>
        <v>24.2</v>
      </c>
      <c r="M357" s="1">
        <f t="shared" si="33"/>
        <v>21.8</v>
      </c>
      <c r="N357" s="1">
        <f>IF(D357=1,'Tela de entrada'!$O$14-'Tela de entrada'!$O$13,'Tela de entrada'!$S$14-'Tela de entrada'!$S$13)</f>
        <v>15</v>
      </c>
      <c r="O357" s="1">
        <f t="shared" si="34"/>
        <v>21.8</v>
      </c>
      <c r="P357" s="1">
        <f t="shared" si="35"/>
        <v>15</v>
      </c>
      <c r="Q357" s="1">
        <f>IF(D357=1,'Tela de entrada'!$O$13+P357,'Tela de entrada'!$S$13+P357)</f>
        <v>15</v>
      </c>
    </row>
    <row r="358" spans="1:17" x14ac:dyDescent="0.25">
      <c r="A358" t="str">
        <f t="shared" si="36"/>
        <v>Contrato 1</v>
      </c>
      <c r="B358" t="str">
        <f t="shared" si="37"/>
        <v>Contrato 1357</v>
      </c>
      <c r="C358">
        <v>1</v>
      </c>
      <c r="D358">
        <v>1</v>
      </c>
      <c r="E358">
        <f>IF(AND(A358='Tela de entrada'!$R$12,'Tela de entrada'!$S$15=1),1,IF(AND(A358='Tela de entrada'!$R$12,'Tela de entrada'!$S$15="",'Tela de entrada'!$O$15=2),1,IF(AND('Tela de entrada'!$R$12='Contrato Flexível Prioridade'!A358,'Tela de entrada'!$S$15="",'Tela de entrada'!$O$15=""),2,IF(AND(A358='Tela de entrada'!$N$12,'Tela de entrada'!$O$15=1),1,IF(AND('Tela de entrada'!$N$12='Contrato Flexível Prioridade'!A358,'Tela de entrada'!$O$15=2),2,IF(AND('Tela de entrada'!$N$12='Contrato Flexível Prioridade'!A358,'Tela de entrada'!$O$15="",'Tela de entrada'!$S$15&lt;&gt;1),1,IF(AND('Tela de entrada'!$N$12='Contrato Flexível Prioridade'!A358,'Tela de entrada'!$S$15=""),1,2)))))))</f>
        <v>1</v>
      </c>
      <c r="F358">
        <v>1</v>
      </c>
      <c r="G358">
        <v>357</v>
      </c>
      <c r="H358">
        <v>1</v>
      </c>
      <c r="I358" s="1">
        <f>INDEX('Tela de entrada'!$C$20:$C$763,MATCH(G358,'Tela de entrada'!$B$20:$B$763,0),1)</f>
        <v>44</v>
      </c>
      <c r="J358">
        <v>0</v>
      </c>
      <c r="K358">
        <f t="shared" si="32"/>
        <v>44</v>
      </c>
      <c r="L358" s="1">
        <f>SUMIFS('Contrato Flexível Percentual'!$R$2:$R$745,'Contrato Flexível Percentual'!$C$2:$C$745,'Contrato Flexível Prioridade'!F358,'Contrato Flexível Percentual'!$D$2:$D$745,'Contrato Flexível Prioridade'!G358)+SUMIFS('Contrato Firme'!N$2:N$745,'Contrato Firme'!$C$2:$C$745,'Contrato Flexível Prioridade'!F358,'Contrato Flexível Percentual'!$D$2:$D$745,'Contrato Flexível Prioridade'!G358)+'Tela de entrada'!$O$13+'Tela de entrada'!$S$13</f>
        <v>23.8</v>
      </c>
      <c r="M358" s="1">
        <f t="shared" si="33"/>
        <v>20.2</v>
      </c>
      <c r="N358" s="1">
        <f>IF(D358=1,'Tela de entrada'!$O$14-'Tela de entrada'!$O$13,'Tela de entrada'!$S$14-'Tela de entrada'!$S$13)</f>
        <v>15</v>
      </c>
      <c r="O358" s="1">
        <f t="shared" si="34"/>
        <v>20.2</v>
      </c>
      <c r="P358" s="1">
        <f t="shared" si="35"/>
        <v>15</v>
      </c>
      <c r="Q358" s="1">
        <f>IF(D358=1,'Tela de entrada'!$O$13+P358,'Tela de entrada'!$S$13+P358)</f>
        <v>15</v>
      </c>
    </row>
    <row r="359" spans="1:17" x14ac:dyDescent="0.25">
      <c r="A359" t="str">
        <f t="shared" si="36"/>
        <v>Contrato 1</v>
      </c>
      <c r="B359" t="str">
        <f t="shared" si="37"/>
        <v>Contrato 1358</v>
      </c>
      <c r="C359">
        <v>1</v>
      </c>
      <c r="D359">
        <v>1</v>
      </c>
      <c r="E359">
        <f>IF(AND(A359='Tela de entrada'!$R$12,'Tela de entrada'!$S$15=1),1,IF(AND(A359='Tela de entrada'!$R$12,'Tela de entrada'!$S$15="",'Tela de entrada'!$O$15=2),1,IF(AND('Tela de entrada'!$R$12='Contrato Flexível Prioridade'!A359,'Tela de entrada'!$S$15="",'Tela de entrada'!$O$15=""),2,IF(AND(A359='Tela de entrada'!$N$12,'Tela de entrada'!$O$15=1),1,IF(AND('Tela de entrada'!$N$12='Contrato Flexível Prioridade'!A359,'Tela de entrada'!$O$15=2),2,IF(AND('Tela de entrada'!$N$12='Contrato Flexível Prioridade'!A359,'Tela de entrada'!$O$15="",'Tela de entrada'!$S$15&lt;&gt;1),1,IF(AND('Tela de entrada'!$N$12='Contrato Flexível Prioridade'!A359,'Tela de entrada'!$S$15=""),1,2)))))))</f>
        <v>1</v>
      </c>
      <c r="F359">
        <v>1</v>
      </c>
      <c r="G359">
        <v>358</v>
      </c>
      <c r="H359">
        <v>1</v>
      </c>
      <c r="I359" s="1">
        <f>INDEX('Tela de entrada'!$C$20:$C$763,MATCH(G359,'Tela de entrada'!$B$20:$B$763,0),1)</f>
        <v>8</v>
      </c>
      <c r="J359">
        <v>0</v>
      </c>
      <c r="K359">
        <f t="shared" si="32"/>
        <v>8</v>
      </c>
      <c r="L359" s="1">
        <f>SUMIFS('Contrato Flexível Percentual'!$R$2:$R$745,'Contrato Flexível Percentual'!$C$2:$C$745,'Contrato Flexível Prioridade'!F359,'Contrato Flexível Percentual'!$D$2:$D$745,'Contrato Flexível Prioridade'!G359)+SUMIFS('Contrato Firme'!N$2:N$745,'Contrato Firme'!$C$2:$C$745,'Contrato Flexível Prioridade'!F359,'Contrato Flexível Percentual'!$D$2:$D$745,'Contrato Flexível Prioridade'!G359)+'Tela de entrada'!$O$13+'Tela de entrada'!$S$13</f>
        <v>5.3836603258165949</v>
      </c>
      <c r="M359" s="1">
        <f t="shared" si="33"/>
        <v>2.6163396741834051</v>
      </c>
      <c r="N359" s="1">
        <f>IF(D359=1,'Tela de entrada'!$O$14-'Tela de entrada'!$O$13,'Tela de entrada'!$S$14-'Tela de entrada'!$S$13)</f>
        <v>15</v>
      </c>
      <c r="O359" s="1">
        <f t="shared" si="34"/>
        <v>2.6163396741834051</v>
      </c>
      <c r="P359" s="1">
        <f t="shared" si="35"/>
        <v>2.6163396741834051</v>
      </c>
      <c r="Q359" s="1">
        <f>IF(D359=1,'Tela de entrada'!$O$13+P359,'Tela de entrada'!$S$13+P359)</f>
        <v>2.6163396741834051</v>
      </c>
    </row>
    <row r="360" spans="1:17" x14ac:dyDescent="0.25">
      <c r="A360" t="str">
        <f t="shared" si="36"/>
        <v>Contrato 1</v>
      </c>
      <c r="B360" t="str">
        <f t="shared" si="37"/>
        <v>Contrato 1359</v>
      </c>
      <c r="C360">
        <v>1</v>
      </c>
      <c r="D360">
        <v>1</v>
      </c>
      <c r="E360">
        <f>IF(AND(A360='Tela de entrada'!$R$12,'Tela de entrada'!$S$15=1),1,IF(AND(A360='Tela de entrada'!$R$12,'Tela de entrada'!$S$15="",'Tela de entrada'!$O$15=2),1,IF(AND('Tela de entrada'!$R$12='Contrato Flexível Prioridade'!A360,'Tela de entrada'!$S$15="",'Tela de entrada'!$O$15=""),2,IF(AND(A360='Tela de entrada'!$N$12,'Tela de entrada'!$O$15=1),1,IF(AND('Tela de entrada'!$N$12='Contrato Flexível Prioridade'!A360,'Tela de entrada'!$O$15=2),2,IF(AND('Tela de entrada'!$N$12='Contrato Flexível Prioridade'!A360,'Tela de entrada'!$O$15="",'Tela de entrada'!$S$15&lt;&gt;1),1,IF(AND('Tela de entrada'!$N$12='Contrato Flexível Prioridade'!A360,'Tela de entrada'!$S$15=""),1,2)))))))</f>
        <v>1</v>
      </c>
      <c r="F360">
        <v>1</v>
      </c>
      <c r="G360">
        <v>359</v>
      </c>
      <c r="H360">
        <v>1</v>
      </c>
      <c r="I360" s="1">
        <f>INDEX('Tela de entrada'!$C$20:$C$763,MATCH(G360,'Tela de entrada'!$B$20:$B$763,0),1)</f>
        <v>34</v>
      </c>
      <c r="J360">
        <v>0</v>
      </c>
      <c r="K360">
        <f t="shared" si="32"/>
        <v>34</v>
      </c>
      <c r="L360" s="1">
        <f>SUMIFS('Contrato Flexível Percentual'!$R$2:$R$745,'Contrato Flexível Percentual'!$C$2:$C$745,'Contrato Flexível Prioridade'!F360,'Contrato Flexível Percentual'!$D$2:$D$745,'Contrato Flexível Prioridade'!G360)+SUMIFS('Contrato Firme'!N$2:N$745,'Contrato Firme'!$C$2:$C$745,'Contrato Flexível Prioridade'!F360,'Contrato Flexível Percentual'!$D$2:$D$745,'Contrato Flexível Prioridade'!G360)+'Tela de entrada'!$O$13+'Tela de entrada'!$S$13</f>
        <v>19.601597423860053</v>
      </c>
      <c r="M360" s="1">
        <f t="shared" si="33"/>
        <v>14.398402576139947</v>
      </c>
      <c r="N360" s="1">
        <f>IF(D360=1,'Tela de entrada'!$O$14-'Tela de entrada'!$O$13,'Tela de entrada'!$S$14-'Tela de entrada'!$S$13)</f>
        <v>15</v>
      </c>
      <c r="O360" s="1">
        <f t="shared" si="34"/>
        <v>14.398402576139947</v>
      </c>
      <c r="P360" s="1">
        <f t="shared" si="35"/>
        <v>14.398402576139947</v>
      </c>
      <c r="Q360" s="1">
        <f>IF(D360=1,'Tela de entrada'!$O$13+P360,'Tela de entrada'!$S$13+P360)</f>
        <v>14.398402576139947</v>
      </c>
    </row>
    <row r="361" spans="1:17" x14ac:dyDescent="0.25">
      <c r="A361" t="str">
        <f t="shared" si="36"/>
        <v>Contrato 1</v>
      </c>
      <c r="B361" t="str">
        <f t="shared" si="37"/>
        <v>Contrato 1360</v>
      </c>
      <c r="C361">
        <v>1</v>
      </c>
      <c r="D361">
        <v>1</v>
      </c>
      <c r="E361">
        <f>IF(AND(A361='Tela de entrada'!$R$12,'Tela de entrada'!$S$15=1),1,IF(AND(A361='Tela de entrada'!$R$12,'Tela de entrada'!$S$15="",'Tela de entrada'!$O$15=2),1,IF(AND('Tela de entrada'!$R$12='Contrato Flexível Prioridade'!A361,'Tela de entrada'!$S$15="",'Tela de entrada'!$O$15=""),2,IF(AND(A361='Tela de entrada'!$N$12,'Tela de entrada'!$O$15=1),1,IF(AND('Tela de entrada'!$N$12='Contrato Flexível Prioridade'!A361,'Tela de entrada'!$O$15=2),2,IF(AND('Tela de entrada'!$N$12='Contrato Flexível Prioridade'!A361,'Tela de entrada'!$O$15="",'Tela de entrada'!$S$15&lt;&gt;1),1,IF(AND('Tela de entrada'!$N$12='Contrato Flexível Prioridade'!A361,'Tela de entrada'!$S$15=""),1,2)))))))</f>
        <v>1</v>
      </c>
      <c r="F361">
        <v>1</v>
      </c>
      <c r="G361">
        <v>360</v>
      </c>
      <c r="H361">
        <v>1</v>
      </c>
      <c r="I361" s="1">
        <f>INDEX('Tela de entrada'!$C$20:$C$763,MATCH(G361,'Tela de entrada'!$B$20:$B$763,0),1)</f>
        <v>40</v>
      </c>
      <c r="J361">
        <v>0</v>
      </c>
      <c r="K361">
        <f t="shared" si="32"/>
        <v>40</v>
      </c>
      <c r="L361" s="1">
        <f>SUMIFS('Contrato Flexível Percentual'!$R$2:$R$745,'Contrato Flexível Percentual'!$C$2:$C$745,'Contrato Flexível Prioridade'!F361,'Contrato Flexível Percentual'!$D$2:$D$745,'Contrato Flexível Prioridade'!G361)+SUMIFS('Contrato Firme'!N$2:N$745,'Contrato Firme'!$C$2:$C$745,'Contrato Flexível Prioridade'!F361,'Contrato Flexível Percentual'!$D$2:$D$745,'Contrato Flexível Prioridade'!G361)+'Tela de entrada'!$O$13+'Tela de entrada'!$S$13</f>
        <v>22.887836603258165</v>
      </c>
      <c r="M361" s="1">
        <f t="shared" si="33"/>
        <v>17.112163396741835</v>
      </c>
      <c r="N361" s="1">
        <f>IF(D361=1,'Tela de entrada'!$O$14-'Tela de entrada'!$O$13,'Tela de entrada'!$S$14-'Tela de entrada'!$S$13)</f>
        <v>15</v>
      </c>
      <c r="O361" s="1">
        <f t="shared" si="34"/>
        <v>17.112163396741835</v>
      </c>
      <c r="P361" s="1">
        <f t="shared" si="35"/>
        <v>15</v>
      </c>
      <c r="Q361" s="1">
        <f>IF(D361=1,'Tela de entrada'!$O$13+P361,'Tela de entrada'!$S$13+P361)</f>
        <v>15</v>
      </c>
    </row>
    <row r="362" spans="1:17" x14ac:dyDescent="0.25">
      <c r="A362" t="str">
        <f t="shared" si="36"/>
        <v>Contrato 1</v>
      </c>
      <c r="B362" t="str">
        <f t="shared" si="37"/>
        <v>Contrato 1361</v>
      </c>
      <c r="C362">
        <v>1</v>
      </c>
      <c r="D362">
        <v>1</v>
      </c>
      <c r="E362">
        <f>IF(AND(A362='Tela de entrada'!$R$12,'Tela de entrada'!$S$15=1),1,IF(AND(A362='Tela de entrada'!$R$12,'Tela de entrada'!$S$15="",'Tela de entrada'!$O$15=2),1,IF(AND('Tela de entrada'!$R$12='Contrato Flexível Prioridade'!A362,'Tela de entrada'!$S$15="",'Tela de entrada'!$O$15=""),2,IF(AND(A362='Tela de entrada'!$N$12,'Tela de entrada'!$O$15=1),1,IF(AND('Tela de entrada'!$N$12='Contrato Flexível Prioridade'!A362,'Tela de entrada'!$O$15=2),2,IF(AND('Tela de entrada'!$N$12='Contrato Flexível Prioridade'!A362,'Tela de entrada'!$O$15="",'Tela de entrada'!$S$15&lt;&gt;1),1,IF(AND('Tela de entrada'!$N$12='Contrato Flexível Prioridade'!A362,'Tela de entrada'!$S$15=""),1,2)))))))</f>
        <v>1</v>
      </c>
      <c r="F362">
        <v>1</v>
      </c>
      <c r="G362">
        <v>361</v>
      </c>
      <c r="H362">
        <v>1</v>
      </c>
      <c r="I362" s="1">
        <f>INDEX('Tela de entrada'!$C$20:$C$763,MATCH(G362,'Tela de entrada'!$B$20:$B$763,0),1)</f>
        <v>23</v>
      </c>
      <c r="J362">
        <v>0</v>
      </c>
      <c r="K362">
        <f t="shared" si="32"/>
        <v>23</v>
      </c>
      <c r="L362" s="1">
        <f>SUMIFS('Contrato Flexível Percentual'!$R$2:$R$745,'Contrato Flexível Percentual'!$C$2:$C$745,'Contrato Flexível Prioridade'!F362,'Contrato Flexível Percentual'!$D$2:$D$745,'Contrato Flexível Prioridade'!G362)+SUMIFS('Contrato Firme'!N$2:N$745,'Contrato Firme'!$C$2:$C$745,'Contrato Flexível Prioridade'!F362,'Contrato Flexível Percentual'!$D$2:$D$745,'Contrato Flexível Prioridade'!G362)+'Tela de entrada'!$O$13+'Tela de entrada'!$S$13</f>
        <v>13.576825594963511</v>
      </c>
      <c r="M362" s="1">
        <f t="shared" si="33"/>
        <v>9.4231744050364892</v>
      </c>
      <c r="N362" s="1">
        <f>IF(D362=1,'Tela de entrada'!$O$14-'Tela de entrada'!$O$13,'Tela de entrada'!$S$14-'Tela de entrada'!$S$13)</f>
        <v>15</v>
      </c>
      <c r="O362" s="1">
        <f t="shared" si="34"/>
        <v>9.4231744050364892</v>
      </c>
      <c r="P362" s="1">
        <f t="shared" si="35"/>
        <v>9.4231744050364892</v>
      </c>
      <c r="Q362" s="1">
        <f>IF(D362=1,'Tela de entrada'!$O$13+P362,'Tela de entrada'!$S$13+P362)</f>
        <v>9.4231744050364892</v>
      </c>
    </row>
    <row r="363" spans="1:17" x14ac:dyDescent="0.25">
      <c r="A363" t="str">
        <f t="shared" si="36"/>
        <v>Contrato 1</v>
      </c>
      <c r="B363" t="str">
        <f t="shared" si="37"/>
        <v>Contrato 1362</v>
      </c>
      <c r="C363">
        <v>1</v>
      </c>
      <c r="D363">
        <v>1</v>
      </c>
      <c r="E363">
        <f>IF(AND(A363='Tela de entrada'!$R$12,'Tela de entrada'!$S$15=1),1,IF(AND(A363='Tela de entrada'!$R$12,'Tela de entrada'!$S$15="",'Tela de entrada'!$O$15=2),1,IF(AND('Tela de entrada'!$R$12='Contrato Flexível Prioridade'!A363,'Tela de entrada'!$S$15="",'Tela de entrada'!$O$15=""),2,IF(AND(A363='Tela de entrada'!$N$12,'Tela de entrada'!$O$15=1),1,IF(AND('Tela de entrada'!$N$12='Contrato Flexível Prioridade'!A363,'Tela de entrada'!$O$15=2),2,IF(AND('Tela de entrada'!$N$12='Contrato Flexível Prioridade'!A363,'Tela de entrada'!$O$15="",'Tela de entrada'!$S$15&lt;&gt;1),1,IF(AND('Tela de entrada'!$N$12='Contrato Flexível Prioridade'!A363,'Tela de entrada'!$S$15=""),1,2)))))))</f>
        <v>1</v>
      </c>
      <c r="F363">
        <v>1</v>
      </c>
      <c r="G363">
        <v>362</v>
      </c>
      <c r="H363">
        <v>1</v>
      </c>
      <c r="I363" s="1">
        <f>INDEX('Tela de entrada'!$C$20:$C$763,MATCH(G363,'Tela de entrada'!$B$20:$B$763,0),1)</f>
        <v>30</v>
      </c>
      <c r="J363">
        <v>0</v>
      </c>
      <c r="K363">
        <f t="shared" si="32"/>
        <v>30</v>
      </c>
      <c r="L363" s="1">
        <f>SUMIFS('Contrato Flexível Percentual'!$R$2:$R$745,'Contrato Flexível Percentual'!$C$2:$C$745,'Contrato Flexível Prioridade'!F363,'Contrato Flexível Percentual'!$D$2:$D$745,'Contrato Flexível Prioridade'!G363)+SUMIFS('Contrato Firme'!N$2:N$745,'Contrato Firme'!$C$2:$C$745,'Contrato Flexível Prioridade'!F363,'Contrato Flexível Percentual'!$D$2:$D$745,'Contrato Flexível Prioridade'!G363)+'Tela de entrada'!$O$13+'Tela de entrada'!$S$13</f>
        <v>17.41077130426131</v>
      </c>
      <c r="M363" s="1">
        <f t="shared" si="33"/>
        <v>12.58922869573869</v>
      </c>
      <c r="N363" s="1">
        <f>IF(D363=1,'Tela de entrada'!$O$14-'Tela de entrada'!$O$13,'Tela de entrada'!$S$14-'Tela de entrada'!$S$13)</f>
        <v>15</v>
      </c>
      <c r="O363" s="1">
        <f t="shared" si="34"/>
        <v>12.58922869573869</v>
      </c>
      <c r="P363" s="1">
        <f t="shared" si="35"/>
        <v>12.58922869573869</v>
      </c>
      <c r="Q363" s="1">
        <f>IF(D363=1,'Tela de entrada'!$O$13+P363,'Tela de entrada'!$S$13+P363)</f>
        <v>12.58922869573869</v>
      </c>
    </row>
    <row r="364" spans="1:17" x14ac:dyDescent="0.25">
      <c r="A364" t="str">
        <f t="shared" si="36"/>
        <v>Contrato 1</v>
      </c>
      <c r="B364" t="str">
        <f t="shared" si="37"/>
        <v>Contrato 1363</v>
      </c>
      <c r="C364">
        <v>1</v>
      </c>
      <c r="D364">
        <v>1</v>
      </c>
      <c r="E364">
        <f>IF(AND(A364='Tela de entrada'!$R$12,'Tela de entrada'!$S$15=1),1,IF(AND(A364='Tela de entrada'!$R$12,'Tela de entrada'!$S$15="",'Tela de entrada'!$O$15=2),1,IF(AND('Tela de entrada'!$R$12='Contrato Flexível Prioridade'!A364,'Tela de entrada'!$S$15="",'Tela de entrada'!$O$15=""),2,IF(AND(A364='Tela de entrada'!$N$12,'Tela de entrada'!$O$15=1),1,IF(AND('Tela de entrada'!$N$12='Contrato Flexível Prioridade'!A364,'Tela de entrada'!$O$15=2),2,IF(AND('Tela de entrada'!$N$12='Contrato Flexível Prioridade'!A364,'Tela de entrada'!$O$15="",'Tela de entrada'!$S$15&lt;&gt;1),1,IF(AND('Tela de entrada'!$N$12='Contrato Flexível Prioridade'!A364,'Tela de entrada'!$S$15=""),1,2)))))))</f>
        <v>1</v>
      </c>
      <c r="F364">
        <v>1</v>
      </c>
      <c r="G364">
        <v>363</v>
      </c>
      <c r="H364">
        <v>1</v>
      </c>
      <c r="I364" s="1">
        <f>INDEX('Tela de entrada'!$C$20:$C$763,MATCH(G364,'Tela de entrada'!$B$20:$B$763,0),1)</f>
        <v>22</v>
      </c>
      <c r="J364">
        <v>0</v>
      </c>
      <c r="K364">
        <f t="shared" si="32"/>
        <v>22</v>
      </c>
      <c r="L364" s="1">
        <f>SUMIFS('Contrato Flexível Percentual'!$R$2:$R$745,'Contrato Flexível Percentual'!$C$2:$C$745,'Contrato Flexível Prioridade'!F364,'Contrato Flexível Percentual'!$D$2:$D$745,'Contrato Flexível Prioridade'!G364)+SUMIFS('Contrato Firme'!N$2:N$745,'Contrato Firme'!$C$2:$C$745,'Contrato Flexível Prioridade'!F364,'Contrato Flexível Percentual'!$D$2:$D$745,'Contrato Flexível Prioridade'!G364)+'Tela de entrada'!$O$13+'Tela de entrada'!$S$13</f>
        <v>13.029119065063828</v>
      </c>
      <c r="M364" s="1">
        <f t="shared" si="33"/>
        <v>8.9708809349361722</v>
      </c>
      <c r="N364" s="1">
        <f>IF(D364=1,'Tela de entrada'!$O$14-'Tela de entrada'!$O$13,'Tela de entrada'!$S$14-'Tela de entrada'!$S$13)</f>
        <v>15</v>
      </c>
      <c r="O364" s="1">
        <f t="shared" si="34"/>
        <v>8.9708809349361722</v>
      </c>
      <c r="P364" s="1">
        <f t="shared" si="35"/>
        <v>8.9708809349361722</v>
      </c>
      <c r="Q364" s="1">
        <f>IF(D364=1,'Tela de entrada'!$O$13+P364,'Tela de entrada'!$S$13+P364)</f>
        <v>8.9708809349361722</v>
      </c>
    </row>
    <row r="365" spans="1:17" x14ac:dyDescent="0.25">
      <c r="A365" t="str">
        <f t="shared" si="36"/>
        <v>Contrato 1</v>
      </c>
      <c r="B365" t="str">
        <f t="shared" si="37"/>
        <v>Contrato 1364</v>
      </c>
      <c r="C365">
        <v>1</v>
      </c>
      <c r="D365">
        <v>1</v>
      </c>
      <c r="E365">
        <f>IF(AND(A365='Tela de entrada'!$R$12,'Tela de entrada'!$S$15=1),1,IF(AND(A365='Tela de entrada'!$R$12,'Tela de entrada'!$S$15="",'Tela de entrada'!$O$15=2),1,IF(AND('Tela de entrada'!$R$12='Contrato Flexível Prioridade'!A365,'Tela de entrada'!$S$15="",'Tela de entrada'!$O$15=""),2,IF(AND(A365='Tela de entrada'!$N$12,'Tela de entrada'!$O$15=1),1,IF(AND('Tela de entrada'!$N$12='Contrato Flexível Prioridade'!A365,'Tela de entrada'!$O$15=2),2,IF(AND('Tela de entrada'!$N$12='Contrato Flexível Prioridade'!A365,'Tela de entrada'!$O$15="",'Tela de entrada'!$S$15&lt;&gt;1),1,IF(AND('Tela de entrada'!$N$12='Contrato Flexível Prioridade'!A365,'Tela de entrada'!$S$15=""),1,2)))))))</f>
        <v>1</v>
      </c>
      <c r="F365">
        <v>1</v>
      </c>
      <c r="G365">
        <v>364</v>
      </c>
      <c r="H365">
        <v>1</v>
      </c>
      <c r="I365" s="1">
        <f>INDEX('Tela de entrada'!$C$20:$C$763,MATCH(G365,'Tela de entrada'!$B$20:$B$763,0),1)</f>
        <v>19</v>
      </c>
      <c r="J365">
        <v>0</v>
      </c>
      <c r="K365">
        <f t="shared" si="32"/>
        <v>19</v>
      </c>
      <c r="L365" s="1">
        <f>SUMIFS('Contrato Flexível Percentual'!$R$2:$R$745,'Contrato Flexível Percentual'!$C$2:$C$745,'Contrato Flexível Prioridade'!F365,'Contrato Flexível Percentual'!$D$2:$D$745,'Contrato Flexível Prioridade'!G365)+SUMIFS('Contrato Firme'!N$2:N$745,'Contrato Firme'!$C$2:$C$745,'Contrato Flexível Prioridade'!F365,'Contrato Flexível Percentual'!$D$2:$D$745,'Contrato Flexível Prioridade'!G365)+'Tela de entrada'!$O$13+'Tela de entrada'!$S$13</f>
        <v>11.38599947536477</v>
      </c>
      <c r="M365" s="1">
        <f t="shared" si="33"/>
        <v>7.6140005246352302</v>
      </c>
      <c r="N365" s="1">
        <f>IF(D365=1,'Tela de entrada'!$O$14-'Tela de entrada'!$O$13,'Tela de entrada'!$S$14-'Tela de entrada'!$S$13)</f>
        <v>15</v>
      </c>
      <c r="O365" s="1">
        <f t="shared" si="34"/>
        <v>7.6140005246352302</v>
      </c>
      <c r="P365" s="1">
        <f t="shared" si="35"/>
        <v>7.6140005246352302</v>
      </c>
      <c r="Q365" s="1">
        <f>IF(D365=1,'Tela de entrada'!$O$13+P365,'Tela de entrada'!$S$13+P365)</f>
        <v>7.6140005246352302</v>
      </c>
    </row>
    <row r="366" spans="1:17" x14ac:dyDescent="0.25">
      <c r="A366" t="str">
        <f t="shared" si="36"/>
        <v>Contrato 1</v>
      </c>
      <c r="B366" t="str">
        <f t="shared" si="37"/>
        <v>Contrato 1365</v>
      </c>
      <c r="C366">
        <v>1</v>
      </c>
      <c r="D366">
        <v>1</v>
      </c>
      <c r="E366">
        <f>IF(AND(A366='Tela de entrada'!$R$12,'Tela de entrada'!$S$15=1),1,IF(AND(A366='Tela de entrada'!$R$12,'Tela de entrada'!$S$15="",'Tela de entrada'!$O$15=2),1,IF(AND('Tela de entrada'!$R$12='Contrato Flexível Prioridade'!A366,'Tela de entrada'!$S$15="",'Tela de entrada'!$O$15=""),2,IF(AND(A366='Tela de entrada'!$N$12,'Tela de entrada'!$O$15=1),1,IF(AND('Tela de entrada'!$N$12='Contrato Flexível Prioridade'!A366,'Tela de entrada'!$O$15=2),2,IF(AND('Tela de entrada'!$N$12='Contrato Flexível Prioridade'!A366,'Tela de entrada'!$O$15="",'Tela de entrada'!$S$15&lt;&gt;1),1,IF(AND('Tela de entrada'!$N$12='Contrato Flexível Prioridade'!A366,'Tela de entrada'!$S$15=""),1,2)))))))</f>
        <v>1</v>
      </c>
      <c r="F366">
        <v>1</v>
      </c>
      <c r="G366">
        <v>365</v>
      </c>
      <c r="H366">
        <v>1</v>
      </c>
      <c r="I366" s="1">
        <f>INDEX('Tela de entrada'!$C$20:$C$763,MATCH(G366,'Tela de entrada'!$B$20:$B$763,0),1)</f>
        <v>26</v>
      </c>
      <c r="J366">
        <v>0</v>
      </c>
      <c r="K366">
        <f t="shared" si="32"/>
        <v>26</v>
      </c>
      <c r="L366" s="1">
        <f>SUMIFS('Contrato Flexível Percentual'!$R$2:$R$745,'Contrato Flexível Percentual'!$C$2:$C$745,'Contrato Flexível Prioridade'!F366,'Contrato Flexível Percentual'!$D$2:$D$745,'Contrato Flexível Prioridade'!G366)+SUMIFS('Contrato Firme'!N$2:N$745,'Contrato Firme'!$C$2:$C$745,'Contrato Flexível Prioridade'!F366,'Contrato Flexível Percentual'!$D$2:$D$745,'Contrato Flexível Prioridade'!G366)+'Tela de entrada'!$O$13+'Tela de entrada'!$S$13</f>
        <v>15.219945184662567</v>
      </c>
      <c r="M366" s="1">
        <f t="shared" si="33"/>
        <v>10.780054815337433</v>
      </c>
      <c r="N366" s="1">
        <f>IF(D366=1,'Tela de entrada'!$O$14-'Tela de entrada'!$O$13,'Tela de entrada'!$S$14-'Tela de entrada'!$S$13)</f>
        <v>15</v>
      </c>
      <c r="O366" s="1">
        <f t="shared" si="34"/>
        <v>10.780054815337433</v>
      </c>
      <c r="P366" s="1">
        <f t="shared" si="35"/>
        <v>10.780054815337433</v>
      </c>
      <c r="Q366" s="1">
        <f>IF(D366=1,'Tela de entrada'!$O$13+P366,'Tela de entrada'!$S$13+P366)</f>
        <v>10.780054815337433</v>
      </c>
    </row>
    <row r="367" spans="1:17" x14ac:dyDescent="0.25">
      <c r="A367" t="str">
        <f t="shared" si="36"/>
        <v>Contrato 1</v>
      </c>
      <c r="B367" t="str">
        <f t="shared" si="37"/>
        <v>Contrato 1366</v>
      </c>
      <c r="C367">
        <v>1</v>
      </c>
      <c r="D367">
        <v>1</v>
      </c>
      <c r="E367">
        <f>IF(AND(A367='Tela de entrada'!$R$12,'Tela de entrada'!$S$15=1),1,IF(AND(A367='Tela de entrada'!$R$12,'Tela de entrada'!$S$15="",'Tela de entrada'!$O$15=2),1,IF(AND('Tela de entrada'!$R$12='Contrato Flexível Prioridade'!A367,'Tela de entrada'!$S$15="",'Tela de entrada'!$O$15=""),2,IF(AND(A367='Tela de entrada'!$N$12,'Tela de entrada'!$O$15=1),1,IF(AND('Tela de entrada'!$N$12='Contrato Flexível Prioridade'!A367,'Tela de entrada'!$O$15=2),2,IF(AND('Tela de entrada'!$N$12='Contrato Flexível Prioridade'!A367,'Tela de entrada'!$O$15="",'Tela de entrada'!$S$15&lt;&gt;1),1,IF(AND('Tela de entrada'!$N$12='Contrato Flexível Prioridade'!A367,'Tela de entrada'!$S$15=""),1,2)))))))</f>
        <v>1</v>
      </c>
      <c r="F367">
        <v>1</v>
      </c>
      <c r="G367">
        <v>366</v>
      </c>
      <c r="H367">
        <v>1</v>
      </c>
      <c r="I367" s="1">
        <f>INDEX('Tela de entrada'!$C$20:$C$763,MATCH(G367,'Tela de entrada'!$B$20:$B$763,0),1)</f>
        <v>10</v>
      </c>
      <c r="J367">
        <v>0</v>
      </c>
      <c r="K367">
        <f t="shared" si="32"/>
        <v>10</v>
      </c>
      <c r="L367" s="1">
        <f>SUMIFS('Contrato Flexível Percentual'!$R$2:$R$745,'Contrato Flexível Percentual'!$C$2:$C$745,'Contrato Flexível Prioridade'!F367,'Contrato Flexível Percentual'!$D$2:$D$745,'Contrato Flexível Prioridade'!G367)+SUMIFS('Contrato Firme'!N$2:N$745,'Contrato Firme'!$C$2:$C$745,'Contrato Flexível Prioridade'!F367,'Contrato Flexível Percentual'!$D$2:$D$745,'Contrato Flexível Prioridade'!G367)+'Tela de entrada'!$O$13+'Tela de entrada'!$S$13</f>
        <v>6.4566407062675992</v>
      </c>
      <c r="M367" s="1">
        <f t="shared" si="33"/>
        <v>3.5433592937324008</v>
      </c>
      <c r="N367" s="1">
        <f>IF(D367=1,'Tela de entrada'!$O$14-'Tela de entrada'!$O$13,'Tela de entrada'!$S$14-'Tela de entrada'!$S$13)</f>
        <v>15</v>
      </c>
      <c r="O367" s="1">
        <f t="shared" si="34"/>
        <v>3.5433592937324008</v>
      </c>
      <c r="P367" s="1">
        <f t="shared" si="35"/>
        <v>3.5433592937324008</v>
      </c>
      <c r="Q367" s="1">
        <f>IF(D367=1,'Tela de entrada'!$O$13+P367,'Tela de entrada'!$S$13+P367)</f>
        <v>3.5433592937324008</v>
      </c>
    </row>
    <row r="368" spans="1:17" x14ac:dyDescent="0.25">
      <c r="A368" t="str">
        <f t="shared" si="36"/>
        <v>Contrato 1</v>
      </c>
      <c r="B368" t="str">
        <f t="shared" si="37"/>
        <v>Contrato 1367</v>
      </c>
      <c r="C368">
        <v>1</v>
      </c>
      <c r="D368">
        <v>1</v>
      </c>
      <c r="E368">
        <f>IF(AND(A368='Tela de entrada'!$R$12,'Tela de entrada'!$S$15=1),1,IF(AND(A368='Tela de entrada'!$R$12,'Tela de entrada'!$S$15="",'Tela de entrada'!$O$15=2),1,IF(AND('Tela de entrada'!$R$12='Contrato Flexível Prioridade'!A368,'Tela de entrada'!$S$15="",'Tela de entrada'!$O$15=""),2,IF(AND(A368='Tela de entrada'!$N$12,'Tela de entrada'!$O$15=1),1,IF(AND('Tela de entrada'!$N$12='Contrato Flexível Prioridade'!A368,'Tela de entrada'!$O$15=2),2,IF(AND('Tela de entrada'!$N$12='Contrato Flexível Prioridade'!A368,'Tela de entrada'!$O$15="",'Tela de entrada'!$S$15&lt;&gt;1),1,IF(AND('Tela de entrada'!$N$12='Contrato Flexível Prioridade'!A368,'Tela de entrada'!$S$15=""),1,2)))))))</f>
        <v>1</v>
      </c>
      <c r="F368">
        <v>1</v>
      </c>
      <c r="G368">
        <v>367</v>
      </c>
      <c r="H368">
        <v>1</v>
      </c>
      <c r="I368" s="1">
        <f>INDEX('Tela de entrada'!$C$20:$C$763,MATCH(G368,'Tela de entrada'!$B$20:$B$763,0),1)</f>
        <v>26</v>
      </c>
      <c r="J368">
        <v>0</v>
      </c>
      <c r="K368">
        <f t="shared" si="32"/>
        <v>26</v>
      </c>
      <c r="L368" s="1">
        <f>SUMIFS('Contrato Flexível Percentual'!$R$2:$R$745,'Contrato Flexível Percentual'!$C$2:$C$745,'Contrato Flexível Prioridade'!F368,'Contrato Flexível Percentual'!$D$2:$D$745,'Contrato Flexível Prioridade'!G368)+SUMIFS('Contrato Firme'!N$2:N$745,'Contrato Firme'!$C$2:$C$745,'Contrato Flexível Prioridade'!F368,'Contrato Flexível Percentual'!$D$2:$D$745,'Contrato Flexível Prioridade'!G368)+'Tela de entrada'!$O$13+'Tela de entrada'!$S$13</f>
        <v>15.219945184662567</v>
      </c>
      <c r="M368" s="1">
        <f t="shared" si="33"/>
        <v>10.780054815337433</v>
      </c>
      <c r="N368" s="1">
        <f>IF(D368=1,'Tela de entrada'!$O$14-'Tela de entrada'!$O$13,'Tela de entrada'!$S$14-'Tela de entrada'!$S$13)</f>
        <v>15</v>
      </c>
      <c r="O368" s="1">
        <f t="shared" si="34"/>
        <v>10.780054815337433</v>
      </c>
      <c r="P368" s="1">
        <f t="shared" si="35"/>
        <v>10.780054815337433</v>
      </c>
      <c r="Q368" s="1">
        <f>IF(D368=1,'Tela de entrada'!$O$13+P368,'Tela de entrada'!$S$13+P368)</f>
        <v>10.780054815337433</v>
      </c>
    </row>
    <row r="369" spans="1:17" x14ac:dyDescent="0.25">
      <c r="A369" t="str">
        <f t="shared" si="36"/>
        <v>Contrato 1</v>
      </c>
      <c r="B369" t="str">
        <f t="shared" si="37"/>
        <v>Contrato 1368</v>
      </c>
      <c r="C369">
        <v>1</v>
      </c>
      <c r="D369">
        <v>1</v>
      </c>
      <c r="E369">
        <f>IF(AND(A369='Tela de entrada'!$R$12,'Tela de entrada'!$S$15=1),1,IF(AND(A369='Tela de entrada'!$R$12,'Tela de entrada'!$S$15="",'Tela de entrada'!$O$15=2),1,IF(AND('Tela de entrada'!$R$12='Contrato Flexível Prioridade'!A369,'Tela de entrada'!$S$15="",'Tela de entrada'!$O$15=""),2,IF(AND(A369='Tela de entrada'!$N$12,'Tela de entrada'!$O$15=1),1,IF(AND('Tela de entrada'!$N$12='Contrato Flexível Prioridade'!A369,'Tela de entrada'!$O$15=2),2,IF(AND('Tela de entrada'!$N$12='Contrato Flexível Prioridade'!A369,'Tela de entrada'!$O$15="",'Tela de entrada'!$S$15&lt;&gt;1),1,IF(AND('Tela de entrada'!$N$12='Contrato Flexível Prioridade'!A369,'Tela de entrada'!$S$15=""),1,2)))))))</f>
        <v>1</v>
      </c>
      <c r="F369">
        <v>1</v>
      </c>
      <c r="G369">
        <v>368</v>
      </c>
      <c r="H369">
        <v>1</v>
      </c>
      <c r="I369" s="1">
        <f>INDEX('Tela de entrada'!$C$20:$C$763,MATCH(G369,'Tela de entrada'!$B$20:$B$763,0),1)</f>
        <v>50</v>
      </c>
      <c r="J369">
        <v>0</v>
      </c>
      <c r="K369">
        <f t="shared" si="32"/>
        <v>50</v>
      </c>
      <c r="L369" s="1">
        <f>SUMIFS('Contrato Flexível Percentual'!$R$2:$R$745,'Contrato Flexível Percentual'!$C$2:$C$745,'Contrato Flexível Prioridade'!F369,'Contrato Flexível Percentual'!$D$2:$D$745,'Contrato Flexível Prioridade'!G369)+SUMIFS('Contrato Firme'!N$2:N$745,'Contrato Firme'!$C$2:$C$745,'Contrato Flexível Prioridade'!F369,'Contrato Flexível Percentual'!$D$2:$D$745,'Contrato Flexível Prioridade'!G369)+'Tela de entrada'!$O$13+'Tela de entrada'!$S$13</f>
        <v>25</v>
      </c>
      <c r="M369" s="1">
        <f t="shared" si="33"/>
        <v>25</v>
      </c>
      <c r="N369" s="1">
        <f>IF(D369=1,'Tela de entrada'!$O$14-'Tela de entrada'!$O$13,'Tela de entrada'!$S$14-'Tela de entrada'!$S$13)</f>
        <v>15</v>
      </c>
      <c r="O369" s="1">
        <f t="shared" si="34"/>
        <v>25</v>
      </c>
      <c r="P369" s="1">
        <f t="shared" si="35"/>
        <v>15</v>
      </c>
      <c r="Q369" s="1">
        <f>IF(D369=1,'Tela de entrada'!$O$13+P369,'Tela de entrada'!$S$13+P369)</f>
        <v>15</v>
      </c>
    </row>
    <row r="370" spans="1:17" x14ac:dyDescent="0.25">
      <c r="A370" t="str">
        <f t="shared" si="36"/>
        <v>Contrato 1</v>
      </c>
      <c r="B370" t="str">
        <f t="shared" si="37"/>
        <v>Contrato 1369</v>
      </c>
      <c r="C370">
        <v>1</v>
      </c>
      <c r="D370">
        <v>1</v>
      </c>
      <c r="E370">
        <f>IF(AND(A370='Tela de entrada'!$R$12,'Tela de entrada'!$S$15=1),1,IF(AND(A370='Tela de entrada'!$R$12,'Tela de entrada'!$S$15="",'Tela de entrada'!$O$15=2),1,IF(AND('Tela de entrada'!$R$12='Contrato Flexível Prioridade'!A370,'Tela de entrada'!$S$15="",'Tela de entrada'!$O$15=""),2,IF(AND(A370='Tela de entrada'!$N$12,'Tela de entrada'!$O$15=1),1,IF(AND('Tela de entrada'!$N$12='Contrato Flexível Prioridade'!A370,'Tela de entrada'!$O$15=2),2,IF(AND('Tela de entrada'!$N$12='Contrato Flexível Prioridade'!A370,'Tela de entrada'!$O$15="",'Tela de entrada'!$S$15&lt;&gt;1),1,IF(AND('Tela de entrada'!$N$12='Contrato Flexível Prioridade'!A370,'Tela de entrada'!$S$15=""),1,2)))))))</f>
        <v>1</v>
      </c>
      <c r="F370">
        <v>1</v>
      </c>
      <c r="G370">
        <v>369</v>
      </c>
      <c r="H370">
        <v>1</v>
      </c>
      <c r="I370" s="1">
        <f>INDEX('Tela de entrada'!$C$20:$C$763,MATCH(G370,'Tela de entrada'!$B$20:$B$763,0),1)</f>
        <v>16</v>
      </c>
      <c r="J370">
        <v>0</v>
      </c>
      <c r="K370">
        <f t="shared" si="32"/>
        <v>16</v>
      </c>
      <c r="L370" s="1">
        <f>SUMIFS('Contrato Flexível Percentual'!$R$2:$R$745,'Contrato Flexível Percentual'!$C$2:$C$745,'Contrato Flexível Prioridade'!F370,'Contrato Flexível Percentual'!$D$2:$D$745,'Contrato Flexível Prioridade'!G370)+SUMIFS('Contrato Firme'!N$2:N$745,'Contrato Firme'!$C$2:$C$745,'Contrato Flexível Prioridade'!F370,'Contrato Flexível Percentual'!$D$2:$D$745,'Contrato Flexível Prioridade'!G370)+'Tela de entrada'!$O$13+'Tela de entrada'!$S$13</f>
        <v>9.7428798856657117</v>
      </c>
      <c r="M370" s="1">
        <f t="shared" si="33"/>
        <v>6.2571201143342883</v>
      </c>
      <c r="N370" s="1">
        <f>IF(D370=1,'Tela de entrada'!$O$14-'Tela de entrada'!$O$13,'Tela de entrada'!$S$14-'Tela de entrada'!$S$13)</f>
        <v>15</v>
      </c>
      <c r="O370" s="1">
        <f t="shared" si="34"/>
        <v>6.2571201143342883</v>
      </c>
      <c r="P370" s="1">
        <f t="shared" si="35"/>
        <v>6.2571201143342883</v>
      </c>
      <c r="Q370" s="1">
        <f>IF(D370=1,'Tela de entrada'!$O$13+P370,'Tela de entrada'!$S$13+P370)</f>
        <v>6.2571201143342883</v>
      </c>
    </row>
    <row r="371" spans="1:17" x14ac:dyDescent="0.25">
      <c r="A371" t="str">
        <f t="shared" si="36"/>
        <v>Contrato 1</v>
      </c>
      <c r="B371" t="str">
        <f t="shared" si="37"/>
        <v>Contrato 1370</v>
      </c>
      <c r="C371">
        <v>1</v>
      </c>
      <c r="D371">
        <v>1</v>
      </c>
      <c r="E371">
        <f>IF(AND(A371='Tela de entrada'!$R$12,'Tela de entrada'!$S$15=1),1,IF(AND(A371='Tela de entrada'!$R$12,'Tela de entrada'!$S$15="",'Tela de entrada'!$O$15=2),1,IF(AND('Tela de entrada'!$R$12='Contrato Flexível Prioridade'!A371,'Tela de entrada'!$S$15="",'Tela de entrada'!$O$15=""),2,IF(AND(A371='Tela de entrada'!$N$12,'Tela de entrada'!$O$15=1),1,IF(AND('Tela de entrada'!$N$12='Contrato Flexível Prioridade'!A371,'Tela de entrada'!$O$15=2),2,IF(AND('Tela de entrada'!$N$12='Contrato Flexível Prioridade'!A371,'Tela de entrada'!$O$15="",'Tela de entrada'!$S$15&lt;&gt;1),1,IF(AND('Tela de entrada'!$N$12='Contrato Flexível Prioridade'!A371,'Tela de entrada'!$S$15=""),1,2)))))))</f>
        <v>1</v>
      </c>
      <c r="F371">
        <v>1</v>
      </c>
      <c r="G371">
        <v>370</v>
      </c>
      <c r="H371">
        <v>1</v>
      </c>
      <c r="I371" s="1">
        <f>INDEX('Tela de entrada'!$C$20:$C$763,MATCH(G371,'Tela de entrada'!$B$20:$B$763,0),1)</f>
        <v>27</v>
      </c>
      <c r="J371">
        <v>0</v>
      </c>
      <c r="K371">
        <f t="shared" si="32"/>
        <v>27</v>
      </c>
      <c r="L371" s="1">
        <f>SUMIFS('Contrato Flexível Percentual'!$R$2:$R$745,'Contrato Flexível Percentual'!$C$2:$C$745,'Contrato Flexível Prioridade'!F371,'Contrato Flexível Percentual'!$D$2:$D$745,'Contrato Flexível Prioridade'!G371)+SUMIFS('Contrato Firme'!N$2:N$745,'Contrato Firme'!$C$2:$C$745,'Contrato Flexível Prioridade'!F371,'Contrato Flexível Percentual'!$D$2:$D$745,'Contrato Flexível Prioridade'!G371)+'Tela de entrada'!$O$13+'Tela de entrada'!$S$13</f>
        <v>15.767651714562254</v>
      </c>
      <c r="M371" s="1">
        <f t="shared" si="33"/>
        <v>11.232348285437746</v>
      </c>
      <c r="N371" s="1">
        <f>IF(D371=1,'Tela de entrada'!$O$14-'Tela de entrada'!$O$13,'Tela de entrada'!$S$14-'Tela de entrada'!$S$13)</f>
        <v>15</v>
      </c>
      <c r="O371" s="1">
        <f t="shared" si="34"/>
        <v>11.232348285437746</v>
      </c>
      <c r="P371" s="1">
        <f t="shared" si="35"/>
        <v>11.232348285437746</v>
      </c>
      <c r="Q371" s="1">
        <f>IF(D371=1,'Tela de entrada'!$O$13+P371,'Tela de entrada'!$S$13+P371)</f>
        <v>11.232348285437746</v>
      </c>
    </row>
    <row r="372" spans="1:17" x14ac:dyDescent="0.25">
      <c r="A372" t="str">
        <f t="shared" si="36"/>
        <v>Contrato 1</v>
      </c>
      <c r="B372" t="str">
        <f t="shared" si="37"/>
        <v>Contrato 1371</v>
      </c>
      <c r="C372">
        <v>1</v>
      </c>
      <c r="D372">
        <v>1</v>
      </c>
      <c r="E372">
        <f>IF(AND(A372='Tela de entrada'!$R$12,'Tela de entrada'!$S$15=1),1,IF(AND(A372='Tela de entrada'!$R$12,'Tela de entrada'!$S$15="",'Tela de entrada'!$O$15=2),1,IF(AND('Tela de entrada'!$R$12='Contrato Flexível Prioridade'!A372,'Tela de entrada'!$S$15="",'Tela de entrada'!$O$15=""),2,IF(AND(A372='Tela de entrada'!$N$12,'Tela de entrada'!$O$15=1),1,IF(AND('Tela de entrada'!$N$12='Contrato Flexível Prioridade'!A372,'Tela de entrada'!$O$15=2),2,IF(AND('Tela de entrada'!$N$12='Contrato Flexível Prioridade'!A372,'Tela de entrada'!$O$15="",'Tela de entrada'!$S$15&lt;&gt;1),1,IF(AND('Tela de entrada'!$N$12='Contrato Flexível Prioridade'!A372,'Tela de entrada'!$S$15=""),1,2)))))))</f>
        <v>1</v>
      </c>
      <c r="F372">
        <v>1</v>
      </c>
      <c r="G372">
        <v>371</v>
      </c>
      <c r="H372">
        <v>1</v>
      </c>
      <c r="I372" s="1">
        <f>INDEX('Tela de entrada'!$C$20:$C$763,MATCH(G372,'Tela de entrada'!$B$20:$B$763,0),1)</f>
        <v>14</v>
      </c>
      <c r="J372">
        <v>0</v>
      </c>
      <c r="K372">
        <f t="shared" si="32"/>
        <v>14</v>
      </c>
      <c r="L372" s="1">
        <f>SUMIFS('Contrato Flexível Percentual'!$R$2:$R$745,'Contrato Flexível Percentual'!$C$2:$C$745,'Contrato Flexível Prioridade'!F372,'Contrato Flexível Percentual'!$D$2:$D$745,'Contrato Flexível Prioridade'!G372)+SUMIFS('Contrato Firme'!N$2:N$745,'Contrato Firme'!$C$2:$C$745,'Contrato Flexível Prioridade'!F372,'Contrato Flexível Percentual'!$D$2:$D$745,'Contrato Flexível Prioridade'!G372)+'Tela de entrada'!$O$13+'Tela de entrada'!$S$13</f>
        <v>8.6474668258663421</v>
      </c>
      <c r="M372" s="1">
        <f t="shared" si="33"/>
        <v>5.3525331741336579</v>
      </c>
      <c r="N372" s="1">
        <f>IF(D372=1,'Tela de entrada'!$O$14-'Tela de entrada'!$O$13,'Tela de entrada'!$S$14-'Tela de entrada'!$S$13)</f>
        <v>15</v>
      </c>
      <c r="O372" s="1">
        <f t="shared" si="34"/>
        <v>5.3525331741336579</v>
      </c>
      <c r="P372" s="1">
        <f t="shared" si="35"/>
        <v>5.3525331741336579</v>
      </c>
      <c r="Q372" s="1">
        <f>IF(D372=1,'Tela de entrada'!$O$13+P372,'Tela de entrada'!$S$13+P372)</f>
        <v>5.3525331741336579</v>
      </c>
    </row>
    <row r="373" spans="1:17" x14ac:dyDescent="0.25">
      <c r="A373" t="str">
        <f t="shared" si="36"/>
        <v>Contrato 1</v>
      </c>
      <c r="B373" t="str">
        <f t="shared" si="37"/>
        <v>Contrato 1372</v>
      </c>
      <c r="C373">
        <v>1</v>
      </c>
      <c r="D373">
        <v>1</v>
      </c>
      <c r="E373">
        <f>IF(AND(A373='Tela de entrada'!$R$12,'Tela de entrada'!$S$15=1),1,IF(AND(A373='Tela de entrada'!$R$12,'Tela de entrada'!$S$15="",'Tela de entrada'!$O$15=2),1,IF(AND('Tela de entrada'!$R$12='Contrato Flexível Prioridade'!A373,'Tela de entrada'!$S$15="",'Tela de entrada'!$O$15=""),2,IF(AND(A373='Tela de entrada'!$N$12,'Tela de entrada'!$O$15=1),1,IF(AND('Tela de entrada'!$N$12='Contrato Flexível Prioridade'!A373,'Tela de entrada'!$O$15=2),2,IF(AND('Tela de entrada'!$N$12='Contrato Flexível Prioridade'!A373,'Tela de entrada'!$O$15="",'Tela de entrada'!$S$15&lt;&gt;1),1,IF(AND('Tela de entrada'!$N$12='Contrato Flexível Prioridade'!A373,'Tela de entrada'!$S$15=""),1,2)))))))</f>
        <v>1</v>
      </c>
      <c r="F373">
        <v>1</v>
      </c>
      <c r="G373">
        <v>372</v>
      </c>
      <c r="H373">
        <v>1</v>
      </c>
      <c r="I373" s="1">
        <f>INDEX('Tela de entrada'!$C$20:$C$763,MATCH(G373,'Tela de entrada'!$B$20:$B$763,0),1)</f>
        <v>31</v>
      </c>
      <c r="J373">
        <v>0</v>
      </c>
      <c r="K373">
        <f t="shared" si="32"/>
        <v>31</v>
      </c>
      <c r="L373" s="1">
        <f>SUMIFS('Contrato Flexível Percentual'!$R$2:$R$745,'Contrato Flexível Percentual'!$C$2:$C$745,'Contrato Flexível Prioridade'!F373,'Contrato Flexível Percentual'!$D$2:$D$745,'Contrato Flexível Prioridade'!G373)+SUMIFS('Contrato Firme'!N$2:N$745,'Contrato Firme'!$C$2:$C$745,'Contrato Flexível Prioridade'!F373,'Contrato Flexível Percentual'!$D$2:$D$745,'Contrato Flexível Prioridade'!G373)+'Tela de entrada'!$O$13+'Tela de entrada'!$S$13</f>
        <v>17.958477834160995</v>
      </c>
      <c r="M373" s="1">
        <f t="shared" si="33"/>
        <v>13.041522165839005</v>
      </c>
      <c r="N373" s="1">
        <f>IF(D373=1,'Tela de entrada'!$O$14-'Tela de entrada'!$O$13,'Tela de entrada'!$S$14-'Tela de entrada'!$S$13)</f>
        <v>15</v>
      </c>
      <c r="O373" s="1">
        <f t="shared" si="34"/>
        <v>13.041522165839005</v>
      </c>
      <c r="P373" s="1">
        <f t="shared" si="35"/>
        <v>13.041522165839005</v>
      </c>
      <c r="Q373" s="1">
        <f>IF(D373=1,'Tela de entrada'!$O$13+P373,'Tela de entrada'!$S$13+P373)</f>
        <v>13.041522165839005</v>
      </c>
    </row>
    <row r="374" spans="1:17" x14ac:dyDescent="0.25">
      <c r="A374" t="str">
        <f t="shared" si="36"/>
        <v>Contrato 1</v>
      </c>
      <c r="B374" t="str">
        <f t="shared" si="37"/>
        <v>Contrato 1373</v>
      </c>
      <c r="C374">
        <v>1</v>
      </c>
      <c r="D374">
        <v>1</v>
      </c>
      <c r="E374">
        <f>IF(AND(A374='Tela de entrada'!$R$12,'Tela de entrada'!$S$15=1),1,IF(AND(A374='Tela de entrada'!$R$12,'Tela de entrada'!$S$15="",'Tela de entrada'!$O$15=2),1,IF(AND('Tela de entrada'!$R$12='Contrato Flexível Prioridade'!A374,'Tela de entrada'!$S$15="",'Tela de entrada'!$O$15=""),2,IF(AND(A374='Tela de entrada'!$N$12,'Tela de entrada'!$O$15=1),1,IF(AND('Tela de entrada'!$N$12='Contrato Flexível Prioridade'!A374,'Tela de entrada'!$O$15=2),2,IF(AND('Tela de entrada'!$N$12='Contrato Flexível Prioridade'!A374,'Tela de entrada'!$O$15="",'Tela de entrada'!$S$15&lt;&gt;1),1,IF(AND('Tela de entrada'!$N$12='Contrato Flexível Prioridade'!A374,'Tela de entrada'!$S$15=""),1,2)))))))</f>
        <v>1</v>
      </c>
      <c r="F374">
        <v>1</v>
      </c>
      <c r="G374">
        <v>373</v>
      </c>
      <c r="H374">
        <v>1</v>
      </c>
      <c r="I374" s="1">
        <f>INDEX('Tela de entrada'!$C$20:$C$763,MATCH(G374,'Tela de entrada'!$B$20:$B$763,0),1)</f>
        <v>14</v>
      </c>
      <c r="J374">
        <v>0</v>
      </c>
      <c r="K374">
        <f t="shared" si="32"/>
        <v>14</v>
      </c>
      <c r="L374" s="1">
        <f>SUMIFS('Contrato Flexível Percentual'!$R$2:$R$745,'Contrato Flexível Percentual'!$C$2:$C$745,'Contrato Flexível Prioridade'!F374,'Contrato Flexível Percentual'!$D$2:$D$745,'Contrato Flexível Prioridade'!G374)+SUMIFS('Contrato Firme'!N$2:N$745,'Contrato Firme'!$C$2:$C$745,'Contrato Flexível Prioridade'!F374,'Contrato Flexível Percentual'!$D$2:$D$745,'Contrato Flexível Prioridade'!G374)+'Tela de entrada'!$O$13+'Tela de entrada'!$S$13</f>
        <v>8.6474668258663421</v>
      </c>
      <c r="M374" s="1">
        <f t="shared" si="33"/>
        <v>5.3525331741336579</v>
      </c>
      <c r="N374" s="1">
        <f>IF(D374=1,'Tela de entrada'!$O$14-'Tela de entrada'!$O$13,'Tela de entrada'!$S$14-'Tela de entrada'!$S$13)</f>
        <v>15</v>
      </c>
      <c r="O374" s="1">
        <f t="shared" si="34"/>
        <v>5.3525331741336579</v>
      </c>
      <c r="P374" s="1">
        <f t="shared" si="35"/>
        <v>5.3525331741336579</v>
      </c>
      <c r="Q374" s="1">
        <f>IF(D374=1,'Tela de entrada'!$O$13+P374,'Tela de entrada'!$S$13+P374)</f>
        <v>5.3525331741336579</v>
      </c>
    </row>
    <row r="375" spans="1:17" x14ac:dyDescent="0.25">
      <c r="A375" t="str">
        <f t="shared" si="36"/>
        <v>Contrato 1</v>
      </c>
      <c r="B375" t="str">
        <f t="shared" si="37"/>
        <v>Contrato 1374</v>
      </c>
      <c r="C375">
        <v>1</v>
      </c>
      <c r="D375">
        <v>1</v>
      </c>
      <c r="E375">
        <f>IF(AND(A375='Tela de entrada'!$R$12,'Tela de entrada'!$S$15=1),1,IF(AND(A375='Tela de entrada'!$R$12,'Tela de entrada'!$S$15="",'Tela de entrada'!$O$15=2),1,IF(AND('Tela de entrada'!$R$12='Contrato Flexível Prioridade'!A375,'Tela de entrada'!$S$15="",'Tela de entrada'!$O$15=""),2,IF(AND(A375='Tela de entrada'!$N$12,'Tela de entrada'!$O$15=1),1,IF(AND('Tela de entrada'!$N$12='Contrato Flexível Prioridade'!A375,'Tela de entrada'!$O$15=2),2,IF(AND('Tela de entrada'!$N$12='Contrato Flexível Prioridade'!A375,'Tela de entrada'!$O$15="",'Tela de entrada'!$S$15&lt;&gt;1),1,IF(AND('Tela de entrada'!$N$12='Contrato Flexível Prioridade'!A375,'Tela de entrada'!$S$15=""),1,2)))))))</f>
        <v>1</v>
      </c>
      <c r="F375">
        <v>1</v>
      </c>
      <c r="G375">
        <v>374</v>
      </c>
      <c r="H375">
        <v>1</v>
      </c>
      <c r="I375" s="1">
        <f>INDEX('Tela de entrada'!$C$20:$C$763,MATCH(G375,'Tela de entrada'!$B$20:$B$763,0),1)</f>
        <v>46</v>
      </c>
      <c r="J375">
        <v>0</v>
      </c>
      <c r="K375">
        <f t="shared" si="32"/>
        <v>46</v>
      </c>
      <c r="L375" s="1">
        <f>SUMIFS('Contrato Flexível Percentual'!$R$2:$R$745,'Contrato Flexível Percentual'!$C$2:$C$745,'Contrato Flexível Prioridade'!F375,'Contrato Flexível Percentual'!$D$2:$D$745,'Contrato Flexível Prioridade'!G375)+SUMIFS('Contrato Firme'!N$2:N$745,'Contrato Firme'!$C$2:$C$745,'Contrato Flexível Prioridade'!F375,'Contrato Flexível Percentual'!$D$2:$D$745,'Contrato Flexível Prioridade'!G375)+'Tela de entrada'!$O$13+'Tela de entrada'!$S$13</f>
        <v>24.2</v>
      </c>
      <c r="M375" s="1">
        <f t="shared" si="33"/>
        <v>21.8</v>
      </c>
      <c r="N375" s="1">
        <f>IF(D375=1,'Tela de entrada'!$O$14-'Tela de entrada'!$O$13,'Tela de entrada'!$S$14-'Tela de entrada'!$S$13)</f>
        <v>15</v>
      </c>
      <c r="O375" s="1">
        <f t="shared" si="34"/>
        <v>21.8</v>
      </c>
      <c r="P375" s="1">
        <f t="shared" si="35"/>
        <v>15</v>
      </c>
      <c r="Q375" s="1">
        <f>IF(D375=1,'Tela de entrada'!$O$13+P375,'Tela de entrada'!$S$13+P375)</f>
        <v>15</v>
      </c>
    </row>
    <row r="376" spans="1:17" x14ac:dyDescent="0.25">
      <c r="A376" t="str">
        <f t="shared" si="36"/>
        <v>Contrato 1</v>
      </c>
      <c r="B376" t="str">
        <f t="shared" si="37"/>
        <v>Contrato 1375</v>
      </c>
      <c r="C376">
        <v>1</v>
      </c>
      <c r="D376">
        <v>1</v>
      </c>
      <c r="E376">
        <f>IF(AND(A376='Tela de entrada'!$R$12,'Tela de entrada'!$S$15=1),1,IF(AND(A376='Tela de entrada'!$R$12,'Tela de entrada'!$S$15="",'Tela de entrada'!$O$15=2),1,IF(AND('Tela de entrada'!$R$12='Contrato Flexível Prioridade'!A376,'Tela de entrada'!$S$15="",'Tela de entrada'!$O$15=""),2,IF(AND(A376='Tela de entrada'!$N$12,'Tela de entrada'!$O$15=1),1,IF(AND('Tela de entrada'!$N$12='Contrato Flexível Prioridade'!A376,'Tela de entrada'!$O$15=2),2,IF(AND('Tela de entrada'!$N$12='Contrato Flexível Prioridade'!A376,'Tela de entrada'!$O$15="",'Tela de entrada'!$S$15&lt;&gt;1),1,IF(AND('Tela de entrada'!$N$12='Contrato Flexível Prioridade'!A376,'Tela de entrada'!$S$15=""),1,2)))))))</f>
        <v>1</v>
      </c>
      <c r="F376">
        <v>1</v>
      </c>
      <c r="G376">
        <v>375</v>
      </c>
      <c r="H376">
        <v>1</v>
      </c>
      <c r="I376" s="1">
        <f>INDEX('Tela de entrada'!$C$20:$C$763,MATCH(G376,'Tela de entrada'!$B$20:$B$763,0),1)</f>
        <v>11</v>
      </c>
      <c r="J376">
        <v>0</v>
      </c>
      <c r="K376">
        <f t="shared" si="32"/>
        <v>11</v>
      </c>
      <c r="L376" s="1">
        <f>SUMIFS('Contrato Flexível Percentual'!$R$2:$R$745,'Contrato Flexível Percentual'!$C$2:$C$745,'Contrato Flexível Prioridade'!F376,'Contrato Flexível Percentual'!$D$2:$D$745,'Contrato Flexível Prioridade'!G376)+SUMIFS('Contrato Firme'!N$2:N$745,'Contrato Firme'!$C$2:$C$745,'Contrato Flexível Prioridade'!F376,'Contrato Flexível Percentual'!$D$2:$D$745,'Contrato Flexível Prioridade'!G376)+'Tela de entrada'!$O$13+'Tela de entrada'!$S$13</f>
        <v>7.0043472361672849</v>
      </c>
      <c r="M376" s="1">
        <f t="shared" si="33"/>
        <v>3.9956527638327151</v>
      </c>
      <c r="N376" s="1">
        <f>IF(D376=1,'Tela de entrada'!$O$14-'Tela de entrada'!$O$13,'Tela de entrada'!$S$14-'Tela de entrada'!$S$13)</f>
        <v>15</v>
      </c>
      <c r="O376" s="1">
        <f t="shared" si="34"/>
        <v>3.9956527638327151</v>
      </c>
      <c r="P376" s="1">
        <f t="shared" si="35"/>
        <v>3.9956527638327151</v>
      </c>
      <c r="Q376" s="1">
        <f>IF(D376=1,'Tela de entrada'!$O$13+P376,'Tela de entrada'!$S$13+P376)</f>
        <v>3.9956527638327151</v>
      </c>
    </row>
    <row r="377" spans="1:17" x14ac:dyDescent="0.25">
      <c r="A377" t="str">
        <f t="shared" si="36"/>
        <v>Contrato 1</v>
      </c>
      <c r="B377" t="str">
        <f t="shared" si="37"/>
        <v>Contrato 1376</v>
      </c>
      <c r="C377">
        <v>1</v>
      </c>
      <c r="D377">
        <v>1</v>
      </c>
      <c r="E377">
        <f>IF(AND(A377='Tela de entrada'!$R$12,'Tela de entrada'!$S$15=1),1,IF(AND(A377='Tela de entrada'!$R$12,'Tela de entrada'!$S$15="",'Tela de entrada'!$O$15=2),1,IF(AND('Tela de entrada'!$R$12='Contrato Flexível Prioridade'!A377,'Tela de entrada'!$S$15="",'Tela de entrada'!$O$15=""),2,IF(AND(A377='Tela de entrada'!$N$12,'Tela de entrada'!$O$15=1),1,IF(AND('Tela de entrada'!$N$12='Contrato Flexível Prioridade'!A377,'Tela de entrada'!$O$15=2),2,IF(AND('Tela de entrada'!$N$12='Contrato Flexível Prioridade'!A377,'Tela de entrada'!$O$15="",'Tela de entrada'!$S$15&lt;&gt;1),1,IF(AND('Tela de entrada'!$N$12='Contrato Flexível Prioridade'!A377,'Tela de entrada'!$S$15=""),1,2)))))))</f>
        <v>1</v>
      </c>
      <c r="F377">
        <v>1</v>
      </c>
      <c r="G377">
        <v>376</v>
      </c>
      <c r="H377">
        <v>1</v>
      </c>
      <c r="I377" s="1">
        <f>INDEX('Tela de entrada'!$C$20:$C$763,MATCH(G377,'Tela de entrada'!$B$20:$B$763,0),1)</f>
        <v>21</v>
      </c>
      <c r="J377">
        <v>0</v>
      </c>
      <c r="K377">
        <f t="shared" si="32"/>
        <v>21</v>
      </c>
      <c r="L377" s="1">
        <f>SUMIFS('Contrato Flexível Percentual'!$R$2:$R$745,'Contrato Flexível Percentual'!$C$2:$C$745,'Contrato Flexível Prioridade'!F377,'Contrato Flexível Percentual'!$D$2:$D$745,'Contrato Flexível Prioridade'!G377)+SUMIFS('Contrato Firme'!N$2:N$745,'Contrato Firme'!$C$2:$C$745,'Contrato Flexível Prioridade'!F377,'Contrato Flexível Percentual'!$D$2:$D$745,'Contrato Flexível Prioridade'!G377)+'Tela de entrada'!$O$13+'Tela de entrada'!$S$13</f>
        <v>12.481412535164139</v>
      </c>
      <c r="M377" s="1">
        <f t="shared" si="33"/>
        <v>8.5185874648358606</v>
      </c>
      <c r="N377" s="1">
        <f>IF(D377=1,'Tela de entrada'!$O$14-'Tela de entrada'!$O$13,'Tela de entrada'!$S$14-'Tela de entrada'!$S$13)</f>
        <v>15</v>
      </c>
      <c r="O377" s="1">
        <f t="shared" si="34"/>
        <v>8.5185874648358606</v>
      </c>
      <c r="P377" s="1">
        <f t="shared" si="35"/>
        <v>8.5185874648358606</v>
      </c>
      <c r="Q377" s="1">
        <f>IF(D377=1,'Tela de entrada'!$O$13+P377,'Tela de entrada'!$S$13+P377)</f>
        <v>8.5185874648358606</v>
      </c>
    </row>
    <row r="378" spans="1:17" x14ac:dyDescent="0.25">
      <c r="A378" t="str">
        <f t="shared" si="36"/>
        <v>Contrato 1</v>
      </c>
      <c r="B378" t="str">
        <f t="shared" si="37"/>
        <v>Contrato 1377</v>
      </c>
      <c r="C378">
        <v>1</v>
      </c>
      <c r="D378">
        <v>1</v>
      </c>
      <c r="E378">
        <f>IF(AND(A378='Tela de entrada'!$R$12,'Tela de entrada'!$S$15=1),1,IF(AND(A378='Tela de entrada'!$R$12,'Tela de entrada'!$S$15="",'Tela de entrada'!$O$15=2),1,IF(AND('Tela de entrada'!$R$12='Contrato Flexível Prioridade'!A378,'Tela de entrada'!$S$15="",'Tela de entrada'!$O$15=""),2,IF(AND(A378='Tela de entrada'!$N$12,'Tela de entrada'!$O$15=1),1,IF(AND('Tela de entrada'!$N$12='Contrato Flexível Prioridade'!A378,'Tela de entrada'!$O$15=2),2,IF(AND('Tela de entrada'!$N$12='Contrato Flexível Prioridade'!A378,'Tela de entrada'!$O$15="",'Tela de entrada'!$S$15&lt;&gt;1),1,IF(AND('Tela de entrada'!$N$12='Contrato Flexível Prioridade'!A378,'Tela de entrada'!$S$15=""),1,2)))))))</f>
        <v>1</v>
      </c>
      <c r="F378">
        <v>1</v>
      </c>
      <c r="G378">
        <v>377</v>
      </c>
      <c r="H378">
        <v>1</v>
      </c>
      <c r="I378" s="1">
        <f>INDEX('Tela de entrada'!$C$20:$C$763,MATCH(G378,'Tela de entrada'!$B$20:$B$763,0),1)</f>
        <v>40</v>
      </c>
      <c r="J378">
        <v>0</v>
      </c>
      <c r="K378">
        <f t="shared" si="32"/>
        <v>40</v>
      </c>
      <c r="L378" s="1">
        <f>SUMIFS('Contrato Flexível Percentual'!$R$2:$R$745,'Contrato Flexível Percentual'!$C$2:$C$745,'Contrato Flexível Prioridade'!F378,'Contrato Flexível Percentual'!$D$2:$D$745,'Contrato Flexível Prioridade'!G378)+SUMIFS('Contrato Firme'!N$2:N$745,'Contrato Firme'!$C$2:$C$745,'Contrato Flexível Prioridade'!F378,'Contrato Flexível Percentual'!$D$2:$D$745,'Contrato Flexível Prioridade'!G378)+'Tela de entrada'!$O$13+'Tela de entrada'!$S$13</f>
        <v>22.887836603258165</v>
      </c>
      <c r="M378" s="1">
        <f t="shared" si="33"/>
        <v>17.112163396741835</v>
      </c>
      <c r="N378" s="1">
        <f>IF(D378=1,'Tela de entrada'!$O$14-'Tela de entrada'!$O$13,'Tela de entrada'!$S$14-'Tela de entrada'!$S$13)</f>
        <v>15</v>
      </c>
      <c r="O378" s="1">
        <f t="shared" si="34"/>
        <v>17.112163396741835</v>
      </c>
      <c r="P378" s="1">
        <f t="shared" si="35"/>
        <v>15</v>
      </c>
      <c r="Q378" s="1">
        <f>IF(D378=1,'Tela de entrada'!$O$13+P378,'Tela de entrada'!$S$13+P378)</f>
        <v>15</v>
      </c>
    </row>
    <row r="379" spans="1:17" x14ac:dyDescent="0.25">
      <c r="A379" t="str">
        <f t="shared" si="36"/>
        <v>Contrato 1</v>
      </c>
      <c r="B379" t="str">
        <f t="shared" si="37"/>
        <v>Contrato 1378</v>
      </c>
      <c r="C379">
        <v>1</v>
      </c>
      <c r="D379">
        <v>1</v>
      </c>
      <c r="E379">
        <f>IF(AND(A379='Tela de entrada'!$R$12,'Tela de entrada'!$S$15=1),1,IF(AND(A379='Tela de entrada'!$R$12,'Tela de entrada'!$S$15="",'Tela de entrada'!$O$15=2),1,IF(AND('Tela de entrada'!$R$12='Contrato Flexível Prioridade'!A379,'Tela de entrada'!$S$15="",'Tela de entrada'!$O$15=""),2,IF(AND(A379='Tela de entrada'!$N$12,'Tela de entrada'!$O$15=1),1,IF(AND('Tela de entrada'!$N$12='Contrato Flexível Prioridade'!A379,'Tela de entrada'!$O$15=2),2,IF(AND('Tela de entrada'!$N$12='Contrato Flexível Prioridade'!A379,'Tela de entrada'!$O$15="",'Tela de entrada'!$S$15&lt;&gt;1),1,IF(AND('Tela de entrada'!$N$12='Contrato Flexível Prioridade'!A379,'Tela de entrada'!$S$15=""),1,2)))))))</f>
        <v>1</v>
      </c>
      <c r="F379">
        <v>1</v>
      </c>
      <c r="G379">
        <v>378</v>
      </c>
      <c r="H379">
        <v>1</v>
      </c>
      <c r="I379" s="1">
        <f>INDEX('Tela de entrada'!$C$20:$C$763,MATCH(G379,'Tela de entrada'!$B$20:$B$763,0),1)</f>
        <v>7</v>
      </c>
      <c r="J379">
        <v>0</v>
      </c>
      <c r="K379">
        <f t="shared" si="32"/>
        <v>7</v>
      </c>
      <c r="L379" s="1">
        <f>SUMIFS('Contrato Flexível Percentual'!$R$2:$R$745,'Contrato Flexível Percentual'!$C$2:$C$745,'Contrato Flexível Prioridade'!F379,'Contrato Flexível Percentual'!$D$2:$D$745,'Contrato Flexível Prioridade'!G379)+SUMIFS('Contrato Firme'!N$2:N$745,'Contrato Firme'!$C$2:$C$745,'Contrato Flexível Prioridade'!F379,'Contrato Flexível Percentual'!$D$2:$D$745,'Contrato Flexível Prioridade'!G379)+'Tela de entrada'!$O$13+'Tela de entrada'!$S$13</f>
        <v>5.1836603258165947</v>
      </c>
      <c r="M379" s="1">
        <f t="shared" si="33"/>
        <v>1.8163396741834053</v>
      </c>
      <c r="N379" s="1">
        <f>IF(D379=1,'Tela de entrada'!$O$14-'Tela de entrada'!$O$13,'Tela de entrada'!$S$14-'Tela de entrada'!$S$13)</f>
        <v>15</v>
      </c>
      <c r="O379" s="1">
        <f t="shared" si="34"/>
        <v>1.8163396741834053</v>
      </c>
      <c r="P379" s="1">
        <f t="shared" si="35"/>
        <v>1.8163396741834053</v>
      </c>
      <c r="Q379" s="1">
        <f>IF(D379=1,'Tela de entrada'!$O$13+P379,'Tela de entrada'!$S$13+P379)</f>
        <v>1.8163396741834053</v>
      </c>
    </row>
    <row r="380" spans="1:17" x14ac:dyDescent="0.25">
      <c r="A380" t="str">
        <f t="shared" si="36"/>
        <v>Contrato 1</v>
      </c>
      <c r="B380" t="str">
        <f t="shared" si="37"/>
        <v>Contrato 1379</v>
      </c>
      <c r="C380">
        <v>1</v>
      </c>
      <c r="D380">
        <v>1</v>
      </c>
      <c r="E380">
        <f>IF(AND(A380='Tela de entrada'!$R$12,'Tela de entrada'!$S$15=1),1,IF(AND(A380='Tela de entrada'!$R$12,'Tela de entrada'!$S$15="",'Tela de entrada'!$O$15=2),1,IF(AND('Tela de entrada'!$R$12='Contrato Flexível Prioridade'!A380,'Tela de entrada'!$S$15="",'Tela de entrada'!$O$15=""),2,IF(AND(A380='Tela de entrada'!$N$12,'Tela de entrada'!$O$15=1),1,IF(AND('Tela de entrada'!$N$12='Contrato Flexível Prioridade'!A380,'Tela de entrada'!$O$15=2),2,IF(AND('Tela de entrada'!$N$12='Contrato Flexível Prioridade'!A380,'Tela de entrada'!$O$15="",'Tela de entrada'!$S$15&lt;&gt;1),1,IF(AND('Tela de entrada'!$N$12='Contrato Flexível Prioridade'!A380,'Tela de entrada'!$S$15=""),1,2)))))))</f>
        <v>1</v>
      </c>
      <c r="F380">
        <v>1</v>
      </c>
      <c r="G380">
        <v>379</v>
      </c>
      <c r="H380">
        <v>1</v>
      </c>
      <c r="I380" s="1">
        <f>INDEX('Tela de entrada'!$C$20:$C$763,MATCH(G380,'Tela de entrada'!$B$20:$B$763,0),1)</f>
        <v>9</v>
      </c>
      <c r="J380">
        <v>0</v>
      </c>
      <c r="K380">
        <f t="shared" si="32"/>
        <v>9</v>
      </c>
      <c r="L380" s="1">
        <f>SUMIFS('Contrato Flexível Percentual'!$R$2:$R$745,'Contrato Flexível Percentual'!$C$2:$C$745,'Contrato Flexível Prioridade'!F380,'Contrato Flexível Percentual'!$D$2:$D$745,'Contrato Flexível Prioridade'!G380)+SUMIFS('Contrato Firme'!N$2:N$745,'Contrato Firme'!$C$2:$C$745,'Contrato Flexível Prioridade'!F380,'Contrato Flexível Percentual'!$D$2:$D$745,'Contrato Flexível Prioridade'!G380)+'Tela de entrada'!$O$13+'Tela de entrada'!$S$13</f>
        <v>5.9089341763679135</v>
      </c>
      <c r="M380" s="1">
        <f t="shared" si="33"/>
        <v>3.0910658236320865</v>
      </c>
      <c r="N380" s="1">
        <f>IF(D380=1,'Tela de entrada'!$O$14-'Tela de entrada'!$O$13,'Tela de entrada'!$S$14-'Tela de entrada'!$S$13)</f>
        <v>15</v>
      </c>
      <c r="O380" s="1">
        <f t="shared" si="34"/>
        <v>3.0910658236320865</v>
      </c>
      <c r="P380" s="1">
        <f t="shared" si="35"/>
        <v>3.0910658236320865</v>
      </c>
      <c r="Q380" s="1">
        <f>IF(D380=1,'Tela de entrada'!$O$13+P380,'Tela de entrada'!$S$13+P380)</f>
        <v>3.0910658236320865</v>
      </c>
    </row>
    <row r="381" spans="1:17" x14ac:dyDescent="0.25">
      <c r="A381" t="str">
        <f t="shared" si="36"/>
        <v>Contrato 1</v>
      </c>
      <c r="B381" t="str">
        <f t="shared" si="37"/>
        <v>Contrato 1380</v>
      </c>
      <c r="C381">
        <v>1</v>
      </c>
      <c r="D381">
        <v>1</v>
      </c>
      <c r="E381">
        <f>IF(AND(A381='Tela de entrada'!$R$12,'Tela de entrada'!$S$15=1),1,IF(AND(A381='Tela de entrada'!$R$12,'Tela de entrada'!$S$15="",'Tela de entrada'!$O$15=2),1,IF(AND('Tela de entrada'!$R$12='Contrato Flexível Prioridade'!A381,'Tela de entrada'!$S$15="",'Tela de entrada'!$O$15=""),2,IF(AND(A381='Tela de entrada'!$N$12,'Tela de entrada'!$O$15=1),1,IF(AND('Tela de entrada'!$N$12='Contrato Flexível Prioridade'!A381,'Tela de entrada'!$O$15=2),2,IF(AND('Tela de entrada'!$N$12='Contrato Flexível Prioridade'!A381,'Tela de entrada'!$O$15="",'Tela de entrada'!$S$15&lt;&gt;1),1,IF(AND('Tela de entrada'!$N$12='Contrato Flexível Prioridade'!A381,'Tela de entrada'!$S$15=""),1,2)))))))</f>
        <v>1</v>
      </c>
      <c r="F381">
        <v>1</v>
      </c>
      <c r="G381">
        <v>380</v>
      </c>
      <c r="H381">
        <v>1</v>
      </c>
      <c r="I381" s="1">
        <f>INDEX('Tela de entrada'!$C$20:$C$763,MATCH(G381,'Tela de entrada'!$B$20:$B$763,0),1)</f>
        <v>46</v>
      </c>
      <c r="J381">
        <v>0</v>
      </c>
      <c r="K381">
        <f t="shared" si="32"/>
        <v>46</v>
      </c>
      <c r="L381" s="1">
        <f>SUMIFS('Contrato Flexível Percentual'!$R$2:$R$745,'Contrato Flexível Percentual'!$C$2:$C$745,'Contrato Flexível Prioridade'!F381,'Contrato Flexível Percentual'!$D$2:$D$745,'Contrato Flexível Prioridade'!G381)+SUMIFS('Contrato Firme'!N$2:N$745,'Contrato Firme'!$C$2:$C$745,'Contrato Flexível Prioridade'!F381,'Contrato Flexível Percentual'!$D$2:$D$745,'Contrato Flexível Prioridade'!G381)+'Tela de entrada'!$O$13+'Tela de entrada'!$S$13</f>
        <v>24.2</v>
      </c>
      <c r="M381" s="1">
        <f t="shared" si="33"/>
        <v>21.8</v>
      </c>
      <c r="N381" s="1">
        <f>IF(D381=1,'Tela de entrada'!$O$14-'Tela de entrada'!$O$13,'Tela de entrada'!$S$14-'Tela de entrada'!$S$13)</f>
        <v>15</v>
      </c>
      <c r="O381" s="1">
        <f t="shared" si="34"/>
        <v>21.8</v>
      </c>
      <c r="P381" s="1">
        <f t="shared" si="35"/>
        <v>15</v>
      </c>
      <c r="Q381" s="1">
        <f>IF(D381=1,'Tela de entrada'!$O$13+P381,'Tela de entrada'!$S$13+P381)</f>
        <v>15</v>
      </c>
    </row>
    <row r="382" spans="1:17" x14ac:dyDescent="0.25">
      <c r="A382" t="str">
        <f t="shared" si="36"/>
        <v>Contrato 1</v>
      </c>
      <c r="B382" t="str">
        <f t="shared" si="37"/>
        <v>Contrato 1381</v>
      </c>
      <c r="C382">
        <v>1</v>
      </c>
      <c r="D382">
        <v>1</v>
      </c>
      <c r="E382">
        <f>IF(AND(A382='Tela de entrada'!$R$12,'Tela de entrada'!$S$15=1),1,IF(AND(A382='Tela de entrada'!$R$12,'Tela de entrada'!$S$15="",'Tela de entrada'!$O$15=2),1,IF(AND('Tela de entrada'!$R$12='Contrato Flexível Prioridade'!A382,'Tela de entrada'!$S$15="",'Tela de entrada'!$O$15=""),2,IF(AND(A382='Tela de entrada'!$N$12,'Tela de entrada'!$O$15=1),1,IF(AND('Tela de entrada'!$N$12='Contrato Flexível Prioridade'!A382,'Tela de entrada'!$O$15=2),2,IF(AND('Tela de entrada'!$N$12='Contrato Flexível Prioridade'!A382,'Tela de entrada'!$O$15="",'Tela de entrada'!$S$15&lt;&gt;1),1,IF(AND('Tela de entrada'!$N$12='Contrato Flexível Prioridade'!A382,'Tela de entrada'!$S$15=""),1,2)))))))</f>
        <v>1</v>
      </c>
      <c r="F382">
        <v>1</v>
      </c>
      <c r="G382">
        <v>381</v>
      </c>
      <c r="H382">
        <v>1</v>
      </c>
      <c r="I382" s="1">
        <f>INDEX('Tela de entrada'!$C$20:$C$763,MATCH(G382,'Tela de entrada'!$B$20:$B$763,0),1)</f>
        <v>10</v>
      </c>
      <c r="J382">
        <v>0</v>
      </c>
      <c r="K382">
        <f t="shared" si="32"/>
        <v>10</v>
      </c>
      <c r="L382" s="1">
        <f>SUMIFS('Contrato Flexível Percentual'!$R$2:$R$745,'Contrato Flexível Percentual'!$C$2:$C$745,'Contrato Flexível Prioridade'!F382,'Contrato Flexível Percentual'!$D$2:$D$745,'Contrato Flexível Prioridade'!G382)+SUMIFS('Contrato Firme'!N$2:N$745,'Contrato Firme'!$C$2:$C$745,'Contrato Flexível Prioridade'!F382,'Contrato Flexível Percentual'!$D$2:$D$745,'Contrato Flexível Prioridade'!G382)+'Tela de entrada'!$O$13+'Tela de entrada'!$S$13</f>
        <v>6.4566407062675992</v>
      </c>
      <c r="M382" s="1">
        <f t="shared" si="33"/>
        <v>3.5433592937324008</v>
      </c>
      <c r="N382" s="1">
        <f>IF(D382=1,'Tela de entrada'!$O$14-'Tela de entrada'!$O$13,'Tela de entrada'!$S$14-'Tela de entrada'!$S$13)</f>
        <v>15</v>
      </c>
      <c r="O382" s="1">
        <f t="shared" si="34"/>
        <v>3.5433592937324008</v>
      </c>
      <c r="P382" s="1">
        <f t="shared" si="35"/>
        <v>3.5433592937324008</v>
      </c>
      <c r="Q382" s="1">
        <f>IF(D382=1,'Tela de entrada'!$O$13+P382,'Tela de entrada'!$S$13+P382)</f>
        <v>3.5433592937324008</v>
      </c>
    </row>
    <row r="383" spans="1:17" x14ac:dyDescent="0.25">
      <c r="A383" t="str">
        <f t="shared" si="36"/>
        <v>Contrato 1</v>
      </c>
      <c r="B383" t="str">
        <f t="shared" si="37"/>
        <v>Contrato 1382</v>
      </c>
      <c r="C383">
        <v>1</v>
      </c>
      <c r="D383">
        <v>1</v>
      </c>
      <c r="E383">
        <f>IF(AND(A383='Tela de entrada'!$R$12,'Tela de entrada'!$S$15=1),1,IF(AND(A383='Tela de entrada'!$R$12,'Tela de entrada'!$S$15="",'Tela de entrada'!$O$15=2),1,IF(AND('Tela de entrada'!$R$12='Contrato Flexível Prioridade'!A383,'Tela de entrada'!$S$15="",'Tela de entrada'!$O$15=""),2,IF(AND(A383='Tela de entrada'!$N$12,'Tela de entrada'!$O$15=1),1,IF(AND('Tela de entrada'!$N$12='Contrato Flexível Prioridade'!A383,'Tela de entrada'!$O$15=2),2,IF(AND('Tela de entrada'!$N$12='Contrato Flexível Prioridade'!A383,'Tela de entrada'!$O$15="",'Tela de entrada'!$S$15&lt;&gt;1),1,IF(AND('Tela de entrada'!$N$12='Contrato Flexível Prioridade'!A383,'Tela de entrada'!$S$15=""),1,2)))))))</f>
        <v>1</v>
      </c>
      <c r="F383">
        <v>1</v>
      </c>
      <c r="G383">
        <v>382</v>
      </c>
      <c r="H383">
        <v>1</v>
      </c>
      <c r="I383" s="1">
        <f>INDEX('Tela de entrada'!$C$20:$C$763,MATCH(G383,'Tela de entrada'!$B$20:$B$763,0),1)</f>
        <v>30</v>
      </c>
      <c r="J383">
        <v>0</v>
      </c>
      <c r="K383">
        <f t="shared" si="32"/>
        <v>30</v>
      </c>
      <c r="L383" s="1">
        <f>SUMIFS('Contrato Flexível Percentual'!$R$2:$R$745,'Contrato Flexível Percentual'!$C$2:$C$745,'Contrato Flexível Prioridade'!F383,'Contrato Flexível Percentual'!$D$2:$D$745,'Contrato Flexível Prioridade'!G383)+SUMIFS('Contrato Firme'!N$2:N$745,'Contrato Firme'!$C$2:$C$745,'Contrato Flexível Prioridade'!F383,'Contrato Flexível Percentual'!$D$2:$D$745,'Contrato Flexível Prioridade'!G383)+'Tela de entrada'!$O$13+'Tela de entrada'!$S$13</f>
        <v>17.41077130426131</v>
      </c>
      <c r="M383" s="1">
        <f t="shared" si="33"/>
        <v>12.58922869573869</v>
      </c>
      <c r="N383" s="1">
        <f>IF(D383=1,'Tela de entrada'!$O$14-'Tela de entrada'!$O$13,'Tela de entrada'!$S$14-'Tela de entrada'!$S$13)</f>
        <v>15</v>
      </c>
      <c r="O383" s="1">
        <f t="shared" si="34"/>
        <v>12.58922869573869</v>
      </c>
      <c r="P383" s="1">
        <f t="shared" si="35"/>
        <v>12.58922869573869</v>
      </c>
      <c r="Q383" s="1">
        <f>IF(D383=1,'Tela de entrada'!$O$13+P383,'Tela de entrada'!$S$13+P383)</f>
        <v>12.58922869573869</v>
      </c>
    </row>
    <row r="384" spans="1:17" x14ac:dyDescent="0.25">
      <c r="A384" t="str">
        <f t="shared" si="36"/>
        <v>Contrato 1</v>
      </c>
      <c r="B384" t="str">
        <f t="shared" si="37"/>
        <v>Contrato 1383</v>
      </c>
      <c r="C384">
        <v>1</v>
      </c>
      <c r="D384">
        <v>1</v>
      </c>
      <c r="E384">
        <f>IF(AND(A384='Tela de entrada'!$R$12,'Tela de entrada'!$S$15=1),1,IF(AND(A384='Tela de entrada'!$R$12,'Tela de entrada'!$S$15="",'Tela de entrada'!$O$15=2),1,IF(AND('Tela de entrada'!$R$12='Contrato Flexível Prioridade'!A384,'Tela de entrada'!$S$15="",'Tela de entrada'!$O$15=""),2,IF(AND(A384='Tela de entrada'!$N$12,'Tela de entrada'!$O$15=1),1,IF(AND('Tela de entrada'!$N$12='Contrato Flexível Prioridade'!A384,'Tela de entrada'!$O$15=2),2,IF(AND('Tela de entrada'!$N$12='Contrato Flexível Prioridade'!A384,'Tela de entrada'!$O$15="",'Tela de entrada'!$S$15&lt;&gt;1),1,IF(AND('Tela de entrada'!$N$12='Contrato Flexível Prioridade'!A384,'Tela de entrada'!$S$15=""),1,2)))))))</f>
        <v>1</v>
      </c>
      <c r="F384">
        <v>1</v>
      </c>
      <c r="G384">
        <v>383</v>
      </c>
      <c r="H384">
        <v>1</v>
      </c>
      <c r="I384" s="1">
        <f>INDEX('Tela de entrada'!$C$20:$C$763,MATCH(G384,'Tela de entrada'!$B$20:$B$763,0),1)</f>
        <v>11</v>
      </c>
      <c r="J384">
        <v>0</v>
      </c>
      <c r="K384">
        <f t="shared" si="32"/>
        <v>11</v>
      </c>
      <c r="L384" s="1">
        <f>SUMIFS('Contrato Flexível Percentual'!$R$2:$R$745,'Contrato Flexível Percentual'!$C$2:$C$745,'Contrato Flexível Prioridade'!F384,'Contrato Flexível Percentual'!$D$2:$D$745,'Contrato Flexível Prioridade'!G384)+SUMIFS('Contrato Firme'!N$2:N$745,'Contrato Firme'!$C$2:$C$745,'Contrato Flexível Prioridade'!F384,'Contrato Flexível Percentual'!$D$2:$D$745,'Contrato Flexível Prioridade'!G384)+'Tela de entrada'!$O$13+'Tela de entrada'!$S$13</f>
        <v>7.0043472361672849</v>
      </c>
      <c r="M384" s="1">
        <f t="shared" si="33"/>
        <v>3.9956527638327151</v>
      </c>
      <c r="N384" s="1">
        <f>IF(D384=1,'Tela de entrada'!$O$14-'Tela de entrada'!$O$13,'Tela de entrada'!$S$14-'Tela de entrada'!$S$13)</f>
        <v>15</v>
      </c>
      <c r="O384" s="1">
        <f t="shared" si="34"/>
        <v>3.9956527638327151</v>
      </c>
      <c r="P384" s="1">
        <f t="shared" si="35"/>
        <v>3.9956527638327151</v>
      </c>
      <c r="Q384" s="1">
        <f>IF(D384=1,'Tela de entrada'!$O$13+P384,'Tela de entrada'!$S$13+P384)</f>
        <v>3.9956527638327151</v>
      </c>
    </row>
    <row r="385" spans="1:17" x14ac:dyDescent="0.25">
      <c r="A385" t="str">
        <f t="shared" si="36"/>
        <v>Contrato 1</v>
      </c>
      <c r="B385" t="str">
        <f t="shared" si="37"/>
        <v>Contrato 1384</v>
      </c>
      <c r="C385">
        <v>1</v>
      </c>
      <c r="D385">
        <v>1</v>
      </c>
      <c r="E385">
        <f>IF(AND(A385='Tela de entrada'!$R$12,'Tela de entrada'!$S$15=1),1,IF(AND(A385='Tela de entrada'!$R$12,'Tela de entrada'!$S$15="",'Tela de entrada'!$O$15=2),1,IF(AND('Tela de entrada'!$R$12='Contrato Flexível Prioridade'!A385,'Tela de entrada'!$S$15="",'Tela de entrada'!$O$15=""),2,IF(AND(A385='Tela de entrada'!$N$12,'Tela de entrada'!$O$15=1),1,IF(AND('Tela de entrada'!$N$12='Contrato Flexível Prioridade'!A385,'Tela de entrada'!$O$15=2),2,IF(AND('Tela de entrada'!$N$12='Contrato Flexível Prioridade'!A385,'Tela de entrada'!$O$15="",'Tela de entrada'!$S$15&lt;&gt;1),1,IF(AND('Tela de entrada'!$N$12='Contrato Flexível Prioridade'!A385,'Tela de entrada'!$S$15=""),1,2)))))))</f>
        <v>1</v>
      </c>
      <c r="F385">
        <v>1</v>
      </c>
      <c r="G385">
        <v>384</v>
      </c>
      <c r="H385">
        <v>1</v>
      </c>
      <c r="I385" s="1">
        <f>INDEX('Tela de entrada'!$C$20:$C$763,MATCH(G385,'Tela de entrada'!$B$20:$B$763,0),1)</f>
        <v>22</v>
      </c>
      <c r="J385">
        <v>0</v>
      </c>
      <c r="K385">
        <f t="shared" si="32"/>
        <v>22</v>
      </c>
      <c r="L385" s="1">
        <f>SUMIFS('Contrato Flexível Percentual'!$R$2:$R$745,'Contrato Flexível Percentual'!$C$2:$C$745,'Contrato Flexível Prioridade'!F385,'Contrato Flexível Percentual'!$D$2:$D$745,'Contrato Flexível Prioridade'!G385)+SUMIFS('Contrato Firme'!N$2:N$745,'Contrato Firme'!$C$2:$C$745,'Contrato Flexível Prioridade'!F385,'Contrato Flexível Percentual'!$D$2:$D$745,'Contrato Flexível Prioridade'!G385)+'Tela de entrada'!$O$13+'Tela de entrada'!$S$13</f>
        <v>13.029119065063828</v>
      </c>
      <c r="M385" s="1">
        <f t="shared" si="33"/>
        <v>8.9708809349361722</v>
      </c>
      <c r="N385" s="1">
        <f>IF(D385=1,'Tela de entrada'!$O$14-'Tela de entrada'!$O$13,'Tela de entrada'!$S$14-'Tela de entrada'!$S$13)</f>
        <v>15</v>
      </c>
      <c r="O385" s="1">
        <f t="shared" si="34"/>
        <v>8.9708809349361722</v>
      </c>
      <c r="P385" s="1">
        <f t="shared" si="35"/>
        <v>8.9708809349361722</v>
      </c>
      <c r="Q385" s="1">
        <f>IF(D385=1,'Tela de entrada'!$O$13+P385,'Tela de entrada'!$S$13+P385)</f>
        <v>8.9708809349361722</v>
      </c>
    </row>
    <row r="386" spans="1:17" x14ac:dyDescent="0.25">
      <c r="A386" t="str">
        <f t="shared" si="36"/>
        <v>Contrato 1</v>
      </c>
      <c r="B386" t="str">
        <f t="shared" si="37"/>
        <v>Contrato 1385</v>
      </c>
      <c r="C386">
        <v>1</v>
      </c>
      <c r="D386">
        <v>1</v>
      </c>
      <c r="E386">
        <f>IF(AND(A386='Tela de entrada'!$R$12,'Tela de entrada'!$S$15=1),1,IF(AND(A386='Tela de entrada'!$R$12,'Tela de entrada'!$S$15="",'Tela de entrada'!$O$15=2),1,IF(AND('Tela de entrada'!$R$12='Contrato Flexível Prioridade'!A386,'Tela de entrada'!$S$15="",'Tela de entrada'!$O$15=""),2,IF(AND(A386='Tela de entrada'!$N$12,'Tela de entrada'!$O$15=1),1,IF(AND('Tela de entrada'!$N$12='Contrato Flexível Prioridade'!A386,'Tela de entrada'!$O$15=2),2,IF(AND('Tela de entrada'!$N$12='Contrato Flexível Prioridade'!A386,'Tela de entrada'!$O$15="",'Tela de entrada'!$S$15&lt;&gt;1),1,IF(AND('Tela de entrada'!$N$12='Contrato Flexível Prioridade'!A386,'Tela de entrada'!$S$15=""),1,2)))))))</f>
        <v>1</v>
      </c>
      <c r="F386">
        <v>1</v>
      </c>
      <c r="G386">
        <v>385</v>
      </c>
      <c r="H386">
        <v>1</v>
      </c>
      <c r="I386" s="1">
        <f>INDEX('Tela de entrada'!$C$20:$C$763,MATCH(G386,'Tela de entrada'!$B$20:$B$763,0),1)</f>
        <v>42</v>
      </c>
      <c r="J386">
        <v>0</v>
      </c>
      <c r="K386">
        <f t="shared" si="32"/>
        <v>42</v>
      </c>
      <c r="L386" s="1">
        <f>SUMIFS('Contrato Flexível Percentual'!$R$2:$R$745,'Contrato Flexível Percentual'!$C$2:$C$745,'Contrato Flexível Prioridade'!F386,'Contrato Flexível Percentual'!$D$2:$D$745,'Contrato Flexível Prioridade'!G386)+SUMIFS('Contrato Firme'!N$2:N$745,'Contrato Firme'!$C$2:$C$745,'Contrato Flexível Prioridade'!F386,'Contrato Flexível Percentual'!$D$2:$D$745,'Contrato Flexível Prioridade'!G386)+'Tela de entrada'!$O$13+'Tela de entrada'!$S$13</f>
        <v>23.4</v>
      </c>
      <c r="M386" s="1">
        <f t="shared" si="33"/>
        <v>18.600000000000001</v>
      </c>
      <c r="N386" s="1">
        <f>IF(D386=1,'Tela de entrada'!$O$14-'Tela de entrada'!$O$13,'Tela de entrada'!$S$14-'Tela de entrada'!$S$13)</f>
        <v>15</v>
      </c>
      <c r="O386" s="1">
        <f t="shared" si="34"/>
        <v>18.600000000000001</v>
      </c>
      <c r="P386" s="1">
        <f t="shared" si="35"/>
        <v>15</v>
      </c>
      <c r="Q386" s="1">
        <f>IF(D386=1,'Tela de entrada'!$O$13+P386,'Tela de entrada'!$S$13+P386)</f>
        <v>15</v>
      </c>
    </row>
    <row r="387" spans="1:17" x14ac:dyDescent="0.25">
      <c r="A387" t="str">
        <f t="shared" si="36"/>
        <v>Contrato 1</v>
      </c>
      <c r="B387" t="str">
        <f t="shared" si="37"/>
        <v>Contrato 1386</v>
      </c>
      <c r="C387">
        <v>1</v>
      </c>
      <c r="D387">
        <v>1</v>
      </c>
      <c r="E387">
        <f>IF(AND(A387='Tela de entrada'!$R$12,'Tela de entrada'!$S$15=1),1,IF(AND(A387='Tela de entrada'!$R$12,'Tela de entrada'!$S$15="",'Tela de entrada'!$O$15=2),1,IF(AND('Tela de entrada'!$R$12='Contrato Flexível Prioridade'!A387,'Tela de entrada'!$S$15="",'Tela de entrada'!$O$15=""),2,IF(AND(A387='Tela de entrada'!$N$12,'Tela de entrada'!$O$15=1),1,IF(AND('Tela de entrada'!$N$12='Contrato Flexível Prioridade'!A387,'Tela de entrada'!$O$15=2),2,IF(AND('Tela de entrada'!$N$12='Contrato Flexível Prioridade'!A387,'Tela de entrada'!$O$15="",'Tela de entrada'!$S$15&lt;&gt;1),1,IF(AND('Tela de entrada'!$N$12='Contrato Flexível Prioridade'!A387,'Tela de entrada'!$S$15=""),1,2)))))))</f>
        <v>1</v>
      </c>
      <c r="F387">
        <v>1</v>
      </c>
      <c r="G387">
        <v>386</v>
      </c>
      <c r="H387">
        <v>1</v>
      </c>
      <c r="I387" s="1">
        <f>INDEX('Tela de entrada'!$C$20:$C$763,MATCH(G387,'Tela de entrada'!$B$20:$B$763,0),1)</f>
        <v>42</v>
      </c>
      <c r="J387">
        <v>0</v>
      </c>
      <c r="K387">
        <f t="shared" ref="K387:K450" si="38">I387-J387</f>
        <v>42</v>
      </c>
      <c r="L387" s="1">
        <f>SUMIFS('Contrato Flexível Percentual'!$R$2:$R$745,'Contrato Flexível Percentual'!$C$2:$C$745,'Contrato Flexível Prioridade'!F387,'Contrato Flexível Percentual'!$D$2:$D$745,'Contrato Flexível Prioridade'!G387)+SUMIFS('Contrato Firme'!N$2:N$745,'Contrato Firme'!$C$2:$C$745,'Contrato Flexível Prioridade'!F387,'Contrato Flexível Percentual'!$D$2:$D$745,'Contrato Flexível Prioridade'!G387)+'Tela de entrada'!$O$13+'Tela de entrada'!$S$13</f>
        <v>23.4</v>
      </c>
      <c r="M387" s="1">
        <f t="shared" ref="M387:M450" si="39">MAX(I387-L387,0)</f>
        <v>18.600000000000001</v>
      </c>
      <c r="N387" s="1">
        <f>IF(D387=1,'Tela de entrada'!$O$14-'Tela de entrada'!$O$13,'Tela de entrada'!$S$14-'Tela de entrada'!$S$13)</f>
        <v>15</v>
      </c>
      <c r="O387" s="1">
        <f t="shared" ref="O387:O450" si="40">IF(E387=1,M387,MIN(N387,M387-MIN(M387,SUMIFS($N$2:$N$1489,$D$2:$D$1489,D387-1,$G$2:$G$1489,G387,$E$2:$E$1489,1))))</f>
        <v>18.600000000000001</v>
      </c>
      <c r="P387" s="1">
        <f t="shared" ref="P387:P450" si="41">IF(O387&gt;0,MIN(O387,N387),0)</f>
        <v>15</v>
      </c>
      <c r="Q387" s="1">
        <f>IF(D387=1,'Tela de entrada'!$O$13+P387,'Tela de entrada'!$S$13+P387)</f>
        <v>15</v>
      </c>
    </row>
    <row r="388" spans="1:17" x14ac:dyDescent="0.25">
      <c r="A388" t="str">
        <f t="shared" si="36"/>
        <v>Contrato 1</v>
      </c>
      <c r="B388" t="str">
        <f t="shared" si="37"/>
        <v>Contrato 1387</v>
      </c>
      <c r="C388">
        <v>1</v>
      </c>
      <c r="D388">
        <v>1</v>
      </c>
      <c r="E388">
        <f>IF(AND(A388='Tela de entrada'!$R$12,'Tela de entrada'!$S$15=1),1,IF(AND(A388='Tela de entrada'!$R$12,'Tela de entrada'!$S$15="",'Tela de entrada'!$O$15=2),1,IF(AND('Tela de entrada'!$R$12='Contrato Flexível Prioridade'!A388,'Tela de entrada'!$S$15="",'Tela de entrada'!$O$15=""),2,IF(AND(A388='Tela de entrada'!$N$12,'Tela de entrada'!$O$15=1),1,IF(AND('Tela de entrada'!$N$12='Contrato Flexível Prioridade'!A388,'Tela de entrada'!$O$15=2),2,IF(AND('Tela de entrada'!$N$12='Contrato Flexível Prioridade'!A388,'Tela de entrada'!$O$15="",'Tela de entrada'!$S$15&lt;&gt;1),1,IF(AND('Tela de entrada'!$N$12='Contrato Flexível Prioridade'!A388,'Tela de entrada'!$S$15=""),1,2)))))))</f>
        <v>1</v>
      </c>
      <c r="F388">
        <v>1</v>
      </c>
      <c r="G388">
        <v>387</v>
      </c>
      <c r="H388">
        <v>1</v>
      </c>
      <c r="I388" s="1">
        <f>INDEX('Tela de entrada'!$C$20:$C$763,MATCH(G388,'Tela de entrada'!$B$20:$B$763,0),1)</f>
        <v>19</v>
      </c>
      <c r="J388">
        <v>0</v>
      </c>
      <c r="K388">
        <f t="shared" si="38"/>
        <v>19</v>
      </c>
      <c r="L388" s="1">
        <f>SUMIFS('Contrato Flexível Percentual'!$R$2:$R$745,'Contrato Flexível Percentual'!$C$2:$C$745,'Contrato Flexível Prioridade'!F388,'Contrato Flexível Percentual'!$D$2:$D$745,'Contrato Flexível Prioridade'!G388)+SUMIFS('Contrato Firme'!N$2:N$745,'Contrato Firme'!$C$2:$C$745,'Contrato Flexível Prioridade'!F388,'Contrato Flexível Percentual'!$D$2:$D$745,'Contrato Flexível Prioridade'!G388)+'Tela de entrada'!$O$13+'Tela de entrada'!$S$13</f>
        <v>11.38599947536477</v>
      </c>
      <c r="M388" s="1">
        <f t="shared" si="39"/>
        <v>7.6140005246352302</v>
      </c>
      <c r="N388" s="1">
        <f>IF(D388=1,'Tela de entrada'!$O$14-'Tela de entrada'!$O$13,'Tela de entrada'!$S$14-'Tela de entrada'!$S$13)</f>
        <v>15</v>
      </c>
      <c r="O388" s="1">
        <f t="shared" si="40"/>
        <v>7.6140005246352302</v>
      </c>
      <c r="P388" s="1">
        <f t="shared" si="41"/>
        <v>7.6140005246352302</v>
      </c>
      <c r="Q388" s="1">
        <f>IF(D388=1,'Tela de entrada'!$O$13+P388,'Tela de entrada'!$S$13+P388)</f>
        <v>7.6140005246352302</v>
      </c>
    </row>
    <row r="389" spans="1:17" x14ac:dyDescent="0.25">
      <c r="A389" t="str">
        <f t="shared" si="36"/>
        <v>Contrato 1</v>
      </c>
      <c r="B389" t="str">
        <f t="shared" si="37"/>
        <v>Contrato 1388</v>
      </c>
      <c r="C389">
        <v>1</v>
      </c>
      <c r="D389">
        <v>1</v>
      </c>
      <c r="E389">
        <f>IF(AND(A389='Tela de entrada'!$R$12,'Tela de entrada'!$S$15=1),1,IF(AND(A389='Tela de entrada'!$R$12,'Tela de entrada'!$S$15="",'Tela de entrada'!$O$15=2),1,IF(AND('Tela de entrada'!$R$12='Contrato Flexível Prioridade'!A389,'Tela de entrada'!$S$15="",'Tela de entrada'!$O$15=""),2,IF(AND(A389='Tela de entrada'!$N$12,'Tela de entrada'!$O$15=1),1,IF(AND('Tela de entrada'!$N$12='Contrato Flexível Prioridade'!A389,'Tela de entrada'!$O$15=2),2,IF(AND('Tela de entrada'!$N$12='Contrato Flexível Prioridade'!A389,'Tela de entrada'!$O$15="",'Tela de entrada'!$S$15&lt;&gt;1),1,IF(AND('Tela de entrada'!$N$12='Contrato Flexível Prioridade'!A389,'Tela de entrada'!$S$15=""),1,2)))))))</f>
        <v>1</v>
      </c>
      <c r="F389">
        <v>1</v>
      </c>
      <c r="G389">
        <v>388</v>
      </c>
      <c r="H389">
        <v>1</v>
      </c>
      <c r="I389" s="1">
        <f>INDEX('Tela de entrada'!$C$20:$C$763,MATCH(G389,'Tela de entrada'!$B$20:$B$763,0),1)</f>
        <v>15</v>
      </c>
      <c r="J389">
        <v>0</v>
      </c>
      <c r="K389">
        <f t="shared" si="38"/>
        <v>15</v>
      </c>
      <c r="L389" s="1">
        <f>SUMIFS('Contrato Flexível Percentual'!$R$2:$R$745,'Contrato Flexível Percentual'!$C$2:$C$745,'Contrato Flexível Prioridade'!F389,'Contrato Flexível Percentual'!$D$2:$D$745,'Contrato Flexível Prioridade'!G389)+SUMIFS('Contrato Firme'!N$2:N$745,'Contrato Firme'!$C$2:$C$745,'Contrato Flexível Prioridade'!F389,'Contrato Flexível Percentual'!$D$2:$D$745,'Contrato Flexível Prioridade'!G389)+'Tela de entrada'!$O$13+'Tela de entrada'!$S$13</f>
        <v>9.1951733557660269</v>
      </c>
      <c r="M389" s="1">
        <f t="shared" si="39"/>
        <v>5.8048266442339731</v>
      </c>
      <c r="N389" s="1">
        <f>IF(D389=1,'Tela de entrada'!$O$14-'Tela de entrada'!$O$13,'Tela de entrada'!$S$14-'Tela de entrada'!$S$13)</f>
        <v>15</v>
      </c>
      <c r="O389" s="1">
        <f t="shared" si="40"/>
        <v>5.8048266442339731</v>
      </c>
      <c r="P389" s="1">
        <f t="shared" si="41"/>
        <v>5.8048266442339731</v>
      </c>
      <c r="Q389" s="1">
        <f>IF(D389=1,'Tela de entrada'!$O$13+P389,'Tela de entrada'!$S$13+P389)</f>
        <v>5.8048266442339731</v>
      </c>
    </row>
    <row r="390" spans="1:17" x14ac:dyDescent="0.25">
      <c r="A390" t="str">
        <f t="shared" si="36"/>
        <v>Contrato 1</v>
      </c>
      <c r="B390" t="str">
        <f t="shared" si="37"/>
        <v>Contrato 1389</v>
      </c>
      <c r="C390">
        <v>1</v>
      </c>
      <c r="D390">
        <v>1</v>
      </c>
      <c r="E390">
        <f>IF(AND(A390='Tela de entrada'!$R$12,'Tela de entrada'!$S$15=1),1,IF(AND(A390='Tela de entrada'!$R$12,'Tela de entrada'!$S$15="",'Tela de entrada'!$O$15=2),1,IF(AND('Tela de entrada'!$R$12='Contrato Flexível Prioridade'!A390,'Tela de entrada'!$S$15="",'Tela de entrada'!$O$15=""),2,IF(AND(A390='Tela de entrada'!$N$12,'Tela de entrada'!$O$15=1),1,IF(AND('Tela de entrada'!$N$12='Contrato Flexível Prioridade'!A390,'Tela de entrada'!$O$15=2),2,IF(AND('Tela de entrada'!$N$12='Contrato Flexível Prioridade'!A390,'Tela de entrada'!$O$15="",'Tela de entrada'!$S$15&lt;&gt;1),1,IF(AND('Tela de entrada'!$N$12='Contrato Flexível Prioridade'!A390,'Tela de entrada'!$S$15=""),1,2)))))))</f>
        <v>1</v>
      </c>
      <c r="F390">
        <v>1</v>
      </c>
      <c r="G390">
        <v>389</v>
      </c>
      <c r="H390">
        <v>1</v>
      </c>
      <c r="I390" s="1">
        <f>INDEX('Tela de entrada'!$C$20:$C$763,MATCH(G390,'Tela de entrada'!$B$20:$B$763,0),1)</f>
        <v>33</v>
      </c>
      <c r="J390">
        <v>0</v>
      </c>
      <c r="K390">
        <f t="shared" si="38"/>
        <v>33</v>
      </c>
      <c r="L390" s="1">
        <f>SUMIFS('Contrato Flexível Percentual'!$R$2:$R$745,'Contrato Flexível Percentual'!$C$2:$C$745,'Contrato Flexível Prioridade'!F390,'Contrato Flexível Percentual'!$D$2:$D$745,'Contrato Flexível Prioridade'!G390)+SUMIFS('Contrato Firme'!N$2:N$745,'Contrato Firme'!$C$2:$C$745,'Contrato Flexível Prioridade'!F390,'Contrato Flexível Percentual'!$D$2:$D$745,'Contrato Flexível Prioridade'!G390)+'Tela de entrada'!$O$13+'Tela de entrada'!$S$13</f>
        <v>19.053890893960364</v>
      </c>
      <c r="M390" s="1">
        <f t="shared" si="39"/>
        <v>13.946109106039636</v>
      </c>
      <c r="N390" s="1">
        <f>IF(D390=1,'Tela de entrada'!$O$14-'Tela de entrada'!$O$13,'Tela de entrada'!$S$14-'Tela de entrada'!$S$13)</f>
        <v>15</v>
      </c>
      <c r="O390" s="1">
        <f t="shared" si="40"/>
        <v>13.946109106039636</v>
      </c>
      <c r="P390" s="1">
        <f t="shared" si="41"/>
        <v>13.946109106039636</v>
      </c>
      <c r="Q390" s="1">
        <f>IF(D390=1,'Tela de entrada'!$O$13+P390,'Tela de entrada'!$S$13+P390)</f>
        <v>13.946109106039636</v>
      </c>
    </row>
    <row r="391" spans="1:17" x14ac:dyDescent="0.25">
      <c r="A391" t="str">
        <f t="shared" si="36"/>
        <v>Contrato 1</v>
      </c>
      <c r="B391" t="str">
        <f t="shared" si="37"/>
        <v>Contrato 1390</v>
      </c>
      <c r="C391">
        <v>1</v>
      </c>
      <c r="D391">
        <v>1</v>
      </c>
      <c r="E391">
        <f>IF(AND(A391='Tela de entrada'!$R$12,'Tela de entrada'!$S$15=1),1,IF(AND(A391='Tela de entrada'!$R$12,'Tela de entrada'!$S$15="",'Tela de entrada'!$O$15=2),1,IF(AND('Tela de entrada'!$R$12='Contrato Flexível Prioridade'!A391,'Tela de entrada'!$S$15="",'Tela de entrada'!$O$15=""),2,IF(AND(A391='Tela de entrada'!$N$12,'Tela de entrada'!$O$15=1),1,IF(AND('Tela de entrada'!$N$12='Contrato Flexível Prioridade'!A391,'Tela de entrada'!$O$15=2),2,IF(AND('Tela de entrada'!$N$12='Contrato Flexível Prioridade'!A391,'Tela de entrada'!$O$15="",'Tela de entrada'!$S$15&lt;&gt;1),1,IF(AND('Tela de entrada'!$N$12='Contrato Flexível Prioridade'!A391,'Tela de entrada'!$S$15=""),1,2)))))))</f>
        <v>1</v>
      </c>
      <c r="F391">
        <v>1</v>
      </c>
      <c r="G391">
        <v>390</v>
      </c>
      <c r="H391">
        <v>1</v>
      </c>
      <c r="I391" s="1">
        <f>INDEX('Tela de entrada'!$C$20:$C$763,MATCH(G391,'Tela de entrada'!$B$20:$B$763,0),1)</f>
        <v>7</v>
      </c>
      <c r="J391">
        <v>0</v>
      </c>
      <c r="K391">
        <f t="shared" si="38"/>
        <v>7</v>
      </c>
      <c r="L391" s="1">
        <f>SUMIFS('Contrato Flexível Percentual'!$R$2:$R$745,'Contrato Flexível Percentual'!$C$2:$C$745,'Contrato Flexível Prioridade'!F391,'Contrato Flexível Percentual'!$D$2:$D$745,'Contrato Flexível Prioridade'!G391)+SUMIFS('Contrato Firme'!N$2:N$745,'Contrato Firme'!$C$2:$C$745,'Contrato Flexível Prioridade'!F391,'Contrato Flexível Percentual'!$D$2:$D$745,'Contrato Flexível Prioridade'!G391)+'Tela de entrada'!$O$13+'Tela de entrada'!$S$13</f>
        <v>5.1836603258165947</v>
      </c>
      <c r="M391" s="1">
        <f t="shared" si="39"/>
        <v>1.8163396741834053</v>
      </c>
      <c r="N391" s="1">
        <f>IF(D391=1,'Tela de entrada'!$O$14-'Tela de entrada'!$O$13,'Tela de entrada'!$S$14-'Tela de entrada'!$S$13)</f>
        <v>15</v>
      </c>
      <c r="O391" s="1">
        <f t="shared" si="40"/>
        <v>1.8163396741834053</v>
      </c>
      <c r="P391" s="1">
        <f t="shared" si="41"/>
        <v>1.8163396741834053</v>
      </c>
      <c r="Q391" s="1">
        <f>IF(D391=1,'Tela de entrada'!$O$13+P391,'Tela de entrada'!$S$13+P391)</f>
        <v>1.8163396741834053</v>
      </c>
    </row>
    <row r="392" spans="1:17" x14ac:dyDescent="0.25">
      <c r="A392" t="str">
        <f t="shared" si="36"/>
        <v>Contrato 1</v>
      </c>
      <c r="B392" t="str">
        <f t="shared" si="37"/>
        <v>Contrato 1391</v>
      </c>
      <c r="C392">
        <v>1</v>
      </c>
      <c r="D392">
        <v>1</v>
      </c>
      <c r="E392">
        <f>IF(AND(A392='Tela de entrada'!$R$12,'Tela de entrada'!$S$15=1),1,IF(AND(A392='Tela de entrada'!$R$12,'Tela de entrada'!$S$15="",'Tela de entrada'!$O$15=2),1,IF(AND('Tela de entrada'!$R$12='Contrato Flexível Prioridade'!A392,'Tela de entrada'!$S$15="",'Tela de entrada'!$O$15=""),2,IF(AND(A392='Tela de entrada'!$N$12,'Tela de entrada'!$O$15=1),1,IF(AND('Tela de entrada'!$N$12='Contrato Flexível Prioridade'!A392,'Tela de entrada'!$O$15=2),2,IF(AND('Tela de entrada'!$N$12='Contrato Flexível Prioridade'!A392,'Tela de entrada'!$O$15="",'Tela de entrada'!$S$15&lt;&gt;1),1,IF(AND('Tela de entrada'!$N$12='Contrato Flexível Prioridade'!A392,'Tela de entrada'!$S$15=""),1,2)))))))</f>
        <v>1</v>
      </c>
      <c r="F392">
        <v>1</v>
      </c>
      <c r="G392">
        <v>391</v>
      </c>
      <c r="H392">
        <v>1</v>
      </c>
      <c r="I392" s="1">
        <f>INDEX('Tela de entrada'!$C$20:$C$763,MATCH(G392,'Tela de entrada'!$B$20:$B$763,0),1)</f>
        <v>21</v>
      </c>
      <c r="J392">
        <v>0</v>
      </c>
      <c r="K392">
        <f t="shared" si="38"/>
        <v>21</v>
      </c>
      <c r="L392" s="1">
        <f>SUMIFS('Contrato Flexível Percentual'!$R$2:$R$745,'Contrato Flexível Percentual'!$C$2:$C$745,'Contrato Flexível Prioridade'!F392,'Contrato Flexível Percentual'!$D$2:$D$745,'Contrato Flexível Prioridade'!G392)+SUMIFS('Contrato Firme'!N$2:N$745,'Contrato Firme'!$C$2:$C$745,'Contrato Flexível Prioridade'!F392,'Contrato Flexível Percentual'!$D$2:$D$745,'Contrato Flexível Prioridade'!G392)+'Tela de entrada'!$O$13+'Tela de entrada'!$S$13</f>
        <v>12.481412535164139</v>
      </c>
      <c r="M392" s="1">
        <f t="shared" si="39"/>
        <v>8.5185874648358606</v>
      </c>
      <c r="N392" s="1">
        <f>IF(D392=1,'Tela de entrada'!$O$14-'Tela de entrada'!$O$13,'Tela de entrada'!$S$14-'Tela de entrada'!$S$13)</f>
        <v>15</v>
      </c>
      <c r="O392" s="1">
        <f t="shared" si="40"/>
        <v>8.5185874648358606</v>
      </c>
      <c r="P392" s="1">
        <f t="shared" si="41"/>
        <v>8.5185874648358606</v>
      </c>
      <c r="Q392" s="1">
        <f>IF(D392=1,'Tela de entrada'!$O$13+P392,'Tela de entrada'!$S$13+P392)</f>
        <v>8.5185874648358606</v>
      </c>
    </row>
    <row r="393" spans="1:17" x14ac:dyDescent="0.25">
      <c r="A393" t="str">
        <f t="shared" si="36"/>
        <v>Contrato 1</v>
      </c>
      <c r="B393" t="str">
        <f t="shared" si="37"/>
        <v>Contrato 1392</v>
      </c>
      <c r="C393">
        <v>1</v>
      </c>
      <c r="D393">
        <v>1</v>
      </c>
      <c r="E393">
        <f>IF(AND(A393='Tela de entrada'!$R$12,'Tela de entrada'!$S$15=1),1,IF(AND(A393='Tela de entrada'!$R$12,'Tela de entrada'!$S$15="",'Tela de entrada'!$O$15=2),1,IF(AND('Tela de entrada'!$R$12='Contrato Flexível Prioridade'!A393,'Tela de entrada'!$S$15="",'Tela de entrada'!$O$15=""),2,IF(AND(A393='Tela de entrada'!$N$12,'Tela de entrada'!$O$15=1),1,IF(AND('Tela de entrada'!$N$12='Contrato Flexível Prioridade'!A393,'Tela de entrada'!$O$15=2),2,IF(AND('Tela de entrada'!$N$12='Contrato Flexível Prioridade'!A393,'Tela de entrada'!$O$15="",'Tela de entrada'!$S$15&lt;&gt;1),1,IF(AND('Tela de entrada'!$N$12='Contrato Flexível Prioridade'!A393,'Tela de entrada'!$S$15=""),1,2)))))))</f>
        <v>1</v>
      </c>
      <c r="F393">
        <v>1</v>
      </c>
      <c r="G393">
        <v>392</v>
      </c>
      <c r="H393">
        <v>1</v>
      </c>
      <c r="I393" s="1">
        <f>INDEX('Tela de entrada'!$C$20:$C$763,MATCH(G393,'Tela de entrada'!$B$20:$B$763,0),1)</f>
        <v>28</v>
      </c>
      <c r="J393">
        <v>0</v>
      </c>
      <c r="K393">
        <f t="shared" si="38"/>
        <v>28</v>
      </c>
      <c r="L393" s="1">
        <f>SUMIFS('Contrato Flexível Percentual'!$R$2:$R$745,'Contrato Flexível Percentual'!$C$2:$C$745,'Contrato Flexível Prioridade'!F393,'Contrato Flexível Percentual'!$D$2:$D$745,'Contrato Flexível Prioridade'!G393)+SUMIFS('Contrato Firme'!N$2:N$745,'Contrato Firme'!$C$2:$C$745,'Contrato Flexível Prioridade'!F393,'Contrato Flexível Percentual'!$D$2:$D$745,'Contrato Flexível Prioridade'!G393)+'Tela de entrada'!$O$13+'Tela de entrada'!$S$13</f>
        <v>16.31535824446194</v>
      </c>
      <c r="M393" s="1">
        <f t="shared" si="39"/>
        <v>11.68464175553806</v>
      </c>
      <c r="N393" s="1">
        <f>IF(D393=1,'Tela de entrada'!$O$14-'Tela de entrada'!$O$13,'Tela de entrada'!$S$14-'Tela de entrada'!$S$13)</f>
        <v>15</v>
      </c>
      <c r="O393" s="1">
        <f t="shared" si="40"/>
        <v>11.68464175553806</v>
      </c>
      <c r="P393" s="1">
        <f t="shared" si="41"/>
        <v>11.68464175553806</v>
      </c>
      <c r="Q393" s="1">
        <f>IF(D393=1,'Tela de entrada'!$O$13+P393,'Tela de entrada'!$S$13+P393)</f>
        <v>11.68464175553806</v>
      </c>
    </row>
    <row r="394" spans="1:17" x14ac:dyDescent="0.25">
      <c r="A394" t="str">
        <f t="shared" si="36"/>
        <v>Contrato 1</v>
      </c>
      <c r="B394" t="str">
        <f t="shared" si="37"/>
        <v>Contrato 1393</v>
      </c>
      <c r="C394">
        <v>1</v>
      </c>
      <c r="D394">
        <v>1</v>
      </c>
      <c r="E394">
        <f>IF(AND(A394='Tela de entrada'!$R$12,'Tela de entrada'!$S$15=1),1,IF(AND(A394='Tela de entrada'!$R$12,'Tela de entrada'!$S$15="",'Tela de entrada'!$O$15=2),1,IF(AND('Tela de entrada'!$R$12='Contrato Flexível Prioridade'!A394,'Tela de entrada'!$S$15="",'Tela de entrada'!$O$15=""),2,IF(AND(A394='Tela de entrada'!$N$12,'Tela de entrada'!$O$15=1),1,IF(AND('Tela de entrada'!$N$12='Contrato Flexível Prioridade'!A394,'Tela de entrada'!$O$15=2),2,IF(AND('Tela de entrada'!$N$12='Contrato Flexível Prioridade'!A394,'Tela de entrada'!$O$15="",'Tela de entrada'!$S$15&lt;&gt;1),1,IF(AND('Tela de entrada'!$N$12='Contrato Flexível Prioridade'!A394,'Tela de entrada'!$S$15=""),1,2)))))))</f>
        <v>1</v>
      </c>
      <c r="F394">
        <v>1</v>
      </c>
      <c r="G394">
        <v>393</v>
      </c>
      <c r="H394">
        <v>1</v>
      </c>
      <c r="I394" s="1">
        <f>INDEX('Tela de entrada'!$C$20:$C$763,MATCH(G394,'Tela de entrada'!$B$20:$B$763,0),1)</f>
        <v>11</v>
      </c>
      <c r="J394">
        <v>0</v>
      </c>
      <c r="K394">
        <f t="shared" si="38"/>
        <v>11</v>
      </c>
      <c r="L394" s="1">
        <f>SUMIFS('Contrato Flexível Percentual'!$R$2:$R$745,'Contrato Flexível Percentual'!$C$2:$C$745,'Contrato Flexível Prioridade'!F394,'Contrato Flexível Percentual'!$D$2:$D$745,'Contrato Flexível Prioridade'!G394)+SUMIFS('Contrato Firme'!N$2:N$745,'Contrato Firme'!$C$2:$C$745,'Contrato Flexível Prioridade'!F394,'Contrato Flexível Percentual'!$D$2:$D$745,'Contrato Flexível Prioridade'!G394)+'Tela de entrada'!$O$13+'Tela de entrada'!$S$13</f>
        <v>7.0043472361672849</v>
      </c>
      <c r="M394" s="1">
        <f t="shared" si="39"/>
        <v>3.9956527638327151</v>
      </c>
      <c r="N394" s="1">
        <f>IF(D394=1,'Tela de entrada'!$O$14-'Tela de entrada'!$O$13,'Tela de entrada'!$S$14-'Tela de entrada'!$S$13)</f>
        <v>15</v>
      </c>
      <c r="O394" s="1">
        <f t="shared" si="40"/>
        <v>3.9956527638327151</v>
      </c>
      <c r="P394" s="1">
        <f t="shared" si="41"/>
        <v>3.9956527638327151</v>
      </c>
      <c r="Q394" s="1">
        <f>IF(D394=1,'Tela de entrada'!$O$13+P394,'Tela de entrada'!$S$13+P394)</f>
        <v>3.9956527638327151</v>
      </c>
    </row>
    <row r="395" spans="1:17" x14ac:dyDescent="0.25">
      <c r="A395" t="str">
        <f t="shared" si="36"/>
        <v>Contrato 1</v>
      </c>
      <c r="B395" t="str">
        <f t="shared" si="37"/>
        <v>Contrato 1394</v>
      </c>
      <c r="C395">
        <v>1</v>
      </c>
      <c r="D395">
        <v>1</v>
      </c>
      <c r="E395">
        <f>IF(AND(A395='Tela de entrada'!$R$12,'Tela de entrada'!$S$15=1),1,IF(AND(A395='Tela de entrada'!$R$12,'Tela de entrada'!$S$15="",'Tela de entrada'!$O$15=2),1,IF(AND('Tela de entrada'!$R$12='Contrato Flexível Prioridade'!A395,'Tela de entrada'!$S$15="",'Tela de entrada'!$O$15=""),2,IF(AND(A395='Tela de entrada'!$N$12,'Tela de entrada'!$O$15=1),1,IF(AND('Tela de entrada'!$N$12='Contrato Flexível Prioridade'!A395,'Tela de entrada'!$O$15=2),2,IF(AND('Tela de entrada'!$N$12='Contrato Flexível Prioridade'!A395,'Tela de entrada'!$O$15="",'Tela de entrada'!$S$15&lt;&gt;1),1,IF(AND('Tela de entrada'!$N$12='Contrato Flexível Prioridade'!A395,'Tela de entrada'!$S$15=""),1,2)))))))</f>
        <v>1</v>
      </c>
      <c r="F395">
        <v>1</v>
      </c>
      <c r="G395">
        <v>394</v>
      </c>
      <c r="H395">
        <v>1</v>
      </c>
      <c r="I395" s="1">
        <f>INDEX('Tela de entrada'!$C$20:$C$763,MATCH(G395,'Tela de entrada'!$B$20:$B$763,0),1)</f>
        <v>44</v>
      </c>
      <c r="J395">
        <v>0</v>
      </c>
      <c r="K395">
        <f t="shared" si="38"/>
        <v>44</v>
      </c>
      <c r="L395" s="1">
        <f>SUMIFS('Contrato Flexível Percentual'!$R$2:$R$745,'Contrato Flexível Percentual'!$C$2:$C$745,'Contrato Flexível Prioridade'!F395,'Contrato Flexível Percentual'!$D$2:$D$745,'Contrato Flexível Prioridade'!G395)+SUMIFS('Contrato Firme'!N$2:N$745,'Contrato Firme'!$C$2:$C$745,'Contrato Flexível Prioridade'!F395,'Contrato Flexível Percentual'!$D$2:$D$745,'Contrato Flexível Prioridade'!G395)+'Tela de entrada'!$O$13+'Tela de entrada'!$S$13</f>
        <v>23.8</v>
      </c>
      <c r="M395" s="1">
        <f t="shared" si="39"/>
        <v>20.2</v>
      </c>
      <c r="N395" s="1">
        <f>IF(D395=1,'Tela de entrada'!$O$14-'Tela de entrada'!$O$13,'Tela de entrada'!$S$14-'Tela de entrada'!$S$13)</f>
        <v>15</v>
      </c>
      <c r="O395" s="1">
        <f t="shared" si="40"/>
        <v>20.2</v>
      </c>
      <c r="P395" s="1">
        <f t="shared" si="41"/>
        <v>15</v>
      </c>
      <c r="Q395" s="1">
        <f>IF(D395=1,'Tela de entrada'!$O$13+P395,'Tela de entrada'!$S$13+P395)</f>
        <v>15</v>
      </c>
    </row>
    <row r="396" spans="1:17" x14ac:dyDescent="0.25">
      <c r="A396" t="str">
        <f t="shared" si="36"/>
        <v>Contrato 1</v>
      </c>
      <c r="B396" t="str">
        <f t="shared" si="37"/>
        <v>Contrato 1395</v>
      </c>
      <c r="C396">
        <v>1</v>
      </c>
      <c r="D396">
        <v>1</v>
      </c>
      <c r="E396">
        <f>IF(AND(A396='Tela de entrada'!$R$12,'Tela de entrada'!$S$15=1),1,IF(AND(A396='Tela de entrada'!$R$12,'Tela de entrada'!$S$15="",'Tela de entrada'!$O$15=2),1,IF(AND('Tela de entrada'!$R$12='Contrato Flexível Prioridade'!A396,'Tela de entrada'!$S$15="",'Tela de entrada'!$O$15=""),2,IF(AND(A396='Tela de entrada'!$N$12,'Tela de entrada'!$O$15=1),1,IF(AND('Tela de entrada'!$N$12='Contrato Flexível Prioridade'!A396,'Tela de entrada'!$O$15=2),2,IF(AND('Tela de entrada'!$N$12='Contrato Flexível Prioridade'!A396,'Tela de entrada'!$O$15="",'Tela de entrada'!$S$15&lt;&gt;1),1,IF(AND('Tela de entrada'!$N$12='Contrato Flexível Prioridade'!A396,'Tela de entrada'!$S$15=""),1,2)))))))</f>
        <v>1</v>
      </c>
      <c r="F396">
        <v>1</v>
      </c>
      <c r="G396">
        <v>395</v>
      </c>
      <c r="H396">
        <v>1</v>
      </c>
      <c r="I396" s="1">
        <f>INDEX('Tela de entrada'!$C$20:$C$763,MATCH(G396,'Tela de entrada'!$B$20:$B$763,0),1)</f>
        <v>9</v>
      </c>
      <c r="J396">
        <v>0</v>
      </c>
      <c r="K396">
        <f t="shared" si="38"/>
        <v>9</v>
      </c>
      <c r="L396" s="1">
        <f>SUMIFS('Contrato Flexível Percentual'!$R$2:$R$745,'Contrato Flexível Percentual'!$C$2:$C$745,'Contrato Flexível Prioridade'!F396,'Contrato Flexível Percentual'!$D$2:$D$745,'Contrato Flexível Prioridade'!G396)+SUMIFS('Contrato Firme'!N$2:N$745,'Contrato Firme'!$C$2:$C$745,'Contrato Flexível Prioridade'!F396,'Contrato Flexível Percentual'!$D$2:$D$745,'Contrato Flexível Prioridade'!G396)+'Tela de entrada'!$O$13+'Tela de entrada'!$S$13</f>
        <v>5.9089341763679135</v>
      </c>
      <c r="M396" s="1">
        <f t="shared" si="39"/>
        <v>3.0910658236320865</v>
      </c>
      <c r="N396" s="1">
        <f>IF(D396=1,'Tela de entrada'!$O$14-'Tela de entrada'!$O$13,'Tela de entrada'!$S$14-'Tela de entrada'!$S$13)</f>
        <v>15</v>
      </c>
      <c r="O396" s="1">
        <f t="shared" si="40"/>
        <v>3.0910658236320865</v>
      </c>
      <c r="P396" s="1">
        <f t="shared" si="41"/>
        <v>3.0910658236320865</v>
      </c>
      <c r="Q396" s="1">
        <f>IF(D396=1,'Tela de entrada'!$O$13+P396,'Tela de entrada'!$S$13+P396)</f>
        <v>3.0910658236320865</v>
      </c>
    </row>
    <row r="397" spans="1:17" x14ac:dyDescent="0.25">
      <c r="A397" t="str">
        <f t="shared" si="36"/>
        <v>Contrato 1</v>
      </c>
      <c r="B397" t="str">
        <f t="shared" si="37"/>
        <v>Contrato 1396</v>
      </c>
      <c r="C397">
        <v>1</v>
      </c>
      <c r="D397">
        <v>1</v>
      </c>
      <c r="E397">
        <f>IF(AND(A397='Tela de entrada'!$R$12,'Tela de entrada'!$S$15=1),1,IF(AND(A397='Tela de entrada'!$R$12,'Tela de entrada'!$S$15="",'Tela de entrada'!$O$15=2),1,IF(AND('Tela de entrada'!$R$12='Contrato Flexível Prioridade'!A397,'Tela de entrada'!$S$15="",'Tela de entrada'!$O$15=""),2,IF(AND(A397='Tela de entrada'!$N$12,'Tela de entrada'!$O$15=1),1,IF(AND('Tela de entrada'!$N$12='Contrato Flexível Prioridade'!A397,'Tela de entrada'!$O$15=2),2,IF(AND('Tela de entrada'!$N$12='Contrato Flexível Prioridade'!A397,'Tela de entrada'!$O$15="",'Tela de entrada'!$S$15&lt;&gt;1),1,IF(AND('Tela de entrada'!$N$12='Contrato Flexível Prioridade'!A397,'Tela de entrada'!$S$15=""),1,2)))))))</f>
        <v>1</v>
      </c>
      <c r="F397">
        <v>1</v>
      </c>
      <c r="G397">
        <v>396</v>
      </c>
      <c r="H397">
        <v>1</v>
      </c>
      <c r="I397" s="1">
        <f>INDEX('Tela de entrada'!$C$20:$C$763,MATCH(G397,'Tela de entrada'!$B$20:$B$763,0),1)</f>
        <v>30</v>
      </c>
      <c r="J397">
        <v>0</v>
      </c>
      <c r="K397">
        <f t="shared" si="38"/>
        <v>30</v>
      </c>
      <c r="L397" s="1">
        <f>SUMIFS('Contrato Flexível Percentual'!$R$2:$R$745,'Contrato Flexível Percentual'!$C$2:$C$745,'Contrato Flexível Prioridade'!F397,'Contrato Flexível Percentual'!$D$2:$D$745,'Contrato Flexível Prioridade'!G397)+SUMIFS('Contrato Firme'!N$2:N$745,'Contrato Firme'!$C$2:$C$745,'Contrato Flexível Prioridade'!F397,'Contrato Flexível Percentual'!$D$2:$D$745,'Contrato Flexível Prioridade'!G397)+'Tela de entrada'!$O$13+'Tela de entrada'!$S$13</f>
        <v>17.41077130426131</v>
      </c>
      <c r="M397" s="1">
        <f t="shared" si="39"/>
        <v>12.58922869573869</v>
      </c>
      <c r="N397" s="1">
        <f>IF(D397=1,'Tela de entrada'!$O$14-'Tela de entrada'!$O$13,'Tela de entrada'!$S$14-'Tela de entrada'!$S$13)</f>
        <v>15</v>
      </c>
      <c r="O397" s="1">
        <f t="shared" si="40"/>
        <v>12.58922869573869</v>
      </c>
      <c r="P397" s="1">
        <f t="shared" si="41"/>
        <v>12.58922869573869</v>
      </c>
      <c r="Q397" s="1">
        <f>IF(D397=1,'Tela de entrada'!$O$13+P397,'Tela de entrada'!$S$13+P397)</f>
        <v>12.58922869573869</v>
      </c>
    </row>
    <row r="398" spans="1:17" x14ac:dyDescent="0.25">
      <c r="A398" t="str">
        <f t="shared" si="36"/>
        <v>Contrato 1</v>
      </c>
      <c r="B398" t="str">
        <f t="shared" si="37"/>
        <v>Contrato 1397</v>
      </c>
      <c r="C398">
        <v>1</v>
      </c>
      <c r="D398">
        <v>1</v>
      </c>
      <c r="E398">
        <f>IF(AND(A398='Tela de entrada'!$R$12,'Tela de entrada'!$S$15=1),1,IF(AND(A398='Tela de entrada'!$R$12,'Tela de entrada'!$S$15="",'Tela de entrada'!$O$15=2),1,IF(AND('Tela de entrada'!$R$12='Contrato Flexível Prioridade'!A398,'Tela de entrada'!$S$15="",'Tela de entrada'!$O$15=""),2,IF(AND(A398='Tela de entrada'!$N$12,'Tela de entrada'!$O$15=1),1,IF(AND('Tela de entrada'!$N$12='Contrato Flexível Prioridade'!A398,'Tela de entrada'!$O$15=2),2,IF(AND('Tela de entrada'!$N$12='Contrato Flexível Prioridade'!A398,'Tela de entrada'!$O$15="",'Tela de entrada'!$S$15&lt;&gt;1),1,IF(AND('Tela de entrada'!$N$12='Contrato Flexível Prioridade'!A398,'Tela de entrada'!$S$15=""),1,2)))))))</f>
        <v>1</v>
      </c>
      <c r="F398">
        <v>1</v>
      </c>
      <c r="G398">
        <v>397</v>
      </c>
      <c r="H398">
        <v>1</v>
      </c>
      <c r="I398" s="1">
        <f>INDEX('Tela de entrada'!$C$20:$C$763,MATCH(G398,'Tela de entrada'!$B$20:$B$763,0),1)</f>
        <v>13</v>
      </c>
      <c r="J398">
        <v>0</v>
      </c>
      <c r="K398">
        <f t="shared" si="38"/>
        <v>13</v>
      </c>
      <c r="L398" s="1">
        <f>SUMIFS('Contrato Flexível Percentual'!$R$2:$R$745,'Contrato Flexível Percentual'!$C$2:$C$745,'Contrato Flexível Prioridade'!F398,'Contrato Flexível Percentual'!$D$2:$D$745,'Contrato Flexível Prioridade'!G398)+SUMIFS('Contrato Firme'!N$2:N$745,'Contrato Firme'!$C$2:$C$745,'Contrato Flexível Prioridade'!F398,'Contrato Flexível Percentual'!$D$2:$D$745,'Contrato Flexível Prioridade'!G398)+'Tela de entrada'!$O$13+'Tela de entrada'!$S$13</f>
        <v>8.0997602959666555</v>
      </c>
      <c r="M398" s="1">
        <f t="shared" si="39"/>
        <v>4.9002397040333445</v>
      </c>
      <c r="N398" s="1">
        <f>IF(D398=1,'Tela de entrada'!$O$14-'Tela de entrada'!$O$13,'Tela de entrada'!$S$14-'Tela de entrada'!$S$13)</f>
        <v>15</v>
      </c>
      <c r="O398" s="1">
        <f t="shared" si="40"/>
        <v>4.9002397040333445</v>
      </c>
      <c r="P398" s="1">
        <f t="shared" si="41"/>
        <v>4.9002397040333445</v>
      </c>
      <c r="Q398" s="1">
        <f>IF(D398=1,'Tela de entrada'!$O$13+P398,'Tela de entrada'!$S$13+P398)</f>
        <v>4.9002397040333445</v>
      </c>
    </row>
    <row r="399" spans="1:17" x14ac:dyDescent="0.25">
      <c r="A399" t="str">
        <f t="shared" si="36"/>
        <v>Contrato 1</v>
      </c>
      <c r="B399" t="str">
        <f t="shared" si="37"/>
        <v>Contrato 1398</v>
      </c>
      <c r="C399">
        <v>1</v>
      </c>
      <c r="D399">
        <v>1</v>
      </c>
      <c r="E399">
        <f>IF(AND(A399='Tela de entrada'!$R$12,'Tela de entrada'!$S$15=1),1,IF(AND(A399='Tela de entrada'!$R$12,'Tela de entrada'!$S$15="",'Tela de entrada'!$O$15=2),1,IF(AND('Tela de entrada'!$R$12='Contrato Flexível Prioridade'!A399,'Tela de entrada'!$S$15="",'Tela de entrada'!$O$15=""),2,IF(AND(A399='Tela de entrada'!$N$12,'Tela de entrada'!$O$15=1),1,IF(AND('Tela de entrada'!$N$12='Contrato Flexível Prioridade'!A399,'Tela de entrada'!$O$15=2),2,IF(AND('Tela de entrada'!$N$12='Contrato Flexível Prioridade'!A399,'Tela de entrada'!$O$15="",'Tela de entrada'!$S$15&lt;&gt;1),1,IF(AND('Tela de entrada'!$N$12='Contrato Flexível Prioridade'!A399,'Tela de entrada'!$S$15=""),1,2)))))))</f>
        <v>1</v>
      </c>
      <c r="F399">
        <v>1</v>
      </c>
      <c r="G399">
        <v>398</v>
      </c>
      <c r="H399">
        <v>1</v>
      </c>
      <c r="I399" s="1">
        <f>INDEX('Tela de entrada'!$C$20:$C$763,MATCH(G399,'Tela de entrada'!$B$20:$B$763,0),1)</f>
        <v>28</v>
      </c>
      <c r="J399">
        <v>0</v>
      </c>
      <c r="K399">
        <f t="shared" si="38"/>
        <v>28</v>
      </c>
      <c r="L399" s="1">
        <f>SUMIFS('Contrato Flexível Percentual'!$R$2:$R$745,'Contrato Flexível Percentual'!$C$2:$C$745,'Contrato Flexível Prioridade'!F399,'Contrato Flexível Percentual'!$D$2:$D$745,'Contrato Flexível Prioridade'!G399)+SUMIFS('Contrato Firme'!N$2:N$745,'Contrato Firme'!$C$2:$C$745,'Contrato Flexível Prioridade'!F399,'Contrato Flexível Percentual'!$D$2:$D$745,'Contrato Flexível Prioridade'!G399)+'Tela de entrada'!$O$13+'Tela de entrada'!$S$13</f>
        <v>16.31535824446194</v>
      </c>
      <c r="M399" s="1">
        <f t="shared" si="39"/>
        <v>11.68464175553806</v>
      </c>
      <c r="N399" s="1">
        <f>IF(D399=1,'Tela de entrada'!$O$14-'Tela de entrada'!$O$13,'Tela de entrada'!$S$14-'Tela de entrada'!$S$13)</f>
        <v>15</v>
      </c>
      <c r="O399" s="1">
        <f t="shared" si="40"/>
        <v>11.68464175553806</v>
      </c>
      <c r="P399" s="1">
        <f t="shared" si="41"/>
        <v>11.68464175553806</v>
      </c>
      <c r="Q399" s="1">
        <f>IF(D399=1,'Tela de entrada'!$O$13+P399,'Tela de entrada'!$S$13+P399)</f>
        <v>11.68464175553806</v>
      </c>
    </row>
    <row r="400" spans="1:17" x14ac:dyDescent="0.25">
      <c r="A400" t="str">
        <f t="shared" si="36"/>
        <v>Contrato 1</v>
      </c>
      <c r="B400" t="str">
        <f t="shared" si="37"/>
        <v>Contrato 1399</v>
      </c>
      <c r="C400">
        <v>1</v>
      </c>
      <c r="D400">
        <v>1</v>
      </c>
      <c r="E400">
        <f>IF(AND(A400='Tela de entrada'!$R$12,'Tela de entrada'!$S$15=1),1,IF(AND(A400='Tela de entrada'!$R$12,'Tela de entrada'!$S$15="",'Tela de entrada'!$O$15=2),1,IF(AND('Tela de entrada'!$R$12='Contrato Flexível Prioridade'!A400,'Tela de entrada'!$S$15="",'Tela de entrada'!$O$15=""),2,IF(AND(A400='Tela de entrada'!$N$12,'Tela de entrada'!$O$15=1),1,IF(AND('Tela de entrada'!$N$12='Contrato Flexível Prioridade'!A400,'Tela de entrada'!$O$15=2),2,IF(AND('Tela de entrada'!$N$12='Contrato Flexível Prioridade'!A400,'Tela de entrada'!$O$15="",'Tela de entrada'!$S$15&lt;&gt;1),1,IF(AND('Tela de entrada'!$N$12='Contrato Flexível Prioridade'!A400,'Tela de entrada'!$S$15=""),1,2)))))))</f>
        <v>1</v>
      </c>
      <c r="F400">
        <v>1</v>
      </c>
      <c r="G400">
        <v>399</v>
      </c>
      <c r="H400">
        <v>1</v>
      </c>
      <c r="I400" s="1">
        <f>INDEX('Tela de entrada'!$C$20:$C$763,MATCH(G400,'Tela de entrada'!$B$20:$B$763,0),1)</f>
        <v>35</v>
      </c>
      <c r="J400">
        <v>0</v>
      </c>
      <c r="K400">
        <f t="shared" si="38"/>
        <v>35</v>
      </c>
      <c r="L400" s="1">
        <f>SUMIFS('Contrato Flexível Percentual'!$R$2:$R$745,'Contrato Flexível Percentual'!$C$2:$C$745,'Contrato Flexível Prioridade'!F400,'Contrato Flexível Percentual'!$D$2:$D$745,'Contrato Flexível Prioridade'!G400)+SUMIFS('Contrato Firme'!N$2:N$745,'Contrato Firme'!$C$2:$C$745,'Contrato Flexível Prioridade'!F400,'Contrato Flexível Percentual'!$D$2:$D$745,'Contrato Flexível Prioridade'!G400)+'Tela de entrada'!$O$13+'Tela de entrada'!$S$13</f>
        <v>20.149303953759738</v>
      </c>
      <c r="M400" s="1">
        <f t="shared" si="39"/>
        <v>14.850696046240262</v>
      </c>
      <c r="N400" s="1">
        <f>IF(D400=1,'Tela de entrada'!$O$14-'Tela de entrada'!$O$13,'Tela de entrada'!$S$14-'Tela de entrada'!$S$13)</f>
        <v>15</v>
      </c>
      <c r="O400" s="1">
        <f t="shared" si="40"/>
        <v>14.850696046240262</v>
      </c>
      <c r="P400" s="1">
        <f t="shared" si="41"/>
        <v>14.850696046240262</v>
      </c>
      <c r="Q400" s="1">
        <f>IF(D400=1,'Tela de entrada'!$O$13+P400,'Tela de entrada'!$S$13+P400)</f>
        <v>14.850696046240262</v>
      </c>
    </row>
    <row r="401" spans="1:17" x14ac:dyDescent="0.25">
      <c r="A401" t="str">
        <f t="shared" si="36"/>
        <v>Contrato 1</v>
      </c>
      <c r="B401" t="str">
        <f t="shared" si="37"/>
        <v>Contrato 1400</v>
      </c>
      <c r="C401">
        <v>1</v>
      </c>
      <c r="D401">
        <v>1</v>
      </c>
      <c r="E401">
        <f>IF(AND(A401='Tela de entrada'!$R$12,'Tela de entrada'!$S$15=1),1,IF(AND(A401='Tela de entrada'!$R$12,'Tela de entrada'!$S$15="",'Tela de entrada'!$O$15=2),1,IF(AND('Tela de entrada'!$R$12='Contrato Flexível Prioridade'!A401,'Tela de entrada'!$S$15="",'Tela de entrada'!$O$15=""),2,IF(AND(A401='Tela de entrada'!$N$12,'Tela de entrada'!$O$15=1),1,IF(AND('Tela de entrada'!$N$12='Contrato Flexível Prioridade'!A401,'Tela de entrada'!$O$15=2),2,IF(AND('Tela de entrada'!$N$12='Contrato Flexível Prioridade'!A401,'Tela de entrada'!$O$15="",'Tela de entrada'!$S$15&lt;&gt;1),1,IF(AND('Tela de entrada'!$N$12='Contrato Flexível Prioridade'!A401,'Tela de entrada'!$S$15=""),1,2)))))))</f>
        <v>1</v>
      </c>
      <c r="F401">
        <v>1</v>
      </c>
      <c r="G401">
        <v>400</v>
      </c>
      <c r="H401">
        <v>1</v>
      </c>
      <c r="I401" s="1">
        <f>INDEX('Tela de entrada'!$C$20:$C$763,MATCH(G401,'Tela de entrada'!$B$20:$B$763,0),1)</f>
        <v>38</v>
      </c>
      <c r="J401">
        <v>0</v>
      </c>
      <c r="K401">
        <f t="shared" si="38"/>
        <v>38</v>
      </c>
      <c r="L401" s="1">
        <f>SUMIFS('Contrato Flexível Percentual'!$R$2:$R$745,'Contrato Flexível Percentual'!$C$2:$C$745,'Contrato Flexível Prioridade'!F401,'Contrato Flexível Percentual'!$D$2:$D$745,'Contrato Flexível Prioridade'!G401)+SUMIFS('Contrato Firme'!N$2:N$745,'Contrato Firme'!$C$2:$C$745,'Contrato Flexível Prioridade'!F401,'Contrato Flexível Percentual'!$D$2:$D$745,'Contrato Flexível Prioridade'!G401)+'Tela de entrada'!$O$13+'Tela de entrada'!$S$13</f>
        <v>21.792423543458796</v>
      </c>
      <c r="M401" s="1">
        <f t="shared" si="39"/>
        <v>16.207576456541204</v>
      </c>
      <c r="N401" s="1">
        <f>IF(D401=1,'Tela de entrada'!$O$14-'Tela de entrada'!$O$13,'Tela de entrada'!$S$14-'Tela de entrada'!$S$13)</f>
        <v>15</v>
      </c>
      <c r="O401" s="1">
        <f t="shared" si="40"/>
        <v>16.207576456541204</v>
      </c>
      <c r="P401" s="1">
        <f t="shared" si="41"/>
        <v>15</v>
      </c>
      <c r="Q401" s="1">
        <f>IF(D401=1,'Tela de entrada'!$O$13+P401,'Tela de entrada'!$S$13+P401)</f>
        <v>15</v>
      </c>
    </row>
    <row r="402" spans="1:17" x14ac:dyDescent="0.25">
      <c r="A402" t="str">
        <f t="shared" si="36"/>
        <v>Contrato 1</v>
      </c>
      <c r="B402" t="str">
        <f t="shared" si="37"/>
        <v>Contrato 1401</v>
      </c>
      <c r="C402">
        <v>1</v>
      </c>
      <c r="D402">
        <v>1</v>
      </c>
      <c r="E402">
        <f>IF(AND(A402='Tela de entrada'!$R$12,'Tela de entrada'!$S$15=1),1,IF(AND(A402='Tela de entrada'!$R$12,'Tela de entrada'!$S$15="",'Tela de entrada'!$O$15=2),1,IF(AND('Tela de entrada'!$R$12='Contrato Flexível Prioridade'!A402,'Tela de entrada'!$S$15="",'Tela de entrada'!$O$15=""),2,IF(AND(A402='Tela de entrada'!$N$12,'Tela de entrada'!$O$15=1),1,IF(AND('Tela de entrada'!$N$12='Contrato Flexível Prioridade'!A402,'Tela de entrada'!$O$15=2),2,IF(AND('Tela de entrada'!$N$12='Contrato Flexível Prioridade'!A402,'Tela de entrada'!$O$15="",'Tela de entrada'!$S$15&lt;&gt;1),1,IF(AND('Tela de entrada'!$N$12='Contrato Flexível Prioridade'!A402,'Tela de entrada'!$S$15=""),1,2)))))))</f>
        <v>1</v>
      </c>
      <c r="F402">
        <v>1</v>
      </c>
      <c r="G402">
        <v>401</v>
      </c>
      <c r="H402">
        <v>1</v>
      </c>
      <c r="I402" s="1">
        <f>INDEX('Tela de entrada'!$C$20:$C$763,MATCH(G402,'Tela de entrada'!$B$20:$B$763,0),1)</f>
        <v>38</v>
      </c>
      <c r="J402">
        <v>0</v>
      </c>
      <c r="K402">
        <f t="shared" si="38"/>
        <v>38</v>
      </c>
      <c r="L402" s="1">
        <f>SUMIFS('Contrato Flexível Percentual'!$R$2:$R$745,'Contrato Flexível Percentual'!$C$2:$C$745,'Contrato Flexível Prioridade'!F402,'Contrato Flexível Percentual'!$D$2:$D$745,'Contrato Flexível Prioridade'!G402)+SUMIFS('Contrato Firme'!N$2:N$745,'Contrato Firme'!$C$2:$C$745,'Contrato Flexível Prioridade'!F402,'Contrato Flexível Percentual'!$D$2:$D$745,'Contrato Flexível Prioridade'!G402)+'Tela de entrada'!$O$13+'Tela de entrada'!$S$13</f>
        <v>21.792423543458796</v>
      </c>
      <c r="M402" s="1">
        <f t="shared" si="39"/>
        <v>16.207576456541204</v>
      </c>
      <c r="N402" s="1">
        <f>IF(D402=1,'Tela de entrada'!$O$14-'Tela de entrada'!$O$13,'Tela de entrada'!$S$14-'Tela de entrada'!$S$13)</f>
        <v>15</v>
      </c>
      <c r="O402" s="1">
        <f t="shared" si="40"/>
        <v>16.207576456541204</v>
      </c>
      <c r="P402" s="1">
        <f t="shared" si="41"/>
        <v>15</v>
      </c>
      <c r="Q402" s="1">
        <f>IF(D402=1,'Tela de entrada'!$O$13+P402,'Tela de entrada'!$S$13+P402)</f>
        <v>15</v>
      </c>
    </row>
    <row r="403" spans="1:17" x14ac:dyDescent="0.25">
      <c r="A403" t="str">
        <f t="shared" si="36"/>
        <v>Contrato 1</v>
      </c>
      <c r="B403" t="str">
        <f t="shared" si="37"/>
        <v>Contrato 1402</v>
      </c>
      <c r="C403">
        <v>1</v>
      </c>
      <c r="D403">
        <v>1</v>
      </c>
      <c r="E403">
        <f>IF(AND(A403='Tela de entrada'!$R$12,'Tela de entrada'!$S$15=1),1,IF(AND(A403='Tela de entrada'!$R$12,'Tela de entrada'!$S$15="",'Tela de entrada'!$O$15=2),1,IF(AND('Tela de entrada'!$R$12='Contrato Flexível Prioridade'!A403,'Tela de entrada'!$S$15="",'Tela de entrada'!$O$15=""),2,IF(AND(A403='Tela de entrada'!$N$12,'Tela de entrada'!$O$15=1),1,IF(AND('Tela de entrada'!$N$12='Contrato Flexível Prioridade'!A403,'Tela de entrada'!$O$15=2),2,IF(AND('Tela de entrada'!$N$12='Contrato Flexível Prioridade'!A403,'Tela de entrada'!$O$15="",'Tela de entrada'!$S$15&lt;&gt;1),1,IF(AND('Tela de entrada'!$N$12='Contrato Flexível Prioridade'!A403,'Tela de entrada'!$S$15=""),1,2)))))))</f>
        <v>1</v>
      </c>
      <c r="F403">
        <v>1</v>
      </c>
      <c r="G403">
        <v>402</v>
      </c>
      <c r="H403">
        <v>1</v>
      </c>
      <c r="I403" s="1">
        <f>INDEX('Tela de entrada'!$C$20:$C$763,MATCH(G403,'Tela de entrada'!$B$20:$B$763,0),1)</f>
        <v>43</v>
      </c>
      <c r="J403">
        <v>0</v>
      </c>
      <c r="K403">
        <f t="shared" si="38"/>
        <v>43</v>
      </c>
      <c r="L403" s="1">
        <f>SUMIFS('Contrato Flexível Percentual'!$R$2:$R$745,'Contrato Flexível Percentual'!$C$2:$C$745,'Contrato Flexível Prioridade'!F403,'Contrato Flexível Percentual'!$D$2:$D$745,'Contrato Flexível Prioridade'!G403)+SUMIFS('Contrato Firme'!N$2:N$745,'Contrato Firme'!$C$2:$C$745,'Contrato Flexível Prioridade'!F403,'Contrato Flexível Percentual'!$D$2:$D$745,'Contrato Flexível Prioridade'!G403)+'Tela de entrada'!$O$13+'Tela de entrada'!$S$13</f>
        <v>23.6</v>
      </c>
      <c r="M403" s="1">
        <f t="shared" si="39"/>
        <v>19.399999999999999</v>
      </c>
      <c r="N403" s="1">
        <f>IF(D403=1,'Tela de entrada'!$O$14-'Tela de entrada'!$O$13,'Tela de entrada'!$S$14-'Tela de entrada'!$S$13)</f>
        <v>15</v>
      </c>
      <c r="O403" s="1">
        <f t="shared" si="40"/>
        <v>19.399999999999999</v>
      </c>
      <c r="P403" s="1">
        <f t="shared" si="41"/>
        <v>15</v>
      </c>
      <c r="Q403" s="1">
        <f>IF(D403=1,'Tela de entrada'!$O$13+P403,'Tela de entrada'!$S$13+P403)</f>
        <v>15</v>
      </c>
    </row>
    <row r="404" spans="1:17" x14ac:dyDescent="0.25">
      <c r="A404" t="str">
        <f t="shared" si="36"/>
        <v>Contrato 1</v>
      </c>
      <c r="B404" t="str">
        <f t="shared" si="37"/>
        <v>Contrato 1403</v>
      </c>
      <c r="C404">
        <v>1</v>
      </c>
      <c r="D404">
        <v>1</v>
      </c>
      <c r="E404">
        <f>IF(AND(A404='Tela de entrada'!$R$12,'Tela de entrada'!$S$15=1),1,IF(AND(A404='Tela de entrada'!$R$12,'Tela de entrada'!$S$15="",'Tela de entrada'!$O$15=2),1,IF(AND('Tela de entrada'!$R$12='Contrato Flexível Prioridade'!A404,'Tela de entrada'!$S$15="",'Tela de entrada'!$O$15=""),2,IF(AND(A404='Tela de entrada'!$N$12,'Tela de entrada'!$O$15=1),1,IF(AND('Tela de entrada'!$N$12='Contrato Flexível Prioridade'!A404,'Tela de entrada'!$O$15=2),2,IF(AND('Tela de entrada'!$N$12='Contrato Flexível Prioridade'!A404,'Tela de entrada'!$O$15="",'Tela de entrada'!$S$15&lt;&gt;1),1,IF(AND('Tela de entrada'!$N$12='Contrato Flexível Prioridade'!A404,'Tela de entrada'!$S$15=""),1,2)))))))</f>
        <v>1</v>
      </c>
      <c r="F404">
        <v>1</v>
      </c>
      <c r="G404">
        <v>403</v>
      </c>
      <c r="H404">
        <v>1</v>
      </c>
      <c r="I404" s="1">
        <f>INDEX('Tela de entrada'!$C$20:$C$763,MATCH(G404,'Tela de entrada'!$B$20:$B$763,0),1)</f>
        <v>22</v>
      </c>
      <c r="J404">
        <v>0</v>
      </c>
      <c r="K404">
        <f t="shared" si="38"/>
        <v>22</v>
      </c>
      <c r="L404" s="1">
        <f>SUMIFS('Contrato Flexível Percentual'!$R$2:$R$745,'Contrato Flexível Percentual'!$C$2:$C$745,'Contrato Flexível Prioridade'!F404,'Contrato Flexível Percentual'!$D$2:$D$745,'Contrato Flexível Prioridade'!G404)+SUMIFS('Contrato Firme'!N$2:N$745,'Contrato Firme'!$C$2:$C$745,'Contrato Flexível Prioridade'!F404,'Contrato Flexível Percentual'!$D$2:$D$745,'Contrato Flexível Prioridade'!G404)+'Tela de entrada'!$O$13+'Tela de entrada'!$S$13</f>
        <v>13.029119065063828</v>
      </c>
      <c r="M404" s="1">
        <f t="shared" si="39"/>
        <v>8.9708809349361722</v>
      </c>
      <c r="N404" s="1">
        <f>IF(D404=1,'Tela de entrada'!$O$14-'Tela de entrada'!$O$13,'Tela de entrada'!$S$14-'Tela de entrada'!$S$13)</f>
        <v>15</v>
      </c>
      <c r="O404" s="1">
        <f t="shared" si="40"/>
        <v>8.9708809349361722</v>
      </c>
      <c r="P404" s="1">
        <f t="shared" si="41"/>
        <v>8.9708809349361722</v>
      </c>
      <c r="Q404" s="1">
        <f>IF(D404=1,'Tela de entrada'!$O$13+P404,'Tela de entrada'!$S$13+P404)</f>
        <v>8.9708809349361722</v>
      </c>
    </row>
    <row r="405" spans="1:17" x14ac:dyDescent="0.25">
      <c r="A405" t="str">
        <f t="shared" si="36"/>
        <v>Contrato 1</v>
      </c>
      <c r="B405" t="str">
        <f t="shared" si="37"/>
        <v>Contrato 1404</v>
      </c>
      <c r="C405">
        <v>1</v>
      </c>
      <c r="D405">
        <v>1</v>
      </c>
      <c r="E405">
        <f>IF(AND(A405='Tela de entrada'!$R$12,'Tela de entrada'!$S$15=1),1,IF(AND(A405='Tela de entrada'!$R$12,'Tela de entrada'!$S$15="",'Tela de entrada'!$O$15=2),1,IF(AND('Tela de entrada'!$R$12='Contrato Flexível Prioridade'!A405,'Tela de entrada'!$S$15="",'Tela de entrada'!$O$15=""),2,IF(AND(A405='Tela de entrada'!$N$12,'Tela de entrada'!$O$15=1),1,IF(AND('Tela de entrada'!$N$12='Contrato Flexível Prioridade'!A405,'Tela de entrada'!$O$15=2),2,IF(AND('Tela de entrada'!$N$12='Contrato Flexível Prioridade'!A405,'Tela de entrada'!$O$15="",'Tela de entrada'!$S$15&lt;&gt;1),1,IF(AND('Tela de entrada'!$N$12='Contrato Flexível Prioridade'!A405,'Tela de entrada'!$S$15=""),1,2)))))))</f>
        <v>1</v>
      </c>
      <c r="F405">
        <v>1</v>
      </c>
      <c r="G405">
        <v>404</v>
      </c>
      <c r="H405">
        <v>1</v>
      </c>
      <c r="I405" s="1">
        <f>INDEX('Tela de entrada'!$C$20:$C$763,MATCH(G405,'Tela de entrada'!$B$20:$B$763,0),1)</f>
        <v>27</v>
      </c>
      <c r="J405">
        <v>0</v>
      </c>
      <c r="K405">
        <f t="shared" si="38"/>
        <v>27</v>
      </c>
      <c r="L405" s="1">
        <f>SUMIFS('Contrato Flexível Percentual'!$R$2:$R$745,'Contrato Flexível Percentual'!$C$2:$C$745,'Contrato Flexível Prioridade'!F405,'Contrato Flexível Percentual'!$D$2:$D$745,'Contrato Flexível Prioridade'!G405)+SUMIFS('Contrato Firme'!N$2:N$745,'Contrato Firme'!$C$2:$C$745,'Contrato Flexível Prioridade'!F405,'Contrato Flexível Percentual'!$D$2:$D$745,'Contrato Flexível Prioridade'!G405)+'Tela de entrada'!$O$13+'Tela de entrada'!$S$13</f>
        <v>15.767651714562254</v>
      </c>
      <c r="M405" s="1">
        <f t="shared" si="39"/>
        <v>11.232348285437746</v>
      </c>
      <c r="N405" s="1">
        <f>IF(D405=1,'Tela de entrada'!$O$14-'Tela de entrada'!$O$13,'Tela de entrada'!$S$14-'Tela de entrada'!$S$13)</f>
        <v>15</v>
      </c>
      <c r="O405" s="1">
        <f t="shared" si="40"/>
        <v>11.232348285437746</v>
      </c>
      <c r="P405" s="1">
        <f t="shared" si="41"/>
        <v>11.232348285437746</v>
      </c>
      <c r="Q405" s="1">
        <f>IF(D405=1,'Tela de entrada'!$O$13+P405,'Tela de entrada'!$S$13+P405)</f>
        <v>11.232348285437746</v>
      </c>
    </row>
    <row r="406" spans="1:17" x14ac:dyDescent="0.25">
      <c r="A406" t="str">
        <f t="shared" ref="A406:A469" si="42">IF(D406=1,"Contrato 1","Contrato 2")</f>
        <v>Contrato 1</v>
      </c>
      <c r="B406" t="str">
        <f t="shared" ref="B406:B469" si="43">CONCATENATE(IF(D406=1,"Contrato 1","Contrato 2"),G406)</f>
        <v>Contrato 1405</v>
      </c>
      <c r="C406">
        <v>1</v>
      </c>
      <c r="D406">
        <v>1</v>
      </c>
      <c r="E406">
        <f>IF(AND(A406='Tela de entrada'!$R$12,'Tela de entrada'!$S$15=1),1,IF(AND(A406='Tela de entrada'!$R$12,'Tela de entrada'!$S$15="",'Tela de entrada'!$O$15=2),1,IF(AND('Tela de entrada'!$R$12='Contrato Flexível Prioridade'!A406,'Tela de entrada'!$S$15="",'Tela de entrada'!$O$15=""),2,IF(AND(A406='Tela de entrada'!$N$12,'Tela de entrada'!$O$15=1),1,IF(AND('Tela de entrada'!$N$12='Contrato Flexível Prioridade'!A406,'Tela de entrada'!$O$15=2),2,IF(AND('Tela de entrada'!$N$12='Contrato Flexível Prioridade'!A406,'Tela de entrada'!$O$15="",'Tela de entrada'!$S$15&lt;&gt;1),1,IF(AND('Tela de entrada'!$N$12='Contrato Flexível Prioridade'!A406,'Tela de entrada'!$S$15=""),1,2)))))))</f>
        <v>1</v>
      </c>
      <c r="F406">
        <v>1</v>
      </c>
      <c r="G406">
        <v>405</v>
      </c>
      <c r="H406">
        <v>1</v>
      </c>
      <c r="I406" s="1">
        <f>INDEX('Tela de entrada'!$C$20:$C$763,MATCH(G406,'Tela de entrada'!$B$20:$B$763,0),1)</f>
        <v>33</v>
      </c>
      <c r="J406">
        <v>0</v>
      </c>
      <c r="K406">
        <f t="shared" si="38"/>
        <v>33</v>
      </c>
      <c r="L406" s="1">
        <f>SUMIFS('Contrato Flexível Percentual'!$R$2:$R$745,'Contrato Flexível Percentual'!$C$2:$C$745,'Contrato Flexível Prioridade'!F406,'Contrato Flexível Percentual'!$D$2:$D$745,'Contrato Flexível Prioridade'!G406)+SUMIFS('Contrato Firme'!N$2:N$745,'Contrato Firme'!$C$2:$C$745,'Contrato Flexível Prioridade'!F406,'Contrato Flexível Percentual'!$D$2:$D$745,'Contrato Flexível Prioridade'!G406)+'Tela de entrada'!$O$13+'Tela de entrada'!$S$13</f>
        <v>19.053890893960364</v>
      </c>
      <c r="M406" s="1">
        <f t="shared" si="39"/>
        <v>13.946109106039636</v>
      </c>
      <c r="N406" s="1">
        <f>IF(D406=1,'Tela de entrada'!$O$14-'Tela de entrada'!$O$13,'Tela de entrada'!$S$14-'Tela de entrada'!$S$13)</f>
        <v>15</v>
      </c>
      <c r="O406" s="1">
        <f t="shared" si="40"/>
        <v>13.946109106039636</v>
      </c>
      <c r="P406" s="1">
        <f t="shared" si="41"/>
        <v>13.946109106039636</v>
      </c>
      <c r="Q406" s="1">
        <f>IF(D406=1,'Tela de entrada'!$O$13+P406,'Tela de entrada'!$S$13+P406)</f>
        <v>13.946109106039636</v>
      </c>
    </row>
    <row r="407" spans="1:17" x14ac:dyDescent="0.25">
      <c r="A407" t="str">
        <f t="shared" si="42"/>
        <v>Contrato 1</v>
      </c>
      <c r="B407" t="str">
        <f t="shared" si="43"/>
        <v>Contrato 1406</v>
      </c>
      <c r="C407">
        <v>1</v>
      </c>
      <c r="D407">
        <v>1</v>
      </c>
      <c r="E407">
        <f>IF(AND(A407='Tela de entrada'!$R$12,'Tela de entrada'!$S$15=1),1,IF(AND(A407='Tela de entrada'!$R$12,'Tela de entrada'!$S$15="",'Tela de entrada'!$O$15=2),1,IF(AND('Tela de entrada'!$R$12='Contrato Flexível Prioridade'!A407,'Tela de entrada'!$S$15="",'Tela de entrada'!$O$15=""),2,IF(AND(A407='Tela de entrada'!$N$12,'Tela de entrada'!$O$15=1),1,IF(AND('Tela de entrada'!$N$12='Contrato Flexível Prioridade'!A407,'Tela de entrada'!$O$15=2),2,IF(AND('Tela de entrada'!$N$12='Contrato Flexível Prioridade'!A407,'Tela de entrada'!$O$15="",'Tela de entrada'!$S$15&lt;&gt;1),1,IF(AND('Tela de entrada'!$N$12='Contrato Flexível Prioridade'!A407,'Tela de entrada'!$S$15=""),1,2)))))))</f>
        <v>1</v>
      </c>
      <c r="F407">
        <v>1</v>
      </c>
      <c r="G407">
        <v>406</v>
      </c>
      <c r="H407">
        <v>1</v>
      </c>
      <c r="I407" s="1">
        <f>INDEX('Tela de entrada'!$C$20:$C$763,MATCH(G407,'Tela de entrada'!$B$20:$B$763,0),1)</f>
        <v>33</v>
      </c>
      <c r="J407">
        <v>0</v>
      </c>
      <c r="K407">
        <f t="shared" si="38"/>
        <v>33</v>
      </c>
      <c r="L407" s="1">
        <f>SUMIFS('Contrato Flexível Percentual'!$R$2:$R$745,'Contrato Flexível Percentual'!$C$2:$C$745,'Contrato Flexível Prioridade'!F407,'Contrato Flexível Percentual'!$D$2:$D$745,'Contrato Flexível Prioridade'!G407)+SUMIFS('Contrato Firme'!N$2:N$745,'Contrato Firme'!$C$2:$C$745,'Contrato Flexível Prioridade'!F407,'Contrato Flexível Percentual'!$D$2:$D$745,'Contrato Flexível Prioridade'!G407)+'Tela de entrada'!$O$13+'Tela de entrada'!$S$13</f>
        <v>19.053890893960364</v>
      </c>
      <c r="M407" s="1">
        <f t="shared" si="39"/>
        <v>13.946109106039636</v>
      </c>
      <c r="N407" s="1">
        <f>IF(D407=1,'Tela de entrada'!$O$14-'Tela de entrada'!$O$13,'Tela de entrada'!$S$14-'Tela de entrada'!$S$13)</f>
        <v>15</v>
      </c>
      <c r="O407" s="1">
        <f t="shared" si="40"/>
        <v>13.946109106039636</v>
      </c>
      <c r="P407" s="1">
        <f t="shared" si="41"/>
        <v>13.946109106039636</v>
      </c>
      <c r="Q407" s="1">
        <f>IF(D407=1,'Tela de entrada'!$O$13+P407,'Tela de entrada'!$S$13+P407)</f>
        <v>13.946109106039636</v>
      </c>
    </row>
    <row r="408" spans="1:17" x14ac:dyDescent="0.25">
      <c r="A408" t="str">
        <f t="shared" si="42"/>
        <v>Contrato 1</v>
      </c>
      <c r="B408" t="str">
        <f t="shared" si="43"/>
        <v>Contrato 1407</v>
      </c>
      <c r="C408">
        <v>1</v>
      </c>
      <c r="D408">
        <v>1</v>
      </c>
      <c r="E408">
        <f>IF(AND(A408='Tela de entrada'!$R$12,'Tela de entrada'!$S$15=1),1,IF(AND(A408='Tela de entrada'!$R$12,'Tela de entrada'!$S$15="",'Tela de entrada'!$O$15=2),1,IF(AND('Tela de entrada'!$R$12='Contrato Flexível Prioridade'!A408,'Tela de entrada'!$S$15="",'Tela de entrada'!$O$15=""),2,IF(AND(A408='Tela de entrada'!$N$12,'Tela de entrada'!$O$15=1),1,IF(AND('Tela de entrada'!$N$12='Contrato Flexível Prioridade'!A408,'Tela de entrada'!$O$15=2),2,IF(AND('Tela de entrada'!$N$12='Contrato Flexível Prioridade'!A408,'Tela de entrada'!$O$15="",'Tela de entrada'!$S$15&lt;&gt;1),1,IF(AND('Tela de entrada'!$N$12='Contrato Flexível Prioridade'!A408,'Tela de entrada'!$S$15=""),1,2)))))))</f>
        <v>1</v>
      </c>
      <c r="F408">
        <v>1</v>
      </c>
      <c r="G408">
        <v>407</v>
      </c>
      <c r="H408">
        <v>1</v>
      </c>
      <c r="I408" s="1">
        <f>INDEX('Tela de entrada'!$C$20:$C$763,MATCH(G408,'Tela de entrada'!$B$20:$B$763,0),1)</f>
        <v>8</v>
      </c>
      <c r="J408">
        <v>0</v>
      </c>
      <c r="K408">
        <f t="shared" si="38"/>
        <v>8</v>
      </c>
      <c r="L408" s="1">
        <f>SUMIFS('Contrato Flexível Percentual'!$R$2:$R$745,'Contrato Flexível Percentual'!$C$2:$C$745,'Contrato Flexível Prioridade'!F408,'Contrato Flexível Percentual'!$D$2:$D$745,'Contrato Flexível Prioridade'!G408)+SUMIFS('Contrato Firme'!N$2:N$745,'Contrato Firme'!$C$2:$C$745,'Contrato Flexível Prioridade'!F408,'Contrato Flexível Percentual'!$D$2:$D$745,'Contrato Flexível Prioridade'!G408)+'Tela de entrada'!$O$13+'Tela de entrada'!$S$13</f>
        <v>5.3836603258165949</v>
      </c>
      <c r="M408" s="1">
        <f t="shared" si="39"/>
        <v>2.6163396741834051</v>
      </c>
      <c r="N408" s="1">
        <f>IF(D408=1,'Tela de entrada'!$O$14-'Tela de entrada'!$O$13,'Tela de entrada'!$S$14-'Tela de entrada'!$S$13)</f>
        <v>15</v>
      </c>
      <c r="O408" s="1">
        <f t="shared" si="40"/>
        <v>2.6163396741834051</v>
      </c>
      <c r="P408" s="1">
        <f t="shared" si="41"/>
        <v>2.6163396741834051</v>
      </c>
      <c r="Q408" s="1">
        <f>IF(D408=1,'Tela de entrada'!$O$13+P408,'Tela de entrada'!$S$13+P408)</f>
        <v>2.6163396741834051</v>
      </c>
    </row>
    <row r="409" spans="1:17" x14ac:dyDescent="0.25">
      <c r="A409" t="str">
        <f t="shared" si="42"/>
        <v>Contrato 1</v>
      </c>
      <c r="B409" t="str">
        <f t="shared" si="43"/>
        <v>Contrato 1408</v>
      </c>
      <c r="C409">
        <v>1</v>
      </c>
      <c r="D409">
        <v>1</v>
      </c>
      <c r="E409">
        <f>IF(AND(A409='Tela de entrada'!$R$12,'Tela de entrada'!$S$15=1),1,IF(AND(A409='Tela de entrada'!$R$12,'Tela de entrada'!$S$15="",'Tela de entrada'!$O$15=2),1,IF(AND('Tela de entrada'!$R$12='Contrato Flexível Prioridade'!A409,'Tela de entrada'!$S$15="",'Tela de entrada'!$O$15=""),2,IF(AND(A409='Tela de entrada'!$N$12,'Tela de entrada'!$O$15=1),1,IF(AND('Tela de entrada'!$N$12='Contrato Flexível Prioridade'!A409,'Tela de entrada'!$O$15=2),2,IF(AND('Tela de entrada'!$N$12='Contrato Flexível Prioridade'!A409,'Tela de entrada'!$O$15="",'Tela de entrada'!$S$15&lt;&gt;1),1,IF(AND('Tela de entrada'!$N$12='Contrato Flexível Prioridade'!A409,'Tela de entrada'!$S$15=""),1,2)))))))</f>
        <v>1</v>
      </c>
      <c r="F409">
        <v>1</v>
      </c>
      <c r="G409">
        <v>408</v>
      </c>
      <c r="H409">
        <v>1</v>
      </c>
      <c r="I409" s="1">
        <f>INDEX('Tela de entrada'!$C$20:$C$763,MATCH(G409,'Tela de entrada'!$B$20:$B$763,0),1)</f>
        <v>44</v>
      </c>
      <c r="J409">
        <v>0</v>
      </c>
      <c r="K409">
        <f t="shared" si="38"/>
        <v>44</v>
      </c>
      <c r="L409" s="1">
        <f>SUMIFS('Contrato Flexível Percentual'!$R$2:$R$745,'Contrato Flexível Percentual'!$C$2:$C$745,'Contrato Flexível Prioridade'!F409,'Contrato Flexível Percentual'!$D$2:$D$745,'Contrato Flexível Prioridade'!G409)+SUMIFS('Contrato Firme'!N$2:N$745,'Contrato Firme'!$C$2:$C$745,'Contrato Flexível Prioridade'!F409,'Contrato Flexível Percentual'!$D$2:$D$745,'Contrato Flexível Prioridade'!G409)+'Tela de entrada'!$O$13+'Tela de entrada'!$S$13</f>
        <v>23.8</v>
      </c>
      <c r="M409" s="1">
        <f t="shared" si="39"/>
        <v>20.2</v>
      </c>
      <c r="N409" s="1">
        <f>IF(D409=1,'Tela de entrada'!$O$14-'Tela de entrada'!$O$13,'Tela de entrada'!$S$14-'Tela de entrada'!$S$13)</f>
        <v>15</v>
      </c>
      <c r="O409" s="1">
        <f t="shared" si="40"/>
        <v>20.2</v>
      </c>
      <c r="P409" s="1">
        <f t="shared" si="41"/>
        <v>15</v>
      </c>
      <c r="Q409" s="1">
        <f>IF(D409=1,'Tela de entrada'!$O$13+P409,'Tela de entrada'!$S$13+P409)</f>
        <v>15</v>
      </c>
    </row>
    <row r="410" spans="1:17" x14ac:dyDescent="0.25">
      <c r="A410" t="str">
        <f t="shared" si="42"/>
        <v>Contrato 1</v>
      </c>
      <c r="B410" t="str">
        <f t="shared" si="43"/>
        <v>Contrato 1409</v>
      </c>
      <c r="C410">
        <v>1</v>
      </c>
      <c r="D410">
        <v>1</v>
      </c>
      <c r="E410">
        <f>IF(AND(A410='Tela de entrada'!$R$12,'Tela de entrada'!$S$15=1),1,IF(AND(A410='Tela de entrada'!$R$12,'Tela de entrada'!$S$15="",'Tela de entrada'!$O$15=2),1,IF(AND('Tela de entrada'!$R$12='Contrato Flexível Prioridade'!A410,'Tela de entrada'!$S$15="",'Tela de entrada'!$O$15=""),2,IF(AND(A410='Tela de entrada'!$N$12,'Tela de entrada'!$O$15=1),1,IF(AND('Tela de entrada'!$N$12='Contrato Flexível Prioridade'!A410,'Tela de entrada'!$O$15=2),2,IF(AND('Tela de entrada'!$N$12='Contrato Flexível Prioridade'!A410,'Tela de entrada'!$O$15="",'Tela de entrada'!$S$15&lt;&gt;1),1,IF(AND('Tela de entrada'!$N$12='Contrato Flexível Prioridade'!A410,'Tela de entrada'!$S$15=""),1,2)))))))</f>
        <v>1</v>
      </c>
      <c r="F410">
        <v>1</v>
      </c>
      <c r="G410">
        <v>409</v>
      </c>
      <c r="H410">
        <v>1</v>
      </c>
      <c r="I410" s="1">
        <f>INDEX('Tela de entrada'!$C$20:$C$763,MATCH(G410,'Tela de entrada'!$B$20:$B$763,0),1)</f>
        <v>44</v>
      </c>
      <c r="J410">
        <v>0</v>
      </c>
      <c r="K410">
        <f t="shared" si="38"/>
        <v>44</v>
      </c>
      <c r="L410" s="1">
        <f>SUMIFS('Contrato Flexível Percentual'!$R$2:$R$745,'Contrato Flexível Percentual'!$C$2:$C$745,'Contrato Flexível Prioridade'!F410,'Contrato Flexível Percentual'!$D$2:$D$745,'Contrato Flexível Prioridade'!G410)+SUMIFS('Contrato Firme'!N$2:N$745,'Contrato Firme'!$C$2:$C$745,'Contrato Flexível Prioridade'!F410,'Contrato Flexível Percentual'!$D$2:$D$745,'Contrato Flexível Prioridade'!G410)+'Tela de entrada'!$O$13+'Tela de entrada'!$S$13</f>
        <v>23.8</v>
      </c>
      <c r="M410" s="1">
        <f t="shared" si="39"/>
        <v>20.2</v>
      </c>
      <c r="N410" s="1">
        <f>IF(D410=1,'Tela de entrada'!$O$14-'Tela de entrada'!$O$13,'Tela de entrada'!$S$14-'Tela de entrada'!$S$13)</f>
        <v>15</v>
      </c>
      <c r="O410" s="1">
        <f t="shared" si="40"/>
        <v>20.2</v>
      </c>
      <c r="P410" s="1">
        <f t="shared" si="41"/>
        <v>15</v>
      </c>
      <c r="Q410" s="1">
        <f>IF(D410=1,'Tela de entrada'!$O$13+P410,'Tela de entrada'!$S$13+P410)</f>
        <v>15</v>
      </c>
    </row>
    <row r="411" spans="1:17" x14ac:dyDescent="0.25">
      <c r="A411" t="str">
        <f t="shared" si="42"/>
        <v>Contrato 1</v>
      </c>
      <c r="B411" t="str">
        <f t="shared" si="43"/>
        <v>Contrato 1410</v>
      </c>
      <c r="C411">
        <v>1</v>
      </c>
      <c r="D411">
        <v>1</v>
      </c>
      <c r="E411">
        <f>IF(AND(A411='Tela de entrada'!$R$12,'Tela de entrada'!$S$15=1),1,IF(AND(A411='Tela de entrada'!$R$12,'Tela de entrada'!$S$15="",'Tela de entrada'!$O$15=2),1,IF(AND('Tela de entrada'!$R$12='Contrato Flexível Prioridade'!A411,'Tela de entrada'!$S$15="",'Tela de entrada'!$O$15=""),2,IF(AND(A411='Tela de entrada'!$N$12,'Tela de entrada'!$O$15=1),1,IF(AND('Tela de entrada'!$N$12='Contrato Flexível Prioridade'!A411,'Tela de entrada'!$O$15=2),2,IF(AND('Tela de entrada'!$N$12='Contrato Flexível Prioridade'!A411,'Tela de entrada'!$O$15="",'Tela de entrada'!$S$15&lt;&gt;1),1,IF(AND('Tela de entrada'!$N$12='Contrato Flexível Prioridade'!A411,'Tela de entrada'!$S$15=""),1,2)))))))</f>
        <v>1</v>
      </c>
      <c r="F411">
        <v>1</v>
      </c>
      <c r="G411">
        <v>410</v>
      </c>
      <c r="H411">
        <v>1</v>
      </c>
      <c r="I411" s="1">
        <f>INDEX('Tela de entrada'!$C$20:$C$763,MATCH(G411,'Tela de entrada'!$B$20:$B$763,0),1)</f>
        <v>50</v>
      </c>
      <c r="J411">
        <v>0</v>
      </c>
      <c r="K411">
        <f t="shared" si="38"/>
        <v>50</v>
      </c>
      <c r="L411" s="1">
        <f>SUMIFS('Contrato Flexível Percentual'!$R$2:$R$745,'Contrato Flexível Percentual'!$C$2:$C$745,'Contrato Flexível Prioridade'!F411,'Contrato Flexível Percentual'!$D$2:$D$745,'Contrato Flexível Prioridade'!G411)+SUMIFS('Contrato Firme'!N$2:N$745,'Contrato Firme'!$C$2:$C$745,'Contrato Flexível Prioridade'!F411,'Contrato Flexível Percentual'!$D$2:$D$745,'Contrato Flexível Prioridade'!G411)+'Tela de entrada'!$O$13+'Tela de entrada'!$S$13</f>
        <v>25</v>
      </c>
      <c r="M411" s="1">
        <f t="shared" si="39"/>
        <v>25</v>
      </c>
      <c r="N411" s="1">
        <f>IF(D411=1,'Tela de entrada'!$O$14-'Tela de entrada'!$O$13,'Tela de entrada'!$S$14-'Tela de entrada'!$S$13)</f>
        <v>15</v>
      </c>
      <c r="O411" s="1">
        <f t="shared" si="40"/>
        <v>25</v>
      </c>
      <c r="P411" s="1">
        <f t="shared" si="41"/>
        <v>15</v>
      </c>
      <c r="Q411" s="1">
        <f>IF(D411=1,'Tela de entrada'!$O$13+P411,'Tela de entrada'!$S$13+P411)</f>
        <v>15</v>
      </c>
    </row>
    <row r="412" spans="1:17" x14ac:dyDescent="0.25">
      <c r="A412" t="str">
        <f t="shared" si="42"/>
        <v>Contrato 1</v>
      </c>
      <c r="B412" t="str">
        <f t="shared" si="43"/>
        <v>Contrato 1411</v>
      </c>
      <c r="C412">
        <v>1</v>
      </c>
      <c r="D412">
        <v>1</v>
      </c>
      <c r="E412">
        <f>IF(AND(A412='Tela de entrada'!$R$12,'Tela de entrada'!$S$15=1),1,IF(AND(A412='Tela de entrada'!$R$12,'Tela de entrada'!$S$15="",'Tela de entrada'!$O$15=2),1,IF(AND('Tela de entrada'!$R$12='Contrato Flexível Prioridade'!A412,'Tela de entrada'!$S$15="",'Tela de entrada'!$O$15=""),2,IF(AND(A412='Tela de entrada'!$N$12,'Tela de entrada'!$O$15=1),1,IF(AND('Tela de entrada'!$N$12='Contrato Flexível Prioridade'!A412,'Tela de entrada'!$O$15=2),2,IF(AND('Tela de entrada'!$N$12='Contrato Flexível Prioridade'!A412,'Tela de entrada'!$O$15="",'Tela de entrada'!$S$15&lt;&gt;1),1,IF(AND('Tela de entrada'!$N$12='Contrato Flexível Prioridade'!A412,'Tela de entrada'!$S$15=""),1,2)))))))</f>
        <v>1</v>
      </c>
      <c r="F412">
        <v>1</v>
      </c>
      <c r="G412">
        <v>411</v>
      </c>
      <c r="H412">
        <v>1</v>
      </c>
      <c r="I412" s="1">
        <f>INDEX('Tela de entrada'!$C$20:$C$763,MATCH(G412,'Tela de entrada'!$B$20:$B$763,0),1)</f>
        <v>26</v>
      </c>
      <c r="J412">
        <v>0</v>
      </c>
      <c r="K412">
        <f t="shared" si="38"/>
        <v>26</v>
      </c>
      <c r="L412" s="1">
        <f>SUMIFS('Contrato Flexível Percentual'!$R$2:$R$745,'Contrato Flexível Percentual'!$C$2:$C$745,'Contrato Flexível Prioridade'!F412,'Contrato Flexível Percentual'!$D$2:$D$745,'Contrato Flexível Prioridade'!G412)+SUMIFS('Contrato Firme'!N$2:N$745,'Contrato Firme'!$C$2:$C$745,'Contrato Flexível Prioridade'!F412,'Contrato Flexível Percentual'!$D$2:$D$745,'Contrato Flexível Prioridade'!G412)+'Tela de entrada'!$O$13+'Tela de entrada'!$S$13</f>
        <v>15.219945184662567</v>
      </c>
      <c r="M412" s="1">
        <f t="shared" si="39"/>
        <v>10.780054815337433</v>
      </c>
      <c r="N412" s="1">
        <f>IF(D412=1,'Tela de entrada'!$O$14-'Tela de entrada'!$O$13,'Tela de entrada'!$S$14-'Tela de entrada'!$S$13)</f>
        <v>15</v>
      </c>
      <c r="O412" s="1">
        <f t="shared" si="40"/>
        <v>10.780054815337433</v>
      </c>
      <c r="P412" s="1">
        <f t="shared" si="41"/>
        <v>10.780054815337433</v>
      </c>
      <c r="Q412" s="1">
        <f>IF(D412=1,'Tela de entrada'!$O$13+P412,'Tela de entrada'!$S$13+P412)</f>
        <v>10.780054815337433</v>
      </c>
    </row>
    <row r="413" spans="1:17" x14ac:dyDescent="0.25">
      <c r="A413" t="str">
        <f t="shared" si="42"/>
        <v>Contrato 1</v>
      </c>
      <c r="B413" t="str">
        <f t="shared" si="43"/>
        <v>Contrato 1412</v>
      </c>
      <c r="C413">
        <v>1</v>
      </c>
      <c r="D413">
        <v>1</v>
      </c>
      <c r="E413">
        <f>IF(AND(A413='Tela de entrada'!$R$12,'Tela de entrada'!$S$15=1),1,IF(AND(A413='Tela de entrada'!$R$12,'Tela de entrada'!$S$15="",'Tela de entrada'!$O$15=2),1,IF(AND('Tela de entrada'!$R$12='Contrato Flexível Prioridade'!A413,'Tela de entrada'!$S$15="",'Tela de entrada'!$O$15=""),2,IF(AND(A413='Tela de entrada'!$N$12,'Tela de entrada'!$O$15=1),1,IF(AND('Tela de entrada'!$N$12='Contrato Flexível Prioridade'!A413,'Tela de entrada'!$O$15=2),2,IF(AND('Tela de entrada'!$N$12='Contrato Flexível Prioridade'!A413,'Tela de entrada'!$O$15="",'Tela de entrada'!$S$15&lt;&gt;1),1,IF(AND('Tela de entrada'!$N$12='Contrato Flexível Prioridade'!A413,'Tela de entrada'!$S$15=""),1,2)))))))</f>
        <v>1</v>
      </c>
      <c r="F413">
        <v>1</v>
      </c>
      <c r="G413">
        <v>412</v>
      </c>
      <c r="H413">
        <v>1</v>
      </c>
      <c r="I413" s="1">
        <f>INDEX('Tela de entrada'!$C$20:$C$763,MATCH(G413,'Tela de entrada'!$B$20:$B$763,0),1)</f>
        <v>6</v>
      </c>
      <c r="J413">
        <v>0</v>
      </c>
      <c r="K413">
        <f t="shared" si="38"/>
        <v>6</v>
      </c>
      <c r="L413" s="1">
        <f>SUMIFS('Contrato Flexível Percentual'!$R$2:$R$745,'Contrato Flexível Percentual'!$C$2:$C$745,'Contrato Flexível Prioridade'!F413,'Contrato Flexível Percentual'!$D$2:$D$745,'Contrato Flexível Prioridade'!G413)+SUMIFS('Contrato Firme'!N$2:N$745,'Contrato Firme'!$C$2:$C$745,'Contrato Flexível Prioridade'!F413,'Contrato Flexível Percentual'!$D$2:$D$745,'Contrato Flexível Prioridade'!G413)+'Tela de entrada'!$O$13+'Tela de entrada'!$S$13</f>
        <v>4.9836603258165946</v>
      </c>
      <c r="M413" s="1">
        <f t="shared" si="39"/>
        <v>1.0163396741834054</v>
      </c>
      <c r="N413" s="1">
        <f>IF(D413=1,'Tela de entrada'!$O$14-'Tela de entrada'!$O$13,'Tela de entrada'!$S$14-'Tela de entrada'!$S$13)</f>
        <v>15</v>
      </c>
      <c r="O413" s="1">
        <f t="shared" si="40"/>
        <v>1.0163396741834054</v>
      </c>
      <c r="P413" s="1">
        <f t="shared" si="41"/>
        <v>1.0163396741834054</v>
      </c>
      <c r="Q413" s="1">
        <f>IF(D413=1,'Tela de entrada'!$O$13+P413,'Tela de entrada'!$S$13+P413)</f>
        <v>1.0163396741834054</v>
      </c>
    </row>
    <row r="414" spans="1:17" x14ac:dyDescent="0.25">
      <c r="A414" t="str">
        <f t="shared" si="42"/>
        <v>Contrato 1</v>
      </c>
      <c r="B414" t="str">
        <f t="shared" si="43"/>
        <v>Contrato 1413</v>
      </c>
      <c r="C414">
        <v>1</v>
      </c>
      <c r="D414">
        <v>1</v>
      </c>
      <c r="E414">
        <f>IF(AND(A414='Tela de entrada'!$R$12,'Tela de entrada'!$S$15=1),1,IF(AND(A414='Tela de entrada'!$R$12,'Tela de entrada'!$S$15="",'Tela de entrada'!$O$15=2),1,IF(AND('Tela de entrada'!$R$12='Contrato Flexível Prioridade'!A414,'Tela de entrada'!$S$15="",'Tela de entrada'!$O$15=""),2,IF(AND(A414='Tela de entrada'!$N$12,'Tela de entrada'!$O$15=1),1,IF(AND('Tela de entrada'!$N$12='Contrato Flexível Prioridade'!A414,'Tela de entrada'!$O$15=2),2,IF(AND('Tela de entrada'!$N$12='Contrato Flexível Prioridade'!A414,'Tela de entrada'!$O$15="",'Tela de entrada'!$S$15&lt;&gt;1),1,IF(AND('Tela de entrada'!$N$12='Contrato Flexível Prioridade'!A414,'Tela de entrada'!$S$15=""),1,2)))))))</f>
        <v>1</v>
      </c>
      <c r="F414">
        <v>1</v>
      </c>
      <c r="G414">
        <v>413</v>
      </c>
      <c r="H414">
        <v>1</v>
      </c>
      <c r="I414" s="1">
        <f>INDEX('Tela de entrada'!$C$20:$C$763,MATCH(G414,'Tela de entrada'!$B$20:$B$763,0),1)</f>
        <v>8</v>
      </c>
      <c r="J414">
        <v>0</v>
      </c>
      <c r="K414">
        <f t="shared" si="38"/>
        <v>8</v>
      </c>
      <c r="L414" s="1">
        <f>SUMIFS('Contrato Flexível Percentual'!$R$2:$R$745,'Contrato Flexível Percentual'!$C$2:$C$745,'Contrato Flexível Prioridade'!F414,'Contrato Flexível Percentual'!$D$2:$D$745,'Contrato Flexível Prioridade'!G414)+SUMIFS('Contrato Firme'!N$2:N$745,'Contrato Firme'!$C$2:$C$745,'Contrato Flexível Prioridade'!F414,'Contrato Flexível Percentual'!$D$2:$D$745,'Contrato Flexível Prioridade'!G414)+'Tela de entrada'!$O$13+'Tela de entrada'!$S$13</f>
        <v>5.3836603258165949</v>
      </c>
      <c r="M414" s="1">
        <f t="shared" si="39"/>
        <v>2.6163396741834051</v>
      </c>
      <c r="N414" s="1">
        <f>IF(D414=1,'Tela de entrada'!$O$14-'Tela de entrada'!$O$13,'Tela de entrada'!$S$14-'Tela de entrada'!$S$13)</f>
        <v>15</v>
      </c>
      <c r="O414" s="1">
        <f t="shared" si="40"/>
        <v>2.6163396741834051</v>
      </c>
      <c r="P414" s="1">
        <f t="shared" si="41"/>
        <v>2.6163396741834051</v>
      </c>
      <c r="Q414" s="1">
        <f>IF(D414=1,'Tela de entrada'!$O$13+P414,'Tela de entrada'!$S$13+P414)</f>
        <v>2.6163396741834051</v>
      </c>
    </row>
    <row r="415" spans="1:17" x14ac:dyDescent="0.25">
      <c r="A415" t="str">
        <f t="shared" si="42"/>
        <v>Contrato 1</v>
      </c>
      <c r="B415" t="str">
        <f t="shared" si="43"/>
        <v>Contrato 1414</v>
      </c>
      <c r="C415">
        <v>1</v>
      </c>
      <c r="D415">
        <v>1</v>
      </c>
      <c r="E415">
        <f>IF(AND(A415='Tela de entrada'!$R$12,'Tela de entrada'!$S$15=1),1,IF(AND(A415='Tela de entrada'!$R$12,'Tela de entrada'!$S$15="",'Tela de entrada'!$O$15=2),1,IF(AND('Tela de entrada'!$R$12='Contrato Flexível Prioridade'!A415,'Tela de entrada'!$S$15="",'Tela de entrada'!$O$15=""),2,IF(AND(A415='Tela de entrada'!$N$12,'Tela de entrada'!$O$15=1),1,IF(AND('Tela de entrada'!$N$12='Contrato Flexível Prioridade'!A415,'Tela de entrada'!$O$15=2),2,IF(AND('Tela de entrada'!$N$12='Contrato Flexível Prioridade'!A415,'Tela de entrada'!$O$15="",'Tela de entrada'!$S$15&lt;&gt;1),1,IF(AND('Tela de entrada'!$N$12='Contrato Flexível Prioridade'!A415,'Tela de entrada'!$S$15=""),1,2)))))))</f>
        <v>1</v>
      </c>
      <c r="F415">
        <v>1</v>
      </c>
      <c r="G415">
        <v>414</v>
      </c>
      <c r="H415">
        <v>1</v>
      </c>
      <c r="I415" s="1">
        <f>INDEX('Tela de entrada'!$C$20:$C$763,MATCH(G415,'Tela de entrada'!$B$20:$B$763,0),1)</f>
        <v>35</v>
      </c>
      <c r="J415">
        <v>0</v>
      </c>
      <c r="K415">
        <f t="shared" si="38"/>
        <v>35</v>
      </c>
      <c r="L415" s="1">
        <f>SUMIFS('Contrato Flexível Percentual'!$R$2:$R$745,'Contrato Flexível Percentual'!$C$2:$C$745,'Contrato Flexível Prioridade'!F415,'Contrato Flexível Percentual'!$D$2:$D$745,'Contrato Flexível Prioridade'!G415)+SUMIFS('Contrato Firme'!N$2:N$745,'Contrato Firme'!$C$2:$C$745,'Contrato Flexível Prioridade'!F415,'Contrato Flexível Percentual'!$D$2:$D$745,'Contrato Flexível Prioridade'!G415)+'Tela de entrada'!$O$13+'Tela de entrada'!$S$13</f>
        <v>20.149303953759738</v>
      </c>
      <c r="M415" s="1">
        <f t="shared" si="39"/>
        <v>14.850696046240262</v>
      </c>
      <c r="N415" s="1">
        <f>IF(D415=1,'Tela de entrada'!$O$14-'Tela de entrada'!$O$13,'Tela de entrada'!$S$14-'Tela de entrada'!$S$13)</f>
        <v>15</v>
      </c>
      <c r="O415" s="1">
        <f t="shared" si="40"/>
        <v>14.850696046240262</v>
      </c>
      <c r="P415" s="1">
        <f t="shared" si="41"/>
        <v>14.850696046240262</v>
      </c>
      <c r="Q415" s="1">
        <f>IF(D415=1,'Tela de entrada'!$O$13+P415,'Tela de entrada'!$S$13+P415)</f>
        <v>14.850696046240262</v>
      </c>
    </row>
    <row r="416" spans="1:17" x14ac:dyDescent="0.25">
      <c r="A416" t="str">
        <f t="shared" si="42"/>
        <v>Contrato 1</v>
      </c>
      <c r="B416" t="str">
        <f t="shared" si="43"/>
        <v>Contrato 1415</v>
      </c>
      <c r="C416">
        <v>1</v>
      </c>
      <c r="D416">
        <v>1</v>
      </c>
      <c r="E416">
        <f>IF(AND(A416='Tela de entrada'!$R$12,'Tela de entrada'!$S$15=1),1,IF(AND(A416='Tela de entrada'!$R$12,'Tela de entrada'!$S$15="",'Tela de entrada'!$O$15=2),1,IF(AND('Tela de entrada'!$R$12='Contrato Flexível Prioridade'!A416,'Tela de entrada'!$S$15="",'Tela de entrada'!$O$15=""),2,IF(AND(A416='Tela de entrada'!$N$12,'Tela de entrada'!$O$15=1),1,IF(AND('Tela de entrada'!$N$12='Contrato Flexível Prioridade'!A416,'Tela de entrada'!$O$15=2),2,IF(AND('Tela de entrada'!$N$12='Contrato Flexível Prioridade'!A416,'Tela de entrada'!$O$15="",'Tela de entrada'!$S$15&lt;&gt;1),1,IF(AND('Tela de entrada'!$N$12='Contrato Flexível Prioridade'!A416,'Tela de entrada'!$S$15=""),1,2)))))))</f>
        <v>1</v>
      </c>
      <c r="F416">
        <v>1</v>
      </c>
      <c r="G416">
        <v>415</v>
      </c>
      <c r="H416">
        <v>1</v>
      </c>
      <c r="I416" s="1">
        <f>INDEX('Tela de entrada'!$C$20:$C$763,MATCH(G416,'Tela de entrada'!$B$20:$B$763,0),1)</f>
        <v>35</v>
      </c>
      <c r="J416">
        <v>0</v>
      </c>
      <c r="K416">
        <f t="shared" si="38"/>
        <v>35</v>
      </c>
      <c r="L416" s="1">
        <f>SUMIFS('Contrato Flexível Percentual'!$R$2:$R$745,'Contrato Flexível Percentual'!$C$2:$C$745,'Contrato Flexível Prioridade'!F416,'Contrato Flexível Percentual'!$D$2:$D$745,'Contrato Flexível Prioridade'!G416)+SUMIFS('Contrato Firme'!N$2:N$745,'Contrato Firme'!$C$2:$C$745,'Contrato Flexível Prioridade'!F416,'Contrato Flexível Percentual'!$D$2:$D$745,'Contrato Flexível Prioridade'!G416)+'Tela de entrada'!$O$13+'Tela de entrada'!$S$13</f>
        <v>20.149303953759738</v>
      </c>
      <c r="M416" s="1">
        <f t="shared" si="39"/>
        <v>14.850696046240262</v>
      </c>
      <c r="N416" s="1">
        <f>IF(D416=1,'Tela de entrada'!$O$14-'Tela de entrada'!$O$13,'Tela de entrada'!$S$14-'Tela de entrada'!$S$13)</f>
        <v>15</v>
      </c>
      <c r="O416" s="1">
        <f t="shared" si="40"/>
        <v>14.850696046240262</v>
      </c>
      <c r="P416" s="1">
        <f t="shared" si="41"/>
        <v>14.850696046240262</v>
      </c>
      <c r="Q416" s="1">
        <f>IF(D416=1,'Tela de entrada'!$O$13+P416,'Tela de entrada'!$S$13+P416)</f>
        <v>14.850696046240262</v>
      </c>
    </row>
    <row r="417" spans="1:17" x14ac:dyDescent="0.25">
      <c r="A417" t="str">
        <f t="shared" si="42"/>
        <v>Contrato 1</v>
      </c>
      <c r="B417" t="str">
        <f t="shared" si="43"/>
        <v>Contrato 1416</v>
      </c>
      <c r="C417">
        <v>1</v>
      </c>
      <c r="D417">
        <v>1</v>
      </c>
      <c r="E417">
        <f>IF(AND(A417='Tela de entrada'!$R$12,'Tela de entrada'!$S$15=1),1,IF(AND(A417='Tela de entrada'!$R$12,'Tela de entrada'!$S$15="",'Tela de entrada'!$O$15=2),1,IF(AND('Tela de entrada'!$R$12='Contrato Flexível Prioridade'!A417,'Tela de entrada'!$S$15="",'Tela de entrada'!$O$15=""),2,IF(AND(A417='Tela de entrada'!$N$12,'Tela de entrada'!$O$15=1),1,IF(AND('Tela de entrada'!$N$12='Contrato Flexível Prioridade'!A417,'Tela de entrada'!$O$15=2),2,IF(AND('Tela de entrada'!$N$12='Contrato Flexível Prioridade'!A417,'Tela de entrada'!$O$15="",'Tela de entrada'!$S$15&lt;&gt;1),1,IF(AND('Tela de entrada'!$N$12='Contrato Flexível Prioridade'!A417,'Tela de entrada'!$S$15=""),1,2)))))))</f>
        <v>1</v>
      </c>
      <c r="F417">
        <v>1</v>
      </c>
      <c r="G417">
        <v>416</v>
      </c>
      <c r="H417">
        <v>1</v>
      </c>
      <c r="I417" s="1">
        <f>INDEX('Tela de entrada'!$C$20:$C$763,MATCH(G417,'Tela de entrada'!$B$20:$B$763,0),1)</f>
        <v>22</v>
      </c>
      <c r="J417">
        <v>0</v>
      </c>
      <c r="K417">
        <f t="shared" si="38"/>
        <v>22</v>
      </c>
      <c r="L417" s="1">
        <f>SUMIFS('Contrato Flexível Percentual'!$R$2:$R$745,'Contrato Flexível Percentual'!$C$2:$C$745,'Contrato Flexível Prioridade'!F417,'Contrato Flexível Percentual'!$D$2:$D$745,'Contrato Flexível Prioridade'!G417)+SUMIFS('Contrato Firme'!N$2:N$745,'Contrato Firme'!$C$2:$C$745,'Contrato Flexível Prioridade'!F417,'Contrato Flexível Percentual'!$D$2:$D$745,'Contrato Flexível Prioridade'!G417)+'Tela de entrada'!$O$13+'Tela de entrada'!$S$13</f>
        <v>13.029119065063828</v>
      </c>
      <c r="M417" s="1">
        <f t="shared" si="39"/>
        <v>8.9708809349361722</v>
      </c>
      <c r="N417" s="1">
        <f>IF(D417=1,'Tela de entrada'!$O$14-'Tela de entrada'!$O$13,'Tela de entrada'!$S$14-'Tela de entrada'!$S$13)</f>
        <v>15</v>
      </c>
      <c r="O417" s="1">
        <f t="shared" si="40"/>
        <v>8.9708809349361722</v>
      </c>
      <c r="P417" s="1">
        <f t="shared" si="41"/>
        <v>8.9708809349361722</v>
      </c>
      <c r="Q417" s="1">
        <f>IF(D417=1,'Tela de entrada'!$O$13+P417,'Tela de entrada'!$S$13+P417)</f>
        <v>8.9708809349361722</v>
      </c>
    </row>
    <row r="418" spans="1:17" x14ac:dyDescent="0.25">
      <c r="A418" t="str">
        <f t="shared" si="42"/>
        <v>Contrato 1</v>
      </c>
      <c r="B418" t="str">
        <f t="shared" si="43"/>
        <v>Contrato 1417</v>
      </c>
      <c r="C418">
        <v>1</v>
      </c>
      <c r="D418">
        <v>1</v>
      </c>
      <c r="E418">
        <f>IF(AND(A418='Tela de entrada'!$R$12,'Tela de entrada'!$S$15=1),1,IF(AND(A418='Tela de entrada'!$R$12,'Tela de entrada'!$S$15="",'Tela de entrada'!$O$15=2),1,IF(AND('Tela de entrada'!$R$12='Contrato Flexível Prioridade'!A418,'Tela de entrada'!$S$15="",'Tela de entrada'!$O$15=""),2,IF(AND(A418='Tela de entrada'!$N$12,'Tela de entrada'!$O$15=1),1,IF(AND('Tela de entrada'!$N$12='Contrato Flexível Prioridade'!A418,'Tela de entrada'!$O$15=2),2,IF(AND('Tela de entrada'!$N$12='Contrato Flexível Prioridade'!A418,'Tela de entrada'!$O$15="",'Tela de entrada'!$S$15&lt;&gt;1),1,IF(AND('Tela de entrada'!$N$12='Contrato Flexível Prioridade'!A418,'Tela de entrada'!$S$15=""),1,2)))))))</f>
        <v>1</v>
      </c>
      <c r="F418">
        <v>1</v>
      </c>
      <c r="G418">
        <v>417</v>
      </c>
      <c r="H418">
        <v>1</v>
      </c>
      <c r="I418" s="1">
        <f>INDEX('Tela de entrada'!$C$20:$C$763,MATCH(G418,'Tela de entrada'!$B$20:$B$763,0),1)</f>
        <v>50</v>
      </c>
      <c r="J418">
        <v>0</v>
      </c>
      <c r="K418">
        <f t="shared" si="38"/>
        <v>50</v>
      </c>
      <c r="L418" s="1">
        <f>SUMIFS('Contrato Flexível Percentual'!$R$2:$R$745,'Contrato Flexível Percentual'!$C$2:$C$745,'Contrato Flexível Prioridade'!F418,'Contrato Flexível Percentual'!$D$2:$D$745,'Contrato Flexível Prioridade'!G418)+SUMIFS('Contrato Firme'!N$2:N$745,'Contrato Firme'!$C$2:$C$745,'Contrato Flexível Prioridade'!F418,'Contrato Flexível Percentual'!$D$2:$D$745,'Contrato Flexível Prioridade'!G418)+'Tela de entrada'!$O$13+'Tela de entrada'!$S$13</f>
        <v>25</v>
      </c>
      <c r="M418" s="1">
        <f t="shared" si="39"/>
        <v>25</v>
      </c>
      <c r="N418" s="1">
        <f>IF(D418=1,'Tela de entrada'!$O$14-'Tela de entrada'!$O$13,'Tela de entrada'!$S$14-'Tela de entrada'!$S$13)</f>
        <v>15</v>
      </c>
      <c r="O418" s="1">
        <f t="shared" si="40"/>
        <v>25</v>
      </c>
      <c r="P418" s="1">
        <f t="shared" si="41"/>
        <v>15</v>
      </c>
      <c r="Q418" s="1">
        <f>IF(D418=1,'Tela de entrada'!$O$13+P418,'Tela de entrada'!$S$13+P418)</f>
        <v>15</v>
      </c>
    </row>
    <row r="419" spans="1:17" x14ac:dyDescent="0.25">
      <c r="A419" t="str">
        <f t="shared" si="42"/>
        <v>Contrato 1</v>
      </c>
      <c r="B419" t="str">
        <f t="shared" si="43"/>
        <v>Contrato 1418</v>
      </c>
      <c r="C419">
        <v>1</v>
      </c>
      <c r="D419">
        <v>1</v>
      </c>
      <c r="E419">
        <f>IF(AND(A419='Tela de entrada'!$R$12,'Tela de entrada'!$S$15=1),1,IF(AND(A419='Tela de entrada'!$R$12,'Tela de entrada'!$S$15="",'Tela de entrada'!$O$15=2),1,IF(AND('Tela de entrada'!$R$12='Contrato Flexível Prioridade'!A419,'Tela de entrada'!$S$15="",'Tela de entrada'!$O$15=""),2,IF(AND(A419='Tela de entrada'!$N$12,'Tela de entrada'!$O$15=1),1,IF(AND('Tela de entrada'!$N$12='Contrato Flexível Prioridade'!A419,'Tela de entrada'!$O$15=2),2,IF(AND('Tela de entrada'!$N$12='Contrato Flexível Prioridade'!A419,'Tela de entrada'!$O$15="",'Tela de entrada'!$S$15&lt;&gt;1),1,IF(AND('Tela de entrada'!$N$12='Contrato Flexível Prioridade'!A419,'Tela de entrada'!$S$15=""),1,2)))))))</f>
        <v>1</v>
      </c>
      <c r="F419">
        <v>1</v>
      </c>
      <c r="G419">
        <v>418</v>
      </c>
      <c r="H419">
        <v>1</v>
      </c>
      <c r="I419" s="1">
        <f>INDEX('Tela de entrada'!$C$20:$C$763,MATCH(G419,'Tela de entrada'!$B$20:$B$763,0),1)</f>
        <v>9</v>
      </c>
      <c r="J419">
        <v>0</v>
      </c>
      <c r="K419">
        <f t="shared" si="38"/>
        <v>9</v>
      </c>
      <c r="L419" s="1">
        <f>SUMIFS('Contrato Flexível Percentual'!$R$2:$R$745,'Contrato Flexível Percentual'!$C$2:$C$745,'Contrato Flexível Prioridade'!F419,'Contrato Flexível Percentual'!$D$2:$D$745,'Contrato Flexível Prioridade'!G419)+SUMIFS('Contrato Firme'!N$2:N$745,'Contrato Firme'!$C$2:$C$745,'Contrato Flexível Prioridade'!F419,'Contrato Flexível Percentual'!$D$2:$D$745,'Contrato Flexível Prioridade'!G419)+'Tela de entrada'!$O$13+'Tela de entrada'!$S$13</f>
        <v>5.9089341763679135</v>
      </c>
      <c r="M419" s="1">
        <f t="shared" si="39"/>
        <v>3.0910658236320865</v>
      </c>
      <c r="N419" s="1">
        <f>IF(D419=1,'Tela de entrada'!$O$14-'Tela de entrada'!$O$13,'Tela de entrada'!$S$14-'Tela de entrada'!$S$13)</f>
        <v>15</v>
      </c>
      <c r="O419" s="1">
        <f t="shared" si="40"/>
        <v>3.0910658236320865</v>
      </c>
      <c r="P419" s="1">
        <f t="shared" si="41"/>
        <v>3.0910658236320865</v>
      </c>
      <c r="Q419" s="1">
        <f>IF(D419=1,'Tela de entrada'!$O$13+P419,'Tela de entrada'!$S$13+P419)</f>
        <v>3.0910658236320865</v>
      </c>
    </row>
    <row r="420" spans="1:17" x14ac:dyDescent="0.25">
      <c r="A420" t="str">
        <f t="shared" si="42"/>
        <v>Contrato 1</v>
      </c>
      <c r="B420" t="str">
        <f t="shared" si="43"/>
        <v>Contrato 1419</v>
      </c>
      <c r="C420">
        <v>1</v>
      </c>
      <c r="D420">
        <v>1</v>
      </c>
      <c r="E420">
        <f>IF(AND(A420='Tela de entrada'!$R$12,'Tela de entrada'!$S$15=1),1,IF(AND(A420='Tela de entrada'!$R$12,'Tela de entrada'!$S$15="",'Tela de entrada'!$O$15=2),1,IF(AND('Tela de entrada'!$R$12='Contrato Flexível Prioridade'!A420,'Tela de entrada'!$S$15="",'Tela de entrada'!$O$15=""),2,IF(AND(A420='Tela de entrada'!$N$12,'Tela de entrada'!$O$15=1),1,IF(AND('Tela de entrada'!$N$12='Contrato Flexível Prioridade'!A420,'Tela de entrada'!$O$15=2),2,IF(AND('Tela de entrada'!$N$12='Contrato Flexível Prioridade'!A420,'Tela de entrada'!$O$15="",'Tela de entrada'!$S$15&lt;&gt;1),1,IF(AND('Tela de entrada'!$N$12='Contrato Flexível Prioridade'!A420,'Tela de entrada'!$S$15=""),1,2)))))))</f>
        <v>1</v>
      </c>
      <c r="F420">
        <v>1</v>
      </c>
      <c r="G420">
        <v>419</v>
      </c>
      <c r="H420">
        <v>1</v>
      </c>
      <c r="I420" s="1">
        <f>INDEX('Tela de entrada'!$C$20:$C$763,MATCH(G420,'Tela de entrada'!$B$20:$B$763,0),1)</f>
        <v>7</v>
      </c>
      <c r="J420">
        <v>0</v>
      </c>
      <c r="K420">
        <f t="shared" si="38"/>
        <v>7</v>
      </c>
      <c r="L420" s="1">
        <f>SUMIFS('Contrato Flexível Percentual'!$R$2:$R$745,'Contrato Flexível Percentual'!$C$2:$C$745,'Contrato Flexível Prioridade'!F420,'Contrato Flexível Percentual'!$D$2:$D$745,'Contrato Flexível Prioridade'!G420)+SUMIFS('Contrato Firme'!N$2:N$745,'Contrato Firme'!$C$2:$C$745,'Contrato Flexível Prioridade'!F420,'Contrato Flexível Percentual'!$D$2:$D$745,'Contrato Flexível Prioridade'!G420)+'Tela de entrada'!$O$13+'Tela de entrada'!$S$13</f>
        <v>5.1836603258165947</v>
      </c>
      <c r="M420" s="1">
        <f t="shared" si="39"/>
        <v>1.8163396741834053</v>
      </c>
      <c r="N420" s="1">
        <f>IF(D420=1,'Tela de entrada'!$O$14-'Tela de entrada'!$O$13,'Tela de entrada'!$S$14-'Tela de entrada'!$S$13)</f>
        <v>15</v>
      </c>
      <c r="O420" s="1">
        <f t="shared" si="40"/>
        <v>1.8163396741834053</v>
      </c>
      <c r="P420" s="1">
        <f t="shared" si="41"/>
        <v>1.8163396741834053</v>
      </c>
      <c r="Q420" s="1">
        <f>IF(D420=1,'Tela de entrada'!$O$13+P420,'Tela de entrada'!$S$13+P420)</f>
        <v>1.8163396741834053</v>
      </c>
    </row>
    <row r="421" spans="1:17" x14ac:dyDescent="0.25">
      <c r="A421" t="str">
        <f t="shared" si="42"/>
        <v>Contrato 1</v>
      </c>
      <c r="B421" t="str">
        <f t="shared" si="43"/>
        <v>Contrato 1420</v>
      </c>
      <c r="C421">
        <v>1</v>
      </c>
      <c r="D421">
        <v>1</v>
      </c>
      <c r="E421">
        <f>IF(AND(A421='Tela de entrada'!$R$12,'Tela de entrada'!$S$15=1),1,IF(AND(A421='Tela de entrada'!$R$12,'Tela de entrada'!$S$15="",'Tela de entrada'!$O$15=2),1,IF(AND('Tela de entrada'!$R$12='Contrato Flexível Prioridade'!A421,'Tela de entrada'!$S$15="",'Tela de entrada'!$O$15=""),2,IF(AND(A421='Tela de entrada'!$N$12,'Tela de entrada'!$O$15=1),1,IF(AND('Tela de entrada'!$N$12='Contrato Flexível Prioridade'!A421,'Tela de entrada'!$O$15=2),2,IF(AND('Tela de entrada'!$N$12='Contrato Flexível Prioridade'!A421,'Tela de entrada'!$O$15="",'Tela de entrada'!$S$15&lt;&gt;1),1,IF(AND('Tela de entrada'!$N$12='Contrato Flexível Prioridade'!A421,'Tela de entrada'!$S$15=""),1,2)))))))</f>
        <v>1</v>
      </c>
      <c r="F421">
        <v>1</v>
      </c>
      <c r="G421">
        <v>420</v>
      </c>
      <c r="H421">
        <v>1</v>
      </c>
      <c r="I421" s="1">
        <f>INDEX('Tela de entrada'!$C$20:$C$763,MATCH(G421,'Tela de entrada'!$B$20:$B$763,0),1)</f>
        <v>32</v>
      </c>
      <c r="J421">
        <v>0</v>
      </c>
      <c r="K421">
        <f t="shared" si="38"/>
        <v>32</v>
      </c>
      <c r="L421" s="1">
        <f>SUMIFS('Contrato Flexível Percentual'!$R$2:$R$745,'Contrato Flexível Percentual'!$C$2:$C$745,'Contrato Flexível Prioridade'!F421,'Contrato Flexível Percentual'!$D$2:$D$745,'Contrato Flexível Prioridade'!G421)+SUMIFS('Contrato Firme'!N$2:N$745,'Contrato Firme'!$C$2:$C$745,'Contrato Flexível Prioridade'!F421,'Contrato Flexível Percentual'!$D$2:$D$745,'Contrato Flexível Prioridade'!G421)+'Tela de entrada'!$O$13+'Tela de entrada'!$S$13</f>
        <v>18.50618436406068</v>
      </c>
      <c r="M421" s="1">
        <f t="shared" si="39"/>
        <v>13.49381563593932</v>
      </c>
      <c r="N421" s="1">
        <f>IF(D421=1,'Tela de entrada'!$O$14-'Tela de entrada'!$O$13,'Tela de entrada'!$S$14-'Tela de entrada'!$S$13)</f>
        <v>15</v>
      </c>
      <c r="O421" s="1">
        <f t="shared" si="40"/>
        <v>13.49381563593932</v>
      </c>
      <c r="P421" s="1">
        <f t="shared" si="41"/>
        <v>13.49381563593932</v>
      </c>
      <c r="Q421" s="1">
        <f>IF(D421=1,'Tela de entrada'!$O$13+P421,'Tela de entrada'!$S$13+P421)</f>
        <v>13.49381563593932</v>
      </c>
    </row>
    <row r="422" spans="1:17" x14ac:dyDescent="0.25">
      <c r="A422" t="str">
        <f t="shared" si="42"/>
        <v>Contrato 1</v>
      </c>
      <c r="B422" t="str">
        <f t="shared" si="43"/>
        <v>Contrato 1421</v>
      </c>
      <c r="C422">
        <v>1</v>
      </c>
      <c r="D422">
        <v>1</v>
      </c>
      <c r="E422">
        <f>IF(AND(A422='Tela de entrada'!$R$12,'Tela de entrada'!$S$15=1),1,IF(AND(A422='Tela de entrada'!$R$12,'Tela de entrada'!$S$15="",'Tela de entrada'!$O$15=2),1,IF(AND('Tela de entrada'!$R$12='Contrato Flexível Prioridade'!A422,'Tela de entrada'!$S$15="",'Tela de entrada'!$O$15=""),2,IF(AND(A422='Tela de entrada'!$N$12,'Tela de entrada'!$O$15=1),1,IF(AND('Tela de entrada'!$N$12='Contrato Flexível Prioridade'!A422,'Tela de entrada'!$O$15=2),2,IF(AND('Tela de entrada'!$N$12='Contrato Flexível Prioridade'!A422,'Tela de entrada'!$O$15="",'Tela de entrada'!$S$15&lt;&gt;1),1,IF(AND('Tela de entrada'!$N$12='Contrato Flexível Prioridade'!A422,'Tela de entrada'!$S$15=""),1,2)))))))</f>
        <v>1</v>
      </c>
      <c r="F422">
        <v>1</v>
      </c>
      <c r="G422">
        <v>421</v>
      </c>
      <c r="H422">
        <v>1</v>
      </c>
      <c r="I422" s="1">
        <f>INDEX('Tela de entrada'!$C$20:$C$763,MATCH(G422,'Tela de entrada'!$B$20:$B$763,0),1)</f>
        <v>9</v>
      </c>
      <c r="J422">
        <v>0</v>
      </c>
      <c r="K422">
        <f t="shared" si="38"/>
        <v>9</v>
      </c>
      <c r="L422" s="1">
        <f>SUMIFS('Contrato Flexível Percentual'!$R$2:$R$745,'Contrato Flexível Percentual'!$C$2:$C$745,'Contrato Flexível Prioridade'!F422,'Contrato Flexível Percentual'!$D$2:$D$745,'Contrato Flexível Prioridade'!G422)+SUMIFS('Contrato Firme'!N$2:N$745,'Contrato Firme'!$C$2:$C$745,'Contrato Flexível Prioridade'!F422,'Contrato Flexível Percentual'!$D$2:$D$745,'Contrato Flexível Prioridade'!G422)+'Tela de entrada'!$O$13+'Tela de entrada'!$S$13</f>
        <v>5.9089341763679135</v>
      </c>
      <c r="M422" s="1">
        <f t="shared" si="39"/>
        <v>3.0910658236320865</v>
      </c>
      <c r="N422" s="1">
        <f>IF(D422=1,'Tela de entrada'!$O$14-'Tela de entrada'!$O$13,'Tela de entrada'!$S$14-'Tela de entrada'!$S$13)</f>
        <v>15</v>
      </c>
      <c r="O422" s="1">
        <f t="shared" si="40"/>
        <v>3.0910658236320865</v>
      </c>
      <c r="P422" s="1">
        <f t="shared" si="41"/>
        <v>3.0910658236320865</v>
      </c>
      <c r="Q422" s="1">
        <f>IF(D422=1,'Tela de entrada'!$O$13+P422,'Tela de entrada'!$S$13+P422)</f>
        <v>3.0910658236320865</v>
      </c>
    </row>
    <row r="423" spans="1:17" x14ac:dyDescent="0.25">
      <c r="A423" t="str">
        <f t="shared" si="42"/>
        <v>Contrato 1</v>
      </c>
      <c r="B423" t="str">
        <f t="shared" si="43"/>
        <v>Contrato 1422</v>
      </c>
      <c r="C423">
        <v>1</v>
      </c>
      <c r="D423">
        <v>1</v>
      </c>
      <c r="E423">
        <f>IF(AND(A423='Tela de entrada'!$R$12,'Tela de entrada'!$S$15=1),1,IF(AND(A423='Tela de entrada'!$R$12,'Tela de entrada'!$S$15="",'Tela de entrada'!$O$15=2),1,IF(AND('Tela de entrada'!$R$12='Contrato Flexível Prioridade'!A423,'Tela de entrada'!$S$15="",'Tela de entrada'!$O$15=""),2,IF(AND(A423='Tela de entrada'!$N$12,'Tela de entrada'!$O$15=1),1,IF(AND('Tela de entrada'!$N$12='Contrato Flexível Prioridade'!A423,'Tela de entrada'!$O$15=2),2,IF(AND('Tela de entrada'!$N$12='Contrato Flexível Prioridade'!A423,'Tela de entrada'!$O$15="",'Tela de entrada'!$S$15&lt;&gt;1),1,IF(AND('Tela de entrada'!$N$12='Contrato Flexível Prioridade'!A423,'Tela de entrada'!$S$15=""),1,2)))))))</f>
        <v>1</v>
      </c>
      <c r="F423">
        <v>1</v>
      </c>
      <c r="G423">
        <v>422</v>
      </c>
      <c r="H423">
        <v>1</v>
      </c>
      <c r="I423" s="1">
        <f>INDEX('Tela de entrada'!$C$20:$C$763,MATCH(G423,'Tela de entrada'!$B$20:$B$763,0),1)</f>
        <v>12</v>
      </c>
      <c r="J423">
        <v>0</v>
      </c>
      <c r="K423">
        <f t="shared" si="38"/>
        <v>12</v>
      </c>
      <c r="L423" s="1">
        <f>SUMIFS('Contrato Flexível Percentual'!$R$2:$R$745,'Contrato Flexível Percentual'!$C$2:$C$745,'Contrato Flexível Prioridade'!F423,'Contrato Flexível Percentual'!$D$2:$D$745,'Contrato Flexível Prioridade'!G423)+SUMIFS('Contrato Firme'!N$2:N$745,'Contrato Firme'!$C$2:$C$745,'Contrato Flexível Prioridade'!F423,'Contrato Flexível Percentual'!$D$2:$D$745,'Contrato Flexível Prioridade'!G423)+'Tela de entrada'!$O$13+'Tela de entrada'!$S$13</f>
        <v>7.5520537660669707</v>
      </c>
      <c r="M423" s="1">
        <f t="shared" si="39"/>
        <v>4.4479462339330293</v>
      </c>
      <c r="N423" s="1">
        <f>IF(D423=1,'Tela de entrada'!$O$14-'Tela de entrada'!$O$13,'Tela de entrada'!$S$14-'Tela de entrada'!$S$13)</f>
        <v>15</v>
      </c>
      <c r="O423" s="1">
        <f t="shared" si="40"/>
        <v>4.4479462339330293</v>
      </c>
      <c r="P423" s="1">
        <f t="shared" si="41"/>
        <v>4.4479462339330293</v>
      </c>
      <c r="Q423" s="1">
        <f>IF(D423=1,'Tela de entrada'!$O$13+P423,'Tela de entrada'!$S$13+P423)</f>
        <v>4.4479462339330293</v>
      </c>
    </row>
    <row r="424" spans="1:17" x14ac:dyDescent="0.25">
      <c r="A424" t="str">
        <f t="shared" si="42"/>
        <v>Contrato 1</v>
      </c>
      <c r="B424" t="str">
        <f t="shared" si="43"/>
        <v>Contrato 1423</v>
      </c>
      <c r="C424">
        <v>1</v>
      </c>
      <c r="D424">
        <v>1</v>
      </c>
      <c r="E424">
        <f>IF(AND(A424='Tela de entrada'!$R$12,'Tela de entrada'!$S$15=1),1,IF(AND(A424='Tela de entrada'!$R$12,'Tela de entrada'!$S$15="",'Tela de entrada'!$O$15=2),1,IF(AND('Tela de entrada'!$R$12='Contrato Flexível Prioridade'!A424,'Tela de entrada'!$S$15="",'Tela de entrada'!$O$15=""),2,IF(AND(A424='Tela de entrada'!$N$12,'Tela de entrada'!$O$15=1),1,IF(AND('Tela de entrada'!$N$12='Contrato Flexível Prioridade'!A424,'Tela de entrada'!$O$15=2),2,IF(AND('Tela de entrada'!$N$12='Contrato Flexível Prioridade'!A424,'Tela de entrada'!$O$15="",'Tela de entrada'!$S$15&lt;&gt;1),1,IF(AND('Tela de entrada'!$N$12='Contrato Flexível Prioridade'!A424,'Tela de entrada'!$S$15=""),1,2)))))))</f>
        <v>1</v>
      </c>
      <c r="F424">
        <v>1</v>
      </c>
      <c r="G424">
        <v>423</v>
      </c>
      <c r="H424">
        <v>1</v>
      </c>
      <c r="I424" s="1">
        <f>INDEX('Tela de entrada'!$C$20:$C$763,MATCH(G424,'Tela de entrada'!$B$20:$B$763,0),1)</f>
        <v>11</v>
      </c>
      <c r="J424">
        <v>0</v>
      </c>
      <c r="K424">
        <f t="shared" si="38"/>
        <v>11</v>
      </c>
      <c r="L424" s="1">
        <f>SUMIFS('Contrato Flexível Percentual'!$R$2:$R$745,'Contrato Flexível Percentual'!$C$2:$C$745,'Contrato Flexível Prioridade'!F424,'Contrato Flexível Percentual'!$D$2:$D$745,'Contrato Flexível Prioridade'!G424)+SUMIFS('Contrato Firme'!N$2:N$745,'Contrato Firme'!$C$2:$C$745,'Contrato Flexível Prioridade'!F424,'Contrato Flexível Percentual'!$D$2:$D$745,'Contrato Flexível Prioridade'!G424)+'Tela de entrada'!$O$13+'Tela de entrada'!$S$13</f>
        <v>7.0043472361672849</v>
      </c>
      <c r="M424" s="1">
        <f t="shared" si="39"/>
        <v>3.9956527638327151</v>
      </c>
      <c r="N424" s="1">
        <f>IF(D424=1,'Tela de entrada'!$O$14-'Tela de entrada'!$O$13,'Tela de entrada'!$S$14-'Tela de entrada'!$S$13)</f>
        <v>15</v>
      </c>
      <c r="O424" s="1">
        <f t="shared" si="40"/>
        <v>3.9956527638327151</v>
      </c>
      <c r="P424" s="1">
        <f t="shared" si="41"/>
        <v>3.9956527638327151</v>
      </c>
      <c r="Q424" s="1">
        <f>IF(D424=1,'Tela de entrada'!$O$13+P424,'Tela de entrada'!$S$13+P424)</f>
        <v>3.9956527638327151</v>
      </c>
    </row>
    <row r="425" spans="1:17" x14ac:dyDescent="0.25">
      <c r="A425" t="str">
        <f t="shared" si="42"/>
        <v>Contrato 1</v>
      </c>
      <c r="B425" t="str">
        <f t="shared" si="43"/>
        <v>Contrato 1424</v>
      </c>
      <c r="C425">
        <v>1</v>
      </c>
      <c r="D425">
        <v>1</v>
      </c>
      <c r="E425">
        <f>IF(AND(A425='Tela de entrada'!$R$12,'Tela de entrada'!$S$15=1),1,IF(AND(A425='Tela de entrada'!$R$12,'Tela de entrada'!$S$15="",'Tela de entrada'!$O$15=2),1,IF(AND('Tela de entrada'!$R$12='Contrato Flexível Prioridade'!A425,'Tela de entrada'!$S$15="",'Tela de entrada'!$O$15=""),2,IF(AND(A425='Tela de entrada'!$N$12,'Tela de entrada'!$O$15=1),1,IF(AND('Tela de entrada'!$N$12='Contrato Flexível Prioridade'!A425,'Tela de entrada'!$O$15=2),2,IF(AND('Tela de entrada'!$N$12='Contrato Flexível Prioridade'!A425,'Tela de entrada'!$O$15="",'Tela de entrada'!$S$15&lt;&gt;1),1,IF(AND('Tela de entrada'!$N$12='Contrato Flexível Prioridade'!A425,'Tela de entrada'!$S$15=""),1,2)))))))</f>
        <v>1</v>
      </c>
      <c r="F425">
        <v>1</v>
      </c>
      <c r="G425">
        <v>424</v>
      </c>
      <c r="H425">
        <v>1</v>
      </c>
      <c r="I425" s="1">
        <f>INDEX('Tela de entrada'!$C$20:$C$763,MATCH(G425,'Tela de entrada'!$B$20:$B$763,0),1)</f>
        <v>5</v>
      </c>
      <c r="J425">
        <v>0</v>
      </c>
      <c r="K425">
        <f t="shared" si="38"/>
        <v>5</v>
      </c>
      <c r="L425" s="1">
        <f>SUMIFS('Contrato Flexível Percentual'!$R$2:$R$745,'Contrato Flexível Percentual'!$C$2:$C$745,'Contrato Flexível Prioridade'!F425,'Contrato Flexível Percentual'!$D$2:$D$745,'Contrato Flexível Prioridade'!G425)+SUMIFS('Contrato Firme'!N$2:N$745,'Contrato Firme'!$C$2:$C$745,'Contrato Flexível Prioridade'!F425,'Contrato Flexível Percentual'!$D$2:$D$745,'Contrato Flexível Prioridade'!G425)+'Tela de entrada'!$O$13+'Tela de entrada'!$S$13</f>
        <v>4.7836603258165944</v>
      </c>
      <c r="M425" s="1">
        <f t="shared" si="39"/>
        <v>0.21633967418340561</v>
      </c>
      <c r="N425" s="1">
        <f>IF(D425=1,'Tela de entrada'!$O$14-'Tela de entrada'!$O$13,'Tela de entrada'!$S$14-'Tela de entrada'!$S$13)</f>
        <v>15</v>
      </c>
      <c r="O425" s="1">
        <f t="shared" si="40"/>
        <v>0.21633967418340561</v>
      </c>
      <c r="P425" s="1">
        <f t="shared" si="41"/>
        <v>0.21633967418340561</v>
      </c>
      <c r="Q425" s="1">
        <f>IF(D425=1,'Tela de entrada'!$O$13+P425,'Tela de entrada'!$S$13+P425)</f>
        <v>0.21633967418340561</v>
      </c>
    </row>
    <row r="426" spans="1:17" x14ac:dyDescent="0.25">
      <c r="A426" t="str">
        <f t="shared" si="42"/>
        <v>Contrato 1</v>
      </c>
      <c r="B426" t="str">
        <f t="shared" si="43"/>
        <v>Contrato 1425</v>
      </c>
      <c r="C426">
        <v>1</v>
      </c>
      <c r="D426">
        <v>1</v>
      </c>
      <c r="E426">
        <f>IF(AND(A426='Tela de entrada'!$R$12,'Tela de entrada'!$S$15=1),1,IF(AND(A426='Tela de entrada'!$R$12,'Tela de entrada'!$S$15="",'Tela de entrada'!$O$15=2),1,IF(AND('Tela de entrada'!$R$12='Contrato Flexível Prioridade'!A426,'Tela de entrada'!$S$15="",'Tela de entrada'!$O$15=""),2,IF(AND(A426='Tela de entrada'!$N$12,'Tela de entrada'!$O$15=1),1,IF(AND('Tela de entrada'!$N$12='Contrato Flexível Prioridade'!A426,'Tela de entrada'!$O$15=2),2,IF(AND('Tela de entrada'!$N$12='Contrato Flexível Prioridade'!A426,'Tela de entrada'!$O$15="",'Tela de entrada'!$S$15&lt;&gt;1),1,IF(AND('Tela de entrada'!$N$12='Contrato Flexível Prioridade'!A426,'Tela de entrada'!$S$15=""),1,2)))))))</f>
        <v>1</v>
      </c>
      <c r="F426">
        <v>1</v>
      </c>
      <c r="G426">
        <v>425</v>
      </c>
      <c r="H426">
        <v>1</v>
      </c>
      <c r="I426" s="1">
        <f>INDEX('Tela de entrada'!$C$20:$C$763,MATCH(G426,'Tela de entrada'!$B$20:$B$763,0),1)</f>
        <v>48</v>
      </c>
      <c r="J426">
        <v>0</v>
      </c>
      <c r="K426">
        <f t="shared" si="38"/>
        <v>48</v>
      </c>
      <c r="L426" s="1">
        <f>SUMIFS('Contrato Flexível Percentual'!$R$2:$R$745,'Contrato Flexível Percentual'!$C$2:$C$745,'Contrato Flexível Prioridade'!F426,'Contrato Flexível Percentual'!$D$2:$D$745,'Contrato Flexível Prioridade'!G426)+SUMIFS('Contrato Firme'!N$2:N$745,'Contrato Firme'!$C$2:$C$745,'Contrato Flexível Prioridade'!F426,'Contrato Flexível Percentual'!$D$2:$D$745,'Contrato Flexível Prioridade'!G426)+'Tela de entrada'!$O$13+'Tela de entrada'!$S$13</f>
        <v>24.6</v>
      </c>
      <c r="M426" s="1">
        <f t="shared" si="39"/>
        <v>23.4</v>
      </c>
      <c r="N426" s="1">
        <f>IF(D426=1,'Tela de entrada'!$O$14-'Tela de entrada'!$O$13,'Tela de entrada'!$S$14-'Tela de entrada'!$S$13)</f>
        <v>15</v>
      </c>
      <c r="O426" s="1">
        <f t="shared" si="40"/>
        <v>23.4</v>
      </c>
      <c r="P426" s="1">
        <f t="shared" si="41"/>
        <v>15</v>
      </c>
      <c r="Q426" s="1">
        <f>IF(D426=1,'Tela de entrada'!$O$13+P426,'Tela de entrada'!$S$13+P426)</f>
        <v>15</v>
      </c>
    </row>
    <row r="427" spans="1:17" x14ac:dyDescent="0.25">
      <c r="A427" t="str">
        <f t="shared" si="42"/>
        <v>Contrato 1</v>
      </c>
      <c r="B427" t="str">
        <f t="shared" si="43"/>
        <v>Contrato 1426</v>
      </c>
      <c r="C427">
        <v>1</v>
      </c>
      <c r="D427">
        <v>1</v>
      </c>
      <c r="E427">
        <f>IF(AND(A427='Tela de entrada'!$R$12,'Tela de entrada'!$S$15=1),1,IF(AND(A427='Tela de entrada'!$R$12,'Tela de entrada'!$S$15="",'Tela de entrada'!$O$15=2),1,IF(AND('Tela de entrada'!$R$12='Contrato Flexível Prioridade'!A427,'Tela de entrada'!$S$15="",'Tela de entrada'!$O$15=""),2,IF(AND(A427='Tela de entrada'!$N$12,'Tela de entrada'!$O$15=1),1,IF(AND('Tela de entrada'!$N$12='Contrato Flexível Prioridade'!A427,'Tela de entrada'!$O$15=2),2,IF(AND('Tela de entrada'!$N$12='Contrato Flexível Prioridade'!A427,'Tela de entrada'!$O$15="",'Tela de entrada'!$S$15&lt;&gt;1),1,IF(AND('Tela de entrada'!$N$12='Contrato Flexível Prioridade'!A427,'Tela de entrada'!$S$15=""),1,2)))))))</f>
        <v>1</v>
      </c>
      <c r="F427">
        <v>1</v>
      </c>
      <c r="G427">
        <v>426</v>
      </c>
      <c r="H427">
        <v>1</v>
      </c>
      <c r="I427" s="1">
        <f>INDEX('Tela de entrada'!$C$20:$C$763,MATCH(G427,'Tela de entrada'!$B$20:$B$763,0),1)</f>
        <v>44</v>
      </c>
      <c r="J427">
        <v>0</v>
      </c>
      <c r="K427">
        <f t="shared" si="38"/>
        <v>44</v>
      </c>
      <c r="L427" s="1">
        <f>SUMIFS('Contrato Flexível Percentual'!$R$2:$R$745,'Contrato Flexível Percentual'!$C$2:$C$745,'Contrato Flexível Prioridade'!F427,'Contrato Flexível Percentual'!$D$2:$D$745,'Contrato Flexível Prioridade'!G427)+SUMIFS('Contrato Firme'!N$2:N$745,'Contrato Firme'!$C$2:$C$745,'Contrato Flexível Prioridade'!F427,'Contrato Flexível Percentual'!$D$2:$D$745,'Contrato Flexível Prioridade'!G427)+'Tela de entrada'!$O$13+'Tela de entrada'!$S$13</f>
        <v>23.8</v>
      </c>
      <c r="M427" s="1">
        <f t="shared" si="39"/>
        <v>20.2</v>
      </c>
      <c r="N427" s="1">
        <f>IF(D427=1,'Tela de entrada'!$O$14-'Tela de entrada'!$O$13,'Tela de entrada'!$S$14-'Tela de entrada'!$S$13)</f>
        <v>15</v>
      </c>
      <c r="O427" s="1">
        <f t="shared" si="40"/>
        <v>20.2</v>
      </c>
      <c r="P427" s="1">
        <f t="shared" si="41"/>
        <v>15</v>
      </c>
      <c r="Q427" s="1">
        <f>IF(D427=1,'Tela de entrada'!$O$13+P427,'Tela de entrada'!$S$13+P427)</f>
        <v>15</v>
      </c>
    </row>
    <row r="428" spans="1:17" x14ac:dyDescent="0.25">
      <c r="A428" t="str">
        <f t="shared" si="42"/>
        <v>Contrato 1</v>
      </c>
      <c r="B428" t="str">
        <f t="shared" si="43"/>
        <v>Contrato 1427</v>
      </c>
      <c r="C428">
        <v>1</v>
      </c>
      <c r="D428">
        <v>1</v>
      </c>
      <c r="E428">
        <f>IF(AND(A428='Tela de entrada'!$R$12,'Tela de entrada'!$S$15=1),1,IF(AND(A428='Tela de entrada'!$R$12,'Tela de entrada'!$S$15="",'Tela de entrada'!$O$15=2),1,IF(AND('Tela de entrada'!$R$12='Contrato Flexível Prioridade'!A428,'Tela de entrada'!$S$15="",'Tela de entrada'!$O$15=""),2,IF(AND(A428='Tela de entrada'!$N$12,'Tela de entrada'!$O$15=1),1,IF(AND('Tela de entrada'!$N$12='Contrato Flexível Prioridade'!A428,'Tela de entrada'!$O$15=2),2,IF(AND('Tela de entrada'!$N$12='Contrato Flexível Prioridade'!A428,'Tela de entrada'!$O$15="",'Tela de entrada'!$S$15&lt;&gt;1),1,IF(AND('Tela de entrada'!$N$12='Contrato Flexível Prioridade'!A428,'Tela de entrada'!$S$15=""),1,2)))))))</f>
        <v>1</v>
      </c>
      <c r="F428">
        <v>1</v>
      </c>
      <c r="G428">
        <v>427</v>
      </c>
      <c r="H428">
        <v>1</v>
      </c>
      <c r="I428" s="1">
        <f>INDEX('Tela de entrada'!$C$20:$C$763,MATCH(G428,'Tela de entrada'!$B$20:$B$763,0),1)</f>
        <v>32</v>
      </c>
      <c r="J428">
        <v>0</v>
      </c>
      <c r="K428">
        <f t="shared" si="38"/>
        <v>32</v>
      </c>
      <c r="L428" s="1">
        <f>SUMIFS('Contrato Flexível Percentual'!$R$2:$R$745,'Contrato Flexível Percentual'!$C$2:$C$745,'Contrato Flexível Prioridade'!F428,'Contrato Flexível Percentual'!$D$2:$D$745,'Contrato Flexível Prioridade'!G428)+SUMIFS('Contrato Firme'!N$2:N$745,'Contrato Firme'!$C$2:$C$745,'Contrato Flexível Prioridade'!F428,'Contrato Flexível Percentual'!$D$2:$D$745,'Contrato Flexível Prioridade'!G428)+'Tela de entrada'!$O$13+'Tela de entrada'!$S$13</f>
        <v>18.50618436406068</v>
      </c>
      <c r="M428" s="1">
        <f t="shared" si="39"/>
        <v>13.49381563593932</v>
      </c>
      <c r="N428" s="1">
        <f>IF(D428=1,'Tela de entrada'!$O$14-'Tela de entrada'!$O$13,'Tela de entrada'!$S$14-'Tela de entrada'!$S$13)</f>
        <v>15</v>
      </c>
      <c r="O428" s="1">
        <f t="shared" si="40"/>
        <v>13.49381563593932</v>
      </c>
      <c r="P428" s="1">
        <f t="shared" si="41"/>
        <v>13.49381563593932</v>
      </c>
      <c r="Q428" s="1">
        <f>IF(D428=1,'Tela de entrada'!$O$13+P428,'Tela de entrada'!$S$13+P428)</f>
        <v>13.49381563593932</v>
      </c>
    </row>
    <row r="429" spans="1:17" x14ac:dyDescent="0.25">
      <c r="A429" t="str">
        <f t="shared" si="42"/>
        <v>Contrato 1</v>
      </c>
      <c r="B429" t="str">
        <f t="shared" si="43"/>
        <v>Contrato 1428</v>
      </c>
      <c r="C429">
        <v>1</v>
      </c>
      <c r="D429">
        <v>1</v>
      </c>
      <c r="E429">
        <f>IF(AND(A429='Tela de entrada'!$R$12,'Tela de entrada'!$S$15=1),1,IF(AND(A429='Tela de entrada'!$R$12,'Tela de entrada'!$S$15="",'Tela de entrada'!$O$15=2),1,IF(AND('Tela de entrada'!$R$12='Contrato Flexível Prioridade'!A429,'Tela de entrada'!$S$15="",'Tela de entrada'!$O$15=""),2,IF(AND(A429='Tela de entrada'!$N$12,'Tela de entrada'!$O$15=1),1,IF(AND('Tela de entrada'!$N$12='Contrato Flexível Prioridade'!A429,'Tela de entrada'!$O$15=2),2,IF(AND('Tela de entrada'!$N$12='Contrato Flexível Prioridade'!A429,'Tela de entrada'!$O$15="",'Tela de entrada'!$S$15&lt;&gt;1),1,IF(AND('Tela de entrada'!$N$12='Contrato Flexível Prioridade'!A429,'Tela de entrada'!$S$15=""),1,2)))))))</f>
        <v>1</v>
      </c>
      <c r="F429">
        <v>1</v>
      </c>
      <c r="G429">
        <v>428</v>
      </c>
      <c r="H429">
        <v>1</v>
      </c>
      <c r="I429" s="1">
        <f>INDEX('Tela de entrada'!$C$20:$C$763,MATCH(G429,'Tela de entrada'!$B$20:$B$763,0),1)</f>
        <v>24</v>
      </c>
      <c r="J429">
        <v>0</v>
      </c>
      <c r="K429">
        <f t="shared" si="38"/>
        <v>24</v>
      </c>
      <c r="L429" s="1">
        <f>SUMIFS('Contrato Flexível Percentual'!$R$2:$R$745,'Contrato Flexível Percentual'!$C$2:$C$745,'Contrato Flexível Prioridade'!F429,'Contrato Flexível Percentual'!$D$2:$D$745,'Contrato Flexível Prioridade'!G429)+SUMIFS('Contrato Firme'!N$2:N$745,'Contrato Firme'!$C$2:$C$745,'Contrato Flexível Prioridade'!F429,'Contrato Flexível Percentual'!$D$2:$D$745,'Contrato Flexível Prioridade'!G429)+'Tela de entrada'!$O$13+'Tela de entrada'!$S$13</f>
        <v>14.124532124863197</v>
      </c>
      <c r="M429" s="1">
        <f t="shared" si="39"/>
        <v>9.8754678751368026</v>
      </c>
      <c r="N429" s="1">
        <f>IF(D429=1,'Tela de entrada'!$O$14-'Tela de entrada'!$O$13,'Tela de entrada'!$S$14-'Tela de entrada'!$S$13)</f>
        <v>15</v>
      </c>
      <c r="O429" s="1">
        <f t="shared" si="40"/>
        <v>9.8754678751368026</v>
      </c>
      <c r="P429" s="1">
        <f t="shared" si="41"/>
        <v>9.8754678751368026</v>
      </c>
      <c r="Q429" s="1">
        <f>IF(D429=1,'Tela de entrada'!$O$13+P429,'Tela de entrada'!$S$13+P429)</f>
        <v>9.8754678751368026</v>
      </c>
    </row>
    <row r="430" spans="1:17" x14ac:dyDescent="0.25">
      <c r="A430" t="str">
        <f t="shared" si="42"/>
        <v>Contrato 1</v>
      </c>
      <c r="B430" t="str">
        <f t="shared" si="43"/>
        <v>Contrato 1429</v>
      </c>
      <c r="C430">
        <v>1</v>
      </c>
      <c r="D430">
        <v>1</v>
      </c>
      <c r="E430">
        <f>IF(AND(A430='Tela de entrada'!$R$12,'Tela de entrada'!$S$15=1),1,IF(AND(A430='Tela de entrada'!$R$12,'Tela de entrada'!$S$15="",'Tela de entrada'!$O$15=2),1,IF(AND('Tela de entrada'!$R$12='Contrato Flexível Prioridade'!A430,'Tela de entrada'!$S$15="",'Tela de entrada'!$O$15=""),2,IF(AND(A430='Tela de entrada'!$N$12,'Tela de entrada'!$O$15=1),1,IF(AND('Tela de entrada'!$N$12='Contrato Flexível Prioridade'!A430,'Tela de entrada'!$O$15=2),2,IF(AND('Tela de entrada'!$N$12='Contrato Flexível Prioridade'!A430,'Tela de entrada'!$O$15="",'Tela de entrada'!$S$15&lt;&gt;1),1,IF(AND('Tela de entrada'!$N$12='Contrato Flexível Prioridade'!A430,'Tela de entrada'!$S$15=""),1,2)))))))</f>
        <v>1</v>
      </c>
      <c r="F430">
        <v>1</v>
      </c>
      <c r="G430">
        <v>429</v>
      </c>
      <c r="H430">
        <v>1</v>
      </c>
      <c r="I430" s="1">
        <f>INDEX('Tela de entrada'!$C$20:$C$763,MATCH(G430,'Tela de entrada'!$B$20:$B$763,0),1)</f>
        <v>14</v>
      </c>
      <c r="J430">
        <v>0</v>
      </c>
      <c r="K430">
        <f t="shared" si="38"/>
        <v>14</v>
      </c>
      <c r="L430" s="1">
        <f>SUMIFS('Contrato Flexível Percentual'!$R$2:$R$745,'Contrato Flexível Percentual'!$C$2:$C$745,'Contrato Flexível Prioridade'!F430,'Contrato Flexível Percentual'!$D$2:$D$745,'Contrato Flexível Prioridade'!G430)+SUMIFS('Contrato Firme'!N$2:N$745,'Contrato Firme'!$C$2:$C$745,'Contrato Flexível Prioridade'!F430,'Contrato Flexível Percentual'!$D$2:$D$745,'Contrato Flexível Prioridade'!G430)+'Tela de entrada'!$O$13+'Tela de entrada'!$S$13</f>
        <v>8.6474668258663421</v>
      </c>
      <c r="M430" s="1">
        <f t="shared" si="39"/>
        <v>5.3525331741336579</v>
      </c>
      <c r="N430" s="1">
        <f>IF(D430=1,'Tela de entrada'!$O$14-'Tela de entrada'!$O$13,'Tela de entrada'!$S$14-'Tela de entrada'!$S$13)</f>
        <v>15</v>
      </c>
      <c r="O430" s="1">
        <f t="shared" si="40"/>
        <v>5.3525331741336579</v>
      </c>
      <c r="P430" s="1">
        <f t="shared" si="41"/>
        <v>5.3525331741336579</v>
      </c>
      <c r="Q430" s="1">
        <f>IF(D430=1,'Tela de entrada'!$O$13+P430,'Tela de entrada'!$S$13+P430)</f>
        <v>5.3525331741336579</v>
      </c>
    </row>
    <row r="431" spans="1:17" x14ac:dyDescent="0.25">
      <c r="A431" t="str">
        <f t="shared" si="42"/>
        <v>Contrato 1</v>
      </c>
      <c r="B431" t="str">
        <f t="shared" si="43"/>
        <v>Contrato 1430</v>
      </c>
      <c r="C431">
        <v>1</v>
      </c>
      <c r="D431">
        <v>1</v>
      </c>
      <c r="E431">
        <f>IF(AND(A431='Tela de entrada'!$R$12,'Tela de entrada'!$S$15=1),1,IF(AND(A431='Tela de entrada'!$R$12,'Tela de entrada'!$S$15="",'Tela de entrada'!$O$15=2),1,IF(AND('Tela de entrada'!$R$12='Contrato Flexível Prioridade'!A431,'Tela de entrada'!$S$15="",'Tela de entrada'!$O$15=""),2,IF(AND(A431='Tela de entrada'!$N$12,'Tela de entrada'!$O$15=1),1,IF(AND('Tela de entrada'!$N$12='Contrato Flexível Prioridade'!A431,'Tela de entrada'!$O$15=2),2,IF(AND('Tela de entrada'!$N$12='Contrato Flexível Prioridade'!A431,'Tela de entrada'!$O$15="",'Tela de entrada'!$S$15&lt;&gt;1),1,IF(AND('Tela de entrada'!$N$12='Contrato Flexível Prioridade'!A431,'Tela de entrada'!$S$15=""),1,2)))))))</f>
        <v>1</v>
      </c>
      <c r="F431">
        <v>1</v>
      </c>
      <c r="G431">
        <v>430</v>
      </c>
      <c r="H431">
        <v>1</v>
      </c>
      <c r="I431" s="1">
        <f>INDEX('Tela de entrada'!$C$20:$C$763,MATCH(G431,'Tela de entrada'!$B$20:$B$763,0),1)</f>
        <v>18</v>
      </c>
      <c r="J431">
        <v>0</v>
      </c>
      <c r="K431">
        <f t="shared" si="38"/>
        <v>18</v>
      </c>
      <c r="L431" s="1">
        <f>SUMIFS('Contrato Flexível Percentual'!$R$2:$R$745,'Contrato Flexível Percentual'!$C$2:$C$745,'Contrato Flexível Prioridade'!F431,'Contrato Flexível Percentual'!$D$2:$D$745,'Contrato Flexível Prioridade'!G431)+SUMIFS('Contrato Firme'!N$2:N$745,'Contrato Firme'!$C$2:$C$745,'Contrato Flexível Prioridade'!F431,'Contrato Flexível Percentual'!$D$2:$D$745,'Contrato Flexível Prioridade'!G431)+'Tela de entrada'!$O$13+'Tela de entrada'!$S$13</f>
        <v>10.838292945465083</v>
      </c>
      <c r="M431" s="1">
        <f t="shared" si="39"/>
        <v>7.1617070545349168</v>
      </c>
      <c r="N431" s="1">
        <f>IF(D431=1,'Tela de entrada'!$O$14-'Tela de entrada'!$O$13,'Tela de entrada'!$S$14-'Tela de entrada'!$S$13)</f>
        <v>15</v>
      </c>
      <c r="O431" s="1">
        <f t="shared" si="40"/>
        <v>7.1617070545349168</v>
      </c>
      <c r="P431" s="1">
        <f t="shared" si="41"/>
        <v>7.1617070545349168</v>
      </c>
      <c r="Q431" s="1">
        <f>IF(D431=1,'Tela de entrada'!$O$13+P431,'Tela de entrada'!$S$13+P431)</f>
        <v>7.1617070545349168</v>
      </c>
    </row>
    <row r="432" spans="1:17" x14ac:dyDescent="0.25">
      <c r="A432" t="str">
        <f t="shared" si="42"/>
        <v>Contrato 1</v>
      </c>
      <c r="B432" t="str">
        <f t="shared" si="43"/>
        <v>Contrato 1431</v>
      </c>
      <c r="C432">
        <v>1</v>
      </c>
      <c r="D432">
        <v>1</v>
      </c>
      <c r="E432">
        <f>IF(AND(A432='Tela de entrada'!$R$12,'Tela de entrada'!$S$15=1),1,IF(AND(A432='Tela de entrada'!$R$12,'Tela de entrada'!$S$15="",'Tela de entrada'!$O$15=2),1,IF(AND('Tela de entrada'!$R$12='Contrato Flexível Prioridade'!A432,'Tela de entrada'!$S$15="",'Tela de entrada'!$O$15=""),2,IF(AND(A432='Tela de entrada'!$N$12,'Tela de entrada'!$O$15=1),1,IF(AND('Tela de entrada'!$N$12='Contrato Flexível Prioridade'!A432,'Tela de entrada'!$O$15=2),2,IF(AND('Tela de entrada'!$N$12='Contrato Flexível Prioridade'!A432,'Tela de entrada'!$O$15="",'Tela de entrada'!$S$15&lt;&gt;1),1,IF(AND('Tela de entrada'!$N$12='Contrato Flexível Prioridade'!A432,'Tela de entrada'!$S$15=""),1,2)))))))</f>
        <v>1</v>
      </c>
      <c r="F432">
        <v>1</v>
      </c>
      <c r="G432">
        <v>431</v>
      </c>
      <c r="H432">
        <v>1</v>
      </c>
      <c r="I432" s="1">
        <f>INDEX('Tela de entrada'!$C$20:$C$763,MATCH(G432,'Tela de entrada'!$B$20:$B$763,0),1)</f>
        <v>50</v>
      </c>
      <c r="J432">
        <v>0</v>
      </c>
      <c r="K432">
        <f t="shared" si="38"/>
        <v>50</v>
      </c>
      <c r="L432" s="1">
        <f>SUMIFS('Contrato Flexível Percentual'!$R$2:$R$745,'Contrato Flexível Percentual'!$C$2:$C$745,'Contrato Flexível Prioridade'!F432,'Contrato Flexível Percentual'!$D$2:$D$745,'Contrato Flexível Prioridade'!G432)+SUMIFS('Contrato Firme'!N$2:N$745,'Contrato Firme'!$C$2:$C$745,'Contrato Flexível Prioridade'!F432,'Contrato Flexível Percentual'!$D$2:$D$745,'Contrato Flexível Prioridade'!G432)+'Tela de entrada'!$O$13+'Tela de entrada'!$S$13</f>
        <v>25</v>
      </c>
      <c r="M432" s="1">
        <f t="shared" si="39"/>
        <v>25</v>
      </c>
      <c r="N432" s="1">
        <f>IF(D432=1,'Tela de entrada'!$O$14-'Tela de entrada'!$O$13,'Tela de entrada'!$S$14-'Tela de entrada'!$S$13)</f>
        <v>15</v>
      </c>
      <c r="O432" s="1">
        <f t="shared" si="40"/>
        <v>25</v>
      </c>
      <c r="P432" s="1">
        <f t="shared" si="41"/>
        <v>15</v>
      </c>
      <c r="Q432" s="1">
        <f>IF(D432=1,'Tela de entrada'!$O$13+P432,'Tela de entrada'!$S$13+P432)</f>
        <v>15</v>
      </c>
    </row>
    <row r="433" spans="1:17" x14ac:dyDescent="0.25">
      <c r="A433" t="str">
        <f t="shared" si="42"/>
        <v>Contrato 1</v>
      </c>
      <c r="B433" t="str">
        <f t="shared" si="43"/>
        <v>Contrato 1432</v>
      </c>
      <c r="C433">
        <v>1</v>
      </c>
      <c r="D433">
        <v>1</v>
      </c>
      <c r="E433">
        <f>IF(AND(A433='Tela de entrada'!$R$12,'Tela de entrada'!$S$15=1),1,IF(AND(A433='Tela de entrada'!$R$12,'Tela de entrada'!$S$15="",'Tela de entrada'!$O$15=2),1,IF(AND('Tela de entrada'!$R$12='Contrato Flexível Prioridade'!A433,'Tela de entrada'!$S$15="",'Tela de entrada'!$O$15=""),2,IF(AND(A433='Tela de entrada'!$N$12,'Tela de entrada'!$O$15=1),1,IF(AND('Tela de entrada'!$N$12='Contrato Flexível Prioridade'!A433,'Tela de entrada'!$O$15=2),2,IF(AND('Tela de entrada'!$N$12='Contrato Flexível Prioridade'!A433,'Tela de entrada'!$O$15="",'Tela de entrada'!$S$15&lt;&gt;1),1,IF(AND('Tela de entrada'!$N$12='Contrato Flexível Prioridade'!A433,'Tela de entrada'!$S$15=""),1,2)))))))</f>
        <v>1</v>
      </c>
      <c r="F433">
        <v>1</v>
      </c>
      <c r="G433">
        <v>432</v>
      </c>
      <c r="H433">
        <v>1</v>
      </c>
      <c r="I433" s="1">
        <f>INDEX('Tela de entrada'!$C$20:$C$763,MATCH(G433,'Tela de entrada'!$B$20:$B$763,0),1)</f>
        <v>7</v>
      </c>
      <c r="J433">
        <v>0</v>
      </c>
      <c r="K433">
        <f t="shared" si="38"/>
        <v>7</v>
      </c>
      <c r="L433" s="1">
        <f>SUMIFS('Contrato Flexível Percentual'!$R$2:$R$745,'Contrato Flexível Percentual'!$C$2:$C$745,'Contrato Flexível Prioridade'!F433,'Contrato Flexível Percentual'!$D$2:$D$745,'Contrato Flexível Prioridade'!G433)+SUMIFS('Contrato Firme'!N$2:N$745,'Contrato Firme'!$C$2:$C$745,'Contrato Flexível Prioridade'!F433,'Contrato Flexível Percentual'!$D$2:$D$745,'Contrato Flexível Prioridade'!G433)+'Tela de entrada'!$O$13+'Tela de entrada'!$S$13</f>
        <v>5.1836603258165947</v>
      </c>
      <c r="M433" s="1">
        <f t="shared" si="39"/>
        <v>1.8163396741834053</v>
      </c>
      <c r="N433" s="1">
        <f>IF(D433=1,'Tela de entrada'!$O$14-'Tela de entrada'!$O$13,'Tela de entrada'!$S$14-'Tela de entrada'!$S$13)</f>
        <v>15</v>
      </c>
      <c r="O433" s="1">
        <f t="shared" si="40"/>
        <v>1.8163396741834053</v>
      </c>
      <c r="P433" s="1">
        <f t="shared" si="41"/>
        <v>1.8163396741834053</v>
      </c>
      <c r="Q433" s="1">
        <f>IF(D433=1,'Tela de entrada'!$O$13+P433,'Tela de entrada'!$S$13+P433)</f>
        <v>1.8163396741834053</v>
      </c>
    </row>
    <row r="434" spans="1:17" x14ac:dyDescent="0.25">
      <c r="A434" t="str">
        <f t="shared" si="42"/>
        <v>Contrato 1</v>
      </c>
      <c r="B434" t="str">
        <f t="shared" si="43"/>
        <v>Contrato 1433</v>
      </c>
      <c r="C434">
        <v>1</v>
      </c>
      <c r="D434">
        <v>1</v>
      </c>
      <c r="E434">
        <f>IF(AND(A434='Tela de entrada'!$R$12,'Tela de entrada'!$S$15=1),1,IF(AND(A434='Tela de entrada'!$R$12,'Tela de entrada'!$S$15="",'Tela de entrada'!$O$15=2),1,IF(AND('Tela de entrada'!$R$12='Contrato Flexível Prioridade'!A434,'Tela de entrada'!$S$15="",'Tela de entrada'!$O$15=""),2,IF(AND(A434='Tela de entrada'!$N$12,'Tela de entrada'!$O$15=1),1,IF(AND('Tela de entrada'!$N$12='Contrato Flexível Prioridade'!A434,'Tela de entrada'!$O$15=2),2,IF(AND('Tela de entrada'!$N$12='Contrato Flexível Prioridade'!A434,'Tela de entrada'!$O$15="",'Tela de entrada'!$S$15&lt;&gt;1),1,IF(AND('Tela de entrada'!$N$12='Contrato Flexível Prioridade'!A434,'Tela de entrada'!$S$15=""),1,2)))))))</f>
        <v>1</v>
      </c>
      <c r="F434">
        <v>1</v>
      </c>
      <c r="G434">
        <v>433</v>
      </c>
      <c r="H434">
        <v>1</v>
      </c>
      <c r="I434" s="1">
        <f>INDEX('Tela de entrada'!$C$20:$C$763,MATCH(G434,'Tela de entrada'!$B$20:$B$763,0),1)</f>
        <v>50</v>
      </c>
      <c r="J434">
        <v>0</v>
      </c>
      <c r="K434">
        <f t="shared" si="38"/>
        <v>50</v>
      </c>
      <c r="L434" s="1">
        <f>SUMIFS('Contrato Flexível Percentual'!$R$2:$R$745,'Contrato Flexível Percentual'!$C$2:$C$745,'Contrato Flexível Prioridade'!F434,'Contrato Flexível Percentual'!$D$2:$D$745,'Contrato Flexível Prioridade'!G434)+SUMIFS('Contrato Firme'!N$2:N$745,'Contrato Firme'!$C$2:$C$745,'Contrato Flexível Prioridade'!F434,'Contrato Flexível Percentual'!$D$2:$D$745,'Contrato Flexível Prioridade'!G434)+'Tela de entrada'!$O$13+'Tela de entrada'!$S$13</f>
        <v>25</v>
      </c>
      <c r="M434" s="1">
        <f t="shared" si="39"/>
        <v>25</v>
      </c>
      <c r="N434" s="1">
        <f>IF(D434=1,'Tela de entrada'!$O$14-'Tela de entrada'!$O$13,'Tela de entrada'!$S$14-'Tela de entrada'!$S$13)</f>
        <v>15</v>
      </c>
      <c r="O434" s="1">
        <f t="shared" si="40"/>
        <v>25</v>
      </c>
      <c r="P434" s="1">
        <f t="shared" si="41"/>
        <v>15</v>
      </c>
      <c r="Q434" s="1">
        <f>IF(D434=1,'Tela de entrada'!$O$13+P434,'Tela de entrada'!$S$13+P434)</f>
        <v>15</v>
      </c>
    </row>
    <row r="435" spans="1:17" x14ac:dyDescent="0.25">
      <c r="A435" t="str">
        <f t="shared" si="42"/>
        <v>Contrato 1</v>
      </c>
      <c r="B435" t="str">
        <f t="shared" si="43"/>
        <v>Contrato 1434</v>
      </c>
      <c r="C435">
        <v>1</v>
      </c>
      <c r="D435">
        <v>1</v>
      </c>
      <c r="E435">
        <f>IF(AND(A435='Tela de entrada'!$R$12,'Tela de entrada'!$S$15=1),1,IF(AND(A435='Tela de entrada'!$R$12,'Tela de entrada'!$S$15="",'Tela de entrada'!$O$15=2),1,IF(AND('Tela de entrada'!$R$12='Contrato Flexível Prioridade'!A435,'Tela de entrada'!$S$15="",'Tela de entrada'!$O$15=""),2,IF(AND(A435='Tela de entrada'!$N$12,'Tela de entrada'!$O$15=1),1,IF(AND('Tela de entrada'!$N$12='Contrato Flexível Prioridade'!A435,'Tela de entrada'!$O$15=2),2,IF(AND('Tela de entrada'!$N$12='Contrato Flexível Prioridade'!A435,'Tela de entrada'!$O$15="",'Tela de entrada'!$S$15&lt;&gt;1),1,IF(AND('Tela de entrada'!$N$12='Contrato Flexível Prioridade'!A435,'Tela de entrada'!$S$15=""),1,2)))))))</f>
        <v>1</v>
      </c>
      <c r="F435">
        <v>1</v>
      </c>
      <c r="G435">
        <v>434</v>
      </c>
      <c r="H435">
        <v>1</v>
      </c>
      <c r="I435" s="1">
        <f>INDEX('Tela de entrada'!$C$20:$C$763,MATCH(G435,'Tela de entrada'!$B$20:$B$763,0),1)</f>
        <v>18</v>
      </c>
      <c r="J435">
        <v>0</v>
      </c>
      <c r="K435">
        <f t="shared" si="38"/>
        <v>18</v>
      </c>
      <c r="L435" s="1">
        <f>SUMIFS('Contrato Flexível Percentual'!$R$2:$R$745,'Contrato Flexível Percentual'!$C$2:$C$745,'Contrato Flexível Prioridade'!F435,'Contrato Flexível Percentual'!$D$2:$D$745,'Contrato Flexível Prioridade'!G435)+SUMIFS('Contrato Firme'!N$2:N$745,'Contrato Firme'!$C$2:$C$745,'Contrato Flexível Prioridade'!F435,'Contrato Flexível Percentual'!$D$2:$D$745,'Contrato Flexível Prioridade'!G435)+'Tela de entrada'!$O$13+'Tela de entrada'!$S$13</f>
        <v>10.838292945465083</v>
      </c>
      <c r="M435" s="1">
        <f t="shared" si="39"/>
        <v>7.1617070545349168</v>
      </c>
      <c r="N435" s="1">
        <f>IF(D435=1,'Tela de entrada'!$O$14-'Tela de entrada'!$O$13,'Tela de entrada'!$S$14-'Tela de entrada'!$S$13)</f>
        <v>15</v>
      </c>
      <c r="O435" s="1">
        <f t="shared" si="40"/>
        <v>7.1617070545349168</v>
      </c>
      <c r="P435" s="1">
        <f t="shared" si="41"/>
        <v>7.1617070545349168</v>
      </c>
      <c r="Q435" s="1">
        <f>IF(D435=1,'Tela de entrada'!$O$13+P435,'Tela de entrada'!$S$13+P435)</f>
        <v>7.1617070545349168</v>
      </c>
    </row>
    <row r="436" spans="1:17" x14ac:dyDescent="0.25">
      <c r="A436" t="str">
        <f t="shared" si="42"/>
        <v>Contrato 1</v>
      </c>
      <c r="B436" t="str">
        <f t="shared" si="43"/>
        <v>Contrato 1435</v>
      </c>
      <c r="C436">
        <v>1</v>
      </c>
      <c r="D436">
        <v>1</v>
      </c>
      <c r="E436">
        <f>IF(AND(A436='Tela de entrada'!$R$12,'Tela de entrada'!$S$15=1),1,IF(AND(A436='Tela de entrada'!$R$12,'Tela de entrada'!$S$15="",'Tela de entrada'!$O$15=2),1,IF(AND('Tela de entrada'!$R$12='Contrato Flexível Prioridade'!A436,'Tela de entrada'!$S$15="",'Tela de entrada'!$O$15=""),2,IF(AND(A436='Tela de entrada'!$N$12,'Tela de entrada'!$O$15=1),1,IF(AND('Tela de entrada'!$N$12='Contrato Flexível Prioridade'!A436,'Tela de entrada'!$O$15=2),2,IF(AND('Tela de entrada'!$N$12='Contrato Flexível Prioridade'!A436,'Tela de entrada'!$O$15="",'Tela de entrada'!$S$15&lt;&gt;1),1,IF(AND('Tela de entrada'!$N$12='Contrato Flexível Prioridade'!A436,'Tela de entrada'!$S$15=""),1,2)))))))</f>
        <v>1</v>
      </c>
      <c r="F436">
        <v>1</v>
      </c>
      <c r="G436">
        <v>435</v>
      </c>
      <c r="H436">
        <v>1</v>
      </c>
      <c r="I436" s="1">
        <f>INDEX('Tela de entrada'!$C$20:$C$763,MATCH(G436,'Tela de entrada'!$B$20:$B$763,0),1)</f>
        <v>11</v>
      </c>
      <c r="J436">
        <v>0</v>
      </c>
      <c r="K436">
        <f t="shared" si="38"/>
        <v>11</v>
      </c>
      <c r="L436" s="1">
        <f>SUMIFS('Contrato Flexível Percentual'!$R$2:$R$745,'Contrato Flexível Percentual'!$C$2:$C$745,'Contrato Flexível Prioridade'!F436,'Contrato Flexível Percentual'!$D$2:$D$745,'Contrato Flexível Prioridade'!G436)+SUMIFS('Contrato Firme'!N$2:N$745,'Contrato Firme'!$C$2:$C$745,'Contrato Flexível Prioridade'!F436,'Contrato Flexível Percentual'!$D$2:$D$745,'Contrato Flexível Prioridade'!G436)+'Tela de entrada'!$O$13+'Tela de entrada'!$S$13</f>
        <v>7.0043472361672849</v>
      </c>
      <c r="M436" s="1">
        <f t="shared" si="39"/>
        <v>3.9956527638327151</v>
      </c>
      <c r="N436" s="1">
        <f>IF(D436=1,'Tela de entrada'!$O$14-'Tela de entrada'!$O$13,'Tela de entrada'!$S$14-'Tela de entrada'!$S$13)</f>
        <v>15</v>
      </c>
      <c r="O436" s="1">
        <f t="shared" si="40"/>
        <v>3.9956527638327151</v>
      </c>
      <c r="P436" s="1">
        <f t="shared" si="41"/>
        <v>3.9956527638327151</v>
      </c>
      <c r="Q436" s="1">
        <f>IF(D436=1,'Tela de entrada'!$O$13+P436,'Tela de entrada'!$S$13+P436)</f>
        <v>3.9956527638327151</v>
      </c>
    </row>
    <row r="437" spans="1:17" x14ac:dyDescent="0.25">
      <c r="A437" t="str">
        <f t="shared" si="42"/>
        <v>Contrato 1</v>
      </c>
      <c r="B437" t="str">
        <f t="shared" si="43"/>
        <v>Contrato 1436</v>
      </c>
      <c r="C437">
        <v>1</v>
      </c>
      <c r="D437">
        <v>1</v>
      </c>
      <c r="E437">
        <f>IF(AND(A437='Tela de entrada'!$R$12,'Tela de entrada'!$S$15=1),1,IF(AND(A437='Tela de entrada'!$R$12,'Tela de entrada'!$S$15="",'Tela de entrada'!$O$15=2),1,IF(AND('Tela de entrada'!$R$12='Contrato Flexível Prioridade'!A437,'Tela de entrada'!$S$15="",'Tela de entrada'!$O$15=""),2,IF(AND(A437='Tela de entrada'!$N$12,'Tela de entrada'!$O$15=1),1,IF(AND('Tela de entrada'!$N$12='Contrato Flexível Prioridade'!A437,'Tela de entrada'!$O$15=2),2,IF(AND('Tela de entrada'!$N$12='Contrato Flexível Prioridade'!A437,'Tela de entrada'!$O$15="",'Tela de entrada'!$S$15&lt;&gt;1),1,IF(AND('Tela de entrada'!$N$12='Contrato Flexível Prioridade'!A437,'Tela de entrada'!$S$15=""),1,2)))))))</f>
        <v>1</v>
      </c>
      <c r="F437">
        <v>1</v>
      </c>
      <c r="G437">
        <v>436</v>
      </c>
      <c r="H437">
        <v>1</v>
      </c>
      <c r="I437" s="1">
        <f>INDEX('Tela de entrada'!$C$20:$C$763,MATCH(G437,'Tela de entrada'!$B$20:$B$763,0),1)</f>
        <v>29</v>
      </c>
      <c r="J437">
        <v>0</v>
      </c>
      <c r="K437">
        <f t="shared" si="38"/>
        <v>29</v>
      </c>
      <c r="L437" s="1">
        <f>SUMIFS('Contrato Flexível Percentual'!$R$2:$R$745,'Contrato Flexível Percentual'!$C$2:$C$745,'Contrato Flexível Prioridade'!F437,'Contrato Flexível Percentual'!$D$2:$D$745,'Contrato Flexível Prioridade'!G437)+SUMIFS('Contrato Firme'!N$2:N$745,'Contrato Firme'!$C$2:$C$745,'Contrato Flexível Prioridade'!F437,'Contrato Flexível Percentual'!$D$2:$D$745,'Contrato Flexível Prioridade'!G437)+'Tela de entrada'!$O$13+'Tela de entrada'!$S$13</f>
        <v>16.863064774361622</v>
      </c>
      <c r="M437" s="1">
        <f t="shared" si="39"/>
        <v>12.136935225638378</v>
      </c>
      <c r="N437" s="1">
        <f>IF(D437=1,'Tela de entrada'!$O$14-'Tela de entrada'!$O$13,'Tela de entrada'!$S$14-'Tela de entrada'!$S$13)</f>
        <v>15</v>
      </c>
      <c r="O437" s="1">
        <f t="shared" si="40"/>
        <v>12.136935225638378</v>
      </c>
      <c r="P437" s="1">
        <f t="shared" si="41"/>
        <v>12.136935225638378</v>
      </c>
      <c r="Q437" s="1">
        <f>IF(D437=1,'Tela de entrada'!$O$13+P437,'Tela de entrada'!$S$13+P437)</f>
        <v>12.136935225638378</v>
      </c>
    </row>
    <row r="438" spans="1:17" x14ac:dyDescent="0.25">
      <c r="A438" t="str">
        <f t="shared" si="42"/>
        <v>Contrato 1</v>
      </c>
      <c r="B438" t="str">
        <f t="shared" si="43"/>
        <v>Contrato 1437</v>
      </c>
      <c r="C438">
        <v>1</v>
      </c>
      <c r="D438">
        <v>1</v>
      </c>
      <c r="E438">
        <f>IF(AND(A438='Tela de entrada'!$R$12,'Tela de entrada'!$S$15=1),1,IF(AND(A438='Tela de entrada'!$R$12,'Tela de entrada'!$S$15="",'Tela de entrada'!$O$15=2),1,IF(AND('Tela de entrada'!$R$12='Contrato Flexível Prioridade'!A438,'Tela de entrada'!$S$15="",'Tela de entrada'!$O$15=""),2,IF(AND(A438='Tela de entrada'!$N$12,'Tela de entrada'!$O$15=1),1,IF(AND('Tela de entrada'!$N$12='Contrato Flexível Prioridade'!A438,'Tela de entrada'!$O$15=2),2,IF(AND('Tela de entrada'!$N$12='Contrato Flexível Prioridade'!A438,'Tela de entrada'!$O$15="",'Tela de entrada'!$S$15&lt;&gt;1),1,IF(AND('Tela de entrada'!$N$12='Contrato Flexível Prioridade'!A438,'Tela de entrada'!$S$15=""),1,2)))))))</f>
        <v>1</v>
      </c>
      <c r="F438">
        <v>1</v>
      </c>
      <c r="G438">
        <v>437</v>
      </c>
      <c r="H438">
        <v>1</v>
      </c>
      <c r="I438" s="1">
        <f>INDEX('Tela de entrada'!$C$20:$C$763,MATCH(G438,'Tela de entrada'!$B$20:$B$763,0),1)</f>
        <v>35</v>
      </c>
      <c r="J438">
        <v>0</v>
      </c>
      <c r="K438">
        <f t="shared" si="38"/>
        <v>35</v>
      </c>
      <c r="L438" s="1">
        <f>SUMIFS('Contrato Flexível Percentual'!$R$2:$R$745,'Contrato Flexível Percentual'!$C$2:$C$745,'Contrato Flexível Prioridade'!F438,'Contrato Flexível Percentual'!$D$2:$D$745,'Contrato Flexível Prioridade'!G438)+SUMIFS('Contrato Firme'!N$2:N$745,'Contrato Firme'!$C$2:$C$745,'Contrato Flexível Prioridade'!F438,'Contrato Flexível Percentual'!$D$2:$D$745,'Contrato Flexível Prioridade'!G438)+'Tela de entrada'!$O$13+'Tela de entrada'!$S$13</f>
        <v>20.149303953759738</v>
      </c>
      <c r="M438" s="1">
        <f t="shared" si="39"/>
        <v>14.850696046240262</v>
      </c>
      <c r="N438" s="1">
        <f>IF(D438=1,'Tela de entrada'!$O$14-'Tela de entrada'!$O$13,'Tela de entrada'!$S$14-'Tela de entrada'!$S$13)</f>
        <v>15</v>
      </c>
      <c r="O438" s="1">
        <f t="shared" si="40"/>
        <v>14.850696046240262</v>
      </c>
      <c r="P438" s="1">
        <f t="shared" si="41"/>
        <v>14.850696046240262</v>
      </c>
      <c r="Q438" s="1">
        <f>IF(D438=1,'Tela de entrada'!$O$13+P438,'Tela de entrada'!$S$13+P438)</f>
        <v>14.850696046240262</v>
      </c>
    </row>
    <row r="439" spans="1:17" x14ac:dyDescent="0.25">
      <c r="A439" t="str">
        <f t="shared" si="42"/>
        <v>Contrato 1</v>
      </c>
      <c r="B439" t="str">
        <f t="shared" si="43"/>
        <v>Contrato 1438</v>
      </c>
      <c r="C439">
        <v>1</v>
      </c>
      <c r="D439">
        <v>1</v>
      </c>
      <c r="E439">
        <f>IF(AND(A439='Tela de entrada'!$R$12,'Tela de entrada'!$S$15=1),1,IF(AND(A439='Tela de entrada'!$R$12,'Tela de entrada'!$S$15="",'Tela de entrada'!$O$15=2),1,IF(AND('Tela de entrada'!$R$12='Contrato Flexível Prioridade'!A439,'Tela de entrada'!$S$15="",'Tela de entrada'!$O$15=""),2,IF(AND(A439='Tela de entrada'!$N$12,'Tela de entrada'!$O$15=1),1,IF(AND('Tela de entrada'!$N$12='Contrato Flexível Prioridade'!A439,'Tela de entrada'!$O$15=2),2,IF(AND('Tela de entrada'!$N$12='Contrato Flexível Prioridade'!A439,'Tela de entrada'!$O$15="",'Tela de entrada'!$S$15&lt;&gt;1),1,IF(AND('Tela de entrada'!$N$12='Contrato Flexível Prioridade'!A439,'Tela de entrada'!$S$15=""),1,2)))))))</f>
        <v>1</v>
      </c>
      <c r="F439">
        <v>1</v>
      </c>
      <c r="G439">
        <v>438</v>
      </c>
      <c r="H439">
        <v>1</v>
      </c>
      <c r="I439" s="1">
        <f>INDEX('Tela de entrada'!$C$20:$C$763,MATCH(G439,'Tela de entrada'!$B$20:$B$763,0),1)</f>
        <v>39</v>
      </c>
      <c r="J439">
        <v>0</v>
      </c>
      <c r="K439">
        <f t="shared" si="38"/>
        <v>39</v>
      </c>
      <c r="L439" s="1">
        <f>SUMIFS('Contrato Flexível Percentual'!$R$2:$R$745,'Contrato Flexível Percentual'!$C$2:$C$745,'Contrato Flexível Prioridade'!F439,'Contrato Flexível Percentual'!$D$2:$D$745,'Contrato Flexível Prioridade'!G439)+SUMIFS('Contrato Firme'!N$2:N$745,'Contrato Firme'!$C$2:$C$745,'Contrato Flexível Prioridade'!F439,'Contrato Flexível Percentual'!$D$2:$D$745,'Contrato Flexível Prioridade'!G439)+'Tela de entrada'!$O$13+'Tela de entrada'!$S$13</f>
        <v>22.34013007335848</v>
      </c>
      <c r="M439" s="1">
        <f t="shared" si="39"/>
        <v>16.65986992664152</v>
      </c>
      <c r="N439" s="1">
        <f>IF(D439=1,'Tela de entrada'!$O$14-'Tela de entrada'!$O$13,'Tela de entrada'!$S$14-'Tela de entrada'!$S$13)</f>
        <v>15</v>
      </c>
      <c r="O439" s="1">
        <f t="shared" si="40"/>
        <v>16.65986992664152</v>
      </c>
      <c r="P439" s="1">
        <f t="shared" si="41"/>
        <v>15</v>
      </c>
      <c r="Q439" s="1">
        <f>IF(D439=1,'Tela de entrada'!$O$13+P439,'Tela de entrada'!$S$13+P439)</f>
        <v>15</v>
      </c>
    </row>
    <row r="440" spans="1:17" x14ac:dyDescent="0.25">
      <c r="A440" t="str">
        <f t="shared" si="42"/>
        <v>Contrato 1</v>
      </c>
      <c r="B440" t="str">
        <f t="shared" si="43"/>
        <v>Contrato 1439</v>
      </c>
      <c r="C440">
        <v>1</v>
      </c>
      <c r="D440">
        <v>1</v>
      </c>
      <c r="E440">
        <f>IF(AND(A440='Tela de entrada'!$R$12,'Tela de entrada'!$S$15=1),1,IF(AND(A440='Tela de entrada'!$R$12,'Tela de entrada'!$S$15="",'Tela de entrada'!$O$15=2),1,IF(AND('Tela de entrada'!$R$12='Contrato Flexível Prioridade'!A440,'Tela de entrada'!$S$15="",'Tela de entrada'!$O$15=""),2,IF(AND(A440='Tela de entrada'!$N$12,'Tela de entrada'!$O$15=1),1,IF(AND('Tela de entrada'!$N$12='Contrato Flexível Prioridade'!A440,'Tela de entrada'!$O$15=2),2,IF(AND('Tela de entrada'!$N$12='Contrato Flexível Prioridade'!A440,'Tela de entrada'!$O$15="",'Tela de entrada'!$S$15&lt;&gt;1),1,IF(AND('Tela de entrada'!$N$12='Contrato Flexível Prioridade'!A440,'Tela de entrada'!$S$15=""),1,2)))))))</f>
        <v>1</v>
      </c>
      <c r="F440">
        <v>1</v>
      </c>
      <c r="G440">
        <v>439</v>
      </c>
      <c r="H440">
        <v>1</v>
      </c>
      <c r="I440" s="1">
        <f>INDEX('Tela de entrada'!$C$20:$C$763,MATCH(G440,'Tela de entrada'!$B$20:$B$763,0),1)</f>
        <v>42</v>
      </c>
      <c r="J440">
        <v>0</v>
      </c>
      <c r="K440">
        <f t="shared" si="38"/>
        <v>42</v>
      </c>
      <c r="L440" s="1">
        <f>SUMIFS('Contrato Flexível Percentual'!$R$2:$R$745,'Contrato Flexível Percentual'!$C$2:$C$745,'Contrato Flexível Prioridade'!F440,'Contrato Flexível Percentual'!$D$2:$D$745,'Contrato Flexível Prioridade'!G440)+SUMIFS('Contrato Firme'!N$2:N$745,'Contrato Firme'!$C$2:$C$745,'Contrato Flexível Prioridade'!F440,'Contrato Flexível Percentual'!$D$2:$D$745,'Contrato Flexível Prioridade'!G440)+'Tela de entrada'!$O$13+'Tela de entrada'!$S$13</f>
        <v>23.4</v>
      </c>
      <c r="M440" s="1">
        <f t="shared" si="39"/>
        <v>18.600000000000001</v>
      </c>
      <c r="N440" s="1">
        <f>IF(D440=1,'Tela de entrada'!$O$14-'Tela de entrada'!$O$13,'Tela de entrada'!$S$14-'Tela de entrada'!$S$13)</f>
        <v>15</v>
      </c>
      <c r="O440" s="1">
        <f t="shared" si="40"/>
        <v>18.600000000000001</v>
      </c>
      <c r="P440" s="1">
        <f t="shared" si="41"/>
        <v>15</v>
      </c>
      <c r="Q440" s="1">
        <f>IF(D440=1,'Tela de entrada'!$O$13+P440,'Tela de entrada'!$S$13+P440)</f>
        <v>15</v>
      </c>
    </row>
    <row r="441" spans="1:17" x14ac:dyDescent="0.25">
      <c r="A441" t="str">
        <f t="shared" si="42"/>
        <v>Contrato 1</v>
      </c>
      <c r="B441" t="str">
        <f t="shared" si="43"/>
        <v>Contrato 1440</v>
      </c>
      <c r="C441">
        <v>1</v>
      </c>
      <c r="D441">
        <v>1</v>
      </c>
      <c r="E441">
        <f>IF(AND(A441='Tela de entrada'!$R$12,'Tela de entrada'!$S$15=1),1,IF(AND(A441='Tela de entrada'!$R$12,'Tela de entrada'!$S$15="",'Tela de entrada'!$O$15=2),1,IF(AND('Tela de entrada'!$R$12='Contrato Flexível Prioridade'!A441,'Tela de entrada'!$S$15="",'Tela de entrada'!$O$15=""),2,IF(AND(A441='Tela de entrada'!$N$12,'Tela de entrada'!$O$15=1),1,IF(AND('Tela de entrada'!$N$12='Contrato Flexível Prioridade'!A441,'Tela de entrada'!$O$15=2),2,IF(AND('Tela de entrada'!$N$12='Contrato Flexível Prioridade'!A441,'Tela de entrada'!$O$15="",'Tela de entrada'!$S$15&lt;&gt;1),1,IF(AND('Tela de entrada'!$N$12='Contrato Flexível Prioridade'!A441,'Tela de entrada'!$S$15=""),1,2)))))))</f>
        <v>1</v>
      </c>
      <c r="F441">
        <v>1</v>
      </c>
      <c r="G441">
        <v>440</v>
      </c>
      <c r="H441">
        <v>1</v>
      </c>
      <c r="I441" s="1">
        <f>INDEX('Tela de entrada'!$C$20:$C$763,MATCH(G441,'Tela de entrada'!$B$20:$B$763,0),1)</f>
        <v>42</v>
      </c>
      <c r="J441">
        <v>0</v>
      </c>
      <c r="K441">
        <f t="shared" si="38"/>
        <v>42</v>
      </c>
      <c r="L441" s="1">
        <f>SUMIFS('Contrato Flexível Percentual'!$R$2:$R$745,'Contrato Flexível Percentual'!$C$2:$C$745,'Contrato Flexível Prioridade'!F441,'Contrato Flexível Percentual'!$D$2:$D$745,'Contrato Flexível Prioridade'!G441)+SUMIFS('Contrato Firme'!N$2:N$745,'Contrato Firme'!$C$2:$C$745,'Contrato Flexível Prioridade'!F441,'Contrato Flexível Percentual'!$D$2:$D$745,'Contrato Flexível Prioridade'!G441)+'Tela de entrada'!$O$13+'Tela de entrada'!$S$13</f>
        <v>23.4</v>
      </c>
      <c r="M441" s="1">
        <f t="shared" si="39"/>
        <v>18.600000000000001</v>
      </c>
      <c r="N441" s="1">
        <f>IF(D441=1,'Tela de entrada'!$O$14-'Tela de entrada'!$O$13,'Tela de entrada'!$S$14-'Tela de entrada'!$S$13)</f>
        <v>15</v>
      </c>
      <c r="O441" s="1">
        <f t="shared" si="40"/>
        <v>18.600000000000001</v>
      </c>
      <c r="P441" s="1">
        <f t="shared" si="41"/>
        <v>15</v>
      </c>
      <c r="Q441" s="1">
        <f>IF(D441=1,'Tela de entrada'!$O$13+P441,'Tela de entrada'!$S$13+P441)</f>
        <v>15</v>
      </c>
    </row>
    <row r="442" spans="1:17" x14ac:dyDescent="0.25">
      <c r="A442" t="str">
        <f t="shared" si="42"/>
        <v>Contrato 1</v>
      </c>
      <c r="B442" t="str">
        <f t="shared" si="43"/>
        <v>Contrato 1441</v>
      </c>
      <c r="C442">
        <v>1</v>
      </c>
      <c r="D442">
        <v>1</v>
      </c>
      <c r="E442">
        <f>IF(AND(A442='Tela de entrada'!$R$12,'Tela de entrada'!$S$15=1),1,IF(AND(A442='Tela de entrada'!$R$12,'Tela de entrada'!$S$15="",'Tela de entrada'!$O$15=2),1,IF(AND('Tela de entrada'!$R$12='Contrato Flexível Prioridade'!A442,'Tela de entrada'!$S$15="",'Tela de entrada'!$O$15=""),2,IF(AND(A442='Tela de entrada'!$N$12,'Tela de entrada'!$O$15=1),1,IF(AND('Tela de entrada'!$N$12='Contrato Flexível Prioridade'!A442,'Tela de entrada'!$O$15=2),2,IF(AND('Tela de entrada'!$N$12='Contrato Flexível Prioridade'!A442,'Tela de entrada'!$O$15="",'Tela de entrada'!$S$15&lt;&gt;1),1,IF(AND('Tela de entrada'!$N$12='Contrato Flexível Prioridade'!A442,'Tela de entrada'!$S$15=""),1,2)))))))</f>
        <v>1</v>
      </c>
      <c r="F442">
        <v>1</v>
      </c>
      <c r="G442">
        <v>441</v>
      </c>
      <c r="H442">
        <v>1</v>
      </c>
      <c r="I442" s="1">
        <f>INDEX('Tela de entrada'!$C$20:$C$763,MATCH(G442,'Tela de entrada'!$B$20:$B$763,0),1)</f>
        <v>13</v>
      </c>
      <c r="J442">
        <v>0</v>
      </c>
      <c r="K442">
        <f t="shared" si="38"/>
        <v>13</v>
      </c>
      <c r="L442" s="1">
        <f>SUMIFS('Contrato Flexível Percentual'!$R$2:$R$745,'Contrato Flexível Percentual'!$C$2:$C$745,'Contrato Flexível Prioridade'!F442,'Contrato Flexível Percentual'!$D$2:$D$745,'Contrato Flexível Prioridade'!G442)+SUMIFS('Contrato Firme'!N$2:N$745,'Contrato Firme'!$C$2:$C$745,'Contrato Flexível Prioridade'!F442,'Contrato Flexível Percentual'!$D$2:$D$745,'Contrato Flexível Prioridade'!G442)+'Tela de entrada'!$O$13+'Tela de entrada'!$S$13</f>
        <v>8.0997602959666555</v>
      </c>
      <c r="M442" s="1">
        <f t="shared" si="39"/>
        <v>4.9002397040333445</v>
      </c>
      <c r="N442" s="1">
        <f>IF(D442=1,'Tela de entrada'!$O$14-'Tela de entrada'!$O$13,'Tela de entrada'!$S$14-'Tela de entrada'!$S$13)</f>
        <v>15</v>
      </c>
      <c r="O442" s="1">
        <f t="shared" si="40"/>
        <v>4.9002397040333445</v>
      </c>
      <c r="P442" s="1">
        <f t="shared" si="41"/>
        <v>4.9002397040333445</v>
      </c>
      <c r="Q442" s="1">
        <f>IF(D442=1,'Tela de entrada'!$O$13+P442,'Tela de entrada'!$S$13+P442)</f>
        <v>4.9002397040333445</v>
      </c>
    </row>
    <row r="443" spans="1:17" x14ac:dyDescent="0.25">
      <c r="A443" t="str">
        <f t="shared" si="42"/>
        <v>Contrato 1</v>
      </c>
      <c r="B443" t="str">
        <f t="shared" si="43"/>
        <v>Contrato 1442</v>
      </c>
      <c r="C443">
        <v>1</v>
      </c>
      <c r="D443">
        <v>1</v>
      </c>
      <c r="E443">
        <f>IF(AND(A443='Tela de entrada'!$R$12,'Tela de entrada'!$S$15=1),1,IF(AND(A443='Tela de entrada'!$R$12,'Tela de entrada'!$S$15="",'Tela de entrada'!$O$15=2),1,IF(AND('Tela de entrada'!$R$12='Contrato Flexível Prioridade'!A443,'Tela de entrada'!$S$15="",'Tela de entrada'!$O$15=""),2,IF(AND(A443='Tela de entrada'!$N$12,'Tela de entrada'!$O$15=1),1,IF(AND('Tela de entrada'!$N$12='Contrato Flexível Prioridade'!A443,'Tela de entrada'!$O$15=2),2,IF(AND('Tela de entrada'!$N$12='Contrato Flexível Prioridade'!A443,'Tela de entrada'!$O$15="",'Tela de entrada'!$S$15&lt;&gt;1),1,IF(AND('Tela de entrada'!$N$12='Contrato Flexível Prioridade'!A443,'Tela de entrada'!$S$15=""),1,2)))))))</f>
        <v>1</v>
      </c>
      <c r="F443">
        <v>1</v>
      </c>
      <c r="G443">
        <v>442</v>
      </c>
      <c r="H443">
        <v>1</v>
      </c>
      <c r="I443" s="1">
        <f>INDEX('Tela de entrada'!$C$20:$C$763,MATCH(G443,'Tela de entrada'!$B$20:$B$763,0),1)</f>
        <v>35</v>
      </c>
      <c r="J443">
        <v>0</v>
      </c>
      <c r="K443">
        <f t="shared" si="38"/>
        <v>35</v>
      </c>
      <c r="L443" s="1">
        <f>SUMIFS('Contrato Flexível Percentual'!$R$2:$R$745,'Contrato Flexível Percentual'!$C$2:$C$745,'Contrato Flexível Prioridade'!F443,'Contrato Flexível Percentual'!$D$2:$D$745,'Contrato Flexível Prioridade'!G443)+SUMIFS('Contrato Firme'!N$2:N$745,'Contrato Firme'!$C$2:$C$745,'Contrato Flexível Prioridade'!F443,'Contrato Flexível Percentual'!$D$2:$D$745,'Contrato Flexível Prioridade'!G443)+'Tela de entrada'!$O$13+'Tela de entrada'!$S$13</f>
        <v>20.149303953759738</v>
      </c>
      <c r="M443" s="1">
        <f t="shared" si="39"/>
        <v>14.850696046240262</v>
      </c>
      <c r="N443" s="1">
        <f>IF(D443=1,'Tela de entrada'!$O$14-'Tela de entrada'!$O$13,'Tela de entrada'!$S$14-'Tela de entrada'!$S$13)</f>
        <v>15</v>
      </c>
      <c r="O443" s="1">
        <f t="shared" si="40"/>
        <v>14.850696046240262</v>
      </c>
      <c r="P443" s="1">
        <f t="shared" si="41"/>
        <v>14.850696046240262</v>
      </c>
      <c r="Q443" s="1">
        <f>IF(D443=1,'Tela de entrada'!$O$13+P443,'Tela de entrada'!$S$13+P443)</f>
        <v>14.850696046240262</v>
      </c>
    </row>
    <row r="444" spans="1:17" x14ac:dyDescent="0.25">
      <c r="A444" t="str">
        <f t="shared" si="42"/>
        <v>Contrato 1</v>
      </c>
      <c r="B444" t="str">
        <f t="shared" si="43"/>
        <v>Contrato 1443</v>
      </c>
      <c r="C444">
        <v>1</v>
      </c>
      <c r="D444">
        <v>1</v>
      </c>
      <c r="E444">
        <f>IF(AND(A444='Tela de entrada'!$R$12,'Tela de entrada'!$S$15=1),1,IF(AND(A444='Tela de entrada'!$R$12,'Tela de entrada'!$S$15="",'Tela de entrada'!$O$15=2),1,IF(AND('Tela de entrada'!$R$12='Contrato Flexível Prioridade'!A444,'Tela de entrada'!$S$15="",'Tela de entrada'!$O$15=""),2,IF(AND(A444='Tela de entrada'!$N$12,'Tela de entrada'!$O$15=1),1,IF(AND('Tela de entrada'!$N$12='Contrato Flexível Prioridade'!A444,'Tela de entrada'!$O$15=2),2,IF(AND('Tela de entrada'!$N$12='Contrato Flexível Prioridade'!A444,'Tela de entrada'!$O$15="",'Tela de entrada'!$S$15&lt;&gt;1),1,IF(AND('Tela de entrada'!$N$12='Contrato Flexível Prioridade'!A444,'Tela de entrada'!$S$15=""),1,2)))))))</f>
        <v>1</v>
      </c>
      <c r="F444">
        <v>1</v>
      </c>
      <c r="G444">
        <v>443</v>
      </c>
      <c r="H444">
        <v>1</v>
      </c>
      <c r="I444" s="1">
        <f>INDEX('Tela de entrada'!$C$20:$C$763,MATCH(G444,'Tela de entrada'!$B$20:$B$763,0),1)</f>
        <v>37</v>
      </c>
      <c r="J444">
        <v>0</v>
      </c>
      <c r="K444">
        <f t="shared" si="38"/>
        <v>37</v>
      </c>
      <c r="L444" s="1">
        <f>SUMIFS('Contrato Flexível Percentual'!$R$2:$R$745,'Contrato Flexível Percentual'!$C$2:$C$745,'Contrato Flexível Prioridade'!F444,'Contrato Flexível Percentual'!$D$2:$D$745,'Contrato Flexível Prioridade'!G444)+SUMIFS('Contrato Firme'!N$2:N$745,'Contrato Firme'!$C$2:$C$745,'Contrato Flexível Prioridade'!F444,'Contrato Flexível Percentual'!$D$2:$D$745,'Contrato Flexível Prioridade'!G444)+'Tela de entrada'!$O$13+'Tela de entrada'!$S$13</f>
        <v>21.244717013559111</v>
      </c>
      <c r="M444" s="1">
        <f t="shared" si="39"/>
        <v>15.755282986440889</v>
      </c>
      <c r="N444" s="1">
        <f>IF(D444=1,'Tela de entrada'!$O$14-'Tela de entrada'!$O$13,'Tela de entrada'!$S$14-'Tela de entrada'!$S$13)</f>
        <v>15</v>
      </c>
      <c r="O444" s="1">
        <f t="shared" si="40"/>
        <v>15.755282986440889</v>
      </c>
      <c r="P444" s="1">
        <f t="shared" si="41"/>
        <v>15</v>
      </c>
      <c r="Q444" s="1">
        <f>IF(D444=1,'Tela de entrada'!$O$13+P444,'Tela de entrada'!$S$13+P444)</f>
        <v>15</v>
      </c>
    </row>
    <row r="445" spans="1:17" x14ac:dyDescent="0.25">
      <c r="A445" t="str">
        <f t="shared" si="42"/>
        <v>Contrato 1</v>
      </c>
      <c r="B445" t="str">
        <f t="shared" si="43"/>
        <v>Contrato 1444</v>
      </c>
      <c r="C445">
        <v>1</v>
      </c>
      <c r="D445">
        <v>1</v>
      </c>
      <c r="E445">
        <f>IF(AND(A445='Tela de entrada'!$R$12,'Tela de entrada'!$S$15=1),1,IF(AND(A445='Tela de entrada'!$R$12,'Tela de entrada'!$S$15="",'Tela de entrada'!$O$15=2),1,IF(AND('Tela de entrada'!$R$12='Contrato Flexível Prioridade'!A445,'Tela de entrada'!$S$15="",'Tela de entrada'!$O$15=""),2,IF(AND(A445='Tela de entrada'!$N$12,'Tela de entrada'!$O$15=1),1,IF(AND('Tela de entrada'!$N$12='Contrato Flexível Prioridade'!A445,'Tela de entrada'!$O$15=2),2,IF(AND('Tela de entrada'!$N$12='Contrato Flexível Prioridade'!A445,'Tela de entrada'!$O$15="",'Tela de entrada'!$S$15&lt;&gt;1),1,IF(AND('Tela de entrada'!$N$12='Contrato Flexível Prioridade'!A445,'Tela de entrada'!$S$15=""),1,2)))))))</f>
        <v>1</v>
      </c>
      <c r="F445">
        <v>1</v>
      </c>
      <c r="G445">
        <v>444</v>
      </c>
      <c r="H445">
        <v>1</v>
      </c>
      <c r="I445" s="1">
        <f>INDEX('Tela de entrada'!$C$20:$C$763,MATCH(G445,'Tela de entrada'!$B$20:$B$763,0),1)</f>
        <v>39</v>
      </c>
      <c r="J445">
        <v>0</v>
      </c>
      <c r="K445">
        <f t="shared" si="38"/>
        <v>39</v>
      </c>
      <c r="L445" s="1">
        <f>SUMIFS('Contrato Flexível Percentual'!$R$2:$R$745,'Contrato Flexível Percentual'!$C$2:$C$745,'Contrato Flexível Prioridade'!F445,'Contrato Flexível Percentual'!$D$2:$D$745,'Contrato Flexível Prioridade'!G445)+SUMIFS('Contrato Firme'!N$2:N$745,'Contrato Firme'!$C$2:$C$745,'Contrato Flexível Prioridade'!F445,'Contrato Flexível Percentual'!$D$2:$D$745,'Contrato Flexível Prioridade'!G445)+'Tela de entrada'!$O$13+'Tela de entrada'!$S$13</f>
        <v>22.34013007335848</v>
      </c>
      <c r="M445" s="1">
        <f t="shared" si="39"/>
        <v>16.65986992664152</v>
      </c>
      <c r="N445" s="1">
        <f>IF(D445=1,'Tela de entrada'!$O$14-'Tela de entrada'!$O$13,'Tela de entrada'!$S$14-'Tela de entrada'!$S$13)</f>
        <v>15</v>
      </c>
      <c r="O445" s="1">
        <f t="shared" si="40"/>
        <v>16.65986992664152</v>
      </c>
      <c r="P445" s="1">
        <f t="shared" si="41"/>
        <v>15</v>
      </c>
      <c r="Q445" s="1">
        <f>IF(D445=1,'Tela de entrada'!$O$13+P445,'Tela de entrada'!$S$13+P445)</f>
        <v>15</v>
      </c>
    </row>
    <row r="446" spans="1:17" x14ac:dyDescent="0.25">
      <c r="A446" t="str">
        <f t="shared" si="42"/>
        <v>Contrato 1</v>
      </c>
      <c r="B446" t="str">
        <f t="shared" si="43"/>
        <v>Contrato 1445</v>
      </c>
      <c r="C446">
        <v>1</v>
      </c>
      <c r="D446">
        <v>1</v>
      </c>
      <c r="E446">
        <f>IF(AND(A446='Tela de entrada'!$R$12,'Tela de entrada'!$S$15=1),1,IF(AND(A446='Tela de entrada'!$R$12,'Tela de entrada'!$S$15="",'Tela de entrada'!$O$15=2),1,IF(AND('Tela de entrada'!$R$12='Contrato Flexível Prioridade'!A446,'Tela de entrada'!$S$15="",'Tela de entrada'!$O$15=""),2,IF(AND(A446='Tela de entrada'!$N$12,'Tela de entrada'!$O$15=1),1,IF(AND('Tela de entrada'!$N$12='Contrato Flexível Prioridade'!A446,'Tela de entrada'!$O$15=2),2,IF(AND('Tela de entrada'!$N$12='Contrato Flexível Prioridade'!A446,'Tela de entrada'!$O$15="",'Tela de entrada'!$S$15&lt;&gt;1),1,IF(AND('Tela de entrada'!$N$12='Contrato Flexível Prioridade'!A446,'Tela de entrada'!$S$15=""),1,2)))))))</f>
        <v>1</v>
      </c>
      <c r="F446">
        <v>1</v>
      </c>
      <c r="G446">
        <v>445</v>
      </c>
      <c r="H446">
        <v>1</v>
      </c>
      <c r="I446" s="1">
        <f>INDEX('Tela de entrada'!$C$20:$C$763,MATCH(G446,'Tela de entrada'!$B$20:$B$763,0),1)</f>
        <v>44</v>
      </c>
      <c r="J446">
        <v>0</v>
      </c>
      <c r="K446">
        <f t="shared" si="38"/>
        <v>44</v>
      </c>
      <c r="L446" s="1">
        <f>SUMIFS('Contrato Flexível Percentual'!$R$2:$R$745,'Contrato Flexível Percentual'!$C$2:$C$745,'Contrato Flexível Prioridade'!F446,'Contrato Flexível Percentual'!$D$2:$D$745,'Contrato Flexível Prioridade'!G446)+SUMIFS('Contrato Firme'!N$2:N$745,'Contrato Firme'!$C$2:$C$745,'Contrato Flexível Prioridade'!F446,'Contrato Flexível Percentual'!$D$2:$D$745,'Contrato Flexível Prioridade'!G446)+'Tela de entrada'!$O$13+'Tela de entrada'!$S$13</f>
        <v>23.8</v>
      </c>
      <c r="M446" s="1">
        <f t="shared" si="39"/>
        <v>20.2</v>
      </c>
      <c r="N446" s="1">
        <f>IF(D446=1,'Tela de entrada'!$O$14-'Tela de entrada'!$O$13,'Tela de entrada'!$S$14-'Tela de entrada'!$S$13)</f>
        <v>15</v>
      </c>
      <c r="O446" s="1">
        <f t="shared" si="40"/>
        <v>20.2</v>
      </c>
      <c r="P446" s="1">
        <f t="shared" si="41"/>
        <v>15</v>
      </c>
      <c r="Q446" s="1">
        <f>IF(D446=1,'Tela de entrada'!$O$13+P446,'Tela de entrada'!$S$13+P446)</f>
        <v>15</v>
      </c>
    </row>
    <row r="447" spans="1:17" x14ac:dyDescent="0.25">
      <c r="A447" t="str">
        <f t="shared" si="42"/>
        <v>Contrato 1</v>
      </c>
      <c r="B447" t="str">
        <f t="shared" si="43"/>
        <v>Contrato 1446</v>
      </c>
      <c r="C447">
        <v>1</v>
      </c>
      <c r="D447">
        <v>1</v>
      </c>
      <c r="E447">
        <f>IF(AND(A447='Tela de entrada'!$R$12,'Tela de entrada'!$S$15=1),1,IF(AND(A447='Tela de entrada'!$R$12,'Tela de entrada'!$S$15="",'Tela de entrada'!$O$15=2),1,IF(AND('Tela de entrada'!$R$12='Contrato Flexível Prioridade'!A447,'Tela de entrada'!$S$15="",'Tela de entrada'!$O$15=""),2,IF(AND(A447='Tela de entrada'!$N$12,'Tela de entrada'!$O$15=1),1,IF(AND('Tela de entrada'!$N$12='Contrato Flexível Prioridade'!A447,'Tela de entrada'!$O$15=2),2,IF(AND('Tela de entrada'!$N$12='Contrato Flexível Prioridade'!A447,'Tela de entrada'!$O$15="",'Tela de entrada'!$S$15&lt;&gt;1),1,IF(AND('Tela de entrada'!$N$12='Contrato Flexível Prioridade'!A447,'Tela de entrada'!$S$15=""),1,2)))))))</f>
        <v>1</v>
      </c>
      <c r="F447">
        <v>1</v>
      </c>
      <c r="G447">
        <v>446</v>
      </c>
      <c r="H447">
        <v>1</v>
      </c>
      <c r="I447" s="1">
        <f>INDEX('Tela de entrada'!$C$20:$C$763,MATCH(G447,'Tela de entrada'!$B$20:$B$763,0),1)</f>
        <v>26</v>
      </c>
      <c r="J447">
        <v>0</v>
      </c>
      <c r="K447">
        <f t="shared" si="38"/>
        <v>26</v>
      </c>
      <c r="L447" s="1">
        <f>SUMIFS('Contrato Flexível Percentual'!$R$2:$R$745,'Contrato Flexível Percentual'!$C$2:$C$745,'Contrato Flexível Prioridade'!F447,'Contrato Flexível Percentual'!$D$2:$D$745,'Contrato Flexível Prioridade'!G447)+SUMIFS('Contrato Firme'!N$2:N$745,'Contrato Firme'!$C$2:$C$745,'Contrato Flexível Prioridade'!F447,'Contrato Flexível Percentual'!$D$2:$D$745,'Contrato Flexível Prioridade'!G447)+'Tela de entrada'!$O$13+'Tela de entrada'!$S$13</f>
        <v>15.219945184662567</v>
      </c>
      <c r="M447" s="1">
        <f t="shared" si="39"/>
        <v>10.780054815337433</v>
      </c>
      <c r="N447" s="1">
        <f>IF(D447=1,'Tela de entrada'!$O$14-'Tela de entrada'!$O$13,'Tela de entrada'!$S$14-'Tela de entrada'!$S$13)</f>
        <v>15</v>
      </c>
      <c r="O447" s="1">
        <f t="shared" si="40"/>
        <v>10.780054815337433</v>
      </c>
      <c r="P447" s="1">
        <f t="shared" si="41"/>
        <v>10.780054815337433</v>
      </c>
      <c r="Q447" s="1">
        <f>IF(D447=1,'Tela de entrada'!$O$13+P447,'Tela de entrada'!$S$13+P447)</f>
        <v>10.780054815337433</v>
      </c>
    </row>
    <row r="448" spans="1:17" x14ac:dyDescent="0.25">
      <c r="A448" t="str">
        <f t="shared" si="42"/>
        <v>Contrato 1</v>
      </c>
      <c r="B448" t="str">
        <f t="shared" si="43"/>
        <v>Contrato 1447</v>
      </c>
      <c r="C448">
        <v>1</v>
      </c>
      <c r="D448">
        <v>1</v>
      </c>
      <c r="E448">
        <f>IF(AND(A448='Tela de entrada'!$R$12,'Tela de entrada'!$S$15=1),1,IF(AND(A448='Tela de entrada'!$R$12,'Tela de entrada'!$S$15="",'Tela de entrada'!$O$15=2),1,IF(AND('Tela de entrada'!$R$12='Contrato Flexível Prioridade'!A448,'Tela de entrada'!$S$15="",'Tela de entrada'!$O$15=""),2,IF(AND(A448='Tela de entrada'!$N$12,'Tela de entrada'!$O$15=1),1,IF(AND('Tela de entrada'!$N$12='Contrato Flexível Prioridade'!A448,'Tela de entrada'!$O$15=2),2,IF(AND('Tela de entrada'!$N$12='Contrato Flexível Prioridade'!A448,'Tela de entrada'!$O$15="",'Tela de entrada'!$S$15&lt;&gt;1),1,IF(AND('Tela de entrada'!$N$12='Contrato Flexível Prioridade'!A448,'Tela de entrada'!$S$15=""),1,2)))))))</f>
        <v>1</v>
      </c>
      <c r="F448">
        <v>1</v>
      </c>
      <c r="G448">
        <v>447</v>
      </c>
      <c r="H448">
        <v>1</v>
      </c>
      <c r="I448" s="1">
        <f>INDEX('Tela de entrada'!$C$20:$C$763,MATCH(G448,'Tela de entrada'!$B$20:$B$763,0),1)</f>
        <v>35</v>
      </c>
      <c r="J448">
        <v>0</v>
      </c>
      <c r="K448">
        <f t="shared" si="38"/>
        <v>35</v>
      </c>
      <c r="L448" s="1">
        <f>SUMIFS('Contrato Flexível Percentual'!$R$2:$R$745,'Contrato Flexível Percentual'!$C$2:$C$745,'Contrato Flexível Prioridade'!F448,'Contrato Flexível Percentual'!$D$2:$D$745,'Contrato Flexível Prioridade'!G448)+SUMIFS('Contrato Firme'!N$2:N$745,'Contrato Firme'!$C$2:$C$745,'Contrato Flexível Prioridade'!F448,'Contrato Flexível Percentual'!$D$2:$D$745,'Contrato Flexível Prioridade'!G448)+'Tela de entrada'!$O$13+'Tela de entrada'!$S$13</f>
        <v>20.149303953759738</v>
      </c>
      <c r="M448" s="1">
        <f t="shared" si="39"/>
        <v>14.850696046240262</v>
      </c>
      <c r="N448" s="1">
        <f>IF(D448=1,'Tela de entrada'!$O$14-'Tela de entrada'!$O$13,'Tela de entrada'!$S$14-'Tela de entrada'!$S$13)</f>
        <v>15</v>
      </c>
      <c r="O448" s="1">
        <f t="shared" si="40"/>
        <v>14.850696046240262</v>
      </c>
      <c r="P448" s="1">
        <f t="shared" si="41"/>
        <v>14.850696046240262</v>
      </c>
      <c r="Q448" s="1">
        <f>IF(D448=1,'Tela de entrada'!$O$13+P448,'Tela de entrada'!$S$13+P448)</f>
        <v>14.850696046240262</v>
      </c>
    </row>
    <row r="449" spans="1:17" x14ac:dyDescent="0.25">
      <c r="A449" t="str">
        <f t="shared" si="42"/>
        <v>Contrato 1</v>
      </c>
      <c r="B449" t="str">
        <f t="shared" si="43"/>
        <v>Contrato 1448</v>
      </c>
      <c r="C449">
        <v>1</v>
      </c>
      <c r="D449">
        <v>1</v>
      </c>
      <c r="E449">
        <f>IF(AND(A449='Tela de entrada'!$R$12,'Tela de entrada'!$S$15=1),1,IF(AND(A449='Tela de entrada'!$R$12,'Tela de entrada'!$S$15="",'Tela de entrada'!$O$15=2),1,IF(AND('Tela de entrada'!$R$12='Contrato Flexível Prioridade'!A449,'Tela de entrada'!$S$15="",'Tela de entrada'!$O$15=""),2,IF(AND(A449='Tela de entrada'!$N$12,'Tela de entrada'!$O$15=1),1,IF(AND('Tela de entrada'!$N$12='Contrato Flexível Prioridade'!A449,'Tela de entrada'!$O$15=2),2,IF(AND('Tela de entrada'!$N$12='Contrato Flexível Prioridade'!A449,'Tela de entrada'!$O$15="",'Tela de entrada'!$S$15&lt;&gt;1),1,IF(AND('Tela de entrada'!$N$12='Contrato Flexível Prioridade'!A449,'Tela de entrada'!$S$15=""),1,2)))))))</f>
        <v>1</v>
      </c>
      <c r="F449">
        <v>1</v>
      </c>
      <c r="G449">
        <v>448</v>
      </c>
      <c r="H449">
        <v>1</v>
      </c>
      <c r="I449" s="1">
        <f>INDEX('Tela de entrada'!$C$20:$C$763,MATCH(G449,'Tela de entrada'!$B$20:$B$763,0),1)</f>
        <v>6</v>
      </c>
      <c r="J449">
        <v>0</v>
      </c>
      <c r="K449">
        <f t="shared" si="38"/>
        <v>6</v>
      </c>
      <c r="L449" s="1">
        <f>SUMIFS('Contrato Flexível Percentual'!$R$2:$R$745,'Contrato Flexível Percentual'!$C$2:$C$745,'Contrato Flexível Prioridade'!F449,'Contrato Flexível Percentual'!$D$2:$D$745,'Contrato Flexível Prioridade'!G449)+SUMIFS('Contrato Firme'!N$2:N$745,'Contrato Firme'!$C$2:$C$745,'Contrato Flexível Prioridade'!F449,'Contrato Flexível Percentual'!$D$2:$D$745,'Contrato Flexível Prioridade'!G449)+'Tela de entrada'!$O$13+'Tela de entrada'!$S$13</f>
        <v>4.9836603258165946</v>
      </c>
      <c r="M449" s="1">
        <f t="shared" si="39"/>
        <v>1.0163396741834054</v>
      </c>
      <c r="N449" s="1">
        <f>IF(D449=1,'Tela de entrada'!$O$14-'Tela de entrada'!$O$13,'Tela de entrada'!$S$14-'Tela de entrada'!$S$13)</f>
        <v>15</v>
      </c>
      <c r="O449" s="1">
        <f t="shared" si="40"/>
        <v>1.0163396741834054</v>
      </c>
      <c r="P449" s="1">
        <f t="shared" si="41"/>
        <v>1.0163396741834054</v>
      </c>
      <c r="Q449" s="1">
        <f>IF(D449=1,'Tela de entrada'!$O$13+P449,'Tela de entrada'!$S$13+P449)</f>
        <v>1.0163396741834054</v>
      </c>
    </row>
    <row r="450" spans="1:17" x14ac:dyDescent="0.25">
      <c r="A450" t="str">
        <f t="shared" si="42"/>
        <v>Contrato 1</v>
      </c>
      <c r="B450" t="str">
        <f t="shared" si="43"/>
        <v>Contrato 1449</v>
      </c>
      <c r="C450">
        <v>1</v>
      </c>
      <c r="D450">
        <v>1</v>
      </c>
      <c r="E450">
        <f>IF(AND(A450='Tela de entrada'!$R$12,'Tela de entrada'!$S$15=1),1,IF(AND(A450='Tela de entrada'!$R$12,'Tela de entrada'!$S$15="",'Tela de entrada'!$O$15=2),1,IF(AND('Tela de entrada'!$R$12='Contrato Flexível Prioridade'!A450,'Tela de entrada'!$S$15="",'Tela de entrada'!$O$15=""),2,IF(AND(A450='Tela de entrada'!$N$12,'Tela de entrada'!$O$15=1),1,IF(AND('Tela de entrada'!$N$12='Contrato Flexível Prioridade'!A450,'Tela de entrada'!$O$15=2),2,IF(AND('Tela de entrada'!$N$12='Contrato Flexível Prioridade'!A450,'Tela de entrada'!$O$15="",'Tela de entrada'!$S$15&lt;&gt;1),1,IF(AND('Tela de entrada'!$N$12='Contrato Flexível Prioridade'!A450,'Tela de entrada'!$S$15=""),1,2)))))))</f>
        <v>1</v>
      </c>
      <c r="F450">
        <v>1</v>
      </c>
      <c r="G450">
        <v>449</v>
      </c>
      <c r="H450">
        <v>1</v>
      </c>
      <c r="I450" s="1">
        <f>INDEX('Tela de entrada'!$C$20:$C$763,MATCH(G450,'Tela de entrada'!$B$20:$B$763,0),1)</f>
        <v>7</v>
      </c>
      <c r="J450">
        <v>0</v>
      </c>
      <c r="K450">
        <f t="shared" si="38"/>
        <v>7</v>
      </c>
      <c r="L450" s="1">
        <f>SUMIFS('Contrato Flexível Percentual'!$R$2:$R$745,'Contrato Flexível Percentual'!$C$2:$C$745,'Contrato Flexível Prioridade'!F450,'Contrato Flexível Percentual'!$D$2:$D$745,'Contrato Flexível Prioridade'!G450)+SUMIFS('Contrato Firme'!N$2:N$745,'Contrato Firme'!$C$2:$C$745,'Contrato Flexível Prioridade'!F450,'Contrato Flexível Percentual'!$D$2:$D$745,'Contrato Flexível Prioridade'!G450)+'Tela de entrada'!$O$13+'Tela de entrada'!$S$13</f>
        <v>5.1836603258165947</v>
      </c>
      <c r="M450" s="1">
        <f t="shared" si="39"/>
        <v>1.8163396741834053</v>
      </c>
      <c r="N450" s="1">
        <f>IF(D450=1,'Tela de entrada'!$O$14-'Tela de entrada'!$O$13,'Tela de entrada'!$S$14-'Tela de entrada'!$S$13)</f>
        <v>15</v>
      </c>
      <c r="O450" s="1">
        <f t="shared" si="40"/>
        <v>1.8163396741834053</v>
      </c>
      <c r="P450" s="1">
        <f t="shared" si="41"/>
        <v>1.8163396741834053</v>
      </c>
      <c r="Q450" s="1">
        <f>IF(D450=1,'Tela de entrada'!$O$13+P450,'Tela de entrada'!$S$13+P450)</f>
        <v>1.8163396741834053</v>
      </c>
    </row>
    <row r="451" spans="1:17" x14ac:dyDescent="0.25">
      <c r="A451" t="str">
        <f t="shared" si="42"/>
        <v>Contrato 1</v>
      </c>
      <c r="B451" t="str">
        <f t="shared" si="43"/>
        <v>Contrato 1450</v>
      </c>
      <c r="C451">
        <v>1</v>
      </c>
      <c r="D451">
        <v>1</v>
      </c>
      <c r="E451">
        <f>IF(AND(A451='Tela de entrada'!$R$12,'Tela de entrada'!$S$15=1),1,IF(AND(A451='Tela de entrada'!$R$12,'Tela de entrada'!$S$15="",'Tela de entrada'!$O$15=2),1,IF(AND('Tela de entrada'!$R$12='Contrato Flexível Prioridade'!A451,'Tela de entrada'!$S$15="",'Tela de entrada'!$O$15=""),2,IF(AND(A451='Tela de entrada'!$N$12,'Tela de entrada'!$O$15=1),1,IF(AND('Tela de entrada'!$N$12='Contrato Flexível Prioridade'!A451,'Tela de entrada'!$O$15=2),2,IF(AND('Tela de entrada'!$N$12='Contrato Flexível Prioridade'!A451,'Tela de entrada'!$O$15="",'Tela de entrada'!$S$15&lt;&gt;1),1,IF(AND('Tela de entrada'!$N$12='Contrato Flexível Prioridade'!A451,'Tela de entrada'!$S$15=""),1,2)))))))</f>
        <v>1</v>
      </c>
      <c r="F451">
        <v>1</v>
      </c>
      <c r="G451">
        <v>450</v>
      </c>
      <c r="H451">
        <v>1</v>
      </c>
      <c r="I451" s="1">
        <f>INDEX('Tela de entrada'!$C$20:$C$763,MATCH(G451,'Tela de entrada'!$B$20:$B$763,0),1)</f>
        <v>46</v>
      </c>
      <c r="J451">
        <v>0</v>
      </c>
      <c r="K451">
        <f t="shared" ref="K451:K514" si="44">I451-J451</f>
        <v>46</v>
      </c>
      <c r="L451" s="1">
        <f>SUMIFS('Contrato Flexível Percentual'!$R$2:$R$745,'Contrato Flexível Percentual'!$C$2:$C$745,'Contrato Flexível Prioridade'!F451,'Contrato Flexível Percentual'!$D$2:$D$745,'Contrato Flexível Prioridade'!G451)+SUMIFS('Contrato Firme'!N$2:N$745,'Contrato Firme'!$C$2:$C$745,'Contrato Flexível Prioridade'!F451,'Contrato Flexível Percentual'!$D$2:$D$745,'Contrato Flexível Prioridade'!G451)+'Tela de entrada'!$O$13+'Tela de entrada'!$S$13</f>
        <v>24.2</v>
      </c>
      <c r="M451" s="1">
        <f t="shared" ref="M451:M514" si="45">MAX(I451-L451,0)</f>
        <v>21.8</v>
      </c>
      <c r="N451" s="1">
        <f>IF(D451=1,'Tela de entrada'!$O$14-'Tela de entrada'!$O$13,'Tela de entrada'!$S$14-'Tela de entrada'!$S$13)</f>
        <v>15</v>
      </c>
      <c r="O451" s="1">
        <f t="shared" ref="O451:O514" si="46">IF(E451=1,M451,MIN(N451,M451-MIN(M451,SUMIFS($N$2:$N$1489,$D$2:$D$1489,D451-1,$G$2:$G$1489,G451,$E$2:$E$1489,1))))</f>
        <v>21.8</v>
      </c>
      <c r="P451" s="1">
        <f t="shared" ref="P451:P514" si="47">IF(O451&gt;0,MIN(O451,N451),0)</f>
        <v>15</v>
      </c>
      <c r="Q451" s="1">
        <f>IF(D451=1,'Tela de entrada'!$O$13+P451,'Tela de entrada'!$S$13+P451)</f>
        <v>15</v>
      </c>
    </row>
    <row r="452" spans="1:17" x14ac:dyDescent="0.25">
      <c r="A452" t="str">
        <f t="shared" si="42"/>
        <v>Contrato 1</v>
      </c>
      <c r="B452" t="str">
        <f t="shared" si="43"/>
        <v>Contrato 1451</v>
      </c>
      <c r="C452">
        <v>1</v>
      </c>
      <c r="D452">
        <v>1</v>
      </c>
      <c r="E452">
        <f>IF(AND(A452='Tela de entrada'!$R$12,'Tela de entrada'!$S$15=1),1,IF(AND(A452='Tela de entrada'!$R$12,'Tela de entrada'!$S$15="",'Tela de entrada'!$O$15=2),1,IF(AND('Tela de entrada'!$R$12='Contrato Flexível Prioridade'!A452,'Tela de entrada'!$S$15="",'Tela de entrada'!$O$15=""),2,IF(AND(A452='Tela de entrada'!$N$12,'Tela de entrada'!$O$15=1),1,IF(AND('Tela de entrada'!$N$12='Contrato Flexível Prioridade'!A452,'Tela de entrada'!$O$15=2),2,IF(AND('Tela de entrada'!$N$12='Contrato Flexível Prioridade'!A452,'Tela de entrada'!$O$15="",'Tela de entrada'!$S$15&lt;&gt;1),1,IF(AND('Tela de entrada'!$N$12='Contrato Flexível Prioridade'!A452,'Tela de entrada'!$S$15=""),1,2)))))))</f>
        <v>1</v>
      </c>
      <c r="F452">
        <v>1</v>
      </c>
      <c r="G452">
        <v>451</v>
      </c>
      <c r="H452">
        <v>1</v>
      </c>
      <c r="I452" s="1">
        <f>INDEX('Tela de entrada'!$C$20:$C$763,MATCH(G452,'Tela de entrada'!$B$20:$B$763,0),1)</f>
        <v>9</v>
      </c>
      <c r="J452">
        <v>0</v>
      </c>
      <c r="K452">
        <f t="shared" si="44"/>
        <v>9</v>
      </c>
      <c r="L452" s="1">
        <f>SUMIFS('Contrato Flexível Percentual'!$R$2:$R$745,'Contrato Flexível Percentual'!$C$2:$C$745,'Contrato Flexível Prioridade'!F452,'Contrato Flexível Percentual'!$D$2:$D$745,'Contrato Flexível Prioridade'!G452)+SUMIFS('Contrato Firme'!N$2:N$745,'Contrato Firme'!$C$2:$C$745,'Contrato Flexível Prioridade'!F452,'Contrato Flexível Percentual'!$D$2:$D$745,'Contrato Flexível Prioridade'!G452)+'Tela de entrada'!$O$13+'Tela de entrada'!$S$13</f>
        <v>5.9089341763679135</v>
      </c>
      <c r="M452" s="1">
        <f t="shared" si="45"/>
        <v>3.0910658236320865</v>
      </c>
      <c r="N452" s="1">
        <f>IF(D452=1,'Tela de entrada'!$O$14-'Tela de entrada'!$O$13,'Tela de entrada'!$S$14-'Tela de entrada'!$S$13)</f>
        <v>15</v>
      </c>
      <c r="O452" s="1">
        <f t="shared" si="46"/>
        <v>3.0910658236320865</v>
      </c>
      <c r="P452" s="1">
        <f t="shared" si="47"/>
        <v>3.0910658236320865</v>
      </c>
      <c r="Q452" s="1">
        <f>IF(D452=1,'Tela de entrada'!$O$13+P452,'Tela de entrada'!$S$13+P452)</f>
        <v>3.0910658236320865</v>
      </c>
    </row>
    <row r="453" spans="1:17" x14ac:dyDescent="0.25">
      <c r="A453" t="str">
        <f t="shared" si="42"/>
        <v>Contrato 1</v>
      </c>
      <c r="B453" t="str">
        <f t="shared" si="43"/>
        <v>Contrato 1452</v>
      </c>
      <c r="C453">
        <v>1</v>
      </c>
      <c r="D453">
        <v>1</v>
      </c>
      <c r="E453">
        <f>IF(AND(A453='Tela de entrada'!$R$12,'Tela de entrada'!$S$15=1),1,IF(AND(A453='Tela de entrada'!$R$12,'Tela de entrada'!$S$15="",'Tela de entrada'!$O$15=2),1,IF(AND('Tela de entrada'!$R$12='Contrato Flexível Prioridade'!A453,'Tela de entrada'!$S$15="",'Tela de entrada'!$O$15=""),2,IF(AND(A453='Tela de entrada'!$N$12,'Tela de entrada'!$O$15=1),1,IF(AND('Tela de entrada'!$N$12='Contrato Flexível Prioridade'!A453,'Tela de entrada'!$O$15=2),2,IF(AND('Tela de entrada'!$N$12='Contrato Flexível Prioridade'!A453,'Tela de entrada'!$O$15="",'Tela de entrada'!$S$15&lt;&gt;1),1,IF(AND('Tela de entrada'!$N$12='Contrato Flexível Prioridade'!A453,'Tela de entrada'!$S$15=""),1,2)))))))</f>
        <v>1</v>
      </c>
      <c r="F453">
        <v>1</v>
      </c>
      <c r="G453">
        <v>452</v>
      </c>
      <c r="H453">
        <v>1</v>
      </c>
      <c r="I453" s="1">
        <f>INDEX('Tela de entrada'!$C$20:$C$763,MATCH(G453,'Tela de entrada'!$B$20:$B$763,0),1)</f>
        <v>8</v>
      </c>
      <c r="J453">
        <v>0</v>
      </c>
      <c r="K453">
        <f t="shared" si="44"/>
        <v>8</v>
      </c>
      <c r="L453" s="1">
        <f>SUMIFS('Contrato Flexível Percentual'!$R$2:$R$745,'Contrato Flexível Percentual'!$C$2:$C$745,'Contrato Flexível Prioridade'!F453,'Contrato Flexível Percentual'!$D$2:$D$745,'Contrato Flexível Prioridade'!G453)+SUMIFS('Contrato Firme'!N$2:N$745,'Contrato Firme'!$C$2:$C$745,'Contrato Flexível Prioridade'!F453,'Contrato Flexível Percentual'!$D$2:$D$745,'Contrato Flexível Prioridade'!G453)+'Tela de entrada'!$O$13+'Tela de entrada'!$S$13</f>
        <v>5.3836603258165949</v>
      </c>
      <c r="M453" s="1">
        <f t="shared" si="45"/>
        <v>2.6163396741834051</v>
      </c>
      <c r="N453" s="1">
        <f>IF(D453=1,'Tela de entrada'!$O$14-'Tela de entrada'!$O$13,'Tela de entrada'!$S$14-'Tela de entrada'!$S$13)</f>
        <v>15</v>
      </c>
      <c r="O453" s="1">
        <f t="shared" si="46"/>
        <v>2.6163396741834051</v>
      </c>
      <c r="P453" s="1">
        <f t="shared" si="47"/>
        <v>2.6163396741834051</v>
      </c>
      <c r="Q453" s="1">
        <f>IF(D453=1,'Tela de entrada'!$O$13+P453,'Tela de entrada'!$S$13+P453)</f>
        <v>2.6163396741834051</v>
      </c>
    </row>
    <row r="454" spans="1:17" x14ac:dyDescent="0.25">
      <c r="A454" t="str">
        <f t="shared" si="42"/>
        <v>Contrato 1</v>
      </c>
      <c r="B454" t="str">
        <f t="shared" si="43"/>
        <v>Contrato 1453</v>
      </c>
      <c r="C454">
        <v>1</v>
      </c>
      <c r="D454">
        <v>1</v>
      </c>
      <c r="E454">
        <f>IF(AND(A454='Tela de entrada'!$R$12,'Tela de entrada'!$S$15=1),1,IF(AND(A454='Tela de entrada'!$R$12,'Tela de entrada'!$S$15="",'Tela de entrada'!$O$15=2),1,IF(AND('Tela de entrada'!$R$12='Contrato Flexível Prioridade'!A454,'Tela de entrada'!$S$15="",'Tela de entrada'!$O$15=""),2,IF(AND(A454='Tela de entrada'!$N$12,'Tela de entrada'!$O$15=1),1,IF(AND('Tela de entrada'!$N$12='Contrato Flexível Prioridade'!A454,'Tela de entrada'!$O$15=2),2,IF(AND('Tela de entrada'!$N$12='Contrato Flexível Prioridade'!A454,'Tela de entrada'!$O$15="",'Tela de entrada'!$S$15&lt;&gt;1),1,IF(AND('Tela de entrada'!$N$12='Contrato Flexível Prioridade'!A454,'Tela de entrada'!$S$15=""),1,2)))))))</f>
        <v>1</v>
      </c>
      <c r="F454">
        <v>1</v>
      </c>
      <c r="G454">
        <v>453</v>
      </c>
      <c r="H454">
        <v>1</v>
      </c>
      <c r="I454" s="1">
        <f>INDEX('Tela de entrada'!$C$20:$C$763,MATCH(G454,'Tela de entrada'!$B$20:$B$763,0),1)</f>
        <v>39</v>
      </c>
      <c r="J454">
        <v>0</v>
      </c>
      <c r="K454">
        <f t="shared" si="44"/>
        <v>39</v>
      </c>
      <c r="L454" s="1">
        <f>SUMIFS('Contrato Flexível Percentual'!$R$2:$R$745,'Contrato Flexível Percentual'!$C$2:$C$745,'Contrato Flexível Prioridade'!F454,'Contrato Flexível Percentual'!$D$2:$D$745,'Contrato Flexível Prioridade'!G454)+SUMIFS('Contrato Firme'!N$2:N$745,'Contrato Firme'!$C$2:$C$745,'Contrato Flexível Prioridade'!F454,'Contrato Flexível Percentual'!$D$2:$D$745,'Contrato Flexível Prioridade'!G454)+'Tela de entrada'!$O$13+'Tela de entrada'!$S$13</f>
        <v>22.34013007335848</v>
      </c>
      <c r="M454" s="1">
        <f t="shared" si="45"/>
        <v>16.65986992664152</v>
      </c>
      <c r="N454" s="1">
        <f>IF(D454=1,'Tela de entrada'!$O$14-'Tela de entrada'!$O$13,'Tela de entrada'!$S$14-'Tela de entrada'!$S$13)</f>
        <v>15</v>
      </c>
      <c r="O454" s="1">
        <f t="shared" si="46"/>
        <v>16.65986992664152</v>
      </c>
      <c r="P454" s="1">
        <f t="shared" si="47"/>
        <v>15</v>
      </c>
      <c r="Q454" s="1">
        <f>IF(D454=1,'Tela de entrada'!$O$13+P454,'Tela de entrada'!$S$13+P454)</f>
        <v>15</v>
      </c>
    </row>
    <row r="455" spans="1:17" x14ac:dyDescent="0.25">
      <c r="A455" t="str">
        <f t="shared" si="42"/>
        <v>Contrato 1</v>
      </c>
      <c r="B455" t="str">
        <f t="shared" si="43"/>
        <v>Contrato 1454</v>
      </c>
      <c r="C455">
        <v>1</v>
      </c>
      <c r="D455">
        <v>1</v>
      </c>
      <c r="E455">
        <f>IF(AND(A455='Tela de entrada'!$R$12,'Tela de entrada'!$S$15=1),1,IF(AND(A455='Tela de entrada'!$R$12,'Tela de entrada'!$S$15="",'Tela de entrada'!$O$15=2),1,IF(AND('Tela de entrada'!$R$12='Contrato Flexível Prioridade'!A455,'Tela de entrada'!$S$15="",'Tela de entrada'!$O$15=""),2,IF(AND(A455='Tela de entrada'!$N$12,'Tela de entrada'!$O$15=1),1,IF(AND('Tela de entrada'!$N$12='Contrato Flexível Prioridade'!A455,'Tela de entrada'!$O$15=2),2,IF(AND('Tela de entrada'!$N$12='Contrato Flexível Prioridade'!A455,'Tela de entrada'!$O$15="",'Tela de entrada'!$S$15&lt;&gt;1),1,IF(AND('Tela de entrada'!$N$12='Contrato Flexível Prioridade'!A455,'Tela de entrada'!$S$15=""),1,2)))))))</f>
        <v>1</v>
      </c>
      <c r="F455">
        <v>1</v>
      </c>
      <c r="G455">
        <v>454</v>
      </c>
      <c r="H455">
        <v>1</v>
      </c>
      <c r="I455" s="1">
        <f>INDEX('Tela de entrada'!$C$20:$C$763,MATCH(G455,'Tela de entrada'!$B$20:$B$763,0),1)</f>
        <v>25</v>
      </c>
      <c r="J455">
        <v>0</v>
      </c>
      <c r="K455">
        <f t="shared" si="44"/>
        <v>25</v>
      </c>
      <c r="L455" s="1">
        <f>SUMIFS('Contrato Flexível Percentual'!$R$2:$R$745,'Contrato Flexível Percentual'!$C$2:$C$745,'Contrato Flexível Prioridade'!F455,'Contrato Flexível Percentual'!$D$2:$D$745,'Contrato Flexível Prioridade'!G455)+SUMIFS('Contrato Firme'!N$2:N$745,'Contrato Firme'!$C$2:$C$745,'Contrato Flexível Prioridade'!F455,'Contrato Flexível Percentual'!$D$2:$D$745,'Contrato Flexível Prioridade'!G455)+'Tela de entrada'!$O$13+'Tela de entrada'!$S$13</f>
        <v>14.672238654762884</v>
      </c>
      <c r="M455" s="1">
        <f t="shared" si="45"/>
        <v>10.327761345237116</v>
      </c>
      <c r="N455" s="1">
        <f>IF(D455=1,'Tela de entrada'!$O$14-'Tela de entrada'!$O$13,'Tela de entrada'!$S$14-'Tela de entrada'!$S$13)</f>
        <v>15</v>
      </c>
      <c r="O455" s="1">
        <f t="shared" si="46"/>
        <v>10.327761345237116</v>
      </c>
      <c r="P455" s="1">
        <f t="shared" si="47"/>
        <v>10.327761345237116</v>
      </c>
      <c r="Q455" s="1">
        <f>IF(D455=1,'Tela de entrada'!$O$13+P455,'Tela de entrada'!$S$13+P455)</f>
        <v>10.327761345237116</v>
      </c>
    </row>
    <row r="456" spans="1:17" x14ac:dyDescent="0.25">
      <c r="A456" t="str">
        <f t="shared" si="42"/>
        <v>Contrato 1</v>
      </c>
      <c r="B456" t="str">
        <f t="shared" si="43"/>
        <v>Contrato 1455</v>
      </c>
      <c r="C456">
        <v>1</v>
      </c>
      <c r="D456">
        <v>1</v>
      </c>
      <c r="E456">
        <f>IF(AND(A456='Tela de entrada'!$R$12,'Tela de entrada'!$S$15=1),1,IF(AND(A456='Tela de entrada'!$R$12,'Tela de entrada'!$S$15="",'Tela de entrada'!$O$15=2),1,IF(AND('Tela de entrada'!$R$12='Contrato Flexível Prioridade'!A456,'Tela de entrada'!$S$15="",'Tela de entrada'!$O$15=""),2,IF(AND(A456='Tela de entrada'!$N$12,'Tela de entrada'!$O$15=1),1,IF(AND('Tela de entrada'!$N$12='Contrato Flexível Prioridade'!A456,'Tela de entrada'!$O$15=2),2,IF(AND('Tela de entrada'!$N$12='Contrato Flexível Prioridade'!A456,'Tela de entrada'!$O$15="",'Tela de entrada'!$S$15&lt;&gt;1),1,IF(AND('Tela de entrada'!$N$12='Contrato Flexível Prioridade'!A456,'Tela de entrada'!$S$15=""),1,2)))))))</f>
        <v>1</v>
      </c>
      <c r="F456">
        <v>1</v>
      </c>
      <c r="G456">
        <v>455</v>
      </c>
      <c r="H456">
        <v>1</v>
      </c>
      <c r="I456" s="1">
        <f>INDEX('Tela de entrada'!$C$20:$C$763,MATCH(G456,'Tela de entrada'!$B$20:$B$763,0),1)</f>
        <v>7</v>
      </c>
      <c r="J456">
        <v>0</v>
      </c>
      <c r="K456">
        <f t="shared" si="44"/>
        <v>7</v>
      </c>
      <c r="L456" s="1">
        <f>SUMIFS('Contrato Flexível Percentual'!$R$2:$R$745,'Contrato Flexível Percentual'!$C$2:$C$745,'Contrato Flexível Prioridade'!F456,'Contrato Flexível Percentual'!$D$2:$D$745,'Contrato Flexível Prioridade'!G456)+SUMIFS('Contrato Firme'!N$2:N$745,'Contrato Firme'!$C$2:$C$745,'Contrato Flexível Prioridade'!F456,'Contrato Flexível Percentual'!$D$2:$D$745,'Contrato Flexível Prioridade'!G456)+'Tela de entrada'!$O$13+'Tela de entrada'!$S$13</f>
        <v>5.1836603258165947</v>
      </c>
      <c r="M456" s="1">
        <f t="shared" si="45"/>
        <v>1.8163396741834053</v>
      </c>
      <c r="N456" s="1">
        <f>IF(D456=1,'Tela de entrada'!$O$14-'Tela de entrada'!$O$13,'Tela de entrada'!$S$14-'Tela de entrada'!$S$13)</f>
        <v>15</v>
      </c>
      <c r="O456" s="1">
        <f t="shared" si="46"/>
        <v>1.8163396741834053</v>
      </c>
      <c r="P456" s="1">
        <f t="shared" si="47"/>
        <v>1.8163396741834053</v>
      </c>
      <c r="Q456" s="1">
        <f>IF(D456=1,'Tela de entrada'!$O$13+P456,'Tela de entrada'!$S$13+P456)</f>
        <v>1.8163396741834053</v>
      </c>
    </row>
    <row r="457" spans="1:17" x14ac:dyDescent="0.25">
      <c r="A457" t="str">
        <f t="shared" si="42"/>
        <v>Contrato 1</v>
      </c>
      <c r="B457" t="str">
        <f t="shared" si="43"/>
        <v>Contrato 1456</v>
      </c>
      <c r="C457">
        <v>1</v>
      </c>
      <c r="D457">
        <v>1</v>
      </c>
      <c r="E457">
        <f>IF(AND(A457='Tela de entrada'!$R$12,'Tela de entrada'!$S$15=1),1,IF(AND(A457='Tela de entrada'!$R$12,'Tela de entrada'!$S$15="",'Tela de entrada'!$O$15=2),1,IF(AND('Tela de entrada'!$R$12='Contrato Flexível Prioridade'!A457,'Tela de entrada'!$S$15="",'Tela de entrada'!$O$15=""),2,IF(AND(A457='Tela de entrada'!$N$12,'Tela de entrada'!$O$15=1),1,IF(AND('Tela de entrada'!$N$12='Contrato Flexível Prioridade'!A457,'Tela de entrada'!$O$15=2),2,IF(AND('Tela de entrada'!$N$12='Contrato Flexível Prioridade'!A457,'Tela de entrada'!$O$15="",'Tela de entrada'!$S$15&lt;&gt;1),1,IF(AND('Tela de entrada'!$N$12='Contrato Flexível Prioridade'!A457,'Tela de entrada'!$S$15=""),1,2)))))))</f>
        <v>1</v>
      </c>
      <c r="F457">
        <v>1</v>
      </c>
      <c r="G457">
        <v>456</v>
      </c>
      <c r="H457">
        <v>1</v>
      </c>
      <c r="I457" s="1">
        <f>INDEX('Tela de entrada'!$C$20:$C$763,MATCH(G457,'Tela de entrada'!$B$20:$B$763,0),1)</f>
        <v>19</v>
      </c>
      <c r="J457">
        <v>0</v>
      </c>
      <c r="K457">
        <f t="shared" si="44"/>
        <v>19</v>
      </c>
      <c r="L457" s="1">
        <f>SUMIFS('Contrato Flexível Percentual'!$R$2:$R$745,'Contrato Flexível Percentual'!$C$2:$C$745,'Contrato Flexível Prioridade'!F457,'Contrato Flexível Percentual'!$D$2:$D$745,'Contrato Flexível Prioridade'!G457)+SUMIFS('Contrato Firme'!N$2:N$745,'Contrato Firme'!$C$2:$C$745,'Contrato Flexível Prioridade'!F457,'Contrato Flexível Percentual'!$D$2:$D$745,'Contrato Flexível Prioridade'!G457)+'Tela de entrada'!$O$13+'Tela de entrada'!$S$13</f>
        <v>11.38599947536477</v>
      </c>
      <c r="M457" s="1">
        <f t="shared" si="45"/>
        <v>7.6140005246352302</v>
      </c>
      <c r="N457" s="1">
        <f>IF(D457=1,'Tela de entrada'!$O$14-'Tela de entrada'!$O$13,'Tela de entrada'!$S$14-'Tela de entrada'!$S$13)</f>
        <v>15</v>
      </c>
      <c r="O457" s="1">
        <f t="shared" si="46"/>
        <v>7.6140005246352302</v>
      </c>
      <c r="P457" s="1">
        <f t="shared" si="47"/>
        <v>7.6140005246352302</v>
      </c>
      <c r="Q457" s="1">
        <f>IF(D457=1,'Tela de entrada'!$O$13+P457,'Tela de entrada'!$S$13+P457)</f>
        <v>7.6140005246352302</v>
      </c>
    </row>
    <row r="458" spans="1:17" x14ac:dyDescent="0.25">
      <c r="A458" t="str">
        <f t="shared" si="42"/>
        <v>Contrato 1</v>
      </c>
      <c r="B458" t="str">
        <f t="shared" si="43"/>
        <v>Contrato 1457</v>
      </c>
      <c r="C458">
        <v>1</v>
      </c>
      <c r="D458">
        <v>1</v>
      </c>
      <c r="E458">
        <f>IF(AND(A458='Tela de entrada'!$R$12,'Tela de entrada'!$S$15=1),1,IF(AND(A458='Tela de entrada'!$R$12,'Tela de entrada'!$S$15="",'Tela de entrada'!$O$15=2),1,IF(AND('Tela de entrada'!$R$12='Contrato Flexível Prioridade'!A458,'Tela de entrada'!$S$15="",'Tela de entrada'!$O$15=""),2,IF(AND(A458='Tela de entrada'!$N$12,'Tela de entrada'!$O$15=1),1,IF(AND('Tela de entrada'!$N$12='Contrato Flexível Prioridade'!A458,'Tela de entrada'!$O$15=2),2,IF(AND('Tela de entrada'!$N$12='Contrato Flexível Prioridade'!A458,'Tela de entrada'!$O$15="",'Tela de entrada'!$S$15&lt;&gt;1),1,IF(AND('Tela de entrada'!$N$12='Contrato Flexível Prioridade'!A458,'Tela de entrada'!$S$15=""),1,2)))))))</f>
        <v>1</v>
      </c>
      <c r="F458">
        <v>1</v>
      </c>
      <c r="G458">
        <v>457</v>
      </c>
      <c r="H458">
        <v>1</v>
      </c>
      <c r="I458" s="1">
        <f>INDEX('Tela de entrada'!$C$20:$C$763,MATCH(G458,'Tela de entrada'!$B$20:$B$763,0),1)</f>
        <v>14</v>
      </c>
      <c r="J458">
        <v>0</v>
      </c>
      <c r="K458">
        <f t="shared" si="44"/>
        <v>14</v>
      </c>
      <c r="L458" s="1">
        <f>SUMIFS('Contrato Flexível Percentual'!$R$2:$R$745,'Contrato Flexível Percentual'!$C$2:$C$745,'Contrato Flexível Prioridade'!F458,'Contrato Flexível Percentual'!$D$2:$D$745,'Contrato Flexível Prioridade'!G458)+SUMIFS('Contrato Firme'!N$2:N$745,'Contrato Firme'!$C$2:$C$745,'Contrato Flexível Prioridade'!F458,'Contrato Flexível Percentual'!$D$2:$D$745,'Contrato Flexível Prioridade'!G458)+'Tela de entrada'!$O$13+'Tela de entrada'!$S$13</f>
        <v>8.6474668258663421</v>
      </c>
      <c r="M458" s="1">
        <f t="shared" si="45"/>
        <v>5.3525331741336579</v>
      </c>
      <c r="N458" s="1">
        <f>IF(D458=1,'Tela de entrada'!$O$14-'Tela de entrada'!$O$13,'Tela de entrada'!$S$14-'Tela de entrada'!$S$13)</f>
        <v>15</v>
      </c>
      <c r="O458" s="1">
        <f t="shared" si="46"/>
        <v>5.3525331741336579</v>
      </c>
      <c r="P458" s="1">
        <f t="shared" si="47"/>
        <v>5.3525331741336579</v>
      </c>
      <c r="Q458" s="1">
        <f>IF(D458=1,'Tela de entrada'!$O$13+P458,'Tela de entrada'!$S$13+P458)</f>
        <v>5.3525331741336579</v>
      </c>
    </row>
    <row r="459" spans="1:17" x14ac:dyDescent="0.25">
      <c r="A459" t="str">
        <f t="shared" si="42"/>
        <v>Contrato 1</v>
      </c>
      <c r="B459" t="str">
        <f t="shared" si="43"/>
        <v>Contrato 1458</v>
      </c>
      <c r="C459">
        <v>1</v>
      </c>
      <c r="D459">
        <v>1</v>
      </c>
      <c r="E459">
        <f>IF(AND(A459='Tela de entrada'!$R$12,'Tela de entrada'!$S$15=1),1,IF(AND(A459='Tela de entrada'!$R$12,'Tela de entrada'!$S$15="",'Tela de entrada'!$O$15=2),1,IF(AND('Tela de entrada'!$R$12='Contrato Flexível Prioridade'!A459,'Tela de entrada'!$S$15="",'Tela de entrada'!$O$15=""),2,IF(AND(A459='Tela de entrada'!$N$12,'Tela de entrada'!$O$15=1),1,IF(AND('Tela de entrada'!$N$12='Contrato Flexível Prioridade'!A459,'Tela de entrada'!$O$15=2),2,IF(AND('Tela de entrada'!$N$12='Contrato Flexível Prioridade'!A459,'Tela de entrada'!$O$15="",'Tela de entrada'!$S$15&lt;&gt;1),1,IF(AND('Tela de entrada'!$N$12='Contrato Flexível Prioridade'!A459,'Tela de entrada'!$S$15=""),1,2)))))))</f>
        <v>1</v>
      </c>
      <c r="F459">
        <v>1</v>
      </c>
      <c r="G459">
        <v>458</v>
      </c>
      <c r="H459">
        <v>1</v>
      </c>
      <c r="I459" s="1">
        <f>INDEX('Tela de entrada'!$C$20:$C$763,MATCH(G459,'Tela de entrada'!$B$20:$B$763,0),1)</f>
        <v>39</v>
      </c>
      <c r="J459">
        <v>0</v>
      </c>
      <c r="K459">
        <f t="shared" si="44"/>
        <v>39</v>
      </c>
      <c r="L459" s="1">
        <f>SUMIFS('Contrato Flexível Percentual'!$R$2:$R$745,'Contrato Flexível Percentual'!$C$2:$C$745,'Contrato Flexível Prioridade'!F459,'Contrato Flexível Percentual'!$D$2:$D$745,'Contrato Flexível Prioridade'!G459)+SUMIFS('Contrato Firme'!N$2:N$745,'Contrato Firme'!$C$2:$C$745,'Contrato Flexível Prioridade'!F459,'Contrato Flexível Percentual'!$D$2:$D$745,'Contrato Flexível Prioridade'!G459)+'Tela de entrada'!$O$13+'Tela de entrada'!$S$13</f>
        <v>22.34013007335848</v>
      </c>
      <c r="M459" s="1">
        <f t="shared" si="45"/>
        <v>16.65986992664152</v>
      </c>
      <c r="N459" s="1">
        <f>IF(D459=1,'Tela de entrada'!$O$14-'Tela de entrada'!$O$13,'Tela de entrada'!$S$14-'Tela de entrada'!$S$13)</f>
        <v>15</v>
      </c>
      <c r="O459" s="1">
        <f t="shared" si="46"/>
        <v>16.65986992664152</v>
      </c>
      <c r="P459" s="1">
        <f t="shared" si="47"/>
        <v>15</v>
      </c>
      <c r="Q459" s="1">
        <f>IF(D459=1,'Tela de entrada'!$O$13+P459,'Tela de entrada'!$S$13+P459)</f>
        <v>15</v>
      </c>
    </row>
    <row r="460" spans="1:17" x14ac:dyDescent="0.25">
      <c r="A460" t="str">
        <f t="shared" si="42"/>
        <v>Contrato 1</v>
      </c>
      <c r="B460" t="str">
        <f t="shared" si="43"/>
        <v>Contrato 1459</v>
      </c>
      <c r="C460">
        <v>1</v>
      </c>
      <c r="D460">
        <v>1</v>
      </c>
      <c r="E460">
        <f>IF(AND(A460='Tela de entrada'!$R$12,'Tela de entrada'!$S$15=1),1,IF(AND(A460='Tela de entrada'!$R$12,'Tela de entrada'!$S$15="",'Tela de entrada'!$O$15=2),1,IF(AND('Tela de entrada'!$R$12='Contrato Flexível Prioridade'!A460,'Tela de entrada'!$S$15="",'Tela de entrada'!$O$15=""),2,IF(AND(A460='Tela de entrada'!$N$12,'Tela de entrada'!$O$15=1),1,IF(AND('Tela de entrada'!$N$12='Contrato Flexível Prioridade'!A460,'Tela de entrada'!$O$15=2),2,IF(AND('Tela de entrada'!$N$12='Contrato Flexível Prioridade'!A460,'Tela de entrada'!$O$15="",'Tela de entrada'!$S$15&lt;&gt;1),1,IF(AND('Tela de entrada'!$N$12='Contrato Flexível Prioridade'!A460,'Tela de entrada'!$S$15=""),1,2)))))))</f>
        <v>1</v>
      </c>
      <c r="F460">
        <v>1</v>
      </c>
      <c r="G460">
        <v>459</v>
      </c>
      <c r="H460">
        <v>1</v>
      </c>
      <c r="I460" s="1">
        <f>INDEX('Tela de entrada'!$C$20:$C$763,MATCH(G460,'Tela de entrada'!$B$20:$B$763,0),1)</f>
        <v>37</v>
      </c>
      <c r="J460">
        <v>0</v>
      </c>
      <c r="K460">
        <f t="shared" si="44"/>
        <v>37</v>
      </c>
      <c r="L460" s="1">
        <f>SUMIFS('Contrato Flexível Percentual'!$R$2:$R$745,'Contrato Flexível Percentual'!$C$2:$C$745,'Contrato Flexível Prioridade'!F460,'Contrato Flexível Percentual'!$D$2:$D$745,'Contrato Flexível Prioridade'!G460)+SUMIFS('Contrato Firme'!N$2:N$745,'Contrato Firme'!$C$2:$C$745,'Contrato Flexível Prioridade'!F460,'Contrato Flexível Percentual'!$D$2:$D$745,'Contrato Flexível Prioridade'!G460)+'Tela de entrada'!$O$13+'Tela de entrada'!$S$13</f>
        <v>21.244717013559111</v>
      </c>
      <c r="M460" s="1">
        <f t="shared" si="45"/>
        <v>15.755282986440889</v>
      </c>
      <c r="N460" s="1">
        <f>IF(D460=1,'Tela de entrada'!$O$14-'Tela de entrada'!$O$13,'Tela de entrada'!$S$14-'Tela de entrada'!$S$13)</f>
        <v>15</v>
      </c>
      <c r="O460" s="1">
        <f t="shared" si="46"/>
        <v>15.755282986440889</v>
      </c>
      <c r="P460" s="1">
        <f t="shared" si="47"/>
        <v>15</v>
      </c>
      <c r="Q460" s="1">
        <f>IF(D460=1,'Tela de entrada'!$O$13+P460,'Tela de entrada'!$S$13+P460)</f>
        <v>15</v>
      </c>
    </row>
    <row r="461" spans="1:17" x14ac:dyDescent="0.25">
      <c r="A461" t="str">
        <f t="shared" si="42"/>
        <v>Contrato 1</v>
      </c>
      <c r="B461" t="str">
        <f t="shared" si="43"/>
        <v>Contrato 1460</v>
      </c>
      <c r="C461">
        <v>1</v>
      </c>
      <c r="D461">
        <v>1</v>
      </c>
      <c r="E461">
        <f>IF(AND(A461='Tela de entrada'!$R$12,'Tela de entrada'!$S$15=1),1,IF(AND(A461='Tela de entrada'!$R$12,'Tela de entrada'!$S$15="",'Tela de entrada'!$O$15=2),1,IF(AND('Tela de entrada'!$R$12='Contrato Flexível Prioridade'!A461,'Tela de entrada'!$S$15="",'Tela de entrada'!$O$15=""),2,IF(AND(A461='Tela de entrada'!$N$12,'Tela de entrada'!$O$15=1),1,IF(AND('Tela de entrada'!$N$12='Contrato Flexível Prioridade'!A461,'Tela de entrada'!$O$15=2),2,IF(AND('Tela de entrada'!$N$12='Contrato Flexível Prioridade'!A461,'Tela de entrada'!$O$15="",'Tela de entrada'!$S$15&lt;&gt;1),1,IF(AND('Tela de entrada'!$N$12='Contrato Flexível Prioridade'!A461,'Tela de entrada'!$S$15=""),1,2)))))))</f>
        <v>1</v>
      </c>
      <c r="F461">
        <v>1</v>
      </c>
      <c r="G461">
        <v>460</v>
      </c>
      <c r="H461">
        <v>1</v>
      </c>
      <c r="I461" s="1">
        <f>INDEX('Tela de entrada'!$C$20:$C$763,MATCH(G461,'Tela de entrada'!$B$20:$B$763,0),1)</f>
        <v>11</v>
      </c>
      <c r="J461">
        <v>0</v>
      </c>
      <c r="K461">
        <f t="shared" si="44"/>
        <v>11</v>
      </c>
      <c r="L461" s="1">
        <f>SUMIFS('Contrato Flexível Percentual'!$R$2:$R$745,'Contrato Flexível Percentual'!$C$2:$C$745,'Contrato Flexível Prioridade'!F461,'Contrato Flexível Percentual'!$D$2:$D$745,'Contrato Flexível Prioridade'!G461)+SUMIFS('Contrato Firme'!N$2:N$745,'Contrato Firme'!$C$2:$C$745,'Contrato Flexível Prioridade'!F461,'Contrato Flexível Percentual'!$D$2:$D$745,'Contrato Flexível Prioridade'!G461)+'Tela de entrada'!$O$13+'Tela de entrada'!$S$13</f>
        <v>7.0043472361672849</v>
      </c>
      <c r="M461" s="1">
        <f t="shared" si="45"/>
        <v>3.9956527638327151</v>
      </c>
      <c r="N461" s="1">
        <f>IF(D461=1,'Tela de entrada'!$O$14-'Tela de entrada'!$O$13,'Tela de entrada'!$S$14-'Tela de entrada'!$S$13)</f>
        <v>15</v>
      </c>
      <c r="O461" s="1">
        <f t="shared" si="46"/>
        <v>3.9956527638327151</v>
      </c>
      <c r="P461" s="1">
        <f t="shared" si="47"/>
        <v>3.9956527638327151</v>
      </c>
      <c r="Q461" s="1">
        <f>IF(D461=1,'Tela de entrada'!$O$13+P461,'Tela de entrada'!$S$13+P461)</f>
        <v>3.9956527638327151</v>
      </c>
    </row>
    <row r="462" spans="1:17" x14ac:dyDescent="0.25">
      <c r="A462" t="str">
        <f t="shared" si="42"/>
        <v>Contrato 1</v>
      </c>
      <c r="B462" t="str">
        <f t="shared" si="43"/>
        <v>Contrato 1461</v>
      </c>
      <c r="C462">
        <v>1</v>
      </c>
      <c r="D462">
        <v>1</v>
      </c>
      <c r="E462">
        <f>IF(AND(A462='Tela de entrada'!$R$12,'Tela de entrada'!$S$15=1),1,IF(AND(A462='Tela de entrada'!$R$12,'Tela de entrada'!$S$15="",'Tela de entrada'!$O$15=2),1,IF(AND('Tela de entrada'!$R$12='Contrato Flexível Prioridade'!A462,'Tela de entrada'!$S$15="",'Tela de entrada'!$O$15=""),2,IF(AND(A462='Tela de entrada'!$N$12,'Tela de entrada'!$O$15=1),1,IF(AND('Tela de entrada'!$N$12='Contrato Flexível Prioridade'!A462,'Tela de entrada'!$O$15=2),2,IF(AND('Tela de entrada'!$N$12='Contrato Flexível Prioridade'!A462,'Tela de entrada'!$O$15="",'Tela de entrada'!$S$15&lt;&gt;1),1,IF(AND('Tela de entrada'!$N$12='Contrato Flexível Prioridade'!A462,'Tela de entrada'!$S$15=""),1,2)))))))</f>
        <v>1</v>
      </c>
      <c r="F462">
        <v>1</v>
      </c>
      <c r="G462">
        <v>461</v>
      </c>
      <c r="H462">
        <v>1</v>
      </c>
      <c r="I462" s="1">
        <f>INDEX('Tela de entrada'!$C$20:$C$763,MATCH(G462,'Tela de entrada'!$B$20:$B$763,0),1)</f>
        <v>21</v>
      </c>
      <c r="J462">
        <v>0</v>
      </c>
      <c r="K462">
        <f t="shared" si="44"/>
        <v>21</v>
      </c>
      <c r="L462" s="1">
        <f>SUMIFS('Contrato Flexível Percentual'!$R$2:$R$745,'Contrato Flexível Percentual'!$C$2:$C$745,'Contrato Flexível Prioridade'!F462,'Contrato Flexível Percentual'!$D$2:$D$745,'Contrato Flexível Prioridade'!G462)+SUMIFS('Contrato Firme'!N$2:N$745,'Contrato Firme'!$C$2:$C$745,'Contrato Flexível Prioridade'!F462,'Contrato Flexível Percentual'!$D$2:$D$745,'Contrato Flexível Prioridade'!G462)+'Tela de entrada'!$O$13+'Tela de entrada'!$S$13</f>
        <v>12.481412535164139</v>
      </c>
      <c r="M462" s="1">
        <f t="shared" si="45"/>
        <v>8.5185874648358606</v>
      </c>
      <c r="N462" s="1">
        <f>IF(D462=1,'Tela de entrada'!$O$14-'Tela de entrada'!$O$13,'Tela de entrada'!$S$14-'Tela de entrada'!$S$13)</f>
        <v>15</v>
      </c>
      <c r="O462" s="1">
        <f t="shared" si="46"/>
        <v>8.5185874648358606</v>
      </c>
      <c r="P462" s="1">
        <f t="shared" si="47"/>
        <v>8.5185874648358606</v>
      </c>
      <c r="Q462" s="1">
        <f>IF(D462=1,'Tela de entrada'!$O$13+P462,'Tela de entrada'!$S$13+P462)</f>
        <v>8.5185874648358606</v>
      </c>
    </row>
    <row r="463" spans="1:17" x14ac:dyDescent="0.25">
      <c r="A463" t="str">
        <f t="shared" si="42"/>
        <v>Contrato 1</v>
      </c>
      <c r="B463" t="str">
        <f t="shared" si="43"/>
        <v>Contrato 1462</v>
      </c>
      <c r="C463">
        <v>1</v>
      </c>
      <c r="D463">
        <v>1</v>
      </c>
      <c r="E463">
        <f>IF(AND(A463='Tela de entrada'!$R$12,'Tela de entrada'!$S$15=1),1,IF(AND(A463='Tela de entrada'!$R$12,'Tela de entrada'!$S$15="",'Tela de entrada'!$O$15=2),1,IF(AND('Tela de entrada'!$R$12='Contrato Flexível Prioridade'!A463,'Tela de entrada'!$S$15="",'Tela de entrada'!$O$15=""),2,IF(AND(A463='Tela de entrada'!$N$12,'Tela de entrada'!$O$15=1),1,IF(AND('Tela de entrada'!$N$12='Contrato Flexível Prioridade'!A463,'Tela de entrada'!$O$15=2),2,IF(AND('Tela de entrada'!$N$12='Contrato Flexível Prioridade'!A463,'Tela de entrada'!$O$15="",'Tela de entrada'!$S$15&lt;&gt;1),1,IF(AND('Tela de entrada'!$N$12='Contrato Flexível Prioridade'!A463,'Tela de entrada'!$S$15=""),1,2)))))))</f>
        <v>1</v>
      </c>
      <c r="F463">
        <v>1</v>
      </c>
      <c r="G463">
        <v>462</v>
      </c>
      <c r="H463">
        <v>1</v>
      </c>
      <c r="I463" s="1">
        <f>INDEX('Tela de entrada'!$C$20:$C$763,MATCH(G463,'Tela de entrada'!$B$20:$B$763,0),1)</f>
        <v>49</v>
      </c>
      <c r="J463">
        <v>0</v>
      </c>
      <c r="K463">
        <f t="shared" si="44"/>
        <v>49</v>
      </c>
      <c r="L463" s="1">
        <f>SUMIFS('Contrato Flexível Percentual'!$R$2:$R$745,'Contrato Flexível Percentual'!$C$2:$C$745,'Contrato Flexível Prioridade'!F463,'Contrato Flexível Percentual'!$D$2:$D$745,'Contrato Flexível Prioridade'!G463)+SUMIFS('Contrato Firme'!N$2:N$745,'Contrato Firme'!$C$2:$C$745,'Contrato Flexível Prioridade'!F463,'Contrato Flexível Percentual'!$D$2:$D$745,'Contrato Flexível Prioridade'!G463)+'Tela de entrada'!$O$13+'Tela de entrada'!$S$13</f>
        <v>24.799999999999997</v>
      </c>
      <c r="M463" s="1">
        <f t="shared" si="45"/>
        <v>24.200000000000003</v>
      </c>
      <c r="N463" s="1">
        <f>IF(D463=1,'Tela de entrada'!$O$14-'Tela de entrada'!$O$13,'Tela de entrada'!$S$14-'Tela de entrada'!$S$13)</f>
        <v>15</v>
      </c>
      <c r="O463" s="1">
        <f t="shared" si="46"/>
        <v>24.200000000000003</v>
      </c>
      <c r="P463" s="1">
        <f t="shared" si="47"/>
        <v>15</v>
      </c>
      <c r="Q463" s="1">
        <f>IF(D463=1,'Tela de entrada'!$O$13+P463,'Tela de entrada'!$S$13+P463)</f>
        <v>15</v>
      </c>
    </row>
    <row r="464" spans="1:17" x14ac:dyDescent="0.25">
      <c r="A464" t="str">
        <f t="shared" si="42"/>
        <v>Contrato 1</v>
      </c>
      <c r="B464" t="str">
        <f t="shared" si="43"/>
        <v>Contrato 1463</v>
      </c>
      <c r="C464">
        <v>1</v>
      </c>
      <c r="D464">
        <v>1</v>
      </c>
      <c r="E464">
        <f>IF(AND(A464='Tela de entrada'!$R$12,'Tela de entrada'!$S$15=1),1,IF(AND(A464='Tela de entrada'!$R$12,'Tela de entrada'!$S$15="",'Tela de entrada'!$O$15=2),1,IF(AND('Tela de entrada'!$R$12='Contrato Flexível Prioridade'!A464,'Tela de entrada'!$S$15="",'Tela de entrada'!$O$15=""),2,IF(AND(A464='Tela de entrada'!$N$12,'Tela de entrada'!$O$15=1),1,IF(AND('Tela de entrada'!$N$12='Contrato Flexível Prioridade'!A464,'Tela de entrada'!$O$15=2),2,IF(AND('Tela de entrada'!$N$12='Contrato Flexível Prioridade'!A464,'Tela de entrada'!$O$15="",'Tela de entrada'!$S$15&lt;&gt;1),1,IF(AND('Tela de entrada'!$N$12='Contrato Flexível Prioridade'!A464,'Tela de entrada'!$S$15=""),1,2)))))))</f>
        <v>1</v>
      </c>
      <c r="F464">
        <v>1</v>
      </c>
      <c r="G464">
        <v>463</v>
      </c>
      <c r="H464">
        <v>1</v>
      </c>
      <c r="I464" s="1">
        <f>INDEX('Tela de entrada'!$C$20:$C$763,MATCH(G464,'Tela de entrada'!$B$20:$B$763,0),1)</f>
        <v>15</v>
      </c>
      <c r="J464">
        <v>0</v>
      </c>
      <c r="K464">
        <f t="shared" si="44"/>
        <v>15</v>
      </c>
      <c r="L464" s="1">
        <f>SUMIFS('Contrato Flexível Percentual'!$R$2:$R$745,'Contrato Flexível Percentual'!$C$2:$C$745,'Contrato Flexível Prioridade'!F464,'Contrato Flexível Percentual'!$D$2:$D$745,'Contrato Flexível Prioridade'!G464)+SUMIFS('Contrato Firme'!N$2:N$745,'Contrato Firme'!$C$2:$C$745,'Contrato Flexível Prioridade'!F464,'Contrato Flexível Percentual'!$D$2:$D$745,'Contrato Flexível Prioridade'!G464)+'Tela de entrada'!$O$13+'Tela de entrada'!$S$13</f>
        <v>9.1951733557660269</v>
      </c>
      <c r="M464" s="1">
        <f t="shared" si="45"/>
        <v>5.8048266442339731</v>
      </c>
      <c r="N464" s="1">
        <f>IF(D464=1,'Tela de entrada'!$O$14-'Tela de entrada'!$O$13,'Tela de entrada'!$S$14-'Tela de entrada'!$S$13)</f>
        <v>15</v>
      </c>
      <c r="O464" s="1">
        <f t="shared" si="46"/>
        <v>5.8048266442339731</v>
      </c>
      <c r="P464" s="1">
        <f t="shared" si="47"/>
        <v>5.8048266442339731</v>
      </c>
      <c r="Q464" s="1">
        <f>IF(D464=1,'Tela de entrada'!$O$13+P464,'Tela de entrada'!$S$13+P464)</f>
        <v>5.8048266442339731</v>
      </c>
    </row>
    <row r="465" spans="1:17" x14ac:dyDescent="0.25">
      <c r="A465" t="str">
        <f t="shared" si="42"/>
        <v>Contrato 1</v>
      </c>
      <c r="B465" t="str">
        <f t="shared" si="43"/>
        <v>Contrato 1464</v>
      </c>
      <c r="C465">
        <v>1</v>
      </c>
      <c r="D465">
        <v>1</v>
      </c>
      <c r="E465">
        <f>IF(AND(A465='Tela de entrada'!$R$12,'Tela de entrada'!$S$15=1),1,IF(AND(A465='Tela de entrada'!$R$12,'Tela de entrada'!$S$15="",'Tela de entrada'!$O$15=2),1,IF(AND('Tela de entrada'!$R$12='Contrato Flexível Prioridade'!A465,'Tela de entrada'!$S$15="",'Tela de entrada'!$O$15=""),2,IF(AND(A465='Tela de entrada'!$N$12,'Tela de entrada'!$O$15=1),1,IF(AND('Tela de entrada'!$N$12='Contrato Flexível Prioridade'!A465,'Tela de entrada'!$O$15=2),2,IF(AND('Tela de entrada'!$N$12='Contrato Flexível Prioridade'!A465,'Tela de entrada'!$O$15="",'Tela de entrada'!$S$15&lt;&gt;1),1,IF(AND('Tela de entrada'!$N$12='Contrato Flexível Prioridade'!A465,'Tela de entrada'!$S$15=""),1,2)))))))</f>
        <v>1</v>
      </c>
      <c r="F465">
        <v>1</v>
      </c>
      <c r="G465">
        <v>464</v>
      </c>
      <c r="H465">
        <v>1</v>
      </c>
      <c r="I465" s="1">
        <f>INDEX('Tela de entrada'!$C$20:$C$763,MATCH(G465,'Tela de entrada'!$B$20:$B$763,0),1)</f>
        <v>34</v>
      </c>
      <c r="J465">
        <v>0</v>
      </c>
      <c r="K465">
        <f t="shared" si="44"/>
        <v>34</v>
      </c>
      <c r="L465" s="1">
        <f>SUMIFS('Contrato Flexível Percentual'!$R$2:$R$745,'Contrato Flexível Percentual'!$C$2:$C$745,'Contrato Flexível Prioridade'!F465,'Contrato Flexível Percentual'!$D$2:$D$745,'Contrato Flexível Prioridade'!G465)+SUMIFS('Contrato Firme'!N$2:N$745,'Contrato Firme'!$C$2:$C$745,'Contrato Flexível Prioridade'!F465,'Contrato Flexível Percentual'!$D$2:$D$745,'Contrato Flexível Prioridade'!G465)+'Tela de entrada'!$O$13+'Tela de entrada'!$S$13</f>
        <v>19.601597423860053</v>
      </c>
      <c r="M465" s="1">
        <f t="shared" si="45"/>
        <v>14.398402576139947</v>
      </c>
      <c r="N465" s="1">
        <f>IF(D465=1,'Tela de entrada'!$O$14-'Tela de entrada'!$O$13,'Tela de entrada'!$S$14-'Tela de entrada'!$S$13)</f>
        <v>15</v>
      </c>
      <c r="O465" s="1">
        <f t="shared" si="46"/>
        <v>14.398402576139947</v>
      </c>
      <c r="P465" s="1">
        <f t="shared" si="47"/>
        <v>14.398402576139947</v>
      </c>
      <c r="Q465" s="1">
        <f>IF(D465=1,'Tela de entrada'!$O$13+P465,'Tela de entrada'!$S$13+P465)</f>
        <v>14.398402576139947</v>
      </c>
    </row>
    <row r="466" spans="1:17" x14ac:dyDescent="0.25">
      <c r="A466" t="str">
        <f t="shared" si="42"/>
        <v>Contrato 1</v>
      </c>
      <c r="B466" t="str">
        <f t="shared" si="43"/>
        <v>Contrato 1465</v>
      </c>
      <c r="C466">
        <v>1</v>
      </c>
      <c r="D466">
        <v>1</v>
      </c>
      <c r="E466">
        <f>IF(AND(A466='Tela de entrada'!$R$12,'Tela de entrada'!$S$15=1),1,IF(AND(A466='Tela de entrada'!$R$12,'Tela de entrada'!$S$15="",'Tela de entrada'!$O$15=2),1,IF(AND('Tela de entrada'!$R$12='Contrato Flexível Prioridade'!A466,'Tela de entrada'!$S$15="",'Tela de entrada'!$O$15=""),2,IF(AND(A466='Tela de entrada'!$N$12,'Tela de entrada'!$O$15=1),1,IF(AND('Tela de entrada'!$N$12='Contrato Flexível Prioridade'!A466,'Tela de entrada'!$O$15=2),2,IF(AND('Tela de entrada'!$N$12='Contrato Flexível Prioridade'!A466,'Tela de entrada'!$O$15="",'Tela de entrada'!$S$15&lt;&gt;1),1,IF(AND('Tela de entrada'!$N$12='Contrato Flexível Prioridade'!A466,'Tela de entrada'!$S$15=""),1,2)))))))</f>
        <v>1</v>
      </c>
      <c r="F466">
        <v>1</v>
      </c>
      <c r="G466">
        <v>465</v>
      </c>
      <c r="H466">
        <v>1</v>
      </c>
      <c r="I466" s="1">
        <f>INDEX('Tela de entrada'!$C$20:$C$763,MATCH(G466,'Tela de entrada'!$B$20:$B$763,0),1)</f>
        <v>49</v>
      </c>
      <c r="J466">
        <v>0</v>
      </c>
      <c r="K466">
        <f t="shared" si="44"/>
        <v>49</v>
      </c>
      <c r="L466" s="1">
        <f>SUMIFS('Contrato Flexível Percentual'!$R$2:$R$745,'Contrato Flexível Percentual'!$C$2:$C$745,'Contrato Flexível Prioridade'!F466,'Contrato Flexível Percentual'!$D$2:$D$745,'Contrato Flexível Prioridade'!G466)+SUMIFS('Contrato Firme'!N$2:N$745,'Contrato Firme'!$C$2:$C$745,'Contrato Flexível Prioridade'!F466,'Contrato Flexível Percentual'!$D$2:$D$745,'Contrato Flexível Prioridade'!G466)+'Tela de entrada'!$O$13+'Tela de entrada'!$S$13</f>
        <v>24.799999999999997</v>
      </c>
      <c r="M466" s="1">
        <f t="shared" si="45"/>
        <v>24.200000000000003</v>
      </c>
      <c r="N466" s="1">
        <f>IF(D466=1,'Tela de entrada'!$O$14-'Tela de entrada'!$O$13,'Tela de entrada'!$S$14-'Tela de entrada'!$S$13)</f>
        <v>15</v>
      </c>
      <c r="O466" s="1">
        <f t="shared" si="46"/>
        <v>24.200000000000003</v>
      </c>
      <c r="P466" s="1">
        <f t="shared" si="47"/>
        <v>15</v>
      </c>
      <c r="Q466" s="1">
        <f>IF(D466=1,'Tela de entrada'!$O$13+P466,'Tela de entrada'!$S$13+P466)</f>
        <v>15</v>
      </c>
    </row>
    <row r="467" spans="1:17" x14ac:dyDescent="0.25">
      <c r="A467" t="str">
        <f t="shared" si="42"/>
        <v>Contrato 1</v>
      </c>
      <c r="B467" t="str">
        <f t="shared" si="43"/>
        <v>Contrato 1466</v>
      </c>
      <c r="C467">
        <v>1</v>
      </c>
      <c r="D467">
        <v>1</v>
      </c>
      <c r="E467">
        <f>IF(AND(A467='Tela de entrada'!$R$12,'Tela de entrada'!$S$15=1),1,IF(AND(A467='Tela de entrada'!$R$12,'Tela de entrada'!$S$15="",'Tela de entrada'!$O$15=2),1,IF(AND('Tela de entrada'!$R$12='Contrato Flexível Prioridade'!A467,'Tela de entrada'!$S$15="",'Tela de entrada'!$O$15=""),2,IF(AND(A467='Tela de entrada'!$N$12,'Tela de entrada'!$O$15=1),1,IF(AND('Tela de entrada'!$N$12='Contrato Flexível Prioridade'!A467,'Tela de entrada'!$O$15=2),2,IF(AND('Tela de entrada'!$N$12='Contrato Flexível Prioridade'!A467,'Tela de entrada'!$O$15="",'Tela de entrada'!$S$15&lt;&gt;1),1,IF(AND('Tela de entrada'!$N$12='Contrato Flexível Prioridade'!A467,'Tela de entrada'!$S$15=""),1,2)))))))</f>
        <v>1</v>
      </c>
      <c r="F467">
        <v>1</v>
      </c>
      <c r="G467">
        <v>466</v>
      </c>
      <c r="H467">
        <v>1</v>
      </c>
      <c r="I467" s="1">
        <f>INDEX('Tela de entrada'!$C$20:$C$763,MATCH(G467,'Tela de entrada'!$B$20:$B$763,0),1)</f>
        <v>20</v>
      </c>
      <c r="J467">
        <v>0</v>
      </c>
      <c r="K467">
        <f t="shared" si="44"/>
        <v>20</v>
      </c>
      <c r="L467" s="1">
        <f>SUMIFS('Contrato Flexível Percentual'!$R$2:$R$745,'Contrato Flexível Percentual'!$C$2:$C$745,'Contrato Flexível Prioridade'!F467,'Contrato Flexível Percentual'!$D$2:$D$745,'Contrato Flexível Prioridade'!G467)+SUMIFS('Contrato Firme'!N$2:N$745,'Contrato Firme'!$C$2:$C$745,'Contrato Flexível Prioridade'!F467,'Contrato Flexível Percentual'!$D$2:$D$745,'Contrato Flexível Prioridade'!G467)+'Tela de entrada'!$O$13+'Tela de entrada'!$S$13</f>
        <v>11.933706005264455</v>
      </c>
      <c r="M467" s="1">
        <f t="shared" si="45"/>
        <v>8.0662939947355454</v>
      </c>
      <c r="N467" s="1">
        <f>IF(D467=1,'Tela de entrada'!$O$14-'Tela de entrada'!$O$13,'Tela de entrada'!$S$14-'Tela de entrada'!$S$13)</f>
        <v>15</v>
      </c>
      <c r="O467" s="1">
        <f t="shared" si="46"/>
        <v>8.0662939947355454</v>
      </c>
      <c r="P467" s="1">
        <f t="shared" si="47"/>
        <v>8.0662939947355454</v>
      </c>
      <c r="Q467" s="1">
        <f>IF(D467=1,'Tela de entrada'!$O$13+P467,'Tela de entrada'!$S$13+P467)</f>
        <v>8.0662939947355454</v>
      </c>
    </row>
    <row r="468" spans="1:17" x14ac:dyDescent="0.25">
      <c r="A468" t="str">
        <f t="shared" si="42"/>
        <v>Contrato 1</v>
      </c>
      <c r="B468" t="str">
        <f t="shared" si="43"/>
        <v>Contrato 1467</v>
      </c>
      <c r="C468">
        <v>1</v>
      </c>
      <c r="D468">
        <v>1</v>
      </c>
      <c r="E468">
        <f>IF(AND(A468='Tela de entrada'!$R$12,'Tela de entrada'!$S$15=1),1,IF(AND(A468='Tela de entrada'!$R$12,'Tela de entrada'!$S$15="",'Tela de entrada'!$O$15=2),1,IF(AND('Tela de entrada'!$R$12='Contrato Flexível Prioridade'!A468,'Tela de entrada'!$S$15="",'Tela de entrada'!$O$15=""),2,IF(AND(A468='Tela de entrada'!$N$12,'Tela de entrada'!$O$15=1),1,IF(AND('Tela de entrada'!$N$12='Contrato Flexível Prioridade'!A468,'Tela de entrada'!$O$15=2),2,IF(AND('Tela de entrada'!$N$12='Contrato Flexível Prioridade'!A468,'Tela de entrada'!$O$15="",'Tela de entrada'!$S$15&lt;&gt;1),1,IF(AND('Tela de entrada'!$N$12='Contrato Flexível Prioridade'!A468,'Tela de entrada'!$S$15=""),1,2)))))))</f>
        <v>1</v>
      </c>
      <c r="F468">
        <v>1</v>
      </c>
      <c r="G468">
        <v>467</v>
      </c>
      <c r="H468">
        <v>1</v>
      </c>
      <c r="I468" s="1">
        <f>INDEX('Tela de entrada'!$C$20:$C$763,MATCH(G468,'Tela de entrada'!$B$20:$B$763,0),1)</f>
        <v>23</v>
      </c>
      <c r="J468">
        <v>0</v>
      </c>
      <c r="K468">
        <f t="shared" si="44"/>
        <v>23</v>
      </c>
      <c r="L468" s="1">
        <f>SUMIFS('Contrato Flexível Percentual'!$R$2:$R$745,'Contrato Flexível Percentual'!$C$2:$C$745,'Contrato Flexível Prioridade'!F468,'Contrato Flexível Percentual'!$D$2:$D$745,'Contrato Flexível Prioridade'!G468)+SUMIFS('Contrato Firme'!N$2:N$745,'Contrato Firme'!$C$2:$C$745,'Contrato Flexível Prioridade'!F468,'Contrato Flexível Percentual'!$D$2:$D$745,'Contrato Flexível Prioridade'!G468)+'Tela de entrada'!$O$13+'Tela de entrada'!$S$13</f>
        <v>13.576825594963511</v>
      </c>
      <c r="M468" s="1">
        <f t="shared" si="45"/>
        <v>9.4231744050364892</v>
      </c>
      <c r="N468" s="1">
        <f>IF(D468=1,'Tela de entrada'!$O$14-'Tela de entrada'!$O$13,'Tela de entrada'!$S$14-'Tela de entrada'!$S$13)</f>
        <v>15</v>
      </c>
      <c r="O468" s="1">
        <f t="shared" si="46"/>
        <v>9.4231744050364892</v>
      </c>
      <c r="P468" s="1">
        <f t="shared" si="47"/>
        <v>9.4231744050364892</v>
      </c>
      <c r="Q468" s="1">
        <f>IF(D468=1,'Tela de entrada'!$O$13+P468,'Tela de entrada'!$S$13+P468)</f>
        <v>9.4231744050364892</v>
      </c>
    </row>
    <row r="469" spans="1:17" x14ac:dyDescent="0.25">
      <c r="A469" t="str">
        <f t="shared" si="42"/>
        <v>Contrato 1</v>
      </c>
      <c r="B469" t="str">
        <f t="shared" si="43"/>
        <v>Contrato 1468</v>
      </c>
      <c r="C469">
        <v>1</v>
      </c>
      <c r="D469">
        <v>1</v>
      </c>
      <c r="E469">
        <f>IF(AND(A469='Tela de entrada'!$R$12,'Tela de entrada'!$S$15=1),1,IF(AND(A469='Tela de entrada'!$R$12,'Tela de entrada'!$S$15="",'Tela de entrada'!$O$15=2),1,IF(AND('Tela de entrada'!$R$12='Contrato Flexível Prioridade'!A469,'Tela de entrada'!$S$15="",'Tela de entrada'!$O$15=""),2,IF(AND(A469='Tela de entrada'!$N$12,'Tela de entrada'!$O$15=1),1,IF(AND('Tela de entrada'!$N$12='Contrato Flexível Prioridade'!A469,'Tela de entrada'!$O$15=2),2,IF(AND('Tela de entrada'!$N$12='Contrato Flexível Prioridade'!A469,'Tela de entrada'!$O$15="",'Tela de entrada'!$S$15&lt;&gt;1),1,IF(AND('Tela de entrada'!$N$12='Contrato Flexível Prioridade'!A469,'Tela de entrada'!$S$15=""),1,2)))))))</f>
        <v>1</v>
      </c>
      <c r="F469">
        <v>1</v>
      </c>
      <c r="G469">
        <v>468</v>
      </c>
      <c r="H469">
        <v>1</v>
      </c>
      <c r="I469" s="1">
        <f>INDEX('Tela de entrada'!$C$20:$C$763,MATCH(G469,'Tela de entrada'!$B$20:$B$763,0),1)</f>
        <v>47</v>
      </c>
      <c r="J469">
        <v>0</v>
      </c>
      <c r="K469">
        <f t="shared" si="44"/>
        <v>47</v>
      </c>
      <c r="L469" s="1">
        <f>SUMIFS('Contrato Flexível Percentual'!$R$2:$R$745,'Contrato Flexível Percentual'!$C$2:$C$745,'Contrato Flexível Prioridade'!F469,'Contrato Flexível Percentual'!$D$2:$D$745,'Contrato Flexível Prioridade'!G469)+SUMIFS('Contrato Firme'!N$2:N$745,'Contrato Firme'!$C$2:$C$745,'Contrato Flexível Prioridade'!F469,'Contrato Flexível Percentual'!$D$2:$D$745,'Contrato Flexível Prioridade'!G469)+'Tela de entrada'!$O$13+'Tela de entrada'!$S$13</f>
        <v>24.4</v>
      </c>
      <c r="M469" s="1">
        <f t="shared" si="45"/>
        <v>22.6</v>
      </c>
      <c r="N469" s="1">
        <f>IF(D469=1,'Tela de entrada'!$O$14-'Tela de entrada'!$O$13,'Tela de entrada'!$S$14-'Tela de entrada'!$S$13)</f>
        <v>15</v>
      </c>
      <c r="O469" s="1">
        <f t="shared" si="46"/>
        <v>22.6</v>
      </c>
      <c r="P469" s="1">
        <f t="shared" si="47"/>
        <v>15</v>
      </c>
      <c r="Q469" s="1">
        <f>IF(D469=1,'Tela de entrada'!$O$13+P469,'Tela de entrada'!$S$13+P469)</f>
        <v>15</v>
      </c>
    </row>
    <row r="470" spans="1:17" x14ac:dyDescent="0.25">
      <c r="A470" t="str">
        <f t="shared" ref="A470:A533" si="48">IF(D470=1,"Contrato 1","Contrato 2")</f>
        <v>Contrato 1</v>
      </c>
      <c r="B470" t="str">
        <f t="shared" ref="B470:B533" si="49">CONCATENATE(IF(D470=1,"Contrato 1","Contrato 2"),G470)</f>
        <v>Contrato 1469</v>
      </c>
      <c r="C470">
        <v>1</v>
      </c>
      <c r="D470">
        <v>1</v>
      </c>
      <c r="E470">
        <f>IF(AND(A470='Tela de entrada'!$R$12,'Tela de entrada'!$S$15=1),1,IF(AND(A470='Tela de entrada'!$R$12,'Tela de entrada'!$S$15="",'Tela de entrada'!$O$15=2),1,IF(AND('Tela de entrada'!$R$12='Contrato Flexível Prioridade'!A470,'Tela de entrada'!$S$15="",'Tela de entrada'!$O$15=""),2,IF(AND(A470='Tela de entrada'!$N$12,'Tela de entrada'!$O$15=1),1,IF(AND('Tela de entrada'!$N$12='Contrato Flexível Prioridade'!A470,'Tela de entrada'!$O$15=2),2,IF(AND('Tela de entrada'!$N$12='Contrato Flexível Prioridade'!A470,'Tela de entrada'!$O$15="",'Tela de entrada'!$S$15&lt;&gt;1),1,IF(AND('Tela de entrada'!$N$12='Contrato Flexível Prioridade'!A470,'Tela de entrada'!$S$15=""),1,2)))))))</f>
        <v>1</v>
      </c>
      <c r="F470">
        <v>1</v>
      </c>
      <c r="G470">
        <v>469</v>
      </c>
      <c r="H470">
        <v>1</v>
      </c>
      <c r="I470" s="1">
        <f>INDEX('Tela de entrada'!$C$20:$C$763,MATCH(G470,'Tela de entrada'!$B$20:$B$763,0),1)</f>
        <v>28</v>
      </c>
      <c r="J470">
        <v>0</v>
      </c>
      <c r="K470">
        <f t="shared" si="44"/>
        <v>28</v>
      </c>
      <c r="L470" s="1">
        <f>SUMIFS('Contrato Flexível Percentual'!$R$2:$R$745,'Contrato Flexível Percentual'!$C$2:$C$745,'Contrato Flexível Prioridade'!F470,'Contrato Flexível Percentual'!$D$2:$D$745,'Contrato Flexível Prioridade'!G470)+SUMIFS('Contrato Firme'!N$2:N$745,'Contrato Firme'!$C$2:$C$745,'Contrato Flexível Prioridade'!F470,'Contrato Flexível Percentual'!$D$2:$D$745,'Contrato Flexível Prioridade'!G470)+'Tela de entrada'!$O$13+'Tela de entrada'!$S$13</f>
        <v>16.31535824446194</v>
      </c>
      <c r="M470" s="1">
        <f t="shared" si="45"/>
        <v>11.68464175553806</v>
      </c>
      <c r="N470" s="1">
        <f>IF(D470=1,'Tela de entrada'!$O$14-'Tela de entrada'!$O$13,'Tela de entrada'!$S$14-'Tela de entrada'!$S$13)</f>
        <v>15</v>
      </c>
      <c r="O470" s="1">
        <f t="shared" si="46"/>
        <v>11.68464175553806</v>
      </c>
      <c r="P470" s="1">
        <f t="shared" si="47"/>
        <v>11.68464175553806</v>
      </c>
      <c r="Q470" s="1">
        <f>IF(D470=1,'Tela de entrada'!$O$13+P470,'Tela de entrada'!$S$13+P470)</f>
        <v>11.68464175553806</v>
      </c>
    </row>
    <row r="471" spans="1:17" x14ac:dyDescent="0.25">
      <c r="A471" t="str">
        <f t="shared" si="48"/>
        <v>Contrato 1</v>
      </c>
      <c r="B471" t="str">
        <f t="shared" si="49"/>
        <v>Contrato 1470</v>
      </c>
      <c r="C471">
        <v>1</v>
      </c>
      <c r="D471">
        <v>1</v>
      </c>
      <c r="E471">
        <f>IF(AND(A471='Tela de entrada'!$R$12,'Tela de entrada'!$S$15=1),1,IF(AND(A471='Tela de entrada'!$R$12,'Tela de entrada'!$S$15="",'Tela de entrada'!$O$15=2),1,IF(AND('Tela de entrada'!$R$12='Contrato Flexível Prioridade'!A471,'Tela de entrada'!$S$15="",'Tela de entrada'!$O$15=""),2,IF(AND(A471='Tela de entrada'!$N$12,'Tela de entrada'!$O$15=1),1,IF(AND('Tela de entrada'!$N$12='Contrato Flexível Prioridade'!A471,'Tela de entrada'!$O$15=2),2,IF(AND('Tela de entrada'!$N$12='Contrato Flexível Prioridade'!A471,'Tela de entrada'!$O$15="",'Tela de entrada'!$S$15&lt;&gt;1),1,IF(AND('Tela de entrada'!$N$12='Contrato Flexível Prioridade'!A471,'Tela de entrada'!$S$15=""),1,2)))))))</f>
        <v>1</v>
      </c>
      <c r="F471">
        <v>1</v>
      </c>
      <c r="G471">
        <v>470</v>
      </c>
      <c r="H471">
        <v>1</v>
      </c>
      <c r="I471" s="1">
        <f>INDEX('Tela de entrada'!$C$20:$C$763,MATCH(G471,'Tela de entrada'!$B$20:$B$763,0),1)</f>
        <v>27</v>
      </c>
      <c r="J471">
        <v>0</v>
      </c>
      <c r="K471">
        <f t="shared" si="44"/>
        <v>27</v>
      </c>
      <c r="L471" s="1">
        <f>SUMIFS('Contrato Flexível Percentual'!$R$2:$R$745,'Contrato Flexível Percentual'!$C$2:$C$745,'Contrato Flexível Prioridade'!F471,'Contrato Flexível Percentual'!$D$2:$D$745,'Contrato Flexível Prioridade'!G471)+SUMIFS('Contrato Firme'!N$2:N$745,'Contrato Firme'!$C$2:$C$745,'Contrato Flexível Prioridade'!F471,'Contrato Flexível Percentual'!$D$2:$D$745,'Contrato Flexível Prioridade'!G471)+'Tela de entrada'!$O$13+'Tela de entrada'!$S$13</f>
        <v>15.767651714562254</v>
      </c>
      <c r="M471" s="1">
        <f t="shared" si="45"/>
        <v>11.232348285437746</v>
      </c>
      <c r="N471" s="1">
        <f>IF(D471=1,'Tela de entrada'!$O$14-'Tela de entrada'!$O$13,'Tela de entrada'!$S$14-'Tela de entrada'!$S$13)</f>
        <v>15</v>
      </c>
      <c r="O471" s="1">
        <f t="shared" si="46"/>
        <v>11.232348285437746</v>
      </c>
      <c r="P471" s="1">
        <f t="shared" si="47"/>
        <v>11.232348285437746</v>
      </c>
      <c r="Q471" s="1">
        <f>IF(D471=1,'Tela de entrada'!$O$13+P471,'Tela de entrada'!$S$13+P471)</f>
        <v>11.232348285437746</v>
      </c>
    </row>
    <row r="472" spans="1:17" x14ac:dyDescent="0.25">
      <c r="A472" t="str">
        <f t="shared" si="48"/>
        <v>Contrato 1</v>
      </c>
      <c r="B472" t="str">
        <f t="shared" si="49"/>
        <v>Contrato 1471</v>
      </c>
      <c r="C472">
        <v>1</v>
      </c>
      <c r="D472">
        <v>1</v>
      </c>
      <c r="E472">
        <f>IF(AND(A472='Tela de entrada'!$R$12,'Tela de entrada'!$S$15=1),1,IF(AND(A472='Tela de entrada'!$R$12,'Tela de entrada'!$S$15="",'Tela de entrada'!$O$15=2),1,IF(AND('Tela de entrada'!$R$12='Contrato Flexível Prioridade'!A472,'Tela de entrada'!$S$15="",'Tela de entrada'!$O$15=""),2,IF(AND(A472='Tela de entrada'!$N$12,'Tela de entrada'!$O$15=1),1,IF(AND('Tela de entrada'!$N$12='Contrato Flexível Prioridade'!A472,'Tela de entrada'!$O$15=2),2,IF(AND('Tela de entrada'!$N$12='Contrato Flexível Prioridade'!A472,'Tela de entrada'!$O$15="",'Tela de entrada'!$S$15&lt;&gt;1),1,IF(AND('Tela de entrada'!$N$12='Contrato Flexível Prioridade'!A472,'Tela de entrada'!$S$15=""),1,2)))))))</f>
        <v>1</v>
      </c>
      <c r="F472">
        <v>1</v>
      </c>
      <c r="G472">
        <v>471</v>
      </c>
      <c r="H472">
        <v>1</v>
      </c>
      <c r="I472" s="1">
        <f>INDEX('Tela de entrada'!$C$20:$C$763,MATCH(G472,'Tela de entrada'!$B$20:$B$763,0),1)</f>
        <v>36</v>
      </c>
      <c r="J472">
        <v>0</v>
      </c>
      <c r="K472">
        <f t="shared" si="44"/>
        <v>36</v>
      </c>
      <c r="L472" s="1">
        <f>SUMIFS('Contrato Flexível Percentual'!$R$2:$R$745,'Contrato Flexível Percentual'!$C$2:$C$745,'Contrato Flexível Prioridade'!F472,'Contrato Flexível Percentual'!$D$2:$D$745,'Contrato Flexível Prioridade'!G472)+SUMIFS('Contrato Firme'!N$2:N$745,'Contrato Firme'!$C$2:$C$745,'Contrato Flexível Prioridade'!F472,'Contrato Flexível Percentual'!$D$2:$D$745,'Contrato Flexível Prioridade'!G472)+'Tela de entrada'!$O$13+'Tela de entrada'!$S$13</f>
        <v>20.697010483659422</v>
      </c>
      <c r="M472" s="1">
        <f t="shared" si="45"/>
        <v>15.302989516340578</v>
      </c>
      <c r="N472" s="1">
        <f>IF(D472=1,'Tela de entrada'!$O$14-'Tela de entrada'!$O$13,'Tela de entrada'!$S$14-'Tela de entrada'!$S$13)</f>
        <v>15</v>
      </c>
      <c r="O472" s="1">
        <f t="shared" si="46"/>
        <v>15.302989516340578</v>
      </c>
      <c r="P472" s="1">
        <f t="shared" si="47"/>
        <v>15</v>
      </c>
      <c r="Q472" s="1">
        <f>IF(D472=1,'Tela de entrada'!$O$13+P472,'Tela de entrada'!$S$13+P472)</f>
        <v>15</v>
      </c>
    </row>
    <row r="473" spans="1:17" x14ac:dyDescent="0.25">
      <c r="A473" t="str">
        <f t="shared" si="48"/>
        <v>Contrato 1</v>
      </c>
      <c r="B473" t="str">
        <f t="shared" si="49"/>
        <v>Contrato 1472</v>
      </c>
      <c r="C473">
        <v>1</v>
      </c>
      <c r="D473">
        <v>1</v>
      </c>
      <c r="E473">
        <f>IF(AND(A473='Tela de entrada'!$R$12,'Tela de entrada'!$S$15=1),1,IF(AND(A473='Tela de entrada'!$R$12,'Tela de entrada'!$S$15="",'Tela de entrada'!$O$15=2),1,IF(AND('Tela de entrada'!$R$12='Contrato Flexível Prioridade'!A473,'Tela de entrada'!$S$15="",'Tela de entrada'!$O$15=""),2,IF(AND(A473='Tela de entrada'!$N$12,'Tela de entrada'!$O$15=1),1,IF(AND('Tela de entrada'!$N$12='Contrato Flexível Prioridade'!A473,'Tela de entrada'!$O$15=2),2,IF(AND('Tela de entrada'!$N$12='Contrato Flexível Prioridade'!A473,'Tela de entrada'!$O$15="",'Tela de entrada'!$S$15&lt;&gt;1),1,IF(AND('Tela de entrada'!$N$12='Contrato Flexível Prioridade'!A473,'Tela de entrada'!$S$15=""),1,2)))))))</f>
        <v>1</v>
      </c>
      <c r="F473">
        <v>1</v>
      </c>
      <c r="G473">
        <v>472</v>
      </c>
      <c r="H473">
        <v>1</v>
      </c>
      <c r="I473" s="1">
        <f>INDEX('Tela de entrada'!$C$20:$C$763,MATCH(G473,'Tela de entrada'!$B$20:$B$763,0),1)</f>
        <v>14</v>
      </c>
      <c r="J473">
        <v>0</v>
      </c>
      <c r="K473">
        <f t="shared" si="44"/>
        <v>14</v>
      </c>
      <c r="L473" s="1">
        <f>SUMIFS('Contrato Flexível Percentual'!$R$2:$R$745,'Contrato Flexível Percentual'!$C$2:$C$745,'Contrato Flexível Prioridade'!F473,'Contrato Flexível Percentual'!$D$2:$D$745,'Contrato Flexível Prioridade'!G473)+SUMIFS('Contrato Firme'!N$2:N$745,'Contrato Firme'!$C$2:$C$745,'Contrato Flexível Prioridade'!F473,'Contrato Flexível Percentual'!$D$2:$D$745,'Contrato Flexível Prioridade'!G473)+'Tela de entrada'!$O$13+'Tela de entrada'!$S$13</f>
        <v>8.6474668258663421</v>
      </c>
      <c r="M473" s="1">
        <f t="shared" si="45"/>
        <v>5.3525331741336579</v>
      </c>
      <c r="N473" s="1">
        <f>IF(D473=1,'Tela de entrada'!$O$14-'Tela de entrada'!$O$13,'Tela de entrada'!$S$14-'Tela de entrada'!$S$13)</f>
        <v>15</v>
      </c>
      <c r="O473" s="1">
        <f t="shared" si="46"/>
        <v>5.3525331741336579</v>
      </c>
      <c r="P473" s="1">
        <f t="shared" si="47"/>
        <v>5.3525331741336579</v>
      </c>
      <c r="Q473" s="1">
        <f>IF(D473=1,'Tela de entrada'!$O$13+P473,'Tela de entrada'!$S$13+P473)</f>
        <v>5.3525331741336579</v>
      </c>
    </row>
    <row r="474" spans="1:17" x14ac:dyDescent="0.25">
      <c r="A474" t="str">
        <f t="shared" si="48"/>
        <v>Contrato 1</v>
      </c>
      <c r="B474" t="str">
        <f t="shared" si="49"/>
        <v>Contrato 1473</v>
      </c>
      <c r="C474">
        <v>1</v>
      </c>
      <c r="D474">
        <v>1</v>
      </c>
      <c r="E474">
        <f>IF(AND(A474='Tela de entrada'!$R$12,'Tela de entrada'!$S$15=1),1,IF(AND(A474='Tela de entrada'!$R$12,'Tela de entrada'!$S$15="",'Tela de entrada'!$O$15=2),1,IF(AND('Tela de entrada'!$R$12='Contrato Flexível Prioridade'!A474,'Tela de entrada'!$S$15="",'Tela de entrada'!$O$15=""),2,IF(AND(A474='Tela de entrada'!$N$12,'Tela de entrada'!$O$15=1),1,IF(AND('Tela de entrada'!$N$12='Contrato Flexível Prioridade'!A474,'Tela de entrada'!$O$15=2),2,IF(AND('Tela de entrada'!$N$12='Contrato Flexível Prioridade'!A474,'Tela de entrada'!$O$15="",'Tela de entrada'!$S$15&lt;&gt;1),1,IF(AND('Tela de entrada'!$N$12='Contrato Flexível Prioridade'!A474,'Tela de entrada'!$S$15=""),1,2)))))))</f>
        <v>1</v>
      </c>
      <c r="F474">
        <v>1</v>
      </c>
      <c r="G474">
        <v>473</v>
      </c>
      <c r="H474">
        <v>1</v>
      </c>
      <c r="I474" s="1">
        <f>INDEX('Tela de entrada'!$C$20:$C$763,MATCH(G474,'Tela de entrada'!$B$20:$B$763,0),1)</f>
        <v>32</v>
      </c>
      <c r="J474">
        <v>0</v>
      </c>
      <c r="K474">
        <f t="shared" si="44"/>
        <v>32</v>
      </c>
      <c r="L474" s="1">
        <f>SUMIFS('Contrato Flexível Percentual'!$R$2:$R$745,'Contrato Flexível Percentual'!$C$2:$C$745,'Contrato Flexível Prioridade'!F474,'Contrato Flexível Percentual'!$D$2:$D$745,'Contrato Flexível Prioridade'!G474)+SUMIFS('Contrato Firme'!N$2:N$745,'Contrato Firme'!$C$2:$C$745,'Contrato Flexível Prioridade'!F474,'Contrato Flexível Percentual'!$D$2:$D$745,'Contrato Flexível Prioridade'!G474)+'Tela de entrada'!$O$13+'Tela de entrada'!$S$13</f>
        <v>18.50618436406068</v>
      </c>
      <c r="M474" s="1">
        <f t="shared" si="45"/>
        <v>13.49381563593932</v>
      </c>
      <c r="N474" s="1">
        <f>IF(D474=1,'Tela de entrada'!$O$14-'Tela de entrada'!$O$13,'Tela de entrada'!$S$14-'Tela de entrada'!$S$13)</f>
        <v>15</v>
      </c>
      <c r="O474" s="1">
        <f t="shared" si="46"/>
        <v>13.49381563593932</v>
      </c>
      <c r="P474" s="1">
        <f t="shared" si="47"/>
        <v>13.49381563593932</v>
      </c>
      <c r="Q474" s="1">
        <f>IF(D474=1,'Tela de entrada'!$O$13+P474,'Tela de entrada'!$S$13+P474)</f>
        <v>13.49381563593932</v>
      </c>
    </row>
    <row r="475" spans="1:17" x14ac:dyDescent="0.25">
      <c r="A475" t="str">
        <f t="shared" si="48"/>
        <v>Contrato 1</v>
      </c>
      <c r="B475" t="str">
        <f t="shared" si="49"/>
        <v>Contrato 1474</v>
      </c>
      <c r="C475">
        <v>1</v>
      </c>
      <c r="D475">
        <v>1</v>
      </c>
      <c r="E475">
        <f>IF(AND(A475='Tela de entrada'!$R$12,'Tela de entrada'!$S$15=1),1,IF(AND(A475='Tela de entrada'!$R$12,'Tela de entrada'!$S$15="",'Tela de entrada'!$O$15=2),1,IF(AND('Tela de entrada'!$R$12='Contrato Flexível Prioridade'!A475,'Tela de entrada'!$S$15="",'Tela de entrada'!$O$15=""),2,IF(AND(A475='Tela de entrada'!$N$12,'Tela de entrada'!$O$15=1),1,IF(AND('Tela de entrada'!$N$12='Contrato Flexível Prioridade'!A475,'Tela de entrada'!$O$15=2),2,IF(AND('Tela de entrada'!$N$12='Contrato Flexível Prioridade'!A475,'Tela de entrada'!$O$15="",'Tela de entrada'!$S$15&lt;&gt;1),1,IF(AND('Tela de entrada'!$N$12='Contrato Flexível Prioridade'!A475,'Tela de entrada'!$S$15=""),1,2)))))))</f>
        <v>1</v>
      </c>
      <c r="F475">
        <v>1</v>
      </c>
      <c r="G475">
        <v>474</v>
      </c>
      <c r="H475">
        <v>1</v>
      </c>
      <c r="I475" s="1">
        <f>INDEX('Tela de entrada'!$C$20:$C$763,MATCH(G475,'Tela de entrada'!$B$20:$B$763,0),1)</f>
        <v>14</v>
      </c>
      <c r="J475">
        <v>0</v>
      </c>
      <c r="K475">
        <f t="shared" si="44"/>
        <v>14</v>
      </c>
      <c r="L475" s="1">
        <f>SUMIFS('Contrato Flexível Percentual'!$R$2:$R$745,'Contrato Flexível Percentual'!$C$2:$C$745,'Contrato Flexível Prioridade'!F475,'Contrato Flexível Percentual'!$D$2:$D$745,'Contrato Flexível Prioridade'!G475)+SUMIFS('Contrato Firme'!N$2:N$745,'Contrato Firme'!$C$2:$C$745,'Contrato Flexível Prioridade'!F475,'Contrato Flexível Percentual'!$D$2:$D$745,'Contrato Flexível Prioridade'!G475)+'Tela de entrada'!$O$13+'Tela de entrada'!$S$13</f>
        <v>8.6474668258663421</v>
      </c>
      <c r="M475" s="1">
        <f t="shared" si="45"/>
        <v>5.3525331741336579</v>
      </c>
      <c r="N475" s="1">
        <f>IF(D475=1,'Tela de entrada'!$O$14-'Tela de entrada'!$O$13,'Tela de entrada'!$S$14-'Tela de entrada'!$S$13)</f>
        <v>15</v>
      </c>
      <c r="O475" s="1">
        <f t="shared" si="46"/>
        <v>5.3525331741336579</v>
      </c>
      <c r="P475" s="1">
        <f t="shared" si="47"/>
        <v>5.3525331741336579</v>
      </c>
      <c r="Q475" s="1">
        <f>IF(D475=1,'Tela de entrada'!$O$13+P475,'Tela de entrada'!$S$13+P475)</f>
        <v>5.3525331741336579</v>
      </c>
    </row>
    <row r="476" spans="1:17" x14ac:dyDescent="0.25">
      <c r="A476" t="str">
        <f t="shared" si="48"/>
        <v>Contrato 1</v>
      </c>
      <c r="B476" t="str">
        <f t="shared" si="49"/>
        <v>Contrato 1475</v>
      </c>
      <c r="C476">
        <v>1</v>
      </c>
      <c r="D476">
        <v>1</v>
      </c>
      <c r="E476">
        <f>IF(AND(A476='Tela de entrada'!$R$12,'Tela de entrada'!$S$15=1),1,IF(AND(A476='Tela de entrada'!$R$12,'Tela de entrada'!$S$15="",'Tela de entrada'!$O$15=2),1,IF(AND('Tela de entrada'!$R$12='Contrato Flexível Prioridade'!A476,'Tela de entrada'!$S$15="",'Tela de entrada'!$O$15=""),2,IF(AND(A476='Tela de entrada'!$N$12,'Tela de entrada'!$O$15=1),1,IF(AND('Tela de entrada'!$N$12='Contrato Flexível Prioridade'!A476,'Tela de entrada'!$O$15=2),2,IF(AND('Tela de entrada'!$N$12='Contrato Flexível Prioridade'!A476,'Tela de entrada'!$O$15="",'Tela de entrada'!$S$15&lt;&gt;1),1,IF(AND('Tela de entrada'!$N$12='Contrato Flexível Prioridade'!A476,'Tela de entrada'!$S$15=""),1,2)))))))</f>
        <v>1</v>
      </c>
      <c r="F476">
        <v>1</v>
      </c>
      <c r="G476">
        <v>475</v>
      </c>
      <c r="H476">
        <v>1</v>
      </c>
      <c r="I476" s="1">
        <f>INDEX('Tela de entrada'!$C$20:$C$763,MATCH(G476,'Tela de entrada'!$B$20:$B$763,0),1)</f>
        <v>6</v>
      </c>
      <c r="J476">
        <v>0</v>
      </c>
      <c r="K476">
        <f t="shared" si="44"/>
        <v>6</v>
      </c>
      <c r="L476" s="1">
        <f>SUMIFS('Contrato Flexível Percentual'!$R$2:$R$745,'Contrato Flexível Percentual'!$C$2:$C$745,'Contrato Flexível Prioridade'!F476,'Contrato Flexível Percentual'!$D$2:$D$745,'Contrato Flexível Prioridade'!G476)+SUMIFS('Contrato Firme'!N$2:N$745,'Contrato Firme'!$C$2:$C$745,'Contrato Flexível Prioridade'!F476,'Contrato Flexível Percentual'!$D$2:$D$745,'Contrato Flexível Prioridade'!G476)+'Tela de entrada'!$O$13+'Tela de entrada'!$S$13</f>
        <v>4.9836603258165946</v>
      </c>
      <c r="M476" s="1">
        <f t="shared" si="45"/>
        <v>1.0163396741834054</v>
      </c>
      <c r="N476" s="1">
        <f>IF(D476=1,'Tela de entrada'!$O$14-'Tela de entrada'!$O$13,'Tela de entrada'!$S$14-'Tela de entrada'!$S$13)</f>
        <v>15</v>
      </c>
      <c r="O476" s="1">
        <f t="shared" si="46"/>
        <v>1.0163396741834054</v>
      </c>
      <c r="P476" s="1">
        <f t="shared" si="47"/>
        <v>1.0163396741834054</v>
      </c>
      <c r="Q476" s="1">
        <f>IF(D476=1,'Tela de entrada'!$O$13+P476,'Tela de entrada'!$S$13+P476)</f>
        <v>1.0163396741834054</v>
      </c>
    </row>
    <row r="477" spans="1:17" x14ac:dyDescent="0.25">
      <c r="A477" t="str">
        <f t="shared" si="48"/>
        <v>Contrato 1</v>
      </c>
      <c r="B477" t="str">
        <f t="shared" si="49"/>
        <v>Contrato 1476</v>
      </c>
      <c r="C477">
        <v>1</v>
      </c>
      <c r="D477">
        <v>1</v>
      </c>
      <c r="E477">
        <f>IF(AND(A477='Tela de entrada'!$R$12,'Tela de entrada'!$S$15=1),1,IF(AND(A477='Tela de entrada'!$R$12,'Tela de entrada'!$S$15="",'Tela de entrada'!$O$15=2),1,IF(AND('Tela de entrada'!$R$12='Contrato Flexível Prioridade'!A477,'Tela de entrada'!$S$15="",'Tela de entrada'!$O$15=""),2,IF(AND(A477='Tela de entrada'!$N$12,'Tela de entrada'!$O$15=1),1,IF(AND('Tela de entrada'!$N$12='Contrato Flexível Prioridade'!A477,'Tela de entrada'!$O$15=2),2,IF(AND('Tela de entrada'!$N$12='Contrato Flexível Prioridade'!A477,'Tela de entrada'!$O$15="",'Tela de entrada'!$S$15&lt;&gt;1),1,IF(AND('Tela de entrada'!$N$12='Contrato Flexível Prioridade'!A477,'Tela de entrada'!$S$15=""),1,2)))))))</f>
        <v>1</v>
      </c>
      <c r="F477">
        <v>1</v>
      </c>
      <c r="G477">
        <v>476</v>
      </c>
      <c r="H477">
        <v>1</v>
      </c>
      <c r="I477" s="1">
        <f>INDEX('Tela de entrada'!$C$20:$C$763,MATCH(G477,'Tela de entrada'!$B$20:$B$763,0),1)</f>
        <v>19</v>
      </c>
      <c r="J477">
        <v>0</v>
      </c>
      <c r="K477">
        <f t="shared" si="44"/>
        <v>19</v>
      </c>
      <c r="L477" s="1">
        <f>SUMIFS('Contrato Flexível Percentual'!$R$2:$R$745,'Contrato Flexível Percentual'!$C$2:$C$745,'Contrato Flexível Prioridade'!F477,'Contrato Flexível Percentual'!$D$2:$D$745,'Contrato Flexível Prioridade'!G477)+SUMIFS('Contrato Firme'!N$2:N$745,'Contrato Firme'!$C$2:$C$745,'Contrato Flexível Prioridade'!F477,'Contrato Flexível Percentual'!$D$2:$D$745,'Contrato Flexível Prioridade'!G477)+'Tela de entrada'!$O$13+'Tela de entrada'!$S$13</f>
        <v>11.38599947536477</v>
      </c>
      <c r="M477" s="1">
        <f t="shared" si="45"/>
        <v>7.6140005246352302</v>
      </c>
      <c r="N477" s="1">
        <f>IF(D477=1,'Tela de entrada'!$O$14-'Tela de entrada'!$O$13,'Tela de entrada'!$S$14-'Tela de entrada'!$S$13)</f>
        <v>15</v>
      </c>
      <c r="O477" s="1">
        <f t="shared" si="46"/>
        <v>7.6140005246352302</v>
      </c>
      <c r="P477" s="1">
        <f t="shared" si="47"/>
        <v>7.6140005246352302</v>
      </c>
      <c r="Q477" s="1">
        <f>IF(D477=1,'Tela de entrada'!$O$13+P477,'Tela de entrada'!$S$13+P477)</f>
        <v>7.6140005246352302</v>
      </c>
    </row>
    <row r="478" spans="1:17" x14ac:dyDescent="0.25">
      <c r="A478" t="str">
        <f t="shared" si="48"/>
        <v>Contrato 1</v>
      </c>
      <c r="B478" t="str">
        <f t="shared" si="49"/>
        <v>Contrato 1477</v>
      </c>
      <c r="C478">
        <v>1</v>
      </c>
      <c r="D478">
        <v>1</v>
      </c>
      <c r="E478">
        <f>IF(AND(A478='Tela de entrada'!$R$12,'Tela de entrada'!$S$15=1),1,IF(AND(A478='Tela de entrada'!$R$12,'Tela de entrada'!$S$15="",'Tela de entrada'!$O$15=2),1,IF(AND('Tela de entrada'!$R$12='Contrato Flexível Prioridade'!A478,'Tela de entrada'!$S$15="",'Tela de entrada'!$O$15=""),2,IF(AND(A478='Tela de entrada'!$N$12,'Tela de entrada'!$O$15=1),1,IF(AND('Tela de entrada'!$N$12='Contrato Flexível Prioridade'!A478,'Tela de entrada'!$O$15=2),2,IF(AND('Tela de entrada'!$N$12='Contrato Flexível Prioridade'!A478,'Tela de entrada'!$O$15="",'Tela de entrada'!$S$15&lt;&gt;1),1,IF(AND('Tela de entrada'!$N$12='Contrato Flexível Prioridade'!A478,'Tela de entrada'!$S$15=""),1,2)))))))</f>
        <v>1</v>
      </c>
      <c r="F478">
        <v>1</v>
      </c>
      <c r="G478">
        <v>477</v>
      </c>
      <c r="H478">
        <v>1</v>
      </c>
      <c r="I478" s="1">
        <f>INDEX('Tela de entrada'!$C$20:$C$763,MATCH(G478,'Tela de entrada'!$B$20:$B$763,0),1)</f>
        <v>16</v>
      </c>
      <c r="J478">
        <v>0</v>
      </c>
      <c r="K478">
        <f t="shared" si="44"/>
        <v>16</v>
      </c>
      <c r="L478" s="1">
        <f>SUMIFS('Contrato Flexível Percentual'!$R$2:$R$745,'Contrato Flexível Percentual'!$C$2:$C$745,'Contrato Flexível Prioridade'!F478,'Contrato Flexível Percentual'!$D$2:$D$745,'Contrato Flexível Prioridade'!G478)+SUMIFS('Contrato Firme'!N$2:N$745,'Contrato Firme'!$C$2:$C$745,'Contrato Flexível Prioridade'!F478,'Contrato Flexível Percentual'!$D$2:$D$745,'Contrato Flexível Prioridade'!G478)+'Tela de entrada'!$O$13+'Tela de entrada'!$S$13</f>
        <v>9.7428798856657117</v>
      </c>
      <c r="M478" s="1">
        <f t="shared" si="45"/>
        <v>6.2571201143342883</v>
      </c>
      <c r="N478" s="1">
        <f>IF(D478=1,'Tela de entrada'!$O$14-'Tela de entrada'!$O$13,'Tela de entrada'!$S$14-'Tela de entrada'!$S$13)</f>
        <v>15</v>
      </c>
      <c r="O478" s="1">
        <f t="shared" si="46"/>
        <v>6.2571201143342883</v>
      </c>
      <c r="P478" s="1">
        <f t="shared" si="47"/>
        <v>6.2571201143342883</v>
      </c>
      <c r="Q478" s="1">
        <f>IF(D478=1,'Tela de entrada'!$O$13+P478,'Tela de entrada'!$S$13+P478)</f>
        <v>6.2571201143342883</v>
      </c>
    </row>
    <row r="479" spans="1:17" x14ac:dyDescent="0.25">
      <c r="A479" t="str">
        <f t="shared" si="48"/>
        <v>Contrato 1</v>
      </c>
      <c r="B479" t="str">
        <f t="shared" si="49"/>
        <v>Contrato 1478</v>
      </c>
      <c r="C479">
        <v>1</v>
      </c>
      <c r="D479">
        <v>1</v>
      </c>
      <c r="E479">
        <f>IF(AND(A479='Tela de entrada'!$R$12,'Tela de entrada'!$S$15=1),1,IF(AND(A479='Tela de entrada'!$R$12,'Tela de entrada'!$S$15="",'Tela de entrada'!$O$15=2),1,IF(AND('Tela de entrada'!$R$12='Contrato Flexível Prioridade'!A479,'Tela de entrada'!$S$15="",'Tela de entrada'!$O$15=""),2,IF(AND(A479='Tela de entrada'!$N$12,'Tela de entrada'!$O$15=1),1,IF(AND('Tela de entrada'!$N$12='Contrato Flexível Prioridade'!A479,'Tela de entrada'!$O$15=2),2,IF(AND('Tela de entrada'!$N$12='Contrato Flexível Prioridade'!A479,'Tela de entrada'!$O$15="",'Tela de entrada'!$S$15&lt;&gt;1),1,IF(AND('Tela de entrada'!$N$12='Contrato Flexível Prioridade'!A479,'Tela de entrada'!$S$15=""),1,2)))))))</f>
        <v>1</v>
      </c>
      <c r="F479">
        <v>1</v>
      </c>
      <c r="G479">
        <v>478</v>
      </c>
      <c r="H479">
        <v>1</v>
      </c>
      <c r="I479" s="1">
        <f>INDEX('Tela de entrada'!$C$20:$C$763,MATCH(G479,'Tela de entrada'!$B$20:$B$763,0),1)</f>
        <v>31</v>
      </c>
      <c r="J479">
        <v>0</v>
      </c>
      <c r="K479">
        <f t="shared" si="44"/>
        <v>31</v>
      </c>
      <c r="L479" s="1">
        <f>SUMIFS('Contrato Flexível Percentual'!$R$2:$R$745,'Contrato Flexível Percentual'!$C$2:$C$745,'Contrato Flexível Prioridade'!F479,'Contrato Flexível Percentual'!$D$2:$D$745,'Contrato Flexível Prioridade'!G479)+SUMIFS('Contrato Firme'!N$2:N$745,'Contrato Firme'!$C$2:$C$745,'Contrato Flexível Prioridade'!F479,'Contrato Flexível Percentual'!$D$2:$D$745,'Contrato Flexível Prioridade'!G479)+'Tela de entrada'!$O$13+'Tela de entrada'!$S$13</f>
        <v>17.958477834160995</v>
      </c>
      <c r="M479" s="1">
        <f t="shared" si="45"/>
        <v>13.041522165839005</v>
      </c>
      <c r="N479" s="1">
        <f>IF(D479=1,'Tela de entrada'!$O$14-'Tela de entrada'!$O$13,'Tela de entrada'!$S$14-'Tela de entrada'!$S$13)</f>
        <v>15</v>
      </c>
      <c r="O479" s="1">
        <f t="shared" si="46"/>
        <v>13.041522165839005</v>
      </c>
      <c r="P479" s="1">
        <f t="shared" si="47"/>
        <v>13.041522165839005</v>
      </c>
      <c r="Q479" s="1">
        <f>IF(D479=1,'Tela de entrada'!$O$13+P479,'Tela de entrada'!$S$13+P479)</f>
        <v>13.041522165839005</v>
      </c>
    </row>
    <row r="480" spans="1:17" x14ac:dyDescent="0.25">
      <c r="A480" t="str">
        <f t="shared" si="48"/>
        <v>Contrato 1</v>
      </c>
      <c r="B480" t="str">
        <f t="shared" si="49"/>
        <v>Contrato 1479</v>
      </c>
      <c r="C480">
        <v>1</v>
      </c>
      <c r="D480">
        <v>1</v>
      </c>
      <c r="E480">
        <f>IF(AND(A480='Tela de entrada'!$R$12,'Tela de entrada'!$S$15=1),1,IF(AND(A480='Tela de entrada'!$R$12,'Tela de entrada'!$S$15="",'Tela de entrada'!$O$15=2),1,IF(AND('Tela de entrada'!$R$12='Contrato Flexível Prioridade'!A480,'Tela de entrada'!$S$15="",'Tela de entrada'!$O$15=""),2,IF(AND(A480='Tela de entrada'!$N$12,'Tela de entrada'!$O$15=1),1,IF(AND('Tela de entrada'!$N$12='Contrato Flexível Prioridade'!A480,'Tela de entrada'!$O$15=2),2,IF(AND('Tela de entrada'!$N$12='Contrato Flexível Prioridade'!A480,'Tela de entrada'!$O$15="",'Tela de entrada'!$S$15&lt;&gt;1),1,IF(AND('Tela de entrada'!$N$12='Contrato Flexível Prioridade'!A480,'Tela de entrada'!$S$15=""),1,2)))))))</f>
        <v>1</v>
      </c>
      <c r="F480">
        <v>1</v>
      </c>
      <c r="G480">
        <v>479</v>
      </c>
      <c r="H480">
        <v>1</v>
      </c>
      <c r="I480" s="1">
        <f>INDEX('Tela de entrada'!$C$20:$C$763,MATCH(G480,'Tela de entrada'!$B$20:$B$763,0),1)</f>
        <v>35</v>
      </c>
      <c r="J480">
        <v>0</v>
      </c>
      <c r="K480">
        <f t="shared" si="44"/>
        <v>35</v>
      </c>
      <c r="L480" s="1">
        <f>SUMIFS('Contrato Flexível Percentual'!$R$2:$R$745,'Contrato Flexível Percentual'!$C$2:$C$745,'Contrato Flexível Prioridade'!F480,'Contrato Flexível Percentual'!$D$2:$D$745,'Contrato Flexível Prioridade'!G480)+SUMIFS('Contrato Firme'!N$2:N$745,'Contrato Firme'!$C$2:$C$745,'Contrato Flexível Prioridade'!F480,'Contrato Flexível Percentual'!$D$2:$D$745,'Contrato Flexível Prioridade'!G480)+'Tela de entrada'!$O$13+'Tela de entrada'!$S$13</f>
        <v>20.149303953759738</v>
      </c>
      <c r="M480" s="1">
        <f t="shared" si="45"/>
        <v>14.850696046240262</v>
      </c>
      <c r="N480" s="1">
        <f>IF(D480=1,'Tela de entrada'!$O$14-'Tela de entrada'!$O$13,'Tela de entrada'!$S$14-'Tela de entrada'!$S$13)</f>
        <v>15</v>
      </c>
      <c r="O480" s="1">
        <f t="shared" si="46"/>
        <v>14.850696046240262</v>
      </c>
      <c r="P480" s="1">
        <f t="shared" si="47"/>
        <v>14.850696046240262</v>
      </c>
      <c r="Q480" s="1">
        <f>IF(D480=1,'Tela de entrada'!$O$13+P480,'Tela de entrada'!$S$13+P480)</f>
        <v>14.850696046240262</v>
      </c>
    </row>
    <row r="481" spans="1:17" x14ac:dyDescent="0.25">
      <c r="A481" t="str">
        <f t="shared" si="48"/>
        <v>Contrato 1</v>
      </c>
      <c r="B481" t="str">
        <f t="shared" si="49"/>
        <v>Contrato 1480</v>
      </c>
      <c r="C481">
        <v>1</v>
      </c>
      <c r="D481">
        <v>1</v>
      </c>
      <c r="E481">
        <f>IF(AND(A481='Tela de entrada'!$R$12,'Tela de entrada'!$S$15=1),1,IF(AND(A481='Tela de entrada'!$R$12,'Tela de entrada'!$S$15="",'Tela de entrada'!$O$15=2),1,IF(AND('Tela de entrada'!$R$12='Contrato Flexível Prioridade'!A481,'Tela de entrada'!$S$15="",'Tela de entrada'!$O$15=""),2,IF(AND(A481='Tela de entrada'!$N$12,'Tela de entrada'!$O$15=1),1,IF(AND('Tela de entrada'!$N$12='Contrato Flexível Prioridade'!A481,'Tela de entrada'!$O$15=2),2,IF(AND('Tela de entrada'!$N$12='Contrato Flexível Prioridade'!A481,'Tela de entrada'!$O$15="",'Tela de entrada'!$S$15&lt;&gt;1),1,IF(AND('Tela de entrada'!$N$12='Contrato Flexível Prioridade'!A481,'Tela de entrada'!$S$15=""),1,2)))))))</f>
        <v>1</v>
      </c>
      <c r="F481">
        <v>1</v>
      </c>
      <c r="G481">
        <v>480</v>
      </c>
      <c r="H481">
        <v>1</v>
      </c>
      <c r="I481" s="1">
        <f>INDEX('Tela de entrada'!$C$20:$C$763,MATCH(G481,'Tela de entrada'!$B$20:$B$763,0),1)</f>
        <v>6</v>
      </c>
      <c r="J481">
        <v>0</v>
      </c>
      <c r="K481">
        <f t="shared" si="44"/>
        <v>6</v>
      </c>
      <c r="L481" s="1">
        <f>SUMIFS('Contrato Flexível Percentual'!$R$2:$R$745,'Contrato Flexível Percentual'!$C$2:$C$745,'Contrato Flexível Prioridade'!F481,'Contrato Flexível Percentual'!$D$2:$D$745,'Contrato Flexível Prioridade'!G481)+SUMIFS('Contrato Firme'!N$2:N$745,'Contrato Firme'!$C$2:$C$745,'Contrato Flexível Prioridade'!F481,'Contrato Flexível Percentual'!$D$2:$D$745,'Contrato Flexível Prioridade'!G481)+'Tela de entrada'!$O$13+'Tela de entrada'!$S$13</f>
        <v>4.9836603258165946</v>
      </c>
      <c r="M481" s="1">
        <f t="shared" si="45"/>
        <v>1.0163396741834054</v>
      </c>
      <c r="N481" s="1">
        <f>IF(D481=1,'Tela de entrada'!$O$14-'Tela de entrada'!$O$13,'Tela de entrada'!$S$14-'Tela de entrada'!$S$13)</f>
        <v>15</v>
      </c>
      <c r="O481" s="1">
        <f t="shared" si="46"/>
        <v>1.0163396741834054</v>
      </c>
      <c r="P481" s="1">
        <f t="shared" si="47"/>
        <v>1.0163396741834054</v>
      </c>
      <c r="Q481" s="1">
        <f>IF(D481=1,'Tela de entrada'!$O$13+P481,'Tela de entrada'!$S$13+P481)</f>
        <v>1.0163396741834054</v>
      </c>
    </row>
    <row r="482" spans="1:17" x14ac:dyDescent="0.25">
      <c r="A482" t="str">
        <f t="shared" si="48"/>
        <v>Contrato 1</v>
      </c>
      <c r="B482" t="str">
        <f t="shared" si="49"/>
        <v>Contrato 1481</v>
      </c>
      <c r="C482">
        <v>1</v>
      </c>
      <c r="D482">
        <v>1</v>
      </c>
      <c r="E482">
        <f>IF(AND(A482='Tela de entrada'!$R$12,'Tela de entrada'!$S$15=1),1,IF(AND(A482='Tela de entrada'!$R$12,'Tela de entrada'!$S$15="",'Tela de entrada'!$O$15=2),1,IF(AND('Tela de entrada'!$R$12='Contrato Flexível Prioridade'!A482,'Tela de entrada'!$S$15="",'Tela de entrada'!$O$15=""),2,IF(AND(A482='Tela de entrada'!$N$12,'Tela de entrada'!$O$15=1),1,IF(AND('Tela de entrada'!$N$12='Contrato Flexível Prioridade'!A482,'Tela de entrada'!$O$15=2),2,IF(AND('Tela de entrada'!$N$12='Contrato Flexível Prioridade'!A482,'Tela de entrada'!$O$15="",'Tela de entrada'!$S$15&lt;&gt;1),1,IF(AND('Tela de entrada'!$N$12='Contrato Flexível Prioridade'!A482,'Tela de entrada'!$S$15=""),1,2)))))))</f>
        <v>1</v>
      </c>
      <c r="F482">
        <v>1</v>
      </c>
      <c r="G482">
        <v>481</v>
      </c>
      <c r="H482">
        <v>1</v>
      </c>
      <c r="I482" s="1">
        <f>INDEX('Tela de entrada'!$C$20:$C$763,MATCH(G482,'Tela de entrada'!$B$20:$B$763,0),1)</f>
        <v>5</v>
      </c>
      <c r="J482">
        <v>0</v>
      </c>
      <c r="K482">
        <f t="shared" si="44"/>
        <v>5</v>
      </c>
      <c r="L482" s="1">
        <f>SUMIFS('Contrato Flexível Percentual'!$R$2:$R$745,'Contrato Flexível Percentual'!$C$2:$C$745,'Contrato Flexível Prioridade'!F482,'Contrato Flexível Percentual'!$D$2:$D$745,'Contrato Flexível Prioridade'!G482)+SUMIFS('Contrato Firme'!N$2:N$745,'Contrato Firme'!$C$2:$C$745,'Contrato Flexível Prioridade'!F482,'Contrato Flexível Percentual'!$D$2:$D$745,'Contrato Flexível Prioridade'!G482)+'Tela de entrada'!$O$13+'Tela de entrada'!$S$13</f>
        <v>4.7836603258165944</v>
      </c>
      <c r="M482" s="1">
        <f t="shared" si="45"/>
        <v>0.21633967418340561</v>
      </c>
      <c r="N482" s="1">
        <f>IF(D482=1,'Tela de entrada'!$O$14-'Tela de entrada'!$O$13,'Tela de entrada'!$S$14-'Tela de entrada'!$S$13)</f>
        <v>15</v>
      </c>
      <c r="O482" s="1">
        <f t="shared" si="46"/>
        <v>0.21633967418340561</v>
      </c>
      <c r="P482" s="1">
        <f t="shared" si="47"/>
        <v>0.21633967418340561</v>
      </c>
      <c r="Q482" s="1">
        <f>IF(D482=1,'Tela de entrada'!$O$13+P482,'Tela de entrada'!$S$13+P482)</f>
        <v>0.21633967418340561</v>
      </c>
    </row>
    <row r="483" spans="1:17" x14ac:dyDescent="0.25">
      <c r="A483" t="str">
        <f t="shared" si="48"/>
        <v>Contrato 1</v>
      </c>
      <c r="B483" t="str">
        <f t="shared" si="49"/>
        <v>Contrato 1482</v>
      </c>
      <c r="C483">
        <v>1</v>
      </c>
      <c r="D483">
        <v>1</v>
      </c>
      <c r="E483">
        <f>IF(AND(A483='Tela de entrada'!$R$12,'Tela de entrada'!$S$15=1),1,IF(AND(A483='Tela de entrada'!$R$12,'Tela de entrada'!$S$15="",'Tela de entrada'!$O$15=2),1,IF(AND('Tela de entrada'!$R$12='Contrato Flexível Prioridade'!A483,'Tela de entrada'!$S$15="",'Tela de entrada'!$O$15=""),2,IF(AND(A483='Tela de entrada'!$N$12,'Tela de entrada'!$O$15=1),1,IF(AND('Tela de entrada'!$N$12='Contrato Flexível Prioridade'!A483,'Tela de entrada'!$O$15=2),2,IF(AND('Tela de entrada'!$N$12='Contrato Flexível Prioridade'!A483,'Tela de entrada'!$O$15="",'Tela de entrada'!$S$15&lt;&gt;1),1,IF(AND('Tela de entrada'!$N$12='Contrato Flexível Prioridade'!A483,'Tela de entrada'!$S$15=""),1,2)))))))</f>
        <v>1</v>
      </c>
      <c r="F483">
        <v>1</v>
      </c>
      <c r="G483">
        <v>482</v>
      </c>
      <c r="H483">
        <v>1</v>
      </c>
      <c r="I483" s="1">
        <f>INDEX('Tela de entrada'!$C$20:$C$763,MATCH(G483,'Tela de entrada'!$B$20:$B$763,0),1)</f>
        <v>13</v>
      </c>
      <c r="J483">
        <v>0</v>
      </c>
      <c r="K483">
        <f t="shared" si="44"/>
        <v>13</v>
      </c>
      <c r="L483" s="1">
        <f>SUMIFS('Contrato Flexível Percentual'!$R$2:$R$745,'Contrato Flexível Percentual'!$C$2:$C$745,'Contrato Flexível Prioridade'!F483,'Contrato Flexível Percentual'!$D$2:$D$745,'Contrato Flexível Prioridade'!G483)+SUMIFS('Contrato Firme'!N$2:N$745,'Contrato Firme'!$C$2:$C$745,'Contrato Flexível Prioridade'!F483,'Contrato Flexível Percentual'!$D$2:$D$745,'Contrato Flexível Prioridade'!G483)+'Tela de entrada'!$O$13+'Tela de entrada'!$S$13</f>
        <v>8.0997602959666555</v>
      </c>
      <c r="M483" s="1">
        <f t="shared" si="45"/>
        <v>4.9002397040333445</v>
      </c>
      <c r="N483" s="1">
        <f>IF(D483=1,'Tela de entrada'!$O$14-'Tela de entrada'!$O$13,'Tela de entrada'!$S$14-'Tela de entrada'!$S$13)</f>
        <v>15</v>
      </c>
      <c r="O483" s="1">
        <f t="shared" si="46"/>
        <v>4.9002397040333445</v>
      </c>
      <c r="P483" s="1">
        <f t="shared" si="47"/>
        <v>4.9002397040333445</v>
      </c>
      <c r="Q483" s="1">
        <f>IF(D483=1,'Tela de entrada'!$O$13+P483,'Tela de entrada'!$S$13+P483)</f>
        <v>4.9002397040333445</v>
      </c>
    </row>
    <row r="484" spans="1:17" x14ac:dyDescent="0.25">
      <c r="A484" t="str">
        <f t="shared" si="48"/>
        <v>Contrato 1</v>
      </c>
      <c r="B484" t="str">
        <f t="shared" si="49"/>
        <v>Contrato 1483</v>
      </c>
      <c r="C484">
        <v>1</v>
      </c>
      <c r="D484">
        <v>1</v>
      </c>
      <c r="E484">
        <f>IF(AND(A484='Tela de entrada'!$R$12,'Tela de entrada'!$S$15=1),1,IF(AND(A484='Tela de entrada'!$R$12,'Tela de entrada'!$S$15="",'Tela de entrada'!$O$15=2),1,IF(AND('Tela de entrada'!$R$12='Contrato Flexível Prioridade'!A484,'Tela de entrada'!$S$15="",'Tela de entrada'!$O$15=""),2,IF(AND(A484='Tela de entrada'!$N$12,'Tela de entrada'!$O$15=1),1,IF(AND('Tela de entrada'!$N$12='Contrato Flexível Prioridade'!A484,'Tela de entrada'!$O$15=2),2,IF(AND('Tela de entrada'!$N$12='Contrato Flexível Prioridade'!A484,'Tela de entrada'!$O$15="",'Tela de entrada'!$S$15&lt;&gt;1),1,IF(AND('Tela de entrada'!$N$12='Contrato Flexível Prioridade'!A484,'Tela de entrada'!$S$15=""),1,2)))))))</f>
        <v>1</v>
      </c>
      <c r="F484">
        <v>1</v>
      </c>
      <c r="G484">
        <v>483</v>
      </c>
      <c r="H484">
        <v>1</v>
      </c>
      <c r="I484" s="1">
        <f>INDEX('Tela de entrada'!$C$20:$C$763,MATCH(G484,'Tela de entrada'!$B$20:$B$763,0),1)</f>
        <v>8</v>
      </c>
      <c r="J484">
        <v>0</v>
      </c>
      <c r="K484">
        <f t="shared" si="44"/>
        <v>8</v>
      </c>
      <c r="L484" s="1">
        <f>SUMIFS('Contrato Flexível Percentual'!$R$2:$R$745,'Contrato Flexível Percentual'!$C$2:$C$745,'Contrato Flexível Prioridade'!F484,'Contrato Flexível Percentual'!$D$2:$D$745,'Contrato Flexível Prioridade'!G484)+SUMIFS('Contrato Firme'!N$2:N$745,'Contrato Firme'!$C$2:$C$745,'Contrato Flexível Prioridade'!F484,'Contrato Flexível Percentual'!$D$2:$D$745,'Contrato Flexível Prioridade'!G484)+'Tela de entrada'!$O$13+'Tela de entrada'!$S$13</f>
        <v>5.3836603258165949</v>
      </c>
      <c r="M484" s="1">
        <f t="shared" si="45"/>
        <v>2.6163396741834051</v>
      </c>
      <c r="N484" s="1">
        <f>IF(D484=1,'Tela de entrada'!$O$14-'Tela de entrada'!$O$13,'Tela de entrada'!$S$14-'Tela de entrada'!$S$13)</f>
        <v>15</v>
      </c>
      <c r="O484" s="1">
        <f t="shared" si="46"/>
        <v>2.6163396741834051</v>
      </c>
      <c r="P484" s="1">
        <f t="shared" si="47"/>
        <v>2.6163396741834051</v>
      </c>
      <c r="Q484" s="1">
        <f>IF(D484=1,'Tela de entrada'!$O$13+P484,'Tela de entrada'!$S$13+P484)</f>
        <v>2.6163396741834051</v>
      </c>
    </row>
    <row r="485" spans="1:17" x14ac:dyDescent="0.25">
      <c r="A485" t="str">
        <f t="shared" si="48"/>
        <v>Contrato 1</v>
      </c>
      <c r="B485" t="str">
        <f t="shared" si="49"/>
        <v>Contrato 1484</v>
      </c>
      <c r="C485">
        <v>1</v>
      </c>
      <c r="D485">
        <v>1</v>
      </c>
      <c r="E485">
        <f>IF(AND(A485='Tela de entrada'!$R$12,'Tela de entrada'!$S$15=1),1,IF(AND(A485='Tela de entrada'!$R$12,'Tela de entrada'!$S$15="",'Tela de entrada'!$O$15=2),1,IF(AND('Tela de entrada'!$R$12='Contrato Flexível Prioridade'!A485,'Tela de entrada'!$S$15="",'Tela de entrada'!$O$15=""),2,IF(AND(A485='Tela de entrada'!$N$12,'Tela de entrada'!$O$15=1),1,IF(AND('Tela de entrada'!$N$12='Contrato Flexível Prioridade'!A485,'Tela de entrada'!$O$15=2),2,IF(AND('Tela de entrada'!$N$12='Contrato Flexível Prioridade'!A485,'Tela de entrada'!$O$15="",'Tela de entrada'!$S$15&lt;&gt;1),1,IF(AND('Tela de entrada'!$N$12='Contrato Flexível Prioridade'!A485,'Tela de entrada'!$S$15=""),1,2)))))))</f>
        <v>1</v>
      </c>
      <c r="F485">
        <v>1</v>
      </c>
      <c r="G485">
        <v>484</v>
      </c>
      <c r="H485">
        <v>1</v>
      </c>
      <c r="I485" s="1">
        <f>INDEX('Tela de entrada'!$C$20:$C$763,MATCH(G485,'Tela de entrada'!$B$20:$B$763,0),1)</f>
        <v>21</v>
      </c>
      <c r="J485">
        <v>0</v>
      </c>
      <c r="K485">
        <f t="shared" si="44"/>
        <v>21</v>
      </c>
      <c r="L485" s="1">
        <f>SUMIFS('Contrato Flexível Percentual'!$R$2:$R$745,'Contrato Flexível Percentual'!$C$2:$C$745,'Contrato Flexível Prioridade'!F485,'Contrato Flexível Percentual'!$D$2:$D$745,'Contrato Flexível Prioridade'!G485)+SUMIFS('Contrato Firme'!N$2:N$745,'Contrato Firme'!$C$2:$C$745,'Contrato Flexível Prioridade'!F485,'Contrato Flexível Percentual'!$D$2:$D$745,'Contrato Flexível Prioridade'!G485)+'Tela de entrada'!$O$13+'Tela de entrada'!$S$13</f>
        <v>12.481412535164139</v>
      </c>
      <c r="M485" s="1">
        <f t="shared" si="45"/>
        <v>8.5185874648358606</v>
      </c>
      <c r="N485" s="1">
        <f>IF(D485=1,'Tela de entrada'!$O$14-'Tela de entrada'!$O$13,'Tela de entrada'!$S$14-'Tela de entrada'!$S$13)</f>
        <v>15</v>
      </c>
      <c r="O485" s="1">
        <f t="shared" si="46"/>
        <v>8.5185874648358606</v>
      </c>
      <c r="P485" s="1">
        <f t="shared" si="47"/>
        <v>8.5185874648358606</v>
      </c>
      <c r="Q485" s="1">
        <f>IF(D485=1,'Tela de entrada'!$O$13+P485,'Tela de entrada'!$S$13+P485)</f>
        <v>8.5185874648358606</v>
      </c>
    </row>
    <row r="486" spans="1:17" x14ac:dyDescent="0.25">
      <c r="A486" t="str">
        <f t="shared" si="48"/>
        <v>Contrato 1</v>
      </c>
      <c r="B486" t="str">
        <f t="shared" si="49"/>
        <v>Contrato 1485</v>
      </c>
      <c r="C486">
        <v>1</v>
      </c>
      <c r="D486">
        <v>1</v>
      </c>
      <c r="E486">
        <f>IF(AND(A486='Tela de entrada'!$R$12,'Tela de entrada'!$S$15=1),1,IF(AND(A486='Tela de entrada'!$R$12,'Tela de entrada'!$S$15="",'Tela de entrada'!$O$15=2),1,IF(AND('Tela de entrada'!$R$12='Contrato Flexível Prioridade'!A486,'Tela de entrada'!$S$15="",'Tela de entrada'!$O$15=""),2,IF(AND(A486='Tela de entrada'!$N$12,'Tela de entrada'!$O$15=1),1,IF(AND('Tela de entrada'!$N$12='Contrato Flexível Prioridade'!A486,'Tela de entrada'!$O$15=2),2,IF(AND('Tela de entrada'!$N$12='Contrato Flexível Prioridade'!A486,'Tela de entrada'!$O$15="",'Tela de entrada'!$S$15&lt;&gt;1),1,IF(AND('Tela de entrada'!$N$12='Contrato Flexível Prioridade'!A486,'Tela de entrada'!$S$15=""),1,2)))))))</f>
        <v>1</v>
      </c>
      <c r="F486">
        <v>1</v>
      </c>
      <c r="G486">
        <v>485</v>
      </c>
      <c r="H486">
        <v>1</v>
      </c>
      <c r="I486" s="1">
        <f>INDEX('Tela de entrada'!$C$20:$C$763,MATCH(G486,'Tela de entrada'!$B$20:$B$763,0),1)</f>
        <v>47</v>
      </c>
      <c r="J486">
        <v>0</v>
      </c>
      <c r="K486">
        <f t="shared" si="44"/>
        <v>47</v>
      </c>
      <c r="L486" s="1">
        <f>SUMIFS('Contrato Flexível Percentual'!$R$2:$R$745,'Contrato Flexível Percentual'!$C$2:$C$745,'Contrato Flexível Prioridade'!F486,'Contrato Flexível Percentual'!$D$2:$D$745,'Contrato Flexível Prioridade'!G486)+SUMIFS('Contrato Firme'!N$2:N$745,'Contrato Firme'!$C$2:$C$745,'Contrato Flexível Prioridade'!F486,'Contrato Flexível Percentual'!$D$2:$D$745,'Contrato Flexível Prioridade'!G486)+'Tela de entrada'!$O$13+'Tela de entrada'!$S$13</f>
        <v>24.4</v>
      </c>
      <c r="M486" s="1">
        <f t="shared" si="45"/>
        <v>22.6</v>
      </c>
      <c r="N486" s="1">
        <f>IF(D486=1,'Tela de entrada'!$O$14-'Tela de entrada'!$O$13,'Tela de entrada'!$S$14-'Tela de entrada'!$S$13)</f>
        <v>15</v>
      </c>
      <c r="O486" s="1">
        <f t="shared" si="46"/>
        <v>22.6</v>
      </c>
      <c r="P486" s="1">
        <f t="shared" si="47"/>
        <v>15</v>
      </c>
      <c r="Q486" s="1">
        <f>IF(D486=1,'Tela de entrada'!$O$13+P486,'Tela de entrada'!$S$13+P486)</f>
        <v>15</v>
      </c>
    </row>
    <row r="487" spans="1:17" x14ac:dyDescent="0.25">
      <c r="A487" t="str">
        <f t="shared" si="48"/>
        <v>Contrato 1</v>
      </c>
      <c r="B487" t="str">
        <f t="shared" si="49"/>
        <v>Contrato 1486</v>
      </c>
      <c r="C487">
        <v>1</v>
      </c>
      <c r="D487">
        <v>1</v>
      </c>
      <c r="E487">
        <f>IF(AND(A487='Tela de entrada'!$R$12,'Tela de entrada'!$S$15=1),1,IF(AND(A487='Tela de entrada'!$R$12,'Tela de entrada'!$S$15="",'Tela de entrada'!$O$15=2),1,IF(AND('Tela de entrada'!$R$12='Contrato Flexível Prioridade'!A487,'Tela de entrada'!$S$15="",'Tela de entrada'!$O$15=""),2,IF(AND(A487='Tela de entrada'!$N$12,'Tela de entrada'!$O$15=1),1,IF(AND('Tela de entrada'!$N$12='Contrato Flexível Prioridade'!A487,'Tela de entrada'!$O$15=2),2,IF(AND('Tela de entrada'!$N$12='Contrato Flexível Prioridade'!A487,'Tela de entrada'!$O$15="",'Tela de entrada'!$S$15&lt;&gt;1),1,IF(AND('Tela de entrada'!$N$12='Contrato Flexível Prioridade'!A487,'Tela de entrada'!$S$15=""),1,2)))))))</f>
        <v>1</v>
      </c>
      <c r="F487">
        <v>1</v>
      </c>
      <c r="G487">
        <v>486</v>
      </c>
      <c r="H487">
        <v>1</v>
      </c>
      <c r="I487" s="1">
        <f>INDEX('Tela de entrada'!$C$20:$C$763,MATCH(G487,'Tela de entrada'!$B$20:$B$763,0),1)</f>
        <v>8</v>
      </c>
      <c r="J487">
        <v>0</v>
      </c>
      <c r="K487">
        <f t="shared" si="44"/>
        <v>8</v>
      </c>
      <c r="L487" s="1">
        <f>SUMIFS('Contrato Flexível Percentual'!$R$2:$R$745,'Contrato Flexível Percentual'!$C$2:$C$745,'Contrato Flexível Prioridade'!F487,'Contrato Flexível Percentual'!$D$2:$D$745,'Contrato Flexível Prioridade'!G487)+SUMIFS('Contrato Firme'!N$2:N$745,'Contrato Firme'!$C$2:$C$745,'Contrato Flexível Prioridade'!F487,'Contrato Flexível Percentual'!$D$2:$D$745,'Contrato Flexível Prioridade'!G487)+'Tela de entrada'!$O$13+'Tela de entrada'!$S$13</f>
        <v>5.3836603258165949</v>
      </c>
      <c r="M487" s="1">
        <f t="shared" si="45"/>
        <v>2.6163396741834051</v>
      </c>
      <c r="N487" s="1">
        <f>IF(D487=1,'Tela de entrada'!$O$14-'Tela de entrada'!$O$13,'Tela de entrada'!$S$14-'Tela de entrada'!$S$13)</f>
        <v>15</v>
      </c>
      <c r="O487" s="1">
        <f t="shared" si="46"/>
        <v>2.6163396741834051</v>
      </c>
      <c r="P487" s="1">
        <f t="shared" si="47"/>
        <v>2.6163396741834051</v>
      </c>
      <c r="Q487" s="1">
        <f>IF(D487=1,'Tela de entrada'!$O$13+P487,'Tela de entrada'!$S$13+P487)</f>
        <v>2.6163396741834051</v>
      </c>
    </row>
    <row r="488" spans="1:17" x14ac:dyDescent="0.25">
      <c r="A488" t="str">
        <f t="shared" si="48"/>
        <v>Contrato 1</v>
      </c>
      <c r="B488" t="str">
        <f t="shared" si="49"/>
        <v>Contrato 1487</v>
      </c>
      <c r="C488">
        <v>1</v>
      </c>
      <c r="D488">
        <v>1</v>
      </c>
      <c r="E488">
        <f>IF(AND(A488='Tela de entrada'!$R$12,'Tela de entrada'!$S$15=1),1,IF(AND(A488='Tela de entrada'!$R$12,'Tela de entrada'!$S$15="",'Tela de entrada'!$O$15=2),1,IF(AND('Tela de entrada'!$R$12='Contrato Flexível Prioridade'!A488,'Tela de entrada'!$S$15="",'Tela de entrada'!$O$15=""),2,IF(AND(A488='Tela de entrada'!$N$12,'Tela de entrada'!$O$15=1),1,IF(AND('Tela de entrada'!$N$12='Contrato Flexível Prioridade'!A488,'Tela de entrada'!$O$15=2),2,IF(AND('Tela de entrada'!$N$12='Contrato Flexível Prioridade'!A488,'Tela de entrada'!$O$15="",'Tela de entrada'!$S$15&lt;&gt;1),1,IF(AND('Tela de entrada'!$N$12='Contrato Flexível Prioridade'!A488,'Tela de entrada'!$S$15=""),1,2)))))))</f>
        <v>1</v>
      </c>
      <c r="F488">
        <v>1</v>
      </c>
      <c r="G488">
        <v>487</v>
      </c>
      <c r="H488">
        <v>1</v>
      </c>
      <c r="I488" s="1">
        <f>INDEX('Tela de entrada'!$C$20:$C$763,MATCH(G488,'Tela de entrada'!$B$20:$B$763,0),1)</f>
        <v>7</v>
      </c>
      <c r="J488">
        <v>0</v>
      </c>
      <c r="K488">
        <f t="shared" si="44"/>
        <v>7</v>
      </c>
      <c r="L488" s="1">
        <f>SUMIFS('Contrato Flexível Percentual'!$R$2:$R$745,'Contrato Flexível Percentual'!$C$2:$C$745,'Contrato Flexível Prioridade'!F488,'Contrato Flexível Percentual'!$D$2:$D$745,'Contrato Flexível Prioridade'!G488)+SUMIFS('Contrato Firme'!N$2:N$745,'Contrato Firme'!$C$2:$C$745,'Contrato Flexível Prioridade'!F488,'Contrato Flexível Percentual'!$D$2:$D$745,'Contrato Flexível Prioridade'!G488)+'Tela de entrada'!$O$13+'Tela de entrada'!$S$13</f>
        <v>5.1836603258165947</v>
      </c>
      <c r="M488" s="1">
        <f t="shared" si="45"/>
        <v>1.8163396741834053</v>
      </c>
      <c r="N488" s="1">
        <f>IF(D488=1,'Tela de entrada'!$O$14-'Tela de entrada'!$O$13,'Tela de entrada'!$S$14-'Tela de entrada'!$S$13)</f>
        <v>15</v>
      </c>
      <c r="O488" s="1">
        <f t="shared" si="46"/>
        <v>1.8163396741834053</v>
      </c>
      <c r="P488" s="1">
        <f t="shared" si="47"/>
        <v>1.8163396741834053</v>
      </c>
      <c r="Q488" s="1">
        <f>IF(D488=1,'Tela de entrada'!$O$13+P488,'Tela de entrada'!$S$13+P488)</f>
        <v>1.8163396741834053</v>
      </c>
    </row>
    <row r="489" spans="1:17" x14ac:dyDescent="0.25">
      <c r="A489" t="str">
        <f t="shared" si="48"/>
        <v>Contrato 1</v>
      </c>
      <c r="B489" t="str">
        <f t="shared" si="49"/>
        <v>Contrato 1488</v>
      </c>
      <c r="C489">
        <v>1</v>
      </c>
      <c r="D489">
        <v>1</v>
      </c>
      <c r="E489">
        <f>IF(AND(A489='Tela de entrada'!$R$12,'Tela de entrada'!$S$15=1),1,IF(AND(A489='Tela de entrada'!$R$12,'Tela de entrada'!$S$15="",'Tela de entrada'!$O$15=2),1,IF(AND('Tela de entrada'!$R$12='Contrato Flexível Prioridade'!A489,'Tela de entrada'!$S$15="",'Tela de entrada'!$O$15=""),2,IF(AND(A489='Tela de entrada'!$N$12,'Tela de entrada'!$O$15=1),1,IF(AND('Tela de entrada'!$N$12='Contrato Flexível Prioridade'!A489,'Tela de entrada'!$O$15=2),2,IF(AND('Tela de entrada'!$N$12='Contrato Flexível Prioridade'!A489,'Tela de entrada'!$O$15="",'Tela de entrada'!$S$15&lt;&gt;1),1,IF(AND('Tela de entrada'!$N$12='Contrato Flexível Prioridade'!A489,'Tela de entrada'!$S$15=""),1,2)))))))</f>
        <v>1</v>
      </c>
      <c r="F489">
        <v>1</v>
      </c>
      <c r="G489">
        <v>488</v>
      </c>
      <c r="H489">
        <v>1</v>
      </c>
      <c r="I489" s="1">
        <f>INDEX('Tela de entrada'!$C$20:$C$763,MATCH(G489,'Tela de entrada'!$B$20:$B$763,0),1)</f>
        <v>41</v>
      </c>
      <c r="J489">
        <v>0</v>
      </c>
      <c r="K489">
        <f t="shared" si="44"/>
        <v>41</v>
      </c>
      <c r="L489" s="1">
        <f>SUMIFS('Contrato Flexível Percentual'!$R$2:$R$745,'Contrato Flexível Percentual'!$C$2:$C$745,'Contrato Flexível Prioridade'!F489,'Contrato Flexível Percentual'!$D$2:$D$745,'Contrato Flexível Prioridade'!G489)+SUMIFS('Contrato Firme'!N$2:N$745,'Contrato Firme'!$C$2:$C$745,'Contrato Flexível Prioridade'!F489,'Contrato Flexível Percentual'!$D$2:$D$745,'Contrato Flexível Prioridade'!G489)+'Tela de entrada'!$O$13+'Tela de entrada'!$S$13</f>
        <v>23.200000000000003</v>
      </c>
      <c r="M489" s="1">
        <f t="shared" si="45"/>
        <v>17.799999999999997</v>
      </c>
      <c r="N489" s="1">
        <f>IF(D489=1,'Tela de entrada'!$O$14-'Tela de entrada'!$O$13,'Tela de entrada'!$S$14-'Tela de entrada'!$S$13)</f>
        <v>15</v>
      </c>
      <c r="O489" s="1">
        <f t="shared" si="46"/>
        <v>17.799999999999997</v>
      </c>
      <c r="P489" s="1">
        <f t="shared" si="47"/>
        <v>15</v>
      </c>
      <c r="Q489" s="1">
        <f>IF(D489=1,'Tela de entrada'!$O$13+P489,'Tela de entrada'!$S$13+P489)</f>
        <v>15</v>
      </c>
    </row>
    <row r="490" spans="1:17" x14ac:dyDescent="0.25">
      <c r="A490" t="str">
        <f t="shared" si="48"/>
        <v>Contrato 1</v>
      </c>
      <c r="B490" t="str">
        <f t="shared" si="49"/>
        <v>Contrato 1489</v>
      </c>
      <c r="C490">
        <v>1</v>
      </c>
      <c r="D490">
        <v>1</v>
      </c>
      <c r="E490">
        <f>IF(AND(A490='Tela de entrada'!$R$12,'Tela de entrada'!$S$15=1),1,IF(AND(A490='Tela de entrada'!$R$12,'Tela de entrada'!$S$15="",'Tela de entrada'!$O$15=2),1,IF(AND('Tela de entrada'!$R$12='Contrato Flexível Prioridade'!A490,'Tela de entrada'!$S$15="",'Tela de entrada'!$O$15=""),2,IF(AND(A490='Tela de entrada'!$N$12,'Tela de entrada'!$O$15=1),1,IF(AND('Tela de entrada'!$N$12='Contrato Flexível Prioridade'!A490,'Tela de entrada'!$O$15=2),2,IF(AND('Tela de entrada'!$N$12='Contrato Flexível Prioridade'!A490,'Tela de entrada'!$O$15="",'Tela de entrada'!$S$15&lt;&gt;1),1,IF(AND('Tela de entrada'!$N$12='Contrato Flexível Prioridade'!A490,'Tela de entrada'!$S$15=""),1,2)))))))</f>
        <v>1</v>
      </c>
      <c r="F490">
        <v>1</v>
      </c>
      <c r="G490">
        <v>489</v>
      </c>
      <c r="H490">
        <v>1</v>
      </c>
      <c r="I490" s="1">
        <f>INDEX('Tela de entrada'!$C$20:$C$763,MATCH(G490,'Tela de entrada'!$B$20:$B$763,0),1)</f>
        <v>28</v>
      </c>
      <c r="J490">
        <v>0</v>
      </c>
      <c r="K490">
        <f t="shared" si="44"/>
        <v>28</v>
      </c>
      <c r="L490" s="1">
        <f>SUMIFS('Contrato Flexível Percentual'!$R$2:$R$745,'Contrato Flexível Percentual'!$C$2:$C$745,'Contrato Flexível Prioridade'!F490,'Contrato Flexível Percentual'!$D$2:$D$745,'Contrato Flexível Prioridade'!G490)+SUMIFS('Contrato Firme'!N$2:N$745,'Contrato Firme'!$C$2:$C$745,'Contrato Flexível Prioridade'!F490,'Contrato Flexível Percentual'!$D$2:$D$745,'Contrato Flexível Prioridade'!G490)+'Tela de entrada'!$O$13+'Tela de entrada'!$S$13</f>
        <v>16.31535824446194</v>
      </c>
      <c r="M490" s="1">
        <f t="shared" si="45"/>
        <v>11.68464175553806</v>
      </c>
      <c r="N490" s="1">
        <f>IF(D490=1,'Tela de entrada'!$O$14-'Tela de entrada'!$O$13,'Tela de entrada'!$S$14-'Tela de entrada'!$S$13)</f>
        <v>15</v>
      </c>
      <c r="O490" s="1">
        <f t="shared" si="46"/>
        <v>11.68464175553806</v>
      </c>
      <c r="P490" s="1">
        <f t="shared" si="47"/>
        <v>11.68464175553806</v>
      </c>
      <c r="Q490" s="1">
        <f>IF(D490=1,'Tela de entrada'!$O$13+P490,'Tela de entrada'!$S$13+P490)</f>
        <v>11.68464175553806</v>
      </c>
    </row>
    <row r="491" spans="1:17" x14ac:dyDescent="0.25">
      <c r="A491" t="str">
        <f t="shared" si="48"/>
        <v>Contrato 1</v>
      </c>
      <c r="B491" t="str">
        <f t="shared" si="49"/>
        <v>Contrato 1490</v>
      </c>
      <c r="C491">
        <v>1</v>
      </c>
      <c r="D491">
        <v>1</v>
      </c>
      <c r="E491">
        <f>IF(AND(A491='Tela de entrada'!$R$12,'Tela de entrada'!$S$15=1),1,IF(AND(A491='Tela de entrada'!$R$12,'Tela de entrada'!$S$15="",'Tela de entrada'!$O$15=2),1,IF(AND('Tela de entrada'!$R$12='Contrato Flexível Prioridade'!A491,'Tela de entrada'!$S$15="",'Tela de entrada'!$O$15=""),2,IF(AND(A491='Tela de entrada'!$N$12,'Tela de entrada'!$O$15=1),1,IF(AND('Tela de entrada'!$N$12='Contrato Flexível Prioridade'!A491,'Tela de entrada'!$O$15=2),2,IF(AND('Tela de entrada'!$N$12='Contrato Flexível Prioridade'!A491,'Tela de entrada'!$O$15="",'Tela de entrada'!$S$15&lt;&gt;1),1,IF(AND('Tela de entrada'!$N$12='Contrato Flexível Prioridade'!A491,'Tela de entrada'!$S$15=""),1,2)))))))</f>
        <v>1</v>
      </c>
      <c r="F491">
        <v>1</v>
      </c>
      <c r="G491">
        <v>490</v>
      </c>
      <c r="H491">
        <v>1</v>
      </c>
      <c r="I491" s="1">
        <f>INDEX('Tela de entrada'!$C$20:$C$763,MATCH(G491,'Tela de entrada'!$B$20:$B$763,0),1)</f>
        <v>24</v>
      </c>
      <c r="J491">
        <v>0</v>
      </c>
      <c r="K491">
        <f t="shared" si="44"/>
        <v>24</v>
      </c>
      <c r="L491" s="1">
        <f>SUMIFS('Contrato Flexível Percentual'!$R$2:$R$745,'Contrato Flexível Percentual'!$C$2:$C$745,'Contrato Flexível Prioridade'!F491,'Contrato Flexível Percentual'!$D$2:$D$745,'Contrato Flexível Prioridade'!G491)+SUMIFS('Contrato Firme'!N$2:N$745,'Contrato Firme'!$C$2:$C$745,'Contrato Flexível Prioridade'!F491,'Contrato Flexível Percentual'!$D$2:$D$745,'Contrato Flexível Prioridade'!G491)+'Tela de entrada'!$O$13+'Tela de entrada'!$S$13</f>
        <v>14.124532124863197</v>
      </c>
      <c r="M491" s="1">
        <f t="shared" si="45"/>
        <v>9.8754678751368026</v>
      </c>
      <c r="N491" s="1">
        <f>IF(D491=1,'Tela de entrada'!$O$14-'Tela de entrada'!$O$13,'Tela de entrada'!$S$14-'Tela de entrada'!$S$13)</f>
        <v>15</v>
      </c>
      <c r="O491" s="1">
        <f t="shared" si="46"/>
        <v>9.8754678751368026</v>
      </c>
      <c r="P491" s="1">
        <f t="shared" si="47"/>
        <v>9.8754678751368026</v>
      </c>
      <c r="Q491" s="1">
        <f>IF(D491=1,'Tela de entrada'!$O$13+P491,'Tela de entrada'!$S$13+P491)</f>
        <v>9.8754678751368026</v>
      </c>
    </row>
    <row r="492" spans="1:17" x14ac:dyDescent="0.25">
      <c r="A492" t="str">
        <f t="shared" si="48"/>
        <v>Contrato 1</v>
      </c>
      <c r="B492" t="str">
        <f t="shared" si="49"/>
        <v>Contrato 1491</v>
      </c>
      <c r="C492">
        <v>1</v>
      </c>
      <c r="D492">
        <v>1</v>
      </c>
      <c r="E492">
        <f>IF(AND(A492='Tela de entrada'!$R$12,'Tela de entrada'!$S$15=1),1,IF(AND(A492='Tela de entrada'!$R$12,'Tela de entrada'!$S$15="",'Tela de entrada'!$O$15=2),1,IF(AND('Tela de entrada'!$R$12='Contrato Flexível Prioridade'!A492,'Tela de entrada'!$S$15="",'Tela de entrada'!$O$15=""),2,IF(AND(A492='Tela de entrada'!$N$12,'Tela de entrada'!$O$15=1),1,IF(AND('Tela de entrada'!$N$12='Contrato Flexível Prioridade'!A492,'Tela de entrada'!$O$15=2),2,IF(AND('Tela de entrada'!$N$12='Contrato Flexível Prioridade'!A492,'Tela de entrada'!$O$15="",'Tela de entrada'!$S$15&lt;&gt;1),1,IF(AND('Tela de entrada'!$N$12='Contrato Flexível Prioridade'!A492,'Tela de entrada'!$S$15=""),1,2)))))))</f>
        <v>1</v>
      </c>
      <c r="F492">
        <v>1</v>
      </c>
      <c r="G492">
        <v>491</v>
      </c>
      <c r="H492">
        <v>1</v>
      </c>
      <c r="I492" s="1">
        <f>INDEX('Tela de entrada'!$C$20:$C$763,MATCH(G492,'Tela de entrada'!$B$20:$B$763,0),1)</f>
        <v>20</v>
      </c>
      <c r="J492">
        <v>0</v>
      </c>
      <c r="K492">
        <f t="shared" si="44"/>
        <v>20</v>
      </c>
      <c r="L492" s="1">
        <f>SUMIFS('Contrato Flexível Percentual'!$R$2:$R$745,'Contrato Flexível Percentual'!$C$2:$C$745,'Contrato Flexível Prioridade'!F492,'Contrato Flexível Percentual'!$D$2:$D$745,'Contrato Flexível Prioridade'!G492)+SUMIFS('Contrato Firme'!N$2:N$745,'Contrato Firme'!$C$2:$C$745,'Contrato Flexível Prioridade'!F492,'Contrato Flexível Percentual'!$D$2:$D$745,'Contrato Flexível Prioridade'!G492)+'Tela de entrada'!$O$13+'Tela de entrada'!$S$13</f>
        <v>11.933706005264455</v>
      </c>
      <c r="M492" s="1">
        <f t="shared" si="45"/>
        <v>8.0662939947355454</v>
      </c>
      <c r="N492" s="1">
        <f>IF(D492=1,'Tela de entrada'!$O$14-'Tela de entrada'!$O$13,'Tela de entrada'!$S$14-'Tela de entrada'!$S$13)</f>
        <v>15</v>
      </c>
      <c r="O492" s="1">
        <f t="shared" si="46"/>
        <v>8.0662939947355454</v>
      </c>
      <c r="P492" s="1">
        <f t="shared" si="47"/>
        <v>8.0662939947355454</v>
      </c>
      <c r="Q492" s="1">
        <f>IF(D492=1,'Tela de entrada'!$O$13+P492,'Tela de entrada'!$S$13+P492)</f>
        <v>8.0662939947355454</v>
      </c>
    </row>
    <row r="493" spans="1:17" x14ac:dyDescent="0.25">
      <c r="A493" t="str">
        <f t="shared" si="48"/>
        <v>Contrato 1</v>
      </c>
      <c r="B493" t="str">
        <f t="shared" si="49"/>
        <v>Contrato 1492</v>
      </c>
      <c r="C493">
        <v>1</v>
      </c>
      <c r="D493">
        <v>1</v>
      </c>
      <c r="E493">
        <f>IF(AND(A493='Tela de entrada'!$R$12,'Tela de entrada'!$S$15=1),1,IF(AND(A493='Tela de entrada'!$R$12,'Tela de entrada'!$S$15="",'Tela de entrada'!$O$15=2),1,IF(AND('Tela de entrada'!$R$12='Contrato Flexível Prioridade'!A493,'Tela de entrada'!$S$15="",'Tela de entrada'!$O$15=""),2,IF(AND(A493='Tela de entrada'!$N$12,'Tela de entrada'!$O$15=1),1,IF(AND('Tela de entrada'!$N$12='Contrato Flexível Prioridade'!A493,'Tela de entrada'!$O$15=2),2,IF(AND('Tela de entrada'!$N$12='Contrato Flexível Prioridade'!A493,'Tela de entrada'!$O$15="",'Tela de entrada'!$S$15&lt;&gt;1),1,IF(AND('Tela de entrada'!$N$12='Contrato Flexível Prioridade'!A493,'Tela de entrada'!$S$15=""),1,2)))))))</f>
        <v>1</v>
      </c>
      <c r="F493">
        <v>1</v>
      </c>
      <c r="G493">
        <v>492</v>
      </c>
      <c r="H493">
        <v>1</v>
      </c>
      <c r="I493" s="1">
        <f>INDEX('Tela de entrada'!$C$20:$C$763,MATCH(G493,'Tela de entrada'!$B$20:$B$763,0),1)</f>
        <v>18</v>
      </c>
      <c r="J493">
        <v>0</v>
      </c>
      <c r="K493">
        <f t="shared" si="44"/>
        <v>18</v>
      </c>
      <c r="L493" s="1">
        <f>SUMIFS('Contrato Flexível Percentual'!$R$2:$R$745,'Contrato Flexível Percentual'!$C$2:$C$745,'Contrato Flexível Prioridade'!F493,'Contrato Flexível Percentual'!$D$2:$D$745,'Contrato Flexível Prioridade'!G493)+SUMIFS('Contrato Firme'!N$2:N$745,'Contrato Firme'!$C$2:$C$745,'Contrato Flexível Prioridade'!F493,'Contrato Flexível Percentual'!$D$2:$D$745,'Contrato Flexível Prioridade'!G493)+'Tela de entrada'!$O$13+'Tela de entrada'!$S$13</f>
        <v>10.838292945465083</v>
      </c>
      <c r="M493" s="1">
        <f t="shared" si="45"/>
        <v>7.1617070545349168</v>
      </c>
      <c r="N493" s="1">
        <f>IF(D493=1,'Tela de entrada'!$O$14-'Tela de entrada'!$O$13,'Tela de entrada'!$S$14-'Tela de entrada'!$S$13)</f>
        <v>15</v>
      </c>
      <c r="O493" s="1">
        <f t="shared" si="46"/>
        <v>7.1617070545349168</v>
      </c>
      <c r="P493" s="1">
        <f t="shared" si="47"/>
        <v>7.1617070545349168</v>
      </c>
      <c r="Q493" s="1">
        <f>IF(D493=1,'Tela de entrada'!$O$13+P493,'Tela de entrada'!$S$13+P493)</f>
        <v>7.1617070545349168</v>
      </c>
    </row>
    <row r="494" spans="1:17" x14ac:dyDescent="0.25">
      <c r="A494" t="str">
        <f t="shared" si="48"/>
        <v>Contrato 1</v>
      </c>
      <c r="B494" t="str">
        <f t="shared" si="49"/>
        <v>Contrato 1493</v>
      </c>
      <c r="C494">
        <v>1</v>
      </c>
      <c r="D494">
        <v>1</v>
      </c>
      <c r="E494">
        <f>IF(AND(A494='Tela de entrada'!$R$12,'Tela de entrada'!$S$15=1),1,IF(AND(A494='Tela de entrada'!$R$12,'Tela de entrada'!$S$15="",'Tela de entrada'!$O$15=2),1,IF(AND('Tela de entrada'!$R$12='Contrato Flexível Prioridade'!A494,'Tela de entrada'!$S$15="",'Tela de entrada'!$O$15=""),2,IF(AND(A494='Tela de entrada'!$N$12,'Tela de entrada'!$O$15=1),1,IF(AND('Tela de entrada'!$N$12='Contrato Flexível Prioridade'!A494,'Tela de entrada'!$O$15=2),2,IF(AND('Tela de entrada'!$N$12='Contrato Flexível Prioridade'!A494,'Tela de entrada'!$O$15="",'Tela de entrada'!$S$15&lt;&gt;1),1,IF(AND('Tela de entrada'!$N$12='Contrato Flexível Prioridade'!A494,'Tela de entrada'!$S$15=""),1,2)))))))</f>
        <v>1</v>
      </c>
      <c r="F494">
        <v>1</v>
      </c>
      <c r="G494">
        <v>493</v>
      </c>
      <c r="H494">
        <v>1</v>
      </c>
      <c r="I494" s="1">
        <f>INDEX('Tela de entrada'!$C$20:$C$763,MATCH(G494,'Tela de entrada'!$B$20:$B$763,0),1)</f>
        <v>44</v>
      </c>
      <c r="J494">
        <v>0</v>
      </c>
      <c r="K494">
        <f t="shared" si="44"/>
        <v>44</v>
      </c>
      <c r="L494" s="1">
        <f>SUMIFS('Contrato Flexível Percentual'!$R$2:$R$745,'Contrato Flexível Percentual'!$C$2:$C$745,'Contrato Flexível Prioridade'!F494,'Contrato Flexível Percentual'!$D$2:$D$745,'Contrato Flexível Prioridade'!G494)+SUMIFS('Contrato Firme'!N$2:N$745,'Contrato Firme'!$C$2:$C$745,'Contrato Flexível Prioridade'!F494,'Contrato Flexível Percentual'!$D$2:$D$745,'Contrato Flexível Prioridade'!G494)+'Tela de entrada'!$O$13+'Tela de entrada'!$S$13</f>
        <v>23.8</v>
      </c>
      <c r="M494" s="1">
        <f t="shared" si="45"/>
        <v>20.2</v>
      </c>
      <c r="N494" s="1">
        <f>IF(D494=1,'Tela de entrada'!$O$14-'Tela de entrada'!$O$13,'Tela de entrada'!$S$14-'Tela de entrada'!$S$13)</f>
        <v>15</v>
      </c>
      <c r="O494" s="1">
        <f t="shared" si="46"/>
        <v>20.2</v>
      </c>
      <c r="P494" s="1">
        <f t="shared" si="47"/>
        <v>15</v>
      </c>
      <c r="Q494" s="1">
        <f>IF(D494=1,'Tela de entrada'!$O$13+P494,'Tela de entrada'!$S$13+P494)</f>
        <v>15</v>
      </c>
    </row>
    <row r="495" spans="1:17" x14ac:dyDescent="0.25">
      <c r="A495" t="str">
        <f t="shared" si="48"/>
        <v>Contrato 1</v>
      </c>
      <c r="B495" t="str">
        <f t="shared" si="49"/>
        <v>Contrato 1494</v>
      </c>
      <c r="C495">
        <v>1</v>
      </c>
      <c r="D495">
        <v>1</v>
      </c>
      <c r="E495">
        <f>IF(AND(A495='Tela de entrada'!$R$12,'Tela de entrada'!$S$15=1),1,IF(AND(A495='Tela de entrada'!$R$12,'Tela de entrada'!$S$15="",'Tela de entrada'!$O$15=2),1,IF(AND('Tela de entrada'!$R$12='Contrato Flexível Prioridade'!A495,'Tela de entrada'!$S$15="",'Tela de entrada'!$O$15=""),2,IF(AND(A495='Tela de entrada'!$N$12,'Tela de entrada'!$O$15=1),1,IF(AND('Tela de entrada'!$N$12='Contrato Flexível Prioridade'!A495,'Tela de entrada'!$O$15=2),2,IF(AND('Tela de entrada'!$N$12='Contrato Flexível Prioridade'!A495,'Tela de entrada'!$O$15="",'Tela de entrada'!$S$15&lt;&gt;1),1,IF(AND('Tela de entrada'!$N$12='Contrato Flexível Prioridade'!A495,'Tela de entrada'!$S$15=""),1,2)))))))</f>
        <v>1</v>
      </c>
      <c r="F495">
        <v>1</v>
      </c>
      <c r="G495">
        <v>494</v>
      </c>
      <c r="H495">
        <v>1</v>
      </c>
      <c r="I495" s="1">
        <f>INDEX('Tela de entrada'!$C$20:$C$763,MATCH(G495,'Tela de entrada'!$B$20:$B$763,0),1)</f>
        <v>5</v>
      </c>
      <c r="J495">
        <v>0</v>
      </c>
      <c r="K495">
        <f t="shared" si="44"/>
        <v>5</v>
      </c>
      <c r="L495" s="1">
        <f>SUMIFS('Contrato Flexível Percentual'!$R$2:$R$745,'Contrato Flexível Percentual'!$C$2:$C$745,'Contrato Flexível Prioridade'!F495,'Contrato Flexível Percentual'!$D$2:$D$745,'Contrato Flexível Prioridade'!G495)+SUMIFS('Contrato Firme'!N$2:N$745,'Contrato Firme'!$C$2:$C$745,'Contrato Flexível Prioridade'!F495,'Contrato Flexível Percentual'!$D$2:$D$745,'Contrato Flexível Prioridade'!G495)+'Tela de entrada'!$O$13+'Tela de entrada'!$S$13</f>
        <v>4.7836603258165944</v>
      </c>
      <c r="M495" s="1">
        <f t="shared" si="45"/>
        <v>0.21633967418340561</v>
      </c>
      <c r="N495" s="1">
        <f>IF(D495=1,'Tela de entrada'!$O$14-'Tela de entrada'!$O$13,'Tela de entrada'!$S$14-'Tela de entrada'!$S$13)</f>
        <v>15</v>
      </c>
      <c r="O495" s="1">
        <f t="shared" si="46"/>
        <v>0.21633967418340561</v>
      </c>
      <c r="P495" s="1">
        <f t="shared" si="47"/>
        <v>0.21633967418340561</v>
      </c>
      <c r="Q495" s="1">
        <f>IF(D495=1,'Tela de entrada'!$O$13+P495,'Tela de entrada'!$S$13+P495)</f>
        <v>0.21633967418340561</v>
      </c>
    </row>
    <row r="496" spans="1:17" x14ac:dyDescent="0.25">
      <c r="A496" t="str">
        <f t="shared" si="48"/>
        <v>Contrato 1</v>
      </c>
      <c r="B496" t="str">
        <f t="shared" si="49"/>
        <v>Contrato 1495</v>
      </c>
      <c r="C496">
        <v>1</v>
      </c>
      <c r="D496">
        <v>1</v>
      </c>
      <c r="E496">
        <f>IF(AND(A496='Tela de entrada'!$R$12,'Tela de entrada'!$S$15=1),1,IF(AND(A496='Tela de entrada'!$R$12,'Tela de entrada'!$S$15="",'Tela de entrada'!$O$15=2),1,IF(AND('Tela de entrada'!$R$12='Contrato Flexível Prioridade'!A496,'Tela de entrada'!$S$15="",'Tela de entrada'!$O$15=""),2,IF(AND(A496='Tela de entrada'!$N$12,'Tela de entrada'!$O$15=1),1,IF(AND('Tela de entrada'!$N$12='Contrato Flexível Prioridade'!A496,'Tela de entrada'!$O$15=2),2,IF(AND('Tela de entrada'!$N$12='Contrato Flexível Prioridade'!A496,'Tela de entrada'!$O$15="",'Tela de entrada'!$S$15&lt;&gt;1),1,IF(AND('Tela de entrada'!$N$12='Contrato Flexível Prioridade'!A496,'Tela de entrada'!$S$15=""),1,2)))))))</f>
        <v>1</v>
      </c>
      <c r="F496">
        <v>1</v>
      </c>
      <c r="G496">
        <v>495</v>
      </c>
      <c r="H496">
        <v>1</v>
      </c>
      <c r="I496" s="1">
        <f>INDEX('Tela de entrada'!$C$20:$C$763,MATCH(G496,'Tela de entrada'!$B$20:$B$763,0),1)</f>
        <v>45</v>
      </c>
      <c r="J496">
        <v>0</v>
      </c>
      <c r="K496">
        <f t="shared" si="44"/>
        <v>45</v>
      </c>
      <c r="L496" s="1">
        <f>SUMIFS('Contrato Flexível Percentual'!$R$2:$R$745,'Contrato Flexível Percentual'!$C$2:$C$745,'Contrato Flexível Prioridade'!F496,'Contrato Flexível Percentual'!$D$2:$D$745,'Contrato Flexível Prioridade'!G496)+SUMIFS('Contrato Firme'!N$2:N$745,'Contrato Firme'!$C$2:$C$745,'Contrato Flexível Prioridade'!F496,'Contrato Flexível Percentual'!$D$2:$D$745,'Contrato Flexível Prioridade'!G496)+'Tela de entrada'!$O$13+'Tela de entrada'!$S$13</f>
        <v>24</v>
      </c>
      <c r="M496" s="1">
        <f t="shared" si="45"/>
        <v>21</v>
      </c>
      <c r="N496" s="1">
        <f>IF(D496=1,'Tela de entrada'!$O$14-'Tela de entrada'!$O$13,'Tela de entrada'!$S$14-'Tela de entrada'!$S$13)</f>
        <v>15</v>
      </c>
      <c r="O496" s="1">
        <f t="shared" si="46"/>
        <v>21</v>
      </c>
      <c r="P496" s="1">
        <f t="shared" si="47"/>
        <v>15</v>
      </c>
      <c r="Q496" s="1">
        <f>IF(D496=1,'Tela de entrada'!$O$13+P496,'Tela de entrada'!$S$13+P496)</f>
        <v>15</v>
      </c>
    </row>
    <row r="497" spans="1:17" x14ac:dyDescent="0.25">
      <c r="A497" t="str">
        <f t="shared" si="48"/>
        <v>Contrato 1</v>
      </c>
      <c r="B497" t="str">
        <f t="shared" si="49"/>
        <v>Contrato 1496</v>
      </c>
      <c r="C497">
        <v>1</v>
      </c>
      <c r="D497">
        <v>1</v>
      </c>
      <c r="E497">
        <f>IF(AND(A497='Tela de entrada'!$R$12,'Tela de entrada'!$S$15=1),1,IF(AND(A497='Tela de entrada'!$R$12,'Tela de entrada'!$S$15="",'Tela de entrada'!$O$15=2),1,IF(AND('Tela de entrada'!$R$12='Contrato Flexível Prioridade'!A497,'Tela de entrada'!$S$15="",'Tela de entrada'!$O$15=""),2,IF(AND(A497='Tela de entrada'!$N$12,'Tela de entrada'!$O$15=1),1,IF(AND('Tela de entrada'!$N$12='Contrato Flexível Prioridade'!A497,'Tela de entrada'!$O$15=2),2,IF(AND('Tela de entrada'!$N$12='Contrato Flexível Prioridade'!A497,'Tela de entrada'!$O$15="",'Tela de entrada'!$S$15&lt;&gt;1),1,IF(AND('Tela de entrada'!$N$12='Contrato Flexível Prioridade'!A497,'Tela de entrada'!$S$15=""),1,2)))))))</f>
        <v>1</v>
      </c>
      <c r="F497">
        <v>1</v>
      </c>
      <c r="G497">
        <v>496</v>
      </c>
      <c r="H497">
        <v>1</v>
      </c>
      <c r="I497" s="1">
        <f>INDEX('Tela de entrada'!$C$20:$C$763,MATCH(G497,'Tela de entrada'!$B$20:$B$763,0),1)</f>
        <v>22</v>
      </c>
      <c r="J497">
        <v>0</v>
      </c>
      <c r="K497">
        <f t="shared" si="44"/>
        <v>22</v>
      </c>
      <c r="L497" s="1">
        <f>SUMIFS('Contrato Flexível Percentual'!$R$2:$R$745,'Contrato Flexível Percentual'!$C$2:$C$745,'Contrato Flexível Prioridade'!F497,'Contrato Flexível Percentual'!$D$2:$D$745,'Contrato Flexível Prioridade'!G497)+SUMIFS('Contrato Firme'!N$2:N$745,'Contrato Firme'!$C$2:$C$745,'Contrato Flexível Prioridade'!F497,'Contrato Flexível Percentual'!$D$2:$D$745,'Contrato Flexível Prioridade'!G497)+'Tela de entrada'!$O$13+'Tela de entrada'!$S$13</f>
        <v>13.029119065063828</v>
      </c>
      <c r="M497" s="1">
        <f t="shared" si="45"/>
        <v>8.9708809349361722</v>
      </c>
      <c r="N497" s="1">
        <f>IF(D497=1,'Tela de entrada'!$O$14-'Tela de entrada'!$O$13,'Tela de entrada'!$S$14-'Tela de entrada'!$S$13)</f>
        <v>15</v>
      </c>
      <c r="O497" s="1">
        <f t="shared" si="46"/>
        <v>8.9708809349361722</v>
      </c>
      <c r="P497" s="1">
        <f t="shared" si="47"/>
        <v>8.9708809349361722</v>
      </c>
      <c r="Q497" s="1">
        <f>IF(D497=1,'Tela de entrada'!$O$13+P497,'Tela de entrada'!$S$13+P497)</f>
        <v>8.9708809349361722</v>
      </c>
    </row>
    <row r="498" spans="1:17" x14ac:dyDescent="0.25">
      <c r="A498" t="str">
        <f t="shared" si="48"/>
        <v>Contrato 1</v>
      </c>
      <c r="B498" t="str">
        <f t="shared" si="49"/>
        <v>Contrato 1497</v>
      </c>
      <c r="C498">
        <v>1</v>
      </c>
      <c r="D498">
        <v>1</v>
      </c>
      <c r="E498">
        <f>IF(AND(A498='Tela de entrada'!$R$12,'Tela de entrada'!$S$15=1),1,IF(AND(A498='Tela de entrada'!$R$12,'Tela de entrada'!$S$15="",'Tela de entrada'!$O$15=2),1,IF(AND('Tela de entrada'!$R$12='Contrato Flexível Prioridade'!A498,'Tela de entrada'!$S$15="",'Tela de entrada'!$O$15=""),2,IF(AND(A498='Tela de entrada'!$N$12,'Tela de entrada'!$O$15=1),1,IF(AND('Tela de entrada'!$N$12='Contrato Flexível Prioridade'!A498,'Tela de entrada'!$O$15=2),2,IF(AND('Tela de entrada'!$N$12='Contrato Flexível Prioridade'!A498,'Tela de entrada'!$O$15="",'Tela de entrada'!$S$15&lt;&gt;1),1,IF(AND('Tela de entrada'!$N$12='Contrato Flexível Prioridade'!A498,'Tela de entrada'!$S$15=""),1,2)))))))</f>
        <v>1</v>
      </c>
      <c r="F498">
        <v>1</v>
      </c>
      <c r="G498">
        <v>497</v>
      </c>
      <c r="H498">
        <v>1</v>
      </c>
      <c r="I498" s="1">
        <f>INDEX('Tela de entrada'!$C$20:$C$763,MATCH(G498,'Tela de entrada'!$B$20:$B$763,0),1)</f>
        <v>34</v>
      </c>
      <c r="J498">
        <v>0</v>
      </c>
      <c r="K498">
        <f t="shared" si="44"/>
        <v>34</v>
      </c>
      <c r="L498" s="1">
        <f>SUMIFS('Contrato Flexível Percentual'!$R$2:$R$745,'Contrato Flexível Percentual'!$C$2:$C$745,'Contrato Flexível Prioridade'!F498,'Contrato Flexível Percentual'!$D$2:$D$745,'Contrato Flexível Prioridade'!G498)+SUMIFS('Contrato Firme'!N$2:N$745,'Contrato Firme'!$C$2:$C$745,'Contrato Flexível Prioridade'!F498,'Contrato Flexível Percentual'!$D$2:$D$745,'Contrato Flexível Prioridade'!G498)+'Tela de entrada'!$O$13+'Tela de entrada'!$S$13</f>
        <v>19.601597423860053</v>
      </c>
      <c r="M498" s="1">
        <f t="shared" si="45"/>
        <v>14.398402576139947</v>
      </c>
      <c r="N498" s="1">
        <f>IF(D498=1,'Tela de entrada'!$O$14-'Tela de entrada'!$O$13,'Tela de entrada'!$S$14-'Tela de entrada'!$S$13)</f>
        <v>15</v>
      </c>
      <c r="O498" s="1">
        <f t="shared" si="46"/>
        <v>14.398402576139947</v>
      </c>
      <c r="P498" s="1">
        <f t="shared" si="47"/>
        <v>14.398402576139947</v>
      </c>
      <c r="Q498" s="1">
        <f>IF(D498=1,'Tela de entrada'!$O$13+P498,'Tela de entrada'!$S$13+P498)</f>
        <v>14.398402576139947</v>
      </c>
    </row>
    <row r="499" spans="1:17" x14ac:dyDescent="0.25">
      <c r="A499" t="str">
        <f t="shared" si="48"/>
        <v>Contrato 1</v>
      </c>
      <c r="B499" t="str">
        <f t="shared" si="49"/>
        <v>Contrato 1498</v>
      </c>
      <c r="C499">
        <v>1</v>
      </c>
      <c r="D499">
        <v>1</v>
      </c>
      <c r="E499">
        <f>IF(AND(A499='Tela de entrada'!$R$12,'Tela de entrada'!$S$15=1),1,IF(AND(A499='Tela de entrada'!$R$12,'Tela de entrada'!$S$15="",'Tela de entrada'!$O$15=2),1,IF(AND('Tela de entrada'!$R$12='Contrato Flexível Prioridade'!A499,'Tela de entrada'!$S$15="",'Tela de entrada'!$O$15=""),2,IF(AND(A499='Tela de entrada'!$N$12,'Tela de entrada'!$O$15=1),1,IF(AND('Tela de entrada'!$N$12='Contrato Flexível Prioridade'!A499,'Tela de entrada'!$O$15=2),2,IF(AND('Tela de entrada'!$N$12='Contrato Flexível Prioridade'!A499,'Tela de entrada'!$O$15="",'Tela de entrada'!$S$15&lt;&gt;1),1,IF(AND('Tela de entrada'!$N$12='Contrato Flexível Prioridade'!A499,'Tela de entrada'!$S$15=""),1,2)))))))</f>
        <v>1</v>
      </c>
      <c r="F499">
        <v>1</v>
      </c>
      <c r="G499">
        <v>498</v>
      </c>
      <c r="H499">
        <v>1</v>
      </c>
      <c r="I499" s="1">
        <f>INDEX('Tela de entrada'!$C$20:$C$763,MATCH(G499,'Tela de entrada'!$B$20:$B$763,0),1)</f>
        <v>24</v>
      </c>
      <c r="J499">
        <v>0</v>
      </c>
      <c r="K499">
        <f t="shared" si="44"/>
        <v>24</v>
      </c>
      <c r="L499" s="1">
        <f>SUMIFS('Contrato Flexível Percentual'!$R$2:$R$745,'Contrato Flexível Percentual'!$C$2:$C$745,'Contrato Flexível Prioridade'!F499,'Contrato Flexível Percentual'!$D$2:$D$745,'Contrato Flexível Prioridade'!G499)+SUMIFS('Contrato Firme'!N$2:N$745,'Contrato Firme'!$C$2:$C$745,'Contrato Flexível Prioridade'!F499,'Contrato Flexível Percentual'!$D$2:$D$745,'Contrato Flexível Prioridade'!G499)+'Tela de entrada'!$O$13+'Tela de entrada'!$S$13</f>
        <v>14.124532124863197</v>
      </c>
      <c r="M499" s="1">
        <f t="shared" si="45"/>
        <v>9.8754678751368026</v>
      </c>
      <c r="N499" s="1">
        <f>IF(D499=1,'Tela de entrada'!$O$14-'Tela de entrada'!$O$13,'Tela de entrada'!$S$14-'Tela de entrada'!$S$13)</f>
        <v>15</v>
      </c>
      <c r="O499" s="1">
        <f t="shared" si="46"/>
        <v>9.8754678751368026</v>
      </c>
      <c r="P499" s="1">
        <f t="shared" si="47"/>
        <v>9.8754678751368026</v>
      </c>
      <c r="Q499" s="1">
        <f>IF(D499=1,'Tela de entrada'!$O$13+P499,'Tela de entrada'!$S$13+P499)</f>
        <v>9.8754678751368026</v>
      </c>
    </row>
    <row r="500" spans="1:17" x14ac:dyDescent="0.25">
      <c r="A500" t="str">
        <f t="shared" si="48"/>
        <v>Contrato 1</v>
      </c>
      <c r="B500" t="str">
        <f t="shared" si="49"/>
        <v>Contrato 1499</v>
      </c>
      <c r="C500">
        <v>1</v>
      </c>
      <c r="D500">
        <v>1</v>
      </c>
      <c r="E500">
        <f>IF(AND(A500='Tela de entrada'!$R$12,'Tela de entrada'!$S$15=1),1,IF(AND(A500='Tela de entrada'!$R$12,'Tela de entrada'!$S$15="",'Tela de entrada'!$O$15=2),1,IF(AND('Tela de entrada'!$R$12='Contrato Flexível Prioridade'!A500,'Tela de entrada'!$S$15="",'Tela de entrada'!$O$15=""),2,IF(AND(A500='Tela de entrada'!$N$12,'Tela de entrada'!$O$15=1),1,IF(AND('Tela de entrada'!$N$12='Contrato Flexível Prioridade'!A500,'Tela de entrada'!$O$15=2),2,IF(AND('Tela de entrada'!$N$12='Contrato Flexível Prioridade'!A500,'Tela de entrada'!$O$15="",'Tela de entrada'!$S$15&lt;&gt;1),1,IF(AND('Tela de entrada'!$N$12='Contrato Flexível Prioridade'!A500,'Tela de entrada'!$S$15=""),1,2)))))))</f>
        <v>1</v>
      </c>
      <c r="F500">
        <v>1</v>
      </c>
      <c r="G500">
        <v>499</v>
      </c>
      <c r="H500">
        <v>1</v>
      </c>
      <c r="I500" s="1">
        <f>INDEX('Tela de entrada'!$C$20:$C$763,MATCH(G500,'Tela de entrada'!$B$20:$B$763,0),1)</f>
        <v>25</v>
      </c>
      <c r="J500">
        <v>0</v>
      </c>
      <c r="K500">
        <f t="shared" si="44"/>
        <v>25</v>
      </c>
      <c r="L500" s="1">
        <f>SUMIFS('Contrato Flexível Percentual'!$R$2:$R$745,'Contrato Flexível Percentual'!$C$2:$C$745,'Contrato Flexível Prioridade'!F500,'Contrato Flexível Percentual'!$D$2:$D$745,'Contrato Flexível Prioridade'!G500)+SUMIFS('Contrato Firme'!N$2:N$745,'Contrato Firme'!$C$2:$C$745,'Contrato Flexível Prioridade'!F500,'Contrato Flexível Percentual'!$D$2:$D$745,'Contrato Flexível Prioridade'!G500)+'Tela de entrada'!$O$13+'Tela de entrada'!$S$13</f>
        <v>14.672238654762884</v>
      </c>
      <c r="M500" s="1">
        <f t="shared" si="45"/>
        <v>10.327761345237116</v>
      </c>
      <c r="N500" s="1">
        <f>IF(D500=1,'Tela de entrada'!$O$14-'Tela de entrada'!$O$13,'Tela de entrada'!$S$14-'Tela de entrada'!$S$13)</f>
        <v>15</v>
      </c>
      <c r="O500" s="1">
        <f t="shared" si="46"/>
        <v>10.327761345237116</v>
      </c>
      <c r="P500" s="1">
        <f t="shared" si="47"/>
        <v>10.327761345237116</v>
      </c>
      <c r="Q500" s="1">
        <f>IF(D500=1,'Tela de entrada'!$O$13+P500,'Tela de entrada'!$S$13+P500)</f>
        <v>10.327761345237116</v>
      </c>
    </row>
    <row r="501" spans="1:17" x14ac:dyDescent="0.25">
      <c r="A501" t="str">
        <f t="shared" si="48"/>
        <v>Contrato 1</v>
      </c>
      <c r="B501" t="str">
        <f t="shared" si="49"/>
        <v>Contrato 1500</v>
      </c>
      <c r="C501">
        <v>1</v>
      </c>
      <c r="D501">
        <v>1</v>
      </c>
      <c r="E501">
        <f>IF(AND(A501='Tela de entrada'!$R$12,'Tela de entrada'!$S$15=1),1,IF(AND(A501='Tela de entrada'!$R$12,'Tela de entrada'!$S$15="",'Tela de entrada'!$O$15=2),1,IF(AND('Tela de entrada'!$R$12='Contrato Flexível Prioridade'!A501,'Tela de entrada'!$S$15="",'Tela de entrada'!$O$15=""),2,IF(AND(A501='Tela de entrada'!$N$12,'Tela de entrada'!$O$15=1),1,IF(AND('Tela de entrada'!$N$12='Contrato Flexível Prioridade'!A501,'Tela de entrada'!$O$15=2),2,IF(AND('Tela de entrada'!$N$12='Contrato Flexível Prioridade'!A501,'Tela de entrada'!$O$15="",'Tela de entrada'!$S$15&lt;&gt;1),1,IF(AND('Tela de entrada'!$N$12='Contrato Flexível Prioridade'!A501,'Tela de entrada'!$S$15=""),1,2)))))))</f>
        <v>1</v>
      </c>
      <c r="F501">
        <v>1</v>
      </c>
      <c r="G501">
        <v>500</v>
      </c>
      <c r="H501">
        <v>1</v>
      </c>
      <c r="I501" s="1">
        <f>INDEX('Tela de entrada'!$C$20:$C$763,MATCH(G501,'Tela de entrada'!$B$20:$B$763,0),1)</f>
        <v>24</v>
      </c>
      <c r="J501">
        <v>0</v>
      </c>
      <c r="K501">
        <f t="shared" si="44"/>
        <v>24</v>
      </c>
      <c r="L501" s="1">
        <f>SUMIFS('Contrato Flexível Percentual'!$R$2:$R$745,'Contrato Flexível Percentual'!$C$2:$C$745,'Contrato Flexível Prioridade'!F501,'Contrato Flexível Percentual'!$D$2:$D$745,'Contrato Flexível Prioridade'!G501)+SUMIFS('Contrato Firme'!N$2:N$745,'Contrato Firme'!$C$2:$C$745,'Contrato Flexível Prioridade'!F501,'Contrato Flexível Percentual'!$D$2:$D$745,'Contrato Flexível Prioridade'!G501)+'Tela de entrada'!$O$13+'Tela de entrada'!$S$13</f>
        <v>14.124532124863197</v>
      </c>
      <c r="M501" s="1">
        <f t="shared" si="45"/>
        <v>9.8754678751368026</v>
      </c>
      <c r="N501" s="1">
        <f>IF(D501=1,'Tela de entrada'!$O$14-'Tela de entrada'!$O$13,'Tela de entrada'!$S$14-'Tela de entrada'!$S$13)</f>
        <v>15</v>
      </c>
      <c r="O501" s="1">
        <f t="shared" si="46"/>
        <v>9.8754678751368026</v>
      </c>
      <c r="P501" s="1">
        <f t="shared" si="47"/>
        <v>9.8754678751368026</v>
      </c>
      <c r="Q501" s="1">
        <f>IF(D501=1,'Tela de entrada'!$O$13+P501,'Tela de entrada'!$S$13+P501)</f>
        <v>9.8754678751368026</v>
      </c>
    </row>
    <row r="502" spans="1:17" x14ac:dyDescent="0.25">
      <c r="A502" t="str">
        <f t="shared" si="48"/>
        <v>Contrato 1</v>
      </c>
      <c r="B502" t="str">
        <f t="shared" si="49"/>
        <v>Contrato 1501</v>
      </c>
      <c r="C502">
        <v>1</v>
      </c>
      <c r="D502">
        <v>1</v>
      </c>
      <c r="E502">
        <f>IF(AND(A502='Tela de entrada'!$R$12,'Tela de entrada'!$S$15=1),1,IF(AND(A502='Tela de entrada'!$R$12,'Tela de entrada'!$S$15="",'Tela de entrada'!$O$15=2),1,IF(AND('Tela de entrada'!$R$12='Contrato Flexível Prioridade'!A502,'Tela de entrada'!$S$15="",'Tela de entrada'!$O$15=""),2,IF(AND(A502='Tela de entrada'!$N$12,'Tela de entrada'!$O$15=1),1,IF(AND('Tela de entrada'!$N$12='Contrato Flexível Prioridade'!A502,'Tela de entrada'!$O$15=2),2,IF(AND('Tela de entrada'!$N$12='Contrato Flexível Prioridade'!A502,'Tela de entrada'!$O$15="",'Tela de entrada'!$S$15&lt;&gt;1),1,IF(AND('Tela de entrada'!$N$12='Contrato Flexível Prioridade'!A502,'Tela de entrada'!$S$15=""),1,2)))))))</f>
        <v>1</v>
      </c>
      <c r="F502">
        <v>1</v>
      </c>
      <c r="G502">
        <v>501</v>
      </c>
      <c r="H502">
        <v>1</v>
      </c>
      <c r="I502" s="1">
        <f>INDEX('Tela de entrada'!$C$20:$C$763,MATCH(G502,'Tela de entrada'!$B$20:$B$763,0),1)</f>
        <v>46</v>
      </c>
      <c r="J502">
        <v>0</v>
      </c>
      <c r="K502">
        <f t="shared" si="44"/>
        <v>46</v>
      </c>
      <c r="L502" s="1">
        <f>SUMIFS('Contrato Flexível Percentual'!$R$2:$R$745,'Contrato Flexível Percentual'!$C$2:$C$745,'Contrato Flexível Prioridade'!F502,'Contrato Flexível Percentual'!$D$2:$D$745,'Contrato Flexível Prioridade'!G502)+SUMIFS('Contrato Firme'!N$2:N$745,'Contrato Firme'!$C$2:$C$745,'Contrato Flexível Prioridade'!F502,'Contrato Flexível Percentual'!$D$2:$D$745,'Contrato Flexível Prioridade'!G502)+'Tela de entrada'!$O$13+'Tela de entrada'!$S$13</f>
        <v>24.2</v>
      </c>
      <c r="M502" s="1">
        <f t="shared" si="45"/>
        <v>21.8</v>
      </c>
      <c r="N502" s="1">
        <f>IF(D502=1,'Tela de entrada'!$O$14-'Tela de entrada'!$O$13,'Tela de entrada'!$S$14-'Tela de entrada'!$S$13)</f>
        <v>15</v>
      </c>
      <c r="O502" s="1">
        <f t="shared" si="46"/>
        <v>21.8</v>
      </c>
      <c r="P502" s="1">
        <f t="shared" si="47"/>
        <v>15</v>
      </c>
      <c r="Q502" s="1">
        <f>IF(D502=1,'Tela de entrada'!$O$13+P502,'Tela de entrada'!$S$13+P502)</f>
        <v>15</v>
      </c>
    </row>
    <row r="503" spans="1:17" x14ac:dyDescent="0.25">
      <c r="A503" t="str">
        <f t="shared" si="48"/>
        <v>Contrato 1</v>
      </c>
      <c r="B503" t="str">
        <f t="shared" si="49"/>
        <v>Contrato 1502</v>
      </c>
      <c r="C503">
        <v>1</v>
      </c>
      <c r="D503">
        <v>1</v>
      </c>
      <c r="E503">
        <f>IF(AND(A503='Tela de entrada'!$R$12,'Tela de entrada'!$S$15=1),1,IF(AND(A503='Tela de entrada'!$R$12,'Tela de entrada'!$S$15="",'Tela de entrada'!$O$15=2),1,IF(AND('Tela de entrada'!$R$12='Contrato Flexível Prioridade'!A503,'Tela de entrada'!$S$15="",'Tela de entrada'!$O$15=""),2,IF(AND(A503='Tela de entrada'!$N$12,'Tela de entrada'!$O$15=1),1,IF(AND('Tela de entrada'!$N$12='Contrato Flexível Prioridade'!A503,'Tela de entrada'!$O$15=2),2,IF(AND('Tela de entrada'!$N$12='Contrato Flexível Prioridade'!A503,'Tela de entrada'!$O$15="",'Tela de entrada'!$S$15&lt;&gt;1),1,IF(AND('Tela de entrada'!$N$12='Contrato Flexível Prioridade'!A503,'Tela de entrada'!$S$15=""),1,2)))))))</f>
        <v>1</v>
      </c>
      <c r="F503">
        <v>1</v>
      </c>
      <c r="G503">
        <v>502</v>
      </c>
      <c r="H503">
        <v>1</v>
      </c>
      <c r="I503" s="1">
        <f>INDEX('Tela de entrada'!$C$20:$C$763,MATCH(G503,'Tela de entrada'!$B$20:$B$763,0),1)</f>
        <v>11</v>
      </c>
      <c r="J503">
        <v>0</v>
      </c>
      <c r="K503">
        <f t="shared" si="44"/>
        <v>11</v>
      </c>
      <c r="L503" s="1">
        <f>SUMIFS('Contrato Flexível Percentual'!$R$2:$R$745,'Contrato Flexível Percentual'!$C$2:$C$745,'Contrato Flexível Prioridade'!F503,'Contrato Flexível Percentual'!$D$2:$D$745,'Contrato Flexível Prioridade'!G503)+SUMIFS('Contrato Firme'!N$2:N$745,'Contrato Firme'!$C$2:$C$745,'Contrato Flexível Prioridade'!F503,'Contrato Flexível Percentual'!$D$2:$D$745,'Contrato Flexível Prioridade'!G503)+'Tela de entrada'!$O$13+'Tela de entrada'!$S$13</f>
        <v>7.0043472361672849</v>
      </c>
      <c r="M503" s="1">
        <f t="shared" si="45"/>
        <v>3.9956527638327151</v>
      </c>
      <c r="N503" s="1">
        <f>IF(D503=1,'Tela de entrada'!$O$14-'Tela de entrada'!$O$13,'Tela de entrada'!$S$14-'Tela de entrada'!$S$13)</f>
        <v>15</v>
      </c>
      <c r="O503" s="1">
        <f t="shared" si="46"/>
        <v>3.9956527638327151</v>
      </c>
      <c r="P503" s="1">
        <f t="shared" si="47"/>
        <v>3.9956527638327151</v>
      </c>
      <c r="Q503" s="1">
        <f>IF(D503=1,'Tela de entrada'!$O$13+P503,'Tela de entrada'!$S$13+P503)</f>
        <v>3.9956527638327151</v>
      </c>
    </row>
    <row r="504" spans="1:17" x14ac:dyDescent="0.25">
      <c r="A504" t="str">
        <f t="shared" si="48"/>
        <v>Contrato 1</v>
      </c>
      <c r="B504" t="str">
        <f t="shared" si="49"/>
        <v>Contrato 1503</v>
      </c>
      <c r="C504">
        <v>1</v>
      </c>
      <c r="D504">
        <v>1</v>
      </c>
      <c r="E504">
        <f>IF(AND(A504='Tela de entrada'!$R$12,'Tela de entrada'!$S$15=1),1,IF(AND(A504='Tela de entrada'!$R$12,'Tela de entrada'!$S$15="",'Tela de entrada'!$O$15=2),1,IF(AND('Tela de entrada'!$R$12='Contrato Flexível Prioridade'!A504,'Tela de entrada'!$S$15="",'Tela de entrada'!$O$15=""),2,IF(AND(A504='Tela de entrada'!$N$12,'Tela de entrada'!$O$15=1),1,IF(AND('Tela de entrada'!$N$12='Contrato Flexível Prioridade'!A504,'Tela de entrada'!$O$15=2),2,IF(AND('Tela de entrada'!$N$12='Contrato Flexível Prioridade'!A504,'Tela de entrada'!$O$15="",'Tela de entrada'!$S$15&lt;&gt;1),1,IF(AND('Tela de entrada'!$N$12='Contrato Flexível Prioridade'!A504,'Tela de entrada'!$S$15=""),1,2)))))))</f>
        <v>1</v>
      </c>
      <c r="F504">
        <v>1</v>
      </c>
      <c r="G504">
        <v>503</v>
      </c>
      <c r="H504">
        <v>1</v>
      </c>
      <c r="I504" s="1">
        <f>INDEX('Tela de entrada'!$C$20:$C$763,MATCH(G504,'Tela de entrada'!$B$20:$B$763,0),1)</f>
        <v>32</v>
      </c>
      <c r="J504">
        <v>0</v>
      </c>
      <c r="K504">
        <f t="shared" si="44"/>
        <v>32</v>
      </c>
      <c r="L504" s="1">
        <f>SUMIFS('Contrato Flexível Percentual'!$R$2:$R$745,'Contrato Flexível Percentual'!$C$2:$C$745,'Contrato Flexível Prioridade'!F504,'Contrato Flexível Percentual'!$D$2:$D$745,'Contrato Flexível Prioridade'!G504)+SUMIFS('Contrato Firme'!N$2:N$745,'Contrato Firme'!$C$2:$C$745,'Contrato Flexível Prioridade'!F504,'Contrato Flexível Percentual'!$D$2:$D$745,'Contrato Flexível Prioridade'!G504)+'Tela de entrada'!$O$13+'Tela de entrada'!$S$13</f>
        <v>18.50618436406068</v>
      </c>
      <c r="M504" s="1">
        <f t="shared" si="45"/>
        <v>13.49381563593932</v>
      </c>
      <c r="N504" s="1">
        <f>IF(D504=1,'Tela de entrada'!$O$14-'Tela de entrada'!$O$13,'Tela de entrada'!$S$14-'Tela de entrada'!$S$13)</f>
        <v>15</v>
      </c>
      <c r="O504" s="1">
        <f t="shared" si="46"/>
        <v>13.49381563593932</v>
      </c>
      <c r="P504" s="1">
        <f t="shared" si="47"/>
        <v>13.49381563593932</v>
      </c>
      <c r="Q504" s="1">
        <f>IF(D504=1,'Tela de entrada'!$O$13+P504,'Tela de entrada'!$S$13+P504)</f>
        <v>13.49381563593932</v>
      </c>
    </row>
    <row r="505" spans="1:17" x14ac:dyDescent="0.25">
      <c r="A505" t="str">
        <f t="shared" si="48"/>
        <v>Contrato 1</v>
      </c>
      <c r="B505" t="str">
        <f t="shared" si="49"/>
        <v>Contrato 1504</v>
      </c>
      <c r="C505">
        <v>1</v>
      </c>
      <c r="D505">
        <v>1</v>
      </c>
      <c r="E505">
        <f>IF(AND(A505='Tela de entrada'!$R$12,'Tela de entrada'!$S$15=1),1,IF(AND(A505='Tela de entrada'!$R$12,'Tela de entrada'!$S$15="",'Tela de entrada'!$O$15=2),1,IF(AND('Tela de entrada'!$R$12='Contrato Flexível Prioridade'!A505,'Tela de entrada'!$S$15="",'Tela de entrada'!$O$15=""),2,IF(AND(A505='Tela de entrada'!$N$12,'Tela de entrada'!$O$15=1),1,IF(AND('Tela de entrada'!$N$12='Contrato Flexível Prioridade'!A505,'Tela de entrada'!$O$15=2),2,IF(AND('Tela de entrada'!$N$12='Contrato Flexível Prioridade'!A505,'Tela de entrada'!$O$15="",'Tela de entrada'!$S$15&lt;&gt;1),1,IF(AND('Tela de entrada'!$N$12='Contrato Flexível Prioridade'!A505,'Tela de entrada'!$S$15=""),1,2)))))))</f>
        <v>1</v>
      </c>
      <c r="F505">
        <v>1</v>
      </c>
      <c r="G505">
        <v>504</v>
      </c>
      <c r="H505">
        <v>1</v>
      </c>
      <c r="I505" s="1">
        <f>INDEX('Tela de entrada'!$C$20:$C$763,MATCH(G505,'Tela de entrada'!$B$20:$B$763,0),1)</f>
        <v>13</v>
      </c>
      <c r="J505">
        <v>0</v>
      </c>
      <c r="K505">
        <f t="shared" si="44"/>
        <v>13</v>
      </c>
      <c r="L505" s="1">
        <f>SUMIFS('Contrato Flexível Percentual'!$R$2:$R$745,'Contrato Flexível Percentual'!$C$2:$C$745,'Contrato Flexível Prioridade'!F505,'Contrato Flexível Percentual'!$D$2:$D$745,'Contrato Flexível Prioridade'!G505)+SUMIFS('Contrato Firme'!N$2:N$745,'Contrato Firme'!$C$2:$C$745,'Contrato Flexível Prioridade'!F505,'Contrato Flexível Percentual'!$D$2:$D$745,'Contrato Flexível Prioridade'!G505)+'Tela de entrada'!$O$13+'Tela de entrada'!$S$13</f>
        <v>8.0997602959666555</v>
      </c>
      <c r="M505" s="1">
        <f t="shared" si="45"/>
        <v>4.9002397040333445</v>
      </c>
      <c r="N505" s="1">
        <f>IF(D505=1,'Tela de entrada'!$O$14-'Tela de entrada'!$O$13,'Tela de entrada'!$S$14-'Tela de entrada'!$S$13)</f>
        <v>15</v>
      </c>
      <c r="O505" s="1">
        <f t="shared" si="46"/>
        <v>4.9002397040333445</v>
      </c>
      <c r="P505" s="1">
        <f t="shared" si="47"/>
        <v>4.9002397040333445</v>
      </c>
      <c r="Q505" s="1">
        <f>IF(D505=1,'Tela de entrada'!$O$13+P505,'Tela de entrada'!$S$13+P505)</f>
        <v>4.9002397040333445</v>
      </c>
    </row>
    <row r="506" spans="1:17" x14ac:dyDescent="0.25">
      <c r="A506" t="str">
        <f t="shared" si="48"/>
        <v>Contrato 1</v>
      </c>
      <c r="B506" t="str">
        <f t="shared" si="49"/>
        <v>Contrato 1505</v>
      </c>
      <c r="C506">
        <v>1</v>
      </c>
      <c r="D506">
        <v>1</v>
      </c>
      <c r="E506">
        <f>IF(AND(A506='Tela de entrada'!$R$12,'Tela de entrada'!$S$15=1),1,IF(AND(A506='Tela de entrada'!$R$12,'Tela de entrada'!$S$15="",'Tela de entrada'!$O$15=2),1,IF(AND('Tela de entrada'!$R$12='Contrato Flexível Prioridade'!A506,'Tela de entrada'!$S$15="",'Tela de entrada'!$O$15=""),2,IF(AND(A506='Tela de entrada'!$N$12,'Tela de entrada'!$O$15=1),1,IF(AND('Tela de entrada'!$N$12='Contrato Flexível Prioridade'!A506,'Tela de entrada'!$O$15=2),2,IF(AND('Tela de entrada'!$N$12='Contrato Flexível Prioridade'!A506,'Tela de entrada'!$O$15="",'Tela de entrada'!$S$15&lt;&gt;1),1,IF(AND('Tela de entrada'!$N$12='Contrato Flexível Prioridade'!A506,'Tela de entrada'!$S$15=""),1,2)))))))</f>
        <v>1</v>
      </c>
      <c r="F506">
        <v>1</v>
      </c>
      <c r="G506">
        <v>505</v>
      </c>
      <c r="H506">
        <v>1</v>
      </c>
      <c r="I506" s="1">
        <f>INDEX('Tela de entrada'!$C$20:$C$763,MATCH(G506,'Tela de entrada'!$B$20:$B$763,0),1)</f>
        <v>29</v>
      </c>
      <c r="J506">
        <v>0</v>
      </c>
      <c r="K506">
        <f t="shared" si="44"/>
        <v>29</v>
      </c>
      <c r="L506" s="1">
        <f>SUMIFS('Contrato Flexível Percentual'!$R$2:$R$745,'Contrato Flexível Percentual'!$C$2:$C$745,'Contrato Flexível Prioridade'!F506,'Contrato Flexível Percentual'!$D$2:$D$745,'Contrato Flexível Prioridade'!G506)+SUMIFS('Contrato Firme'!N$2:N$745,'Contrato Firme'!$C$2:$C$745,'Contrato Flexível Prioridade'!F506,'Contrato Flexível Percentual'!$D$2:$D$745,'Contrato Flexível Prioridade'!G506)+'Tela de entrada'!$O$13+'Tela de entrada'!$S$13</f>
        <v>16.863064774361622</v>
      </c>
      <c r="M506" s="1">
        <f t="shared" si="45"/>
        <v>12.136935225638378</v>
      </c>
      <c r="N506" s="1">
        <f>IF(D506=1,'Tela de entrada'!$O$14-'Tela de entrada'!$O$13,'Tela de entrada'!$S$14-'Tela de entrada'!$S$13)</f>
        <v>15</v>
      </c>
      <c r="O506" s="1">
        <f t="shared" si="46"/>
        <v>12.136935225638378</v>
      </c>
      <c r="P506" s="1">
        <f t="shared" si="47"/>
        <v>12.136935225638378</v>
      </c>
      <c r="Q506" s="1">
        <f>IF(D506=1,'Tela de entrada'!$O$13+P506,'Tela de entrada'!$S$13+P506)</f>
        <v>12.136935225638378</v>
      </c>
    </row>
    <row r="507" spans="1:17" x14ac:dyDescent="0.25">
      <c r="A507" t="str">
        <f t="shared" si="48"/>
        <v>Contrato 1</v>
      </c>
      <c r="B507" t="str">
        <f t="shared" si="49"/>
        <v>Contrato 1506</v>
      </c>
      <c r="C507">
        <v>1</v>
      </c>
      <c r="D507">
        <v>1</v>
      </c>
      <c r="E507">
        <f>IF(AND(A507='Tela de entrada'!$R$12,'Tela de entrada'!$S$15=1),1,IF(AND(A507='Tela de entrada'!$R$12,'Tela de entrada'!$S$15="",'Tela de entrada'!$O$15=2),1,IF(AND('Tela de entrada'!$R$12='Contrato Flexível Prioridade'!A507,'Tela de entrada'!$S$15="",'Tela de entrada'!$O$15=""),2,IF(AND(A507='Tela de entrada'!$N$12,'Tela de entrada'!$O$15=1),1,IF(AND('Tela de entrada'!$N$12='Contrato Flexível Prioridade'!A507,'Tela de entrada'!$O$15=2),2,IF(AND('Tela de entrada'!$N$12='Contrato Flexível Prioridade'!A507,'Tela de entrada'!$O$15="",'Tela de entrada'!$S$15&lt;&gt;1),1,IF(AND('Tela de entrada'!$N$12='Contrato Flexível Prioridade'!A507,'Tela de entrada'!$S$15=""),1,2)))))))</f>
        <v>1</v>
      </c>
      <c r="F507">
        <v>1</v>
      </c>
      <c r="G507">
        <v>506</v>
      </c>
      <c r="H507">
        <v>1</v>
      </c>
      <c r="I507" s="1">
        <f>INDEX('Tela de entrada'!$C$20:$C$763,MATCH(G507,'Tela de entrada'!$B$20:$B$763,0),1)</f>
        <v>35</v>
      </c>
      <c r="J507">
        <v>0</v>
      </c>
      <c r="K507">
        <f t="shared" si="44"/>
        <v>35</v>
      </c>
      <c r="L507" s="1">
        <f>SUMIFS('Contrato Flexível Percentual'!$R$2:$R$745,'Contrato Flexível Percentual'!$C$2:$C$745,'Contrato Flexível Prioridade'!F507,'Contrato Flexível Percentual'!$D$2:$D$745,'Contrato Flexível Prioridade'!G507)+SUMIFS('Contrato Firme'!N$2:N$745,'Contrato Firme'!$C$2:$C$745,'Contrato Flexível Prioridade'!F507,'Contrato Flexível Percentual'!$D$2:$D$745,'Contrato Flexível Prioridade'!G507)+'Tela de entrada'!$O$13+'Tela de entrada'!$S$13</f>
        <v>20.149303953759738</v>
      </c>
      <c r="M507" s="1">
        <f t="shared" si="45"/>
        <v>14.850696046240262</v>
      </c>
      <c r="N507" s="1">
        <f>IF(D507=1,'Tela de entrada'!$O$14-'Tela de entrada'!$O$13,'Tela de entrada'!$S$14-'Tela de entrada'!$S$13)</f>
        <v>15</v>
      </c>
      <c r="O507" s="1">
        <f t="shared" si="46"/>
        <v>14.850696046240262</v>
      </c>
      <c r="P507" s="1">
        <f t="shared" si="47"/>
        <v>14.850696046240262</v>
      </c>
      <c r="Q507" s="1">
        <f>IF(D507=1,'Tela de entrada'!$O$13+P507,'Tela de entrada'!$S$13+P507)</f>
        <v>14.850696046240262</v>
      </c>
    </row>
    <row r="508" spans="1:17" x14ac:dyDescent="0.25">
      <c r="A508" t="str">
        <f t="shared" si="48"/>
        <v>Contrato 1</v>
      </c>
      <c r="B508" t="str">
        <f t="shared" si="49"/>
        <v>Contrato 1507</v>
      </c>
      <c r="C508">
        <v>1</v>
      </c>
      <c r="D508">
        <v>1</v>
      </c>
      <c r="E508">
        <f>IF(AND(A508='Tela de entrada'!$R$12,'Tela de entrada'!$S$15=1),1,IF(AND(A508='Tela de entrada'!$R$12,'Tela de entrada'!$S$15="",'Tela de entrada'!$O$15=2),1,IF(AND('Tela de entrada'!$R$12='Contrato Flexível Prioridade'!A508,'Tela de entrada'!$S$15="",'Tela de entrada'!$O$15=""),2,IF(AND(A508='Tela de entrada'!$N$12,'Tela de entrada'!$O$15=1),1,IF(AND('Tela de entrada'!$N$12='Contrato Flexível Prioridade'!A508,'Tela de entrada'!$O$15=2),2,IF(AND('Tela de entrada'!$N$12='Contrato Flexível Prioridade'!A508,'Tela de entrada'!$O$15="",'Tela de entrada'!$S$15&lt;&gt;1),1,IF(AND('Tela de entrada'!$N$12='Contrato Flexível Prioridade'!A508,'Tela de entrada'!$S$15=""),1,2)))))))</f>
        <v>1</v>
      </c>
      <c r="F508">
        <v>1</v>
      </c>
      <c r="G508">
        <v>507</v>
      </c>
      <c r="H508">
        <v>1</v>
      </c>
      <c r="I508" s="1">
        <f>INDEX('Tela de entrada'!$C$20:$C$763,MATCH(G508,'Tela de entrada'!$B$20:$B$763,0),1)</f>
        <v>33</v>
      </c>
      <c r="J508">
        <v>0</v>
      </c>
      <c r="K508">
        <f t="shared" si="44"/>
        <v>33</v>
      </c>
      <c r="L508" s="1">
        <f>SUMIFS('Contrato Flexível Percentual'!$R$2:$R$745,'Contrato Flexível Percentual'!$C$2:$C$745,'Contrato Flexível Prioridade'!F508,'Contrato Flexível Percentual'!$D$2:$D$745,'Contrato Flexível Prioridade'!G508)+SUMIFS('Contrato Firme'!N$2:N$745,'Contrato Firme'!$C$2:$C$745,'Contrato Flexível Prioridade'!F508,'Contrato Flexível Percentual'!$D$2:$D$745,'Contrato Flexível Prioridade'!G508)+'Tela de entrada'!$O$13+'Tela de entrada'!$S$13</f>
        <v>19.053890893960364</v>
      </c>
      <c r="M508" s="1">
        <f t="shared" si="45"/>
        <v>13.946109106039636</v>
      </c>
      <c r="N508" s="1">
        <f>IF(D508=1,'Tela de entrada'!$O$14-'Tela de entrada'!$O$13,'Tela de entrada'!$S$14-'Tela de entrada'!$S$13)</f>
        <v>15</v>
      </c>
      <c r="O508" s="1">
        <f t="shared" si="46"/>
        <v>13.946109106039636</v>
      </c>
      <c r="P508" s="1">
        <f t="shared" si="47"/>
        <v>13.946109106039636</v>
      </c>
      <c r="Q508" s="1">
        <f>IF(D508=1,'Tela de entrada'!$O$13+P508,'Tela de entrada'!$S$13+P508)</f>
        <v>13.946109106039636</v>
      </c>
    </row>
    <row r="509" spans="1:17" x14ac:dyDescent="0.25">
      <c r="A509" t="str">
        <f t="shared" si="48"/>
        <v>Contrato 1</v>
      </c>
      <c r="B509" t="str">
        <f t="shared" si="49"/>
        <v>Contrato 1508</v>
      </c>
      <c r="C509">
        <v>1</v>
      </c>
      <c r="D509">
        <v>1</v>
      </c>
      <c r="E509">
        <f>IF(AND(A509='Tela de entrada'!$R$12,'Tela de entrada'!$S$15=1),1,IF(AND(A509='Tela de entrada'!$R$12,'Tela de entrada'!$S$15="",'Tela de entrada'!$O$15=2),1,IF(AND('Tela de entrada'!$R$12='Contrato Flexível Prioridade'!A509,'Tela de entrada'!$S$15="",'Tela de entrada'!$O$15=""),2,IF(AND(A509='Tela de entrada'!$N$12,'Tela de entrada'!$O$15=1),1,IF(AND('Tela de entrada'!$N$12='Contrato Flexível Prioridade'!A509,'Tela de entrada'!$O$15=2),2,IF(AND('Tela de entrada'!$N$12='Contrato Flexível Prioridade'!A509,'Tela de entrada'!$O$15="",'Tela de entrada'!$S$15&lt;&gt;1),1,IF(AND('Tela de entrada'!$N$12='Contrato Flexível Prioridade'!A509,'Tela de entrada'!$S$15=""),1,2)))))))</f>
        <v>1</v>
      </c>
      <c r="F509">
        <v>1</v>
      </c>
      <c r="G509">
        <v>508</v>
      </c>
      <c r="H509">
        <v>1</v>
      </c>
      <c r="I509" s="1">
        <f>INDEX('Tela de entrada'!$C$20:$C$763,MATCH(G509,'Tela de entrada'!$B$20:$B$763,0),1)</f>
        <v>32</v>
      </c>
      <c r="J509">
        <v>0</v>
      </c>
      <c r="K509">
        <f t="shared" si="44"/>
        <v>32</v>
      </c>
      <c r="L509" s="1">
        <f>SUMIFS('Contrato Flexível Percentual'!$R$2:$R$745,'Contrato Flexível Percentual'!$C$2:$C$745,'Contrato Flexível Prioridade'!F509,'Contrato Flexível Percentual'!$D$2:$D$745,'Contrato Flexível Prioridade'!G509)+SUMIFS('Contrato Firme'!N$2:N$745,'Contrato Firme'!$C$2:$C$745,'Contrato Flexível Prioridade'!F509,'Contrato Flexível Percentual'!$D$2:$D$745,'Contrato Flexível Prioridade'!G509)+'Tela de entrada'!$O$13+'Tela de entrada'!$S$13</f>
        <v>18.50618436406068</v>
      </c>
      <c r="M509" s="1">
        <f t="shared" si="45"/>
        <v>13.49381563593932</v>
      </c>
      <c r="N509" s="1">
        <f>IF(D509=1,'Tela de entrada'!$O$14-'Tela de entrada'!$O$13,'Tela de entrada'!$S$14-'Tela de entrada'!$S$13)</f>
        <v>15</v>
      </c>
      <c r="O509" s="1">
        <f t="shared" si="46"/>
        <v>13.49381563593932</v>
      </c>
      <c r="P509" s="1">
        <f t="shared" si="47"/>
        <v>13.49381563593932</v>
      </c>
      <c r="Q509" s="1">
        <f>IF(D509=1,'Tela de entrada'!$O$13+P509,'Tela de entrada'!$S$13+P509)</f>
        <v>13.49381563593932</v>
      </c>
    </row>
    <row r="510" spans="1:17" x14ac:dyDescent="0.25">
      <c r="A510" t="str">
        <f t="shared" si="48"/>
        <v>Contrato 1</v>
      </c>
      <c r="B510" t="str">
        <f t="shared" si="49"/>
        <v>Contrato 1509</v>
      </c>
      <c r="C510">
        <v>1</v>
      </c>
      <c r="D510">
        <v>1</v>
      </c>
      <c r="E510">
        <f>IF(AND(A510='Tela de entrada'!$R$12,'Tela de entrada'!$S$15=1),1,IF(AND(A510='Tela de entrada'!$R$12,'Tela de entrada'!$S$15="",'Tela de entrada'!$O$15=2),1,IF(AND('Tela de entrada'!$R$12='Contrato Flexível Prioridade'!A510,'Tela de entrada'!$S$15="",'Tela de entrada'!$O$15=""),2,IF(AND(A510='Tela de entrada'!$N$12,'Tela de entrada'!$O$15=1),1,IF(AND('Tela de entrada'!$N$12='Contrato Flexível Prioridade'!A510,'Tela de entrada'!$O$15=2),2,IF(AND('Tela de entrada'!$N$12='Contrato Flexível Prioridade'!A510,'Tela de entrada'!$O$15="",'Tela de entrada'!$S$15&lt;&gt;1),1,IF(AND('Tela de entrada'!$N$12='Contrato Flexível Prioridade'!A510,'Tela de entrada'!$S$15=""),1,2)))))))</f>
        <v>1</v>
      </c>
      <c r="F510">
        <v>1</v>
      </c>
      <c r="G510">
        <v>509</v>
      </c>
      <c r="H510">
        <v>1</v>
      </c>
      <c r="I510" s="1">
        <f>INDEX('Tela de entrada'!$C$20:$C$763,MATCH(G510,'Tela de entrada'!$B$20:$B$763,0),1)</f>
        <v>21</v>
      </c>
      <c r="J510">
        <v>0</v>
      </c>
      <c r="K510">
        <f t="shared" si="44"/>
        <v>21</v>
      </c>
      <c r="L510" s="1">
        <f>SUMIFS('Contrato Flexível Percentual'!$R$2:$R$745,'Contrato Flexível Percentual'!$C$2:$C$745,'Contrato Flexível Prioridade'!F510,'Contrato Flexível Percentual'!$D$2:$D$745,'Contrato Flexível Prioridade'!G510)+SUMIFS('Contrato Firme'!N$2:N$745,'Contrato Firme'!$C$2:$C$745,'Contrato Flexível Prioridade'!F510,'Contrato Flexível Percentual'!$D$2:$D$745,'Contrato Flexível Prioridade'!G510)+'Tela de entrada'!$O$13+'Tela de entrada'!$S$13</f>
        <v>12.481412535164139</v>
      </c>
      <c r="M510" s="1">
        <f t="shared" si="45"/>
        <v>8.5185874648358606</v>
      </c>
      <c r="N510" s="1">
        <f>IF(D510=1,'Tela de entrada'!$O$14-'Tela de entrada'!$O$13,'Tela de entrada'!$S$14-'Tela de entrada'!$S$13)</f>
        <v>15</v>
      </c>
      <c r="O510" s="1">
        <f t="shared" si="46"/>
        <v>8.5185874648358606</v>
      </c>
      <c r="P510" s="1">
        <f t="shared" si="47"/>
        <v>8.5185874648358606</v>
      </c>
      <c r="Q510" s="1">
        <f>IF(D510=1,'Tela de entrada'!$O$13+P510,'Tela de entrada'!$S$13+P510)</f>
        <v>8.5185874648358606</v>
      </c>
    </row>
    <row r="511" spans="1:17" x14ac:dyDescent="0.25">
      <c r="A511" t="str">
        <f t="shared" si="48"/>
        <v>Contrato 1</v>
      </c>
      <c r="B511" t="str">
        <f t="shared" si="49"/>
        <v>Contrato 1510</v>
      </c>
      <c r="C511">
        <v>1</v>
      </c>
      <c r="D511">
        <v>1</v>
      </c>
      <c r="E511">
        <f>IF(AND(A511='Tela de entrada'!$R$12,'Tela de entrada'!$S$15=1),1,IF(AND(A511='Tela de entrada'!$R$12,'Tela de entrada'!$S$15="",'Tela de entrada'!$O$15=2),1,IF(AND('Tela de entrada'!$R$12='Contrato Flexível Prioridade'!A511,'Tela de entrada'!$S$15="",'Tela de entrada'!$O$15=""),2,IF(AND(A511='Tela de entrada'!$N$12,'Tela de entrada'!$O$15=1),1,IF(AND('Tela de entrada'!$N$12='Contrato Flexível Prioridade'!A511,'Tela de entrada'!$O$15=2),2,IF(AND('Tela de entrada'!$N$12='Contrato Flexível Prioridade'!A511,'Tela de entrada'!$O$15="",'Tela de entrada'!$S$15&lt;&gt;1),1,IF(AND('Tela de entrada'!$N$12='Contrato Flexível Prioridade'!A511,'Tela de entrada'!$S$15=""),1,2)))))))</f>
        <v>1</v>
      </c>
      <c r="F511">
        <v>1</v>
      </c>
      <c r="G511">
        <v>510</v>
      </c>
      <c r="H511">
        <v>1</v>
      </c>
      <c r="I511" s="1">
        <f>INDEX('Tela de entrada'!$C$20:$C$763,MATCH(G511,'Tela de entrada'!$B$20:$B$763,0),1)</f>
        <v>23</v>
      </c>
      <c r="J511">
        <v>0</v>
      </c>
      <c r="K511">
        <f t="shared" si="44"/>
        <v>23</v>
      </c>
      <c r="L511" s="1">
        <f>SUMIFS('Contrato Flexível Percentual'!$R$2:$R$745,'Contrato Flexível Percentual'!$C$2:$C$745,'Contrato Flexível Prioridade'!F511,'Contrato Flexível Percentual'!$D$2:$D$745,'Contrato Flexível Prioridade'!G511)+SUMIFS('Contrato Firme'!N$2:N$745,'Contrato Firme'!$C$2:$C$745,'Contrato Flexível Prioridade'!F511,'Contrato Flexível Percentual'!$D$2:$D$745,'Contrato Flexível Prioridade'!G511)+'Tela de entrada'!$O$13+'Tela de entrada'!$S$13</f>
        <v>13.576825594963511</v>
      </c>
      <c r="M511" s="1">
        <f t="shared" si="45"/>
        <v>9.4231744050364892</v>
      </c>
      <c r="N511" s="1">
        <f>IF(D511=1,'Tela de entrada'!$O$14-'Tela de entrada'!$O$13,'Tela de entrada'!$S$14-'Tela de entrada'!$S$13)</f>
        <v>15</v>
      </c>
      <c r="O511" s="1">
        <f t="shared" si="46"/>
        <v>9.4231744050364892</v>
      </c>
      <c r="P511" s="1">
        <f t="shared" si="47"/>
        <v>9.4231744050364892</v>
      </c>
      <c r="Q511" s="1">
        <f>IF(D511=1,'Tela de entrada'!$O$13+P511,'Tela de entrada'!$S$13+P511)</f>
        <v>9.4231744050364892</v>
      </c>
    </row>
    <row r="512" spans="1:17" x14ac:dyDescent="0.25">
      <c r="A512" t="str">
        <f t="shared" si="48"/>
        <v>Contrato 1</v>
      </c>
      <c r="B512" t="str">
        <f t="shared" si="49"/>
        <v>Contrato 1511</v>
      </c>
      <c r="C512">
        <v>1</v>
      </c>
      <c r="D512">
        <v>1</v>
      </c>
      <c r="E512">
        <f>IF(AND(A512='Tela de entrada'!$R$12,'Tela de entrada'!$S$15=1),1,IF(AND(A512='Tela de entrada'!$R$12,'Tela de entrada'!$S$15="",'Tela de entrada'!$O$15=2),1,IF(AND('Tela de entrada'!$R$12='Contrato Flexível Prioridade'!A512,'Tela de entrada'!$S$15="",'Tela de entrada'!$O$15=""),2,IF(AND(A512='Tela de entrada'!$N$12,'Tela de entrada'!$O$15=1),1,IF(AND('Tela de entrada'!$N$12='Contrato Flexível Prioridade'!A512,'Tela de entrada'!$O$15=2),2,IF(AND('Tela de entrada'!$N$12='Contrato Flexível Prioridade'!A512,'Tela de entrada'!$O$15="",'Tela de entrada'!$S$15&lt;&gt;1),1,IF(AND('Tela de entrada'!$N$12='Contrato Flexível Prioridade'!A512,'Tela de entrada'!$S$15=""),1,2)))))))</f>
        <v>1</v>
      </c>
      <c r="F512">
        <v>1</v>
      </c>
      <c r="G512">
        <v>511</v>
      </c>
      <c r="H512">
        <v>1</v>
      </c>
      <c r="I512" s="1">
        <f>INDEX('Tela de entrada'!$C$20:$C$763,MATCH(G512,'Tela de entrada'!$B$20:$B$763,0),1)</f>
        <v>12</v>
      </c>
      <c r="J512">
        <v>0</v>
      </c>
      <c r="K512">
        <f t="shared" si="44"/>
        <v>12</v>
      </c>
      <c r="L512" s="1">
        <f>SUMIFS('Contrato Flexível Percentual'!$R$2:$R$745,'Contrato Flexível Percentual'!$C$2:$C$745,'Contrato Flexível Prioridade'!F512,'Contrato Flexível Percentual'!$D$2:$D$745,'Contrato Flexível Prioridade'!G512)+SUMIFS('Contrato Firme'!N$2:N$745,'Contrato Firme'!$C$2:$C$745,'Contrato Flexível Prioridade'!F512,'Contrato Flexível Percentual'!$D$2:$D$745,'Contrato Flexível Prioridade'!G512)+'Tela de entrada'!$O$13+'Tela de entrada'!$S$13</f>
        <v>7.5520537660669707</v>
      </c>
      <c r="M512" s="1">
        <f t="shared" si="45"/>
        <v>4.4479462339330293</v>
      </c>
      <c r="N512" s="1">
        <f>IF(D512=1,'Tela de entrada'!$O$14-'Tela de entrada'!$O$13,'Tela de entrada'!$S$14-'Tela de entrada'!$S$13)</f>
        <v>15</v>
      </c>
      <c r="O512" s="1">
        <f t="shared" si="46"/>
        <v>4.4479462339330293</v>
      </c>
      <c r="P512" s="1">
        <f t="shared" si="47"/>
        <v>4.4479462339330293</v>
      </c>
      <c r="Q512" s="1">
        <f>IF(D512=1,'Tela de entrada'!$O$13+P512,'Tela de entrada'!$S$13+P512)</f>
        <v>4.4479462339330293</v>
      </c>
    </row>
    <row r="513" spans="1:17" x14ac:dyDescent="0.25">
      <c r="A513" t="str">
        <f t="shared" si="48"/>
        <v>Contrato 1</v>
      </c>
      <c r="B513" t="str">
        <f t="shared" si="49"/>
        <v>Contrato 1512</v>
      </c>
      <c r="C513">
        <v>1</v>
      </c>
      <c r="D513">
        <v>1</v>
      </c>
      <c r="E513">
        <f>IF(AND(A513='Tela de entrada'!$R$12,'Tela de entrada'!$S$15=1),1,IF(AND(A513='Tela de entrada'!$R$12,'Tela de entrada'!$S$15="",'Tela de entrada'!$O$15=2),1,IF(AND('Tela de entrada'!$R$12='Contrato Flexível Prioridade'!A513,'Tela de entrada'!$S$15="",'Tela de entrada'!$O$15=""),2,IF(AND(A513='Tela de entrada'!$N$12,'Tela de entrada'!$O$15=1),1,IF(AND('Tela de entrada'!$N$12='Contrato Flexível Prioridade'!A513,'Tela de entrada'!$O$15=2),2,IF(AND('Tela de entrada'!$N$12='Contrato Flexível Prioridade'!A513,'Tela de entrada'!$O$15="",'Tela de entrada'!$S$15&lt;&gt;1),1,IF(AND('Tela de entrada'!$N$12='Contrato Flexível Prioridade'!A513,'Tela de entrada'!$S$15=""),1,2)))))))</f>
        <v>1</v>
      </c>
      <c r="F513">
        <v>1</v>
      </c>
      <c r="G513">
        <v>512</v>
      </c>
      <c r="H513">
        <v>1</v>
      </c>
      <c r="I513" s="1">
        <f>INDEX('Tela de entrada'!$C$20:$C$763,MATCH(G513,'Tela de entrada'!$B$20:$B$763,0),1)</f>
        <v>29</v>
      </c>
      <c r="J513">
        <v>0</v>
      </c>
      <c r="K513">
        <f t="shared" si="44"/>
        <v>29</v>
      </c>
      <c r="L513" s="1">
        <f>SUMIFS('Contrato Flexível Percentual'!$R$2:$R$745,'Contrato Flexível Percentual'!$C$2:$C$745,'Contrato Flexível Prioridade'!F513,'Contrato Flexível Percentual'!$D$2:$D$745,'Contrato Flexível Prioridade'!G513)+SUMIFS('Contrato Firme'!N$2:N$745,'Contrato Firme'!$C$2:$C$745,'Contrato Flexível Prioridade'!F513,'Contrato Flexível Percentual'!$D$2:$D$745,'Contrato Flexível Prioridade'!G513)+'Tela de entrada'!$O$13+'Tela de entrada'!$S$13</f>
        <v>16.863064774361622</v>
      </c>
      <c r="M513" s="1">
        <f t="shared" si="45"/>
        <v>12.136935225638378</v>
      </c>
      <c r="N513" s="1">
        <f>IF(D513=1,'Tela de entrada'!$O$14-'Tela de entrada'!$O$13,'Tela de entrada'!$S$14-'Tela de entrada'!$S$13)</f>
        <v>15</v>
      </c>
      <c r="O513" s="1">
        <f t="shared" si="46"/>
        <v>12.136935225638378</v>
      </c>
      <c r="P513" s="1">
        <f t="shared" si="47"/>
        <v>12.136935225638378</v>
      </c>
      <c r="Q513" s="1">
        <f>IF(D513=1,'Tela de entrada'!$O$13+P513,'Tela de entrada'!$S$13+P513)</f>
        <v>12.136935225638378</v>
      </c>
    </row>
    <row r="514" spans="1:17" x14ac:dyDescent="0.25">
      <c r="A514" t="str">
        <f t="shared" si="48"/>
        <v>Contrato 1</v>
      </c>
      <c r="B514" t="str">
        <f t="shared" si="49"/>
        <v>Contrato 1513</v>
      </c>
      <c r="C514">
        <v>1</v>
      </c>
      <c r="D514">
        <v>1</v>
      </c>
      <c r="E514">
        <f>IF(AND(A514='Tela de entrada'!$R$12,'Tela de entrada'!$S$15=1),1,IF(AND(A514='Tela de entrada'!$R$12,'Tela de entrada'!$S$15="",'Tela de entrada'!$O$15=2),1,IF(AND('Tela de entrada'!$R$12='Contrato Flexível Prioridade'!A514,'Tela de entrada'!$S$15="",'Tela de entrada'!$O$15=""),2,IF(AND(A514='Tela de entrada'!$N$12,'Tela de entrada'!$O$15=1),1,IF(AND('Tela de entrada'!$N$12='Contrato Flexível Prioridade'!A514,'Tela de entrada'!$O$15=2),2,IF(AND('Tela de entrada'!$N$12='Contrato Flexível Prioridade'!A514,'Tela de entrada'!$O$15="",'Tela de entrada'!$S$15&lt;&gt;1),1,IF(AND('Tela de entrada'!$N$12='Contrato Flexível Prioridade'!A514,'Tela de entrada'!$S$15=""),1,2)))))))</f>
        <v>1</v>
      </c>
      <c r="F514">
        <v>1</v>
      </c>
      <c r="G514">
        <v>513</v>
      </c>
      <c r="H514">
        <v>1</v>
      </c>
      <c r="I514" s="1">
        <f>INDEX('Tela de entrada'!$C$20:$C$763,MATCH(G514,'Tela de entrada'!$B$20:$B$763,0),1)</f>
        <v>26</v>
      </c>
      <c r="J514">
        <v>0</v>
      </c>
      <c r="K514">
        <f t="shared" si="44"/>
        <v>26</v>
      </c>
      <c r="L514" s="1">
        <f>SUMIFS('Contrato Flexível Percentual'!$R$2:$R$745,'Contrato Flexível Percentual'!$C$2:$C$745,'Contrato Flexível Prioridade'!F514,'Contrato Flexível Percentual'!$D$2:$D$745,'Contrato Flexível Prioridade'!G514)+SUMIFS('Contrato Firme'!N$2:N$745,'Contrato Firme'!$C$2:$C$745,'Contrato Flexível Prioridade'!F514,'Contrato Flexível Percentual'!$D$2:$D$745,'Contrato Flexível Prioridade'!G514)+'Tela de entrada'!$O$13+'Tela de entrada'!$S$13</f>
        <v>15.219945184662567</v>
      </c>
      <c r="M514" s="1">
        <f t="shared" si="45"/>
        <v>10.780054815337433</v>
      </c>
      <c r="N514" s="1">
        <f>IF(D514=1,'Tela de entrada'!$O$14-'Tela de entrada'!$O$13,'Tela de entrada'!$S$14-'Tela de entrada'!$S$13)</f>
        <v>15</v>
      </c>
      <c r="O514" s="1">
        <f t="shared" si="46"/>
        <v>10.780054815337433</v>
      </c>
      <c r="P514" s="1">
        <f t="shared" si="47"/>
        <v>10.780054815337433</v>
      </c>
      <c r="Q514" s="1">
        <f>IF(D514=1,'Tela de entrada'!$O$13+P514,'Tela de entrada'!$S$13+P514)</f>
        <v>10.780054815337433</v>
      </c>
    </row>
    <row r="515" spans="1:17" x14ac:dyDescent="0.25">
      <c r="A515" t="str">
        <f t="shared" si="48"/>
        <v>Contrato 1</v>
      </c>
      <c r="B515" t="str">
        <f t="shared" si="49"/>
        <v>Contrato 1514</v>
      </c>
      <c r="C515">
        <v>1</v>
      </c>
      <c r="D515">
        <v>1</v>
      </c>
      <c r="E515">
        <f>IF(AND(A515='Tela de entrada'!$R$12,'Tela de entrada'!$S$15=1),1,IF(AND(A515='Tela de entrada'!$R$12,'Tela de entrada'!$S$15="",'Tela de entrada'!$O$15=2),1,IF(AND('Tela de entrada'!$R$12='Contrato Flexível Prioridade'!A515,'Tela de entrada'!$S$15="",'Tela de entrada'!$O$15=""),2,IF(AND(A515='Tela de entrada'!$N$12,'Tela de entrada'!$O$15=1),1,IF(AND('Tela de entrada'!$N$12='Contrato Flexível Prioridade'!A515,'Tela de entrada'!$O$15=2),2,IF(AND('Tela de entrada'!$N$12='Contrato Flexível Prioridade'!A515,'Tela de entrada'!$O$15="",'Tela de entrada'!$S$15&lt;&gt;1),1,IF(AND('Tela de entrada'!$N$12='Contrato Flexível Prioridade'!A515,'Tela de entrada'!$S$15=""),1,2)))))))</f>
        <v>1</v>
      </c>
      <c r="F515">
        <v>1</v>
      </c>
      <c r="G515">
        <v>514</v>
      </c>
      <c r="H515">
        <v>1</v>
      </c>
      <c r="I515" s="1">
        <f>INDEX('Tela de entrada'!$C$20:$C$763,MATCH(G515,'Tela de entrada'!$B$20:$B$763,0),1)</f>
        <v>35</v>
      </c>
      <c r="J515">
        <v>0</v>
      </c>
      <c r="K515">
        <f t="shared" ref="K515:K578" si="50">I515-J515</f>
        <v>35</v>
      </c>
      <c r="L515" s="1">
        <f>SUMIFS('Contrato Flexível Percentual'!$R$2:$R$745,'Contrato Flexível Percentual'!$C$2:$C$745,'Contrato Flexível Prioridade'!F515,'Contrato Flexível Percentual'!$D$2:$D$745,'Contrato Flexível Prioridade'!G515)+SUMIFS('Contrato Firme'!N$2:N$745,'Contrato Firme'!$C$2:$C$745,'Contrato Flexível Prioridade'!F515,'Contrato Flexível Percentual'!$D$2:$D$745,'Contrato Flexível Prioridade'!G515)+'Tela de entrada'!$O$13+'Tela de entrada'!$S$13</f>
        <v>20.149303953759738</v>
      </c>
      <c r="M515" s="1">
        <f t="shared" ref="M515:M578" si="51">MAX(I515-L515,0)</f>
        <v>14.850696046240262</v>
      </c>
      <c r="N515" s="1">
        <f>IF(D515=1,'Tela de entrada'!$O$14-'Tela de entrada'!$O$13,'Tela de entrada'!$S$14-'Tela de entrada'!$S$13)</f>
        <v>15</v>
      </c>
      <c r="O515" s="1">
        <f t="shared" ref="O515:O578" si="52">IF(E515=1,M515,MIN(N515,M515-MIN(M515,SUMIFS($N$2:$N$1489,$D$2:$D$1489,D515-1,$G$2:$G$1489,G515,$E$2:$E$1489,1))))</f>
        <v>14.850696046240262</v>
      </c>
      <c r="P515" s="1">
        <f t="shared" ref="P515:P578" si="53">IF(O515&gt;0,MIN(O515,N515),0)</f>
        <v>14.850696046240262</v>
      </c>
      <c r="Q515" s="1">
        <f>IF(D515=1,'Tela de entrada'!$O$13+P515,'Tela de entrada'!$S$13+P515)</f>
        <v>14.850696046240262</v>
      </c>
    </row>
    <row r="516" spans="1:17" x14ac:dyDescent="0.25">
      <c r="A516" t="str">
        <f t="shared" si="48"/>
        <v>Contrato 1</v>
      </c>
      <c r="B516" t="str">
        <f t="shared" si="49"/>
        <v>Contrato 1515</v>
      </c>
      <c r="C516">
        <v>1</v>
      </c>
      <c r="D516">
        <v>1</v>
      </c>
      <c r="E516">
        <f>IF(AND(A516='Tela de entrada'!$R$12,'Tela de entrada'!$S$15=1),1,IF(AND(A516='Tela de entrada'!$R$12,'Tela de entrada'!$S$15="",'Tela de entrada'!$O$15=2),1,IF(AND('Tela de entrada'!$R$12='Contrato Flexível Prioridade'!A516,'Tela de entrada'!$S$15="",'Tela de entrada'!$O$15=""),2,IF(AND(A516='Tela de entrada'!$N$12,'Tela de entrada'!$O$15=1),1,IF(AND('Tela de entrada'!$N$12='Contrato Flexível Prioridade'!A516,'Tela de entrada'!$O$15=2),2,IF(AND('Tela de entrada'!$N$12='Contrato Flexível Prioridade'!A516,'Tela de entrada'!$O$15="",'Tela de entrada'!$S$15&lt;&gt;1),1,IF(AND('Tela de entrada'!$N$12='Contrato Flexível Prioridade'!A516,'Tela de entrada'!$S$15=""),1,2)))))))</f>
        <v>1</v>
      </c>
      <c r="F516">
        <v>1</v>
      </c>
      <c r="G516">
        <v>515</v>
      </c>
      <c r="H516">
        <v>1</v>
      </c>
      <c r="I516" s="1">
        <f>INDEX('Tela de entrada'!$C$20:$C$763,MATCH(G516,'Tela de entrada'!$B$20:$B$763,0),1)</f>
        <v>50</v>
      </c>
      <c r="J516">
        <v>0</v>
      </c>
      <c r="K516">
        <f t="shared" si="50"/>
        <v>50</v>
      </c>
      <c r="L516" s="1">
        <f>SUMIFS('Contrato Flexível Percentual'!$R$2:$R$745,'Contrato Flexível Percentual'!$C$2:$C$745,'Contrato Flexível Prioridade'!F516,'Contrato Flexível Percentual'!$D$2:$D$745,'Contrato Flexível Prioridade'!G516)+SUMIFS('Contrato Firme'!N$2:N$745,'Contrato Firme'!$C$2:$C$745,'Contrato Flexível Prioridade'!F516,'Contrato Flexível Percentual'!$D$2:$D$745,'Contrato Flexível Prioridade'!G516)+'Tela de entrada'!$O$13+'Tela de entrada'!$S$13</f>
        <v>25</v>
      </c>
      <c r="M516" s="1">
        <f t="shared" si="51"/>
        <v>25</v>
      </c>
      <c r="N516" s="1">
        <f>IF(D516=1,'Tela de entrada'!$O$14-'Tela de entrada'!$O$13,'Tela de entrada'!$S$14-'Tela de entrada'!$S$13)</f>
        <v>15</v>
      </c>
      <c r="O516" s="1">
        <f t="shared" si="52"/>
        <v>25</v>
      </c>
      <c r="P516" s="1">
        <f t="shared" si="53"/>
        <v>15</v>
      </c>
      <c r="Q516" s="1">
        <f>IF(D516=1,'Tela de entrada'!$O$13+P516,'Tela de entrada'!$S$13+P516)</f>
        <v>15</v>
      </c>
    </row>
    <row r="517" spans="1:17" x14ac:dyDescent="0.25">
      <c r="A517" t="str">
        <f t="shared" si="48"/>
        <v>Contrato 1</v>
      </c>
      <c r="B517" t="str">
        <f t="shared" si="49"/>
        <v>Contrato 1516</v>
      </c>
      <c r="C517">
        <v>1</v>
      </c>
      <c r="D517">
        <v>1</v>
      </c>
      <c r="E517">
        <f>IF(AND(A517='Tela de entrada'!$R$12,'Tela de entrada'!$S$15=1),1,IF(AND(A517='Tela de entrada'!$R$12,'Tela de entrada'!$S$15="",'Tela de entrada'!$O$15=2),1,IF(AND('Tela de entrada'!$R$12='Contrato Flexível Prioridade'!A517,'Tela de entrada'!$S$15="",'Tela de entrada'!$O$15=""),2,IF(AND(A517='Tela de entrada'!$N$12,'Tela de entrada'!$O$15=1),1,IF(AND('Tela de entrada'!$N$12='Contrato Flexível Prioridade'!A517,'Tela de entrada'!$O$15=2),2,IF(AND('Tela de entrada'!$N$12='Contrato Flexível Prioridade'!A517,'Tela de entrada'!$O$15="",'Tela de entrada'!$S$15&lt;&gt;1),1,IF(AND('Tela de entrada'!$N$12='Contrato Flexível Prioridade'!A517,'Tela de entrada'!$S$15=""),1,2)))))))</f>
        <v>1</v>
      </c>
      <c r="F517">
        <v>1</v>
      </c>
      <c r="G517">
        <v>516</v>
      </c>
      <c r="H517">
        <v>1</v>
      </c>
      <c r="I517" s="1">
        <f>INDEX('Tela de entrada'!$C$20:$C$763,MATCH(G517,'Tela de entrada'!$B$20:$B$763,0),1)</f>
        <v>41</v>
      </c>
      <c r="J517">
        <v>0</v>
      </c>
      <c r="K517">
        <f t="shared" si="50"/>
        <v>41</v>
      </c>
      <c r="L517" s="1">
        <f>SUMIFS('Contrato Flexível Percentual'!$R$2:$R$745,'Contrato Flexível Percentual'!$C$2:$C$745,'Contrato Flexível Prioridade'!F517,'Contrato Flexível Percentual'!$D$2:$D$745,'Contrato Flexível Prioridade'!G517)+SUMIFS('Contrato Firme'!N$2:N$745,'Contrato Firme'!$C$2:$C$745,'Contrato Flexível Prioridade'!F517,'Contrato Flexível Percentual'!$D$2:$D$745,'Contrato Flexível Prioridade'!G517)+'Tela de entrada'!$O$13+'Tela de entrada'!$S$13</f>
        <v>23.200000000000003</v>
      </c>
      <c r="M517" s="1">
        <f t="shared" si="51"/>
        <v>17.799999999999997</v>
      </c>
      <c r="N517" s="1">
        <f>IF(D517=1,'Tela de entrada'!$O$14-'Tela de entrada'!$O$13,'Tela de entrada'!$S$14-'Tela de entrada'!$S$13)</f>
        <v>15</v>
      </c>
      <c r="O517" s="1">
        <f t="shared" si="52"/>
        <v>17.799999999999997</v>
      </c>
      <c r="P517" s="1">
        <f t="shared" si="53"/>
        <v>15</v>
      </c>
      <c r="Q517" s="1">
        <f>IF(D517=1,'Tela de entrada'!$O$13+P517,'Tela de entrada'!$S$13+P517)</f>
        <v>15</v>
      </c>
    </row>
    <row r="518" spans="1:17" x14ac:dyDescent="0.25">
      <c r="A518" t="str">
        <f t="shared" si="48"/>
        <v>Contrato 1</v>
      </c>
      <c r="B518" t="str">
        <f t="shared" si="49"/>
        <v>Contrato 1517</v>
      </c>
      <c r="C518">
        <v>1</v>
      </c>
      <c r="D518">
        <v>1</v>
      </c>
      <c r="E518">
        <f>IF(AND(A518='Tela de entrada'!$R$12,'Tela de entrada'!$S$15=1),1,IF(AND(A518='Tela de entrada'!$R$12,'Tela de entrada'!$S$15="",'Tela de entrada'!$O$15=2),1,IF(AND('Tela de entrada'!$R$12='Contrato Flexível Prioridade'!A518,'Tela de entrada'!$S$15="",'Tela de entrada'!$O$15=""),2,IF(AND(A518='Tela de entrada'!$N$12,'Tela de entrada'!$O$15=1),1,IF(AND('Tela de entrada'!$N$12='Contrato Flexível Prioridade'!A518,'Tela de entrada'!$O$15=2),2,IF(AND('Tela de entrada'!$N$12='Contrato Flexível Prioridade'!A518,'Tela de entrada'!$O$15="",'Tela de entrada'!$S$15&lt;&gt;1),1,IF(AND('Tela de entrada'!$N$12='Contrato Flexível Prioridade'!A518,'Tela de entrada'!$S$15=""),1,2)))))))</f>
        <v>1</v>
      </c>
      <c r="F518">
        <v>1</v>
      </c>
      <c r="G518">
        <v>517</v>
      </c>
      <c r="H518">
        <v>1</v>
      </c>
      <c r="I518" s="1">
        <f>INDEX('Tela de entrada'!$C$20:$C$763,MATCH(G518,'Tela de entrada'!$B$20:$B$763,0),1)</f>
        <v>5</v>
      </c>
      <c r="J518">
        <v>0</v>
      </c>
      <c r="K518">
        <f t="shared" si="50"/>
        <v>5</v>
      </c>
      <c r="L518" s="1">
        <f>SUMIFS('Contrato Flexível Percentual'!$R$2:$R$745,'Contrato Flexível Percentual'!$C$2:$C$745,'Contrato Flexível Prioridade'!F518,'Contrato Flexível Percentual'!$D$2:$D$745,'Contrato Flexível Prioridade'!G518)+SUMIFS('Contrato Firme'!N$2:N$745,'Contrato Firme'!$C$2:$C$745,'Contrato Flexível Prioridade'!F518,'Contrato Flexível Percentual'!$D$2:$D$745,'Contrato Flexível Prioridade'!G518)+'Tela de entrada'!$O$13+'Tela de entrada'!$S$13</f>
        <v>4.7836603258165944</v>
      </c>
      <c r="M518" s="1">
        <f t="shared" si="51"/>
        <v>0.21633967418340561</v>
      </c>
      <c r="N518" s="1">
        <f>IF(D518=1,'Tela de entrada'!$O$14-'Tela de entrada'!$O$13,'Tela de entrada'!$S$14-'Tela de entrada'!$S$13)</f>
        <v>15</v>
      </c>
      <c r="O518" s="1">
        <f t="shared" si="52"/>
        <v>0.21633967418340561</v>
      </c>
      <c r="P518" s="1">
        <f t="shared" si="53"/>
        <v>0.21633967418340561</v>
      </c>
      <c r="Q518" s="1">
        <f>IF(D518=1,'Tela de entrada'!$O$13+P518,'Tela de entrada'!$S$13+P518)</f>
        <v>0.21633967418340561</v>
      </c>
    </row>
    <row r="519" spans="1:17" x14ac:dyDescent="0.25">
      <c r="A519" t="str">
        <f t="shared" si="48"/>
        <v>Contrato 1</v>
      </c>
      <c r="B519" t="str">
        <f t="shared" si="49"/>
        <v>Contrato 1518</v>
      </c>
      <c r="C519">
        <v>1</v>
      </c>
      <c r="D519">
        <v>1</v>
      </c>
      <c r="E519">
        <f>IF(AND(A519='Tela de entrada'!$R$12,'Tela de entrada'!$S$15=1),1,IF(AND(A519='Tela de entrada'!$R$12,'Tela de entrada'!$S$15="",'Tela de entrada'!$O$15=2),1,IF(AND('Tela de entrada'!$R$12='Contrato Flexível Prioridade'!A519,'Tela de entrada'!$S$15="",'Tela de entrada'!$O$15=""),2,IF(AND(A519='Tela de entrada'!$N$12,'Tela de entrada'!$O$15=1),1,IF(AND('Tela de entrada'!$N$12='Contrato Flexível Prioridade'!A519,'Tela de entrada'!$O$15=2),2,IF(AND('Tela de entrada'!$N$12='Contrato Flexível Prioridade'!A519,'Tela de entrada'!$O$15="",'Tela de entrada'!$S$15&lt;&gt;1),1,IF(AND('Tela de entrada'!$N$12='Contrato Flexível Prioridade'!A519,'Tela de entrada'!$S$15=""),1,2)))))))</f>
        <v>1</v>
      </c>
      <c r="F519">
        <v>1</v>
      </c>
      <c r="G519">
        <v>518</v>
      </c>
      <c r="H519">
        <v>1</v>
      </c>
      <c r="I519" s="1">
        <f>INDEX('Tela de entrada'!$C$20:$C$763,MATCH(G519,'Tela de entrada'!$B$20:$B$763,0),1)</f>
        <v>20</v>
      </c>
      <c r="J519">
        <v>0</v>
      </c>
      <c r="K519">
        <f t="shared" si="50"/>
        <v>20</v>
      </c>
      <c r="L519" s="1">
        <f>SUMIFS('Contrato Flexível Percentual'!$R$2:$R$745,'Contrato Flexível Percentual'!$C$2:$C$745,'Contrato Flexível Prioridade'!F519,'Contrato Flexível Percentual'!$D$2:$D$745,'Contrato Flexível Prioridade'!G519)+SUMIFS('Contrato Firme'!N$2:N$745,'Contrato Firme'!$C$2:$C$745,'Contrato Flexível Prioridade'!F519,'Contrato Flexível Percentual'!$D$2:$D$745,'Contrato Flexível Prioridade'!G519)+'Tela de entrada'!$O$13+'Tela de entrada'!$S$13</f>
        <v>11.933706005264455</v>
      </c>
      <c r="M519" s="1">
        <f t="shared" si="51"/>
        <v>8.0662939947355454</v>
      </c>
      <c r="N519" s="1">
        <f>IF(D519=1,'Tela de entrada'!$O$14-'Tela de entrada'!$O$13,'Tela de entrada'!$S$14-'Tela de entrada'!$S$13)</f>
        <v>15</v>
      </c>
      <c r="O519" s="1">
        <f t="shared" si="52"/>
        <v>8.0662939947355454</v>
      </c>
      <c r="P519" s="1">
        <f t="shared" si="53"/>
        <v>8.0662939947355454</v>
      </c>
      <c r="Q519" s="1">
        <f>IF(D519=1,'Tela de entrada'!$O$13+P519,'Tela de entrada'!$S$13+P519)</f>
        <v>8.0662939947355454</v>
      </c>
    </row>
    <row r="520" spans="1:17" x14ac:dyDescent="0.25">
      <c r="A520" t="str">
        <f t="shared" si="48"/>
        <v>Contrato 1</v>
      </c>
      <c r="B520" t="str">
        <f t="shared" si="49"/>
        <v>Contrato 1519</v>
      </c>
      <c r="C520">
        <v>1</v>
      </c>
      <c r="D520">
        <v>1</v>
      </c>
      <c r="E520">
        <f>IF(AND(A520='Tela de entrada'!$R$12,'Tela de entrada'!$S$15=1),1,IF(AND(A520='Tela de entrada'!$R$12,'Tela de entrada'!$S$15="",'Tela de entrada'!$O$15=2),1,IF(AND('Tela de entrada'!$R$12='Contrato Flexível Prioridade'!A520,'Tela de entrada'!$S$15="",'Tela de entrada'!$O$15=""),2,IF(AND(A520='Tela de entrada'!$N$12,'Tela de entrada'!$O$15=1),1,IF(AND('Tela de entrada'!$N$12='Contrato Flexível Prioridade'!A520,'Tela de entrada'!$O$15=2),2,IF(AND('Tela de entrada'!$N$12='Contrato Flexível Prioridade'!A520,'Tela de entrada'!$O$15="",'Tela de entrada'!$S$15&lt;&gt;1),1,IF(AND('Tela de entrada'!$N$12='Contrato Flexível Prioridade'!A520,'Tela de entrada'!$S$15=""),1,2)))))))</f>
        <v>1</v>
      </c>
      <c r="F520">
        <v>1</v>
      </c>
      <c r="G520">
        <v>519</v>
      </c>
      <c r="H520">
        <v>1</v>
      </c>
      <c r="I520" s="1">
        <f>INDEX('Tela de entrada'!$C$20:$C$763,MATCH(G520,'Tela de entrada'!$B$20:$B$763,0),1)</f>
        <v>12</v>
      </c>
      <c r="J520">
        <v>0</v>
      </c>
      <c r="K520">
        <f t="shared" si="50"/>
        <v>12</v>
      </c>
      <c r="L520" s="1">
        <f>SUMIFS('Contrato Flexível Percentual'!$R$2:$R$745,'Contrato Flexível Percentual'!$C$2:$C$745,'Contrato Flexível Prioridade'!F520,'Contrato Flexível Percentual'!$D$2:$D$745,'Contrato Flexível Prioridade'!G520)+SUMIFS('Contrato Firme'!N$2:N$745,'Contrato Firme'!$C$2:$C$745,'Contrato Flexível Prioridade'!F520,'Contrato Flexível Percentual'!$D$2:$D$745,'Contrato Flexível Prioridade'!G520)+'Tela de entrada'!$O$13+'Tela de entrada'!$S$13</f>
        <v>7.5520537660669707</v>
      </c>
      <c r="M520" s="1">
        <f t="shared" si="51"/>
        <v>4.4479462339330293</v>
      </c>
      <c r="N520" s="1">
        <f>IF(D520=1,'Tela de entrada'!$O$14-'Tela de entrada'!$O$13,'Tela de entrada'!$S$14-'Tela de entrada'!$S$13)</f>
        <v>15</v>
      </c>
      <c r="O520" s="1">
        <f t="shared" si="52"/>
        <v>4.4479462339330293</v>
      </c>
      <c r="P520" s="1">
        <f t="shared" si="53"/>
        <v>4.4479462339330293</v>
      </c>
      <c r="Q520" s="1">
        <f>IF(D520=1,'Tela de entrada'!$O$13+P520,'Tela de entrada'!$S$13+P520)</f>
        <v>4.4479462339330293</v>
      </c>
    </row>
    <row r="521" spans="1:17" x14ac:dyDescent="0.25">
      <c r="A521" t="str">
        <f t="shared" si="48"/>
        <v>Contrato 1</v>
      </c>
      <c r="B521" t="str">
        <f t="shared" si="49"/>
        <v>Contrato 1520</v>
      </c>
      <c r="C521">
        <v>1</v>
      </c>
      <c r="D521">
        <v>1</v>
      </c>
      <c r="E521">
        <f>IF(AND(A521='Tela de entrada'!$R$12,'Tela de entrada'!$S$15=1),1,IF(AND(A521='Tela de entrada'!$R$12,'Tela de entrada'!$S$15="",'Tela de entrada'!$O$15=2),1,IF(AND('Tela de entrada'!$R$12='Contrato Flexível Prioridade'!A521,'Tela de entrada'!$S$15="",'Tela de entrada'!$O$15=""),2,IF(AND(A521='Tela de entrada'!$N$12,'Tela de entrada'!$O$15=1),1,IF(AND('Tela de entrada'!$N$12='Contrato Flexível Prioridade'!A521,'Tela de entrada'!$O$15=2),2,IF(AND('Tela de entrada'!$N$12='Contrato Flexível Prioridade'!A521,'Tela de entrada'!$O$15="",'Tela de entrada'!$S$15&lt;&gt;1),1,IF(AND('Tela de entrada'!$N$12='Contrato Flexível Prioridade'!A521,'Tela de entrada'!$S$15=""),1,2)))))))</f>
        <v>1</v>
      </c>
      <c r="F521">
        <v>1</v>
      </c>
      <c r="G521">
        <v>520</v>
      </c>
      <c r="H521">
        <v>1</v>
      </c>
      <c r="I521" s="1">
        <f>INDEX('Tela de entrada'!$C$20:$C$763,MATCH(G521,'Tela de entrada'!$B$20:$B$763,0),1)</f>
        <v>19</v>
      </c>
      <c r="J521">
        <v>0</v>
      </c>
      <c r="K521">
        <f t="shared" si="50"/>
        <v>19</v>
      </c>
      <c r="L521" s="1">
        <f>SUMIFS('Contrato Flexível Percentual'!$R$2:$R$745,'Contrato Flexível Percentual'!$C$2:$C$745,'Contrato Flexível Prioridade'!F521,'Contrato Flexível Percentual'!$D$2:$D$745,'Contrato Flexível Prioridade'!G521)+SUMIFS('Contrato Firme'!N$2:N$745,'Contrato Firme'!$C$2:$C$745,'Contrato Flexível Prioridade'!F521,'Contrato Flexível Percentual'!$D$2:$D$745,'Contrato Flexível Prioridade'!G521)+'Tela de entrada'!$O$13+'Tela de entrada'!$S$13</f>
        <v>11.38599947536477</v>
      </c>
      <c r="M521" s="1">
        <f t="shared" si="51"/>
        <v>7.6140005246352302</v>
      </c>
      <c r="N521" s="1">
        <f>IF(D521=1,'Tela de entrada'!$O$14-'Tela de entrada'!$O$13,'Tela de entrada'!$S$14-'Tela de entrada'!$S$13)</f>
        <v>15</v>
      </c>
      <c r="O521" s="1">
        <f t="shared" si="52"/>
        <v>7.6140005246352302</v>
      </c>
      <c r="P521" s="1">
        <f t="shared" si="53"/>
        <v>7.6140005246352302</v>
      </c>
      <c r="Q521" s="1">
        <f>IF(D521=1,'Tela de entrada'!$O$13+P521,'Tela de entrada'!$S$13+P521)</f>
        <v>7.6140005246352302</v>
      </c>
    </row>
    <row r="522" spans="1:17" x14ac:dyDescent="0.25">
      <c r="A522" t="str">
        <f t="shared" si="48"/>
        <v>Contrato 1</v>
      </c>
      <c r="B522" t="str">
        <f t="shared" si="49"/>
        <v>Contrato 1521</v>
      </c>
      <c r="C522">
        <v>1</v>
      </c>
      <c r="D522">
        <v>1</v>
      </c>
      <c r="E522">
        <f>IF(AND(A522='Tela de entrada'!$R$12,'Tela de entrada'!$S$15=1),1,IF(AND(A522='Tela de entrada'!$R$12,'Tela de entrada'!$S$15="",'Tela de entrada'!$O$15=2),1,IF(AND('Tela de entrada'!$R$12='Contrato Flexível Prioridade'!A522,'Tela de entrada'!$S$15="",'Tela de entrada'!$O$15=""),2,IF(AND(A522='Tela de entrada'!$N$12,'Tela de entrada'!$O$15=1),1,IF(AND('Tela de entrada'!$N$12='Contrato Flexível Prioridade'!A522,'Tela de entrada'!$O$15=2),2,IF(AND('Tela de entrada'!$N$12='Contrato Flexível Prioridade'!A522,'Tela de entrada'!$O$15="",'Tela de entrada'!$S$15&lt;&gt;1),1,IF(AND('Tela de entrada'!$N$12='Contrato Flexível Prioridade'!A522,'Tela de entrada'!$S$15=""),1,2)))))))</f>
        <v>1</v>
      </c>
      <c r="F522">
        <v>1</v>
      </c>
      <c r="G522">
        <v>521</v>
      </c>
      <c r="H522">
        <v>1</v>
      </c>
      <c r="I522" s="1">
        <f>INDEX('Tela de entrada'!$C$20:$C$763,MATCH(G522,'Tela de entrada'!$B$20:$B$763,0),1)</f>
        <v>29</v>
      </c>
      <c r="J522">
        <v>0</v>
      </c>
      <c r="K522">
        <f t="shared" si="50"/>
        <v>29</v>
      </c>
      <c r="L522" s="1">
        <f>SUMIFS('Contrato Flexível Percentual'!$R$2:$R$745,'Contrato Flexível Percentual'!$C$2:$C$745,'Contrato Flexível Prioridade'!F522,'Contrato Flexível Percentual'!$D$2:$D$745,'Contrato Flexível Prioridade'!G522)+SUMIFS('Contrato Firme'!N$2:N$745,'Contrato Firme'!$C$2:$C$745,'Contrato Flexível Prioridade'!F522,'Contrato Flexível Percentual'!$D$2:$D$745,'Contrato Flexível Prioridade'!G522)+'Tela de entrada'!$O$13+'Tela de entrada'!$S$13</f>
        <v>16.863064774361622</v>
      </c>
      <c r="M522" s="1">
        <f t="shared" si="51"/>
        <v>12.136935225638378</v>
      </c>
      <c r="N522" s="1">
        <f>IF(D522=1,'Tela de entrada'!$O$14-'Tela de entrada'!$O$13,'Tela de entrada'!$S$14-'Tela de entrada'!$S$13)</f>
        <v>15</v>
      </c>
      <c r="O522" s="1">
        <f t="shared" si="52"/>
        <v>12.136935225638378</v>
      </c>
      <c r="P522" s="1">
        <f t="shared" si="53"/>
        <v>12.136935225638378</v>
      </c>
      <c r="Q522" s="1">
        <f>IF(D522=1,'Tela de entrada'!$O$13+P522,'Tela de entrada'!$S$13+P522)</f>
        <v>12.136935225638378</v>
      </c>
    </row>
    <row r="523" spans="1:17" x14ac:dyDescent="0.25">
      <c r="A523" t="str">
        <f t="shared" si="48"/>
        <v>Contrato 1</v>
      </c>
      <c r="B523" t="str">
        <f t="shared" si="49"/>
        <v>Contrato 1522</v>
      </c>
      <c r="C523">
        <v>1</v>
      </c>
      <c r="D523">
        <v>1</v>
      </c>
      <c r="E523">
        <f>IF(AND(A523='Tela de entrada'!$R$12,'Tela de entrada'!$S$15=1),1,IF(AND(A523='Tela de entrada'!$R$12,'Tela de entrada'!$S$15="",'Tela de entrada'!$O$15=2),1,IF(AND('Tela de entrada'!$R$12='Contrato Flexível Prioridade'!A523,'Tela de entrada'!$S$15="",'Tela de entrada'!$O$15=""),2,IF(AND(A523='Tela de entrada'!$N$12,'Tela de entrada'!$O$15=1),1,IF(AND('Tela de entrada'!$N$12='Contrato Flexível Prioridade'!A523,'Tela de entrada'!$O$15=2),2,IF(AND('Tela de entrada'!$N$12='Contrato Flexível Prioridade'!A523,'Tela de entrada'!$O$15="",'Tela de entrada'!$S$15&lt;&gt;1),1,IF(AND('Tela de entrada'!$N$12='Contrato Flexível Prioridade'!A523,'Tela de entrada'!$S$15=""),1,2)))))))</f>
        <v>1</v>
      </c>
      <c r="F523">
        <v>1</v>
      </c>
      <c r="G523">
        <v>522</v>
      </c>
      <c r="H523">
        <v>1</v>
      </c>
      <c r="I523" s="1">
        <f>INDEX('Tela de entrada'!$C$20:$C$763,MATCH(G523,'Tela de entrada'!$B$20:$B$763,0),1)</f>
        <v>5</v>
      </c>
      <c r="J523">
        <v>0</v>
      </c>
      <c r="K523">
        <f t="shared" si="50"/>
        <v>5</v>
      </c>
      <c r="L523" s="1">
        <f>SUMIFS('Contrato Flexível Percentual'!$R$2:$R$745,'Contrato Flexível Percentual'!$C$2:$C$745,'Contrato Flexível Prioridade'!F523,'Contrato Flexível Percentual'!$D$2:$D$745,'Contrato Flexível Prioridade'!G523)+SUMIFS('Contrato Firme'!N$2:N$745,'Contrato Firme'!$C$2:$C$745,'Contrato Flexível Prioridade'!F523,'Contrato Flexível Percentual'!$D$2:$D$745,'Contrato Flexível Prioridade'!G523)+'Tela de entrada'!$O$13+'Tela de entrada'!$S$13</f>
        <v>4.7836603258165944</v>
      </c>
      <c r="M523" s="1">
        <f t="shared" si="51"/>
        <v>0.21633967418340561</v>
      </c>
      <c r="N523" s="1">
        <f>IF(D523=1,'Tela de entrada'!$O$14-'Tela de entrada'!$O$13,'Tela de entrada'!$S$14-'Tela de entrada'!$S$13)</f>
        <v>15</v>
      </c>
      <c r="O523" s="1">
        <f t="shared" si="52"/>
        <v>0.21633967418340561</v>
      </c>
      <c r="P523" s="1">
        <f t="shared" si="53"/>
        <v>0.21633967418340561</v>
      </c>
      <c r="Q523" s="1">
        <f>IF(D523=1,'Tela de entrada'!$O$13+P523,'Tela de entrada'!$S$13+P523)</f>
        <v>0.21633967418340561</v>
      </c>
    </row>
    <row r="524" spans="1:17" x14ac:dyDescent="0.25">
      <c r="A524" t="str">
        <f t="shared" si="48"/>
        <v>Contrato 1</v>
      </c>
      <c r="B524" t="str">
        <f t="shared" si="49"/>
        <v>Contrato 1523</v>
      </c>
      <c r="C524">
        <v>1</v>
      </c>
      <c r="D524">
        <v>1</v>
      </c>
      <c r="E524">
        <f>IF(AND(A524='Tela de entrada'!$R$12,'Tela de entrada'!$S$15=1),1,IF(AND(A524='Tela de entrada'!$R$12,'Tela de entrada'!$S$15="",'Tela de entrada'!$O$15=2),1,IF(AND('Tela de entrada'!$R$12='Contrato Flexível Prioridade'!A524,'Tela de entrada'!$S$15="",'Tela de entrada'!$O$15=""),2,IF(AND(A524='Tela de entrada'!$N$12,'Tela de entrada'!$O$15=1),1,IF(AND('Tela de entrada'!$N$12='Contrato Flexível Prioridade'!A524,'Tela de entrada'!$O$15=2),2,IF(AND('Tela de entrada'!$N$12='Contrato Flexível Prioridade'!A524,'Tela de entrada'!$O$15="",'Tela de entrada'!$S$15&lt;&gt;1),1,IF(AND('Tela de entrada'!$N$12='Contrato Flexível Prioridade'!A524,'Tela de entrada'!$S$15=""),1,2)))))))</f>
        <v>1</v>
      </c>
      <c r="F524">
        <v>1</v>
      </c>
      <c r="G524">
        <v>523</v>
      </c>
      <c r="H524">
        <v>1</v>
      </c>
      <c r="I524" s="1">
        <f>INDEX('Tela de entrada'!$C$20:$C$763,MATCH(G524,'Tela de entrada'!$B$20:$B$763,0),1)</f>
        <v>45</v>
      </c>
      <c r="J524">
        <v>0</v>
      </c>
      <c r="K524">
        <f t="shared" si="50"/>
        <v>45</v>
      </c>
      <c r="L524" s="1">
        <f>SUMIFS('Contrato Flexível Percentual'!$R$2:$R$745,'Contrato Flexível Percentual'!$C$2:$C$745,'Contrato Flexível Prioridade'!F524,'Contrato Flexível Percentual'!$D$2:$D$745,'Contrato Flexível Prioridade'!G524)+SUMIFS('Contrato Firme'!N$2:N$745,'Contrato Firme'!$C$2:$C$745,'Contrato Flexível Prioridade'!F524,'Contrato Flexível Percentual'!$D$2:$D$745,'Contrato Flexível Prioridade'!G524)+'Tela de entrada'!$O$13+'Tela de entrada'!$S$13</f>
        <v>24</v>
      </c>
      <c r="M524" s="1">
        <f t="shared" si="51"/>
        <v>21</v>
      </c>
      <c r="N524" s="1">
        <f>IF(D524=1,'Tela de entrada'!$O$14-'Tela de entrada'!$O$13,'Tela de entrada'!$S$14-'Tela de entrada'!$S$13)</f>
        <v>15</v>
      </c>
      <c r="O524" s="1">
        <f t="shared" si="52"/>
        <v>21</v>
      </c>
      <c r="P524" s="1">
        <f t="shared" si="53"/>
        <v>15</v>
      </c>
      <c r="Q524" s="1">
        <f>IF(D524=1,'Tela de entrada'!$O$13+P524,'Tela de entrada'!$S$13+P524)</f>
        <v>15</v>
      </c>
    </row>
    <row r="525" spans="1:17" x14ac:dyDescent="0.25">
      <c r="A525" t="str">
        <f t="shared" si="48"/>
        <v>Contrato 1</v>
      </c>
      <c r="B525" t="str">
        <f t="shared" si="49"/>
        <v>Contrato 1524</v>
      </c>
      <c r="C525">
        <v>1</v>
      </c>
      <c r="D525">
        <v>1</v>
      </c>
      <c r="E525">
        <f>IF(AND(A525='Tela de entrada'!$R$12,'Tela de entrada'!$S$15=1),1,IF(AND(A525='Tela de entrada'!$R$12,'Tela de entrada'!$S$15="",'Tela de entrada'!$O$15=2),1,IF(AND('Tela de entrada'!$R$12='Contrato Flexível Prioridade'!A525,'Tela de entrada'!$S$15="",'Tela de entrada'!$O$15=""),2,IF(AND(A525='Tela de entrada'!$N$12,'Tela de entrada'!$O$15=1),1,IF(AND('Tela de entrada'!$N$12='Contrato Flexível Prioridade'!A525,'Tela de entrada'!$O$15=2),2,IF(AND('Tela de entrada'!$N$12='Contrato Flexível Prioridade'!A525,'Tela de entrada'!$O$15="",'Tela de entrada'!$S$15&lt;&gt;1),1,IF(AND('Tela de entrada'!$N$12='Contrato Flexível Prioridade'!A525,'Tela de entrada'!$S$15=""),1,2)))))))</f>
        <v>1</v>
      </c>
      <c r="F525">
        <v>1</v>
      </c>
      <c r="G525">
        <v>524</v>
      </c>
      <c r="H525">
        <v>1</v>
      </c>
      <c r="I525" s="1">
        <f>INDEX('Tela de entrada'!$C$20:$C$763,MATCH(G525,'Tela de entrada'!$B$20:$B$763,0),1)</f>
        <v>9</v>
      </c>
      <c r="J525">
        <v>0</v>
      </c>
      <c r="K525">
        <f t="shared" si="50"/>
        <v>9</v>
      </c>
      <c r="L525" s="1">
        <f>SUMIFS('Contrato Flexível Percentual'!$R$2:$R$745,'Contrato Flexível Percentual'!$C$2:$C$745,'Contrato Flexível Prioridade'!F525,'Contrato Flexível Percentual'!$D$2:$D$745,'Contrato Flexível Prioridade'!G525)+SUMIFS('Contrato Firme'!N$2:N$745,'Contrato Firme'!$C$2:$C$745,'Contrato Flexível Prioridade'!F525,'Contrato Flexível Percentual'!$D$2:$D$745,'Contrato Flexível Prioridade'!G525)+'Tela de entrada'!$O$13+'Tela de entrada'!$S$13</f>
        <v>5.9089341763679135</v>
      </c>
      <c r="M525" s="1">
        <f t="shared" si="51"/>
        <v>3.0910658236320865</v>
      </c>
      <c r="N525" s="1">
        <f>IF(D525=1,'Tela de entrada'!$O$14-'Tela de entrada'!$O$13,'Tela de entrada'!$S$14-'Tela de entrada'!$S$13)</f>
        <v>15</v>
      </c>
      <c r="O525" s="1">
        <f t="shared" si="52"/>
        <v>3.0910658236320865</v>
      </c>
      <c r="P525" s="1">
        <f t="shared" si="53"/>
        <v>3.0910658236320865</v>
      </c>
      <c r="Q525" s="1">
        <f>IF(D525=1,'Tela de entrada'!$O$13+P525,'Tela de entrada'!$S$13+P525)</f>
        <v>3.0910658236320865</v>
      </c>
    </row>
    <row r="526" spans="1:17" x14ac:dyDescent="0.25">
      <c r="A526" t="str">
        <f t="shared" si="48"/>
        <v>Contrato 1</v>
      </c>
      <c r="B526" t="str">
        <f t="shared" si="49"/>
        <v>Contrato 1525</v>
      </c>
      <c r="C526">
        <v>1</v>
      </c>
      <c r="D526">
        <v>1</v>
      </c>
      <c r="E526">
        <f>IF(AND(A526='Tela de entrada'!$R$12,'Tela de entrada'!$S$15=1),1,IF(AND(A526='Tela de entrada'!$R$12,'Tela de entrada'!$S$15="",'Tela de entrada'!$O$15=2),1,IF(AND('Tela de entrada'!$R$12='Contrato Flexível Prioridade'!A526,'Tela de entrada'!$S$15="",'Tela de entrada'!$O$15=""),2,IF(AND(A526='Tela de entrada'!$N$12,'Tela de entrada'!$O$15=1),1,IF(AND('Tela de entrada'!$N$12='Contrato Flexível Prioridade'!A526,'Tela de entrada'!$O$15=2),2,IF(AND('Tela de entrada'!$N$12='Contrato Flexível Prioridade'!A526,'Tela de entrada'!$O$15="",'Tela de entrada'!$S$15&lt;&gt;1),1,IF(AND('Tela de entrada'!$N$12='Contrato Flexível Prioridade'!A526,'Tela de entrada'!$S$15=""),1,2)))))))</f>
        <v>1</v>
      </c>
      <c r="F526">
        <v>1</v>
      </c>
      <c r="G526">
        <v>525</v>
      </c>
      <c r="H526">
        <v>1</v>
      </c>
      <c r="I526" s="1">
        <f>INDEX('Tela de entrada'!$C$20:$C$763,MATCH(G526,'Tela de entrada'!$B$20:$B$763,0),1)</f>
        <v>41</v>
      </c>
      <c r="J526">
        <v>0</v>
      </c>
      <c r="K526">
        <f t="shared" si="50"/>
        <v>41</v>
      </c>
      <c r="L526" s="1">
        <f>SUMIFS('Contrato Flexível Percentual'!$R$2:$R$745,'Contrato Flexível Percentual'!$C$2:$C$745,'Contrato Flexível Prioridade'!F526,'Contrato Flexível Percentual'!$D$2:$D$745,'Contrato Flexível Prioridade'!G526)+SUMIFS('Contrato Firme'!N$2:N$745,'Contrato Firme'!$C$2:$C$745,'Contrato Flexível Prioridade'!F526,'Contrato Flexível Percentual'!$D$2:$D$745,'Contrato Flexível Prioridade'!G526)+'Tela de entrada'!$O$13+'Tela de entrada'!$S$13</f>
        <v>23.200000000000003</v>
      </c>
      <c r="M526" s="1">
        <f t="shared" si="51"/>
        <v>17.799999999999997</v>
      </c>
      <c r="N526" s="1">
        <f>IF(D526=1,'Tela de entrada'!$O$14-'Tela de entrada'!$O$13,'Tela de entrada'!$S$14-'Tela de entrada'!$S$13)</f>
        <v>15</v>
      </c>
      <c r="O526" s="1">
        <f t="shared" si="52"/>
        <v>17.799999999999997</v>
      </c>
      <c r="P526" s="1">
        <f t="shared" si="53"/>
        <v>15</v>
      </c>
      <c r="Q526" s="1">
        <f>IF(D526=1,'Tela de entrada'!$O$13+P526,'Tela de entrada'!$S$13+P526)</f>
        <v>15</v>
      </c>
    </row>
    <row r="527" spans="1:17" x14ac:dyDescent="0.25">
      <c r="A527" t="str">
        <f t="shared" si="48"/>
        <v>Contrato 1</v>
      </c>
      <c r="B527" t="str">
        <f t="shared" si="49"/>
        <v>Contrato 1526</v>
      </c>
      <c r="C527">
        <v>1</v>
      </c>
      <c r="D527">
        <v>1</v>
      </c>
      <c r="E527">
        <f>IF(AND(A527='Tela de entrada'!$R$12,'Tela de entrada'!$S$15=1),1,IF(AND(A527='Tela de entrada'!$R$12,'Tela de entrada'!$S$15="",'Tela de entrada'!$O$15=2),1,IF(AND('Tela de entrada'!$R$12='Contrato Flexível Prioridade'!A527,'Tela de entrada'!$S$15="",'Tela de entrada'!$O$15=""),2,IF(AND(A527='Tela de entrada'!$N$12,'Tela de entrada'!$O$15=1),1,IF(AND('Tela de entrada'!$N$12='Contrato Flexível Prioridade'!A527,'Tela de entrada'!$O$15=2),2,IF(AND('Tela de entrada'!$N$12='Contrato Flexível Prioridade'!A527,'Tela de entrada'!$O$15="",'Tela de entrada'!$S$15&lt;&gt;1),1,IF(AND('Tela de entrada'!$N$12='Contrato Flexível Prioridade'!A527,'Tela de entrada'!$S$15=""),1,2)))))))</f>
        <v>1</v>
      </c>
      <c r="F527">
        <v>1</v>
      </c>
      <c r="G527">
        <v>526</v>
      </c>
      <c r="H527">
        <v>1</v>
      </c>
      <c r="I527" s="1">
        <f>INDEX('Tela de entrada'!$C$20:$C$763,MATCH(G527,'Tela de entrada'!$B$20:$B$763,0),1)</f>
        <v>13</v>
      </c>
      <c r="J527">
        <v>0</v>
      </c>
      <c r="K527">
        <f t="shared" si="50"/>
        <v>13</v>
      </c>
      <c r="L527" s="1">
        <f>SUMIFS('Contrato Flexível Percentual'!$R$2:$R$745,'Contrato Flexível Percentual'!$C$2:$C$745,'Contrato Flexível Prioridade'!F527,'Contrato Flexível Percentual'!$D$2:$D$745,'Contrato Flexível Prioridade'!G527)+SUMIFS('Contrato Firme'!N$2:N$745,'Contrato Firme'!$C$2:$C$745,'Contrato Flexível Prioridade'!F527,'Contrato Flexível Percentual'!$D$2:$D$745,'Contrato Flexível Prioridade'!G527)+'Tela de entrada'!$O$13+'Tela de entrada'!$S$13</f>
        <v>8.0997602959666555</v>
      </c>
      <c r="M527" s="1">
        <f t="shared" si="51"/>
        <v>4.9002397040333445</v>
      </c>
      <c r="N527" s="1">
        <f>IF(D527=1,'Tela de entrada'!$O$14-'Tela de entrada'!$O$13,'Tela de entrada'!$S$14-'Tela de entrada'!$S$13)</f>
        <v>15</v>
      </c>
      <c r="O527" s="1">
        <f t="shared" si="52"/>
        <v>4.9002397040333445</v>
      </c>
      <c r="P527" s="1">
        <f t="shared" si="53"/>
        <v>4.9002397040333445</v>
      </c>
      <c r="Q527" s="1">
        <f>IF(D527=1,'Tela de entrada'!$O$13+P527,'Tela de entrada'!$S$13+P527)</f>
        <v>4.9002397040333445</v>
      </c>
    </row>
    <row r="528" spans="1:17" x14ac:dyDescent="0.25">
      <c r="A528" t="str">
        <f t="shared" si="48"/>
        <v>Contrato 1</v>
      </c>
      <c r="B528" t="str">
        <f t="shared" si="49"/>
        <v>Contrato 1527</v>
      </c>
      <c r="C528">
        <v>1</v>
      </c>
      <c r="D528">
        <v>1</v>
      </c>
      <c r="E528">
        <f>IF(AND(A528='Tela de entrada'!$R$12,'Tela de entrada'!$S$15=1),1,IF(AND(A528='Tela de entrada'!$R$12,'Tela de entrada'!$S$15="",'Tela de entrada'!$O$15=2),1,IF(AND('Tela de entrada'!$R$12='Contrato Flexível Prioridade'!A528,'Tela de entrada'!$S$15="",'Tela de entrada'!$O$15=""),2,IF(AND(A528='Tela de entrada'!$N$12,'Tela de entrada'!$O$15=1),1,IF(AND('Tela de entrada'!$N$12='Contrato Flexível Prioridade'!A528,'Tela de entrada'!$O$15=2),2,IF(AND('Tela de entrada'!$N$12='Contrato Flexível Prioridade'!A528,'Tela de entrada'!$O$15="",'Tela de entrada'!$S$15&lt;&gt;1),1,IF(AND('Tela de entrada'!$N$12='Contrato Flexível Prioridade'!A528,'Tela de entrada'!$S$15=""),1,2)))))))</f>
        <v>1</v>
      </c>
      <c r="F528">
        <v>1</v>
      </c>
      <c r="G528">
        <v>527</v>
      </c>
      <c r="H528">
        <v>1</v>
      </c>
      <c r="I528" s="1">
        <f>INDEX('Tela de entrada'!$C$20:$C$763,MATCH(G528,'Tela de entrada'!$B$20:$B$763,0),1)</f>
        <v>26</v>
      </c>
      <c r="J528">
        <v>0</v>
      </c>
      <c r="K528">
        <f t="shared" si="50"/>
        <v>26</v>
      </c>
      <c r="L528" s="1">
        <f>SUMIFS('Contrato Flexível Percentual'!$R$2:$R$745,'Contrato Flexível Percentual'!$C$2:$C$745,'Contrato Flexível Prioridade'!F528,'Contrato Flexível Percentual'!$D$2:$D$745,'Contrato Flexível Prioridade'!G528)+SUMIFS('Contrato Firme'!N$2:N$745,'Contrato Firme'!$C$2:$C$745,'Contrato Flexível Prioridade'!F528,'Contrato Flexível Percentual'!$D$2:$D$745,'Contrato Flexível Prioridade'!G528)+'Tela de entrada'!$O$13+'Tela de entrada'!$S$13</f>
        <v>15.219945184662567</v>
      </c>
      <c r="M528" s="1">
        <f t="shared" si="51"/>
        <v>10.780054815337433</v>
      </c>
      <c r="N528" s="1">
        <f>IF(D528=1,'Tela de entrada'!$O$14-'Tela de entrada'!$O$13,'Tela de entrada'!$S$14-'Tela de entrada'!$S$13)</f>
        <v>15</v>
      </c>
      <c r="O528" s="1">
        <f t="shared" si="52"/>
        <v>10.780054815337433</v>
      </c>
      <c r="P528" s="1">
        <f t="shared" si="53"/>
        <v>10.780054815337433</v>
      </c>
      <c r="Q528" s="1">
        <f>IF(D528=1,'Tela de entrada'!$O$13+P528,'Tela de entrada'!$S$13+P528)</f>
        <v>10.780054815337433</v>
      </c>
    </row>
    <row r="529" spans="1:17" x14ac:dyDescent="0.25">
      <c r="A529" t="str">
        <f t="shared" si="48"/>
        <v>Contrato 1</v>
      </c>
      <c r="B529" t="str">
        <f t="shared" si="49"/>
        <v>Contrato 1528</v>
      </c>
      <c r="C529">
        <v>1</v>
      </c>
      <c r="D529">
        <v>1</v>
      </c>
      <c r="E529">
        <f>IF(AND(A529='Tela de entrada'!$R$12,'Tela de entrada'!$S$15=1),1,IF(AND(A529='Tela de entrada'!$R$12,'Tela de entrada'!$S$15="",'Tela de entrada'!$O$15=2),1,IF(AND('Tela de entrada'!$R$12='Contrato Flexível Prioridade'!A529,'Tela de entrada'!$S$15="",'Tela de entrada'!$O$15=""),2,IF(AND(A529='Tela de entrada'!$N$12,'Tela de entrada'!$O$15=1),1,IF(AND('Tela de entrada'!$N$12='Contrato Flexível Prioridade'!A529,'Tela de entrada'!$O$15=2),2,IF(AND('Tela de entrada'!$N$12='Contrato Flexível Prioridade'!A529,'Tela de entrada'!$O$15="",'Tela de entrada'!$S$15&lt;&gt;1),1,IF(AND('Tela de entrada'!$N$12='Contrato Flexível Prioridade'!A529,'Tela de entrada'!$S$15=""),1,2)))))))</f>
        <v>1</v>
      </c>
      <c r="F529">
        <v>1</v>
      </c>
      <c r="G529">
        <v>528</v>
      </c>
      <c r="H529">
        <v>1</v>
      </c>
      <c r="I529" s="1">
        <f>INDEX('Tela de entrada'!$C$20:$C$763,MATCH(G529,'Tela de entrada'!$B$20:$B$763,0),1)</f>
        <v>40</v>
      </c>
      <c r="J529">
        <v>0</v>
      </c>
      <c r="K529">
        <f t="shared" si="50"/>
        <v>40</v>
      </c>
      <c r="L529" s="1">
        <f>SUMIFS('Contrato Flexível Percentual'!$R$2:$R$745,'Contrato Flexível Percentual'!$C$2:$C$745,'Contrato Flexível Prioridade'!F529,'Contrato Flexível Percentual'!$D$2:$D$745,'Contrato Flexível Prioridade'!G529)+SUMIFS('Contrato Firme'!N$2:N$745,'Contrato Firme'!$C$2:$C$745,'Contrato Flexível Prioridade'!F529,'Contrato Flexível Percentual'!$D$2:$D$745,'Contrato Flexível Prioridade'!G529)+'Tela de entrada'!$O$13+'Tela de entrada'!$S$13</f>
        <v>22.887836603258165</v>
      </c>
      <c r="M529" s="1">
        <f t="shared" si="51"/>
        <v>17.112163396741835</v>
      </c>
      <c r="N529" s="1">
        <f>IF(D529=1,'Tela de entrada'!$O$14-'Tela de entrada'!$O$13,'Tela de entrada'!$S$14-'Tela de entrada'!$S$13)</f>
        <v>15</v>
      </c>
      <c r="O529" s="1">
        <f t="shared" si="52"/>
        <v>17.112163396741835</v>
      </c>
      <c r="P529" s="1">
        <f t="shared" si="53"/>
        <v>15</v>
      </c>
      <c r="Q529" s="1">
        <f>IF(D529=1,'Tela de entrada'!$O$13+P529,'Tela de entrada'!$S$13+P529)</f>
        <v>15</v>
      </c>
    </row>
    <row r="530" spans="1:17" x14ac:dyDescent="0.25">
      <c r="A530" t="str">
        <f t="shared" si="48"/>
        <v>Contrato 1</v>
      </c>
      <c r="B530" t="str">
        <f t="shared" si="49"/>
        <v>Contrato 1529</v>
      </c>
      <c r="C530">
        <v>1</v>
      </c>
      <c r="D530">
        <v>1</v>
      </c>
      <c r="E530">
        <f>IF(AND(A530='Tela de entrada'!$R$12,'Tela de entrada'!$S$15=1),1,IF(AND(A530='Tela de entrada'!$R$12,'Tela de entrada'!$S$15="",'Tela de entrada'!$O$15=2),1,IF(AND('Tela de entrada'!$R$12='Contrato Flexível Prioridade'!A530,'Tela de entrada'!$S$15="",'Tela de entrada'!$O$15=""),2,IF(AND(A530='Tela de entrada'!$N$12,'Tela de entrada'!$O$15=1),1,IF(AND('Tela de entrada'!$N$12='Contrato Flexível Prioridade'!A530,'Tela de entrada'!$O$15=2),2,IF(AND('Tela de entrada'!$N$12='Contrato Flexível Prioridade'!A530,'Tela de entrada'!$O$15="",'Tela de entrada'!$S$15&lt;&gt;1),1,IF(AND('Tela de entrada'!$N$12='Contrato Flexível Prioridade'!A530,'Tela de entrada'!$S$15=""),1,2)))))))</f>
        <v>1</v>
      </c>
      <c r="F530">
        <v>1</v>
      </c>
      <c r="G530">
        <v>529</v>
      </c>
      <c r="H530">
        <v>1</v>
      </c>
      <c r="I530" s="1">
        <f>INDEX('Tela de entrada'!$C$20:$C$763,MATCH(G530,'Tela de entrada'!$B$20:$B$763,0),1)</f>
        <v>24</v>
      </c>
      <c r="J530">
        <v>0</v>
      </c>
      <c r="K530">
        <f t="shared" si="50"/>
        <v>24</v>
      </c>
      <c r="L530" s="1">
        <f>SUMIFS('Contrato Flexível Percentual'!$R$2:$R$745,'Contrato Flexível Percentual'!$C$2:$C$745,'Contrato Flexível Prioridade'!F530,'Contrato Flexível Percentual'!$D$2:$D$745,'Contrato Flexível Prioridade'!G530)+SUMIFS('Contrato Firme'!N$2:N$745,'Contrato Firme'!$C$2:$C$745,'Contrato Flexível Prioridade'!F530,'Contrato Flexível Percentual'!$D$2:$D$745,'Contrato Flexível Prioridade'!G530)+'Tela de entrada'!$O$13+'Tela de entrada'!$S$13</f>
        <v>14.124532124863197</v>
      </c>
      <c r="M530" s="1">
        <f t="shared" si="51"/>
        <v>9.8754678751368026</v>
      </c>
      <c r="N530" s="1">
        <f>IF(D530=1,'Tela de entrada'!$O$14-'Tela de entrada'!$O$13,'Tela de entrada'!$S$14-'Tela de entrada'!$S$13)</f>
        <v>15</v>
      </c>
      <c r="O530" s="1">
        <f t="shared" si="52"/>
        <v>9.8754678751368026</v>
      </c>
      <c r="P530" s="1">
        <f t="shared" si="53"/>
        <v>9.8754678751368026</v>
      </c>
      <c r="Q530" s="1">
        <f>IF(D530=1,'Tela de entrada'!$O$13+P530,'Tela de entrada'!$S$13+P530)</f>
        <v>9.8754678751368026</v>
      </c>
    </row>
    <row r="531" spans="1:17" x14ac:dyDescent="0.25">
      <c r="A531" t="str">
        <f t="shared" si="48"/>
        <v>Contrato 1</v>
      </c>
      <c r="B531" t="str">
        <f t="shared" si="49"/>
        <v>Contrato 1530</v>
      </c>
      <c r="C531">
        <v>1</v>
      </c>
      <c r="D531">
        <v>1</v>
      </c>
      <c r="E531">
        <f>IF(AND(A531='Tela de entrada'!$R$12,'Tela de entrada'!$S$15=1),1,IF(AND(A531='Tela de entrada'!$R$12,'Tela de entrada'!$S$15="",'Tela de entrada'!$O$15=2),1,IF(AND('Tela de entrada'!$R$12='Contrato Flexível Prioridade'!A531,'Tela de entrada'!$S$15="",'Tela de entrada'!$O$15=""),2,IF(AND(A531='Tela de entrada'!$N$12,'Tela de entrada'!$O$15=1),1,IF(AND('Tela de entrada'!$N$12='Contrato Flexível Prioridade'!A531,'Tela de entrada'!$O$15=2),2,IF(AND('Tela de entrada'!$N$12='Contrato Flexível Prioridade'!A531,'Tela de entrada'!$O$15="",'Tela de entrada'!$S$15&lt;&gt;1),1,IF(AND('Tela de entrada'!$N$12='Contrato Flexível Prioridade'!A531,'Tela de entrada'!$S$15=""),1,2)))))))</f>
        <v>1</v>
      </c>
      <c r="F531">
        <v>1</v>
      </c>
      <c r="G531">
        <v>530</v>
      </c>
      <c r="H531">
        <v>1</v>
      </c>
      <c r="I531" s="1">
        <f>INDEX('Tela de entrada'!$C$20:$C$763,MATCH(G531,'Tela de entrada'!$B$20:$B$763,0),1)</f>
        <v>9</v>
      </c>
      <c r="J531">
        <v>0</v>
      </c>
      <c r="K531">
        <f t="shared" si="50"/>
        <v>9</v>
      </c>
      <c r="L531" s="1">
        <f>SUMIFS('Contrato Flexível Percentual'!$R$2:$R$745,'Contrato Flexível Percentual'!$C$2:$C$745,'Contrato Flexível Prioridade'!F531,'Contrato Flexível Percentual'!$D$2:$D$745,'Contrato Flexível Prioridade'!G531)+SUMIFS('Contrato Firme'!N$2:N$745,'Contrato Firme'!$C$2:$C$745,'Contrato Flexível Prioridade'!F531,'Contrato Flexível Percentual'!$D$2:$D$745,'Contrato Flexível Prioridade'!G531)+'Tela de entrada'!$O$13+'Tela de entrada'!$S$13</f>
        <v>5.9089341763679135</v>
      </c>
      <c r="M531" s="1">
        <f t="shared" si="51"/>
        <v>3.0910658236320865</v>
      </c>
      <c r="N531" s="1">
        <f>IF(D531=1,'Tela de entrada'!$O$14-'Tela de entrada'!$O$13,'Tela de entrada'!$S$14-'Tela de entrada'!$S$13)</f>
        <v>15</v>
      </c>
      <c r="O531" s="1">
        <f t="shared" si="52"/>
        <v>3.0910658236320865</v>
      </c>
      <c r="P531" s="1">
        <f t="shared" si="53"/>
        <v>3.0910658236320865</v>
      </c>
      <c r="Q531" s="1">
        <f>IF(D531=1,'Tela de entrada'!$O$13+P531,'Tela de entrada'!$S$13+P531)</f>
        <v>3.0910658236320865</v>
      </c>
    </row>
    <row r="532" spans="1:17" x14ac:dyDescent="0.25">
      <c r="A532" t="str">
        <f t="shared" si="48"/>
        <v>Contrato 1</v>
      </c>
      <c r="B532" t="str">
        <f t="shared" si="49"/>
        <v>Contrato 1531</v>
      </c>
      <c r="C532">
        <v>1</v>
      </c>
      <c r="D532">
        <v>1</v>
      </c>
      <c r="E532">
        <f>IF(AND(A532='Tela de entrada'!$R$12,'Tela de entrada'!$S$15=1),1,IF(AND(A532='Tela de entrada'!$R$12,'Tela de entrada'!$S$15="",'Tela de entrada'!$O$15=2),1,IF(AND('Tela de entrada'!$R$12='Contrato Flexível Prioridade'!A532,'Tela de entrada'!$S$15="",'Tela de entrada'!$O$15=""),2,IF(AND(A532='Tela de entrada'!$N$12,'Tela de entrada'!$O$15=1),1,IF(AND('Tela de entrada'!$N$12='Contrato Flexível Prioridade'!A532,'Tela de entrada'!$O$15=2),2,IF(AND('Tela de entrada'!$N$12='Contrato Flexível Prioridade'!A532,'Tela de entrada'!$O$15="",'Tela de entrada'!$S$15&lt;&gt;1),1,IF(AND('Tela de entrada'!$N$12='Contrato Flexível Prioridade'!A532,'Tela de entrada'!$S$15=""),1,2)))))))</f>
        <v>1</v>
      </c>
      <c r="F532">
        <v>1</v>
      </c>
      <c r="G532">
        <v>531</v>
      </c>
      <c r="H532">
        <v>1</v>
      </c>
      <c r="I532" s="1">
        <f>INDEX('Tela de entrada'!$C$20:$C$763,MATCH(G532,'Tela de entrada'!$B$20:$B$763,0),1)</f>
        <v>29</v>
      </c>
      <c r="J532">
        <v>0</v>
      </c>
      <c r="K532">
        <f t="shared" si="50"/>
        <v>29</v>
      </c>
      <c r="L532" s="1">
        <f>SUMIFS('Contrato Flexível Percentual'!$R$2:$R$745,'Contrato Flexível Percentual'!$C$2:$C$745,'Contrato Flexível Prioridade'!F532,'Contrato Flexível Percentual'!$D$2:$D$745,'Contrato Flexível Prioridade'!G532)+SUMIFS('Contrato Firme'!N$2:N$745,'Contrato Firme'!$C$2:$C$745,'Contrato Flexível Prioridade'!F532,'Contrato Flexível Percentual'!$D$2:$D$745,'Contrato Flexível Prioridade'!G532)+'Tela de entrada'!$O$13+'Tela de entrada'!$S$13</f>
        <v>16.863064774361622</v>
      </c>
      <c r="M532" s="1">
        <f t="shared" si="51"/>
        <v>12.136935225638378</v>
      </c>
      <c r="N532" s="1">
        <f>IF(D532=1,'Tela de entrada'!$O$14-'Tela de entrada'!$O$13,'Tela de entrada'!$S$14-'Tela de entrada'!$S$13)</f>
        <v>15</v>
      </c>
      <c r="O532" s="1">
        <f t="shared" si="52"/>
        <v>12.136935225638378</v>
      </c>
      <c r="P532" s="1">
        <f t="shared" si="53"/>
        <v>12.136935225638378</v>
      </c>
      <c r="Q532" s="1">
        <f>IF(D532=1,'Tela de entrada'!$O$13+P532,'Tela de entrada'!$S$13+P532)</f>
        <v>12.136935225638378</v>
      </c>
    </row>
    <row r="533" spans="1:17" x14ac:dyDescent="0.25">
      <c r="A533" t="str">
        <f t="shared" si="48"/>
        <v>Contrato 1</v>
      </c>
      <c r="B533" t="str">
        <f t="shared" si="49"/>
        <v>Contrato 1532</v>
      </c>
      <c r="C533">
        <v>1</v>
      </c>
      <c r="D533">
        <v>1</v>
      </c>
      <c r="E533">
        <f>IF(AND(A533='Tela de entrada'!$R$12,'Tela de entrada'!$S$15=1),1,IF(AND(A533='Tela de entrada'!$R$12,'Tela de entrada'!$S$15="",'Tela de entrada'!$O$15=2),1,IF(AND('Tela de entrada'!$R$12='Contrato Flexível Prioridade'!A533,'Tela de entrada'!$S$15="",'Tela de entrada'!$O$15=""),2,IF(AND(A533='Tela de entrada'!$N$12,'Tela de entrada'!$O$15=1),1,IF(AND('Tela de entrada'!$N$12='Contrato Flexível Prioridade'!A533,'Tela de entrada'!$O$15=2),2,IF(AND('Tela de entrada'!$N$12='Contrato Flexível Prioridade'!A533,'Tela de entrada'!$O$15="",'Tela de entrada'!$S$15&lt;&gt;1),1,IF(AND('Tela de entrada'!$N$12='Contrato Flexível Prioridade'!A533,'Tela de entrada'!$S$15=""),1,2)))))))</f>
        <v>1</v>
      </c>
      <c r="F533">
        <v>1</v>
      </c>
      <c r="G533">
        <v>532</v>
      </c>
      <c r="H533">
        <v>1</v>
      </c>
      <c r="I533" s="1">
        <f>INDEX('Tela de entrada'!$C$20:$C$763,MATCH(G533,'Tela de entrada'!$B$20:$B$763,0),1)</f>
        <v>32</v>
      </c>
      <c r="J533">
        <v>0</v>
      </c>
      <c r="K533">
        <f t="shared" si="50"/>
        <v>32</v>
      </c>
      <c r="L533" s="1">
        <f>SUMIFS('Contrato Flexível Percentual'!$R$2:$R$745,'Contrato Flexível Percentual'!$C$2:$C$745,'Contrato Flexível Prioridade'!F533,'Contrato Flexível Percentual'!$D$2:$D$745,'Contrato Flexível Prioridade'!G533)+SUMIFS('Contrato Firme'!N$2:N$745,'Contrato Firme'!$C$2:$C$745,'Contrato Flexível Prioridade'!F533,'Contrato Flexível Percentual'!$D$2:$D$745,'Contrato Flexível Prioridade'!G533)+'Tela de entrada'!$O$13+'Tela de entrada'!$S$13</f>
        <v>18.50618436406068</v>
      </c>
      <c r="M533" s="1">
        <f t="shared" si="51"/>
        <v>13.49381563593932</v>
      </c>
      <c r="N533" s="1">
        <f>IF(D533=1,'Tela de entrada'!$O$14-'Tela de entrada'!$O$13,'Tela de entrada'!$S$14-'Tela de entrada'!$S$13)</f>
        <v>15</v>
      </c>
      <c r="O533" s="1">
        <f t="shared" si="52"/>
        <v>13.49381563593932</v>
      </c>
      <c r="P533" s="1">
        <f t="shared" si="53"/>
        <v>13.49381563593932</v>
      </c>
      <c r="Q533" s="1">
        <f>IF(D533=1,'Tela de entrada'!$O$13+P533,'Tela de entrada'!$S$13+P533)</f>
        <v>13.49381563593932</v>
      </c>
    </row>
    <row r="534" spans="1:17" x14ac:dyDescent="0.25">
      <c r="A534" t="str">
        <f t="shared" ref="A534:A597" si="54">IF(D534=1,"Contrato 1","Contrato 2")</f>
        <v>Contrato 1</v>
      </c>
      <c r="B534" t="str">
        <f t="shared" ref="B534:B597" si="55">CONCATENATE(IF(D534=1,"Contrato 1","Contrato 2"),G534)</f>
        <v>Contrato 1533</v>
      </c>
      <c r="C534">
        <v>1</v>
      </c>
      <c r="D534">
        <v>1</v>
      </c>
      <c r="E534">
        <f>IF(AND(A534='Tela de entrada'!$R$12,'Tela de entrada'!$S$15=1),1,IF(AND(A534='Tela de entrada'!$R$12,'Tela de entrada'!$S$15="",'Tela de entrada'!$O$15=2),1,IF(AND('Tela de entrada'!$R$12='Contrato Flexível Prioridade'!A534,'Tela de entrada'!$S$15="",'Tela de entrada'!$O$15=""),2,IF(AND(A534='Tela de entrada'!$N$12,'Tela de entrada'!$O$15=1),1,IF(AND('Tela de entrada'!$N$12='Contrato Flexível Prioridade'!A534,'Tela de entrada'!$O$15=2),2,IF(AND('Tela de entrada'!$N$12='Contrato Flexível Prioridade'!A534,'Tela de entrada'!$O$15="",'Tela de entrada'!$S$15&lt;&gt;1),1,IF(AND('Tela de entrada'!$N$12='Contrato Flexível Prioridade'!A534,'Tela de entrada'!$S$15=""),1,2)))))))</f>
        <v>1</v>
      </c>
      <c r="F534">
        <v>1</v>
      </c>
      <c r="G534">
        <v>533</v>
      </c>
      <c r="H534">
        <v>1</v>
      </c>
      <c r="I534" s="1">
        <f>INDEX('Tela de entrada'!$C$20:$C$763,MATCH(G534,'Tela de entrada'!$B$20:$B$763,0),1)</f>
        <v>18</v>
      </c>
      <c r="J534">
        <v>0</v>
      </c>
      <c r="K534">
        <f t="shared" si="50"/>
        <v>18</v>
      </c>
      <c r="L534" s="1">
        <f>SUMIFS('Contrato Flexível Percentual'!$R$2:$R$745,'Contrato Flexível Percentual'!$C$2:$C$745,'Contrato Flexível Prioridade'!F534,'Contrato Flexível Percentual'!$D$2:$D$745,'Contrato Flexível Prioridade'!G534)+SUMIFS('Contrato Firme'!N$2:N$745,'Contrato Firme'!$C$2:$C$745,'Contrato Flexível Prioridade'!F534,'Contrato Flexível Percentual'!$D$2:$D$745,'Contrato Flexível Prioridade'!G534)+'Tela de entrada'!$O$13+'Tela de entrada'!$S$13</f>
        <v>10.838292945465083</v>
      </c>
      <c r="M534" s="1">
        <f t="shared" si="51"/>
        <v>7.1617070545349168</v>
      </c>
      <c r="N534" s="1">
        <f>IF(D534=1,'Tela de entrada'!$O$14-'Tela de entrada'!$O$13,'Tela de entrada'!$S$14-'Tela de entrada'!$S$13)</f>
        <v>15</v>
      </c>
      <c r="O534" s="1">
        <f t="shared" si="52"/>
        <v>7.1617070545349168</v>
      </c>
      <c r="P534" s="1">
        <f t="shared" si="53"/>
        <v>7.1617070545349168</v>
      </c>
      <c r="Q534" s="1">
        <f>IF(D534=1,'Tela de entrada'!$O$13+P534,'Tela de entrada'!$S$13+P534)</f>
        <v>7.1617070545349168</v>
      </c>
    </row>
    <row r="535" spans="1:17" x14ac:dyDescent="0.25">
      <c r="A535" t="str">
        <f t="shared" si="54"/>
        <v>Contrato 1</v>
      </c>
      <c r="B535" t="str">
        <f t="shared" si="55"/>
        <v>Contrato 1534</v>
      </c>
      <c r="C535">
        <v>1</v>
      </c>
      <c r="D535">
        <v>1</v>
      </c>
      <c r="E535">
        <f>IF(AND(A535='Tela de entrada'!$R$12,'Tela de entrada'!$S$15=1),1,IF(AND(A535='Tela de entrada'!$R$12,'Tela de entrada'!$S$15="",'Tela de entrada'!$O$15=2),1,IF(AND('Tela de entrada'!$R$12='Contrato Flexível Prioridade'!A535,'Tela de entrada'!$S$15="",'Tela de entrada'!$O$15=""),2,IF(AND(A535='Tela de entrada'!$N$12,'Tela de entrada'!$O$15=1),1,IF(AND('Tela de entrada'!$N$12='Contrato Flexível Prioridade'!A535,'Tela de entrada'!$O$15=2),2,IF(AND('Tela de entrada'!$N$12='Contrato Flexível Prioridade'!A535,'Tela de entrada'!$O$15="",'Tela de entrada'!$S$15&lt;&gt;1),1,IF(AND('Tela de entrada'!$N$12='Contrato Flexível Prioridade'!A535,'Tela de entrada'!$S$15=""),1,2)))))))</f>
        <v>1</v>
      </c>
      <c r="F535">
        <v>1</v>
      </c>
      <c r="G535">
        <v>534</v>
      </c>
      <c r="H535">
        <v>1</v>
      </c>
      <c r="I535" s="1">
        <f>INDEX('Tela de entrada'!$C$20:$C$763,MATCH(G535,'Tela de entrada'!$B$20:$B$763,0),1)</f>
        <v>34</v>
      </c>
      <c r="J535">
        <v>0</v>
      </c>
      <c r="K535">
        <f t="shared" si="50"/>
        <v>34</v>
      </c>
      <c r="L535" s="1">
        <f>SUMIFS('Contrato Flexível Percentual'!$R$2:$R$745,'Contrato Flexível Percentual'!$C$2:$C$745,'Contrato Flexível Prioridade'!F535,'Contrato Flexível Percentual'!$D$2:$D$745,'Contrato Flexível Prioridade'!G535)+SUMIFS('Contrato Firme'!N$2:N$745,'Contrato Firme'!$C$2:$C$745,'Contrato Flexível Prioridade'!F535,'Contrato Flexível Percentual'!$D$2:$D$745,'Contrato Flexível Prioridade'!G535)+'Tela de entrada'!$O$13+'Tela de entrada'!$S$13</f>
        <v>19.601597423860053</v>
      </c>
      <c r="M535" s="1">
        <f t="shared" si="51"/>
        <v>14.398402576139947</v>
      </c>
      <c r="N535" s="1">
        <f>IF(D535=1,'Tela de entrada'!$O$14-'Tela de entrada'!$O$13,'Tela de entrada'!$S$14-'Tela de entrada'!$S$13)</f>
        <v>15</v>
      </c>
      <c r="O535" s="1">
        <f t="shared" si="52"/>
        <v>14.398402576139947</v>
      </c>
      <c r="P535" s="1">
        <f t="shared" si="53"/>
        <v>14.398402576139947</v>
      </c>
      <c r="Q535" s="1">
        <f>IF(D535=1,'Tela de entrada'!$O$13+P535,'Tela de entrada'!$S$13+P535)</f>
        <v>14.398402576139947</v>
      </c>
    </row>
    <row r="536" spans="1:17" x14ac:dyDescent="0.25">
      <c r="A536" t="str">
        <f t="shared" si="54"/>
        <v>Contrato 1</v>
      </c>
      <c r="B536" t="str">
        <f t="shared" si="55"/>
        <v>Contrato 1535</v>
      </c>
      <c r="C536">
        <v>1</v>
      </c>
      <c r="D536">
        <v>1</v>
      </c>
      <c r="E536">
        <f>IF(AND(A536='Tela de entrada'!$R$12,'Tela de entrada'!$S$15=1),1,IF(AND(A536='Tela de entrada'!$R$12,'Tela de entrada'!$S$15="",'Tela de entrada'!$O$15=2),1,IF(AND('Tela de entrada'!$R$12='Contrato Flexível Prioridade'!A536,'Tela de entrada'!$S$15="",'Tela de entrada'!$O$15=""),2,IF(AND(A536='Tela de entrada'!$N$12,'Tela de entrada'!$O$15=1),1,IF(AND('Tela de entrada'!$N$12='Contrato Flexível Prioridade'!A536,'Tela de entrada'!$O$15=2),2,IF(AND('Tela de entrada'!$N$12='Contrato Flexível Prioridade'!A536,'Tela de entrada'!$O$15="",'Tela de entrada'!$S$15&lt;&gt;1),1,IF(AND('Tela de entrada'!$N$12='Contrato Flexível Prioridade'!A536,'Tela de entrada'!$S$15=""),1,2)))))))</f>
        <v>1</v>
      </c>
      <c r="F536">
        <v>1</v>
      </c>
      <c r="G536">
        <v>535</v>
      </c>
      <c r="H536">
        <v>1</v>
      </c>
      <c r="I536" s="1">
        <f>INDEX('Tela de entrada'!$C$20:$C$763,MATCH(G536,'Tela de entrada'!$B$20:$B$763,0),1)</f>
        <v>8</v>
      </c>
      <c r="J536">
        <v>0</v>
      </c>
      <c r="K536">
        <f t="shared" si="50"/>
        <v>8</v>
      </c>
      <c r="L536" s="1">
        <f>SUMIFS('Contrato Flexível Percentual'!$R$2:$R$745,'Contrato Flexível Percentual'!$C$2:$C$745,'Contrato Flexível Prioridade'!F536,'Contrato Flexível Percentual'!$D$2:$D$745,'Contrato Flexível Prioridade'!G536)+SUMIFS('Contrato Firme'!N$2:N$745,'Contrato Firme'!$C$2:$C$745,'Contrato Flexível Prioridade'!F536,'Contrato Flexível Percentual'!$D$2:$D$745,'Contrato Flexível Prioridade'!G536)+'Tela de entrada'!$O$13+'Tela de entrada'!$S$13</f>
        <v>5.3836603258165949</v>
      </c>
      <c r="M536" s="1">
        <f t="shared" si="51"/>
        <v>2.6163396741834051</v>
      </c>
      <c r="N536" s="1">
        <f>IF(D536=1,'Tela de entrada'!$O$14-'Tela de entrada'!$O$13,'Tela de entrada'!$S$14-'Tela de entrada'!$S$13)</f>
        <v>15</v>
      </c>
      <c r="O536" s="1">
        <f t="shared" si="52"/>
        <v>2.6163396741834051</v>
      </c>
      <c r="P536" s="1">
        <f t="shared" si="53"/>
        <v>2.6163396741834051</v>
      </c>
      <c r="Q536" s="1">
        <f>IF(D536=1,'Tela de entrada'!$O$13+P536,'Tela de entrada'!$S$13+P536)</f>
        <v>2.6163396741834051</v>
      </c>
    </row>
    <row r="537" spans="1:17" x14ac:dyDescent="0.25">
      <c r="A537" t="str">
        <f t="shared" si="54"/>
        <v>Contrato 1</v>
      </c>
      <c r="B537" t="str">
        <f t="shared" si="55"/>
        <v>Contrato 1536</v>
      </c>
      <c r="C537">
        <v>1</v>
      </c>
      <c r="D537">
        <v>1</v>
      </c>
      <c r="E537">
        <f>IF(AND(A537='Tela de entrada'!$R$12,'Tela de entrada'!$S$15=1),1,IF(AND(A537='Tela de entrada'!$R$12,'Tela de entrada'!$S$15="",'Tela de entrada'!$O$15=2),1,IF(AND('Tela de entrada'!$R$12='Contrato Flexível Prioridade'!A537,'Tela de entrada'!$S$15="",'Tela de entrada'!$O$15=""),2,IF(AND(A537='Tela de entrada'!$N$12,'Tela de entrada'!$O$15=1),1,IF(AND('Tela de entrada'!$N$12='Contrato Flexível Prioridade'!A537,'Tela de entrada'!$O$15=2),2,IF(AND('Tela de entrada'!$N$12='Contrato Flexível Prioridade'!A537,'Tela de entrada'!$O$15="",'Tela de entrada'!$S$15&lt;&gt;1),1,IF(AND('Tela de entrada'!$N$12='Contrato Flexível Prioridade'!A537,'Tela de entrada'!$S$15=""),1,2)))))))</f>
        <v>1</v>
      </c>
      <c r="F537">
        <v>1</v>
      </c>
      <c r="G537">
        <v>536</v>
      </c>
      <c r="H537">
        <v>1</v>
      </c>
      <c r="I537" s="1">
        <f>INDEX('Tela de entrada'!$C$20:$C$763,MATCH(G537,'Tela de entrada'!$B$20:$B$763,0),1)</f>
        <v>39</v>
      </c>
      <c r="J537">
        <v>0</v>
      </c>
      <c r="K537">
        <f t="shared" si="50"/>
        <v>39</v>
      </c>
      <c r="L537" s="1">
        <f>SUMIFS('Contrato Flexível Percentual'!$R$2:$R$745,'Contrato Flexível Percentual'!$C$2:$C$745,'Contrato Flexível Prioridade'!F537,'Contrato Flexível Percentual'!$D$2:$D$745,'Contrato Flexível Prioridade'!G537)+SUMIFS('Contrato Firme'!N$2:N$745,'Contrato Firme'!$C$2:$C$745,'Contrato Flexível Prioridade'!F537,'Contrato Flexível Percentual'!$D$2:$D$745,'Contrato Flexível Prioridade'!G537)+'Tela de entrada'!$O$13+'Tela de entrada'!$S$13</f>
        <v>22.34013007335848</v>
      </c>
      <c r="M537" s="1">
        <f t="shared" si="51"/>
        <v>16.65986992664152</v>
      </c>
      <c r="N537" s="1">
        <f>IF(D537=1,'Tela de entrada'!$O$14-'Tela de entrada'!$O$13,'Tela de entrada'!$S$14-'Tela de entrada'!$S$13)</f>
        <v>15</v>
      </c>
      <c r="O537" s="1">
        <f t="shared" si="52"/>
        <v>16.65986992664152</v>
      </c>
      <c r="P537" s="1">
        <f t="shared" si="53"/>
        <v>15</v>
      </c>
      <c r="Q537" s="1">
        <f>IF(D537=1,'Tela de entrada'!$O$13+P537,'Tela de entrada'!$S$13+P537)</f>
        <v>15</v>
      </c>
    </row>
    <row r="538" spans="1:17" x14ac:dyDescent="0.25">
      <c r="A538" t="str">
        <f t="shared" si="54"/>
        <v>Contrato 1</v>
      </c>
      <c r="B538" t="str">
        <f t="shared" si="55"/>
        <v>Contrato 1537</v>
      </c>
      <c r="C538">
        <v>1</v>
      </c>
      <c r="D538">
        <v>1</v>
      </c>
      <c r="E538">
        <f>IF(AND(A538='Tela de entrada'!$R$12,'Tela de entrada'!$S$15=1),1,IF(AND(A538='Tela de entrada'!$R$12,'Tela de entrada'!$S$15="",'Tela de entrada'!$O$15=2),1,IF(AND('Tela de entrada'!$R$12='Contrato Flexível Prioridade'!A538,'Tela de entrada'!$S$15="",'Tela de entrada'!$O$15=""),2,IF(AND(A538='Tela de entrada'!$N$12,'Tela de entrada'!$O$15=1),1,IF(AND('Tela de entrada'!$N$12='Contrato Flexível Prioridade'!A538,'Tela de entrada'!$O$15=2),2,IF(AND('Tela de entrada'!$N$12='Contrato Flexível Prioridade'!A538,'Tela de entrada'!$O$15="",'Tela de entrada'!$S$15&lt;&gt;1),1,IF(AND('Tela de entrada'!$N$12='Contrato Flexível Prioridade'!A538,'Tela de entrada'!$S$15=""),1,2)))))))</f>
        <v>1</v>
      </c>
      <c r="F538">
        <v>1</v>
      </c>
      <c r="G538">
        <v>537</v>
      </c>
      <c r="H538">
        <v>1</v>
      </c>
      <c r="I538" s="1">
        <f>INDEX('Tela de entrada'!$C$20:$C$763,MATCH(G538,'Tela de entrada'!$B$20:$B$763,0),1)</f>
        <v>34</v>
      </c>
      <c r="J538">
        <v>0</v>
      </c>
      <c r="K538">
        <f t="shared" si="50"/>
        <v>34</v>
      </c>
      <c r="L538" s="1">
        <f>SUMIFS('Contrato Flexível Percentual'!$R$2:$R$745,'Contrato Flexível Percentual'!$C$2:$C$745,'Contrato Flexível Prioridade'!F538,'Contrato Flexível Percentual'!$D$2:$D$745,'Contrato Flexível Prioridade'!G538)+SUMIFS('Contrato Firme'!N$2:N$745,'Contrato Firme'!$C$2:$C$745,'Contrato Flexível Prioridade'!F538,'Contrato Flexível Percentual'!$D$2:$D$745,'Contrato Flexível Prioridade'!G538)+'Tela de entrada'!$O$13+'Tela de entrada'!$S$13</f>
        <v>19.601597423860053</v>
      </c>
      <c r="M538" s="1">
        <f t="shared" si="51"/>
        <v>14.398402576139947</v>
      </c>
      <c r="N538" s="1">
        <f>IF(D538=1,'Tela de entrada'!$O$14-'Tela de entrada'!$O$13,'Tela de entrada'!$S$14-'Tela de entrada'!$S$13)</f>
        <v>15</v>
      </c>
      <c r="O538" s="1">
        <f t="shared" si="52"/>
        <v>14.398402576139947</v>
      </c>
      <c r="P538" s="1">
        <f t="shared" si="53"/>
        <v>14.398402576139947</v>
      </c>
      <c r="Q538" s="1">
        <f>IF(D538=1,'Tela de entrada'!$O$13+P538,'Tela de entrada'!$S$13+P538)</f>
        <v>14.398402576139947</v>
      </c>
    </row>
    <row r="539" spans="1:17" x14ac:dyDescent="0.25">
      <c r="A539" t="str">
        <f t="shared" si="54"/>
        <v>Contrato 1</v>
      </c>
      <c r="B539" t="str">
        <f t="shared" si="55"/>
        <v>Contrato 1538</v>
      </c>
      <c r="C539">
        <v>1</v>
      </c>
      <c r="D539">
        <v>1</v>
      </c>
      <c r="E539">
        <f>IF(AND(A539='Tela de entrada'!$R$12,'Tela de entrada'!$S$15=1),1,IF(AND(A539='Tela de entrada'!$R$12,'Tela de entrada'!$S$15="",'Tela de entrada'!$O$15=2),1,IF(AND('Tela de entrada'!$R$12='Contrato Flexível Prioridade'!A539,'Tela de entrada'!$S$15="",'Tela de entrada'!$O$15=""),2,IF(AND(A539='Tela de entrada'!$N$12,'Tela de entrada'!$O$15=1),1,IF(AND('Tela de entrada'!$N$12='Contrato Flexível Prioridade'!A539,'Tela de entrada'!$O$15=2),2,IF(AND('Tela de entrada'!$N$12='Contrato Flexível Prioridade'!A539,'Tela de entrada'!$O$15="",'Tela de entrada'!$S$15&lt;&gt;1),1,IF(AND('Tela de entrada'!$N$12='Contrato Flexível Prioridade'!A539,'Tela de entrada'!$S$15=""),1,2)))))))</f>
        <v>1</v>
      </c>
      <c r="F539">
        <v>1</v>
      </c>
      <c r="G539">
        <v>538</v>
      </c>
      <c r="H539">
        <v>1</v>
      </c>
      <c r="I539" s="1">
        <f>INDEX('Tela de entrada'!$C$20:$C$763,MATCH(G539,'Tela de entrada'!$B$20:$B$763,0),1)</f>
        <v>25</v>
      </c>
      <c r="J539">
        <v>0</v>
      </c>
      <c r="K539">
        <f t="shared" si="50"/>
        <v>25</v>
      </c>
      <c r="L539" s="1">
        <f>SUMIFS('Contrato Flexível Percentual'!$R$2:$R$745,'Contrato Flexível Percentual'!$C$2:$C$745,'Contrato Flexível Prioridade'!F539,'Contrato Flexível Percentual'!$D$2:$D$745,'Contrato Flexível Prioridade'!G539)+SUMIFS('Contrato Firme'!N$2:N$745,'Contrato Firme'!$C$2:$C$745,'Contrato Flexível Prioridade'!F539,'Contrato Flexível Percentual'!$D$2:$D$745,'Contrato Flexível Prioridade'!G539)+'Tela de entrada'!$O$13+'Tela de entrada'!$S$13</f>
        <v>14.672238654762884</v>
      </c>
      <c r="M539" s="1">
        <f t="shared" si="51"/>
        <v>10.327761345237116</v>
      </c>
      <c r="N539" s="1">
        <f>IF(D539=1,'Tela de entrada'!$O$14-'Tela de entrada'!$O$13,'Tela de entrada'!$S$14-'Tela de entrada'!$S$13)</f>
        <v>15</v>
      </c>
      <c r="O539" s="1">
        <f t="shared" si="52"/>
        <v>10.327761345237116</v>
      </c>
      <c r="P539" s="1">
        <f t="shared" si="53"/>
        <v>10.327761345237116</v>
      </c>
      <c r="Q539" s="1">
        <f>IF(D539=1,'Tela de entrada'!$O$13+P539,'Tela de entrada'!$S$13+P539)</f>
        <v>10.327761345237116</v>
      </c>
    </row>
    <row r="540" spans="1:17" x14ac:dyDescent="0.25">
      <c r="A540" t="str">
        <f t="shared" si="54"/>
        <v>Contrato 1</v>
      </c>
      <c r="B540" t="str">
        <f t="shared" si="55"/>
        <v>Contrato 1539</v>
      </c>
      <c r="C540">
        <v>1</v>
      </c>
      <c r="D540">
        <v>1</v>
      </c>
      <c r="E540">
        <f>IF(AND(A540='Tela de entrada'!$R$12,'Tela de entrada'!$S$15=1),1,IF(AND(A540='Tela de entrada'!$R$12,'Tela de entrada'!$S$15="",'Tela de entrada'!$O$15=2),1,IF(AND('Tela de entrada'!$R$12='Contrato Flexível Prioridade'!A540,'Tela de entrada'!$S$15="",'Tela de entrada'!$O$15=""),2,IF(AND(A540='Tela de entrada'!$N$12,'Tela de entrada'!$O$15=1),1,IF(AND('Tela de entrada'!$N$12='Contrato Flexível Prioridade'!A540,'Tela de entrada'!$O$15=2),2,IF(AND('Tela de entrada'!$N$12='Contrato Flexível Prioridade'!A540,'Tela de entrada'!$O$15="",'Tela de entrada'!$S$15&lt;&gt;1),1,IF(AND('Tela de entrada'!$N$12='Contrato Flexível Prioridade'!A540,'Tela de entrada'!$S$15=""),1,2)))))))</f>
        <v>1</v>
      </c>
      <c r="F540">
        <v>1</v>
      </c>
      <c r="G540">
        <v>539</v>
      </c>
      <c r="H540">
        <v>1</v>
      </c>
      <c r="I540" s="1">
        <f>INDEX('Tela de entrada'!$C$20:$C$763,MATCH(G540,'Tela de entrada'!$B$20:$B$763,0),1)</f>
        <v>50</v>
      </c>
      <c r="J540">
        <v>0</v>
      </c>
      <c r="K540">
        <f t="shared" si="50"/>
        <v>50</v>
      </c>
      <c r="L540" s="1">
        <f>SUMIFS('Contrato Flexível Percentual'!$R$2:$R$745,'Contrato Flexível Percentual'!$C$2:$C$745,'Contrato Flexível Prioridade'!F540,'Contrato Flexível Percentual'!$D$2:$D$745,'Contrato Flexível Prioridade'!G540)+SUMIFS('Contrato Firme'!N$2:N$745,'Contrato Firme'!$C$2:$C$745,'Contrato Flexível Prioridade'!F540,'Contrato Flexível Percentual'!$D$2:$D$745,'Contrato Flexível Prioridade'!G540)+'Tela de entrada'!$O$13+'Tela de entrada'!$S$13</f>
        <v>25</v>
      </c>
      <c r="M540" s="1">
        <f t="shared" si="51"/>
        <v>25</v>
      </c>
      <c r="N540" s="1">
        <f>IF(D540=1,'Tela de entrada'!$O$14-'Tela de entrada'!$O$13,'Tela de entrada'!$S$14-'Tela de entrada'!$S$13)</f>
        <v>15</v>
      </c>
      <c r="O540" s="1">
        <f t="shared" si="52"/>
        <v>25</v>
      </c>
      <c r="P540" s="1">
        <f t="shared" si="53"/>
        <v>15</v>
      </c>
      <c r="Q540" s="1">
        <f>IF(D540=1,'Tela de entrada'!$O$13+P540,'Tela de entrada'!$S$13+P540)</f>
        <v>15</v>
      </c>
    </row>
    <row r="541" spans="1:17" x14ac:dyDescent="0.25">
      <c r="A541" t="str">
        <f t="shared" si="54"/>
        <v>Contrato 1</v>
      </c>
      <c r="B541" t="str">
        <f t="shared" si="55"/>
        <v>Contrato 1540</v>
      </c>
      <c r="C541">
        <v>1</v>
      </c>
      <c r="D541">
        <v>1</v>
      </c>
      <c r="E541">
        <f>IF(AND(A541='Tela de entrada'!$R$12,'Tela de entrada'!$S$15=1),1,IF(AND(A541='Tela de entrada'!$R$12,'Tela de entrada'!$S$15="",'Tela de entrada'!$O$15=2),1,IF(AND('Tela de entrada'!$R$12='Contrato Flexível Prioridade'!A541,'Tela de entrada'!$S$15="",'Tela de entrada'!$O$15=""),2,IF(AND(A541='Tela de entrada'!$N$12,'Tela de entrada'!$O$15=1),1,IF(AND('Tela de entrada'!$N$12='Contrato Flexível Prioridade'!A541,'Tela de entrada'!$O$15=2),2,IF(AND('Tela de entrada'!$N$12='Contrato Flexível Prioridade'!A541,'Tela de entrada'!$O$15="",'Tela de entrada'!$S$15&lt;&gt;1),1,IF(AND('Tela de entrada'!$N$12='Contrato Flexível Prioridade'!A541,'Tela de entrada'!$S$15=""),1,2)))))))</f>
        <v>1</v>
      </c>
      <c r="F541">
        <v>1</v>
      </c>
      <c r="G541">
        <v>540</v>
      </c>
      <c r="H541">
        <v>1</v>
      </c>
      <c r="I541" s="1">
        <f>INDEX('Tela de entrada'!$C$20:$C$763,MATCH(G541,'Tela de entrada'!$B$20:$B$763,0),1)</f>
        <v>29</v>
      </c>
      <c r="J541">
        <v>0</v>
      </c>
      <c r="K541">
        <f t="shared" si="50"/>
        <v>29</v>
      </c>
      <c r="L541" s="1">
        <f>SUMIFS('Contrato Flexível Percentual'!$R$2:$R$745,'Contrato Flexível Percentual'!$C$2:$C$745,'Contrato Flexível Prioridade'!F541,'Contrato Flexível Percentual'!$D$2:$D$745,'Contrato Flexível Prioridade'!G541)+SUMIFS('Contrato Firme'!N$2:N$745,'Contrato Firme'!$C$2:$C$745,'Contrato Flexível Prioridade'!F541,'Contrato Flexível Percentual'!$D$2:$D$745,'Contrato Flexível Prioridade'!G541)+'Tela de entrada'!$O$13+'Tela de entrada'!$S$13</f>
        <v>16.863064774361622</v>
      </c>
      <c r="M541" s="1">
        <f t="shared" si="51"/>
        <v>12.136935225638378</v>
      </c>
      <c r="N541" s="1">
        <f>IF(D541=1,'Tela de entrada'!$O$14-'Tela de entrada'!$O$13,'Tela de entrada'!$S$14-'Tela de entrada'!$S$13)</f>
        <v>15</v>
      </c>
      <c r="O541" s="1">
        <f t="shared" si="52"/>
        <v>12.136935225638378</v>
      </c>
      <c r="P541" s="1">
        <f t="shared" si="53"/>
        <v>12.136935225638378</v>
      </c>
      <c r="Q541" s="1">
        <f>IF(D541=1,'Tela de entrada'!$O$13+P541,'Tela de entrada'!$S$13+P541)</f>
        <v>12.136935225638378</v>
      </c>
    </row>
    <row r="542" spans="1:17" x14ac:dyDescent="0.25">
      <c r="A542" t="str">
        <f t="shared" si="54"/>
        <v>Contrato 1</v>
      </c>
      <c r="B542" t="str">
        <f t="shared" si="55"/>
        <v>Contrato 1541</v>
      </c>
      <c r="C542">
        <v>1</v>
      </c>
      <c r="D542">
        <v>1</v>
      </c>
      <c r="E542">
        <f>IF(AND(A542='Tela de entrada'!$R$12,'Tela de entrada'!$S$15=1),1,IF(AND(A542='Tela de entrada'!$R$12,'Tela de entrada'!$S$15="",'Tela de entrada'!$O$15=2),1,IF(AND('Tela de entrada'!$R$12='Contrato Flexível Prioridade'!A542,'Tela de entrada'!$S$15="",'Tela de entrada'!$O$15=""),2,IF(AND(A542='Tela de entrada'!$N$12,'Tela de entrada'!$O$15=1),1,IF(AND('Tela de entrada'!$N$12='Contrato Flexível Prioridade'!A542,'Tela de entrada'!$O$15=2),2,IF(AND('Tela de entrada'!$N$12='Contrato Flexível Prioridade'!A542,'Tela de entrada'!$O$15="",'Tela de entrada'!$S$15&lt;&gt;1),1,IF(AND('Tela de entrada'!$N$12='Contrato Flexível Prioridade'!A542,'Tela de entrada'!$S$15=""),1,2)))))))</f>
        <v>1</v>
      </c>
      <c r="F542">
        <v>1</v>
      </c>
      <c r="G542">
        <v>541</v>
      </c>
      <c r="H542">
        <v>1</v>
      </c>
      <c r="I542" s="1">
        <f>INDEX('Tela de entrada'!$C$20:$C$763,MATCH(G542,'Tela de entrada'!$B$20:$B$763,0),1)</f>
        <v>21</v>
      </c>
      <c r="J542">
        <v>0</v>
      </c>
      <c r="K542">
        <f t="shared" si="50"/>
        <v>21</v>
      </c>
      <c r="L542" s="1">
        <f>SUMIFS('Contrato Flexível Percentual'!$R$2:$R$745,'Contrato Flexível Percentual'!$C$2:$C$745,'Contrato Flexível Prioridade'!F542,'Contrato Flexível Percentual'!$D$2:$D$745,'Contrato Flexível Prioridade'!G542)+SUMIFS('Contrato Firme'!N$2:N$745,'Contrato Firme'!$C$2:$C$745,'Contrato Flexível Prioridade'!F542,'Contrato Flexível Percentual'!$D$2:$D$745,'Contrato Flexível Prioridade'!G542)+'Tela de entrada'!$O$13+'Tela de entrada'!$S$13</f>
        <v>12.481412535164139</v>
      </c>
      <c r="M542" s="1">
        <f t="shared" si="51"/>
        <v>8.5185874648358606</v>
      </c>
      <c r="N542" s="1">
        <f>IF(D542=1,'Tela de entrada'!$O$14-'Tela de entrada'!$O$13,'Tela de entrada'!$S$14-'Tela de entrada'!$S$13)</f>
        <v>15</v>
      </c>
      <c r="O542" s="1">
        <f t="shared" si="52"/>
        <v>8.5185874648358606</v>
      </c>
      <c r="P542" s="1">
        <f t="shared" si="53"/>
        <v>8.5185874648358606</v>
      </c>
      <c r="Q542" s="1">
        <f>IF(D542=1,'Tela de entrada'!$O$13+P542,'Tela de entrada'!$S$13+P542)</f>
        <v>8.5185874648358606</v>
      </c>
    </row>
    <row r="543" spans="1:17" x14ac:dyDescent="0.25">
      <c r="A543" t="str">
        <f t="shared" si="54"/>
        <v>Contrato 1</v>
      </c>
      <c r="B543" t="str">
        <f t="shared" si="55"/>
        <v>Contrato 1542</v>
      </c>
      <c r="C543">
        <v>1</v>
      </c>
      <c r="D543">
        <v>1</v>
      </c>
      <c r="E543">
        <f>IF(AND(A543='Tela de entrada'!$R$12,'Tela de entrada'!$S$15=1),1,IF(AND(A543='Tela de entrada'!$R$12,'Tela de entrada'!$S$15="",'Tela de entrada'!$O$15=2),1,IF(AND('Tela de entrada'!$R$12='Contrato Flexível Prioridade'!A543,'Tela de entrada'!$S$15="",'Tela de entrada'!$O$15=""),2,IF(AND(A543='Tela de entrada'!$N$12,'Tela de entrada'!$O$15=1),1,IF(AND('Tela de entrada'!$N$12='Contrato Flexível Prioridade'!A543,'Tela de entrada'!$O$15=2),2,IF(AND('Tela de entrada'!$N$12='Contrato Flexível Prioridade'!A543,'Tela de entrada'!$O$15="",'Tela de entrada'!$S$15&lt;&gt;1),1,IF(AND('Tela de entrada'!$N$12='Contrato Flexível Prioridade'!A543,'Tela de entrada'!$S$15=""),1,2)))))))</f>
        <v>1</v>
      </c>
      <c r="F543">
        <v>1</v>
      </c>
      <c r="G543">
        <v>542</v>
      </c>
      <c r="H543">
        <v>1</v>
      </c>
      <c r="I543" s="1">
        <f>INDEX('Tela de entrada'!$C$20:$C$763,MATCH(G543,'Tela de entrada'!$B$20:$B$763,0),1)</f>
        <v>16</v>
      </c>
      <c r="J543">
        <v>0</v>
      </c>
      <c r="K543">
        <f t="shared" si="50"/>
        <v>16</v>
      </c>
      <c r="L543" s="1">
        <f>SUMIFS('Contrato Flexível Percentual'!$R$2:$R$745,'Contrato Flexível Percentual'!$C$2:$C$745,'Contrato Flexível Prioridade'!F543,'Contrato Flexível Percentual'!$D$2:$D$745,'Contrato Flexível Prioridade'!G543)+SUMIFS('Contrato Firme'!N$2:N$745,'Contrato Firme'!$C$2:$C$745,'Contrato Flexível Prioridade'!F543,'Contrato Flexível Percentual'!$D$2:$D$745,'Contrato Flexível Prioridade'!G543)+'Tela de entrada'!$O$13+'Tela de entrada'!$S$13</f>
        <v>9.7428798856657117</v>
      </c>
      <c r="M543" s="1">
        <f t="shared" si="51"/>
        <v>6.2571201143342883</v>
      </c>
      <c r="N543" s="1">
        <f>IF(D543=1,'Tela de entrada'!$O$14-'Tela de entrada'!$O$13,'Tela de entrada'!$S$14-'Tela de entrada'!$S$13)</f>
        <v>15</v>
      </c>
      <c r="O543" s="1">
        <f t="shared" si="52"/>
        <v>6.2571201143342883</v>
      </c>
      <c r="P543" s="1">
        <f t="shared" si="53"/>
        <v>6.2571201143342883</v>
      </c>
      <c r="Q543" s="1">
        <f>IF(D543=1,'Tela de entrada'!$O$13+P543,'Tela de entrada'!$S$13+P543)</f>
        <v>6.2571201143342883</v>
      </c>
    </row>
    <row r="544" spans="1:17" x14ac:dyDescent="0.25">
      <c r="A544" t="str">
        <f t="shared" si="54"/>
        <v>Contrato 1</v>
      </c>
      <c r="B544" t="str">
        <f t="shared" si="55"/>
        <v>Contrato 1543</v>
      </c>
      <c r="C544">
        <v>1</v>
      </c>
      <c r="D544">
        <v>1</v>
      </c>
      <c r="E544">
        <f>IF(AND(A544='Tela de entrada'!$R$12,'Tela de entrada'!$S$15=1),1,IF(AND(A544='Tela de entrada'!$R$12,'Tela de entrada'!$S$15="",'Tela de entrada'!$O$15=2),1,IF(AND('Tela de entrada'!$R$12='Contrato Flexível Prioridade'!A544,'Tela de entrada'!$S$15="",'Tela de entrada'!$O$15=""),2,IF(AND(A544='Tela de entrada'!$N$12,'Tela de entrada'!$O$15=1),1,IF(AND('Tela de entrada'!$N$12='Contrato Flexível Prioridade'!A544,'Tela de entrada'!$O$15=2),2,IF(AND('Tela de entrada'!$N$12='Contrato Flexível Prioridade'!A544,'Tela de entrada'!$O$15="",'Tela de entrada'!$S$15&lt;&gt;1),1,IF(AND('Tela de entrada'!$N$12='Contrato Flexível Prioridade'!A544,'Tela de entrada'!$S$15=""),1,2)))))))</f>
        <v>1</v>
      </c>
      <c r="F544">
        <v>1</v>
      </c>
      <c r="G544">
        <v>543</v>
      </c>
      <c r="H544">
        <v>1</v>
      </c>
      <c r="I544" s="1">
        <f>INDEX('Tela de entrada'!$C$20:$C$763,MATCH(G544,'Tela de entrada'!$B$20:$B$763,0),1)</f>
        <v>9</v>
      </c>
      <c r="J544">
        <v>0</v>
      </c>
      <c r="K544">
        <f t="shared" si="50"/>
        <v>9</v>
      </c>
      <c r="L544" s="1">
        <f>SUMIFS('Contrato Flexível Percentual'!$R$2:$R$745,'Contrato Flexível Percentual'!$C$2:$C$745,'Contrato Flexível Prioridade'!F544,'Contrato Flexível Percentual'!$D$2:$D$745,'Contrato Flexível Prioridade'!G544)+SUMIFS('Contrato Firme'!N$2:N$745,'Contrato Firme'!$C$2:$C$745,'Contrato Flexível Prioridade'!F544,'Contrato Flexível Percentual'!$D$2:$D$745,'Contrato Flexível Prioridade'!G544)+'Tela de entrada'!$O$13+'Tela de entrada'!$S$13</f>
        <v>5.9089341763679135</v>
      </c>
      <c r="M544" s="1">
        <f t="shared" si="51"/>
        <v>3.0910658236320865</v>
      </c>
      <c r="N544" s="1">
        <f>IF(D544=1,'Tela de entrada'!$O$14-'Tela de entrada'!$O$13,'Tela de entrada'!$S$14-'Tela de entrada'!$S$13)</f>
        <v>15</v>
      </c>
      <c r="O544" s="1">
        <f t="shared" si="52"/>
        <v>3.0910658236320865</v>
      </c>
      <c r="P544" s="1">
        <f t="shared" si="53"/>
        <v>3.0910658236320865</v>
      </c>
      <c r="Q544" s="1">
        <f>IF(D544=1,'Tela de entrada'!$O$13+P544,'Tela de entrada'!$S$13+P544)</f>
        <v>3.0910658236320865</v>
      </c>
    </row>
    <row r="545" spans="1:17" x14ac:dyDescent="0.25">
      <c r="A545" t="str">
        <f t="shared" si="54"/>
        <v>Contrato 1</v>
      </c>
      <c r="B545" t="str">
        <f t="shared" si="55"/>
        <v>Contrato 1544</v>
      </c>
      <c r="C545">
        <v>1</v>
      </c>
      <c r="D545">
        <v>1</v>
      </c>
      <c r="E545">
        <f>IF(AND(A545='Tela de entrada'!$R$12,'Tela de entrada'!$S$15=1),1,IF(AND(A545='Tela de entrada'!$R$12,'Tela de entrada'!$S$15="",'Tela de entrada'!$O$15=2),1,IF(AND('Tela de entrada'!$R$12='Contrato Flexível Prioridade'!A545,'Tela de entrada'!$S$15="",'Tela de entrada'!$O$15=""),2,IF(AND(A545='Tela de entrada'!$N$12,'Tela de entrada'!$O$15=1),1,IF(AND('Tela de entrada'!$N$12='Contrato Flexível Prioridade'!A545,'Tela de entrada'!$O$15=2),2,IF(AND('Tela de entrada'!$N$12='Contrato Flexível Prioridade'!A545,'Tela de entrada'!$O$15="",'Tela de entrada'!$S$15&lt;&gt;1),1,IF(AND('Tela de entrada'!$N$12='Contrato Flexível Prioridade'!A545,'Tela de entrada'!$S$15=""),1,2)))))))</f>
        <v>1</v>
      </c>
      <c r="F545">
        <v>1</v>
      </c>
      <c r="G545">
        <v>544</v>
      </c>
      <c r="H545">
        <v>1</v>
      </c>
      <c r="I545" s="1">
        <f>INDEX('Tela de entrada'!$C$20:$C$763,MATCH(G545,'Tela de entrada'!$B$20:$B$763,0),1)</f>
        <v>9</v>
      </c>
      <c r="J545">
        <v>0</v>
      </c>
      <c r="K545">
        <f t="shared" si="50"/>
        <v>9</v>
      </c>
      <c r="L545" s="1">
        <f>SUMIFS('Contrato Flexível Percentual'!$R$2:$R$745,'Contrato Flexível Percentual'!$C$2:$C$745,'Contrato Flexível Prioridade'!F545,'Contrato Flexível Percentual'!$D$2:$D$745,'Contrato Flexível Prioridade'!G545)+SUMIFS('Contrato Firme'!N$2:N$745,'Contrato Firme'!$C$2:$C$745,'Contrato Flexível Prioridade'!F545,'Contrato Flexível Percentual'!$D$2:$D$745,'Contrato Flexível Prioridade'!G545)+'Tela de entrada'!$O$13+'Tela de entrada'!$S$13</f>
        <v>5.9089341763679135</v>
      </c>
      <c r="M545" s="1">
        <f t="shared" si="51"/>
        <v>3.0910658236320865</v>
      </c>
      <c r="N545" s="1">
        <f>IF(D545=1,'Tela de entrada'!$O$14-'Tela de entrada'!$O$13,'Tela de entrada'!$S$14-'Tela de entrada'!$S$13)</f>
        <v>15</v>
      </c>
      <c r="O545" s="1">
        <f t="shared" si="52"/>
        <v>3.0910658236320865</v>
      </c>
      <c r="P545" s="1">
        <f t="shared" si="53"/>
        <v>3.0910658236320865</v>
      </c>
      <c r="Q545" s="1">
        <f>IF(D545=1,'Tela de entrada'!$O$13+P545,'Tela de entrada'!$S$13+P545)</f>
        <v>3.0910658236320865</v>
      </c>
    </row>
    <row r="546" spans="1:17" x14ac:dyDescent="0.25">
      <c r="A546" t="str">
        <f t="shared" si="54"/>
        <v>Contrato 1</v>
      </c>
      <c r="B546" t="str">
        <f t="shared" si="55"/>
        <v>Contrato 1545</v>
      </c>
      <c r="C546">
        <v>1</v>
      </c>
      <c r="D546">
        <v>1</v>
      </c>
      <c r="E546">
        <f>IF(AND(A546='Tela de entrada'!$R$12,'Tela de entrada'!$S$15=1),1,IF(AND(A546='Tela de entrada'!$R$12,'Tela de entrada'!$S$15="",'Tela de entrada'!$O$15=2),1,IF(AND('Tela de entrada'!$R$12='Contrato Flexível Prioridade'!A546,'Tela de entrada'!$S$15="",'Tela de entrada'!$O$15=""),2,IF(AND(A546='Tela de entrada'!$N$12,'Tela de entrada'!$O$15=1),1,IF(AND('Tela de entrada'!$N$12='Contrato Flexível Prioridade'!A546,'Tela de entrada'!$O$15=2),2,IF(AND('Tela de entrada'!$N$12='Contrato Flexível Prioridade'!A546,'Tela de entrada'!$O$15="",'Tela de entrada'!$S$15&lt;&gt;1),1,IF(AND('Tela de entrada'!$N$12='Contrato Flexível Prioridade'!A546,'Tela de entrada'!$S$15=""),1,2)))))))</f>
        <v>1</v>
      </c>
      <c r="F546">
        <v>1</v>
      </c>
      <c r="G546">
        <v>545</v>
      </c>
      <c r="H546">
        <v>1</v>
      </c>
      <c r="I546" s="1">
        <f>INDEX('Tela de entrada'!$C$20:$C$763,MATCH(G546,'Tela de entrada'!$B$20:$B$763,0),1)</f>
        <v>47</v>
      </c>
      <c r="J546">
        <v>0</v>
      </c>
      <c r="K546">
        <f t="shared" si="50"/>
        <v>47</v>
      </c>
      <c r="L546" s="1">
        <f>SUMIFS('Contrato Flexível Percentual'!$R$2:$R$745,'Contrato Flexível Percentual'!$C$2:$C$745,'Contrato Flexível Prioridade'!F546,'Contrato Flexível Percentual'!$D$2:$D$745,'Contrato Flexível Prioridade'!G546)+SUMIFS('Contrato Firme'!N$2:N$745,'Contrato Firme'!$C$2:$C$745,'Contrato Flexível Prioridade'!F546,'Contrato Flexível Percentual'!$D$2:$D$745,'Contrato Flexível Prioridade'!G546)+'Tela de entrada'!$O$13+'Tela de entrada'!$S$13</f>
        <v>24.4</v>
      </c>
      <c r="M546" s="1">
        <f t="shared" si="51"/>
        <v>22.6</v>
      </c>
      <c r="N546" s="1">
        <f>IF(D546=1,'Tela de entrada'!$O$14-'Tela de entrada'!$O$13,'Tela de entrada'!$S$14-'Tela de entrada'!$S$13)</f>
        <v>15</v>
      </c>
      <c r="O546" s="1">
        <f t="shared" si="52"/>
        <v>22.6</v>
      </c>
      <c r="P546" s="1">
        <f t="shared" si="53"/>
        <v>15</v>
      </c>
      <c r="Q546" s="1">
        <f>IF(D546=1,'Tela de entrada'!$O$13+P546,'Tela de entrada'!$S$13+P546)</f>
        <v>15</v>
      </c>
    </row>
    <row r="547" spans="1:17" x14ac:dyDescent="0.25">
      <c r="A547" t="str">
        <f t="shared" si="54"/>
        <v>Contrato 1</v>
      </c>
      <c r="B547" t="str">
        <f t="shared" si="55"/>
        <v>Contrato 1546</v>
      </c>
      <c r="C547">
        <v>1</v>
      </c>
      <c r="D547">
        <v>1</v>
      </c>
      <c r="E547">
        <f>IF(AND(A547='Tela de entrada'!$R$12,'Tela de entrada'!$S$15=1),1,IF(AND(A547='Tela de entrada'!$R$12,'Tela de entrada'!$S$15="",'Tela de entrada'!$O$15=2),1,IF(AND('Tela de entrada'!$R$12='Contrato Flexível Prioridade'!A547,'Tela de entrada'!$S$15="",'Tela de entrada'!$O$15=""),2,IF(AND(A547='Tela de entrada'!$N$12,'Tela de entrada'!$O$15=1),1,IF(AND('Tela de entrada'!$N$12='Contrato Flexível Prioridade'!A547,'Tela de entrada'!$O$15=2),2,IF(AND('Tela de entrada'!$N$12='Contrato Flexível Prioridade'!A547,'Tela de entrada'!$O$15="",'Tela de entrada'!$S$15&lt;&gt;1),1,IF(AND('Tela de entrada'!$N$12='Contrato Flexível Prioridade'!A547,'Tela de entrada'!$S$15=""),1,2)))))))</f>
        <v>1</v>
      </c>
      <c r="F547">
        <v>1</v>
      </c>
      <c r="G547">
        <v>546</v>
      </c>
      <c r="H547">
        <v>1</v>
      </c>
      <c r="I547" s="1">
        <f>INDEX('Tela de entrada'!$C$20:$C$763,MATCH(G547,'Tela de entrada'!$B$20:$B$763,0),1)</f>
        <v>14</v>
      </c>
      <c r="J547">
        <v>0</v>
      </c>
      <c r="K547">
        <f t="shared" si="50"/>
        <v>14</v>
      </c>
      <c r="L547" s="1">
        <f>SUMIFS('Contrato Flexível Percentual'!$R$2:$R$745,'Contrato Flexível Percentual'!$C$2:$C$745,'Contrato Flexível Prioridade'!F547,'Contrato Flexível Percentual'!$D$2:$D$745,'Contrato Flexível Prioridade'!G547)+SUMIFS('Contrato Firme'!N$2:N$745,'Contrato Firme'!$C$2:$C$745,'Contrato Flexível Prioridade'!F547,'Contrato Flexível Percentual'!$D$2:$D$745,'Contrato Flexível Prioridade'!G547)+'Tela de entrada'!$O$13+'Tela de entrada'!$S$13</f>
        <v>8.6474668258663421</v>
      </c>
      <c r="M547" s="1">
        <f t="shared" si="51"/>
        <v>5.3525331741336579</v>
      </c>
      <c r="N547" s="1">
        <f>IF(D547=1,'Tela de entrada'!$O$14-'Tela de entrada'!$O$13,'Tela de entrada'!$S$14-'Tela de entrada'!$S$13)</f>
        <v>15</v>
      </c>
      <c r="O547" s="1">
        <f t="shared" si="52"/>
        <v>5.3525331741336579</v>
      </c>
      <c r="P547" s="1">
        <f t="shared" si="53"/>
        <v>5.3525331741336579</v>
      </c>
      <c r="Q547" s="1">
        <f>IF(D547=1,'Tela de entrada'!$O$13+P547,'Tela de entrada'!$S$13+P547)</f>
        <v>5.3525331741336579</v>
      </c>
    </row>
    <row r="548" spans="1:17" x14ac:dyDescent="0.25">
      <c r="A548" t="str">
        <f t="shared" si="54"/>
        <v>Contrato 1</v>
      </c>
      <c r="B548" t="str">
        <f t="shared" si="55"/>
        <v>Contrato 1547</v>
      </c>
      <c r="C548">
        <v>1</v>
      </c>
      <c r="D548">
        <v>1</v>
      </c>
      <c r="E548">
        <f>IF(AND(A548='Tela de entrada'!$R$12,'Tela de entrada'!$S$15=1),1,IF(AND(A548='Tela de entrada'!$R$12,'Tela de entrada'!$S$15="",'Tela de entrada'!$O$15=2),1,IF(AND('Tela de entrada'!$R$12='Contrato Flexível Prioridade'!A548,'Tela de entrada'!$S$15="",'Tela de entrada'!$O$15=""),2,IF(AND(A548='Tela de entrada'!$N$12,'Tela de entrada'!$O$15=1),1,IF(AND('Tela de entrada'!$N$12='Contrato Flexível Prioridade'!A548,'Tela de entrada'!$O$15=2),2,IF(AND('Tela de entrada'!$N$12='Contrato Flexível Prioridade'!A548,'Tela de entrada'!$O$15="",'Tela de entrada'!$S$15&lt;&gt;1),1,IF(AND('Tela de entrada'!$N$12='Contrato Flexível Prioridade'!A548,'Tela de entrada'!$S$15=""),1,2)))))))</f>
        <v>1</v>
      </c>
      <c r="F548">
        <v>1</v>
      </c>
      <c r="G548">
        <v>547</v>
      </c>
      <c r="H548">
        <v>1</v>
      </c>
      <c r="I548" s="1">
        <f>INDEX('Tela de entrada'!$C$20:$C$763,MATCH(G548,'Tela de entrada'!$B$20:$B$763,0),1)</f>
        <v>48</v>
      </c>
      <c r="J548">
        <v>0</v>
      </c>
      <c r="K548">
        <f t="shared" si="50"/>
        <v>48</v>
      </c>
      <c r="L548" s="1">
        <f>SUMIFS('Contrato Flexível Percentual'!$R$2:$R$745,'Contrato Flexível Percentual'!$C$2:$C$745,'Contrato Flexível Prioridade'!F548,'Contrato Flexível Percentual'!$D$2:$D$745,'Contrato Flexível Prioridade'!G548)+SUMIFS('Contrato Firme'!N$2:N$745,'Contrato Firme'!$C$2:$C$745,'Contrato Flexível Prioridade'!F548,'Contrato Flexível Percentual'!$D$2:$D$745,'Contrato Flexível Prioridade'!G548)+'Tela de entrada'!$O$13+'Tela de entrada'!$S$13</f>
        <v>24.6</v>
      </c>
      <c r="M548" s="1">
        <f t="shared" si="51"/>
        <v>23.4</v>
      </c>
      <c r="N548" s="1">
        <f>IF(D548=1,'Tela de entrada'!$O$14-'Tela de entrada'!$O$13,'Tela de entrada'!$S$14-'Tela de entrada'!$S$13)</f>
        <v>15</v>
      </c>
      <c r="O548" s="1">
        <f t="shared" si="52"/>
        <v>23.4</v>
      </c>
      <c r="P548" s="1">
        <f t="shared" si="53"/>
        <v>15</v>
      </c>
      <c r="Q548" s="1">
        <f>IF(D548=1,'Tela de entrada'!$O$13+P548,'Tela de entrada'!$S$13+P548)</f>
        <v>15</v>
      </c>
    </row>
    <row r="549" spans="1:17" x14ac:dyDescent="0.25">
      <c r="A549" t="str">
        <f t="shared" si="54"/>
        <v>Contrato 1</v>
      </c>
      <c r="B549" t="str">
        <f t="shared" si="55"/>
        <v>Contrato 1548</v>
      </c>
      <c r="C549">
        <v>1</v>
      </c>
      <c r="D549">
        <v>1</v>
      </c>
      <c r="E549">
        <f>IF(AND(A549='Tela de entrada'!$R$12,'Tela de entrada'!$S$15=1),1,IF(AND(A549='Tela de entrada'!$R$12,'Tela de entrada'!$S$15="",'Tela de entrada'!$O$15=2),1,IF(AND('Tela de entrada'!$R$12='Contrato Flexível Prioridade'!A549,'Tela de entrada'!$S$15="",'Tela de entrada'!$O$15=""),2,IF(AND(A549='Tela de entrada'!$N$12,'Tela de entrada'!$O$15=1),1,IF(AND('Tela de entrada'!$N$12='Contrato Flexível Prioridade'!A549,'Tela de entrada'!$O$15=2),2,IF(AND('Tela de entrada'!$N$12='Contrato Flexível Prioridade'!A549,'Tela de entrada'!$O$15="",'Tela de entrada'!$S$15&lt;&gt;1),1,IF(AND('Tela de entrada'!$N$12='Contrato Flexível Prioridade'!A549,'Tela de entrada'!$S$15=""),1,2)))))))</f>
        <v>1</v>
      </c>
      <c r="F549">
        <v>1</v>
      </c>
      <c r="G549">
        <v>548</v>
      </c>
      <c r="H549">
        <v>1</v>
      </c>
      <c r="I549" s="1">
        <f>INDEX('Tela de entrada'!$C$20:$C$763,MATCH(G549,'Tela de entrada'!$B$20:$B$763,0),1)</f>
        <v>18</v>
      </c>
      <c r="J549">
        <v>0</v>
      </c>
      <c r="K549">
        <f t="shared" si="50"/>
        <v>18</v>
      </c>
      <c r="L549" s="1">
        <f>SUMIFS('Contrato Flexível Percentual'!$R$2:$R$745,'Contrato Flexível Percentual'!$C$2:$C$745,'Contrato Flexível Prioridade'!F549,'Contrato Flexível Percentual'!$D$2:$D$745,'Contrato Flexível Prioridade'!G549)+SUMIFS('Contrato Firme'!N$2:N$745,'Contrato Firme'!$C$2:$C$745,'Contrato Flexível Prioridade'!F549,'Contrato Flexível Percentual'!$D$2:$D$745,'Contrato Flexível Prioridade'!G549)+'Tela de entrada'!$O$13+'Tela de entrada'!$S$13</f>
        <v>10.838292945465083</v>
      </c>
      <c r="M549" s="1">
        <f t="shared" si="51"/>
        <v>7.1617070545349168</v>
      </c>
      <c r="N549" s="1">
        <f>IF(D549=1,'Tela de entrada'!$O$14-'Tela de entrada'!$O$13,'Tela de entrada'!$S$14-'Tela de entrada'!$S$13)</f>
        <v>15</v>
      </c>
      <c r="O549" s="1">
        <f t="shared" si="52"/>
        <v>7.1617070545349168</v>
      </c>
      <c r="P549" s="1">
        <f t="shared" si="53"/>
        <v>7.1617070545349168</v>
      </c>
      <c r="Q549" s="1">
        <f>IF(D549=1,'Tela de entrada'!$O$13+P549,'Tela de entrada'!$S$13+P549)</f>
        <v>7.1617070545349168</v>
      </c>
    </row>
    <row r="550" spans="1:17" x14ac:dyDescent="0.25">
      <c r="A550" t="str">
        <f t="shared" si="54"/>
        <v>Contrato 1</v>
      </c>
      <c r="B550" t="str">
        <f t="shared" si="55"/>
        <v>Contrato 1549</v>
      </c>
      <c r="C550">
        <v>1</v>
      </c>
      <c r="D550">
        <v>1</v>
      </c>
      <c r="E550">
        <f>IF(AND(A550='Tela de entrada'!$R$12,'Tela de entrada'!$S$15=1),1,IF(AND(A550='Tela de entrada'!$R$12,'Tela de entrada'!$S$15="",'Tela de entrada'!$O$15=2),1,IF(AND('Tela de entrada'!$R$12='Contrato Flexível Prioridade'!A550,'Tela de entrada'!$S$15="",'Tela de entrada'!$O$15=""),2,IF(AND(A550='Tela de entrada'!$N$12,'Tela de entrada'!$O$15=1),1,IF(AND('Tela de entrada'!$N$12='Contrato Flexível Prioridade'!A550,'Tela de entrada'!$O$15=2),2,IF(AND('Tela de entrada'!$N$12='Contrato Flexível Prioridade'!A550,'Tela de entrada'!$O$15="",'Tela de entrada'!$S$15&lt;&gt;1),1,IF(AND('Tela de entrada'!$N$12='Contrato Flexível Prioridade'!A550,'Tela de entrada'!$S$15=""),1,2)))))))</f>
        <v>1</v>
      </c>
      <c r="F550">
        <v>1</v>
      </c>
      <c r="G550">
        <v>549</v>
      </c>
      <c r="H550">
        <v>1</v>
      </c>
      <c r="I550" s="1">
        <f>INDEX('Tela de entrada'!$C$20:$C$763,MATCH(G550,'Tela de entrada'!$B$20:$B$763,0),1)</f>
        <v>15</v>
      </c>
      <c r="J550">
        <v>0</v>
      </c>
      <c r="K550">
        <f t="shared" si="50"/>
        <v>15</v>
      </c>
      <c r="L550" s="1">
        <f>SUMIFS('Contrato Flexível Percentual'!$R$2:$R$745,'Contrato Flexível Percentual'!$C$2:$C$745,'Contrato Flexível Prioridade'!F550,'Contrato Flexível Percentual'!$D$2:$D$745,'Contrato Flexível Prioridade'!G550)+SUMIFS('Contrato Firme'!N$2:N$745,'Contrato Firme'!$C$2:$C$745,'Contrato Flexível Prioridade'!F550,'Contrato Flexível Percentual'!$D$2:$D$745,'Contrato Flexível Prioridade'!G550)+'Tela de entrada'!$O$13+'Tela de entrada'!$S$13</f>
        <v>9.1951733557660269</v>
      </c>
      <c r="M550" s="1">
        <f t="shared" si="51"/>
        <v>5.8048266442339731</v>
      </c>
      <c r="N550" s="1">
        <f>IF(D550=1,'Tela de entrada'!$O$14-'Tela de entrada'!$O$13,'Tela de entrada'!$S$14-'Tela de entrada'!$S$13)</f>
        <v>15</v>
      </c>
      <c r="O550" s="1">
        <f t="shared" si="52"/>
        <v>5.8048266442339731</v>
      </c>
      <c r="P550" s="1">
        <f t="shared" si="53"/>
        <v>5.8048266442339731</v>
      </c>
      <c r="Q550" s="1">
        <f>IF(D550=1,'Tela de entrada'!$O$13+P550,'Tela de entrada'!$S$13+P550)</f>
        <v>5.8048266442339731</v>
      </c>
    </row>
    <row r="551" spans="1:17" x14ac:dyDescent="0.25">
      <c r="A551" t="str">
        <f t="shared" si="54"/>
        <v>Contrato 1</v>
      </c>
      <c r="B551" t="str">
        <f t="shared" si="55"/>
        <v>Contrato 1550</v>
      </c>
      <c r="C551">
        <v>1</v>
      </c>
      <c r="D551">
        <v>1</v>
      </c>
      <c r="E551">
        <f>IF(AND(A551='Tela de entrada'!$R$12,'Tela de entrada'!$S$15=1),1,IF(AND(A551='Tela de entrada'!$R$12,'Tela de entrada'!$S$15="",'Tela de entrada'!$O$15=2),1,IF(AND('Tela de entrada'!$R$12='Contrato Flexível Prioridade'!A551,'Tela de entrada'!$S$15="",'Tela de entrada'!$O$15=""),2,IF(AND(A551='Tela de entrada'!$N$12,'Tela de entrada'!$O$15=1),1,IF(AND('Tela de entrada'!$N$12='Contrato Flexível Prioridade'!A551,'Tela de entrada'!$O$15=2),2,IF(AND('Tela de entrada'!$N$12='Contrato Flexível Prioridade'!A551,'Tela de entrada'!$O$15="",'Tela de entrada'!$S$15&lt;&gt;1),1,IF(AND('Tela de entrada'!$N$12='Contrato Flexível Prioridade'!A551,'Tela de entrada'!$S$15=""),1,2)))))))</f>
        <v>1</v>
      </c>
      <c r="F551">
        <v>1</v>
      </c>
      <c r="G551">
        <v>550</v>
      </c>
      <c r="H551">
        <v>1</v>
      </c>
      <c r="I551" s="1">
        <f>INDEX('Tela de entrada'!$C$20:$C$763,MATCH(G551,'Tela de entrada'!$B$20:$B$763,0),1)</f>
        <v>7</v>
      </c>
      <c r="J551">
        <v>0</v>
      </c>
      <c r="K551">
        <f t="shared" si="50"/>
        <v>7</v>
      </c>
      <c r="L551" s="1">
        <f>SUMIFS('Contrato Flexível Percentual'!$R$2:$R$745,'Contrato Flexível Percentual'!$C$2:$C$745,'Contrato Flexível Prioridade'!F551,'Contrato Flexível Percentual'!$D$2:$D$745,'Contrato Flexível Prioridade'!G551)+SUMIFS('Contrato Firme'!N$2:N$745,'Contrato Firme'!$C$2:$C$745,'Contrato Flexível Prioridade'!F551,'Contrato Flexível Percentual'!$D$2:$D$745,'Contrato Flexível Prioridade'!G551)+'Tela de entrada'!$O$13+'Tela de entrada'!$S$13</f>
        <v>5.1836603258165947</v>
      </c>
      <c r="M551" s="1">
        <f t="shared" si="51"/>
        <v>1.8163396741834053</v>
      </c>
      <c r="N551" s="1">
        <f>IF(D551=1,'Tela de entrada'!$O$14-'Tela de entrada'!$O$13,'Tela de entrada'!$S$14-'Tela de entrada'!$S$13)</f>
        <v>15</v>
      </c>
      <c r="O551" s="1">
        <f t="shared" si="52"/>
        <v>1.8163396741834053</v>
      </c>
      <c r="P551" s="1">
        <f t="shared" si="53"/>
        <v>1.8163396741834053</v>
      </c>
      <c r="Q551" s="1">
        <f>IF(D551=1,'Tela de entrada'!$O$13+P551,'Tela de entrada'!$S$13+P551)</f>
        <v>1.8163396741834053</v>
      </c>
    </row>
    <row r="552" spans="1:17" x14ac:dyDescent="0.25">
      <c r="A552" t="str">
        <f t="shared" si="54"/>
        <v>Contrato 1</v>
      </c>
      <c r="B552" t="str">
        <f t="shared" si="55"/>
        <v>Contrato 1551</v>
      </c>
      <c r="C552">
        <v>1</v>
      </c>
      <c r="D552">
        <v>1</v>
      </c>
      <c r="E552">
        <f>IF(AND(A552='Tela de entrada'!$R$12,'Tela de entrada'!$S$15=1),1,IF(AND(A552='Tela de entrada'!$R$12,'Tela de entrada'!$S$15="",'Tela de entrada'!$O$15=2),1,IF(AND('Tela de entrada'!$R$12='Contrato Flexível Prioridade'!A552,'Tela de entrada'!$S$15="",'Tela de entrada'!$O$15=""),2,IF(AND(A552='Tela de entrada'!$N$12,'Tela de entrada'!$O$15=1),1,IF(AND('Tela de entrada'!$N$12='Contrato Flexível Prioridade'!A552,'Tela de entrada'!$O$15=2),2,IF(AND('Tela de entrada'!$N$12='Contrato Flexível Prioridade'!A552,'Tela de entrada'!$O$15="",'Tela de entrada'!$S$15&lt;&gt;1),1,IF(AND('Tela de entrada'!$N$12='Contrato Flexível Prioridade'!A552,'Tela de entrada'!$S$15=""),1,2)))))))</f>
        <v>1</v>
      </c>
      <c r="F552">
        <v>1</v>
      </c>
      <c r="G552">
        <v>551</v>
      </c>
      <c r="H552">
        <v>1</v>
      </c>
      <c r="I552" s="1">
        <f>INDEX('Tela de entrada'!$C$20:$C$763,MATCH(G552,'Tela de entrada'!$B$20:$B$763,0),1)</f>
        <v>43</v>
      </c>
      <c r="J552">
        <v>0</v>
      </c>
      <c r="K552">
        <f t="shared" si="50"/>
        <v>43</v>
      </c>
      <c r="L552" s="1">
        <f>SUMIFS('Contrato Flexível Percentual'!$R$2:$R$745,'Contrato Flexível Percentual'!$C$2:$C$745,'Contrato Flexível Prioridade'!F552,'Contrato Flexível Percentual'!$D$2:$D$745,'Contrato Flexível Prioridade'!G552)+SUMIFS('Contrato Firme'!N$2:N$745,'Contrato Firme'!$C$2:$C$745,'Contrato Flexível Prioridade'!F552,'Contrato Flexível Percentual'!$D$2:$D$745,'Contrato Flexível Prioridade'!G552)+'Tela de entrada'!$O$13+'Tela de entrada'!$S$13</f>
        <v>23.6</v>
      </c>
      <c r="M552" s="1">
        <f t="shared" si="51"/>
        <v>19.399999999999999</v>
      </c>
      <c r="N552" s="1">
        <f>IF(D552=1,'Tela de entrada'!$O$14-'Tela de entrada'!$O$13,'Tela de entrada'!$S$14-'Tela de entrada'!$S$13)</f>
        <v>15</v>
      </c>
      <c r="O552" s="1">
        <f t="shared" si="52"/>
        <v>19.399999999999999</v>
      </c>
      <c r="P552" s="1">
        <f t="shared" si="53"/>
        <v>15</v>
      </c>
      <c r="Q552" s="1">
        <f>IF(D552=1,'Tela de entrada'!$O$13+P552,'Tela de entrada'!$S$13+P552)</f>
        <v>15</v>
      </c>
    </row>
    <row r="553" spans="1:17" x14ac:dyDescent="0.25">
      <c r="A553" t="str">
        <f t="shared" si="54"/>
        <v>Contrato 1</v>
      </c>
      <c r="B553" t="str">
        <f t="shared" si="55"/>
        <v>Contrato 1552</v>
      </c>
      <c r="C553">
        <v>1</v>
      </c>
      <c r="D553">
        <v>1</v>
      </c>
      <c r="E553">
        <f>IF(AND(A553='Tela de entrada'!$R$12,'Tela de entrada'!$S$15=1),1,IF(AND(A553='Tela de entrada'!$R$12,'Tela de entrada'!$S$15="",'Tela de entrada'!$O$15=2),1,IF(AND('Tela de entrada'!$R$12='Contrato Flexível Prioridade'!A553,'Tela de entrada'!$S$15="",'Tela de entrada'!$O$15=""),2,IF(AND(A553='Tela de entrada'!$N$12,'Tela de entrada'!$O$15=1),1,IF(AND('Tela de entrada'!$N$12='Contrato Flexível Prioridade'!A553,'Tela de entrada'!$O$15=2),2,IF(AND('Tela de entrada'!$N$12='Contrato Flexível Prioridade'!A553,'Tela de entrada'!$O$15="",'Tela de entrada'!$S$15&lt;&gt;1),1,IF(AND('Tela de entrada'!$N$12='Contrato Flexível Prioridade'!A553,'Tela de entrada'!$S$15=""),1,2)))))))</f>
        <v>1</v>
      </c>
      <c r="F553">
        <v>1</v>
      </c>
      <c r="G553">
        <v>552</v>
      </c>
      <c r="H553">
        <v>1</v>
      </c>
      <c r="I553" s="1">
        <f>INDEX('Tela de entrada'!$C$20:$C$763,MATCH(G553,'Tela de entrada'!$B$20:$B$763,0),1)</f>
        <v>23</v>
      </c>
      <c r="J553">
        <v>0</v>
      </c>
      <c r="K553">
        <f t="shared" si="50"/>
        <v>23</v>
      </c>
      <c r="L553" s="1">
        <f>SUMIFS('Contrato Flexível Percentual'!$R$2:$R$745,'Contrato Flexível Percentual'!$C$2:$C$745,'Contrato Flexível Prioridade'!F553,'Contrato Flexível Percentual'!$D$2:$D$745,'Contrato Flexível Prioridade'!G553)+SUMIFS('Contrato Firme'!N$2:N$745,'Contrato Firme'!$C$2:$C$745,'Contrato Flexível Prioridade'!F553,'Contrato Flexível Percentual'!$D$2:$D$745,'Contrato Flexível Prioridade'!G553)+'Tela de entrada'!$O$13+'Tela de entrada'!$S$13</f>
        <v>13.576825594963511</v>
      </c>
      <c r="M553" s="1">
        <f t="shared" si="51"/>
        <v>9.4231744050364892</v>
      </c>
      <c r="N553" s="1">
        <f>IF(D553=1,'Tela de entrada'!$O$14-'Tela de entrada'!$O$13,'Tela de entrada'!$S$14-'Tela de entrada'!$S$13)</f>
        <v>15</v>
      </c>
      <c r="O553" s="1">
        <f t="shared" si="52"/>
        <v>9.4231744050364892</v>
      </c>
      <c r="P553" s="1">
        <f t="shared" si="53"/>
        <v>9.4231744050364892</v>
      </c>
      <c r="Q553" s="1">
        <f>IF(D553=1,'Tela de entrada'!$O$13+P553,'Tela de entrada'!$S$13+P553)</f>
        <v>9.4231744050364892</v>
      </c>
    </row>
    <row r="554" spans="1:17" x14ac:dyDescent="0.25">
      <c r="A554" t="str">
        <f t="shared" si="54"/>
        <v>Contrato 1</v>
      </c>
      <c r="B554" t="str">
        <f t="shared" si="55"/>
        <v>Contrato 1553</v>
      </c>
      <c r="C554">
        <v>1</v>
      </c>
      <c r="D554">
        <v>1</v>
      </c>
      <c r="E554">
        <f>IF(AND(A554='Tela de entrada'!$R$12,'Tela de entrada'!$S$15=1),1,IF(AND(A554='Tela de entrada'!$R$12,'Tela de entrada'!$S$15="",'Tela de entrada'!$O$15=2),1,IF(AND('Tela de entrada'!$R$12='Contrato Flexível Prioridade'!A554,'Tela de entrada'!$S$15="",'Tela de entrada'!$O$15=""),2,IF(AND(A554='Tela de entrada'!$N$12,'Tela de entrada'!$O$15=1),1,IF(AND('Tela de entrada'!$N$12='Contrato Flexível Prioridade'!A554,'Tela de entrada'!$O$15=2),2,IF(AND('Tela de entrada'!$N$12='Contrato Flexível Prioridade'!A554,'Tela de entrada'!$O$15="",'Tela de entrada'!$S$15&lt;&gt;1),1,IF(AND('Tela de entrada'!$N$12='Contrato Flexível Prioridade'!A554,'Tela de entrada'!$S$15=""),1,2)))))))</f>
        <v>1</v>
      </c>
      <c r="F554">
        <v>1</v>
      </c>
      <c r="G554">
        <v>553</v>
      </c>
      <c r="H554">
        <v>1</v>
      </c>
      <c r="I554" s="1">
        <f>INDEX('Tela de entrada'!$C$20:$C$763,MATCH(G554,'Tela de entrada'!$B$20:$B$763,0),1)</f>
        <v>49</v>
      </c>
      <c r="J554">
        <v>0</v>
      </c>
      <c r="K554">
        <f t="shared" si="50"/>
        <v>49</v>
      </c>
      <c r="L554" s="1">
        <f>SUMIFS('Contrato Flexível Percentual'!$R$2:$R$745,'Contrato Flexível Percentual'!$C$2:$C$745,'Contrato Flexível Prioridade'!F554,'Contrato Flexível Percentual'!$D$2:$D$745,'Contrato Flexível Prioridade'!G554)+SUMIFS('Contrato Firme'!N$2:N$745,'Contrato Firme'!$C$2:$C$745,'Contrato Flexível Prioridade'!F554,'Contrato Flexível Percentual'!$D$2:$D$745,'Contrato Flexível Prioridade'!G554)+'Tela de entrada'!$O$13+'Tela de entrada'!$S$13</f>
        <v>24.799999999999997</v>
      </c>
      <c r="M554" s="1">
        <f t="shared" si="51"/>
        <v>24.200000000000003</v>
      </c>
      <c r="N554" s="1">
        <f>IF(D554=1,'Tela de entrada'!$O$14-'Tela de entrada'!$O$13,'Tela de entrada'!$S$14-'Tela de entrada'!$S$13)</f>
        <v>15</v>
      </c>
      <c r="O554" s="1">
        <f t="shared" si="52"/>
        <v>24.200000000000003</v>
      </c>
      <c r="P554" s="1">
        <f t="shared" si="53"/>
        <v>15</v>
      </c>
      <c r="Q554" s="1">
        <f>IF(D554=1,'Tela de entrada'!$O$13+P554,'Tela de entrada'!$S$13+P554)</f>
        <v>15</v>
      </c>
    </row>
    <row r="555" spans="1:17" x14ac:dyDescent="0.25">
      <c r="A555" t="str">
        <f t="shared" si="54"/>
        <v>Contrato 1</v>
      </c>
      <c r="B555" t="str">
        <f t="shared" si="55"/>
        <v>Contrato 1554</v>
      </c>
      <c r="C555">
        <v>1</v>
      </c>
      <c r="D555">
        <v>1</v>
      </c>
      <c r="E555">
        <f>IF(AND(A555='Tela de entrada'!$R$12,'Tela de entrada'!$S$15=1),1,IF(AND(A555='Tela de entrada'!$R$12,'Tela de entrada'!$S$15="",'Tela de entrada'!$O$15=2),1,IF(AND('Tela de entrada'!$R$12='Contrato Flexível Prioridade'!A555,'Tela de entrada'!$S$15="",'Tela de entrada'!$O$15=""),2,IF(AND(A555='Tela de entrada'!$N$12,'Tela de entrada'!$O$15=1),1,IF(AND('Tela de entrada'!$N$12='Contrato Flexível Prioridade'!A555,'Tela de entrada'!$O$15=2),2,IF(AND('Tela de entrada'!$N$12='Contrato Flexível Prioridade'!A555,'Tela de entrada'!$O$15="",'Tela de entrada'!$S$15&lt;&gt;1),1,IF(AND('Tela de entrada'!$N$12='Contrato Flexível Prioridade'!A555,'Tela de entrada'!$S$15=""),1,2)))))))</f>
        <v>1</v>
      </c>
      <c r="F555">
        <v>1</v>
      </c>
      <c r="G555">
        <v>554</v>
      </c>
      <c r="H555">
        <v>1</v>
      </c>
      <c r="I555" s="1">
        <f>INDEX('Tela de entrada'!$C$20:$C$763,MATCH(G555,'Tela de entrada'!$B$20:$B$763,0),1)</f>
        <v>31</v>
      </c>
      <c r="J555">
        <v>0</v>
      </c>
      <c r="K555">
        <f t="shared" si="50"/>
        <v>31</v>
      </c>
      <c r="L555" s="1">
        <f>SUMIFS('Contrato Flexível Percentual'!$R$2:$R$745,'Contrato Flexível Percentual'!$C$2:$C$745,'Contrato Flexível Prioridade'!F555,'Contrato Flexível Percentual'!$D$2:$D$745,'Contrato Flexível Prioridade'!G555)+SUMIFS('Contrato Firme'!N$2:N$745,'Contrato Firme'!$C$2:$C$745,'Contrato Flexível Prioridade'!F555,'Contrato Flexível Percentual'!$D$2:$D$745,'Contrato Flexível Prioridade'!G555)+'Tela de entrada'!$O$13+'Tela de entrada'!$S$13</f>
        <v>17.958477834160995</v>
      </c>
      <c r="M555" s="1">
        <f t="shared" si="51"/>
        <v>13.041522165839005</v>
      </c>
      <c r="N555" s="1">
        <f>IF(D555=1,'Tela de entrada'!$O$14-'Tela de entrada'!$O$13,'Tela de entrada'!$S$14-'Tela de entrada'!$S$13)</f>
        <v>15</v>
      </c>
      <c r="O555" s="1">
        <f t="shared" si="52"/>
        <v>13.041522165839005</v>
      </c>
      <c r="P555" s="1">
        <f t="shared" si="53"/>
        <v>13.041522165839005</v>
      </c>
      <c r="Q555" s="1">
        <f>IF(D555=1,'Tela de entrada'!$O$13+P555,'Tela de entrada'!$S$13+P555)</f>
        <v>13.041522165839005</v>
      </c>
    </row>
    <row r="556" spans="1:17" x14ac:dyDescent="0.25">
      <c r="A556" t="str">
        <f t="shared" si="54"/>
        <v>Contrato 1</v>
      </c>
      <c r="B556" t="str">
        <f t="shared" si="55"/>
        <v>Contrato 1555</v>
      </c>
      <c r="C556">
        <v>1</v>
      </c>
      <c r="D556">
        <v>1</v>
      </c>
      <c r="E556">
        <f>IF(AND(A556='Tela de entrada'!$R$12,'Tela de entrada'!$S$15=1),1,IF(AND(A556='Tela de entrada'!$R$12,'Tela de entrada'!$S$15="",'Tela de entrada'!$O$15=2),1,IF(AND('Tela de entrada'!$R$12='Contrato Flexível Prioridade'!A556,'Tela de entrada'!$S$15="",'Tela de entrada'!$O$15=""),2,IF(AND(A556='Tela de entrada'!$N$12,'Tela de entrada'!$O$15=1),1,IF(AND('Tela de entrada'!$N$12='Contrato Flexível Prioridade'!A556,'Tela de entrada'!$O$15=2),2,IF(AND('Tela de entrada'!$N$12='Contrato Flexível Prioridade'!A556,'Tela de entrada'!$O$15="",'Tela de entrada'!$S$15&lt;&gt;1),1,IF(AND('Tela de entrada'!$N$12='Contrato Flexível Prioridade'!A556,'Tela de entrada'!$S$15=""),1,2)))))))</f>
        <v>1</v>
      </c>
      <c r="F556">
        <v>1</v>
      </c>
      <c r="G556">
        <v>555</v>
      </c>
      <c r="H556">
        <v>1</v>
      </c>
      <c r="I556" s="1">
        <f>INDEX('Tela de entrada'!$C$20:$C$763,MATCH(G556,'Tela de entrada'!$B$20:$B$763,0),1)</f>
        <v>46</v>
      </c>
      <c r="J556">
        <v>0</v>
      </c>
      <c r="K556">
        <f t="shared" si="50"/>
        <v>46</v>
      </c>
      <c r="L556" s="1">
        <f>SUMIFS('Contrato Flexível Percentual'!$R$2:$R$745,'Contrato Flexível Percentual'!$C$2:$C$745,'Contrato Flexível Prioridade'!F556,'Contrato Flexível Percentual'!$D$2:$D$745,'Contrato Flexível Prioridade'!G556)+SUMIFS('Contrato Firme'!N$2:N$745,'Contrato Firme'!$C$2:$C$745,'Contrato Flexível Prioridade'!F556,'Contrato Flexível Percentual'!$D$2:$D$745,'Contrato Flexível Prioridade'!G556)+'Tela de entrada'!$O$13+'Tela de entrada'!$S$13</f>
        <v>24.2</v>
      </c>
      <c r="M556" s="1">
        <f t="shared" si="51"/>
        <v>21.8</v>
      </c>
      <c r="N556" s="1">
        <f>IF(D556=1,'Tela de entrada'!$O$14-'Tela de entrada'!$O$13,'Tela de entrada'!$S$14-'Tela de entrada'!$S$13)</f>
        <v>15</v>
      </c>
      <c r="O556" s="1">
        <f t="shared" si="52"/>
        <v>21.8</v>
      </c>
      <c r="P556" s="1">
        <f t="shared" si="53"/>
        <v>15</v>
      </c>
      <c r="Q556" s="1">
        <f>IF(D556=1,'Tela de entrada'!$O$13+P556,'Tela de entrada'!$S$13+P556)</f>
        <v>15</v>
      </c>
    </row>
    <row r="557" spans="1:17" x14ac:dyDescent="0.25">
      <c r="A557" t="str">
        <f t="shared" si="54"/>
        <v>Contrato 1</v>
      </c>
      <c r="B557" t="str">
        <f t="shared" si="55"/>
        <v>Contrato 1556</v>
      </c>
      <c r="C557">
        <v>1</v>
      </c>
      <c r="D557">
        <v>1</v>
      </c>
      <c r="E557">
        <f>IF(AND(A557='Tela de entrada'!$R$12,'Tela de entrada'!$S$15=1),1,IF(AND(A557='Tela de entrada'!$R$12,'Tela de entrada'!$S$15="",'Tela de entrada'!$O$15=2),1,IF(AND('Tela de entrada'!$R$12='Contrato Flexível Prioridade'!A557,'Tela de entrada'!$S$15="",'Tela de entrada'!$O$15=""),2,IF(AND(A557='Tela de entrada'!$N$12,'Tela de entrada'!$O$15=1),1,IF(AND('Tela de entrada'!$N$12='Contrato Flexível Prioridade'!A557,'Tela de entrada'!$O$15=2),2,IF(AND('Tela de entrada'!$N$12='Contrato Flexível Prioridade'!A557,'Tela de entrada'!$O$15="",'Tela de entrada'!$S$15&lt;&gt;1),1,IF(AND('Tela de entrada'!$N$12='Contrato Flexível Prioridade'!A557,'Tela de entrada'!$S$15=""),1,2)))))))</f>
        <v>1</v>
      </c>
      <c r="F557">
        <v>1</v>
      </c>
      <c r="G557">
        <v>556</v>
      </c>
      <c r="H557">
        <v>1</v>
      </c>
      <c r="I557" s="1">
        <f>INDEX('Tela de entrada'!$C$20:$C$763,MATCH(G557,'Tela de entrada'!$B$20:$B$763,0),1)</f>
        <v>20</v>
      </c>
      <c r="J557">
        <v>0</v>
      </c>
      <c r="K557">
        <f t="shared" si="50"/>
        <v>20</v>
      </c>
      <c r="L557" s="1">
        <f>SUMIFS('Contrato Flexível Percentual'!$R$2:$R$745,'Contrato Flexível Percentual'!$C$2:$C$745,'Contrato Flexível Prioridade'!F557,'Contrato Flexível Percentual'!$D$2:$D$745,'Contrato Flexível Prioridade'!G557)+SUMIFS('Contrato Firme'!N$2:N$745,'Contrato Firme'!$C$2:$C$745,'Contrato Flexível Prioridade'!F557,'Contrato Flexível Percentual'!$D$2:$D$745,'Contrato Flexível Prioridade'!G557)+'Tela de entrada'!$O$13+'Tela de entrada'!$S$13</f>
        <v>11.933706005264455</v>
      </c>
      <c r="M557" s="1">
        <f t="shared" si="51"/>
        <v>8.0662939947355454</v>
      </c>
      <c r="N557" s="1">
        <f>IF(D557=1,'Tela de entrada'!$O$14-'Tela de entrada'!$O$13,'Tela de entrada'!$S$14-'Tela de entrada'!$S$13)</f>
        <v>15</v>
      </c>
      <c r="O557" s="1">
        <f t="shared" si="52"/>
        <v>8.0662939947355454</v>
      </c>
      <c r="P557" s="1">
        <f t="shared" si="53"/>
        <v>8.0662939947355454</v>
      </c>
      <c r="Q557" s="1">
        <f>IF(D557=1,'Tela de entrada'!$O$13+P557,'Tela de entrada'!$S$13+P557)</f>
        <v>8.0662939947355454</v>
      </c>
    </row>
    <row r="558" spans="1:17" x14ac:dyDescent="0.25">
      <c r="A558" t="str">
        <f t="shared" si="54"/>
        <v>Contrato 1</v>
      </c>
      <c r="B558" t="str">
        <f t="shared" si="55"/>
        <v>Contrato 1557</v>
      </c>
      <c r="C558">
        <v>1</v>
      </c>
      <c r="D558">
        <v>1</v>
      </c>
      <c r="E558">
        <f>IF(AND(A558='Tela de entrada'!$R$12,'Tela de entrada'!$S$15=1),1,IF(AND(A558='Tela de entrada'!$R$12,'Tela de entrada'!$S$15="",'Tela de entrada'!$O$15=2),1,IF(AND('Tela de entrada'!$R$12='Contrato Flexível Prioridade'!A558,'Tela de entrada'!$S$15="",'Tela de entrada'!$O$15=""),2,IF(AND(A558='Tela de entrada'!$N$12,'Tela de entrada'!$O$15=1),1,IF(AND('Tela de entrada'!$N$12='Contrato Flexível Prioridade'!A558,'Tela de entrada'!$O$15=2),2,IF(AND('Tela de entrada'!$N$12='Contrato Flexível Prioridade'!A558,'Tela de entrada'!$O$15="",'Tela de entrada'!$S$15&lt;&gt;1),1,IF(AND('Tela de entrada'!$N$12='Contrato Flexível Prioridade'!A558,'Tela de entrada'!$S$15=""),1,2)))))))</f>
        <v>1</v>
      </c>
      <c r="F558">
        <v>1</v>
      </c>
      <c r="G558">
        <v>557</v>
      </c>
      <c r="H558">
        <v>1</v>
      </c>
      <c r="I558" s="1">
        <f>INDEX('Tela de entrada'!$C$20:$C$763,MATCH(G558,'Tela de entrada'!$B$20:$B$763,0),1)</f>
        <v>33</v>
      </c>
      <c r="J558">
        <v>0</v>
      </c>
      <c r="K558">
        <f t="shared" si="50"/>
        <v>33</v>
      </c>
      <c r="L558" s="1">
        <f>SUMIFS('Contrato Flexível Percentual'!$R$2:$R$745,'Contrato Flexível Percentual'!$C$2:$C$745,'Contrato Flexível Prioridade'!F558,'Contrato Flexível Percentual'!$D$2:$D$745,'Contrato Flexível Prioridade'!G558)+SUMIFS('Contrato Firme'!N$2:N$745,'Contrato Firme'!$C$2:$C$745,'Contrato Flexível Prioridade'!F558,'Contrato Flexível Percentual'!$D$2:$D$745,'Contrato Flexível Prioridade'!G558)+'Tela de entrada'!$O$13+'Tela de entrada'!$S$13</f>
        <v>19.053890893960364</v>
      </c>
      <c r="M558" s="1">
        <f t="shared" si="51"/>
        <v>13.946109106039636</v>
      </c>
      <c r="N558" s="1">
        <f>IF(D558=1,'Tela de entrada'!$O$14-'Tela de entrada'!$O$13,'Tela de entrada'!$S$14-'Tela de entrada'!$S$13)</f>
        <v>15</v>
      </c>
      <c r="O558" s="1">
        <f t="shared" si="52"/>
        <v>13.946109106039636</v>
      </c>
      <c r="P558" s="1">
        <f t="shared" si="53"/>
        <v>13.946109106039636</v>
      </c>
      <c r="Q558" s="1">
        <f>IF(D558=1,'Tela de entrada'!$O$13+P558,'Tela de entrada'!$S$13+P558)</f>
        <v>13.946109106039636</v>
      </c>
    </row>
    <row r="559" spans="1:17" x14ac:dyDescent="0.25">
      <c r="A559" t="str">
        <f t="shared" si="54"/>
        <v>Contrato 1</v>
      </c>
      <c r="B559" t="str">
        <f t="shared" si="55"/>
        <v>Contrato 1558</v>
      </c>
      <c r="C559">
        <v>1</v>
      </c>
      <c r="D559">
        <v>1</v>
      </c>
      <c r="E559">
        <f>IF(AND(A559='Tela de entrada'!$R$12,'Tela de entrada'!$S$15=1),1,IF(AND(A559='Tela de entrada'!$R$12,'Tela de entrada'!$S$15="",'Tela de entrada'!$O$15=2),1,IF(AND('Tela de entrada'!$R$12='Contrato Flexível Prioridade'!A559,'Tela de entrada'!$S$15="",'Tela de entrada'!$O$15=""),2,IF(AND(A559='Tela de entrada'!$N$12,'Tela de entrada'!$O$15=1),1,IF(AND('Tela de entrada'!$N$12='Contrato Flexível Prioridade'!A559,'Tela de entrada'!$O$15=2),2,IF(AND('Tela de entrada'!$N$12='Contrato Flexível Prioridade'!A559,'Tela de entrada'!$O$15="",'Tela de entrada'!$S$15&lt;&gt;1),1,IF(AND('Tela de entrada'!$N$12='Contrato Flexível Prioridade'!A559,'Tela de entrada'!$S$15=""),1,2)))))))</f>
        <v>1</v>
      </c>
      <c r="F559">
        <v>1</v>
      </c>
      <c r="G559">
        <v>558</v>
      </c>
      <c r="H559">
        <v>1</v>
      </c>
      <c r="I559" s="1">
        <f>INDEX('Tela de entrada'!$C$20:$C$763,MATCH(G559,'Tela de entrada'!$B$20:$B$763,0),1)</f>
        <v>11</v>
      </c>
      <c r="J559">
        <v>0</v>
      </c>
      <c r="K559">
        <f t="shared" si="50"/>
        <v>11</v>
      </c>
      <c r="L559" s="1">
        <f>SUMIFS('Contrato Flexível Percentual'!$R$2:$R$745,'Contrato Flexível Percentual'!$C$2:$C$745,'Contrato Flexível Prioridade'!F559,'Contrato Flexível Percentual'!$D$2:$D$745,'Contrato Flexível Prioridade'!G559)+SUMIFS('Contrato Firme'!N$2:N$745,'Contrato Firme'!$C$2:$C$745,'Contrato Flexível Prioridade'!F559,'Contrato Flexível Percentual'!$D$2:$D$745,'Contrato Flexível Prioridade'!G559)+'Tela de entrada'!$O$13+'Tela de entrada'!$S$13</f>
        <v>7.0043472361672849</v>
      </c>
      <c r="M559" s="1">
        <f t="shared" si="51"/>
        <v>3.9956527638327151</v>
      </c>
      <c r="N559" s="1">
        <f>IF(D559=1,'Tela de entrada'!$O$14-'Tela de entrada'!$O$13,'Tela de entrada'!$S$14-'Tela de entrada'!$S$13)</f>
        <v>15</v>
      </c>
      <c r="O559" s="1">
        <f t="shared" si="52"/>
        <v>3.9956527638327151</v>
      </c>
      <c r="P559" s="1">
        <f t="shared" si="53"/>
        <v>3.9956527638327151</v>
      </c>
      <c r="Q559" s="1">
        <f>IF(D559=1,'Tela de entrada'!$O$13+P559,'Tela de entrada'!$S$13+P559)</f>
        <v>3.9956527638327151</v>
      </c>
    </row>
    <row r="560" spans="1:17" x14ac:dyDescent="0.25">
      <c r="A560" t="str">
        <f t="shared" si="54"/>
        <v>Contrato 1</v>
      </c>
      <c r="B560" t="str">
        <f t="shared" si="55"/>
        <v>Contrato 1559</v>
      </c>
      <c r="C560">
        <v>1</v>
      </c>
      <c r="D560">
        <v>1</v>
      </c>
      <c r="E560">
        <f>IF(AND(A560='Tela de entrada'!$R$12,'Tela de entrada'!$S$15=1),1,IF(AND(A560='Tela de entrada'!$R$12,'Tela de entrada'!$S$15="",'Tela de entrada'!$O$15=2),1,IF(AND('Tela de entrada'!$R$12='Contrato Flexível Prioridade'!A560,'Tela de entrada'!$S$15="",'Tela de entrada'!$O$15=""),2,IF(AND(A560='Tela de entrada'!$N$12,'Tela de entrada'!$O$15=1),1,IF(AND('Tela de entrada'!$N$12='Contrato Flexível Prioridade'!A560,'Tela de entrada'!$O$15=2),2,IF(AND('Tela de entrada'!$N$12='Contrato Flexível Prioridade'!A560,'Tela de entrada'!$O$15="",'Tela de entrada'!$S$15&lt;&gt;1),1,IF(AND('Tela de entrada'!$N$12='Contrato Flexível Prioridade'!A560,'Tela de entrada'!$S$15=""),1,2)))))))</f>
        <v>1</v>
      </c>
      <c r="F560">
        <v>1</v>
      </c>
      <c r="G560">
        <v>559</v>
      </c>
      <c r="H560">
        <v>1</v>
      </c>
      <c r="I560" s="1">
        <f>INDEX('Tela de entrada'!$C$20:$C$763,MATCH(G560,'Tela de entrada'!$B$20:$B$763,0),1)</f>
        <v>29</v>
      </c>
      <c r="J560">
        <v>0</v>
      </c>
      <c r="K560">
        <f t="shared" si="50"/>
        <v>29</v>
      </c>
      <c r="L560" s="1">
        <f>SUMIFS('Contrato Flexível Percentual'!$R$2:$R$745,'Contrato Flexível Percentual'!$C$2:$C$745,'Contrato Flexível Prioridade'!F560,'Contrato Flexível Percentual'!$D$2:$D$745,'Contrato Flexível Prioridade'!G560)+SUMIFS('Contrato Firme'!N$2:N$745,'Contrato Firme'!$C$2:$C$745,'Contrato Flexível Prioridade'!F560,'Contrato Flexível Percentual'!$D$2:$D$745,'Contrato Flexível Prioridade'!G560)+'Tela de entrada'!$O$13+'Tela de entrada'!$S$13</f>
        <v>16.863064774361622</v>
      </c>
      <c r="M560" s="1">
        <f t="shared" si="51"/>
        <v>12.136935225638378</v>
      </c>
      <c r="N560" s="1">
        <f>IF(D560=1,'Tela de entrada'!$O$14-'Tela de entrada'!$O$13,'Tela de entrada'!$S$14-'Tela de entrada'!$S$13)</f>
        <v>15</v>
      </c>
      <c r="O560" s="1">
        <f t="shared" si="52"/>
        <v>12.136935225638378</v>
      </c>
      <c r="P560" s="1">
        <f t="shared" si="53"/>
        <v>12.136935225638378</v>
      </c>
      <c r="Q560" s="1">
        <f>IF(D560=1,'Tela de entrada'!$O$13+P560,'Tela de entrada'!$S$13+P560)</f>
        <v>12.136935225638378</v>
      </c>
    </row>
    <row r="561" spans="1:17" x14ac:dyDescent="0.25">
      <c r="A561" t="str">
        <f t="shared" si="54"/>
        <v>Contrato 1</v>
      </c>
      <c r="B561" t="str">
        <f t="shared" si="55"/>
        <v>Contrato 1560</v>
      </c>
      <c r="C561">
        <v>1</v>
      </c>
      <c r="D561">
        <v>1</v>
      </c>
      <c r="E561">
        <f>IF(AND(A561='Tela de entrada'!$R$12,'Tela de entrada'!$S$15=1),1,IF(AND(A561='Tela de entrada'!$R$12,'Tela de entrada'!$S$15="",'Tela de entrada'!$O$15=2),1,IF(AND('Tela de entrada'!$R$12='Contrato Flexível Prioridade'!A561,'Tela de entrada'!$S$15="",'Tela de entrada'!$O$15=""),2,IF(AND(A561='Tela de entrada'!$N$12,'Tela de entrada'!$O$15=1),1,IF(AND('Tela de entrada'!$N$12='Contrato Flexível Prioridade'!A561,'Tela de entrada'!$O$15=2),2,IF(AND('Tela de entrada'!$N$12='Contrato Flexível Prioridade'!A561,'Tela de entrada'!$O$15="",'Tela de entrada'!$S$15&lt;&gt;1),1,IF(AND('Tela de entrada'!$N$12='Contrato Flexível Prioridade'!A561,'Tela de entrada'!$S$15=""),1,2)))))))</f>
        <v>1</v>
      </c>
      <c r="F561">
        <v>1</v>
      </c>
      <c r="G561">
        <v>560</v>
      </c>
      <c r="H561">
        <v>1</v>
      </c>
      <c r="I561" s="1">
        <f>INDEX('Tela de entrada'!$C$20:$C$763,MATCH(G561,'Tela de entrada'!$B$20:$B$763,0),1)</f>
        <v>26</v>
      </c>
      <c r="J561">
        <v>0</v>
      </c>
      <c r="K561">
        <f t="shared" si="50"/>
        <v>26</v>
      </c>
      <c r="L561" s="1">
        <f>SUMIFS('Contrato Flexível Percentual'!$R$2:$R$745,'Contrato Flexível Percentual'!$C$2:$C$745,'Contrato Flexível Prioridade'!F561,'Contrato Flexível Percentual'!$D$2:$D$745,'Contrato Flexível Prioridade'!G561)+SUMIFS('Contrato Firme'!N$2:N$745,'Contrato Firme'!$C$2:$C$745,'Contrato Flexível Prioridade'!F561,'Contrato Flexível Percentual'!$D$2:$D$745,'Contrato Flexível Prioridade'!G561)+'Tela de entrada'!$O$13+'Tela de entrada'!$S$13</f>
        <v>15.219945184662567</v>
      </c>
      <c r="M561" s="1">
        <f t="shared" si="51"/>
        <v>10.780054815337433</v>
      </c>
      <c r="N561" s="1">
        <f>IF(D561=1,'Tela de entrada'!$O$14-'Tela de entrada'!$O$13,'Tela de entrada'!$S$14-'Tela de entrada'!$S$13)</f>
        <v>15</v>
      </c>
      <c r="O561" s="1">
        <f t="shared" si="52"/>
        <v>10.780054815337433</v>
      </c>
      <c r="P561" s="1">
        <f t="shared" si="53"/>
        <v>10.780054815337433</v>
      </c>
      <c r="Q561" s="1">
        <f>IF(D561=1,'Tela de entrada'!$O$13+P561,'Tela de entrada'!$S$13+P561)</f>
        <v>10.780054815337433</v>
      </c>
    </row>
    <row r="562" spans="1:17" x14ac:dyDescent="0.25">
      <c r="A562" t="str">
        <f t="shared" si="54"/>
        <v>Contrato 1</v>
      </c>
      <c r="B562" t="str">
        <f t="shared" si="55"/>
        <v>Contrato 1561</v>
      </c>
      <c r="C562">
        <v>1</v>
      </c>
      <c r="D562">
        <v>1</v>
      </c>
      <c r="E562">
        <f>IF(AND(A562='Tela de entrada'!$R$12,'Tela de entrada'!$S$15=1),1,IF(AND(A562='Tela de entrada'!$R$12,'Tela de entrada'!$S$15="",'Tela de entrada'!$O$15=2),1,IF(AND('Tela de entrada'!$R$12='Contrato Flexível Prioridade'!A562,'Tela de entrada'!$S$15="",'Tela de entrada'!$O$15=""),2,IF(AND(A562='Tela de entrada'!$N$12,'Tela de entrada'!$O$15=1),1,IF(AND('Tela de entrada'!$N$12='Contrato Flexível Prioridade'!A562,'Tela de entrada'!$O$15=2),2,IF(AND('Tela de entrada'!$N$12='Contrato Flexível Prioridade'!A562,'Tela de entrada'!$O$15="",'Tela de entrada'!$S$15&lt;&gt;1),1,IF(AND('Tela de entrada'!$N$12='Contrato Flexível Prioridade'!A562,'Tela de entrada'!$S$15=""),1,2)))))))</f>
        <v>1</v>
      </c>
      <c r="F562">
        <v>1</v>
      </c>
      <c r="G562">
        <v>561</v>
      </c>
      <c r="H562">
        <v>1</v>
      </c>
      <c r="I562" s="1">
        <f>INDEX('Tela de entrada'!$C$20:$C$763,MATCH(G562,'Tela de entrada'!$B$20:$B$763,0),1)</f>
        <v>8</v>
      </c>
      <c r="J562">
        <v>0</v>
      </c>
      <c r="K562">
        <f t="shared" si="50"/>
        <v>8</v>
      </c>
      <c r="L562" s="1">
        <f>SUMIFS('Contrato Flexível Percentual'!$R$2:$R$745,'Contrato Flexível Percentual'!$C$2:$C$745,'Contrato Flexível Prioridade'!F562,'Contrato Flexível Percentual'!$D$2:$D$745,'Contrato Flexível Prioridade'!G562)+SUMIFS('Contrato Firme'!N$2:N$745,'Contrato Firme'!$C$2:$C$745,'Contrato Flexível Prioridade'!F562,'Contrato Flexível Percentual'!$D$2:$D$745,'Contrato Flexível Prioridade'!G562)+'Tela de entrada'!$O$13+'Tela de entrada'!$S$13</f>
        <v>5.3836603258165949</v>
      </c>
      <c r="M562" s="1">
        <f t="shared" si="51"/>
        <v>2.6163396741834051</v>
      </c>
      <c r="N562" s="1">
        <f>IF(D562=1,'Tela de entrada'!$O$14-'Tela de entrada'!$O$13,'Tela de entrada'!$S$14-'Tela de entrada'!$S$13)</f>
        <v>15</v>
      </c>
      <c r="O562" s="1">
        <f t="shared" si="52"/>
        <v>2.6163396741834051</v>
      </c>
      <c r="P562" s="1">
        <f t="shared" si="53"/>
        <v>2.6163396741834051</v>
      </c>
      <c r="Q562" s="1">
        <f>IF(D562=1,'Tela de entrada'!$O$13+P562,'Tela de entrada'!$S$13+P562)</f>
        <v>2.6163396741834051</v>
      </c>
    </row>
    <row r="563" spans="1:17" x14ac:dyDescent="0.25">
      <c r="A563" t="str">
        <f t="shared" si="54"/>
        <v>Contrato 1</v>
      </c>
      <c r="B563" t="str">
        <f t="shared" si="55"/>
        <v>Contrato 1562</v>
      </c>
      <c r="C563">
        <v>1</v>
      </c>
      <c r="D563">
        <v>1</v>
      </c>
      <c r="E563">
        <f>IF(AND(A563='Tela de entrada'!$R$12,'Tela de entrada'!$S$15=1),1,IF(AND(A563='Tela de entrada'!$R$12,'Tela de entrada'!$S$15="",'Tela de entrada'!$O$15=2),1,IF(AND('Tela de entrada'!$R$12='Contrato Flexível Prioridade'!A563,'Tela de entrada'!$S$15="",'Tela de entrada'!$O$15=""),2,IF(AND(A563='Tela de entrada'!$N$12,'Tela de entrada'!$O$15=1),1,IF(AND('Tela de entrada'!$N$12='Contrato Flexível Prioridade'!A563,'Tela de entrada'!$O$15=2),2,IF(AND('Tela de entrada'!$N$12='Contrato Flexível Prioridade'!A563,'Tela de entrada'!$O$15="",'Tela de entrada'!$S$15&lt;&gt;1),1,IF(AND('Tela de entrada'!$N$12='Contrato Flexível Prioridade'!A563,'Tela de entrada'!$S$15=""),1,2)))))))</f>
        <v>1</v>
      </c>
      <c r="F563">
        <v>1</v>
      </c>
      <c r="G563">
        <v>562</v>
      </c>
      <c r="H563">
        <v>1</v>
      </c>
      <c r="I563" s="1">
        <f>INDEX('Tela de entrada'!$C$20:$C$763,MATCH(G563,'Tela de entrada'!$B$20:$B$763,0),1)</f>
        <v>49</v>
      </c>
      <c r="J563">
        <v>0</v>
      </c>
      <c r="K563">
        <f t="shared" si="50"/>
        <v>49</v>
      </c>
      <c r="L563" s="1">
        <f>SUMIFS('Contrato Flexível Percentual'!$R$2:$R$745,'Contrato Flexível Percentual'!$C$2:$C$745,'Contrato Flexível Prioridade'!F563,'Contrato Flexível Percentual'!$D$2:$D$745,'Contrato Flexível Prioridade'!G563)+SUMIFS('Contrato Firme'!N$2:N$745,'Contrato Firme'!$C$2:$C$745,'Contrato Flexível Prioridade'!F563,'Contrato Flexível Percentual'!$D$2:$D$745,'Contrato Flexível Prioridade'!G563)+'Tela de entrada'!$O$13+'Tela de entrada'!$S$13</f>
        <v>24.799999999999997</v>
      </c>
      <c r="M563" s="1">
        <f t="shared" si="51"/>
        <v>24.200000000000003</v>
      </c>
      <c r="N563" s="1">
        <f>IF(D563=1,'Tela de entrada'!$O$14-'Tela de entrada'!$O$13,'Tela de entrada'!$S$14-'Tela de entrada'!$S$13)</f>
        <v>15</v>
      </c>
      <c r="O563" s="1">
        <f t="shared" si="52"/>
        <v>24.200000000000003</v>
      </c>
      <c r="P563" s="1">
        <f t="shared" si="53"/>
        <v>15</v>
      </c>
      <c r="Q563" s="1">
        <f>IF(D563=1,'Tela de entrada'!$O$13+P563,'Tela de entrada'!$S$13+P563)</f>
        <v>15</v>
      </c>
    </row>
    <row r="564" spans="1:17" x14ac:dyDescent="0.25">
      <c r="A564" t="str">
        <f t="shared" si="54"/>
        <v>Contrato 1</v>
      </c>
      <c r="B564" t="str">
        <f t="shared" si="55"/>
        <v>Contrato 1563</v>
      </c>
      <c r="C564">
        <v>1</v>
      </c>
      <c r="D564">
        <v>1</v>
      </c>
      <c r="E564">
        <f>IF(AND(A564='Tela de entrada'!$R$12,'Tela de entrada'!$S$15=1),1,IF(AND(A564='Tela de entrada'!$R$12,'Tela de entrada'!$S$15="",'Tela de entrada'!$O$15=2),1,IF(AND('Tela de entrada'!$R$12='Contrato Flexível Prioridade'!A564,'Tela de entrada'!$S$15="",'Tela de entrada'!$O$15=""),2,IF(AND(A564='Tela de entrada'!$N$12,'Tela de entrada'!$O$15=1),1,IF(AND('Tela de entrada'!$N$12='Contrato Flexível Prioridade'!A564,'Tela de entrada'!$O$15=2),2,IF(AND('Tela de entrada'!$N$12='Contrato Flexível Prioridade'!A564,'Tela de entrada'!$O$15="",'Tela de entrada'!$S$15&lt;&gt;1),1,IF(AND('Tela de entrada'!$N$12='Contrato Flexível Prioridade'!A564,'Tela de entrada'!$S$15=""),1,2)))))))</f>
        <v>1</v>
      </c>
      <c r="F564">
        <v>1</v>
      </c>
      <c r="G564">
        <v>563</v>
      </c>
      <c r="H564">
        <v>1</v>
      </c>
      <c r="I564" s="1">
        <f>INDEX('Tela de entrada'!$C$20:$C$763,MATCH(G564,'Tela de entrada'!$B$20:$B$763,0),1)</f>
        <v>17</v>
      </c>
      <c r="J564">
        <v>0</v>
      </c>
      <c r="K564">
        <f t="shared" si="50"/>
        <v>17</v>
      </c>
      <c r="L564" s="1">
        <f>SUMIFS('Contrato Flexível Percentual'!$R$2:$R$745,'Contrato Flexível Percentual'!$C$2:$C$745,'Contrato Flexível Prioridade'!F564,'Contrato Flexível Percentual'!$D$2:$D$745,'Contrato Flexível Prioridade'!G564)+SUMIFS('Contrato Firme'!N$2:N$745,'Contrato Firme'!$C$2:$C$745,'Contrato Flexível Prioridade'!F564,'Contrato Flexível Percentual'!$D$2:$D$745,'Contrato Flexível Prioridade'!G564)+'Tela de entrada'!$O$13+'Tela de entrada'!$S$13</f>
        <v>10.290586415565398</v>
      </c>
      <c r="M564" s="1">
        <f t="shared" si="51"/>
        <v>6.7094135844346017</v>
      </c>
      <c r="N564" s="1">
        <f>IF(D564=1,'Tela de entrada'!$O$14-'Tela de entrada'!$O$13,'Tela de entrada'!$S$14-'Tela de entrada'!$S$13)</f>
        <v>15</v>
      </c>
      <c r="O564" s="1">
        <f t="shared" si="52"/>
        <v>6.7094135844346017</v>
      </c>
      <c r="P564" s="1">
        <f t="shared" si="53"/>
        <v>6.7094135844346017</v>
      </c>
      <c r="Q564" s="1">
        <f>IF(D564=1,'Tela de entrada'!$O$13+P564,'Tela de entrada'!$S$13+P564)</f>
        <v>6.7094135844346017</v>
      </c>
    </row>
    <row r="565" spans="1:17" x14ac:dyDescent="0.25">
      <c r="A565" t="str">
        <f t="shared" si="54"/>
        <v>Contrato 1</v>
      </c>
      <c r="B565" t="str">
        <f t="shared" si="55"/>
        <v>Contrato 1564</v>
      </c>
      <c r="C565">
        <v>1</v>
      </c>
      <c r="D565">
        <v>1</v>
      </c>
      <c r="E565">
        <f>IF(AND(A565='Tela de entrada'!$R$12,'Tela de entrada'!$S$15=1),1,IF(AND(A565='Tela de entrada'!$R$12,'Tela de entrada'!$S$15="",'Tela de entrada'!$O$15=2),1,IF(AND('Tela de entrada'!$R$12='Contrato Flexível Prioridade'!A565,'Tela de entrada'!$S$15="",'Tela de entrada'!$O$15=""),2,IF(AND(A565='Tela de entrada'!$N$12,'Tela de entrada'!$O$15=1),1,IF(AND('Tela de entrada'!$N$12='Contrato Flexível Prioridade'!A565,'Tela de entrada'!$O$15=2),2,IF(AND('Tela de entrada'!$N$12='Contrato Flexível Prioridade'!A565,'Tela de entrada'!$O$15="",'Tela de entrada'!$S$15&lt;&gt;1),1,IF(AND('Tela de entrada'!$N$12='Contrato Flexível Prioridade'!A565,'Tela de entrada'!$S$15=""),1,2)))))))</f>
        <v>1</v>
      </c>
      <c r="F565">
        <v>1</v>
      </c>
      <c r="G565">
        <v>564</v>
      </c>
      <c r="H565">
        <v>1</v>
      </c>
      <c r="I565" s="1">
        <f>INDEX('Tela de entrada'!$C$20:$C$763,MATCH(G565,'Tela de entrada'!$B$20:$B$763,0),1)</f>
        <v>7</v>
      </c>
      <c r="J565">
        <v>0</v>
      </c>
      <c r="K565">
        <f t="shared" si="50"/>
        <v>7</v>
      </c>
      <c r="L565" s="1">
        <f>SUMIFS('Contrato Flexível Percentual'!$R$2:$R$745,'Contrato Flexível Percentual'!$C$2:$C$745,'Contrato Flexível Prioridade'!F565,'Contrato Flexível Percentual'!$D$2:$D$745,'Contrato Flexível Prioridade'!G565)+SUMIFS('Contrato Firme'!N$2:N$745,'Contrato Firme'!$C$2:$C$745,'Contrato Flexível Prioridade'!F565,'Contrato Flexível Percentual'!$D$2:$D$745,'Contrato Flexível Prioridade'!G565)+'Tela de entrada'!$O$13+'Tela de entrada'!$S$13</f>
        <v>5.1836603258165947</v>
      </c>
      <c r="M565" s="1">
        <f t="shared" si="51"/>
        <v>1.8163396741834053</v>
      </c>
      <c r="N565" s="1">
        <f>IF(D565=1,'Tela de entrada'!$O$14-'Tela de entrada'!$O$13,'Tela de entrada'!$S$14-'Tela de entrada'!$S$13)</f>
        <v>15</v>
      </c>
      <c r="O565" s="1">
        <f t="shared" si="52"/>
        <v>1.8163396741834053</v>
      </c>
      <c r="P565" s="1">
        <f t="shared" si="53"/>
        <v>1.8163396741834053</v>
      </c>
      <c r="Q565" s="1">
        <f>IF(D565=1,'Tela de entrada'!$O$13+P565,'Tela de entrada'!$S$13+P565)</f>
        <v>1.8163396741834053</v>
      </c>
    </row>
    <row r="566" spans="1:17" x14ac:dyDescent="0.25">
      <c r="A566" t="str">
        <f t="shared" si="54"/>
        <v>Contrato 1</v>
      </c>
      <c r="B566" t="str">
        <f t="shared" si="55"/>
        <v>Contrato 1565</v>
      </c>
      <c r="C566">
        <v>1</v>
      </c>
      <c r="D566">
        <v>1</v>
      </c>
      <c r="E566">
        <f>IF(AND(A566='Tela de entrada'!$R$12,'Tela de entrada'!$S$15=1),1,IF(AND(A566='Tela de entrada'!$R$12,'Tela de entrada'!$S$15="",'Tela de entrada'!$O$15=2),1,IF(AND('Tela de entrada'!$R$12='Contrato Flexível Prioridade'!A566,'Tela de entrada'!$S$15="",'Tela de entrada'!$O$15=""),2,IF(AND(A566='Tela de entrada'!$N$12,'Tela de entrada'!$O$15=1),1,IF(AND('Tela de entrada'!$N$12='Contrato Flexível Prioridade'!A566,'Tela de entrada'!$O$15=2),2,IF(AND('Tela de entrada'!$N$12='Contrato Flexível Prioridade'!A566,'Tela de entrada'!$O$15="",'Tela de entrada'!$S$15&lt;&gt;1),1,IF(AND('Tela de entrada'!$N$12='Contrato Flexível Prioridade'!A566,'Tela de entrada'!$S$15=""),1,2)))))))</f>
        <v>1</v>
      </c>
      <c r="F566">
        <v>1</v>
      </c>
      <c r="G566">
        <v>565</v>
      </c>
      <c r="H566">
        <v>1</v>
      </c>
      <c r="I566" s="1">
        <f>INDEX('Tela de entrada'!$C$20:$C$763,MATCH(G566,'Tela de entrada'!$B$20:$B$763,0),1)</f>
        <v>48</v>
      </c>
      <c r="J566">
        <v>0</v>
      </c>
      <c r="K566">
        <f t="shared" si="50"/>
        <v>48</v>
      </c>
      <c r="L566" s="1">
        <f>SUMIFS('Contrato Flexível Percentual'!$R$2:$R$745,'Contrato Flexível Percentual'!$C$2:$C$745,'Contrato Flexível Prioridade'!F566,'Contrato Flexível Percentual'!$D$2:$D$745,'Contrato Flexível Prioridade'!G566)+SUMIFS('Contrato Firme'!N$2:N$745,'Contrato Firme'!$C$2:$C$745,'Contrato Flexível Prioridade'!F566,'Contrato Flexível Percentual'!$D$2:$D$745,'Contrato Flexível Prioridade'!G566)+'Tela de entrada'!$O$13+'Tela de entrada'!$S$13</f>
        <v>24.6</v>
      </c>
      <c r="M566" s="1">
        <f t="shared" si="51"/>
        <v>23.4</v>
      </c>
      <c r="N566" s="1">
        <f>IF(D566=1,'Tela de entrada'!$O$14-'Tela de entrada'!$O$13,'Tela de entrada'!$S$14-'Tela de entrada'!$S$13)</f>
        <v>15</v>
      </c>
      <c r="O566" s="1">
        <f t="shared" si="52"/>
        <v>23.4</v>
      </c>
      <c r="P566" s="1">
        <f t="shared" si="53"/>
        <v>15</v>
      </c>
      <c r="Q566" s="1">
        <f>IF(D566=1,'Tela de entrada'!$O$13+P566,'Tela de entrada'!$S$13+P566)</f>
        <v>15</v>
      </c>
    </row>
    <row r="567" spans="1:17" x14ac:dyDescent="0.25">
      <c r="A567" t="str">
        <f t="shared" si="54"/>
        <v>Contrato 1</v>
      </c>
      <c r="B567" t="str">
        <f t="shared" si="55"/>
        <v>Contrato 1566</v>
      </c>
      <c r="C567">
        <v>1</v>
      </c>
      <c r="D567">
        <v>1</v>
      </c>
      <c r="E567">
        <f>IF(AND(A567='Tela de entrada'!$R$12,'Tela de entrada'!$S$15=1),1,IF(AND(A567='Tela de entrada'!$R$12,'Tela de entrada'!$S$15="",'Tela de entrada'!$O$15=2),1,IF(AND('Tela de entrada'!$R$12='Contrato Flexível Prioridade'!A567,'Tela de entrada'!$S$15="",'Tela de entrada'!$O$15=""),2,IF(AND(A567='Tela de entrada'!$N$12,'Tela de entrada'!$O$15=1),1,IF(AND('Tela de entrada'!$N$12='Contrato Flexível Prioridade'!A567,'Tela de entrada'!$O$15=2),2,IF(AND('Tela de entrada'!$N$12='Contrato Flexível Prioridade'!A567,'Tela de entrada'!$O$15="",'Tela de entrada'!$S$15&lt;&gt;1),1,IF(AND('Tela de entrada'!$N$12='Contrato Flexível Prioridade'!A567,'Tela de entrada'!$S$15=""),1,2)))))))</f>
        <v>1</v>
      </c>
      <c r="F567">
        <v>1</v>
      </c>
      <c r="G567">
        <v>566</v>
      </c>
      <c r="H567">
        <v>1</v>
      </c>
      <c r="I567" s="1">
        <f>INDEX('Tela de entrada'!$C$20:$C$763,MATCH(G567,'Tela de entrada'!$B$20:$B$763,0),1)</f>
        <v>34</v>
      </c>
      <c r="J567">
        <v>0</v>
      </c>
      <c r="K567">
        <f t="shared" si="50"/>
        <v>34</v>
      </c>
      <c r="L567" s="1">
        <f>SUMIFS('Contrato Flexível Percentual'!$R$2:$R$745,'Contrato Flexível Percentual'!$C$2:$C$745,'Contrato Flexível Prioridade'!F567,'Contrato Flexível Percentual'!$D$2:$D$745,'Contrato Flexível Prioridade'!G567)+SUMIFS('Contrato Firme'!N$2:N$745,'Contrato Firme'!$C$2:$C$745,'Contrato Flexível Prioridade'!F567,'Contrato Flexível Percentual'!$D$2:$D$745,'Contrato Flexível Prioridade'!G567)+'Tela de entrada'!$O$13+'Tela de entrada'!$S$13</f>
        <v>19.601597423860053</v>
      </c>
      <c r="M567" s="1">
        <f t="shared" si="51"/>
        <v>14.398402576139947</v>
      </c>
      <c r="N567" s="1">
        <f>IF(D567=1,'Tela de entrada'!$O$14-'Tela de entrada'!$O$13,'Tela de entrada'!$S$14-'Tela de entrada'!$S$13)</f>
        <v>15</v>
      </c>
      <c r="O567" s="1">
        <f t="shared" si="52"/>
        <v>14.398402576139947</v>
      </c>
      <c r="P567" s="1">
        <f t="shared" si="53"/>
        <v>14.398402576139947</v>
      </c>
      <c r="Q567" s="1">
        <f>IF(D567=1,'Tela de entrada'!$O$13+P567,'Tela de entrada'!$S$13+P567)</f>
        <v>14.398402576139947</v>
      </c>
    </row>
    <row r="568" spans="1:17" x14ac:dyDescent="0.25">
      <c r="A568" t="str">
        <f t="shared" si="54"/>
        <v>Contrato 1</v>
      </c>
      <c r="B568" t="str">
        <f t="shared" si="55"/>
        <v>Contrato 1567</v>
      </c>
      <c r="C568">
        <v>1</v>
      </c>
      <c r="D568">
        <v>1</v>
      </c>
      <c r="E568">
        <f>IF(AND(A568='Tela de entrada'!$R$12,'Tela de entrada'!$S$15=1),1,IF(AND(A568='Tela de entrada'!$R$12,'Tela de entrada'!$S$15="",'Tela de entrada'!$O$15=2),1,IF(AND('Tela de entrada'!$R$12='Contrato Flexível Prioridade'!A568,'Tela de entrada'!$S$15="",'Tela de entrada'!$O$15=""),2,IF(AND(A568='Tela de entrada'!$N$12,'Tela de entrada'!$O$15=1),1,IF(AND('Tela de entrada'!$N$12='Contrato Flexível Prioridade'!A568,'Tela de entrada'!$O$15=2),2,IF(AND('Tela de entrada'!$N$12='Contrato Flexível Prioridade'!A568,'Tela de entrada'!$O$15="",'Tela de entrada'!$S$15&lt;&gt;1),1,IF(AND('Tela de entrada'!$N$12='Contrato Flexível Prioridade'!A568,'Tela de entrada'!$S$15=""),1,2)))))))</f>
        <v>1</v>
      </c>
      <c r="F568">
        <v>1</v>
      </c>
      <c r="G568">
        <v>567</v>
      </c>
      <c r="H568">
        <v>1</v>
      </c>
      <c r="I568" s="1">
        <f>INDEX('Tela de entrada'!$C$20:$C$763,MATCH(G568,'Tela de entrada'!$B$20:$B$763,0),1)</f>
        <v>7</v>
      </c>
      <c r="J568">
        <v>0</v>
      </c>
      <c r="K568">
        <f t="shared" si="50"/>
        <v>7</v>
      </c>
      <c r="L568" s="1">
        <f>SUMIFS('Contrato Flexível Percentual'!$R$2:$R$745,'Contrato Flexível Percentual'!$C$2:$C$745,'Contrato Flexível Prioridade'!F568,'Contrato Flexível Percentual'!$D$2:$D$745,'Contrato Flexível Prioridade'!G568)+SUMIFS('Contrato Firme'!N$2:N$745,'Contrato Firme'!$C$2:$C$745,'Contrato Flexível Prioridade'!F568,'Contrato Flexível Percentual'!$D$2:$D$745,'Contrato Flexível Prioridade'!G568)+'Tela de entrada'!$O$13+'Tela de entrada'!$S$13</f>
        <v>5.1836603258165947</v>
      </c>
      <c r="M568" s="1">
        <f t="shared" si="51"/>
        <v>1.8163396741834053</v>
      </c>
      <c r="N568" s="1">
        <f>IF(D568=1,'Tela de entrada'!$O$14-'Tela de entrada'!$O$13,'Tela de entrada'!$S$14-'Tela de entrada'!$S$13)</f>
        <v>15</v>
      </c>
      <c r="O568" s="1">
        <f t="shared" si="52"/>
        <v>1.8163396741834053</v>
      </c>
      <c r="P568" s="1">
        <f t="shared" si="53"/>
        <v>1.8163396741834053</v>
      </c>
      <c r="Q568" s="1">
        <f>IF(D568=1,'Tela de entrada'!$O$13+P568,'Tela de entrada'!$S$13+P568)</f>
        <v>1.8163396741834053</v>
      </c>
    </row>
    <row r="569" spans="1:17" x14ac:dyDescent="0.25">
      <c r="A569" t="str">
        <f t="shared" si="54"/>
        <v>Contrato 1</v>
      </c>
      <c r="B569" t="str">
        <f t="shared" si="55"/>
        <v>Contrato 1568</v>
      </c>
      <c r="C569">
        <v>1</v>
      </c>
      <c r="D569">
        <v>1</v>
      </c>
      <c r="E569">
        <f>IF(AND(A569='Tela de entrada'!$R$12,'Tela de entrada'!$S$15=1),1,IF(AND(A569='Tela de entrada'!$R$12,'Tela de entrada'!$S$15="",'Tela de entrada'!$O$15=2),1,IF(AND('Tela de entrada'!$R$12='Contrato Flexível Prioridade'!A569,'Tela de entrada'!$S$15="",'Tela de entrada'!$O$15=""),2,IF(AND(A569='Tela de entrada'!$N$12,'Tela de entrada'!$O$15=1),1,IF(AND('Tela de entrada'!$N$12='Contrato Flexível Prioridade'!A569,'Tela de entrada'!$O$15=2),2,IF(AND('Tela de entrada'!$N$12='Contrato Flexível Prioridade'!A569,'Tela de entrada'!$O$15="",'Tela de entrada'!$S$15&lt;&gt;1),1,IF(AND('Tela de entrada'!$N$12='Contrato Flexível Prioridade'!A569,'Tela de entrada'!$S$15=""),1,2)))))))</f>
        <v>1</v>
      </c>
      <c r="F569">
        <v>1</v>
      </c>
      <c r="G569">
        <v>568</v>
      </c>
      <c r="H569">
        <v>1</v>
      </c>
      <c r="I569" s="1">
        <f>INDEX('Tela de entrada'!$C$20:$C$763,MATCH(G569,'Tela de entrada'!$B$20:$B$763,0),1)</f>
        <v>24</v>
      </c>
      <c r="J569">
        <v>0</v>
      </c>
      <c r="K569">
        <f t="shared" si="50"/>
        <v>24</v>
      </c>
      <c r="L569" s="1">
        <f>SUMIFS('Contrato Flexível Percentual'!$R$2:$R$745,'Contrato Flexível Percentual'!$C$2:$C$745,'Contrato Flexível Prioridade'!F569,'Contrato Flexível Percentual'!$D$2:$D$745,'Contrato Flexível Prioridade'!G569)+SUMIFS('Contrato Firme'!N$2:N$745,'Contrato Firme'!$C$2:$C$745,'Contrato Flexível Prioridade'!F569,'Contrato Flexível Percentual'!$D$2:$D$745,'Contrato Flexível Prioridade'!G569)+'Tela de entrada'!$O$13+'Tela de entrada'!$S$13</f>
        <v>14.124532124863197</v>
      </c>
      <c r="M569" s="1">
        <f t="shared" si="51"/>
        <v>9.8754678751368026</v>
      </c>
      <c r="N569" s="1">
        <f>IF(D569=1,'Tela de entrada'!$O$14-'Tela de entrada'!$O$13,'Tela de entrada'!$S$14-'Tela de entrada'!$S$13)</f>
        <v>15</v>
      </c>
      <c r="O569" s="1">
        <f t="shared" si="52"/>
        <v>9.8754678751368026</v>
      </c>
      <c r="P569" s="1">
        <f t="shared" si="53"/>
        <v>9.8754678751368026</v>
      </c>
      <c r="Q569" s="1">
        <f>IF(D569=1,'Tela de entrada'!$O$13+P569,'Tela de entrada'!$S$13+P569)</f>
        <v>9.8754678751368026</v>
      </c>
    </row>
    <row r="570" spans="1:17" x14ac:dyDescent="0.25">
      <c r="A570" t="str">
        <f t="shared" si="54"/>
        <v>Contrato 1</v>
      </c>
      <c r="B570" t="str">
        <f t="shared" si="55"/>
        <v>Contrato 1569</v>
      </c>
      <c r="C570">
        <v>1</v>
      </c>
      <c r="D570">
        <v>1</v>
      </c>
      <c r="E570">
        <f>IF(AND(A570='Tela de entrada'!$R$12,'Tela de entrada'!$S$15=1),1,IF(AND(A570='Tela de entrada'!$R$12,'Tela de entrada'!$S$15="",'Tela de entrada'!$O$15=2),1,IF(AND('Tela de entrada'!$R$12='Contrato Flexível Prioridade'!A570,'Tela de entrada'!$S$15="",'Tela de entrada'!$O$15=""),2,IF(AND(A570='Tela de entrada'!$N$12,'Tela de entrada'!$O$15=1),1,IF(AND('Tela de entrada'!$N$12='Contrato Flexível Prioridade'!A570,'Tela de entrada'!$O$15=2),2,IF(AND('Tela de entrada'!$N$12='Contrato Flexível Prioridade'!A570,'Tela de entrada'!$O$15="",'Tela de entrada'!$S$15&lt;&gt;1),1,IF(AND('Tela de entrada'!$N$12='Contrato Flexível Prioridade'!A570,'Tela de entrada'!$S$15=""),1,2)))))))</f>
        <v>1</v>
      </c>
      <c r="F570">
        <v>1</v>
      </c>
      <c r="G570">
        <v>569</v>
      </c>
      <c r="H570">
        <v>1</v>
      </c>
      <c r="I570" s="1">
        <f>INDEX('Tela de entrada'!$C$20:$C$763,MATCH(G570,'Tela de entrada'!$B$20:$B$763,0),1)</f>
        <v>49</v>
      </c>
      <c r="J570">
        <v>0</v>
      </c>
      <c r="K570">
        <f t="shared" si="50"/>
        <v>49</v>
      </c>
      <c r="L570" s="1">
        <f>SUMIFS('Contrato Flexível Percentual'!$R$2:$R$745,'Contrato Flexível Percentual'!$C$2:$C$745,'Contrato Flexível Prioridade'!F570,'Contrato Flexível Percentual'!$D$2:$D$745,'Contrato Flexível Prioridade'!G570)+SUMIFS('Contrato Firme'!N$2:N$745,'Contrato Firme'!$C$2:$C$745,'Contrato Flexível Prioridade'!F570,'Contrato Flexível Percentual'!$D$2:$D$745,'Contrato Flexível Prioridade'!G570)+'Tela de entrada'!$O$13+'Tela de entrada'!$S$13</f>
        <v>24.799999999999997</v>
      </c>
      <c r="M570" s="1">
        <f t="shared" si="51"/>
        <v>24.200000000000003</v>
      </c>
      <c r="N570" s="1">
        <f>IF(D570=1,'Tela de entrada'!$O$14-'Tela de entrada'!$O$13,'Tela de entrada'!$S$14-'Tela de entrada'!$S$13)</f>
        <v>15</v>
      </c>
      <c r="O570" s="1">
        <f t="shared" si="52"/>
        <v>24.200000000000003</v>
      </c>
      <c r="P570" s="1">
        <f t="shared" si="53"/>
        <v>15</v>
      </c>
      <c r="Q570" s="1">
        <f>IF(D570=1,'Tela de entrada'!$O$13+P570,'Tela de entrada'!$S$13+P570)</f>
        <v>15</v>
      </c>
    </row>
    <row r="571" spans="1:17" x14ac:dyDescent="0.25">
      <c r="A571" t="str">
        <f t="shared" si="54"/>
        <v>Contrato 1</v>
      </c>
      <c r="B571" t="str">
        <f t="shared" si="55"/>
        <v>Contrato 1570</v>
      </c>
      <c r="C571">
        <v>1</v>
      </c>
      <c r="D571">
        <v>1</v>
      </c>
      <c r="E571">
        <f>IF(AND(A571='Tela de entrada'!$R$12,'Tela de entrada'!$S$15=1),1,IF(AND(A571='Tela de entrada'!$R$12,'Tela de entrada'!$S$15="",'Tela de entrada'!$O$15=2),1,IF(AND('Tela de entrada'!$R$12='Contrato Flexível Prioridade'!A571,'Tela de entrada'!$S$15="",'Tela de entrada'!$O$15=""),2,IF(AND(A571='Tela de entrada'!$N$12,'Tela de entrada'!$O$15=1),1,IF(AND('Tela de entrada'!$N$12='Contrato Flexível Prioridade'!A571,'Tela de entrada'!$O$15=2),2,IF(AND('Tela de entrada'!$N$12='Contrato Flexível Prioridade'!A571,'Tela de entrada'!$O$15="",'Tela de entrada'!$S$15&lt;&gt;1),1,IF(AND('Tela de entrada'!$N$12='Contrato Flexível Prioridade'!A571,'Tela de entrada'!$S$15=""),1,2)))))))</f>
        <v>1</v>
      </c>
      <c r="F571">
        <v>1</v>
      </c>
      <c r="G571">
        <v>570</v>
      </c>
      <c r="H571">
        <v>1</v>
      </c>
      <c r="I571" s="1">
        <f>INDEX('Tela de entrada'!$C$20:$C$763,MATCH(G571,'Tela de entrada'!$B$20:$B$763,0),1)</f>
        <v>6</v>
      </c>
      <c r="J571">
        <v>0</v>
      </c>
      <c r="K571">
        <f t="shared" si="50"/>
        <v>6</v>
      </c>
      <c r="L571" s="1">
        <f>SUMIFS('Contrato Flexível Percentual'!$R$2:$R$745,'Contrato Flexível Percentual'!$C$2:$C$745,'Contrato Flexível Prioridade'!F571,'Contrato Flexível Percentual'!$D$2:$D$745,'Contrato Flexível Prioridade'!G571)+SUMIFS('Contrato Firme'!N$2:N$745,'Contrato Firme'!$C$2:$C$745,'Contrato Flexível Prioridade'!F571,'Contrato Flexível Percentual'!$D$2:$D$745,'Contrato Flexível Prioridade'!G571)+'Tela de entrada'!$O$13+'Tela de entrada'!$S$13</f>
        <v>4.9836603258165946</v>
      </c>
      <c r="M571" s="1">
        <f t="shared" si="51"/>
        <v>1.0163396741834054</v>
      </c>
      <c r="N571" s="1">
        <f>IF(D571=1,'Tela de entrada'!$O$14-'Tela de entrada'!$O$13,'Tela de entrada'!$S$14-'Tela de entrada'!$S$13)</f>
        <v>15</v>
      </c>
      <c r="O571" s="1">
        <f t="shared" si="52"/>
        <v>1.0163396741834054</v>
      </c>
      <c r="P571" s="1">
        <f t="shared" si="53"/>
        <v>1.0163396741834054</v>
      </c>
      <c r="Q571" s="1">
        <f>IF(D571=1,'Tela de entrada'!$O$13+P571,'Tela de entrada'!$S$13+P571)</f>
        <v>1.0163396741834054</v>
      </c>
    </row>
    <row r="572" spans="1:17" x14ac:dyDescent="0.25">
      <c r="A572" t="str">
        <f t="shared" si="54"/>
        <v>Contrato 1</v>
      </c>
      <c r="B572" t="str">
        <f t="shared" si="55"/>
        <v>Contrato 1571</v>
      </c>
      <c r="C572">
        <v>1</v>
      </c>
      <c r="D572">
        <v>1</v>
      </c>
      <c r="E572">
        <f>IF(AND(A572='Tela de entrada'!$R$12,'Tela de entrada'!$S$15=1),1,IF(AND(A572='Tela de entrada'!$R$12,'Tela de entrada'!$S$15="",'Tela de entrada'!$O$15=2),1,IF(AND('Tela de entrada'!$R$12='Contrato Flexível Prioridade'!A572,'Tela de entrada'!$S$15="",'Tela de entrada'!$O$15=""),2,IF(AND(A572='Tela de entrada'!$N$12,'Tela de entrada'!$O$15=1),1,IF(AND('Tela de entrada'!$N$12='Contrato Flexível Prioridade'!A572,'Tela de entrada'!$O$15=2),2,IF(AND('Tela de entrada'!$N$12='Contrato Flexível Prioridade'!A572,'Tela de entrada'!$O$15="",'Tela de entrada'!$S$15&lt;&gt;1),1,IF(AND('Tela de entrada'!$N$12='Contrato Flexível Prioridade'!A572,'Tela de entrada'!$S$15=""),1,2)))))))</f>
        <v>1</v>
      </c>
      <c r="F572">
        <v>1</v>
      </c>
      <c r="G572">
        <v>571</v>
      </c>
      <c r="H572">
        <v>1</v>
      </c>
      <c r="I572" s="1">
        <f>INDEX('Tela de entrada'!$C$20:$C$763,MATCH(G572,'Tela de entrada'!$B$20:$B$763,0),1)</f>
        <v>6</v>
      </c>
      <c r="J572">
        <v>0</v>
      </c>
      <c r="K572">
        <f t="shared" si="50"/>
        <v>6</v>
      </c>
      <c r="L572" s="1">
        <f>SUMIFS('Contrato Flexível Percentual'!$R$2:$R$745,'Contrato Flexível Percentual'!$C$2:$C$745,'Contrato Flexível Prioridade'!F572,'Contrato Flexível Percentual'!$D$2:$D$745,'Contrato Flexível Prioridade'!G572)+SUMIFS('Contrato Firme'!N$2:N$745,'Contrato Firme'!$C$2:$C$745,'Contrato Flexível Prioridade'!F572,'Contrato Flexível Percentual'!$D$2:$D$745,'Contrato Flexível Prioridade'!G572)+'Tela de entrada'!$O$13+'Tela de entrada'!$S$13</f>
        <v>4.9836603258165946</v>
      </c>
      <c r="M572" s="1">
        <f t="shared" si="51"/>
        <v>1.0163396741834054</v>
      </c>
      <c r="N572" s="1">
        <f>IF(D572=1,'Tela de entrada'!$O$14-'Tela de entrada'!$O$13,'Tela de entrada'!$S$14-'Tela de entrada'!$S$13)</f>
        <v>15</v>
      </c>
      <c r="O572" s="1">
        <f t="shared" si="52"/>
        <v>1.0163396741834054</v>
      </c>
      <c r="P572" s="1">
        <f t="shared" si="53"/>
        <v>1.0163396741834054</v>
      </c>
      <c r="Q572" s="1">
        <f>IF(D572=1,'Tela de entrada'!$O$13+P572,'Tela de entrada'!$S$13+P572)</f>
        <v>1.0163396741834054</v>
      </c>
    </row>
    <row r="573" spans="1:17" x14ac:dyDescent="0.25">
      <c r="A573" t="str">
        <f t="shared" si="54"/>
        <v>Contrato 1</v>
      </c>
      <c r="B573" t="str">
        <f t="shared" si="55"/>
        <v>Contrato 1572</v>
      </c>
      <c r="C573">
        <v>1</v>
      </c>
      <c r="D573">
        <v>1</v>
      </c>
      <c r="E573">
        <f>IF(AND(A573='Tela de entrada'!$R$12,'Tela de entrada'!$S$15=1),1,IF(AND(A573='Tela de entrada'!$R$12,'Tela de entrada'!$S$15="",'Tela de entrada'!$O$15=2),1,IF(AND('Tela de entrada'!$R$12='Contrato Flexível Prioridade'!A573,'Tela de entrada'!$S$15="",'Tela de entrada'!$O$15=""),2,IF(AND(A573='Tela de entrada'!$N$12,'Tela de entrada'!$O$15=1),1,IF(AND('Tela de entrada'!$N$12='Contrato Flexível Prioridade'!A573,'Tela de entrada'!$O$15=2),2,IF(AND('Tela de entrada'!$N$12='Contrato Flexível Prioridade'!A573,'Tela de entrada'!$O$15="",'Tela de entrada'!$S$15&lt;&gt;1),1,IF(AND('Tela de entrada'!$N$12='Contrato Flexível Prioridade'!A573,'Tela de entrada'!$S$15=""),1,2)))))))</f>
        <v>1</v>
      </c>
      <c r="F573">
        <v>1</v>
      </c>
      <c r="G573">
        <v>572</v>
      </c>
      <c r="H573">
        <v>1</v>
      </c>
      <c r="I573" s="1">
        <f>INDEX('Tela de entrada'!$C$20:$C$763,MATCH(G573,'Tela de entrada'!$B$20:$B$763,0),1)</f>
        <v>32</v>
      </c>
      <c r="J573">
        <v>0</v>
      </c>
      <c r="K573">
        <f t="shared" si="50"/>
        <v>32</v>
      </c>
      <c r="L573" s="1">
        <f>SUMIFS('Contrato Flexível Percentual'!$R$2:$R$745,'Contrato Flexível Percentual'!$C$2:$C$745,'Contrato Flexível Prioridade'!F573,'Contrato Flexível Percentual'!$D$2:$D$745,'Contrato Flexível Prioridade'!G573)+SUMIFS('Contrato Firme'!N$2:N$745,'Contrato Firme'!$C$2:$C$745,'Contrato Flexível Prioridade'!F573,'Contrato Flexível Percentual'!$D$2:$D$745,'Contrato Flexível Prioridade'!G573)+'Tela de entrada'!$O$13+'Tela de entrada'!$S$13</f>
        <v>18.50618436406068</v>
      </c>
      <c r="M573" s="1">
        <f t="shared" si="51"/>
        <v>13.49381563593932</v>
      </c>
      <c r="N573" s="1">
        <f>IF(D573=1,'Tela de entrada'!$O$14-'Tela de entrada'!$O$13,'Tela de entrada'!$S$14-'Tela de entrada'!$S$13)</f>
        <v>15</v>
      </c>
      <c r="O573" s="1">
        <f t="shared" si="52"/>
        <v>13.49381563593932</v>
      </c>
      <c r="P573" s="1">
        <f t="shared" si="53"/>
        <v>13.49381563593932</v>
      </c>
      <c r="Q573" s="1">
        <f>IF(D573=1,'Tela de entrada'!$O$13+P573,'Tela de entrada'!$S$13+P573)</f>
        <v>13.49381563593932</v>
      </c>
    </row>
    <row r="574" spans="1:17" x14ac:dyDescent="0.25">
      <c r="A574" t="str">
        <f t="shared" si="54"/>
        <v>Contrato 1</v>
      </c>
      <c r="B574" t="str">
        <f t="shared" si="55"/>
        <v>Contrato 1573</v>
      </c>
      <c r="C574">
        <v>1</v>
      </c>
      <c r="D574">
        <v>1</v>
      </c>
      <c r="E574">
        <f>IF(AND(A574='Tela de entrada'!$R$12,'Tela de entrada'!$S$15=1),1,IF(AND(A574='Tela de entrada'!$R$12,'Tela de entrada'!$S$15="",'Tela de entrada'!$O$15=2),1,IF(AND('Tela de entrada'!$R$12='Contrato Flexível Prioridade'!A574,'Tela de entrada'!$S$15="",'Tela de entrada'!$O$15=""),2,IF(AND(A574='Tela de entrada'!$N$12,'Tela de entrada'!$O$15=1),1,IF(AND('Tela de entrada'!$N$12='Contrato Flexível Prioridade'!A574,'Tela de entrada'!$O$15=2),2,IF(AND('Tela de entrada'!$N$12='Contrato Flexível Prioridade'!A574,'Tela de entrada'!$O$15="",'Tela de entrada'!$S$15&lt;&gt;1),1,IF(AND('Tela de entrada'!$N$12='Contrato Flexível Prioridade'!A574,'Tela de entrada'!$S$15=""),1,2)))))))</f>
        <v>1</v>
      </c>
      <c r="F574">
        <v>1</v>
      </c>
      <c r="G574">
        <v>573</v>
      </c>
      <c r="H574">
        <v>1</v>
      </c>
      <c r="I574" s="1">
        <f>INDEX('Tela de entrada'!$C$20:$C$763,MATCH(G574,'Tela de entrada'!$B$20:$B$763,0),1)</f>
        <v>44</v>
      </c>
      <c r="J574">
        <v>0</v>
      </c>
      <c r="K574">
        <f t="shared" si="50"/>
        <v>44</v>
      </c>
      <c r="L574" s="1">
        <f>SUMIFS('Contrato Flexível Percentual'!$R$2:$R$745,'Contrato Flexível Percentual'!$C$2:$C$745,'Contrato Flexível Prioridade'!F574,'Contrato Flexível Percentual'!$D$2:$D$745,'Contrato Flexível Prioridade'!G574)+SUMIFS('Contrato Firme'!N$2:N$745,'Contrato Firme'!$C$2:$C$745,'Contrato Flexível Prioridade'!F574,'Contrato Flexível Percentual'!$D$2:$D$745,'Contrato Flexível Prioridade'!G574)+'Tela de entrada'!$O$13+'Tela de entrada'!$S$13</f>
        <v>23.8</v>
      </c>
      <c r="M574" s="1">
        <f t="shared" si="51"/>
        <v>20.2</v>
      </c>
      <c r="N574" s="1">
        <f>IF(D574=1,'Tela de entrada'!$O$14-'Tela de entrada'!$O$13,'Tela de entrada'!$S$14-'Tela de entrada'!$S$13)</f>
        <v>15</v>
      </c>
      <c r="O574" s="1">
        <f t="shared" si="52"/>
        <v>20.2</v>
      </c>
      <c r="P574" s="1">
        <f t="shared" si="53"/>
        <v>15</v>
      </c>
      <c r="Q574" s="1">
        <f>IF(D574=1,'Tela de entrada'!$O$13+P574,'Tela de entrada'!$S$13+P574)</f>
        <v>15</v>
      </c>
    </row>
    <row r="575" spans="1:17" x14ac:dyDescent="0.25">
      <c r="A575" t="str">
        <f t="shared" si="54"/>
        <v>Contrato 1</v>
      </c>
      <c r="B575" t="str">
        <f t="shared" si="55"/>
        <v>Contrato 1574</v>
      </c>
      <c r="C575">
        <v>1</v>
      </c>
      <c r="D575">
        <v>1</v>
      </c>
      <c r="E575">
        <f>IF(AND(A575='Tela de entrada'!$R$12,'Tela de entrada'!$S$15=1),1,IF(AND(A575='Tela de entrada'!$R$12,'Tela de entrada'!$S$15="",'Tela de entrada'!$O$15=2),1,IF(AND('Tela de entrada'!$R$12='Contrato Flexível Prioridade'!A575,'Tela de entrada'!$S$15="",'Tela de entrada'!$O$15=""),2,IF(AND(A575='Tela de entrada'!$N$12,'Tela de entrada'!$O$15=1),1,IF(AND('Tela de entrada'!$N$12='Contrato Flexível Prioridade'!A575,'Tela de entrada'!$O$15=2),2,IF(AND('Tela de entrada'!$N$12='Contrato Flexível Prioridade'!A575,'Tela de entrada'!$O$15="",'Tela de entrada'!$S$15&lt;&gt;1),1,IF(AND('Tela de entrada'!$N$12='Contrato Flexível Prioridade'!A575,'Tela de entrada'!$S$15=""),1,2)))))))</f>
        <v>1</v>
      </c>
      <c r="F575">
        <v>1</v>
      </c>
      <c r="G575">
        <v>574</v>
      </c>
      <c r="H575">
        <v>1</v>
      </c>
      <c r="I575" s="1">
        <f>INDEX('Tela de entrada'!$C$20:$C$763,MATCH(G575,'Tela de entrada'!$B$20:$B$763,0),1)</f>
        <v>43</v>
      </c>
      <c r="J575">
        <v>0</v>
      </c>
      <c r="K575">
        <f t="shared" si="50"/>
        <v>43</v>
      </c>
      <c r="L575" s="1">
        <f>SUMIFS('Contrato Flexível Percentual'!$R$2:$R$745,'Contrato Flexível Percentual'!$C$2:$C$745,'Contrato Flexível Prioridade'!F575,'Contrato Flexível Percentual'!$D$2:$D$745,'Contrato Flexível Prioridade'!G575)+SUMIFS('Contrato Firme'!N$2:N$745,'Contrato Firme'!$C$2:$C$745,'Contrato Flexível Prioridade'!F575,'Contrato Flexível Percentual'!$D$2:$D$745,'Contrato Flexível Prioridade'!G575)+'Tela de entrada'!$O$13+'Tela de entrada'!$S$13</f>
        <v>23.6</v>
      </c>
      <c r="M575" s="1">
        <f t="shared" si="51"/>
        <v>19.399999999999999</v>
      </c>
      <c r="N575" s="1">
        <f>IF(D575=1,'Tela de entrada'!$O$14-'Tela de entrada'!$O$13,'Tela de entrada'!$S$14-'Tela de entrada'!$S$13)</f>
        <v>15</v>
      </c>
      <c r="O575" s="1">
        <f t="shared" si="52"/>
        <v>19.399999999999999</v>
      </c>
      <c r="P575" s="1">
        <f t="shared" si="53"/>
        <v>15</v>
      </c>
      <c r="Q575" s="1">
        <f>IF(D575=1,'Tela de entrada'!$O$13+P575,'Tela de entrada'!$S$13+P575)</f>
        <v>15</v>
      </c>
    </row>
    <row r="576" spans="1:17" x14ac:dyDescent="0.25">
      <c r="A576" t="str">
        <f t="shared" si="54"/>
        <v>Contrato 1</v>
      </c>
      <c r="B576" t="str">
        <f t="shared" si="55"/>
        <v>Contrato 1575</v>
      </c>
      <c r="C576">
        <v>1</v>
      </c>
      <c r="D576">
        <v>1</v>
      </c>
      <c r="E576">
        <f>IF(AND(A576='Tela de entrada'!$R$12,'Tela de entrada'!$S$15=1),1,IF(AND(A576='Tela de entrada'!$R$12,'Tela de entrada'!$S$15="",'Tela de entrada'!$O$15=2),1,IF(AND('Tela de entrada'!$R$12='Contrato Flexível Prioridade'!A576,'Tela de entrada'!$S$15="",'Tela de entrada'!$O$15=""),2,IF(AND(A576='Tela de entrada'!$N$12,'Tela de entrada'!$O$15=1),1,IF(AND('Tela de entrada'!$N$12='Contrato Flexível Prioridade'!A576,'Tela de entrada'!$O$15=2),2,IF(AND('Tela de entrada'!$N$12='Contrato Flexível Prioridade'!A576,'Tela de entrada'!$O$15="",'Tela de entrada'!$S$15&lt;&gt;1),1,IF(AND('Tela de entrada'!$N$12='Contrato Flexível Prioridade'!A576,'Tela de entrada'!$S$15=""),1,2)))))))</f>
        <v>1</v>
      </c>
      <c r="F576">
        <v>1</v>
      </c>
      <c r="G576">
        <v>575</v>
      </c>
      <c r="H576">
        <v>1</v>
      </c>
      <c r="I576" s="1">
        <f>INDEX('Tela de entrada'!$C$20:$C$763,MATCH(G576,'Tela de entrada'!$B$20:$B$763,0),1)</f>
        <v>23</v>
      </c>
      <c r="J576">
        <v>0</v>
      </c>
      <c r="K576">
        <f t="shared" si="50"/>
        <v>23</v>
      </c>
      <c r="L576" s="1">
        <f>SUMIFS('Contrato Flexível Percentual'!$R$2:$R$745,'Contrato Flexível Percentual'!$C$2:$C$745,'Contrato Flexível Prioridade'!F576,'Contrato Flexível Percentual'!$D$2:$D$745,'Contrato Flexível Prioridade'!G576)+SUMIFS('Contrato Firme'!N$2:N$745,'Contrato Firme'!$C$2:$C$745,'Contrato Flexível Prioridade'!F576,'Contrato Flexível Percentual'!$D$2:$D$745,'Contrato Flexível Prioridade'!G576)+'Tela de entrada'!$O$13+'Tela de entrada'!$S$13</f>
        <v>13.576825594963511</v>
      </c>
      <c r="M576" s="1">
        <f t="shared" si="51"/>
        <v>9.4231744050364892</v>
      </c>
      <c r="N576" s="1">
        <f>IF(D576=1,'Tela de entrada'!$O$14-'Tela de entrada'!$O$13,'Tela de entrada'!$S$14-'Tela de entrada'!$S$13)</f>
        <v>15</v>
      </c>
      <c r="O576" s="1">
        <f t="shared" si="52"/>
        <v>9.4231744050364892</v>
      </c>
      <c r="P576" s="1">
        <f t="shared" si="53"/>
        <v>9.4231744050364892</v>
      </c>
      <c r="Q576" s="1">
        <f>IF(D576=1,'Tela de entrada'!$O$13+P576,'Tela de entrada'!$S$13+P576)</f>
        <v>9.4231744050364892</v>
      </c>
    </row>
    <row r="577" spans="1:17" x14ac:dyDescent="0.25">
      <c r="A577" t="str">
        <f t="shared" si="54"/>
        <v>Contrato 1</v>
      </c>
      <c r="B577" t="str">
        <f t="shared" si="55"/>
        <v>Contrato 1576</v>
      </c>
      <c r="C577">
        <v>1</v>
      </c>
      <c r="D577">
        <v>1</v>
      </c>
      <c r="E577">
        <f>IF(AND(A577='Tela de entrada'!$R$12,'Tela de entrada'!$S$15=1),1,IF(AND(A577='Tela de entrada'!$R$12,'Tela de entrada'!$S$15="",'Tela de entrada'!$O$15=2),1,IF(AND('Tela de entrada'!$R$12='Contrato Flexível Prioridade'!A577,'Tela de entrada'!$S$15="",'Tela de entrada'!$O$15=""),2,IF(AND(A577='Tela de entrada'!$N$12,'Tela de entrada'!$O$15=1),1,IF(AND('Tela de entrada'!$N$12='Contrato Flexível Prioridade'!A577,'Tela de entrada'!$O$15=2),2,IF(AND('Tela de entrada'!$N$12='Contrato Flexível Prioridade'!A577,'Tela de entrada'!$O$15="",'Tela de entrada'!$S$15&lt;&gt;1),1,IF(AND('Tela de entrada'!$N$12='Contrato Flexível Prioridade'!A577,'Tela de entrada'!$S$15=""),1,2)))))))</f>
        <v>1</v>
      </c>
      <c r="F577">
        <v>1</v>
      </c>
      <c r="G577">
        <v>576</v>
      </c>
      <c r="H577">
        <v>1</v>
      </c>
      <c r="I577" s="1">
        <f>INDEX('Tela de entrada'!$C$20:$C$763,MATCH(G577,'Tela de entrada'!$B$20:$B$763,0),1)</f>
        <v>5</v>
      </c>
      <c r="J577">
        <v>0</v>
      </c>
      <c r="K577">
        <f t="shared" si="50"/>
        <v>5</v>
      </c>
      <c r="L577" s="1">
        <f>SUMIFS('Contrato Flexível Percentual'!$R$2:$R$745,'Contrato Flexível Percentual'!$C$2:$C$745,'Contrato Flexível Prioridade'!F577,'Contrato Flexível Percentual'!$D$2:$D$745,'Contrato Flexível Prioridade'!G577)+SUMIFS('Contrato Firme'!N$2:N$745,'Contrato Firme'!$C$2:$C$745,'Contrato Flexível Prioridade'!F577,'Contrato Flexível Percentual'!$D$2:$D$745,'Contrato Flexível Prioridade'!G577)+'Tela de entrada'!$O$13+'Tela de entrada'!$S$13</f>
        <v>4.7836603258165944</v>
      </c>
      <c r="M577" s="1">
        <f t="shared" si="51"/>
        <v>0.21633967418340561</v>
      </c>
      <c r="N577" s="1">
        <f>IF(D577=1,'Tela de entrada'!$O$14-'Tela de entrada'!$O$13,'Tela de entrada'!$S$14-'Tela de entrada'!$S$13)</f>
        <v>15</v>
      </c>
      <c r="O577" s="1">
        <f t="shared" si="52"/>
        <v>0.21633967418340561</v>
      </c>
      <c r="P577" s="1">
        <f t="shared" si="53"/>
        <v>0.21633967418340561</v>
      </c>
      <c r="Q577" s="1">
        <f>IF(D577=1,'Tela de entrada'!$O$13+P577,'Tela de entrada'!$S$13+P577)</f>
        <v>0.21633967418340561</v>
      </c>
    </row>
    <row r="578" spans="1:17" x14ac:dyDescent="0.25">
      <c r="A578" t="str">
        <f t="shared" si="54"/>
        <v>Contrato 1</v>
      </c>
      <c r="B578" t="str">
        <f t="shared" si="55"/>
        <v>Contrato 1577</v>
      </c>
      <c r="C578">
        <v>1</v>
      </c>
      <c r="D578">
        <v>1</v>
      </c>
      <c r="E578">
        <f>IF(AND(A578='Tela de entrada'!$R$12,'Tela de entrada'!$S$15=1),1,IF(AND(A578='Tela de entrada'!$R$12,'Tela de entrada'!$S$15="",'Tela de entrada'!$O$15=2),1,IF(AND('Tela de entrada'!$R$12='Contrato Flexível Prioridade'!A578,'Tela de entrada'!$S$15="",'Tela de entrada'!$O$15=""),2,IF(AND(A578='Tela de entrada'!$N$12,'Tela de entrada'!$O$15=1),1,IF(AND('Tela de entrada'!$N$12='Contrato Flexível Prioridade'!A578,'Tela de entrada'!$O$15=2),2,IF(AND('Tela de entrada'!$N$12='Contrato Flexível Prioridade'!A578,'Tela de entrada'!$O$15="",'Tela de entrada'!$S$15&lt;&gt;1),1,IF(AND('Tela de entrada'!$N$12='Contrato Flexível Prioridade'!A578,'Tela de entrada'!$S$15=""),1,2)))))))</f>
        <v>1</v>
      </c>
      <c r="F578">
        <v>1</v>
      </c>
      <c r="G578">
        <v>577</v>
      </c>
      <c r="H578">
        <v>1</v>
      </c>
      <c r="I578" s="1">
        <f>INDEX('Tela de entrada'!$C$20:$C$763,MATCH(G578,'Tela de entrada'!$B$20:$B$763,0),1)</f>
        <v>25</v>
      </c>
      <c r="J578">
        <v>0</v>
      </c>
      <c r="K578">
        <f t="shared" si="50"/>
        <v>25</v>
      </c>
      <c r="L578" s="1">
        <f>SUMIFS('Contrato Flexível Percentual'!$R$2:$R$745,'Contrato Flexível Percentual'!$C$2:$C$745,'Contrato Flexível Prioridade'!F578,'Contrato Flexível Percentual'!$D$2:$D$745,'Contrato Flexível Prioridade'!G578)+SUMIFS('Contrato Firme'!N$2:N$745,'Contrato Firme'!$C$2:$C$745,'Contrato Flexível Prioridade'!F578,'Contrato Flexível Percentual'!$D$2:$D$745,'Contrato Flexível Prioridade'!G578)+'Tela de entrada'!$O$13+'Tela de entrada'!$S$13</f>
        <v>14.672238654762884</v>
      </c>
      <c r="M578" s="1">
        <f t="shared" si="51"/>
        <v>10.327761345237116</v>
      </c>
      <c r="N578" s="1">
        <f>IF(D578=1,'Tela de entrada'!$O$14-'Tela de entrada'!$O$13,'Tela de entrada'!$S$14-'Tela de entrada'!$S$13)</f>
        <v>15</v>
      </c>
      <c r="O578" s="1">
        <f t="shared" si="52"/>
        <v>10.327761345237116</v>
      </c>
      <c r="P578" s="1">
        <f t="shared" si="53"/>
        <v>10.327761345237116</v>
      </c>
      <c r="Q578" s="1">
        <f>IF(D578=1,'Tela de entrada'!$O$13+P578,'Tela de entrada'!$S$13+P578)</f>
        <v>10.327761345237116</v>
      </c>
    </row>
    <row r="579" spans="1:17" x14ac:dyDescent="0.25">
      <c r="A579" t="str">
        <f t="shared" si="54"/>
        <v>Contrato 1</v>
      </c>
      <c r="B579" t="str">
        <f t="shared" si="55"/>
        <v>Contrato 1578</v>
      </c>
      <c r="C579">
        <v>1</v>
      </c>
      <c r="D579">
        <v>1</v>
      </c>
      <c r="E579">
        <f>IF(AND(A579='Tela de entrada'!$R$12,'Tela de entrada'!$S$15=1),1,IF(AND(A579='Tela de entrada'!$R$12,'Tela de entrada'!$S$15="",'Tela de entrada'!$O$15=2),1,IF(AND('Tela de entrada'!$R$12='Contrato Flexível Prioridade'!A579,'Tela de entrada'!$S$15="",'Tela de entrada'!$O$15=""),2,IF(AND(A579='Tela de entrada'!$N$12,'Tela de entrada'!$O$15=1),1,IF(AND('Tela de entrada'!$N$12='Contrato Flexível Prioridade'!A579,'Tela de entrada'!$O$15=2),2,IF(AND('Tela de entrada'!$N$12='Contrato Flexível Prioridade'!A579,'Tela de entrada'!$O$15="",'Tela de entrada'!$S$15&lt;&gt;1),1,IF(AND('Tela de entrada'!$N$12='Contrato Flexível Prioridade'!A579,'Tela de entrada'!$S$15=""),1,2)))))))</f>
        <v>1</v>
      </c>
      <c r="F579">
        <v>1</v>
      </c>
      <c r="G579">
        <v>578</v>
      </c>
      <c r="H579">
        <v>1</v>
      </c>
      <c r="I579" s="1">
        <f>INDEX('Tela de entrada'!$C$20:$C$763,MATCH(G579,'Tela de entrada'!$B$20:$B$763,0),1)</f>
        <v>11</v>
      </c>
      <c r="J579">
        <v>0</v>
      </c>
      <c r="K579">
        <f t="shared" ref="K579:K642" si="56">I579-J579</f>
        <v>11</v>
      </c>
      <c r="L579" s="1">
        <f>SUMIFS('Contrato Flexível Percentual'!$R$2:$R$745,'Contrato Flexível Percentual'!$C$2:$C$745,'Contrato Flexível Prioridade'!F579,'Contrato Flexível Percentual'!$D$2:$D$745,'Contrato Flexível Prioridade'!G579)+SUMIFS('Contrato Firme'!N$2:N$745,'Contrato Firme'!$C$2:$C$745,'Contrato Flexível Prioridade'!F579,'Contrato Flexível Percentual'!$D$2:$D$745,'Contrato Flexível Prioridade'!G579)+'Tela de entrada'!$O$13+'Tela de entrada'!$S$13</f>
        <v>7.0043472361672849</v>
      </c>
      <c r="M579" s="1">
        <f t="shared" ref="M579:M642" si="57">MAX(I579-L579,0)</f>
        <v>3.9956527638327151</v>
      </c>
      <c r="N579" s="1">
        <f>IF(D579=1,'Tela de entrada'!$O$14-'Tela de entrada'!$O$13,'Tela de entrada'!$S$14-'Tela de entrada'!$S$13)</f>
        <v>15</v>
      </c>
      <c r="O579" s="1">
        <f t="shared" ref="O579:O642" si="58">IF(E579=1,M579,MIN(N579,M579-MIN(M579,SUMIFS($N$2:$N$1489,$D$2:$D$1489,D579-1,$G$2:$G$1489,G579,$E$2:$E$1489,1))))</f>
        <v>3.9956527638327151</v>
      </c>
      <c r="P579" s="1">
        <f t="shared" ref="P579:P642" si="59">IF(O579&gt;0,MIN(O579,N579),0)</f>
        <v>3.9956527638327151</v>
      </c>
      <c r="Q579" s="1">
        <f>IF(D579=1,'Tela de entrada'!$O$13+P579,'Tela de entrada'!$S$13+P579)</f>
        <v>3.9956527638327151</v>
      </c>
    </row>
    <row r="580" spans="1:17" x14ac:dyDescent="0.25">
      <c r="A580" t="str">
        <f t="shared" si="54"/>
        <v>Contrato 1</v>
      </c>
      <c r="B580" t="str">
        <f t="shared" si="55"/>
        <v>Contrato 1579</v>
      </c>
      <c r="C580">
        <v>1</v>
      </c>
      <c r="D580">
        <v>1</v>
      </c>
      <c r="E580">
        <f>IF(AND(A580='Tela de entrada'!$R$12,'Tela de entrada'!$S$15=1),1,IF(AND(A580='Tela de entrada'!$R$12,'Tela de entrada'!$S$15="",'Tela de entrada'!$O$15=2),1,IF(AND('Tela de entrada'!$R$12='Contrato Flexível Prioridade'!A580,'Tela de entrada'!$S$15="",'Tela de entrada'!$O$15=""),2,IF(AND(A580='Tela de entrada'!$N$12,'Tela de entrada'!$O$15=1),1,IF(AND('Tela de entrada'!$N$12='Contrato Flexível Prioridade'!A580,'Tela de entrada'!$O$15=2),2,IF(AND('Tela de entrada'!$N$12='Contrato Flexível Prioridade'!A580,'Tela de entrada'!$O$15="",'Tela de entrada'!$S$15&lt;&gt;1),1,IF(AND('Tela de entrada'!$N$12='Contrato Flexível Prioridade'!A580,'Tela de entrada'!$S$15=""),1,2)))))))</f>
        <v>1</v>
      </c>
      <c r="F580">
        <v>1</v>
      </c>
      <c r="G580">
        <v>579</v>
      </c>
      <c r="H580">
        <v>1</v>
      </c>
      <c r="I580" s="1">
        <f>INDEX('Tela de entrada'!$C$20:$C$763,MATCH(G580,'Tela de entrada'!$B$20:$B$763,0),1)</f>
        <v>28</v>
      </c>
      <c r="J580">
        <v>0</v>
      </c>
      <c r="K580">
        <f t="shared" si="56"/>
        <v>28</v>
      </c>
      <c r="L580" s="1">
        <f>SUMIFS('Contrato Flexível Percentual'!$R$2:$R$745,'Contrato Flexível Percentual'!$C$2:$C$745,'Contrato Flexível Prioridade'!F580,'Contrato Flexível Percentual'!$D$2:$D$745,'Contrato Flexível Prioridade'!G580)+SUMIFS('Contrato Firme'!N$2:N$745,'Contrato Firme'!$C$2:$C$745,'Contrato Flexível Prioridade'!F580,'Contrato Flexível Percentual'!$D$2:$D$745,'Contrato Flexível Prioridade'!G580)+'Tela de entrada'!$O$13+'Tela de entrada'!$S$13</f>
        <v>16.31535824446194</v>
      </c>
      <c r="M580" s="1">
        <f t="shared" si="57"/>
        <v>11.68464175553806</v>
      </c>
      <c r="N580" s="1">
        <f>IF(D580=1,'Tela de entrada'!$O$14-'Tela de entrada'!$O$13,'Tela de entrada'!$S$14-'Tela de entrada'!$S$13)</f>
        <v>15</v>
      </c>
      <c r="O580" s="1">
        <f t="shared" si="58"/>
        <v>11.68464175553806</v>
      </c>
      <c r="P580" s="1">
        <f t="shared" si="59"/>
        <v>11.68464175553806</v>
      </c>
      <c r="Q580" s="1">
        <f>IF(D580=1,'Tela de entrada'!$O$13+P580,'Tela de entrada'!$S$13+P580)</f>
        <v>11.68464175553806</v>
      </c>
    </row>
    <row r="581" spans="1:17" x14ac:dyDescent="0.25">
      <c r="A581" t="str">
        <f t="shared" si="54"/>
        <v>Contrato 1</v>
      </c>
      <c r="B581" t="str">
        <f t="shared" si="55"/>
        <v>Contrato 1580</v>
      </c>
      <c r="C581">
        <v>1</v>
      </c>
      <c r="D581">
        <v>1</v>
      </c>
      <c r="E581">
        <f>IF(AND(A581='Tela de entrada'!$R$12,'Tela de entrada'!$S$15=1),1,IF(AND(A581='Tela de entrada'!$R$12,'Tela de entrada'!$S$15="",'Tela de entrada'!$O$15=2),1,IF(AND('Tela de entrada'!$R$12='Contrato Flexível Prioridade'!A581,'Tela de entrada'!$S$15="",'Tela de entrada'!$O$15=""),2,IF(AND(A581='Tela de entrada'!$N$12,'Tela de entrada'!$O$15=1),1,IF(AND('Tela de entrada'!$N$12='Contrato Flexível Prioridade'!A581,'Tela de entrada'!$O$15=2),2,IF(AND('Tela de entrada'!$N$12='Contrato Flexível Prioridade'!A581,'Tela de entrada'!$O$15="",'Tela de entrada'!$S$15&lt;&gt;1),1,IF(AND('Tela de entrada'!$N$12='Contrato Flexível Prioridade'!A581,'Tela de entrada'!$S$15=""),1,2)))))))</f>
        <v>1</v>
      </c>
      <c r="F581">
        <v>1</v>
      </c>
      <c r="G581">
        <v>580</v>
      </c>
      <c r="H581">
        <v>1</v>
      </c>
      <c r="I581" s="1">
        <f>INDEX('Tela de entrada'!$C$20:$C$763,MATCH(G581,'Tela de entrada'!$B$20:$B$763,0),1)</f>
        <v>24</v>
      </c>
      <c r="J581">
        <v>0</v>
      </c>
      <c r="K581">
        <f t="shared" si="56"/>
        <v>24</v>
      </c>
      <c r="L581" s="1">
        <f>SUMIFS('Contrato Flexível Percentual'!$R$2:$R$745,'Contrato Flexível Percentual'!$C$2:$C$745,'Contrato Flexível Prioridade'!F581,'Contrato Flexível Percentual'!$D$2:$D$745,'Contrato Flexível Prioridade'!G581)+SUMIFS('Contrato Firme'!N$2:N$745,'Contrato Firme'!$C$2:$C$745,'Contrato Flexível Prioridade'!F581,'Contrato Flexível Percentual'!$D$2:$D$745,'Contrato Flexível Prioridade'!G581)+'Tela de entrada'!$O$13+'Tela de entrada'!$S$13</f>
        <v>14.124532124863197</v>
      </c>
      <c r="M581" s="1">
        <f t="shared" si="57"/>
        <v>9.8754678751368026</v>
      </c>
      <c r="N581" s="1">
        <f>IF(D581=1,'Tela de entrada'!$O$14-'Tela de entrada'!$O$13,'Tela de entrada'!$S$14-'Tela de entrada'!$S$13)</f>
        <v>15</v>
      </c>
      <c r="O581" s="1">
        <f t="shared" si="58"/>
        <v>9.8754678751368026</v>
      </c>
      <c r="P581" s="1">
        <f t="shared" si="59"/>
        <v>9.8754678751368026</v>
      </c>
      <c r="Q581" s="1">
        <f>IF(D581=1,'Tela de entrada'!$O$13+P581,'Tela de entrada'!$S$13+P581)</f>
        <v>9.8754678751368026</v>
      </c>
    </row>
    <row r="582" spans="1:17" x14ac:dyDescent="0.25">
      <c r="A582" t="str">
        <f t="shared" si="54"/>
        <v>Contrato 1</v>
      </c>
      <c r="B582" t="str">
        <f t="shared" si="55"/>
        <v>Contrato 1581</v>
      </c>
      <c r="C582">
        <v>1</v>
      </c>
      <c r="D582">
        <v>1</v>
      </c>
      <c r="E582">
        <f>IF(AND(A582='Tela de entrada'!$R$12,'Tela de entrada'!$S$15=1),1,IF(AND(A582='Tela de entrada'!$R$12,'Tela de entrada'!$S$15="",'Tela de entrada'!$O$15=2),1,IF(AND('Tela de entrada'!$R$12='Contrato Flexível Prioridade'!A582,'Tela de entrada'!$S$15="",'Tela de entrada'!$O$15=""),2,IF(AND(A582='Tela de entrada'!$N$12,'Tela de entrada'!$O$15=1),1,IF(AND('Tela de entrada'!$N$12='Contrato Flexível Prioridade'!A582,'Tela de entrada'!$O$15=2),2,IF(AND('Tela de entrada'!$N$12='Contrato Flexível Prioridade'!A582,'Tela de entrada'!$O$15="",'Tela de entrada'!$S$15&lt;&gt;1),1,IF(AND('Tela de entrada'!$N$12='Contrato Flexível Prioridade'!A582,'Tela de entrada'!$S$15=""),1,2)))))))</f>
        <v>1</v>
      </c>
      <c r="F582">
        <v>1</v>
      </c>
      <c r="G582">
        <v>581</v>
      </c>
      <c r="H582">
        <v>1</v>
      </c>
      <c r="I582" s="1">
        <f>INDEX('Tela de entrada'!$C$20:$C$763,MATCH(G582,'Tela de entrada'!$B$20:$B$763,0),1)</f>
        <v>47</v>
      </c>
      <c r="J582">
        <v>0</v>
      </c>
      <c r="K582">
        <f t="shared" si="56"/>
        <v>47</v>
      </c>
      <c r="L582" s="1">
        <f>SUMIFS('Contrato Flexível Percentual'!$R$2:$R$745,'Contrato Flexível Percentual'!$C$2:$C$745,'Contrato Flexível Prioridade'!F582,'Contrato Flexível Percentual'!$D$2:$D$745,'Contrato Flexível Prioridade'!G582)+SUMIFS('Contrato Firme'!N$2:N$745,'Contrato Firme'!$C$2:$C$745,'Contrato Flexível Prioridade'!F582,'Contrato Flexível Percentual'!$D$2:$D$745,'Contrato Flexível Prioridade'!G582)+'Tela de entrada'!$O$13+'Tela de entrada'!$S$13</f>
        <v>24.4</v>
      </c>
      <c r="M582" s="1">
        <f t="shared" si="57"/>
        <v>22.6</v>
      </c>
      <c r="N582" s="1">
        <f>IF(D582=1,'Tela de entrada'!$O$14-'Tela de entrada'!$O$13,'Tela de entrada'!$S$14-'Tela de entrada'!$S$13)</f>
        <v>15</v>
      </c>
      <c r="O582" s="1">
        <f t="shared" si="58"/>
        <v>22.6</v>
      </c>
      <c r="P582" s="1">
        <f t="shared" si="59"/>
        <v>15</v>
      </c>
      <c r="Q582" s="1">
        <f>IF(D582=1,'Tela de entrada'!$O$13+P582,'Tela de entrada'!$S$13+P582)</f>
        <v>15</v>
      </c>
    </row>
    <row r="583" spans="1:17" x14ac:dyDescent="0.25">
      <c r="A583" t="str">
        <f t="shared" si="54"/>
        <v>Contrato 1</v>
      </c>
      <c r="B583" t="str">
        <f t="shared" si="55"/>
        <v>Contrato 1582</v>
      </c>
      <c r="C583">
        <v>1</v>
      </c>
      <c r="D583">
        <v>1</v>
      </c>
      <c r="E583">
        <f>IF(AND(A583='Tela de entrada'!$R$12,'Tela de entrada'!$S$15=1),1,IF(AND(A583='Tela de entrada'!$R$12,'Tela de entrada'!$S$15="",'Tela de entrada'!$O$15=2),1,IF(AND('Tela de entrada'!$R$12='Contrato Flexível Prioridade'!A583,'Tela de entrada'!$S$15="",'Tela de entrada'!$O$15=""),2,IF(AND(A583='Tela de entrada'!$N$12,'Tela de entrada'!$O$15=1),1,IF(AND('Tela de entrada'!$N$12='Contrato Flexível Prioridade'!A583,'Tela de entrada'!$O$15=2),2,IF(AND('Tela de entrada'!$N$12='Contrato Flexível Prioridade'!A583,'Tela de entrada'!$O$15="",'Tela de entrada'!$S$15&lt;&gt;1),1,IF(AND('Tela de entrada'!$N$12='Contrato Flexível Prioridade'!A583,'Tela de entrada'!$S$15=""),1,2)))))))</f>
        <v>1</v>
      </c>
      <c r="F583">
        <v>1</v>
      </c>
      <c r="G583">
        <v>582</v>
      </c>
      <c r="H583">
        <v>1</v>
      </c>
      <c r="I583" s="1">
        <f>INDEX('Tela de entrada'!$C$20:$C$763,MATCH(G583,'Tela de entrada'!$B$20:$B$763,0),1)</f>
        <v>9</v>
      </c>
      <c r="J583">
        <v>0</v>
      </c>
      <c r="K583">
        <f t="shared" si="56"/>
        <v>9</v>
      </c>
      <c r="L583" s="1">
        <f>SUMIFS('Contrato Flexível Percentual'!$R$2:$R$745,'Contrato Flexível Percentual'!$C$2:$C$745,'Contrato Flexível Prioridade'!F583,'Contrato Flexível Percentual'!$D$2:$D$745,'Contrato Flexível Prioridade'!G583)+SUMIFS('Contrato Firme'!N$2:N$745,'Contrato Firme'!$C$2:$C$745,'Contrato Flexível Prioridade'!F583,'Contrato Flexível Percentual'!$D$2:$D$745,'Contrato Flexível Prioridade'!G583)+'Tela de entrada'!$O$13+'Tela de entrada'!$S$13</f>
        <v>5.9089341763679135</v>
      </c>
      <c r="M583" s="1">
        <f t="shared" si="57"/>
        <v>3.0910658236320865</v>
      </c>
      <c r="N583" s="1">
        <f>IF(D583=1,'Tela de entrada'!$O$14-'Tela de entrada'!$O$13,'Tela de entrada'!$S$14-'Tela de entrada'!$S$13)</f>
        <v>15</v>
      </c>
      <c r="O583" s="1">
        <f t="shared" si="58"/>
        <v>3.0910658236320865</v>
      </c>
      <c r="P583" s="1">
        <f t="shared" si="59"/>
        <v>3.0910658236320865</v>
      </c>
      <c r="Q583" s="1">
        <f>IF(D583=1,'Tela de entrada'!$O$13+P583,'Tela de entrada'!$S$13+P583)</f>
        <v>3.0910658236320865</v>
      </c>
    </row>
    <row r="584" spans="1:17" x14ac:dyDescent="0.25">
      <c r="A584" t="str">
        <f t="shared" si="54"/>
        <v>Contrato 1</v>
      </c>
      <c r="B584" t="str">
        <f t="shared" si="55"/>
        <v>Contrato 1583</v>
      </c>
      <c r="C584">
        <v>1</v>
      </c>
      <c r="D584">
        <v>1</v>
      </c>
      <c r="E584">
        <f>IF(AND(A584='Tela de entrada'!$R$12,'Tela de entrada'!$S$15=1),1,IF(AND(A584='Tela de entrada'!$R$12,'Tela de entrada'!$S$15="",'Tela de entrada'!$O$15=2),1,IF(AND('Tela de entrada'!$R$12='Contrato Flexível Prioridade'!A584,'Tela de entrada'!$S$15="",'Tela de entrada'!$O$15=""),2,IF(AND(A584='Tela de entrada'!$N$12,'Tela de entrada'!$O$15=1),1,IF(AND('Tela de entrada'!$N$12='Contrato Flexível Prioridade'!A584,'Tela de entrada'!$O$15=2),2,IF(AND('Tela de entrada'!$N$12='Contrato Flexível Prioridade'!A584,'Tela de entrada'!$O$15="",'Tela de entrada'!$S$15&lt;&gt;1),1,IF(AND('Tela de entrada'!$N$12='Contrato Flexível Prioridade'!A584,'Tela de entrada'!$S$15=""),1,2)))))))</f>
        <v>1</v>
      </c>
      <c r="F584">
        <v>1</v>
      </c>
      <c r="G584">
        <v>583</v>
      </c>
      <c r="H584">
        <v>1</v>
      </c>
      <c r="I584" s="1">
        <f>INDEX('Tela de entrada'!$C$20:$C$763,MATCH(G584,'Tela de entrada'!$B$20:$B$763,0),1)</f>
        <v>20</v>
      </c>
      <c r="J584">
        <v>0</v>
      </c>
      <c r="K584">
        <f t="shared" si="56"/>
        <v>20</v>
      </c>
      <c r="L584" s="1">
        <f>SUMIFS('Contrato Flexível Percentual'!$R$2:$R$745,'Contrato Flexível Percentual'!$C$2:$C$745,'Contrato Flexível Prioridade'!F584,'Contrato Flexível Percentual'!$D$2:$D$745,'Contrato Flexível Prioridade'!G584)+SUMIFS('Contrato Firme'!N$2:N$745,'Contrato Firme'!$C$2:$C$745,'Contrato Flexível Prioridade'!F584,'Contrato Flexível Percentual'!$D$2:$D$745,'Contrato Flexível Prioridade'!G584)+'Tela de entrada'!$O$13+'Tela de entrada'!$S$13</f>
        <v>11.933706005264455</v>
      </c>
      <c r="M584" s="1">
        <f t="shared" si="57"/>
        <v>8.0662939947355454</v>
      </c>
      <c r="N584" s="1">
        <f>IF(D584=1,'Tela de entrada'!$O$14-'Tela de entrada'!$O$13,'Tela de entrada'!$S$14-'Tela de entrada'!$S$13)</f>
        <v>15</v>
      </c>
      <c r="O584" s="1">
        <f t="shared" si="58"/>
        <v>8.0662939947355454</v>
      </c>
      <c r="P584" s="1">
        <f t="shared" si="59"/>
        <v>8.0662939947355454</v>
      </c>
      <c r="Q584" s="1">
        <f>IF(D584=1,'Tela de entrada'!$O$13+P584,'Tela de entrada'!$S$13+P584)</f>
        <v>8.0662939947355454</v>
      </c>
    </row>
    <row r="585" spans="1:17" x14ac:dyDescent="0.25">
      <c r="A585" t="str">
        <f t="shared" si="54"/>
        <v>Contrato 1</v>
      </c>
      <c r="B585" t="str">
        <f t="shared" si="55"/>
        <v>Contrato 1584</v>
      </c>
      <c r="C585">
        <v>1</v>
      </c>
      <c r="D585">
        <v>1</v>
      </c>
      <c r="E585">
        <f>IF(AND(A585='Tela de entrada'!$R$12,'Tela de entrada'!$S$15=1),1,IF(AND(A585='Tela de entrada'!$R$12,'Tela de entrada'!$S$15="",'Tela de entrada'!$O$15=2),1,IF(AND('Tela de entrada'!$R$12='Contrato Flexível Prioridade'!A585,'Tela de entrada'!$S$15="",'Tela de entrada'!$O$15=""),2,IF(AND(A585='Tela de entrada'!$N$12,'Tela de entrada'!$O$15=1),1,IF(AND('Tela de entrada'!$N$12='Contrato Flexível Prioridade'!A585,'Tela de entrada'!$O$15=2),2,IF(AND('Tela de entrada'!$N$12='Contrato Flexível Prioridade'!A585,'Tela de entrada'!$O$15="",'Tela de entrada'!$S$15&lt;&gt;1),1,IF(AND('Tela de entrada'!$N$12='Contrato Flexível Prioridade'!A585,'Tela de entrada'!$S$15=""),1,2)))))))</f>
        <v>1</v>
      </c>
      <c r="F585">
        <v>1</v>
      </c>
      <c r="G585">
        <v>584</v>
      </c>
      <c r="H585">
        <v>1</v>
      </c>
      <c r="I585" s="1">
        <f>INDEX('Tela de entrada'!$C$20:$C$763,MATCH(G585,'Tela de entrada'!$B$20:$B$763,0),1)</f>
        <v>27</v>
      </c>
      <c r="J585">
        <v>0</v>
      </c>
      <c r="K585">
        <f t="shared" si="56"/>
        <v>27</v>
      </c>
      <c r="L585" s="1">
        <f>SUMIFS('Contrato Flexível Percentual'!$R$2:$R$745,'Contrato Flexível Percentual'!$C$2:$C$745,'Contrato Flexível Prioridade'!F585,'Contrato Flexível Percentual'!$D$2:$D$745,'Contrato Flexível Prioridade'!G585)+SUMIFS('Contrato Firme'!N$2:N$745,'Contrato Firme'!$C$2:$C$745,'Contrato Flexível Prioridade'!F585,'Contrato Flexível Percentual'!$D$2:$D$745,'Contrato Flexível Prioridade'!G585)+'Tela de entrada'!$O$13+'Tela de entrada'!$S$13</f>
        <v>15.767651714562254</v>
      </c>
      <c r="M585" s="1">
        <f t="shared" si="57"/>
        <v>11.232348285437746</v>
      </c>
      <c r="N585" s="1">
        <f>IF(D585=1,'Tela de entrada'!$O$14-'Tela de entrada'!$O$13,'Tela de entrada'!$S$14-'Tela de entrada'!$S$13)</f>
        <v>15</v>
      </c>
      <c r="O585" s="1">
        <f t="shared" si="58"/>
        <v>11.232348285437746</v>
      </c>
      <c r="P585" s="1">
        <f t="shared" si="59"/>
        <v>11.232348285437746</v>
      </c>
      <c r="Q585" s="1">
        <f>IF(D585=1,'Tela de entrada'!$O$13+P585,'Tela de entrada'!$S$13+P585)</f>
        <v>11.232348285437746</v>
      </c>
    </row>
    <row r="586" spans="1:17" x14ac:dyDescent="0.25">
      <c r="A586" t="str">
        <f t="shared" si="54"/>
        <v>Contrato 1</v>
      </c>
      <c r="B586" t="str">
        <f t="shared" si="55"/>
        <v>Contrato 1585</v>
      </c>
      <c r="C586">
        <v>1</v>
      </c>
      <c r="D586">
        <v>1</v>
      </c>
      <c r="E586">
        <f>IF(AND(A586='Tela de entrada'!$R$12,'Tela de entrada'!$S$15=1),1,IF(AND(A586='Tela de entrada'!$R$12,'Tela de entrada'!$S$15="",'Tela de entrada'!$O$15=2),1,IF(AND('Tela de entrada'!$R$12='Contrato Flexível Prioridade'!A586,'Tela de entrada'!$S$15="",'Tela de entrada'!$O$15=""),2,IF(AND(A586='Tela de entrada'!$N$12,'Tela de entrada'!$O$15=1),1,IF(AND('Tela de entrada'!$N$12='Contrato Flexível Prioridade'!A586,'Tela de entrada'!$O$15=2),2,IF(AND('Tela de entrada'!$N$12='Contrato Flexível Prioridade'!A586,'Tela de entrada'!$O$15="",'Tela de entrada'!$S$15&lt;&gt;1),1,IF(AND('Tela de entrada'!$N$12='Contrato Flexível Prioridade'!A586,'Tela de entrada'!$S$15=""),1,2)))))))</f>
        <v>1</v>
      </c>
      <c r="F586">
        <v>1</v>
      </c>
      <c r="G586">
        <v>585</v>
      </c>
      <c r="H586">
        <v>1</v>
      </c>
      <c r="I586" s="1">
        <f>INDEX('Tela de entrada'!$C$20:$C$763,MATCH(G586,'Tela de entrada'!$B$20:$B$763,0),1)</f>
        <v>43</v>
      </c>
      <c r="J586">
        <v>0</v>
      </c>
      <c r="K586">
        <f t="shared" si="56"/>
        <v>43</v>
      </c>
      <c r="L586" s="1">
        <f>SUMIFS('Contrato Flexível Percentual'!$R$2:$R$745,'Contrato Flexível Percentual'!$C$2:$C$745,'Contrato Flexível Prioridade'!F586,'Contrato Flexível Percentual'!$D$2:$D$745,'Contrato Flexível Prioridade'!G586)+SUMIFS('Contrato Firme'!N$2:N$745,'Contrato Firme'!$C$2:$C$745,'Contrato Flexível Prioridade'!F586,'Contrato Flexível Percentual'!$D$2:$D$745,'Contrato Flexível Prioridade'!G586)+'Tela de entrada'!$O$13+'Tela de entrada'!$S$13</f>
        <v>23.6</v>
      </c>
      <c r="M586" s="1">
        <f t="shared" si="57"/>
        <v>19.399999999999999</v>
      </c>
      <c r="N586" s="1">
        <f>IF(D586=1,'Tela de entrada'!$O$14-'Tela de entrada'!$O$13,'Tela de entrada'!$S$14-'Tela de entrada'!$S$13)</f>
        <v>15</v>
      </c>
      <c r="O586" s="1">
        <f t="shared" si="58"/>
        <v>19.399999999999999</v>
      </c>
      <c r="P586" s="1">
        <f t="shared" si="59"/>
        <v>15</v>
      </c>
      <c r="Q586" s="1">
        <f>IF(D586=1,'Tela de entrada'!$O$13+P586,'Tela de entrada'!$S$13+P586)</f>
        <v>15</v>
      </c>
    </row>
    <row r="587" spans="1:17" x14ac:dyDescent="0.25">
      <c r="A587" t="str">
        <f t="shared" si="54"/>
        <v>Contrato 1</v>
      </c>
      <c r="B587" t="str">
        <f t="shared" si="55"/>
        <v>Contrato 1586</v>
      </c>
      <c r="C587">
        <v>1</v>
      </c>
      <c r="D587">
        <v>1</v>
      </c>
      <c r="E587">
        <f>IF(AND(A587='Tela de entrada'!$R$12,'Tela de entrada'!$S$15=1),1,IF(AND(A587='Tela de entrada'!$R$12,'Tela de entrada'!$S$15="",'Tela de entrada'!$O$15=2),1,IF(AND('Tela de entrada'!$R$12='Contrato Flexível Prioridade'!A587,'Tela de entrada'!$S$15="",'Tela de entrada'!$O$15=""),2,IF(AND(A587='Tela de entrada'!$N$12,'Tela de entrada'!$O$15=1),1,IF(AND('Tela de entrada'!$N$12='Contrato Flexível Prioridade'!A587,'Tela de entrada'!$O$15=2),2,IF(AND('Tela de entrada'!$N$12='Contrato Flexível Prioridade'!A587,'Tela de entrada'!$O$15="",'Tela de entrada'!$S$15&lt;&gt;1),1,IF(AND('Tela de entrada'!$N$12='Contrato Flexível Prioridade'!A587,'Tela de entrada'!$S$15=""),1,2)))))))</f>
        <v>1</v>
      </c>
      <c r="F587">
        <v>1</v>
      </c>
      <c r="G587">
        <v>586</v>
      </c>
      <c r="H587">
        <v>1</v>
      </c>
      <c r="I587" s="1">
        <f>INDEX('Tela de entrada'!$C$20:$C$763,MATCH(G587,'Tela de entrada'!$B$20:$B$763,0),1)</f>
        <v>39</v>
      </c>
      <c r="J587">
        <v>0</v>
      </c>
      <c r="K587">
        <f t="shared" si="56"/>
        <v>39</v>
      </c>
      <c r="L587" s="1">
        <f>SUMIFS('Contrato Flexível Percentual'!$R$2:$R$745,'Contrato Flexível Percentual'!$C$2:$C$745,'Contrato Flexível Prioridade'!F587,'Contrato Flexível Percentual'!$D$2:$D$745,'Contrato Flexível Prioridade'!G587)+SUMIFS('Contrato Firme'!N$2:N$745,'Contrato Firme'!$C$2:$C$745,'Contrato Flexível Prioridade'!F587,'Contrato Flexível Percentual'!$D$2:$D$745,'Contrato Flexível Prioridade'!G587)+'Tela de entrada'!$O$13+'Tela de entrada'!$S$13</f>
        <v>22.34013007335848</v>
      </c>
      <c r="M587" s="1">
        <f t="shared" si="57"/>
        <v>16.65986992664152</v>
      </c>
      <c r="N587" s="1">
        <f>IF(D587=1,'Tela de entrada'!$O$14-'Tela de entrada'!$O$13,'Tela de entrada'!$S$14-'Tela de entrada'!$S$13)</f>
        <v>15</v>
      </c>
      <c r="O587" s="1">
        <f t="shared" si="58"/>
        <v>16.65986992664152</v>
      </c>
      <c r="P587" s="1">
        <f t="shared" si="59"/>
        <v>15</v>
      </c>
      <c r="Q587" s="1">
        <f>IF(D587=1,'Tela de entrada'!$O$13+P587,'Tela de entrada'!$S$13+P587)</f>
        <v>15</v>
      </c>
    </row>
    <row r="588" spans="1:17" x14ac:dyDescent="0.25">
      <c r="A588" t="str">
        <f t="shared" si="54"/>
        <v>Contrato 1</v>
      </c>
      <c r="B588" t="str">
        <f t="shared" si="55"/>
        <v>Contrato 1587</v>
      </c>
      <c r="C588">
        <v>1</v>
      </c>
      <c r="D588">
        <v>1</v>
      </c>
      <c r="E588">
        <f>IF(AND(A588='Tela de entrada'!$R$12,'Tela de entrada'!$S$15=1),1,IF(AND(A588='Tela de entrada'!$R$12,'Tela de entrada'!$S$15="",'Tela de entrada'!$O$15=2),1,IF(AND('Tela de entrada'!$R$12='Contrato Flexível Prioridade'!A588,'Tela de entrada'!$S$15="",'Tela de entrada'!$O$15=""),2,IF(AND(A588='Tela de entrada'!$N$12,'Tela de entrada'!$O$15=1),1,IF(AND('Tela de entrada'!$N$12='Contrato Flexível Prioridade'!A588,'Tela de entrada'!$O$15=2),2,IF(AND('Tela de entrada'!$N$12='Contrato Flexível Prioridade'!A588,'Tela de entrada'!$O$15="",'Tela de entrada'!$S$15&lt;&gt;1),1,IF(AND('Tela de entrada'!$N$12='Contrato Flexível Prioridade'!A588,'Tela de entrada'!$S$15=""),1,2)))))))</f>
        <v>1</v>
      </c>
      <c r="F588">
        <v>1</v>
      </c>
      <c r="G588">
        <v>587</v>
      </c>
      <c r="H588">
        <v>1</v>
      </c>
      <c r="I588" s="1">
        <f>INDEX('Tela de entrada'!$C$20:$C$763,MATCH(G588,'Tela de entrada'!$B$20:$B$763,0),1)</f>
        <v>24</v>
      </c>
      <c r="J588">
        <v>0</v>
      </c>
      <c r="K588">
        <f t="shared" si="56"/>
        <v>24</v>
      </c>
      <c r="L588" s="1">
        <f>SUMIFS('Contrato Flexível Percentual'!$R$2:$R$745,'Contrato Flexível Percentual'!$C$2:$C$745,'Contrato Flexível Prioridade'!F588,'Contrato Flexível Percentual'!$D$2:$D$745,'Contrato Flexível Prioridade'!G588)+SUMIFS('Contrato Firme'!N$2:N$745,'Contrato Firme'!$C$2:$C$745,'Contrato Flexível Prioridade'!F588,'Contrato Flexível Percentual'!$D$2:$D$745,'Contrato Flexível Prioridade'!G588)+'Tela de entrada'!$O$13+'Tela de entrada'!$S$13</f>
        <v>14.124532124863197</v>
      </c>
      <c r="M588" s="1">
        <f t="shared" si="57"/>
        <v>9.8754678751368026</v>
      </c>
      <c r="N588" s="1">
        <f>IF(D588=1,'Tela de entrada'!$O$14-'Tela de entrada'!$O$13,'Tela de entrada'!$S$14-'Tela de entrada'!$S$13)</f>
        <v>15</v>
      </c>
      <c r="O588" s="1">
        <f t="shared" si="58"/>
        <v>9.8754678751368026</v>
      </c>
      <c r="P588" s="1">
        <f t="shared" si="59"/>
        <v>9.8754678751368026</v>
      </c>
      <c r="Q588" s="1">
        <f>IF(D588=1,'Tela de entrada'!$O$13+P588,'Tela de entrada'!$S$13+P588)</f>
        <v>9.8754678751368026</v>
      </c>
    </row>
    <row r="589" spans="1:17" x14ac:dyDescent="0.25">
      <c r="A589" t="str">
        <f t="shared" si="54"/>
        <v>Contrato 1</v>
      </c>
      <c r="B589" t="str">
        <f t="shared" si="55"/>
        <v>Contrato 1588</v>
      </c>
      <c r="C589">
        <v>1</v>
      </c>
      <c r="D589">
        <v>1</v>
      </c>
      <c r="E589">
        <f>IF(AND(A589='Tela de entrada'!$R$12,'Tela de entrada'!$S$15=1),1,IF(AND(A589='Tela de entrada'!$R$12,'Tela de entrada'!$S$15="",'Tela de entrada'!$O$15=2),1,IF(AND('Tela de entrada'!$R$12='Contrato Flexível Prioridade'!A589,'Tela de entrada'!$S$15="",'Tela de entrada'!$O$15=""),2,IF(AND(A589='Tela de entrada'!$N$12,'Tela de entrada'!$O$15=1),1,IF(AND('Tela de entrada'!$N$12='Contrato Flexível Prioridade'!A589,'Tela de entrada'!$O$15=2),2,IF(AND('Tela de entrada'!$N$12='Contrato Flexível Prioridade'!A589,'Tela de entrada'!$O$15="",'Tela de entrada'!$S$15&lt;&gt;1),1,IF(AND('Tela de entrada'!$N$12='Contrato Flexível Prioridade'!A589,'Tela de entrada'!$S$15=""),1,2)))))))</f>
        <v>1</v>
      </c>
      <c r="F589">
        <v>1</v>
      </c>
      <c r="G589">
        <v>588</v>
      </c>
      <c r="H589">
        <v>1</v>
      </c>
      <c r="I589" s="1">
        <f>INDEX('Tela de entrada'!$C$20:$C$763,MATCH(G589,'Tela de entrada'!$B$20:$B$763,0),1)</f>
        <v>45</v>
      </c>
      <c r="J589">
        <v>0</v>
      </c>
      <c r="K589">
        <f t="shared" si="56"/>
        <v>45</v>
      </c>
      <c r="L589" s="1">
        <f>SUMIFS('Contrato Flexível Percentual'!$R$2:$R$745,'Contrato Flexível Percentual'!$C$2:$C$745,'Contrato Flexível Prioridade'!F589,'Contrato Flexível Percentual'!$D$2:$D$745,'Contrato Flexível Prioridade'!G589)+SUMIFS('Contrato Firme'!N$2:N$745,'Contrato Firme'!$C$2:$C$745,'Contrato Flexível Prioridade'!F589,'Contrato Flexível Percentual'!$D$2:$D$745,'Contrato Flexível Prioridade'!G589)+'Tela de entrada'!$O$13+'Tela de entrada'!$S$13</f>
        <v>24</v>
      </c>
      <c r="M589" s="1">
        <f t="shared" si="57"/>
        <v>21</v>
      </c>
      <c r="N589" s="1">
        <f>IF(D589=1,'Tela de entrada'!$O$14-'Tela de entrada'!$O$13,'Tela de entrada'!$S$14-'Tela de entrada'!$S$13)</f>
        <v>15</v>
      </c>
      <c r="O589" s="1">
        <f t="shared" si="58"/>
        <v>21</v>
      </c>
      <c r="P589" s="1">
        <f t="shared" si="59"/>
        <v>15</v>
      </c>
      <c r="Q589" s="1">
        <f>IF(D589=1,'Tela de entrada'!$O$13+P589,'Tela de entrada'!$S$13+P589)</f>
        <v>15</v>
      </c>
    </row>
    <row r="590" spans="1:17" x14ac:dyDescent="0.25">
      <c r="A590" t="str">
        <f t="shared" si="54"/>
        <v>Contrato 1</v>
      </c>
      <c r="B590" t="str">
        <f t="shared" si="55"/>
        <v>Contrato 1589</v>
      </c>
      <c r="C590">
        <v>1</v>
      </c>
      <c r="D590">
        <v>1</v>
      </c>
      <c r="E590">
        <f>IF(AND(A590='Tela de entrada'!$R$12,'Tela de entrada'!$S$15=1),1,IF(AND(A590='Tela de entrada'!$R$12,'Tela de entrada'!$S$15="",'Tela de entrada'!$O$15=2),1,IF(AND('Tela de entrada'!$R$12='Contrato Flexível Prioridade'!A590,'Tela de entrada'!$S$15="",'Tela de entrada'!$O$15=""),2,IF(AND(A590='Tela de entrada'!$N$12,'Tela de entrada'!$O$15=1),1,IF(AND('Tela de entrada'!$N$12='Contrato Flexível Prioridade'!A590,'Tela de entrada'!$O$15=2),2,IF(AND('Tela de entrada'!$N$12='Contrato Flexível Prioridade'!A590,'Tela de entrada'!$O$15="",'Tela de entrada'!$S$15&lt;&gt;1),1,IF(AND('Tela de entrada'!$N$12='Contrato Flexível Prioridade'!A590,'Tela de entrada'!$S$15=""),1,2)))))))</f>
        <v>1</v>
      </c>
      <c r="F590">
        <v>1</v>
      </c>
      <c r="G590">
        <v>589</v>
      </c>
      <c r="H590">
        <v>1</v>
      </c>
      <c r="I590" s="1">
        <f>INDEX('Tela de entrada'!$C$20:$C$763,MATCH(G590,'Tela de entrada'!$B$20:$B$763,0),1)</f>
        <v>14</v>
      </c>
      <c r="J590">
        <v>0</v>
      </c>
      <c r="K590">
        <f t="shared" si="56"/>
        <v>14</v>
      </c>
      <c r="L590" s="1">
        <f>SUMIFS('Contrato Flexível Percentual'!$R$2:$R$745,'Contrato Flexível Percentual'!$C$2:$C$745,'Contrato Flexível Prioridade'!F590,'Contrato Flexível Percentual'!$D$2:$D$745,'Contrato Flexível Prioridade'!G590)+SUMIFS('Contrato Firme'!N$2:N$745,'Contrato Firme'!$C$2:$C$745,'Contrato Flexível Prioridade'!F590,'Contrato Flexível Percentual'!$D$2:$D$745,'Contrato Flexível Prioridade'!G590)+'Tela de entrada'!$O$13+'Tela de entrada'!$S$13</f>
        <v>8.6474668258663421</v>
      </c>
      <c r="M590" s="1">
        <f t="shared" si="57"/>
        <v>5.3525331741336579</v>
      </c>
      <c r="N590" s="1">
        <f>IF(D590=1,'Tela de entrada'!$O$14-'Tela de entrada'!$O$13,'Tela de entrada'!$S$14-'Tela de entrada'!$S$13)</f>
        <v>15</v>
      </c>
      <c r="O590" s="1">
        <f t="shared" si="58"/>
        <v>5.3525331741336579</v>
      </c>
      <c r="P590" s="1">
        <f t="shared" si="59"/>
        <v>5.3525331741336579</v>
      </c>
      <c r="Q590" s="1">
        <f>IF(D590=1,'Tela de entrada'!$O$13+P590,'Tela de entrada'!$S$13+P590)</f>
        <v>5.3525331741336579</v>
      </c>
    </row>
    <row r="591" spans="1:17" x14ac:dyDescent="0.25">
      <c r="A591" t="str">
        <f t="shared" si="54"/>
        <v>Contrato 1</v>
      </c>
      <c r="B591" t="str">
        <f t="shared" si="55"/>
        <v>Contrato 1590</v>
      </c>
      <c r="C591">
        <v>1</v>
      </c>
      <c r="D591">
        <v>1</v>
      </c>
      <c r="E591">
        <f>IF(AND(A591='Tela de entrada'!$R$12,'Tela de entrada'!$S$15=1),1,IF(AND(A591='Tela de entrada'!$R$12,'Tela de entrada'!$S$15="",'Tela de entrada'!$O$15=2),1,IF(AND('Tela de entrada'!$R$12='Contrato Flexível Prioridade'!A591,'Tela de entrada'!$S$15="",'Tela de entrada'!$O$15=""),2,IF(AND(A591='Tela de entrada'!$N$12,'Tela de entrada'!$O$15=1),1,IF(AND('Tela de entrada'!$N$12='Contrato Flexível Prioridade'!A591,'Tela de entrada'!$O$15=2),2,IF(AND('Tela de entrada'!$N$12='Contrato Flexível Prioridade'!A591,'Tela de entrada'!$O$15="",'Tela de entrada'!$S$15&lt;&gt;1),1,IF(AND('Tela de entrada'!$N$12='Contrato Flexível Prioridade'!A591,'Tela de entrada'!$S$15=""),1,2)))))))</f>
        <v>1</v>
      </c>
      <c r="F591">
        <v>1</v>
      </c>
      <c r="G591">
        <v>590</v>
      </c>
      <c r="H591">
        <v>1</v>
      </c>
      <c r="I591" s="1">
        <f>INDEX('Tela de entrada'!$C$20:$C$763,MATCH(G591,'Tela de entrada'!$B$20:$B$763,0),1)</f>
        <v>12</v>
      </c>
      <c r="J591">
        <v>0</v>
      </c>
      <c r="K591">
        <f t="shared" si="56"/>
        <v>12</v>
      </c>
      <c r="L591" s="1">
        <f>SUMIFS('Contrato Flexível Percentual'!$R$2:$R$745,'Contrato Flexível Percentual'!$C$2:$C$745,'Contrato Flexível Prioridade'!F591,'Contrato Flexível Percentual'!$D$2:$D$745,'Contrato Flexível Prioridade'!G591)+SUMIFS('Contrato Firme'!N$2:N$745,'Contrato Firme'!$C$2:$C$745,'Contrato Flexível Prioridade'!F591,'Contrato Flexível Percentual'!$D$2:$D$745,'Contrato Flexível Prioridade'!G591)+'Tela de entrada'!$O$13+'Tela de entrada'!$S$13</f>
        <v>7.5520537660669707</v>
      </c>
      <c r="M591" s="1">
        <f t="shared" si="57"/>
        <v>4.4479462339330293</v>
      </c>
      <c r="N591" s="1">
        <f>IF(D591=1,'Tela de entrada'!$O$14-'Tela de entrada'!$O$13,'Tela de entrada'!$S$14-'Tela de entrada'!$S$13)</f>
        <v>15</v>
      </c>
      <c r="O591" s="1">
        <f t="shared" si="58"/>
        <v>4.4479462339330293</v>
      </c>
      <c r="P591" s="1">
        <f t="shared" si="59"/>
        <v>4.4479462339330293</v>
      </c>
      <c r="Q591" s="1">
        <f>IF(D591=1,'Tela de entrada'!$O$13+P591,'Tela de entrada'!$S$13+P591)</f>
        <v>4.4479462339330293</v>
      </c>
    </row>
    <row r="592" spans="1:17" x14ac:dyDescent="0.25">
      <c r="A592" t="str">
        <f t="shared" si="54"/>
        <v>Contrato 1</v>
      </c>
      <c r="B592" t="str">
        <f t="shared" si="55"/>
        <v>Contrato 1591</v>
      </c>
      <c r="C592">
        <v>1</v>
      </c>
      <c r="D592">
        <v>1</v>
      </c>
      <c r="E592">
        <f>IF(AND(A592='Tela de entrada'!$R$12,'Tela de entrada'!$S$15=1),1,IF(AND(A592='Tela de entrada'!$R$12,'Tela de entrada'!$S$15="",'Tela de entrada'!$O$15=2),1,IF(AND('Tela de entrada'!$R$12='Contrato Flexível Prioridade'!A592,'Tela de entrada'!$S$15="",'Tela de entrada'!$O$15=""),2,IF(AND(A592='Tela de entrada'!$N$12,'Tela de entrada'!$O$15=1),1,IF(AND('Tela de entrada'!$N$12='Contrato Flexível Prioridade'!A592,'Tela de entrada'!$O$15=2),2,IF(AND('Tela de entrada'!$N$12='Contrato Flexível Prioridade'!A592,'Tela de entrada'!$O$15="",'Tela de entrada'!$S$15&lt;&gt;1),1,IF(AND('Tela de entrada'!$N$12='Contrato Flexível Prioridade'!A592,'Tela de entrada'!$S$15=""),1,2)))))))</f>
        <v>1</v>
      </c>
      <c r="F592">
        <v>1</v>
      </c>
      <c r="G592">
        <v>591</v>
      </c>
      <c r="H592">
        <v>1</v>
      </c>
      <c r="I592" s="1">
        <f>INDEX('Tela de entrada'!$C$20:$C$763,MATCH(G592,'Tela de entrada'!$B$20:$B$763,0),1)</f>
        <v>7</v>
      </c>
      <c r="J592">
        <v>0</v>
      </c>
      <c r="K592">
        <f t="shared" si="56"/>
        <v>7</v>
      </c>
      <c r="L592" s="1">
        <f>SUMIFS('Contrato Flexível Percentual'!$R$2:$R$745,'Contrato Flexível Percentual'!$C$2:$C$745,'Contrato Flexível Prioridade'!F592,'Contrato Flexível Percentual'!$D$2:$D$745,'Contrato Flexível Prioridade'!G592)+SUMIFS('Contrato Firme'!N$2:N$745,'Contrato Firme'!$C$2:$C$745,'Contrato Flexível Prioridade'!F592,'Contrato Flexível Percentual'!$D$2:$D$745,'Contrato Flexível Prioridade'!G592)+'Tela de entrada'!$O$13+'Tela de entrada'!$S$13</f>
        <v>5.1836603258165947</v>
      </c>
      <c r="M592" s="1">
        <f t="shared" si="57"/>
        <v>1.8163396741834053</v>
      </c>
      <c r="N592" s="1">
        <f>IF(D592=1,'Tela de entrada'!$O$14-'Tela de entrada'!$O$13,'Tela de entrada'!$S$14-'Tela de entrada'!$S$13)</f>
        <v>15</v>
      </c>
      <c r="O592" s="1">
        <f t="shared" si="58"/>
        <v>1.8163396741834053</v>
      </c>
      <c r="P592" s="1">
        <f t="shared" si="59"/>
        <v>1.8163396741834053</v>
      </c>
      <c r="Q592" s="1">
        <f>IF(D592=1,'Tela de entrada'!$O$13+P592,'Tela de entrada'!$S$13+P592)</f>
        <v>1.8163396741834053</v>
      </c>
    </row>
    <row r="593" spans="1:17" x14ac:dyDescent="0.25">
      <c r="A593" t="str">
        <f t="shared" si="54"/>
        <v>Contrato 1</v>
      </c>
      <c r="B593" t="str">
        <f t="shared" si="55"/>
        <v>Contrato 1592</v>
      </c>
      <c r="C593">
        <v>1</v>
      </c>
      <c r="D593">
        <v>1</v>
      </c>
      <c r="E593">
        <f>IF(AND(A593='Tela de entrada'!$R$12,'Tela de entrada'!$S$15=1),1,IF(AND(A593='Tela de entrada'!$R$12,'Tela de entrada'!$S$15="",'Tela de entrada'!$O$15=2),1,IF(AND('Tela de entrada'!$R$12='Contrato Flexível Prioridade'!A593,'Tela de entrada'!$S$15="",'Tela de entrada'!$O$15=""),2,IF(AND(A593='Tela de entrada'!$N$12,'Tela de entrada'!$O$15=1),1,IF(AND('Tela de entrada'!$N$12='Contrato Flexível Prioridade'!A593,'Tela de entrada'!$O$15=2),2,IF(AND('Tela de entrada'!$N$12='Contrato Flexível Prioridade'!A593,'Tela de entrada'!$O$15="",'Tela de entrada'!$S$15&lt;&gt;1),1,IF(AND('Tela de entrada'!$N$12='Contrato Flexível Prioridade'!A593,'Tela de entrada'!$S$15=""),1,2)))))))</f>
        <v>1</v>
      </c>
      <c r="F593">
        <v>1</v>
      </c>
      <c r="G593">
        <v>592</v>
      </c>
      <c r="H593">
        <v>1</v>
      </c>
      <c r="I593" s="1">
        <f>INDEX('Tela de entrada'!$C$20:$C$763,MATCH(G593,'Tela de entrada'!$B$20:$B$763,0),1)</f>
        <v>44</v>
      </c>
      <c r="J593">
        <v>0</v>
      </c>
      <c r="K593">
        <f t="shared" si="56"/>
        <v>44</v>
      </c>
      <c r="L593" s="1">
        <f>SUMIFS('Contrato Flexível Percentual'!$R$2:$R$745,'Contrato Flexível Percentual'!$C$2:$C$745,'Contrato Flexível Prioridade'!F593,'Contrato Flexível Percentual'!$D$2:$D$745,'Contrato Flexível Prioridade'!G593)+SUMIFS('Contrato Firme'!N$2:N$745,'Contrato Firme'!$C$2:$C$745,'Contrato Flexível Prioridade'!F593,'Contrato Flexível Percentual'!$D$2:$D$745,'Contrato Flexível Prioridade'!G593)+'Tela de entrada'!$O$13+'Tela de entrada'!$S$13</f>
        <v>23.8</v>
      </c>
      <c r="M593" s="1">
        <f t="shared" si="57"/>
        <v>20.2</v>
      </c>
      <c r="N593" s="1">
        <f>IF(D593=1,'Tela de entrada'!$O$14-'Tela de entrada'!$O$13,'Tela de entrada'!$S$14-'Tela de entrada'!$S$13)</f>
        <v>15</v>
      </c>
      <c r="O593" s="1">
        <f t="shared" si="58"/>
        <v>20.2</v>
      </c>
      <c r="P593" s="1">
        <f t="shared" si="59"/>
        <v>15</v>
      </c>
      <c r="Q593" s="1">
        <f>IF(D593=1,'Tela de entrada'!$O$13+P593,'Tela de entrada'!$S$13+P593)</f>
        <v>15</v>
      </c>
    </row>
    <row r="594" spans="1:17" x14ac:dyDescent="0.25">
      <c r="A594" t="str">
        <f t="shared" si="54"/>
        <v>Contrato 1</v>
      </c>
      <c r="B594" t="str">
        <f t="shared" si="55"/>
        <v>Contrato 1593</v>
      </c>
      <c r="C594">
        <v>1</v>
      </c>
      <c r="D594">
        <v>1</v>
      </c>
      <c r="E594">
        <f>IF(AND(A594='Tela de entrada'!$R$12,'Tela de entrada'!$S$15=1),1,IF(AND(A594='Tela de entrada'!$R$12,'Tela de entrada'!$S$15="",'Tela de entrada'!$O$15=2),1,IF(AND('Tela de entrada'!$R$12='Contrato Flexível Prioridade'!A594,'Tela de entrada'!$S$15="",'Tela de entrada'!$O$15=""),2,IF(AND(A594='Tela de entrada'!$N$12,'Tela de entrada'!$O$15=1),1,IF(AND('Tela de entrada'!$N$12='Contrato Flexível Prioridade'!A594,'Tela de entrada'!$O$15=2),2,IF(AND('Tela de entrada'!$N$12='Contrato Flexível Prioridade'!A594,'Tela de entrada'!$O$15="",'Tela de entrada'!$S$15&lt;&gt;1),1,IF(AND('Tela de entrada'!$N$12='Contrato Flexível Prioridade'!A594,'Tela de entrada'!$S$15=""),1,2)))))))</f>
        <v>1</v>
      </c>
      <c r="F594">
        <v>1</v>
      </c>
      <c r="G594">
        <v>593</v>
      </c>
      <c r="H594">
        <v>1</v>
      </c>
      <c r="I594" s="1">
        <f>INDEX('Tela de entrada'!$C$20:$C$763,MATCH(G594,'Tela de entrada'!$B$20:$B$763,0),1)</f>
        <v>21</v>
      </c>
      <c r="J594">
        <v>0</v>
      </c>
      <c r="K594">
        <f t="shared" si="56"/>
        <v>21</v>
      </c>
      <c r="L594" s="1">
        <f>SUMIFS('Contrato Flexível Percentual'!$R$2:$R$745,'Contrato Flexível Percentual'!$C$2:$C$745,'Contrato Flexível Prioridade'!F594,'Contrato Flexível Percentual'!$D$2:$D$745,'Contrato Flexível Prioridade'!G594)+SUMIFS('Contrato Firme'!N$2:N$745,'Contrato Firme'!$C$2:$C$745,'Contrato Flexível Prioridade'!F594,'Contrato Flexível Percentual'!$D$2:$D$745,'Contrato Flexível Prioridade'!G594)+'Tela de entrada'!$O$13+'Tela de entrada'!$S$13</f>
        <v>12.481412535164139</v>
      </c>
      <c r="M594" s="1">
        <f t="shared" si="57"/>
        <v>8.5185874648358606</v>
      </c>
      <c r="N594" s="1">
        <f>IF(D594=1,'Tela de entrada'!$O$14-'Tela de entrada'!$O$13,'Tela de entrada'!$S$14-'Tela de entrada'!$S$13)</f>
        <v>15</v>
      </c>
      <c r="O594" s="1">
        <f t="shared" si="58"/>
        <v>8.5185874648358606</v>
      </c>
      <c r="P594" s="1">
        <f t="shared" si="59"/>
        <v>8.5185874648358606</v>
      </c>
      <c r="Q594" s="1">
        <f>IF(D594=1,'Tela de entrada'!$O$13+P594,'Tela de entrada'!$S$13+P594)</f>
        <v>8.5185874648358606</v>
      </c>
    </row>
    <row r="595" spans="1:17" x14ac:dyDescent="0.25">
      <c r="A595" t="str">
        <f t="shared" si="54"/>
        <v>Contrato 1</v>
      </c>
      <c r="B595" t="str">
        <f t="shared" si="55"/>
        <v>Contrato 1594</v>
      </c>
      <c r="C595">
        <v>1</v>
      </c>
      <c r="D595">
        <v>1</v>
      </c>
      <c r="E595">
        <f>IF(AND(A595='Tela de entrada'!$R$12,'Tela de entrada'!$S$15=1),1,IF(AND(A595='Tela de entrada'!$R$12,'Tela de entrada'!$S$15="",'Tela de entrada'!$O$15=2),1,IF(AND('Tela de entrada'!$R$12='Contrato Flexível Prioridade'!A595,'Tela de entrada'!$S$15="",'Tela de entrada'!$O$15=""),2,IF(AND(A595='Tela de entrada'!$N$12,'Tela de entrada'!$O$15=1),1,IF(AND('Tela de entrada'!$N$12='Contrato Flexível Prioridade'!A595,'Tela de entrada'!$O$15=2),2,IF(AND('Tela de entrada'!$N$12='Contrato Flexível Prioridade'!A595,'Tela de entrada'!$O$15="",'Tela de entrada'!$S$15&lt;&gt;1),1,IF(AND('Tela de entrada'!$N$12='Contrato Flexível Prioridade'!A595,'Tela de entrada'!$S$15=""),1,2)))))))</f>
        <v>1</v>
      </c>
      <c r="F595">
        <v>1</v>
      </c>
      <c r="G595">
        <v>594</v>
      </c>
      <c r="H595">
        <v>1</v>
      </c>
      <c r="I595" s="1">
        <f>INDEX('Tela de entrada'!$C$20:$C$763,MATCH(G595,'Tela de entrada'!$B$20:$B$763,0),1)</f>
        <v>34</v>
      </c>
      <c r="J595">
        <v>0</v>
      </c>
      <c r="K595">
        <f t="shared" si="56"/>
        <v>34</v>
      </c>
      <c r="L595" s="1">
        <f>SUMIFS('Contrato Flexível Percentual'!$R$2:$R$745,'Contrato Flexível Percentual'!$C$2:$C$745,'Contrato Flexível Prioridade'!F595,'Contrato Flexível Percentual'!$D$2:$D$745,'Contrato Flexível Prioridade'!G595)+SUMIFS('Contrato Firme'!N$2:N$745,'Contrato Firme'!$C$2:$C$745,'Contrato Flexível Prioridade'!F595,'Contrato Flexível Percentual'!$D$2:$D$745,'Contrato Flexível Prioridade'!G595)+'Tela de entrada'!$O$13+'Tela de entrada'!$S$13</f>
        <v>19.601597423860053</v>
      </c>
      <c r="M595" s="1">
        <f t="shared" si="57"/>
        <v>14.398402576139947</v>
      </c>
      <c r="N595" s="1">
        <f>IF(D595=1,'Tela de entrada'!$O$14-'Tela de entrada'!$O$13,'Tela de entrada'!$S$14-'Tela de entrada'!$S$13)</f>
        <v>15</v>
      </c>
      <c r="O595" s="1">
        <f t="shared" si="58"/>
        <v>14.398402576139947</v>
      </c>
      <c r="P595" s="1">
        <f t="shared" si="59"/>
        <v>14.398402576139947</v>
      </c>
      <c r="Q595" s="1">
        <f>IF(D595=1,'Tela de entrada'!$O$13+P595,'Tela de entrada'!$S$13+P595)</f>
        <v>14.398402576139947</v>
      </c>
    </row>
    <row r="596" spans="1:17" x14ac:dyDescent="0.25">
      <c r="A596" t="str">
        <f t="shared" si="54"/>
        <v>Contrato 1</v>
      </c>
      <c r="B596" t="str">
        <f t="shared" si="55"/>
        <v>Contrato 1595</v>
      </c>
      <c r="C596">
        <v>1</v>
      </c>
      <c r="D596">
        <v>1</v>
      </c>
      <c r="E596">
        <f>IF(AND(A596='Tela de entrada'!$R$12,'Tela de entrada'!$S$15=1),1,IF(AND(A596='Tela de entrada'!$R$12,'Tela de entrada'!$S$15="",'Tela de entrada'!$O$15=2),1,IF(AND('Tela de entrada'!$R$12='Contrato Flexível Prioridade'!A596,'Tela de entrada'!$S$15="",'Tela de entrada'!$O$15=""),2,IF(AND(A596='Tela de entrada'!$N$12,'Tela de entrada'!$O$15=1),1,IF(AND('Tela de entrada'!$N$12='Contrato Flexível Prioridade'!A596,'Tela de entrada'!$O$15=2),2,IF(AND('Tela de entrada'!$N$12='Contrato Flexível Prioridade'!A596,'Tela de entrada'!$O$15="",'Tela de entrada'!$S$15&lt;&gt;1),1,IF(AND('Tela de entrada'!$N$12='Contrato Flexível Prioridade'!A596,'Tela de entrada'!$S$15=""),1,2)))))))</f>
        <v>1</v>
      </c>
      <c r="F596">
        <v>1</v>
      </c>
      <c r="G596">
        <v>595</v>
      </c>
      <c r="H596">
        <v>1</v>
      </c>
      <c r="I596" s="1">
        <f>INDEX('Tela de entrada'!$C$20:$C$763,MATCH(G596,'Tela de entrada'!$B$20:$B$763,0),1)</f>
        <v>40</v>
      </c>
      <c r="J596">
        <v>0</v>
      </c>
      <c r="K596">
        <f t="shared" si="56"/>
        <v>40</v>
      </c>
      <c r="L596" s="1">
        <f>SUMIFS('Contrato Flexível Percentual'!$R$2:$R$745,'Contrato Flexível Percentual'!$C$2:$C$745,'Contrato Flexível Prioridade'!F596,'Contrato Flexível Percentual'!$D$2:$D$745,'Contrato Flexível Prioridade'!G596)+SUMIFS('Contrato Firme'!N$2:N$745,'Contrato Firme'!$C$2:$C$745,'Contrato Flexível Prioridade'!F596,'Contrato Flexível Percentual'!$D$2:$D$745,'Contrato Flexível Prioridade'!G596)+'Tela de entrada'!$O$13+'Tela de entrada'!$S$13</f>
        <v>22.887836603258165</v>
      </c>
      <c r="M596" s="1">
        <f t="shared" si="57"/>
        <v>17.112163396741835</v>
      </c>
      <c r="N596" s="1">
        <f>IF(D596=1,'Tela de entrada'!$O$14-'Tela de entrada'!$O$13,'Tela de entrada'!$S$14-'Tela de entrada'!$S$13)</f>
        <v>15</v>
      </c>
      <c r="O596" s="1">
        <f t="shared" si="58"/>
        <v>17.112163396741835</v>
      </c>
      <c r="P596" s="1">
        <f t="shared" si="59"/>
        <v>15</v>
      </c>
      <c r="Q596" s="1">
        <f>IF(D596=1,'Tela de entrada'!$O$13+P596,'Tela de entrada'!$S$13+P596)</f>
        <v>15</v>
      </c>
    </row>
    <row r="597" spans="1:17" x14ac:dyDescent="0.25">
      <c r="A597" t="str">
        <f t="shared" si="54"/>
        <v>Contrato 1</v>
      </c>
      <c r="B597" t="str">
        <f t="shared" si="55"/>
        <v>Contrato 1596</v>
      </c>
      <c r="C597">
        <v>1</v>
      </c>
      <c r="D597">
        <v>1</v>
      </c>
      <c r="E597">
        <f>IF(AND(A597='Tela de entrada'!$R$12,'Tela de entrada'!$S$15=1),1,IF(AND(A597='Tela de entrada'!$R$12,'Tela de entrada'!$S$15="",'Tela de entrada'!$O$15=2),1,IF(AND('Tela de entrada'!$R$12='Contrato Flexível Prioridade'!A597,'Tela de entrada'!$S$15="",'Tela de entrada'!$O$15=""),2,IF(AND(A597='Tela de entrada'!$N$12,'Tela de entrada'!$O$15=1),1,IF(AND('Tela de entrada'!$N$12='Contrato Flexível Prioridade'!A597,'Tela de entrada'!$O$15=2),2,IF(AND('Tela de entrada'!$N$12='Contrato Flexível Prioridade'!A597,'Tela de entrada'!$O$15="",'Tela de entrada'!$S$15&lt;&gt;1),1,IF(AND('Tela de entrada'!$N$12='Contrato Flexível Prioridade'!A597,'Tela de entrada'!$S$15=""),1,2)))))))</f>
        <v>1</v>
      </c>
      <c r="F597">
        <v>1</v>
      </c>
      <c r="G597">
        <v>596</v>
      </c>
      <c r="H597">
        <v>1</v>
      </c>
      <c r="I597" s="1">
        <f>INDEX('Tela de entrada'!$C$20:$C$763,MATCH(G597,'Tela de entrada'!$B$20:$B$763,0),1)</f>
        <v>46</v>
      </c>
      <c r="J597">
        <v>0</v>
      </c>
      <c r="K597">
        <f t="shared" si="56"/>
        <v>46</v>
      </c>
      <c r="L597" s="1">
        <f>SUMIFS('Contrato Flexível Percentual'!$R$2:$R$745,'Contrato Flexível Percentual'!$C$2:$C$745,'Contrato Flexível Prioridade'!F597,'Contrato Flexível Percentual'!$D$2:$D$745,'Contrato Flexível Prioridade'!G597)+SUMIFS('Contrato Firme'!N$2:N$745,'Contrato Firme'!$C$2:$C$745,'Contrato Flexível Prioridade'!F597,'Contrato Flexível Percentual'!$D$2:$D$745,'Contrato Flexível Prioridade'!G597)+'Tela de entrada'!$O$13+'Tela de entrada'!$S$13</f>
        <v>24.2</v>
      </c>
      <c r="M597" s="1">
        <f t="shared" si="57"/>
        <v>21.8</v>
      </c>
      <c r="N597" s="1">
        <f>IF(D597=1,'Tela de entrada'!$O$14-'Tela de entrada'!$O$13,'Tela de entrada'!$S$14-'Tela de entrada'!$S$13)</f>
        <v>15</v>
      </c>
      <c r="O597" s="1">
        <f t="shared" si="58"/>
        <v>21.8</v>
      </c>
      <c r="P597" s="1">
        <f t="shared" si="59"/>
        <v>15</v>
      </c>
      <c r="Q597" s="1">
        <f>IF(D597=1,'Tela de entrada'!$O$13+P597,'Tela de entrada'!$S$13+P597)</f>
        <v>15</v>
      </c>
    </row>
    <row r="598" spans="1:17" x14ac:dyDescent="0.25">
      <c r="A598" t="str">
        <f t="shared" ref="A598:A661" si="60">IF(D598=1,"Contrato 1","Contrato 2")</f>
        <v>Contrato 1</v>
      </c>
      <c r="B598" t="str">
        <f t="shared" ref="B598:B661" si="61">CONCATENATE(IF(D598=1,"Contrato 1","Contrato 2"),G598)</f>
        <v>Contrato 1597</v>
      </c>
      <c r="C598">
        <v>1</v>
      </c>
      <c r="D598">
        <v>1</v>
      </c>
      <c r="E598">
        <f>IF(AND(A598='Tela de entrada'!$R$12,'Tela de entrada'!$S$15=1),1,IF(AND(A598='Tela de entrada'!$R$12,'Tela de entrada'!$S$15="",'Tela de entrada'!$O$15=2),1,IF(AND('Tela de entrada'!$R$12='Contrato Flexível Prioridade'!A598,'Tela de entrada'!$S$15="",'Tela de entrada'!$O$15=""),2,IF(AND(A598='Tela de entrada'!$N$12,'Tela de entrada'!$O$15=1),1,IF(AND('Tela de entrada'!$N$12='Contrato Flexível Prioridade'!A598,'Tela de entrada'!$O$15=2),2,IF(AND('Tela de entrada'!$N$12='Contrato Flexível Prioridade'!A598,'Tela de entrada'!$O$15="",'Tela de entrada'!$S$15&lt;&gt;1),1,IF(AND('Tela de entrada'!$N$12='Contrato Flexível Prioridade'!A598,'Tela de entrada'!$S$15=""),1,2)))))))</f>
        <v>1</v>
      </c>
      <c r="F598">
        <v>1</v>
      </c>
      <c r="G598">
        <v>597</v>
      </c>
      <c r="H598">
        <v>1</v>
      </c>
      <c r="I598" s="1">
        <f>INDEX('Tela de entrada'!$C$20:$C$763,MATCH(G598,'Tela de entrada'!$B$20:$B$763,0),1)</f>
        <v>17</v>
      </c>
      <c r="J598">
        <v>0</v>
      </c>
      <c r="K598">
        <f t="shared" si="56"/>
        <v>17</v>
      </c>
      <c r="L598" s="1">
        <f>SUMIFS('Contrato Flexível Percentual'!$R$2:$R$745,'Contrato Flexível Percentual'!$C$2:$C$745,'Contrato Flexível Prioridade'!F598,'Contrato Flexível Percentual'!$D$2:$D$745,'Contrato Flexível Prioridade'!G598)+SUMIFS('Contrato Firme'!N$2:N$745,'Contrato Firme'!$C$2:$C$745,'Contrato Flexível Prioridade'!F598,'Contrato Flexível Percentual'!$D$2:$D$745,'Contrato Flexível Prioridade'!G598)+'Tela de entrada'!$O$13+'Tela de entrada'!$S$13</f>
        <v>10.290586415565398</v>
      </c>
      <c r="M598" s="1">
        <f t="shared" si="57"/>
        <v>6.7094135844346017</v>
      </c>
      <c r="N598" s="1">
        <f>IF(D598=1,'Tela de entrada'!$O$14-'Tela de entrada'!$O$13,'Tela de entrada'!$S$14-'Tela de entrada'!$S$13)</f>
        <v>15</v>
      </c>
      <c r="O598" s="1">
        <f t="shared" si="58"/>
        <v>6.7094135844346017</v>
      </c>
      <c r="P598" s="1">
        <f t="shared" si="59"/>
        <v>6.7094135844346017</v>
      </c>
      <c r="Q598" s="1">
        <f>IF(D598=1,'Tela de entrada'!$O$13+P598,'Tela de entrada'!$S$13+P598)</f>
        <v>6.7094135844346017</v>
      </c>
    </row>
    <row r="599" spans="1:17" x14ac:dyDescent="0.25">
      <c r="A599" t="str">
        <f t="shared" si="60"/>
        <v>Contrato 1</v>
      </c>
      <c r="B599" t="str">
        <f t="shared" si="61"/>
        <v>Contrato 1598</v>
      </c>
      <c r="C599">
        <v>1</v>
      </c>
      <c r="D599">
        <v>1</v>
      </c>
      <c r="E599">
        <f>IF(AND(A599='Tela de entrada'!$R$12,'Tela de entrada'!$S$15=1),1,IF(AND(A599='Tela de entrada'!$R$12,'Tela de entrada'!$S$15="",'Tela de entrada'!$O$15=2),1,IF(AND('Tela de entrada'!$R$12='Contrato Flexível Prioridade'!A599,'Tela de entrada'!$S$15="",'Tela de entrada'!$O$15=""),2,IF(AND(A599='Tela de entrada'!$N$12,'Tela de entrada'!$O$15=1),1,IF(AND('Tela de entrada'!$N$12='Contrato Flexível Prioridade'!A599,'Tela de entrada'!$O$15=2),2,IF(AND('Tela de entrada'!$N$12='Contrato Flexível Prioridade'!A599,'Tela de entrada'!$O$15="",'Tela de entrada'!$S$15&lt;&gt;1),1,IF(AND('Tela de entrada'!$N$12='Contrato Flexível Prioridade'!A599,'Tela de entrada'!$S$15=""),1,2)))))))</f>
        <v>1</v>
      </c>
      <c r="F599">
        <v>1</v>
      </c>
      <c r="G599">
        <v>598</v>
      </c>
      <c r="H599">
        <v>1</v>
      </c>
      <c r="I599" s="1">
        <f>INDEX('Tela de entrada'!$C$20:$C$763,MATCH(G599,'Tela de entrada'!$B$20:$B$763,0),1)</f>
        <v>39</v>
      </c>
      <c r="J599">
        <v>0</v>
      </c>
      <c r="K599">
        <f t="shared" si="56"/>
        <v>39</v>
      </c>
      <c r="L599" s="1">
        <f>SUMIFS('Contrato Flexível Percentual'!$R$2:$R$745,'Contrato Flexível Percentual'!$C$2:$C$745,'Contrato Flexível Prioridade'!F599,'Contrato Flexível Percentual'!$D$2:$D$745,'Contrato Flexível Prioridade'!G599)+SUMIFS('Contrato Firme'!N$2:N$745,'Contrato Firme'!$C$2:$C$745,'Contrato Flexível Prioridade'!F599,'Contrato Flexível Percentual'!$D$2:$D$745,'Contrato Flexível Prioridade'!G599)+'Tela de entrada'!$O$13+'Tela de entrada'!$S$13</f>
        <v>22.34013007335848</v>
      </c>
      <c r="M599" s="1">
        <f t="shared" si="57"/>
        <v>16.65986992664152</v>
      </c>
      <c r="N599" s="1">
        <f>IF(D599=1,'Tela de entrada'!$O$14-'Tela de entrada'!$O$13,'Tela de entrada'!$S$14-'Tela de entrada'!$S$13)</f>
        <v>15</v>
      </c>
      <c r="O599" s="1">
        <f t="shared" si="58"/>
        <v>16.65986992664152</v>
      </c>
      <c r="P599" s="1">
        <f t="shared" si="59"/>
        <v>15</v>
      </c>
      <c r="Q599" s="1">
        <f>IF(D599=1,'Tela de entrada'!$O$13+P599,'Tela de entrada'!$S$13+P599)</f>
        <v>15</v>
      </c>
    </row>
    <row r="600" spans="1:17" x14ac:dyDescent="0.25">
      <c r="A600" t="str">
        <f t="shared" si="60"/>
        <v>Contrato 1</v>
      </c>
      <c r="B600" t="str">
        <f t="shared" si="61"/>
        <v>Contrato 1599</v>
      </c>
      <c r="C600">
        <v>1</v>
      </c>
      <c r="D600">
        <v>1</v>
      </c>
      <c r="E600">
        <f>IF(AND(A600='Tela de entrada'!$R$12,'Tela de entrada'!$S$15=1),1,IF(AND(A600='Tela de entrada'!$R$12,'Tela de entrada'!$S$15="",'Tela de entrada'!$O$15=2),1,IF(AND('Tela de entrada'!$R$12='Contrato Flexível Prioridade'!A600,'Tela de entrada'!$S$15="",'Tela de entrada'!$O$15=""),2,IF(AND(A600='Tela de entrada'!$N$12,'Tela de entrada'!$O$15=1),1,IF(AND('Tela de entrada'!$N$12='Contrato Flexível Prioridade'!A600,'Tela de entrada'!$O$15=2),2,IF(AND('Tela de entrada'!$N$12='Contrato Flexível Prioridade'!A600,'Tela de entrada'!$O$15="",'Tela de entrada'!$S$15&lt;&gt;1),1,IF(AND('Tela de entrada'!$N$12='Contrato Flexível Prioridade'!A600,'Tela de entrada'!$S$15=""),1,2)))))))</f>
        <v>1</v>
      </c>
      <c r="F600">
        <v>1</v>
      </c>
      <c r="G600">
        <v>599</v>
      </c>
      <c r="H600">
        <v>1</v>
      </c>
      <c r="I600" s="1">
        <f>INDEX('Tela de entrada'!$C$20:$C$763,MATCH(G600,'Tela de entrada'!$B$20:$B$763,0),1)</f>
        <v>44</v>
      </c>
      <c r="J600">
        <v>0</v>
      </c>
      <c r="K600">
        <f t="shared" si="56"/>
        <v>44</v>
      </c>
      <c r="L600" s="1">
        <f>SUMIFS('Contrato Flexível Percentual'!$R$2:$R$745,'Contrato Flexível Percentual'!$C$2:$C$745,'Contrato Flexível Prioridade'!F600,'Contrato Flexível Percentual'!$D$2:$D$745,'Contrato Flexível Prioridade'!G600)+SUMIFS('Contrato Firme'!N$2:N$745,'Contrato Firme'!$C$2:$C$745,'Contrato Flexível Prioridade'!F600,'Contrato Flexível Percentual'!$D$2:$D$745,'Contrato Flexível Prioridade'!G600)+'Tela de entrada'!$O$13+'Tela de entrada'!$S$13</f>
        <v>23.8</v>
      </c>
      <c r="M600" s="1">
        <f t="shared" si="57"/>
        <v>20.2</v>
      </c>
      <c r="N600" s="1">
        <f>IF(D600=1,'Tela de entrada'!$O$14-'Tela de entrada'!$O$13,'Tela de entrada'!$S$14-'Tela de entrada'!$S$13)</f>
        <v>15</v>
      </c>
      <c r="O600" s="1">
        <f t="shared" si="58"/>
        <v>20.2</v>
      </c>
      <c r="P600" s="1">
        <f t="shared" si="59"/>
        <v>15</v>
      </c>
      <c r="Q600" s="1">
        <f>IF(D600=1,'Tela de entrada'!$O$13+P600,'Tela de entrada'!$S$13+P600)</f>
        <v>15</v>
      </c>
    </row>
    <row r="601" spans="1:17" x14ac:dyDescent="0.25">
      <c r="A601" t="str">
        <f t="shared" si="60"/>
        <v>Contrato 1</v>
      </c>
      <c r="B601" t="str">
        <f t="shared" si="61"/>
        <v>Contrato 1600</v>
      </c>
      <c r="C601">
        <v>1</v>
      </c>
      <c r="D601">
        <v>1</v>
      </c>
      <c r="E601">
        <f>IF(AND(A601='Tela de entrada'!$R$12,'Tela de entrada'!$S$15=1),1,IF(AND(A601='Tela de entrada'!$R$12,'Tela de entrada'!$S$15="",'Tela de entrada'!$O$15=2),1,IF(AND('Tela de entrada'!$R$12='Contrato Flexível Prioridade'!A601,'Tela de entrada'!$S$15="",'Tela de entrada'!$O$15=""),2,IF(AND(A601='Tela de entrada'!$N$12,'Tela de entrada'!$O$15=1),1,IF(AND('Tela de entrada'!$N$12='Contrato Flexível Prioridade'!A601,'Tela de entrada'!$O$15=2),2,IF(AND('Tela de entrada'!$N$12='Contrato Flexível Prioridade'!A601,'Tela de entrada'!$O$15="",'Tela de entrada'!$S$15&lt;&gt;1),1,IF(AND('Tela de entrada'!$N$12='Contrato Flexível Prioridade'!A601,'Tela de entrada'!$S$15=""),1,2)))))))</f>
        <v>1</v>
      </c>
      <c r="F601">
        <v>1</v>
      </c>
      <c r="G601">
        <v>600</v>
      </c>
      <c r="H601">
        <v>1</v>
      </c>
      <c r="I601" s="1">
        <f>INDEX('Tela de entrada'!$C$20:$C$763,MATCH(G601,'Tela de entrada'!$B$20:$B$763,0),1)</f>
        <v>12</v>
      </c>
      <c r="J601">
        <v>0</v>
      </c>
      <c r="K601">
        <f t="shared" si="56"/>
        <v>12</v>
      </c>
      <c r="L601" s="1">
        <f>SUMIFS('Contrato Flexível Percentual'!$R$2:$R$745,'Contrato Flexível Percentual'!$C$2:$C$745,'Contrato Flexível Prioridade'!F601,'Contrato Flexível Percentual'!$D$2:$D$745,'Contrato Flexível Prioridade'!G601)+SUMIFS('Contrato Firme'!N$2:N$745,'Contrato Firme'!$C$2:$C$745,'Contrato Flexível Prioridade'!F601,'Contrato Flexível Percentual'!$D$2:$D$745,'Contrato Flexível Prioridade'!G601)+'Tela de entrada'!$O$13+'Tela de entrada'!$S$13</f>
        <v>7.5520537660669707</v>
      </c>
      <c r="M601" s="1">
        <f t="shared" si="57"/>
        <v>4.4479462339330293</v>
      </c>
      <c r="N601" s="1">
        <f>IF(D601=1,'Tela de entrada'!$O$14-'Tela de entrada'!$O$13,'Tela de entrada'!$S$14-'Tela de entrada'!$S$13)</f>
        <v>15</v>
      </c>
      <c r="O601" s="1">
        <f t="shared" si="58"/>
        <v>4.4479462339330293</v>
      </c>
      <c r="P601" s="1">
        <f t="shared" si="59"/>
        <v>4.4479462339330293</v>
      </c>
      <c r="Q601" s="1">
        <f>IF(D601=1,'Tela de entrada'!$O$13+P601,'Tela de entrada'!$S$13+P601)</f>
        <v>4.4479462339330293</v>
      </c>
    </row>
    <row r="602" spans="1:17" x14ac:dyDescent="0.25">
      <c r="A602" t="str">
        <f t="shared" si="60"/>
        <v>Contrato 1</v>
      </c>
      <c r="B602" t="str">
        <f t="shared" si="61"/>
        <v>Contrato 1601</v>
      </c>
      <c r="C602">
        <v>1</v>
      </c>
      <c r="D602">
        <v>1</v>
      </c>
      <c r="E602">
        <f>IF(AND(A602='Tela de entrada'!$R$12,'Tela de entrada'!$S$15=1),1,IF(AND(A602='Tela de entrada'!$R$12,'Tela de entrada'!$S$15="",'Tela de entrada'!$O$15=2),1,IF(AND('Tela de entrada'!$R$12='Contrato Flexível Prioridade'!A602,'Tela de entrada'!$S$15="",'Tela de entrada'!$O$15=""),2,IF(AND(A602='Tela de entrada'!$N$12,'Tela de entrada'!$O$15=1),1,IF(AND('Tela de entrada'!$N$12='Contrato Flexível Prioridade'!A602,'Tela de entrada'!$O$15=2),2,IF(AND('Tela de entrada'!$N$12='Contrato Flexível Prioridade'!A602,'Tela de entrada'!$O$15="",'Tela de entrada'!$S$15&lt;&gt;1),1,IF(AND('Tela de entrada'!$N$12='Contrato Flexível Prioridade'!A602,'Tela de entrada'!$S$15=""),1,2)))))))</f>
        <v>1</v>
      </c>
      <c r="F602">
        <v>1</v>
      </c>
      <c r="G602">
        <v>601</v>
      </c>
      <c r="H602">
        <v>1</v>
      </c>
      <c r="I602" s="1">
        <f>INDEX('Tela de entrada'!$C$20:$C$763,MATCH(G602,'Tela de entrada'!$B$20:$B$763,0),1)</f>
        <v>49</v>
      </c>
      <c r="J602">
        <v>0</v>
      </c>
      <c r="K602">
        <f t="shared" si="56"/>
        <v>49</v>
      </c>
      <c r="L602" s="1">
        <f>SUMIFS('Contrato Flexível Percentual'!$R$2:$R$745,'Contrato Flexível Percentual'!$C$2:$C$745,'Contrato Flexível Prioridade'!F602,'Contrato Flexível Percentual'!$D$2:$D$745,'Contrato Flexível Prioridade'!G602)+SUMIFS('Contrato Firme'!N$2:N$745,'Contrato Firme'!$C$2:$C$745,'Contrato Flexível Prioridade'!F602,'Contrato Flexível Percentual'!$D$2:$D$745,'Contrato Flexível Prioridade'!G602)+'Tela de entrada'!$O$13+'Tela de entrada'!$S$13</f>
        <v>24.799999999999997</v>
      </c>
      <c r="M602" s="1">
        <f t="shared" si="57"/>
        <v>24.200000000000003</v>
      </c>
      <c r="N602" s="1">
        <f>IF(D602=1,'Tela de entrada'!$O$14-'Tela de entrada'!$O$13,'Tela de entrada'!$S$14-'Tela de entrada'!$S$13)</f>
        <v>15</v>
      </c>
      <c r="O602" s="1">
        <f t="shared" si="58"/>
        <v>24.200000000000003</v>
      </c>
      <c r="P602" s="1">
        <f t="shared" si="59"/>
        <v>15</v>
      </c>
      <c r="Q602" s="1">
        <f>IF(D602=1,'Tela de entrada'!$O$13+P602,'Tela de entrada'!$S$13+P602)</f>
        <v>15</v>
      </c>
    </row>
    <row r="603" spans="1:17" x14ac:dyDescent="0.25">
      <c r="A603" t="str">
        <f t="shared" si="60"/>
        <v>Contrato 1</v>
      </c>
      <c r="B603" t="str">
        <f t="shared" si="61"/>
        <v>Contrato 1602</v>
      </c>
      <c r="C603">
        <v>1</v>
      </c>
      <c r="D603">
        <v>1</v>
      </c>
      <c r="E603">
        <f>IF(AND(A603='Tela de entrada'!$R$12,'Tela de entrada'!$S$15=1),1,IF(AND(A603='Tela de entrada'!$R$12,'Tela de entrada'!$S$15="",'Tela de entrada'!$O$15=2),1,IF(AND('Tela de entrada'!$R$12='Contrato Flexível Prioridade'!A603,'Tela de entrada'!$S$15="",'Tela de entrada'!$O$15=""),2,IF(AND(A603='Tela de entrada'!$N$12,'Tela de entrada'!$O$15=1),1,IF(AND('Tela de entrada'!$N$12='Contrato Flexível Prioridade'!A603,'Tela de entrada'!$O$15=2),2,IF(AND('Tela de entrada'!$N$12='Contrato Flexível Prioridade'!A603,'Tela de entrada'!$O$15="",'Tela de entrada'!$S$15&lt;&gt;1),1,IF(AND('Tela de entrada'!$N$12='Contrato Flexível Prioridade'!A603,'Tela de entrada'!$S$15=""),1,2)))))))</f>
        <v>1</v>
      </c>
      <c r="F603">
        <v>1</v>
      </c>
      <c r="G603">
        <v>602</v>
      </c>
      <c r="H603">
        <v>1</v>
      </c>
      <c r="I603" s="1">
        <f>INDEX('Tela de entrada'!$C$20:$C$763,MATCH(G603,'Tela de entrada'!$B$20:$B$763,0),1)</f>
        <v>43</v>
      </c>
      <c r="J603">
        <v>0</v>
      </c>
      <c r="K603">
        <f t="shared" si="56"/>
        <v>43</v>
      </c>
      <c r="L603" s="1">
        <f>SUMIFS('Contrato Flexível Percentual'!$R$2:$R$745,'Contrato Flexível Percentual'!$C$2:$C$745,'Contrato Flexível Prioridade'!F603,'Contrato Flexível Percentual'!$D$2:$D$745,'Contrato Flexível Prioridade'!G603)+SUMIFS('Contrato Firme'!N$2:N$745,'Contrato Firme'!$C$2:$C$745,'Contrato Flexível Prioridade'!F603,'Contrato Flexível Percentual'!$D$2:$D$745,'Contrato Flexível Prioridade'!G603)+'Tela de entrada'!$O$13+'Tela de entrada'!$S$13</f>
        <v>23.6</v>
      </c>
      <c r="M603" s="1">
        <f t="shared" si="57"/>
        <v>19.399999999999999</v>
      </c>
      <c r="N603" s="1">
        <f>IF(D603=1,'Tela de entrada'!$O$14-'Tela de entrada'!$O$13,'Tela de entrada'!$S$14-'Tela de entrada'!$S$13)</f>
        <v>15</v>
      </c>
      <c r="O603" s="1">
        <f t="shared" si="58"/>
        <v>19.399999999999999</v>
      </c>
      <c r="P603" s="1">
        <f t="shared" si="59"/>
        <v>15</v>
      </c>
      <c r="Q603" s="1">
        <f>IF(D603=1,'Tela de entrada'!$O$13+P603,'Tela de entrada'!$S$13+P603)</f>
        <v>15</v>
      </c>
    </row>
    <row r="604" spans="1:17" x14ac:dyDescent="0.25">
      <c r="A604" t="str">
        <f t="shared" si="60"/>
        <v>Contrato 1</v>
      </c>
      <c r="B604" t="str">
        <f t="shared" si="61"/>
        <v>Contrato 1603</v>
      </c>
      <c r="C604">
        <v>1</v>
      </c>
      <c r="D604">
        <v>1</v>
      </c>
      <c r="E604">
        <f>IF(AND(A604='Tela de entrada'!$R$12,'Tela de entrada'!$S$15=1),1,IF(AND(A604='Tela de entrada'!$R$12,'Tela de entrada'!$S$15="",'Tela de entrada'!$O$15=2),1,IF(AND('Tela de entrada'!$R$12='Contrato Flexível Prioridade'!A604,'Tela de entrada'!$S$15="",'Tela de entrada'!$O$15=""),2,IF(AND(A604='Tela de entrada'!$N$12,'Tela de entrada'!$O$15=1),1,IF(AND('Tela de entrada'!$N$12='Contrato Flexível Prioridade'!A604,'Tela de entrada'!$O$15=2),2,IF(AND('Tela de entrada'!$N$12='Contrato Flexível Prioridade'!A604,'Tela de entrada'!$O$15="",'Tela de entrada'!$S$15&lt;&gt;1),1,IF(AND('Tela de entrada'!$N$12='Contrato Flexível Prioridade'!A604,'Tela de entrada'!$S$15=""),1,2)))))))</f>
        <v>1</v>
      </c>
      <c r="F604">
        <v>1</v>
      </c>
      <c r="G604">
        <v>603</v>
      </c>
      <c r="H604">
        <v>1</v>
      </c>
      <c r="I604" s="1">
        <f>INDEX('Tela de entrada'!$C$20:$C$763,MATCH(G604,'Tela de entrada'!$B$20:$B$763,0),1)</f>
        <v>5</v>
      </c>
      <c r="J604">
        <v>0</v>
      </c>
      <c r="K604">
        <f t="shared" si="56"/>
        <v>5</v>
      </c>
      <c r="L604" s="1">
        <f>SUMIFS('Contrato Flexível Percentual'!$R$2:$R$745,'Contrato Flexível Percentual'!$C$2:$C$745,'Contrato Flexível Prioridade'!F604,'Contrato Flexível Percentual'!$D$2:$D$745,'Contrato Flexível Prioridade'!G604)+SUMIFS('Contrato Firme'!N$2:N$745,'Contrato Firme'!$C$2:$C$745,'Contrato Flexível Prioridade'!F604,'Contrato Flexível Percentual'!$D$2:$D$745,'Contrato Flexível Prioridade'!G604)+'Tela de entrada'!$O$13+'Tela de entrada'!$S$13</f>
        <v>4.7836603258165944</v>
      </c>
      <c r="M604" s="1">
        <f t="shared" si="57"/>
        <v>0.21633967418340561</v>
      </c>
      <c r="N604" s="1">
        <f>IF(D604=1,'Tela de entrada'!$O$14-'Tela de entrada'!$O$13,'Tela de entrada'!$S$14-'Tela de entrada'!$S$13)</f>
        <v>15</v>
      </c>
      <c r="O604" s="1">
        <f t="shared" si="58"/>
        <v>0.21633967418340561</v>
      </c>
      <c r="P604" s="1">
        <f t="shared" si="59"/>
        <v>0.21633967418340561</v>
      </c>
      <c r="Q604" s="1">
        <f>IF(D604=1,'Tela de entrada'!$O$13+P604,'Tela de entrada'!$S$13+P604)</f>
        <v>0.21633967418340561</v>
      </c>
    </row>
    <row r="605" spans="1:17" x14ac:dyDescent="0.25">
      <c r="A605" t="str">
        <f t="shared" si="60"/>
        <v>Contrato 1</v>
      </c>
      <c r="B605" t="str">
        <f t="shared" si="61"/>
        <v>Contrato 1604</v>
      </c>
      <c r="C605">
        <v>1</v>
      </c>
      <c r="D605">
        <v>1</v>
      </c>
      <c r="E605">
        <f>IF(AND(A605='Tela de entrada'!$R$12,'Tela de entrada'!$S$15=1),1,IF(AND(A605='Tela de entrada'!$R$12,'Tela de entrada'!$S$15="",'Tela de entrada'!$O$15=2),1,IF(AND('Tela de entrada'!$R$12='Contrato Flexível Prioridade'!A605,'Tela de entrada'!$S$15="",'Tela de entrada'!$O$15=""),2,IF(AND(A605='Tela de entrada'!$N$12,'Tela de entrada'!$O$15=1),1,IF(AND('Tela de entrada'!$N$12='Contrato Flexível Prioridade'!A605,'Tela de entrada'!$O$15=2),2,IF(AND('Tela de entrada'!$N$12='Contrato Flexível Prioridade'!A605,'Tela de entrada'!$O$15="",'Tela de entrada'!$S$15&lt;&gt;1),1,IF(AND('Tela de entrada'!$N$12='Contrato Flexível Prioridade'!A605,'Tela de entrada'!$S$15=""),1,2)))))))</f>
        <v>1</v>
      </c>
      <c r="F605">
        <v>1</v>
      </c>
      <c r="G605">
        <v>604</v>
      </c>
      <c r="H605">
        <v>1</v>
      </c>
      <c r="I605" s="1">
        <f>INDEX('Tela de entrada'!$C$20:$C$763,MATCH(G605,'Tela de entrada'!$B$20:$B$763,0),1)</f>
        <v>42</v>
      </c>
      <c r="J605">
        <v>0</v>
      </c>
      <c r="K605">
        <f t="shared" si="56"/>
        <v>42</v>
      </c>
      <c r="L605" s="1">
        <f>SUMIFS('Contrato Flexível Percentual'!$R$2:$R$745,'Contrato Flexível Percentual'!$C$2:$C$745,'Contrato Flexível Prioridade'!F605,'Contrato Flexível Percentual'!$D$2:$D$745,'Contrato Flexível Prioridade'!G605)+SUMIFS('Contrato Firme'!N$2:N$745,'Contrato Firme'!$C$2:$C$745,'Contrato Flexível Prioridade'!F605,'Contrato Flexível Percentual'!$D$2:$D$745,'Contrato Flexível Prioridade'!G605)+'Tela de entrada'!$O$13+'Tela de entrada'!$S$13</f>
        <v>23.4</v>
      </c>
      <c r="M605" s="1">
        <f t="shared" si="57"/>
        <v>18.600000000000001</v>
      </c>
      <c r="N605" s="1">
        <f>IF(D605=1,'Tela de entrada'!$O$14-'Tela de entrada'!$O$13,'Tela de entrada'!$S$14-'Tela de entrada'!$S$13)</f>
        <v>15</v>
      </c>
      <c r="O605" s="1">
        <f t="shared" si="58"/>
        <v>18.600000000000001</v>
      </c>
      <c r="P605" s="1">
        <f t="shared" si="59"/>
        <v>15</v>
      </c>
      <c r="Q605" s="1">
        <f>IF(D605=1,'Tela de entrada'!$O$13+P605,'Tela de entrada'!$S$13+P605)</f>
        <v>15</v>
      </c>
    </row>
    <row r="606" spans="1:17" x14ac:dyDescent="0.25">
      <c r="A606" t="str">
        <f t="shared" si="60"/>
        <v>Contrato 1</v>
      </c>
      <c r="B606" t="str">
        <f t="shared" si="61"/>
        <v>Contrato 1605</v>
      </c>
      <c r="C606">
        <v>1</v>
      </c>
      <c r="D606">
        <v>1</v>
      </c>
      <c r="E606">
        <f>IF(AND(A606='Tela de entrada'!$R$12,'Tela de entrada'!$S$15=1),1,IF(AND(A606='Tela de entrada'!$R$12,'Tela de entrada'!$S$15="",'Tela de entrada'!$O$15=2),1,IF(AND('Tela de entrada'!$R$12='Contrato Flexível Prioridade'!A606,'Tela de entrada'!$S$15="",'Tela de entrada'!$O$15=""),2,IF(AND(A606='Tela de entrada'!$N$12,'Tela de entrada'!$O$15=1),1,IF(AND('Tela de entrada'!$N$12='Contrato Flexível Prioridade'!A606,'Tela de entrada'!$O$15=2),2,IF(AND('Tela de entrada'!$N$12='Contrato Flexível Prioridade'!A606,'Tela de entrada'!$O$15="",'Tela de entrada'!$S$15&lt;&gt;1),1,IF(AND('Tela de entrada'!$N$12='Contrato Flexível Prioridade'!A606,'Tela de entrada'!$S$15=""),1,2)))))))</f>
        <v>1</v>
      </c>
      <c r="F606">
        <v>1</v>
      </c>
      <c r="G606">
        <v>605</v>
      </c>
      <c r="H606">
        <v>1</v>
      </c>
      <c r="I606" s="1">
        <f>INDEX('Tela de entrada'!$C$20:$C$763,MATCH(G606,'Tela de entrada'!$B$20:$B$763,0),1)</f>
        <v>16</v>
      </c>
      <c r="J606">
        <v>0</v>
      </c>
      <c r="K606">
        <f t="shared" si="56"/>
        <v>16</v>
      </c>
      <c r="L606" s="1">
        <f>SUMIFS('Contrato Flexível Percentual'!$R$2:$R$745,'Contrato Flexível Percentual'!$C$2:$C$745,'Contrato Flexível Prioridade'!F606,'Contrato Flexível Percentual'!$D$2:$D$745,'Contrato Flexível Prioridade'!G606)+SUMIFS('Contrato Firme'!N$2:N$745,'Contrato Firme'!$C$2:$C$745,'Contrato Flexível Prioridade'!F606,'Contrato Flexível Percentual'!$D$2:$D$745,'Contrato Flexível Prioridade'!G606)+'Tela de entrada'!$O$13+'Tela de entrada'!$S$13</f>
        <v>9.7428798856657117</v>
      </c>
      <c r="M606" s="1">
        <f t="shared" si="57"/>
        <v>6.2571201143342883</v>
      </c>
      <c r="N606" s="1">
        <f>IF(D606=1,'Tela de entrada'!$O$14-'Tela de entrada'!$O$13,'Tela de entrada'!$S$14-'Tela de entrada'!$S$13)</f>
        <v>15</v>
      </c>
      <c r="O606" s="1">
        <f t="shared" si="58"/>
        <v>6.2571201143342883</v>
      </c>
      <c r="P606" s="1">
        <f t="shared" si="59"/>
        <v>6.2571201143342883</v>
      </c>
      <c r="Q606" s="1">
        <f>IF(D606=1,'Tela de entrada'!$O$13+P606,'Tela de entrada'!$S$13+P606)</f>
        <v>6.2571201143342883</v>
      </c>
    </row>
    <row r="607" spans="1:17" x14ac:dyDescent="0.25">
      <c r="A607" t="str">
        <f t="shared" si="60"/>
        <v>Contrato 1</v>
      </c>
      <c r="B607" t="str">
        <f t="shared" si="61"/>
        <v>Contrato 1606</v>
      </c>
      <c r="C607">
        <v>1</v>
      </c>
      <c r="D607">
        <v>1</v>
      </c>
      <c r="E607">
        <f>IF(AND(A607='Tela de entrada'!$R$12,'Tela de entrada'!$S$15=1),1,IF(AND(A607='Tela de entrada'!$R$12,'Tela de entrada'!$S$15="",'Tela de entrada'!$O$15=2),1,IF(AND('Tela de entrada'!$R$12='Contrato Flexível Prioridade'!A607,'Tela de entrada'!$S$15="",'Tela de entrada'!$O$15=""),2,IF(AND(A607='Tela de entrada'!$N$12,'Tela de entrada'!$O$15=1),1,IF(AND('Tela de entrada'!$N$12='Contrato Flexível Prioridade'!A607,'Tela de entrada'!$O$15=2),2,IF(AND('Tela de entrada'!$N$12='Contrato Flexível Prioridade'!A607,'Tela de entrada'!$O$15="",'Tela de entrada'!$S$15&lt;&gt;1),1,IF(AND('Tela de entrada'!$N$12='Contrato Flexível Prioridade'!A607,'Tela de entrada'!$S$15=""),1,2)))))))</f>
        <v>1</v>
      </c>
      <c r="F607">
        <v>1</v>
      </c>
      <c r="G607">
        <v>606</v>
      </c>
      <c r="H607">
        <v>1</v>
      </c>
      <c r="I607" s="1">
        <f>INDEX('Tela de entrada'!$C$20:$C$763,MATCH(G607,'Tela de entrada'!$B$20:$B$763,0),1)</f>
        <v>12</v>
      </c>
      <c r="J607">
        <v>0</v>
      </c>
      <c r="K607">
        <f t="shared" si="56"/>
        <v>12</v>
      </c>
      <c r="L607" s="1">
        <f>SUMIFS('Contrato Flexível Percentual'!$R$2:$R$745,'Contrato Flexível Percentual'!$C$2:$C$745,'Contrato Flexível Prioridade'!F607,'Contrato Flexível Percentual'!$D$2:$D$745,'Contrato Flexível Prioridade'!G607)+SUMIFS('Contrato Firme'!N$2:N$745,'Contrato Firme'!$C$2:$C$745,'Contrato Flexível Prioridade'!F607,'Contrato Flexível Percentual'!$D$2:$D$745,'Contrato Flexível Prioridade'!G607)+'Tela de entrada'!$O$13+'Tela de entrada'!$S$13</f>
        <v>7.5520537660669707</v>
      </c>
      <c r="M607" s="1">
        <f t="shared" si="57"/>
        <v>4.4479462339330293</v>
      </c>
      <c r="N607" s="1">
        <f>IF(D607=1,'Tela de entrada'!$O$14-'Tela de entrada'!$O$13,'Tela de entrada'!$S$14-'Tela de entrada'!$S$13)</f>
        <v>15</v>
      </c>
      <c r="O607" s="1">
        <f t="shared" si="58"/>
        <v>4.4479462339330293</v>
      </c>
      <c r="P607" s="1">
        <f t="shared" si="59"/>
        <v>4.4479462339330293</v>
      </c>
      <c r="Q607" s="1">
        <f>IF(D607=1,'Tela de entrada'!$O$13+P607,'Tela de entrada'!$S$13+P607)</f>
        <v>4.4479462339330293</v>
      </c>
    </row>
    <row r="608" spans="1:17" x14ac:dyDescent="0.25">
      <c r="A608" t="str">
        <f t="shared" si="60"/>
        <v>Contrato 1</v>
      </c>
      <c r="B608" t="str">
        <f t="shared" si="61"/>
        <v>Contrato 1607</v>
      </c>
      <c r="C608">
        <v>1</v>
      </c>
      <c r="D608">
        <v>1</v>
      </c>
      <c r="E608">
        <f>IF(AND(A608='Tela de entrada'!$R$12,'Tela de entrada'!$S$15=1),1,IF(AND(A608='Tela de entrada'!$R$12,'Tela de entrada'!$S$15="",'Tela de entrada'!$O$15=2),1,IF(AND('Tela de entrada'!$R$12='Contrato Flexível Prioridade'!A608,'Tela de entrada'!$S$15="",'Tela de entrada'!$O$15=""),2,IF(AND(A608='Tela de entrada'!$N$12,'Tela de entrada'!$O$15=1),1,IF(AND('Tela de entrada'!$N$12='Contrato Flexível Prioridade'!A608,'Tela de entrada'!$O$15=2),2,IF(AND('Tela de entrada'!$N$12='Contrato Flexível Prioridade'!A608,'Tela de entrada'!$O$15="",'Tela de entrada'!$S$15&lt;&gt;1),1,IF(AND('Tela de entrada'!$N$12='Contrato Flexível Prioridade'!A608,'Tela de entrada'!$S$15=""),1,2)))))))</f>
        <v>1</v>
      </c>
      <c r="F608">
        <v>1</v>
      </c>
      <c r="G608">
        <v>607</v>
      </c>
      <c r="H608">
        <v>1</v>
      </c>
      <c r="I608" s="1">
        <f>INDEX('Tela de entrada'!$C$20:$C$763,MATCH(G608,'Tela de entrada'!$B$20:$B$763,0),1)</f>
        <v>38</v>
      </c>
      <c r="J608">
        <v>0</v>
      </c>
      <c r="K608">
        <f t="shared" si="56"/>
        <v>38</v>
      </c>
      <c r="L608" s="1">
        <f>SUMIFS('Contrato Flexível Percentual'!$R$2:$R$745,'Contrato Flexível Percentual'!$C$2:$C$745,'Contrato Flexível Prioridade'!F608,'Contrato Flexível Percentual'!$D$2:$D$745,'Contrato Flexível Prioridade'!G608)+SUMIFS('Contrato Firme'!N$2:N$745,'Contrato Firme'!$C$2:$C$745,'Contrato Flexível Prioridade'!F608,'Contrato Flexível Percentual'!$D$2:$D$745,'Contrato Flexível Prioridade'!G608)+'Tela de entrada'!$O$13+'Tela de entrada'!$S$13</f>
        <v>21.792423543458796</v>
      </c>
      <c r="M608" s="1">
        <f t="shared" si="57"/>
        <v>16.207576456541204</v>
      </c>
      <c r="N608" s="1">
        <f>IF(D608=1,'Tela de entrada'!$O$14-'Tela de entrada'!$O$13,'Tela de entrada'!$S$14-'Tela de entrada'!$S$13)</f>
        <v>15</v>
      </c>
      <c r="O608" s="1">
        <f t="shared" si="58"/>
        <v>16.207576456541204</v>
      </c>
      <c r="P608" s="1">
        <f t="shared" si="59"/>
        <v>15</v>
      </c>
      <c r="Q608" s="1">
        <f>IF(D608=1,'Tela de entrada'!$O$13+P608,'Tela de entrada'!$S$13+P608)</f>
        <v>15</v>
      </c>
    </row>
    <row r="609" spans="1:17" x14ac:dyDescent="0.25">
      <c r="A609" t="str">
        <f t="shared" si="60"/>
        <v>Contrato 1</v>
      </c>
      <c r="B609" t="str">
        <f t="shared" si="61"/>
        <v>Contrato 1608</v>
      </c>
      <c r="C609">
        <v>1</v>
      </c>
      <c r="D609">
        <v>1</v>
      </c>
      <c r="E609">
        <f>IF(AND(A609='Tela de entrada'!$R$12,'Tela de entrada'!$S$15=1),1,IF(AND(A609='Tela de entrada'!$R$12,'Tela de entrada'!$S$15="",'Tela de entrada'!$O$15=2),1,IF(AND('Tela de entrada'!$R$12='Contrato Flexível Prioridade'!A609,'Tela de entrada'!$S$15="",'Tela de entrada'!$O$15=""),2,IF(AND(A609='Tela de entrada'!$N$12,'Tela de entrada'!$O$15=1),1,IF(AND('Tela de entrada'!$N$12='Contrato Flexível Prioridade'!A609,'Tela de entrada'!$O$15=2),2,IF(AND('Tela de entrada'!$N$12='Contrato Flexível Prioridade'!A609,'Tela de entrada'!$O$15="",'Tela de entrada'!$S$15&lt;&gt;1),1,IF(AND('Tela de entrada'!$N$12='Contrato Flexível Prioridade'!A609,'Tela de entrada'!$S$15=""),1,2)))))))</f>
        <v>1</v>
      </c>
      <c r="F609">
        <v>1</v>
      </c>
      <c r="G609">
        <v>608</v>
      </c>
      <c r="H609">
        <v>1</v>
      </c>
      <c r="I609" s="1">
        <f>INDEX('Tela de entrada'!$C$20:$C$763,MATCH(G609,'Tela de entrada'!$B$20:$B$763,0),1)</f>
        <v>27</v>
      </c>
      <c r="J609">
        <v>0</v>
      </c>
      <c r="K609">
        <f t="shared" si="56"/>
        <v>27</v>
      </c>
      <c r="L609" s="1">
        <f>SUMIFS('Contrato Flexível Percentual'!$R$2:$R$745,'Contrato Flexível Percentual'!$C$2:$C$745,'Contrato Flexível Prioridade'!F609,'Contrato Flexível Percentual'!$D$2:$D$745,'Contrato Flexível Prioridade'!G609)+SUMIFS('Contrato Firme'!N$2:N$745,'Contrato Firme'!$C$2:$C$745,'Contrato Flexível Prioridade'!F609,'Contrato Flexível Percentual'!$D$2:$D$745,'Contrato Flexível Prioridade'!G609)+'Tela de entrada'!$O$13+'Tela de entrada'!$S$13</f>
        <v>15.767651714562254</v>
      </c>
      <c r="M609" s="1">
        <f t="shared" si="57"/>
        <v>11.232348285437746</v>
      </c>
      <c r="N609" s="1">
        <f>IF(D609=1,'Tela de entrada'!$O$14-'Tela de entrada'!$O$13,'Tela de entrada'!$S$14-'Tela de entrada'!$S$13)</f>
        <v>15</v>
      </c>
      <c r="O609" s="1">
        <f t="shared" si="58"/>
        <v>11.232348285437746</v>
      </c>
      <c r="P609" s="1">
        <f t="shared" si="59"/>
        <v>11.232348285437746</v>
      </c>
      <c r="Q609" s="1">
        <f>IF(D609=1,'Tela de entrada'!$O$13+P609,'Tela de entrada'!$S$13+P609)</f>
        <v>11.232348285437746</v>
      </c>
    </row>
    <row r="610" spans="1:17" x14ac:dyDescent="0.25">
      <c r="A610" t="str">
        <f t="shared" si="60"/>
        <v>Contrato 1</v>
      </c>
      <c r="B610" t="str">
        <f t="shared" si="61"/>
        <v>Contrato 1609</v>
      </c>
      <c r="C610">
        <v>1</v>
      </c>
      <c r="D610">
        <v>1</v>
      </c>
      <c r="E610">
        <f>IF(AND(A610='Tela de entrada'!$R$12,'Tela de entrada'!$S$15=1),1,IF(AND(A610='Tela de entrada'!$R$12,'Tela de entrada'!$S$15="",'Tela de entrada'!$O$15=2),1,IF(AND('Tela de entrada'!$R$12='Contrato Flexível Prioridade'!A610,'Tela de entrada'!$S$15="",'Tela de entrada'!$O$15=""),2,IF(AND(A610='Tela de entrada'!$N$12,'Tela de entrada'!$O$15=1),1,IF(AND('Tela de entrada'!$N$12='Contrato Flexível Prioridade'!A610,'Tela de entrada'!$O$15=2),2,IF(AND('Tela de entrada'!$N$12='Contrato Flexível Prioridade'!A610,'Tela de entrada'!$O$15="",'Tela de entrada'!$S$15&lt;&gt;1),1,IF(AND('Tela de entrada'!$N$12='Contrato Flexível Prioridade'!A610,'Tela de entrada'!$S$15=""),1,2)))))))</f>
        <v>1</v>
      </c>
      <c r="F610">
        <v>1</v>
      </c>
      <c r="G610">
        <v>609</v>
      </c>
      <c r="H610">
        <v>1</v>
      </c>
      <c r="I610" s="1">
        <f>INDEX('Tela de entrada'!$C$20:$C$763,MATCH(G610,'Tela de entrada'!$B$20:$B$763,0),1)</f>
        <v>11</v>
      </c>
      <c r="J610">
        <v>0</v>
      </c>
      <c r="K610">
        <f t="shared" si="56"/>
        <v>11</v>
      </c>
      <c r="L610" s="1">
        <f>SUMIFS('Contrato Flexível Percentual'!$R$2:$R$745,'Contrato Flexível Percentual'!$C$2:$C$745,'Contrato Flexível Prioridade'!F610,'Contrato Flexível Percentual'!$D$2:$D$745,'Contrato Flexível Prioridade'!G610)+SUMIFS('Contrato Firme'!N$2:N$745,'Contrato Firme'!$C$2:$C$745,'Contrato Flexível Prioridade'!F610,'Contrato Flexível Percentual'!$D$2:$D$745,'Contrato Flexível Prioridade'!G610)+'Tela de entrada'!$O$13+'Tela de entrada'!$S$13</f>
        <v>7.0043472361672849</v>
      </c>
      <c r="M610" s="1">
        <f t="shared" si="57"/>
        <v>3.9956527638327151</v>
      </c>
      <c r="N610" s="1">
        <f>IF(D610=1,'Tela de entrada'!$O$14-'Tela de entrada'!$O$13,'Tela de entrada'!$S$14-'Tela de entrada'!$S$13)</f>
        <v>15</v>
      </c>
      <c r="O610" s="1">
        <f t="shared" si="58"/>
        <v>3.9956527638327151</v>
      </c>
      <c r="P610" s="1">
        <f t="shared" si="59"/>
        <v>3.9956527638327151</v>
      </c>
      <c r="Q610" s="1">
        <f>IF(D610=1,'Tela de entrada'!$O$13+P610,'Tela de entrada'!$S$13+P610)</f>
        <v>3.9956527638327151</v>
      </c>
    </row>
    <row r="611" spans="1:17" x14ac:dyDescent="0.25">
      <c r="A611" t="str">
        <f t="shared" si="60"/>
        <v>Contrato 1</v>
      </c>
      <c r="B611" t="str">
        <f t="shared" si="61"/>
        <v>Contrato 1610</v>
      </c>
      <c r="C611">
        <v>1</v>
      </c>
      <c r="D611">
        <v>1</v>
      </c>
      <c r="E611">
        <f>IF(AND(A611='Tela de entrada'!$R$12,'Tela de entrada'!$S$15=1),1,IF(AND(A611='Tela de entrada'!$R$12,'Tela de entrada'!$S$15="",'Tela de entrada'!$O$15=2),1,IF(AND('Tela de entrada'!$R$12='Contrato Flexível Prioridade'!A611,'Tela de entrada'!$S$15="",'Tela de entrada'!$O$15=""),2,IF(AND(A611='Tela de entrada'!$N$12,'Tela de entrada'!$O$15=1),1,IF(AND('Tela de entrada'!$N$12='Contrato Flexível Prioridade'!A611,'Tela de entrada'!$O$15=2),2,IF(AND('Tela de entrada'!$N$12='Contrato Flexível Prioridade'!A611,'Tela de entrada'!$O$15="",'Tela de entrada'!$S$15&lt;&gt;1),1,IF(AND('Tela de entrada'!$N$12='Contrato Flexível Prioridade'!A611,'Tela de entrada'!$S$15=""),1,2)))))))</f>
        <v>1</v>
      </c>
      <c r="F611">
        <v>1</v>
      </c>
      <c r="G611">
        <v>610</v>
      </c>
      <c r="H611">
        <v>1</v>
      </c>
      <c r="I611" s="1">
        <f>INDEX('Tela de entrada'!$C$20:$C$763,MATCH(G611,'Tela de entrada'!$B$20:$B$763,0),1)</f>
        <v>11</v>
      </c>
      <c r="J611">
        <v>0</v>
      </c>
      <c r="K611">
        <f t="shared" si="56"/>
        <v>11</v>
      </c>
      <c r="L611" s="1">
        <f>SUMIFS('Contrato Flexível Percentual'!$R$2:$R$745,'Contrato Flexível Percentual'!$C$2:$C$745,'Contrato Flexível Prioridade'!F611,'Contrato Flexível Percentual'!$D$2:$D$745,'Contrato Flexível Prioridade'!G611)+SUMIFS('Contrato Firme'!N$2:N$745,'Contrato Firme'!$C$2:$C$745,'Contrato Flexível Prioridade'!F611,'Contrato Flexível Percentual'!$D$2:$D$745,'Contrato Flexível Prioridade'!G611)+'Tela de entrada'!$O$13+'Tela de entrada'!$S$13</f>
        <v>7.0043472361672849</v>
      </c>
      <c r="M611" s="1">
        <f t="shared" si="57"/>
        <v>3.9956527638327151</v>
      </c>
      <c r="N611" s="1">
        <f>IF(D611=1,'Tela de entrada'!$O$14-'Tela de entrada'!$O$13,'Tela de entrada'!$S$14-'Tela de entrada'!$S$13)</f>
        <v>15</v>
      </c>
      <c r="O611" s="1">
        <f t="shared" si="58"/>
        <v>3.9956527638327151</v>
      </c>
      <c r="P611" s="1">
        <f t="shared" si="59"/>
        <v>3.9956527638327151</v>
      </c>
      <c r="Q611" s="1">
        <f>IF(D611=1,'Tela de entrada'!$O$13+P611,'Tela de entrada'!$S$13+P611)</f>
        <v>3.9956527638327151</v>
      </c>
    </row>
    <row r="612" spans="1:17" x14ac:dyDescent="0.25">
      <c r="A612" t="str">
        <f t="shared" si="60"/>
        <v>Contrato 1</v>
      </c>
      <c r="B612" t="str">
        <f t="shared" si="61"/>
        <v>Contrato 1611</v>
      </c>
      <c r="C612">
        <v>1</v>
      </c>
      <c r="D612">
        <v>1</v>
      </c>
      <c r="E612">
        <f>IF(AND(A612='Tela de entrada'!$R$12,'Tela de entrada'!$S$15=1),1,IF(AND(A612='Tela de entrada'!$R$12,'Tela de entrada'!$S$15="",'Tela de entrada'!$O$15=2),1,IF(AND('Tela de entrada'!$R$12='Contrato Flexível Prioridade'!A612,'Tela de entrada'!$S$15="",'Tela de entrada'!$O$15=""),2,IF(AND(A612='Tela de entrada'!$N$12,'Tela de entrada'!$O$15=1),1,IF(AND('Tela de entrada'!$N$12='Contrato Flexível Prioridade'!A612,'Tela de entrada'!$O$15=2),2,IF(AND('Tela de entrada'!$N$12='Contrato Flexível Prioridade'!A612,'Tela de entrada'!$O$15="",'Tela de entrada'!$S$15&lt;&gt;1),1,IF(AND('Tela de entrada'!$N$12='Contrato Flexível Prioridade'!A612,'Tela de entrada'!$S$15=""),1,2)))))))</f>
        <v>1</v>
      </c>
      <c r="F612">
        <v>1</v>
      </c>
      <c r="G612">
        <v>611</v>
      </c>
      <c r="H612">
        <v>1</v>
      </c>
      <c r="I612" s="1">
        <f>INDEX('Tela de entrada'!$C$20:$C$763,MATCH(G612,'Tela de entrada'!$B$20:$B$763,0),1)</f>
        <v>20</v>
      </c>
      <c r="J612">
        <v>0</v>
      </c>
      <c r="K612">
        <f t="shared" si="56"/>
        <v>20</v>
      </c>
      <c r="L612" s="1">
        <f>SUMIFS('Contrato Flexível Percentual'!$R$2:$R$745,'Contrato Flexível Percentual'!$C$2:$C$745,'Contrato Flexível Prioridade'!F612,'Contrato Flexível Percentual'!$D$2:$D$745,'Contrato Flexível Prioridade'!G612)+SUMIFS('Contrato Firme'!N$2:N$745,'Contrato Firme'!$C$2:$C$745,'Contrato Flexível Prioridade'!F612,'Contrato Flexível Percentual'!$D$2:$D$745,'Contrato Flexível Prioridade'!G612)+'Tela de entrada'!$O$13+'Tela de entrada'!$S$13</f>
        <v>11.933706005264455</v>
      </c>
      <c r="M612" s="1">
        <f t="shared" si="57"/>
        <v>8.0662939947355454</v>
      </c>
      <c r="N612" s="1">
        <f>IF(D612=1,'Tela de entrada'!$O$14-'Tela de entrada'!$O$13,'Tela de entrada'!$S$14-'Tela de entrada'!$S$13)</f>
        <v>15</v>
      </c>
      <c r="O612" s="1">
        <f t="shared" si="58"/>
        <v>8.0662939947355454</v>
      </c>
      <c r="P612" s="1">
        <f t="shared" si="59"/>
        <v>8.0662939947355454</v>
      </c>
      <c r="Q612" s="1">
        <f>IF(D612=1,'Tela de entrada'!$O$13+P612,'Tela de entrada'!$S$13+P612)</f>
        <v>8.0662939947355454</v>
      </c>
    </row>
    <row r="613" spans="1:17" x14ac:dyDescent="0.25">
      <c r="A613" t="str">
        <f t="shared" si="60"/>
        <v>Contrato 1</v>
      </c>
      <c r="B613" t="str">
        <f t="shared" si="61"/>
        <v>Contrato 1612</v>
      </c>
      <c r="C613">
        <v>1</v>
      </c>
      <c r="D613">
        <v>1</v>
      </c>
      <c r="E613">
        <f>IF(AND(A613='Tela de entrada'!$R$12,'Tela de entrada'!$S$15=1),1,IF(AND(A613='Tela de entrada'!$R$12,'Tela de entrada'!$S$15="",'Tela de entrada'!$O$15=2),1,IF(AND('Tela de entrada'!$R$12='Contrato Flexível Prioridade'!A613,'Tela de entrada'!$S$15="",'Tela de entrada'!$O$15=""),2,IF(AND(A613='Tela de entrada'!$N$12,'Tela de entrada'!$O$15=1),1,IF(AND('Tela de entrada'!$N$12='Contrato Flexível Prioridade'!A613,'Tela de entrada'!$O$15=2),2,IF(AND('Tela de entrada'!$N$12='Contrato Flexível Prioridade'!A613,'Tela de entrada'!$O$15="",'Tela de entrada'!$S$15&lt;&gt;1),1,IF(AND('Tela de entrada'!$N$12='Contrato Flexível Prioridade'!A613,'Tela de entrada'!$S$15=""),1,2)))))))</f>
        <v>1</v>
      </c>
      <c r="F613">
        <v>1</v>
      </c>
      <c r="G613">
        <v>612</v>
      </c>
      <c r="H613">
        <v>1</v>
      </c>
      <c r="I613" s="1">
        <f>INDEX('Tela de entrada'!$C$20:$C$763,MATCH(G613,'Tela de entrada'!$B$20:$B$763,0),1)</f>
        <v>36</v>
      </c>
      <c r="J613">
        <v>0</v>
      </c>
      <c r="K613">
        <f t="shared" si="56"/>
        <v>36</v>
      </c>
      <c r="L613" s="1">
        <f>SUMIFS('Contrato Flexível Percentual'!$R$2:$R$745,'Contrato Flexível Percentual'!$C$2:$C$745,'Contrato Flexível Prioridade'!F613,'Contrato Flexível Percentual'!$D$2:$D$745,'Contrato Flexível Prioridade'!G613)+SUMIFS('Contrato Firme'!N$2:N$745,'Contrato Firme'!$C$2:$C$745,'Contrato Flexível Prioridade'!F613,'Contrato Flexível Percentual'!$D$2:$D$745,'Contrato Flexível Prioridade'!G613)+'Tela de entrada'!$O$13+'Tela de entrada'!$S$13</f>
        <v>20.697010483659422</v>
      </c>
      <c r="M613" s="1">
        <f t="shared" si="57"/>
        <v>15.302989516340578</v>
      </c>
      <c r="N613" s="1">
        <f>IF(D613=1,'Tela de entrada'!$O$14-'Tela de entrada'!$O$13,'Tela de entrada'!$S$14-'Tela de entrada'!$S$13)</f>
        <v>15</v>
      </c>
      <c r="O613" s="1">
        <f t="shared" si="58"/>
        <v>15.302989516340578</v>
      </c>
      <c r="P613" s="1">
        <f t="shared" si="59"/>
        <v>15</v>
      </c>
      <c r="Q613" s="1">
        <f>IF(D613=1,'Tela de entrada'!$O$13+P613,'Tela de entrada'!$S$13+P613)</f>
        <v>15</v>
      </c>
    </row>
    <row r="614" spans="1:17" x14ac:dyDescent="0.25">
      <c r="A614" t="str">
        <f t="shared" si="60"/>
        <v>Contrato 1</v>
      </c>
      <c r="B614" t="str">
        <f t="shared" si="61"/>
        <v>Contrato 1613</v>
      </c>
      <c r="C614">
        <v>1</v>
      </c>
      <c r="D614">
        <v>1</v>
      </c>
      <c r="E614">
        <f>IF(AND(A614='Tela de entrada'!$R$12,'Tela de entrada'!$S$15=1),1,IF(AND(A614='Tela de entrada'!$R$12,'Tela de entrada'!$S$15="",'Tela de entrada'!$O$15=2),1,IF(AND('Tela de entrada'!$R$12='Contrato Flexível Prioridade'!A614,'Tela de entrada'!$S$15="",'Tela de entrada'!$O$15=""),2,IF(AND(A614='Tela de entrada'!$N$12,'Tela de entrada'!$O$15=1),1,IF(AND('Tela de entrada'!$N$12='Contrato Flexível Prioridade'!A614,'Tela de entrada'!$O$15=2),2,IF(AND('Tela de entrada'!$N$12='Contrato Flexível Prioridade'!A614,'Tela de entrada'!$O$15="",'Tela de entrada'!$S$15&lt;&gt;1),1,IF(AND('Tela de entrada'!$N$12='Contrato Flexível Prioridade'!A614,'Tela de entrada'!$S$15=""),1,2)))))))</f>
        <v>1</v>
      </c>
      <c r="F614">
        <v>1</v>
      </c>
      <c r="G614">
        <v>613</v>
      </c>
      <c r="H614">
        <v>1</v>
      </c>
      <c r="I614" s="1">
        <f>INDEX('Tela de entrada'!$C$20:$C$763,MATCH(G614,'Tela de entrada'!$B$20:$B$763,0),1)</f>
        <v>26</v>
      </c>
      <c r="J614">
        <v>0</v>
      </c>
      <c r="K614">
        <f t="shared" si="56"/>
        <v>26</v>
      </c>
      <c r="L614" s="1">
        <f>SUMIFS('Contrato Flexível Percentual'!$R$2:$R$745,'Contrato Flexível Percentual'!$C$2:$C$745,'Contrato Flexível Prioridade'!F614,'Contrato Flexível Percentual'!$D$2:$D$745,'Contrato Flexível Prioridade'!G614)+SUMIFS('Contrato Firme'!N$2:N$745,'Contrato Firme'!$C$2:$C$745,'Contrato Flexível Prioridade'!F614,'Contrato Flexível Percentual'!$D$2:$D$745,'Contrato Flexível Prioridade'!G614)+'Tela de entrada'!$O$13+'Tela de entrada'!$S$13</f>
        <v>15.219945184662567</v>
      </c>
      <c r="M614" s="1">
        <f t="shared" si="57"/>
        <v>10.780054815337433</v>
      </c>
      <c r="N614" s="1">
        <f>IF(D614=1,'Tela de entrada'!$O$14-'Tela de entrada'!$O$13,'Tela de entrada'!$S$14-'Tela de entrada'!$S$13)</f>
        <v>15</v>
      </c>
      <c r="O614" s="1">
        <f t="shared" si="58"/>
        <v>10.780054815337433</v>
      </c>
      <c r="P614" s="1">
        <f t="shared" si="59"/>
        <v>10.780054815337433</v>
      </c>
      <c r="Q614" s="1">
        <f>IF(D614=1,'Tela de entrada'!$O$13+P614,'Tela de entrada'!$S$13+P614)</f>
        <v>10.780054815337433</v>
      </c>
    </row>
    <row r="615" spans="1:17" x14ac:dyDescent="0.25">
      <c r="A615" t="str">
        <f t="shared" si="60"/>
        <v>Contrato 1</v>
      </c>
      <c r="B615" t="str">
        <f t="shared" si="61"/>
        <v>Contrato 1614</v>
      </c>
      <c r="C615">
        <v>1</v>
      </c>
      <c r="D615">
        <v>1</v>
      </c>
      <c r="E615">
        <f>IF(AND(A615='Tela de entrada'!$R$12,'Tela de entrada'!$S$15=1),1,IF(AND(A615='Tela de entrada'!$R$12,'Tela de entrada'!$S$15="",'Tela de entrada'!$O$15=2),1,IF(AND('Tela de entrada'!$R$12='Contrato Flexível Prioridade'!A615,'Tela de entrada'!$S$15="",'Tela de entrada'!$O$15=""),2,IF(AND(A615='Tela de entrada'!$N$12,'Tela de entrada'!$O$15=1),1,IF(AND('Tela de entrada'!$N$12='Contrato Flexível Prioridade'!A615,'Tela de entrada'!$O$15=2),2,IF(AND('Tela de entrada'!$N$12='Contrato Flexível Prioridade'!A615,'Tela de entrada'!$O$15="",'Tela de entrada'!$S$15&lt;&gt;1),1,IF(AND('Tela de entrada'!$N$12='Contrato Flexível Prioridade'!A615,'Tela de entrada'!$S$15=""),1,2)))))))</f>
        <v>1</v>
      </c>
      <c r="F615">
        <v>1</v>
      </c>
      <c r="G615">
        <v>614</v>
      </c>
      <c r="H615">
        <v>1</v>
      </c>
      <c r="I615" s="1">
        <f>INDEX('Tela de entrada'!$C$20:$C$763,MATCH(G615,'Tela de entrada'!$B$20:$B$763,0),1)</f>
        <v>42</v>
      </c>
      <c r="J615">
        <v>0</v>
      </c>
      <c r="K615">
        <f t="shared" si="56"/>
        <v>42</v>
      </c>
      <c r="L615" s="1">
        <f>SUMIFS('Contrato Flexível Percentual'!$R$2:$R$745,'Contrato Flexível Percentual'!$C$2:$C$745,'Contrato Flexível Prioridade'!F615,'Contrato Flexível Percentual'!$D$2:$D$745,'Contrato Flexível Prioridade'!G615)+SUMIFS('Contrato Firme'!N$2:N$745,'Contrato Firme'!$C$2:$C$745,'Contrato Flexível Prioridade'!F615,'Contrato Flexível Percentual'!$D$2:$D$745,'Contrato Flexível Prioridade'!G615)+'Tela de entrada'!$O$13+'Tela de entrada'!$S$13</f>
        <v>23.4</v>
      </c>
      <c r="M615" s="1">
        <f t="shared" si="57"/>
        <v>18.600000000000001</v>
      </c>
      <c r="N615" s="1">
        <f>IF(D615=1,'Tela de entrada'!$O$14-'Tela de entrada'!$O$13,'Tela de entrada'!$S$14-'Tela de entrada'!$S$13)</f>
        <v>15</v>
      </c>
      <c r="O615" s="1">
        <f t="shared" si="58"/>
        <v>18.600000000000001</v>
      </c>
      <c r="P615" s="1">
        <f t="shared" si="59"/>
        <v>15</v>
      </c>
      <c r="Q615" s="1">
        <f>IF(D615=1,'Tela de entrada'!$O$13+P615,'Tela de entrada'!$S$13+P615)</f>
        <v>15</v>
      </c>
    </row>
    <row r="616" spans="1:17" x14ac:dyDescent="0.25">
      <c r="A616" t="str">
        <f t="shared" si="60"/>
        <v>Contrato 1</v>
      </c>
      <c r="B616" t="str">
        <f t="shared" si="61"/>
        <v>Contrato 1615</v>
      </c>
      <c r="C616">
        <v>1</v>
      </c>
      <c r="D616">
        <v>1</v>
      </c>
      <c r="E616">
        <f>IF(AND(A616='Tela de entrada'!$R$12,'Tela de entrada'!$S$15=1),1,IF(AND(A616='Tela de entrada'!$R$12,'Tela de entrada'!$S$15="",'Tela de entrada'!$O$15=2),1,IF(AND('Tela de entrada'!$R$12='Contrato Flexível Prioridade'!A616,'Tela de entrada'!$S$15="",'Tela de entrada'!$O$15=""),2,IF(AND(A616='Tela de entrada'!$N$12,'Tela de entrada'!$O$15=1),1,IF(AND('Tela de entrada'!$N$12='Contrato Flexível Prioridade'!A616,'Tela de entrada'!$O$15=2),2,IF(AND('Tela de entrada'!$N$12='Contrato Flexível Prioridade'!A616,'Tela de entrada'!$O$15="",'Tela de entrada'!$S$15&lt;&gt;1),1,IF(AND('Tela de entrada'!$N$12='Contrato Flexível Prioridade'!A616,'Tela de entrada'!$S$15=""),1,2)))))))</f>
        <v>1</v>
      </c>
      <c r="F616">
        <v>1</v>
      </c>
      <c r="G616">
        <v>615</v>
      </c>
      <c r="H616">
        <v>1</v>
      </c>
      <c r="I616" s="1">
        <f>INDEX('Tela de entrada'!$C$20:$C$763,MATCH(G616,'Tela de entrada'!$B$20:$B$763,0),1)</f>
        <v>10</v>
      </c>
      <c r="J616">
        <v>0</v>
      </c>
      <c r="K616">
        <f t="shared" si="56"/>
        <v>10</v>
      </c>
      <c r="L616" s="1">
        <f>SUMIFS('Contrato Flexível Percentual'!$R$2:$R$745,'Contrato Flexível Percentual'!$C$2:$C$745,'Contrato Flexível Prioridade'!F616,'Contrato Flexível Percentual'!$D$2:$D$745,'Contrato Flexível Prioridade'!G616)+SUMIFS('Contrato Firme'!N$2:N$745,'Contrato Firme'!$C$2:$C$745,'Contrato Flexível Prioridade'!F616,'Contrato Flexível Percentual'!$D$2:$D$745,'Contrato Flexível Prioridade'!G616)+'Tela de entrada'!$O$13+'Tela de entrada'!$S$13</f>
        <v>6.4566407062675992</v>
      </c>
      <c r="M616" s="1">
        <f t="shared" si="57"/>
        <v>3.5433592937324008</v>
      </c>
      <c r="N616" s="1">
        <f>IF(D616=1,'Tela de entrada'!$O$14-'Tela de entrada'!$O$13,'Tela de entrada'!$S$14-'Tela de entrada'!$S$13)</f>
        <v>15</v>
      </c>
      <c r="O616" s="1">
        <f t="shared" si="58"/>
        <v>3.5433592937324008</v>
      </c>
      <c r="P616" s="1">
        <f t="shared" si="59"/>
        <v>3.5433592937324008</v>
      </c>
      <c r="Q616" s="1">
        <f>IF(D616=1,'Tela de entrada'!$O$13+P616,'Tela de entrada'!$S$13+P616)</f>
        <v>3.5433592937324008</v>
      </c>
    </row>
    <row r="617" spans="1:17" x14ac:dyDescent="0.25">
      <c r="A617" t="str">
        <f t="shared" si="60"/>
        <v>Contrato 1</v>
      </c>
      <c r="B617" t="str">
        <f t="shared" si="61"/>
        <v>Contrato 1616</v>
      </c>
      <c r="C617">
        <v>1</v>
      </c>
      <c r="D617">
        <v>1</v>
      </c>
      <c r="E617">
        <f>IF(AND(A617='Tela de entrada'!$R$12,'Tela de entrada'!$S$15=1),1,IF(AND(A617='Tela de entrada'!$R$12,'Tela de entrada'!$S$15="",'Tela de entrada'!$O$15=2),1,IF(AND('Tela de entrada'!$R$12='Contrato Flexível Prioridade'!A617,'Tela de entrada'!$S$15="",'Tela de entrada'!$O$15=""),2,IF(AND(A617='Tela de entrada'!$N$12,'Tela de entrada'!$O$15=1),1,IF(AND('Tela de entrada'!$N$12='Contrato Flexível Prioridade'!A617,'Tela de entrada'!$O$15=2),2,IF(AND('Tela de entrada'!$N$12='Contrato Flexível Prioridade'!A617,'Tela de entrada'!$O$15="",'Tela de entrada'!$S$15&lt;&gt;1),1,IF(AND('Tela de entrada'!$N$12='Contrato Flexível Prioridade'!A617,'Tela de entrada'!$S$15=""),1,2)))))))</f>
        <v>1</v>
      </c>
      <c r="F617">
        <v>1</v>
      </c>
      <c r="G617">
        <v>616</v>
      </c>
      <c r="H617">
        <v>1</v>
      </c>
      <c r="I617" s="1">
        <f>INDEX('Tela de entrada'!$C$20:$C$763,MATCH(G617,'Tela de entrada'!$B$20:$B$763,0),1)</f>
        <v>39</v>
      </c>
      <c r="J617">
        <v>0</v>
      </c>
      <c r="K617">
        <f t="shared" si="56"/>
        <v>39</v>
      </c>
      <c r="L617" s="1">
        <f>SUMIFS('Contrato Flexível Percentual'!$R$2:$R$745,'Contrato Flexível Percentual'!$C$2:$C$745,'Contrato Flexível Prioridade'!F617,'Contrato Flexível Percentual'!$D$2:$D$745,'Contrato Flexível Prioridade'!G617)+SUMIFS('Contrato Firme'!N$2:N$745,'Contrato Firme'!$C$2:$C$745,'Contrato Flexível Prioridade'!F617,'Contrato Flexível Percentual'!$D$2:$D$745,'Contrato Flexível Prioridade'!G617)+'Tela de entrada'!$O$13+'Tela de entrada'!$S$13</f>
        <v>22.34013007335848</v>
      </c>
      <c r="M617" s="1">
        <f t="shared" si="57"/>
        <v>16.65986992664152</v>
      </c>
      <c r="N617" s="1">
        <f>IF(D617=1,'Tela de entrada'!$O$14-'Tela de entrada'!$O$13,'Tela de entrada'!$S$14-'Tela de entrada'!$S$13)</f>
        <v>15</v>
      </c>
      <c r="O617" s="1">
        <f t="shared" si="58"/>
        <v>16.65986992664152</v>
      </c>
      <c r="P617" s="1">
        <f t="shared" si="59"/>
        <v>15</v>
      </c>
      <c r="Q617" s="1">
        <f>IF(D617=1,'Tela de entrada'!$O$13+P617,'Tela de entrada'!$S$13+P617)</f>
        <v>15</v>
      </c>
    </row>
    <row r="618" spans="1:17" x14ac:dyDescent="0.25">
      <c r="A618" t="str">
        <f t="shared" si="60"/>
        <v>Contrato 1</v>
      </c>
      <c r="B618" t="str">
        <f t="shared" si="61"/>
        <v>Contrato 1617</v>
      </c>
      <c r="C618">
        <v>1</v>
      </c>
      <c r="D618">
        <v>1</v>
      </c>
      <c r="E618">
        <f>IF(AND(A618='Tela de entrada'!$R$12,'Tela de entrada'!$S$15=1),1,IF(AND(A618='Tela de entrada'!$R$12,'Tela de entrada'!$S$15="",'Tela de entrada'!$O$15=2),1,IF(AND('Tela de entrada'!$R$12='Contrato Flexível Prioridade'!A618,'Tela de entrada'!$S$15="",'Tela de entrada'!$O$15=""),2,IF(AND(A618='Tela de entrada'!$N$12,'Tela de entrada'!$O$15=1),1,IF(AND('Tela de entrada'!$N$12='Contrato Flexível Prioridade'!A618,'Tela de entrada'!$O$15=2),2,IF(AND('Tela de entrada'!$N$12='Contrato Flexível Prioridade'!A618,'Tela de entrada'!$O$15="",'Tela de entrada'!$S$15&lt;&gt;1),1,IF(AND('Tela de entrada'!$N$12='Contrato Flexível Prioridade'!A618,'Tela de entrada'!$S$15=""),1,2)))))))</f>
        <v>1</v>
      </c>
      <c r="F618">
        <v>1</v>
      </c>
      <c r="G618">
        <v>617</v>
      </c>
      <c r="H618">
        <v>1</v>
      </c>
      <c r="I618" s="1">
        <f>INDEX('Tela de entrada'!$C$20:$C$763,MATCH(G618,'Tela de entrada'!$B$20:$B$763,0),1)</f>
        <v>36</v>
      </c>
      <c r="J618">
        <v>0</v>
      </c>
      <c r="K618">
        <f t="shared" si="56"/>
        <v>36</v>
      </c>
      <c r="L618" s="1">
        <f>SUMIFS('Contrato Flexível Percentual'!$R$2:$R$745,'Contrato Flexível Percentual'!$C$2:$C$745,'Contrato Flexível Prioridade'!F618,'Contrato Flexível Percentual'!$D$2:$D$745,'Contrato Flexível Prioridade'!G618)+SUMIFS('Contrato Firme'!N$2:N$745,'Contrato Firme'!$C$2:$C$745,'Contrato Flexível Prioridade'!F618,'Contrato Flexível Percentual'!$D$2:$D$745,'Contrato Flexível Prioridade'!G618)+'Tela de entrada'!$O$13+'Tela de entrada'!$S$13</f>
        <v>20.697010483659422</v>
      </c>
      <c r="M618" s="1">
        <f t="shared" si="57"/>
        <v>15.302989516340578</v>
      </c>
      <c r="N618" s="1">
        <f>IF(D618=1,'Tela de entrada'!$O$14-'Tela de entrada'!$O$13,'Tela de entrada'!$S$14-'Tela de entrada'!$S$13)</f>
        <v>15</v>
      </c>
      <c r="O618" s="1">
        <f t="shared" si="58"/>
        <v>15.302989516340578</v>
      </c>
      <c r="P618" s="1">
        <f t="shared" si="59"/>
        <v>15</v>
      </c>
      <c r="Q618" s="1">
        <f>IF(D618=1,'Tela de entrada'!$O$13+P618,'Tela de entrada'!$S$13+P618)</f>
        <v>15</v>
      </c>
    </row>
    <row r="619" spans="1:17" x14ac:dyDescent="0.25">
      <c r="A619" t="str">
        <f t="shared" si="60"/>
        <v>Contrato 1</v>
      </c>
      <c r="B619" t="str">
        <f t="shared" si="61"/>
        <v>Contrato 1618</v>
      </c>
      <c r="C619">
        <v>1</v>
      </c>
      <c r="D619">
        <v>1</v>
      </c>
      <c r="E619">
        <f>IF(AND(A619='Tela de entrada'!$R$12,'Tela de entrada'!$S$15=1),1,IF(AND(A619='Tela de entrada'!$R$12,'Tela de entrada'!$S$15="",'Tela de entrada'!$O$15=2),1,IF(AND('Tela de entrada'!$R$12='Contrato Flexível Prioridade'!A619,'Tela de entrada'!$S$15="",'Tela de entrada'!$O$15=""),2,IF(AND(A619='Tela de entrada'!$N$12,'Tela de entrada'!$O$15=1),1,IF(AND('Tela de entrada'!$N$12='Contrato Flexível Prioridade'!A619,'Tela de entrada'!$O$15=2),2,IF(AND('Tela de entrada'!$N$12='Contrato Flexível Prioridade'!A619,'Tela de entrada'!$O$15="",'Tela de entrada'!$S$15&lt;&gt;1),1,IF(AND('Tela de entrada'!$N$12='Contrato Flexível Prioridade'!A619,'Tela de entrada'!$S$15=""),1,2)))))))</f>
        <v>1</v>
      </c>
      <c r="F619">
        <v>1</v>
      </c>
      <c r="G619">
        <v>618</v>
      </c>
      <c r="H619">
        <v>1</v>
      </c>
      <c r="I619" s="1">
        <f>INDEX('Tela de entrada'!$C$20:$C$763,MATCH(G619,'Tela de entrada'!$B$20:$B$763,0),1)</f>
        <v>24</v>
      </c>
      <c r="J619">
        <v>0</v>
      </c>
      <c r="K619">
        <f t="shared" si="56"/>
        <v>24</v>
      </c>
      <c r="L619" s="1">
        <f>SUMIFS('Contrato Flexível Percentual'!$R$2:$R$745,'Contrato Flexível Percentual'!$C$2:$C$745,'Contrato Flexível Prioridade'!F619,'Contrato Flexível Percentual'!$D$2:$D$745,'Contrato Flexível Prioridade'!G619)+SUMIFS('Contrato Firme'!N$2:N$745,'Contrato Firme'!$C$2:$C$745,'Contrato Flexível Prioridade'!F619,'Contrato Flexível Percentual'!$D$2:$D$745,'Contrato Flexível Prioridade'!G619)+'Tela de entrada'!$O$13+'Tela de entrada'!$S$13</f>
        <v>14.124532124863197</v>
      </c>
      <c r="M619" s="1">
        <f t="shared" si="57"/>
        <v>9.8754678751368026</v>
      </c>
      <c r="N619" s="1">
        <f>IF(D619=1,'Tela de entrada'!$O$14-'Tela de entrada'!$O$13,'Tela de entrada'!$S$14-'Tela de entrada'!$S$13)</f>
        <v>15</v>
      </c>
      <c r="O619" s="1">
        <f t="shared" si="58"/>
        <v>9.8754678751368026</v>
      </c>
      <c r="P619" s="1">
        <f t="shared" si="59"/>
        <v>9.8754678751368026</v>
      </c>
      <c r="Q619" s="1">
        <f>IF(D619=1,'Tela de entrada'!$O$13+P619,'Tela de entrada'!$S$13+P619)</f>
        <v>9.8754678751368026</v>
      </c>
    </row>
    <row r="620" spans="1:17" x14ac:dyDescent="0.25">
      <c r="A620" t="str">
        <f t="shared" si="60"/>
        <v>Contrato 1</v>
      </c>
      <c r="B620" t="str">
        <f t="shared" si="61"/>
        <v>Contrato 1619</v>
      </c>
      <c r="C620">
        <v>1</v>
      </c>
      <c r="D620">
        <v>1</v>
      </c>
      <c r="E620">
        <f>IF(AND(A620='Tela de entrada'!$R$12,'Tela de entrada'!$S$15=1),1,IF(AND(A620='Tela de entrada'!$R$12,'Tela de entrada'!$S$15="",'Tela de entrada'!$O$15=2),1,IF(AND('Tela de entrada'!$R$12='Contrato Flexível Prioridade'!A620,'Tela de entrada'!$S$15="",'Tela de entrada'!$O$15=""),2,IF(AND(A620='Tela de entrada'!$N$12,'Tela de entrada'!$O$15=1),1,IF(AND('Tela de entrada'!$N$12='Contrato Flexível Prioridade'!A620,'Tela de entrada'!$O$15=2),2,IF(AND('Tela de entrada'!$N$12='Contrato Flexível Prioridade'!A620,'Tela de entrada'!$O$15="",'Tela de entrada'!$S$15&lt;&gt;1),1,IF(AND('Tela de entrada'!$N$12='Contrato Flexível Prioridade'!A620,'Tela de entrada'!$S$15=""),1,2)))))))</f>
        <v>1</v>
      </c>
      <c r="F620">
        <v>1</v>
      </c>
      <c r="G620">
        <v>619</v>
      </c>
      <c r="H620">
        <v>1</v>
      </c>
      <c r="I620" s="1">
        <f>INDEX('Tela de entrada'!$C$20:$C$763,MATCH(G620,'Tela de entrada'!$B$20:$B$763,0),1)</f>
        <v>17</v>
      </c>
      <c r="J620">
        <v>0</v>
      </c>
      <c r="K620">
        <f t="shared" si="56"/>
        <v>17</v>
      </c>
      <c r="L620" s="1">
        <f>SUMIFS('Contrato Flexível Percentual'!$R$2:$R$745,'Contrato Flexível Percentual'!$C$2:$C$745,'Contrato Flexível Prioridade'!F620,'Contrato Flexível Percentual'!$D$2:$D$745,'Contrato Flexível Prioridade'!G620)+SUMIFS('Contrato Firme'!N$2:N$745,'Contrato Firme'!$C$2:$C$745,'Contrato Flexível Prioridade'!F620,'Contrato Flexível Percentual'!$D$2:$D$745,'Contrato Flexível Prioridade'!G620)+'Tela de entrada'!$O$13+'Tela de entrada'!$S$13</f>
        <v>10.290586415565398</v>
      </c>
      <c r="M620" s="1">
        <f t="shared" si="57"/>
        <v>6.7094135844346017</v>
      </c>
      <c r="N620" s="1">
        <f>IF(D620=1,'Tela de entrada'!$O$14-'Tela de entrada'!$O$13,'Tela de entrada'!$S$14-'Tela de entrada'!$S$13)</f>
        <v>15</v>
      </c>
      <c r="O620" s="1">
        <f t="shared" si="58"/>
        <v>6.7094135844346017</v>
      </c>
      <c r="P620" s="1">
        <f t="shared" si="59"/>
        <v>6.7094135844346017</v>
      </c>
      <c r="Q620" s="1">
        <f>IF(D620=1,'Tela de entrada'!$O$13+P620,'Tela de entrada'!$S$13+P620)</f>
        <v>6.7094135844346017</v>
      </c>
    </row>
    <row r="621" spans="1:17" x14ac:dyDescent="0.25">
      <c r="A621" t="str">
        <f t="shared" si="60"/>
        <v>Contrato 1</v>
      </c>
      <c r="B621" t="str">
        <f t="shared" si="61"/>
        <v>Contrato 1620</v>
      </c>
      <c r="C621">
        <v>1</v>
      </c>
      <c r="D621">
        <v>1</v>
      </c>
      <c r="E621">
        <f>IF(AND(A621='Tela de entrada'!$R$12,'Tela de entrada'!$S$15=1),1,IF(AND(A621='Tela de entrada'!$R$12,'Tela de entrada'!$S$15="",'Tela de entrada'!$O$15=2),1,IF(AND('Tela de entrada'!$R$12='Contrato Flexível Prioridade'!A621,'Tela de entrada'!$S$15="",'Tela de entrada'!$O$15=""),2,IF(AND(A621='Tela de entrada'!$N$12,'Tela de entrada'!$O$15=1),1,IF(AND('Tela de entrada'!$N$12='Contrato Flexível Prioridade'!A621,'Tela de entrada'!$O$15=2),2,IF(AND('Tela de entrada'!$N$12='Contrato Flexível Prioridade'!A621,'Tela de entrada'!$O$15="",'Tela de entrada'!$S$15&lt;&gt;1),1,IF(AND('Tela de entrada'!$N$12='Contrato Flexível Prioridade'!A621,'Tela de entrada'!$S$15=""),1,2)))))))</f>
        <v>1</v>
      </c>
      <c r="F621">
        <v>1</v>
      </c>
      <c r="G621">
        <v>620</v>
      </c>
      <c r="H621">
        <v>1</v>
      </c>
      <c r="I621" s="1">
        <f>INDEX('Tela de entrada'!$C$20:$C$763,MATCH(G621,'Tela de entrada'!$B$20:$B$763,0),1)</f>
        <v>15</v>
      </c>
      <c r="J621">
        <v>0</v>
      </c>
      <c r="K621">
        <f t="shared" si="56"/>
        <v>15</v>
      </c>
      <c r="L621" s="1">
        <f>SUMIFS('Contrato Flexível Percentual'!$R$2:$R$745,'Contrato Flexível Percentual'!$C$2:$C$745,'Contrato Flexível Prioridade'!F621,'Contrato Flexível Percentual'!$D$2:$D$745,'Contrato Flexível Prioridade'!G621)+SUMIFS('Contrato Firme'!N$2:N$745,'Contrato Firme'!$C$2:$C$745,'Contrato Flexível Prioridade'!F621,'Contrato Flexível Percentual'!$D$2:$D$745,'Contrato Flexível Prioridade'!G621)+'Tela de entrada'!$O$13+'Tela de entrada'!$S$13</f>
        <v>9.1951733557660269</v>
      </c>
      <c r="M621" s="1">
        <f t="shared" si="57"/>
        <v>5.8048266442339731</v>
      </c>
      <c r="N621" s="1">
        <f>IF(D621=1,'Tela de entrada'!$O$14-'Tela de entrada'!$O$13,'Tela de entrada'!$S$14-'Tela de entrada'!$S$13)</f>
        <v>15</v>
      </c>
      <c r="O621" s="1">
        <f t="shared" si="58"/>
        <v>5.8048266442339731</v>
      </c>
      <c r="P621" s="1">
        <f t="shared" si="59"/>
        <v>5.8048266442339731</v>
      </c>
      <c r="Q621" s="1">
        <f>IF(D621=1,'Tela de entrada'!$O$13+P621,'Tela de entrada'!$S$13+P621)</f>
        <v>5.8048266442339731</v>
      </c>
    </row>
    <row r="622" spans="1:17" x14ac:dyDescent="0.25">
      <c r="A622" t="str">
        <f t="shared" si="60"/>
        <v>Contrato 1</v>
      </c>
      <c r="B622" t="str">
        <f t="shared" si="61"/>
        <v>Contrato 1621</v>
      </c>
      <c r="C622">
        <v>1</v>
      </c>
      <c r="D622">
        <v>1</v>
      </c>
      <c r="E622">
        <f>IF(AND(A622='Tela de entrada'!$R$12,'Tela de entrada'!$S$15=1),1,IF(AND(A622='Tela de entrada'!$R$12,'Tela de entrada'!$S$15="",'Tela de entrada'!$O$15=2),1,IF(AND('Tela de entrada'!$R$12='Contrato Flexível Prioridade'!A622,'Tela de entrada'!$S$15="",'Tela de entrada'!$O$15=""),2,IF(AND(A622='Tela de entrada'!$N$12,'Tela de entrada'!$O$15=1),1,IF(AND('Tela de entrada'!$N$12='Contrato Flexível Prioridade'!A622,'Tela de entrada'!$O$15=2),2,IF(AND('Tela de entrada'!$N$12='Contrato Flexível Prioridade'!A622,'Tela de entrada'!$O$15="",'Tela de entrada'!$S$15&lt;&gt;1),1,IF(AND('Tela de entrada'!$N$12='Contrato Flexível Prioridade'!A622,'Tela de entrada'!$S$15=""),1,2)))))))</f>
        <v>1</v>
      </c>
      <c r="F622">
        <v>1</v>
      </c>
      <c r="G622">
        <v>621</v>
      </c>
      <c r="H622">
        <v>1</v>
      </c>
      <c r="I622" s="1">
        <f>INDEX('Tela de entrada'!$C$20:$C$763,MATCH(G622,'Tela de entrada'!$B$20:$B$763,0),1)</f>
        <v>39</v>
      </c>
      <c r="J622">
        <v>0</v>
      </c>
      <c r="K622">
        <f t="shared" si="56"/>
        <v>39</v>
      </c>
      <c r="L622" s="1">
        <f>SUMIFS('Contrato Flexível Percentual'!$R$2:$R$745,'Contrato Flexível Percentual'!$C$2:$C$745,'Contrato Flexível Prioridade'!F622,'Contrato Flexível Percentual'!$D$2:$D$745,'Contrato Flexível Prioridade'!G622)+SUMIFS('Contrato Firme'!N$2:N$745,'Contrato Firme'!$C$2:$C$745,'Contrato Flexível Prioridade'!F622,'Contrato Flexível Percentual'!$D$2:$D$745,'Contrato Flexível Prioridade'!G622)+'Tela de entrada'!$O$13+'Tela de entrada'!$S$13</f>
        <v>22.34013007335848</v>
      </c>
      <c r="M622" s="1">
        <f t="shared" si="57"/>
        <v>16.65986992664152</v>
      </c>
      <c r="N622" s="1">
        <f>IF(D622=1,'Tela de entrada'!$O$14-'Tela de entrada'!$O$13,'Tela de entrada'!$S$14-'Tela de entrada'!$S$13)</f>
        <v>15</v>
      </c>
      <c r="O622" s="1">
        <f t="shared" si="58"/>
        <v>16.65986992664152</v>
      </c>
      <c r="P622" s="1">
        <f t="shared" si="59"/>
        <v>15</v>
      </c>
      <c r="Q622" s="1">
        <f>IF(D622=1,'Tela de entrada'!$O$13+P622,'Tela de entrada'!$S$13+P622)</f>
        <v>15</v>
      </c>
    </row>
    <row r="623" spans="1:17" x14ac:dyDescent="0.25">
      <c r="A623" t="str">
        <f t="shared" si="60"/>
        <v>Contrato 1</v>
      </c>
      <c r="B623" t="str">
        <f t="shared" si="61"/>
        <v>Contrato 1622</v>
      </c>
      <c r="C623">
        <v>1</v>
      </c>
      <c r="D623">
        <v>1</v>
      </c>
      <c r="E623">
        <f>IF(AND(A623='Tela de entrada'!$R$12,'Tela de entrada'!$S$15=1),1,IF(AND(A623='Tela de entrada'!$R$12,'Tela de entrada'!$S$15="",'Tela de entrada'!$O$15=2),1,IF(AND('Tela de entrada'!$R$12='Contrato Flexível Prioridade'!A623,'Tela de entrada'!$S$15="",'Tela de entrada'!$O$15=""),2,IF(AND(A623='Tela de entrada'!$N$12,'Tela de entrada'!$O$15=1),1,IF(AND('Tela de entrada'!$N$12='Contrato Flexível Prioridade'!A623,'Tela de entrada'!$O$15=2),2,IF(AND('Tela de entrada'!$N$12='Contrato Flexível Prioridade'!A623,'Tela de entrada'!$O$15="",'Tela de entrada'!$S$15&lt;&gt;1),1,IF(AND('Tela de entrada'!$N$12='Contrato Flexível Prioridade'!A623,'Tela de entrada'!$S$15=""),1,2)))))))</f>
        <v>1</v>
      </c>
      <c r="F623">
        <v>1</v>
      </c>
      <c r="G623">
        <v>622</v>
      </c>
      <c r="H623">
        <v>1</v>
      </c>
      <c r="I623" s="1">
        <f>INDEX('Tela de entrada'!$C$20:$C$763,MATCH(G623,'Tela de entrada'!$B$20:$B$763,0),1)</f>
        <v>47</v>
      </c>
      <c r="J623">
        <v>0</v>
      </c>
      <c r="K623">
        <f t="shared" si="56"/>
        <v>47</v>
      </c>
      <c r="L623" s="1">
        <f>SUMIFS('Contrato Flexível Percentual'!$R$2:$R$745,'Contrato Flexível Percentual'!$C$2:$C$745,'Contrato Flexível Prioridade'!F623,'Contrato Flexível Percentual'!$D$2:$D$745,'Contrato Flexível Prioridade'!G623)+SUMIFS('Contrato Firme'!N$2:N$745,'Contrato Firme'!$C$2:$C$745,'Contrato Flexível Prioridade'!F623,'Contrato Flexível Percentual'!$D$2:$D$745,'Contrato Flexível Prioridade'!G623)+'Tela de entrada'!$O$13+'Tela de entrada'!$S$13</f>
        <v>24.4</v>
      </c>
      <c r="M623" s="1">
        <f t="shared" si="57"/>
        <v>22.6</v>
      </c>
      <c r="N623" s="1">
        <f>IF(D623=1,'Tela de entrada'!$O$14-'Tela de entrada'!$O$13,'Tela de entrada'!$S$14-'Tela de entrada'!$S$13)</f>
        <v>15</v>
      </c>
      <c r="O623" s="1">
        <f t="shared" si="58"/>
        <v>22.6</v>
      </c>
      <c r="P623" s="1">
        <f t="shared" si="59"/>
        <v>15</v>
      </c>
      <c r="Q623" s="1">
        <f>IF(D623=1,'Tela de entrada'!$O$13+P623,'Tela de entrada'!$S$13+P623)</f>
        <v>15</v>
      </c>
    </row>
    <row r="624" spans="1:17" x14ac:dyDescent="0.25">
      <c r="A624" t="str">
        <f t="shared" si="60"/>
        <v>Contrato 1</v>
      </c>
      <c r="B624" t="str">
        <f t="shared" si="61"/>
        <v>Contrato 1623</v>
      </c>
      <c r="C624">
        <v>1</v>
      </c>
      <c r="D624">
        <v>1</v>
      </c>
      <c r="E624">
        <f>IF(AND(A624='Tela de entrada'!$R$12,'Tela de entrada'!$S$15=1),1,IF(AND(A624='Tela de entrada'!$R$12,'Tela de entrada'!$S$15="",'Tela de entrada'!$O$15=2),1,IF(AND('Tela de entrada'!$R$12='Contrato Flexível Prioridade'!A624,'Tela de entrada'!$S$15="",'Tela de entrada'!$O$15=""),2,IF(AND(A624='Tela de entrada'!$N$12,'Tela de entrada'!$O$15=1),1,IF(AND('Tela de entrada'!$N$12='Contrato Flexível Prioridade'!A624,'Tela de entrada'!$O$15=2),2,IF(AND('Tela de entrada'!$N$12='Contrato Flexível Prioridade'!A624,'Tela de entrada'!$O$15="",'Tela de entrada'!$S$15&lt;&gt;1),1,IF(AND('Tela de entrada'!$N$12='Contrato Flexível Prioridade'!A624,'Tela de entrada'!$S$15=""),1,2)))))))</f>
        <v>1</v>
      </c>
      <c r="F624">
        <v>1</v>
      </c>
      <c r="G624">
        <v>623</v>
      </c>
      <c r="H624">
        <v>1</v>
      </c>
      <c r="I624" s="1">
        <f>INDEX('Tela de entrada'!$C$20:$C$763,MATCH(G624,'Tela de entrada'!$B$20:$B$763,0),1)</f>
        <v>24</v>
      </c>
      <c r="J624">
        <v>0</v>
      </c>
      <c r="K624">
        <f t="shared" si="56"/>
        <v>24</v>
      </c>
      <c r="L624" s="1">
        <f>SUMIFS('Contrato Flexível Percentual'!$R$2:$R$745,'Contrato Flexível Percentual'!$C$2:$C$745,'Contrato Flexível Prioridade'!F624,'Contrato Flexível Percentual'!$D$2:$D$745,'Contrato Flexível Prioridade'!G624)+SUMIFS('Contrato Firme'!N$2:N$745,'Contrato Firme'!$C$2:$C$745,'Contrato Flexível Prioridade'!F624,'Contrato Flexível Percentual'!$D$2:$D$745,'Contrato Flexível Prioridade'!G624)+'Tela de entrada'!$O$13+'Tela de entrada'!$S$13</f>
        <v>14.124532124863197</v>
      </c>
      <c r="M624" s="1">
        <f t="shared" si="57"/>
        <v>9.8754678751368026</v>
      </c>
      <c r="N624" s="1">
        <f>IF(D624=1,'Tela de entrada'!$O$14-'Tela de entrada'!$O$13,'Tela de entrada'!$S$14-'Tela de entrada'!$S$13)</f>
        <v>15</v>
      </c>
      <c r="O624" s="1">
        <f t="shared" si="58"/>
        <v>9.8754678751368026</v>
      </c>
      <c r="P624" s="1">
        <f t="shared" si="59"/>
        <v>9.8754678751368026</v>
      </c>
      <c r="Q624" s="1">
        <f>IF(D624=1,'Tela de entrada'!$O$13+P624,'Tela de entrada'!$S$13+P624)</f>
        <v>9.8754678751368026</v>
      </c>
    </row>
    <row r="625" spans="1:17" x14ac:dyDescent="0.25">
      <c r="A625" t="str">
        <f t="shared" si="60"/>
        <v>Contrato 1</v>
      </c>
      <c r="B625" t="str">
        <f t="shared" si="61"/>
        <v>Contrato 1624</v>
      </c>
      <c r="C625">
        <v>1</v>
      </c>
      <c r="D625">
        <v>1</v>
      </c>
      <c r="E625">
        <f>IF(AND(A625='Tela de entrada'!$R$12,'Tela de entrada'!$S$15=1),1,IF(AND(A625='Tela de entrada'!$R$12,'Tela de entrada'!$S$15="",'Tela de entrada'!$O$15=2),1,IF(AND('Tela de entrada'!$R$12='Contrato Flexível Prioridade'!A625,'Tela de entrada'!$S$15="",'Tela de entrada'!$O$15=""),2,IF(AND(A625='Tela de entrada'!$N$12,'Tela de entrada'!$O$15=1),1,IF(AND('Tela de entrada'!$N$12='Contrato Flexível Prioridade'!A625,'Tela de entrada'!$O$15=2),2,IF(AND('Tela de entrada'!$N$12='Contrato Flexível Prioridade'!A625,'Tela de entrada'!$O$15="",'Tela de entrada'!$S$15&lt;&gt;1),1,IF(AND('Tela de entrada'!$N$12='Contrato Flexível Prioridade'!A625,'Tela de entrada'!$S$15=""),1,2)))))))</f>
        <v>1</v>
      </c>
      <c r="F625">
        <v>1</v>
      </c>
      <c r="G625">
        <v>624</v>
      </c>
      <c r="H625">
        <v>1</v>
      </c>
      <c r="I625" s="1">
        <f>INDEX('Tela de entrada'!$C$20:$C$763,MATCH(G625,'Tela de entrada'!$B$20:$B$763,0),1)</f>
        <v>31</v>
      </c>
      <c r="J625">
        <v>0</v>
      </c>
      <c r="K625">
        <f t="shared" si="56"/>
        <v>31</v>
      </c>
      <c r="L625" s="1">
        <f>SUMIFS('Contrato Flexível Percentual'!$R$2:$R$745,'Contrato Flexível Percentual'!$C$2:$C$745,'Contrato Flexível Prioridade'!F625,'Contrato Flexível Percentual'!$D$2:$D$745,'Contrato Flexível Prioridade'!G625)+SUMIFS('Contrato Firme'!N$2:N$745,'Contrato Firme'!$C$2:$C$745,'Contrato Flexível Prioridade'!F625,'Contrato Flexível Percentual'!$D$2:$D$745,'Contrato Flexível Prioridade'!G625)+'Tela de entrada'!$O$13+'Tela de entrada'!$S$13</f>
        <v>17.958477834160995</v>
      </c>
      <c r="M625" s="1">
        <f t="shared" si="57"/>
        <v>13.041522165839005</v>
      </c>
      <c r="N625" s="1">
        <f>IF(D625=1,'Tela de entrada'!$O$14-'Tela de entrada'!$O$13,'Tela de entrada'!$S$14-'Tela de entrada'!$S$13)</f>
        <v>15</v>
      </c>
      <c r="O625" s="1">
        <f t="shared" si="58"/>
        <v>13.041522165839005</v>
      </c>
      <c r="P625" s="1">
        <f t="shared" si="59"/>
        <v>13.041522165839005</v>
      </c>
      <c r="Q625" s="1">
        <f>IF(D625=1,'Tela de entrada'!$O$13+P625,'Tela de entrada'!$S$13+P625)</f>
        <v>13.041522165839005</v>
      </c>
    </row>
    <row r="626" spans="1:17" x14ac:dyDescent="0.25">
      <c r="A626" t="str">
        <f t="shared" si="60"/>
        <v>Contrato 1</v>
      </c>
      <c r="B626" t="str">
        <f t="shared" si="61"/>
        <v>Contrato 1625</v>
      </c>
      <c r="C626">
        <v>1</v>
      </c>
      <c r="D626">
        <v>1</v>
      </c>
      <c r="E626">
        <f>IF(AND(A626='Tela de entrada'!$R$12,'Tela de entrada'!$S$15=1),1,IF(AND(A626='Tela de entrada'!$R$12,'Tela de entrada'!$S$15="",'Tela de entrada'!$O$15=2),1,IF(AND('Tela de entrada'!$R$12='Contrato Flexível Prioridade'!A626,'Tela de entrada'!$S$15="",'Tela de entrada'!$O$15=""),2,IF(AND(A626='Tela de entrada'!$N$12,'Tela de entrada'!$O$15=1),1,IF(AND('Tela de entrada'!$N$12='Contrato Flexível Prioridade'!A626,'Tela de entrada'!$O$15=2),2,IF(AND('Tela de entrada'!$N$12='Contrato Flexível Prioridade'!A626,'Tela de entrada'!$O$15="",'Tela de entrada'!$S$15&lt;&gt;1),1,IF(AND('Tela de entrada'!$N$12='Contrato Flexível Prioridade'!A626,'Tela de entrada'!$S$15=""),1,2)))))))</f>
        <v>1</v>
      </c>
      <c r="F626">
        <v>1</v>
      </c>
      <c r="G626">
        <v>625</v>
      </c>
      <c r="H626">
        <v>1</v>
      </c>
      <c r="I626" s="1">
        <f>INDEX('Tela de entrada'!$C$20:$C$763,MATCH(G626,'Tela de entrada'!$B$20:$B$763,0),1)</f>
        <v>50</v>
      </c>
      <c r="J626">
        <v>0</v>
      </c>
      <c r="K626">
        <f t="shared" si="56"/>
        <v>50</v>
      </c>
      <c r="L626" s="1">
        <f>SUMIFS('Contrato Flexível Percentual'!$R$2:$R$745,'Contrato Flexível Percentual'!$C$2:$C$745,'Contrato Flexível Prioridade'!F626,'Contrato Flexível Percentual'!$D$2:$D$745,'Contrato Flexível Prioridade'!G626)+SUMIFS('Contrato Firme'!N$2:N$745,'Contrato Firme'!$C$2:$C$745,'Contrato Flexível Prioridade'!F626,'Contrato Flexível Percentual'!$D$2:$D$745,'Contrato Flexível Prioridade'!G626)+'Tela de entrada'!$O$13+'Tela de entrada'!$S$13</f>
        <v>25</v>
      </c>
      <c r="M626" s="1">
        <f t="shared" si="57"/>
        <v>25</v>
      </c>
      <c r="N626" s="1">
        <f>IF(D626=1,'Tela de entrada'!$O$14-'Tela de entrada'!$O$13,'Tela de entrada'!$S$14-'Tela de entrada'!$S$13)</f>
        <v>15</v>
      </c>
      <c r="O626" s="1">
        <f t="shared" si="58"/>
        <v>25</v>
      </c>
      <c r="P626" s="1">
        <f t="shared" si="59"/>
        <v>15</v>
      </c>
      <c r="Q626" s="1">
        <f>IF(D626=1,'Tela de entrada'!$O$13+P626,'Tela de entrada'!$S$13+P626)</f>
        <v>15</v>
      </c>
    </row>
    <row r="627" spans="1:17" x14ac:dyDescent="0.25">
      <c r="A627" t="str">
        <f t="shared" si="60"/>
        <v>Contrato 1</v>
      </c>
      <c r="B627" t="str">
        <f t="shared" si="61"/>
        <v>Contrato 1626</v>
      </c>
      <c r="C627">
        <v>1</v>
      </c>
      <c r="D627">
        <v>1</v>
      </c>
      <c r="E627">
        <f>IF(AND(A627='Tela de entrada'!$R$12,'Tela de entrada'!$S$15=1),1,IF(AND(A627='Tela de entrada'!$R$12,'Tela de entrada'!$S$15="",'Tela de entrada'!$O$15=2),1,IF(AND('Tela de entrada'!$R$12='Contrato Flexível Prioridade'!A627,'Tela de entrada'!$S$15="",'Tela de entrada'!$O$15=""),2,IF(AND(A627='Tela de entrada'!$N$12,'Tela de entrada'!$O$15=1),1,IF(AND('Tela de entrada'!$N$12='Contrato Flexível Prioridade'!A627,'Tela de entrada'!$O$15=2),2,IF(AND('Tela de entrada'!$N$12='Contrato Flexível Prioridade'!A627,'Tela de entrada'!$O$15="",'Tela de entrada'!$S$15&lt;&gt;1),1,IF(AND('Tela de entrada'!$N$12='Contrato Flexível Prioridade'!A627,'Tela de entrada'!$S$15=""),1,2)))))))</f>
        <v>1</v>
      </c>
      <c r="F627">
        <v>1</v>
      </c>
      <c r="G627">
        <v>626</v>
      </c>
      <c r="H627">
        <v>1</v>
      </c>
      <c r="I627" s="1">
        <f>INDEX('Tela de entrada'!$C$20:$C$763,MATCH(G627,'Tela de entrada'!$B$20:$B$763,0),1)</f>
        <v>6</v>
      </c>
      <c r="J627">
        <v>0</v>
      </c>
      <c r="K627">
        <f t="shared" si="56"/>
        <v>6</v>
      </c>
      <c r="L627" s="1">
        <f>SUMIFS('Contrato Flexível Percentual'!$R$2:$R$745,'Contrato Flexível Percentual'!$C$2:$C$745,'Contrato Flexível Prioridade'!F627,'Contrato Flexível Percentual'!$D$2:$D$745,'Contrato Flexível Prioridade'!G627)+SUMIFS('Contrato Firme'!N$2:N$745,'Contrato Firme'!$C$2:$C$745,'Contrato Flexível Prioridade'!F627,'Contrato Flexível Percentual'!$D$2:$D$745,'Contrato Flexível Prioridade'!G627)+'Tela de entrada'!$O$13+'Tela de entrada'!$S$13</f>
        <v>4.9836603258165946</v>
      </c>
      <c r="M627" s="1">
        <f t="shared" si="57"/>
        <v>1.0163396741834054</v>
      </c>
      <c r="N627" s="1">
        <f>IF(D627=1,'Tela de entrada'!$O$14-'Tela de entrada'!$O$13,'Tela de entrada'!$S$14-'Tela de entrada'!$S$13)</f>
        <v>15</v>
      </c>
      <c r="O627" s="1">
        <f t="shared" si="58"/>
        <v>1.0163396741834054</v>
      </c>
      <c r="P627" s="1">
        <f t="shared" si="59"/>
        <v>1.0163396741834054</v>
      </c>
      <c r="Q627" s="1">
        <f>IF(D627=1,'Tela de entrada'!$O$13+P627,'Tela de entrada'!$S$13+P627)</f>
        <v>1.0163396741834054</v>
      </c>
    </row>
    <row r="628" spans="1:17" x14ac:dyDescent="0.25">
      <c r="A628" t="str">
        <f t="shared" si="60"/>
        <v>Contrato 1</v>
      </c>
      <c r="B628" t="str">
        <f t="shared" si="61"/>
        <v>Contrato 1627</v>
      </c>
      <c r="C628">
        <v>1</v>
      </c>
      <c r="D628">
        <v>1</v>
      </c>
      <c r="E628">
        <f>IF(AND(A628='Tela de entrada'!$R$12,'Tela de entrada'!$S$15=1),1,IF(AND(A628='Tela de entrada'!$R$12,'Tela de entrada'!$S$15="",'Tela de entrada'!$O$15=2),1,IF(AND('Tela de entrada'!$R$12='Contrato Flexível Prioridade'!A628,'Tela de entrada'!$S$15="",'Tela de entrada'!$O$15=""),2,IF(AND(A628='Tela de entrada'!$N$12,'Tela de entrada'!$O$15=1),1,IF(AND('Tela de entrada'!$N$12='Contrato Flexível Prioridade'!A628,'Tela de entrada'!$O$15=2),2,IF(AND('Tela de entrada'!$N$12='Contrato Flexível Prioridade'!A628,'Tela de entrada'!$O$15="",'Tela de entrada'!$S$15&lt;&gt;1),1,IF(AND('Tela de entrada'!$N$12='Contrato Flexível Prioridade'!A628,'Tela de entrada'!$S$15=""),1,2)))))))</f>
        <v>1</v>
      </c>
      <c r="F628">
        <v>1</v>
      </c>
      <c r="G628">
        <v>627</v>
      </c>
      <c r="H628">
        <v>1</v>
      </c>
      <c r="I628" s="1">
        <f>INDEX('Tela de entrada'!$C$20:$C$763,MATCH(G628,'Tela de entrada'!$B$20:$B$763,0),1)</f>
        <v>21</v>
      </c>
      <c r="J628">
        <v>0</v>
      </c>
      <c r="K628">
        <f t="shared" si="56"/>
        <v>21</v>
      </c>
      <c r="L628" s="1">
        <f>SUMIFS('Contrato Flexível Percentual'!$R$2:$R$745,'Contrato Flexível Percentual'!$C$2:$C$745,'Contrato Flexível Prioridade'!F628,'Contrato Flexível Percentual'!$D$2:$D$745,'Contrato Flexível Prioridade'!G628)+SUMIFS('Contrato Firme'!N$2:N$745,'Contrato Firme'!$C$2:$C$745,'Contrato Flexível Prioridade'!F628,'Contrato Flexível Percentual'!$D$2:$D$745,'Contrato Flexível Prioridade'!G628)+'Tela de entrada'!$O$13+'Tela de entrada'!$S$13</f>
        <v>12.481412535164139</v>
      </c>
      <c r="M628" s="1">
        <f t="shared" si="57"/>
        <v>8.5185874648358606</v>
      </c>
      <c r="N628" s="1">
        <f>IF(D628=1,'Tela de entrada'!$O$14-'Tela de entrada'!$O$13,'Tela de entrada'!$S$14-'Tela de entrada'!$S$13)</f>
        <v>15</v>
      </c>
      <c r="O628" s="1">
        <f t="shared" si="58"/>
        <v>8.5185874648358606</v>
      </c>
      <c r="P628" s="1">
        <f t="shared" si="59"/>
        <v>8.5185874648358606</v>
      </c>
      <c r="Q628" s="1">
        <f>IF(D628=1,'Tela de entrada'!$O$13+P628,'Tela de entrada'!$S$13+P628)</f>
        <v>8.5185874648358606</v>
      </c>
    </row>
    <row r="629" spans="1:17" x14ac:dyDescent="0.25">
      <c r="A629" t="str">
        <f t="shared" si="60"/>
        <v>Contrato 1</v>
      </c>
      <c r="B629" t="str">
        <f t="shared" si="61"/>
        <v>Contrato 1628</v>
      </c>
      <c r="C629">
        <v>1</v>
      </c>
      <c r="D629">
        <v>1</v>
      </c>
      <c r="E629">
        <f>IF(AND(A629='Tela de entrada'!$R$12,'Tela de entrada'!$S$15=1),1,IF(AND(A629='Tela de entrada'!$R$12,'Tela de entrada'!$S$15="",'Tela de entrada'!$O$15=2),1,IF(AND('Tela de entrada'!$R$12='Contrato Flexível Prioridade'!A629,'Tela de entrada'!$S$15="",'Tela de entrada'!$O$15=""),2,IF(AND(A629='Tela de entrada'!$N$12,'Tela de entrada'!$O$15=1),1,IF(AND('Tela de entrada'!$N$12='Contrato Flexível Prioridade'!A629,'Tela de entrada'!$O$15=2),2,IF(AND('Tela de entrada'!$N$12='Contrato Flexível Prioridade'!A629,'Tela de entrada'!$O$15="",'Tela de entrada'!$S$15&lt;&gt;1),1,IF(AND('Tela de entrada'!$N$12='Contrato Flexível Prioridade'!A629,'Tela de entrada'!$S$15=""),1,2)))))))</f>
        <v>1</v>
      </c>
      <c r="F629">
        <v>1</v>
      </c>
      <c r="G629">
        <v>628</v>
      </c>
      <c r="H629">
        <v>1</v>
      </c>
      <c r="I629" s="1">
        <f>INDEX('Tela de entrada'!$C$20:$C$763,MATCH(G629,'Tela de entrada'!$B$20:$B$763,0),1)</f>
        <v>25</v>
      </c>
      <c r="J629">
        <v>0</v>
      </c>
      <c r="K629">
        <f t="shared" si="56"/>
        <v>25</v>
      </c>
      <c r="L629" s="1">
        <f>SUMIFS('Contrato Flexível Percentual'!$R$2:$R$745,'Contrato Flexível Percentual'!$C$2:$C$745,'Contrato Flexível Prioridade'!F629,'Contrato Flexível Percentual'!$D$2:$D$745,'Contrato Flexível Prioridade'!G629)+SUMIFS('Contrato Firme'!N$2:N$745,'Contrato Firme'!$C$2:$C$745,'Contrato Flexível Prioridade'!F629,'Contrato Flexível Percentual'!$D$2:$D$745,'Contrato Flexível Prioridade'!G629)+'Tela de entrada'!$O$13+'Tela de entrada'!$S$13</f>
        <v>14.672238654762884</v>
      </c>
      <c r="M629" s="1">
        <f t="shared" si="57"/>
        <v>10.327761345237116</v>
      </c>
      <c r="N629" s="1">
        <f>IF(D629=1,'Tela de entrada'!$O$14-'Tela de entrada'!$O$13,'Tela de entrada'!$S$14-'Tela de entrada'!$S$13)</f>
        <v>15</v>
      </c>
      <c r="O629" s="1">
        <f t="shared" si="58"/>
        <v>10.327761345237116</v>
      </c>
      <c r="P629" s="1">
        <f t="shared" si="59"/>
        <v>10.327761345237116</v>
      </c>
      <c r="Q629" s="1">
        <f>IF(D629=1,'Tela de entrada'!$O$13+P629,'Tela de entrada'!$S$13+P629)</f>
        <v>10.327761345237116</v>
      </c>
    </row>
    <row r="630" spans="1:17" x14ac:dyDescent="0.25">
      <c r="A630" t="str">
        <f t="shared" si="60"/>
        <v>Contrato 1</v>
      </c>
      <c r="B630" t="str">
        <f t="shared" si="61"/>
        <v>Contrato 1629</v>
      </c>
      <c r="C630">
        <v>1</v>
      </c>
      <c r="D630">
        <v>1</v>
      </c>
      <c r="E630">
        <f>IF(AND(A630='Tela de entrada'!$R$12,'Tela de entrada'!$S$15=1),1,IF(AND(A630='Tela de entrada'!$R$12,'Tela de entrada'!$S$15="",'Tela de entrada'!$O$15=2),1,IF(AND('Tela de entrada'!$R$12='Contrato Flexível Prioridade'!A630,'Tela de entrada'!$S$15="",'Tela de entrada'!$O$15=""),2,IF(AND(A630='Tela de entrada'!$N$12,'Tela de entrada'!$O$15=1),1,IF(AND('Tela de entrada'!$N$12='Contrato Flexível Prioridade'!A630,'Tela de entrada'!$O$15=2),2,IF(AND('Tela de entrada'!$N$12='Contrato Flexível Prioridade'!A630,'Tela de entrada'!$O$15="",'Tela de entrada'!$S$15&lt;&gt;1),1,IF(AND('Tela de entrada'!$N$12='Contrato Flexível Prioridade'!A630,'Tela de entrada'!$S$15=""),1,2)))))))</f>
        <v>1</v>
      </c>
      <c r="F630">
        <v>1</v>
      </c>
      <c r="G630">
        <v>629</v>
      </c>
      <c r="H630">
        <v>1</v>
      </c>
      <c r="I630" s="1">
        <f>INDEX('Tela de entrada'!$C$20:$C$763,MATCH(G630,'Tela de entrada'!$B$20:$B$763,0),1)</f>
        <v>42</v>
      </c>
      <c r="J630">
        <v>0</v>
      </c>
      <c r="K630">
        <f t="shared" si="56"/>
        <v>42</v>
      </c>
      <c r="L630" s="1">
        <f>SUMIFS('Contrato Flexível Percentual'!$R$2:$R$745,'Contrato Flexível Percentual'!$C$2:$C$745,'Contrato Flexível Prioridade'!F630,'Contrato Flexível Percentual'!$D$2:$D$745,'Contrato Flexível Prioridade'!G630)+SUMIFS('Contrato Firme'!N$2:N$745,'Contrato Firme'!$C$2:$C$745,'Contrato Flexível Prioridade'!F630,'Contrato Flexível Percentual'!$D$2:$D$745,'Contrato Flexível Prioridade'!G630)+'Tela de entrada'!$O$13+'Tela de entrada'!$S$13</f>
        <v>23.4</v>
      </c>
      <c r="M630" s="1">
        <f t="shared" si="57"/>
        <v>18.600000000000001</v>
      </c>
      <c r="N630" s="1">
        <f>IF(D630=1,'Tela de entrada'!$O$14-'Tela de entrada'!$O$13,'Tela de entrada'!$S$14-'Tela de entrada'!$S$13)</f>
        <v>15</v>
      </c>
      <c r="O630" s="1">
        <f t="shared" si="58"/>
        <v>18.600000000000001</v>
      </c>
      <c r="P630" s="1">
        <f t="shared" si="59"/>
        <v>15</v>
      </c>
      <c r="Q630" s="1">
        <f>IF(D630=1,'Tela de entrada'!$O$13+P630,'Tela de entrada'!$S$13+P630)</f>
        <v>15</v>
      </c>
    </row>
    <row r="631" spans="1:17" x14ac:dyDescent="0.25">
      <c r="A631" t="str">
        <f t="shared" si="60"/>
        <v>Contrato 1</v>
      </c>
      <c r="B631" t="str">
        <f t="shared" si="61"/>
        <v>Contrato 1630</v>
      </c>
      <c r="C631">
        <v>1</v>
      </c>
      <c r="D631">
        <v>1</v>
      </c>
      <c r="E631">
        <f>IF(AND(A631='Tela de entrada'!$R$12,'Tela de entrada'!$S$15=1),1,IF(AND(A631='Tela de entrada'!$R$12,'Tela de entrada'!$S$15="",'Tela de entrada'!$O$15=2),1,IF(AND('Tela de entrada'!$R$12='Contrato Flexível Prioridade'!A631,'Tela de entrada'!$S$15="",'Tela de entrada'!$O$15=""),2,IF(AND(A631='Tela de entrada'!$N$12,'Tela de entrada'!$O$15=1),1,IF(AND('Tela de entrada'!$N$12='Contrato Flexível Prioridade'!A631,'Tela de entrada'!$O$15=2),2,IF(AND('Tela de entrada'!$N$12='Contrato Flexível Prioridade'!A631,'Tela de entrada'!$O$15="",'Tela de entrada'!$S$15&lt;&gt;1),1,IF(AND('Tela de entrada'!$N$12='Contrato Flexível Prioridade'!A631,'Tela de entrada'!$S$15=""),1,2)))))))</f>
        <v>1</v>
      </c>
      <c r="F631">
        <v>1</v>
      </c>
      <c r="G631">
        <v>630</v>
      </c>
      <c r="H631">
        <v>1</v>
      </c>
      <c r="I631" s="1">
        <f>INDEX('Tela de entrada'!$C$20:$C$763,MATCH(G631,'Tela de entrada'!$B$20:$B$763,0),1)</f>
        <v>38</v>
      </c>
      <c r="J631">
        <v>0</v>
      </c>
      <c r="K631">
        <f t="shared" si="56"/>
        <v>38</v>
      </c>
      <c r="L631" s="1">
        <f>SUMIFS('Contrato Flexível Percentual'!$R$2:$R$745,'Contrato Flexível Percentual'!$C$2:$C$745,'Contrato Flexível Prioridade'!F631,'Contrato Flexível Percentual'!$D$2:$D$745,'Contrato Flexível Prioridade'!G631)+SUMIFS('Contrato Firme'!N$2:N$745,'Contrato Firme'!$C$2:$C$745,'Contrato Flexível Prioridade'!F631,'Contrato Flexível Percentual'!$D$2:$D$745,'Contrato Flexível Prioridade'!G631)+'Tela de entrada'!$O$13+'Tela de entrada'!$S$13</f>
        <v>21.792423543458796</v>
      </c>
      <c r="M631" s="1">
        <f t="shared" si="57"/>
        <v>16.207576456541204</v>
      </c>
      <c r="N631" s="1">
        <f>IF(D631=1,'Tela de entrada'!$O$14-'Tela de entrada'!$O$13,'Tela de entrada'!$S$14-'Tela de entrada'!$S$13)</f>
        <v>15</v>
      </c>
      <c r="O631" s="1">
        <f t="shared" si="58"/>
        <v>16.207576456541204</v>
      </c>
      <c r="P631" s="1">
        <f t="shared" si="59"/>
        <v>15</v>
      </c>
      <c r="Q631" s="1">
        <f>IF(D631=1,'Tela de entrada'!$O$13+P631,'Tela de entrada'!$S$13+P631)</f>
        <v>15</v>
      </c>
    </row>
    <row r="632" spans="1:17" x14ac:dyDescent="0.25">
      <c r="A632" t="str">
        <f t="shared" si="60"/>
        <v>Contrato 1</v>
      </c>
      <c r="B632" t="str">
        <f t="shared" si="61"/>
        <v>Contrato 1631</v>
      </c>
      <c r="C632">
        <v>1</v>
      </c>
      <c r="D632">
        <v>1</v>
      </c>
      <c r="E632">
        <f>IF(AND(A632='Tela de entrada'!$R$12,'Tela de entrada'!$S$15=1),1,IF(AND(A632='Tela de entrada'!$R$12,'Tela de entrada'!$S$15="",'Tela de entrada'!$O$15=2),1,IF(AND('Tela de entrada'!$R$12='Contrato Flexível Prioridade'!A632,'Tela de entrada'!$S$15="",'Tela de entrada'!$O$15=""),2,IF(AND(A632='Tela de entrada'!$N$12,'Tela de entrada'!$O$15=1),1,IF(AND('Tela de entrada'!$N$12='Contrato Flexível Prioridade'!A632,'Tela de entrada'!$O$15=2),2,IF(AND('Tela de entrada'!$N$12='Contrato Flexível Prioridade'!A632,'Tela de entrada'!$O$15="",'Tela de entrada'!$S$15&lt;&gt;1),1,IF(AND('Tela de entrada'!$N$12='Contrato Flexível Prioridade'!A632,'Tela de entrada'!$S$15=""),1,2)))))))</f>
        <v>1</v>
      </c>
      <c r="F632">
        <v>1</v>
      </c>
      <c r="G632">
        <v>631</v>
      </c>
      <c r="H632">
        <v>1</v>
      </c>
      <c r="I632" s="1">
        <f>INDEX('Tela de entrada'!$C$20:$C$763,MATCH(G632,'Tela de entrada'!$B$20:$B$763,0),1)</f>
        <v>10</v>
      </c>
      <c r="J632">
        <v>0</v>
      </c>
      <c r="K632">
        <f t="shared" si="56"/>
        <v>10</v>
      </c>
      <c r="L632" s="1">
        <f>SUMIFS('Contrato Flexível Percentual'!$R$2:$R$745,'Contrato Flexível Percentual'!$C$2:$C$745,'Contrato Flexível Prioridade'!F632,'Contrato Flexível Percentual'!$D$2:$D$745,'Contrato Flexível Prioridade'!G632)+SUMIFS('Contrato Firme'!N$2:N$745,'Contrato Firme'!$C$2:$C$745,'Contrato Flexível Prioridade'!F632,'Contrato Flexível Percentual'!$D$2:$D$745,'Contrato Flexível Prioridade'!G632)+'Tela de entrada'!$O$13+'Tela de entrada'!$S$13</f>
        <v>6.4566407062675992</v>
      </c>
      <c r="M632" s="1">
        <f t="shared" si="57"/>
        <v>3.5433592937324008</v>
      </c>
      <c r="N632" s="1">
        <f>IF(D632=1,'Tela de entrada'!$O$14-'Tela de entrada'!$O$13,'Tela de entrada'!$S$14-'Tela de entrada'!$S$13)</f>
        <v>15</v>
      </c>
      <c r="O632" s="1">
        <f t="shared" si="58"/>
        <v>3.5433592937324008</v>
      </c>
      <c r="P632" s="1">
        <f t="shared" si="59"/>
        <v>3.5433592937324008</v>
      </c>
      <c r="Q632" s="1">
        <f>IF(D632=1,'Tela de entrada'!$O$13+P632,'Tela de entrada'!$S$13+P632)</f>
        <v>3.5433592937324008</v>
      </c>
    </row>
    <row r="633" spans="1:17" x14ac:dyDescent="0.25">
      <c r="A633" t="str">
        <f t="shared" si="60"/>
        <v>Contrato 1</v>
      </c>
      <c r="B633" t="str">
        <f t="shared" si="61"/>
        <v>Contrato 1632</v>
      </c>
      <c r="C633">
        <v>1</v>
      </c>
      <c r="D633">
        <v>1</v>
      </c>
      <c r="E633">
        <f>IF(AND(A633='Tela de entrada'!$R$12,'Tela de entrada'!$S$15=1),1,IF(AND(A633='Tela de entrada'!$R$12,'Tela de entrada'!$S$15="",'Tela de entrada'!$O$15=2),1,IF(AND('Tela de entrada'!$R$12='Contrato Flexível Prioridade'!A633,'Tela de entrada'!$S$15="",'Tela de entrada'!$O$15=""),2,IF(AND(A633='Tela de entrada'!$N$12,'Tela de entrada'!$O$15=1),1,IF(AND('Tela de entrada'!$N$12='Contrato Flexível Prioridade'!A633,'Tela de entrada'!$O$15=2),2,IF(AND('Tela de entrada'!$N$12='Contrato Flexível Prioridade'!A633,'Tela de entrada'!$O$15="",'Tela de entrada'!$S$15&lt;&gt;1),1,IF(AND('Tela de entrada'!$N$12='Contrato Flexível Prioridade'!A633,'Tela de entrada'!$S$15=""),1,2)))))))</f>
        <v>1</v>
      </c>
      <c r="F633">
        <v>1</v>
      </c>
      <c r="G633">
        <v>632</v>
      </c>
      <c r="H633">
        <v>1</v>
      </c>
      <c r="I633" s="1">
        <f>INDEX('Tela de entrada'!$C$20:$C$763,MATCH(G633,'Tela de entrada'!$B$20:$B$763,0),1)</f>
        <v>33</v>
      </c>
      <c r="J633">
        <v>0</v>
      </c>
      <c r="K633">
        <f t="shared" si="56"/>
        <v>33</v>
      </c>
      <c r="L633" s="1">
        <f>SUMIFS('Contrato Flexível Percentual'!$R$2:$R$745,'Contrato Flexível Percentual'!$C$2:$C$745,'Contrato Flexível Prioridade'!F633,'Contrato Flexível Percentual'!$D$2:$D$745,'Contrato Flexível Prioridade'!G633)+SUMIFS('Contrato Firme'!N$2:N$745,'Contrato Firme'!$C$2:$C$745,'Contrato Flexível Prioridade'!F633,'Contrato Flexível Percentual'!$D$2:$D$745,'Contrato Flexível Prioridade'!G633)+'Tela de entrada'!$O$13+'Tela de entrada'!$S$13</f>
        <v>19.053890893960364</v>
      </c>
      <c r="M633" s="1">
        <f t="shared" si="57"/>
        <v>13.946109106039636</v>
      </c>
      <c r="N633" s="1">
        <f>IF(D633=1,'Tela de entrada'!$O$14-'Tela de entrada'!$O$13,'Tela de entrada'!$S$14-'Tela de entrada'!$S$13)</f>
        <v>15</v>
      </c>
      <c r="O633" s="1">
        <f t="shared" si="58"/>
        <v>13.946109106039636</v>
      </c>
      <c r="P633" s="1">
        <f t="shared" si="59"/>
        <v>13.946109106039636</v>
      </c>
      <c r="Q633" s="1">
        <f>IF(D633=1,'Tela de entrada'!$O$13+P633,'Tela de entrada'!$S$13+P633)</f>
        <v>13.946109106039636</v>
      </c>
    </row>
    <row r="634" spans="1:17" x14ac:dyDescent="0.25">
      <c r="A634" t="str">
        <f t="shared" si="60"/>
        <v>Contrato 1</v>
      </c>
      <c r="B634" t="str">
        <f t="shared" si="61"/>
        <v>Contrato 1633</v>
      </c>
      <c r="C634">
        <v>1</v>
      </c>
      <c r="D634">
        <v>1</v>
      </c>
      <c r="E634">
        <f>IF(AND(A634='Tela de entrada'!$R$12,'Tela de entrada'!$S$15=1),1,IF(AND(A634='Tela de entrada'!$R$12,'Tela de entrada'!$S$15="",'Tela de entrada'!$O$15=2),1,IF(AND('Tela de entrada'!$R$12='Contrato Flexível Prioridade'!A634,'Tela de entrada'!$S$15="",'Tela de entrada'!$O$15=""),2,IF(AND(A634='Tela de entrada'!$N$12,'Tela de entrada'!$O$15=1),1,IF(AND('Tela de entrada'!$N$12='Contrato Flexível Prioridade'!A634,'Tela de entrada'!$O$15=2),2,IF(AND('Tela de entrada'!$N$12='Contrato Flexível Prioridade'!A634,'Tela de entrada'!$O$15="",'Tela de entrada'!$S$15&lt;&gt;1),1,IF(AND('Tela de entrada'!$N$12='Contrato Flexível Prioridade'!A634,'Tela de entrada'!$S$15=""),1,2)))))))</f>
        <v>1</v>
      </c>
      <c r="F634">
        <v>1</v>
      </c>
      <c r="G634">
        <v>633</v>
      </c>
      <c r="H634">
        <v>1</v>
      </c>
      <c r="I634" s="1">
        <f>INDEX('Tela de entrada'!$C$20:$C$763,MATCH(G634,'Tela de entrada'!$B$20:$B$763,0),1)</f>
        <v>32</v>
      </c>
      <c r="J634">
        <v>0</v>
      </c>
      <c r="K634">
        <f t="shared" si="56"/>
        <v>32</v>
      </c>
      <c r="L634" s="1">
        <f>SUMIFS('Contrato Flexível Percentual'!$R$2:$R$745,'Contrato Flexível Percentual'!$C$2:$C$745,'Contrato Flexível Prioridade'!F634,'Contrato Flexível Percentual'!$D$2:$D$745,'Contrato Flexível Prioridade'!G634)+SUMIFS('Contrato Firme'!N$2:N$745,'Contrato Firme'!$C$2:$C$745,'Contrato Flexível Prioridade'!F634,'Contrato Flexível Percentual'!$D$2:$D$745,'Contrato Flexível Prioridade'!G634)+'Tela de entrada'!$O$13+'Tela de entrada'!$S$13</f>
        <v>18.50618436406068</v>
      </c>
      <c r="M634" s="1">
        <f t="shared" si="57"/>
        <v>13.49381563593932</v>
      </c>
      <c r="N634" s="1">
        <f>IF(D634=1,'Tela de entrada'!$O$14-'Tela de entrada'!$O$13,'Tela de entrada'!$S$14-'Tela de entrada'!$S$13)</f>
        <v>15</v>
      </c>
      <c r="O634" s="1">
        <f t="shared" si="58"/>
        <v>13.49381563593932</v>
      </c>
      <c r="P634" s="1">
        <f t="shared" si="59"/>
        <v>13.49381563593932</v>
      </c>
      <c r="Q634" s="1">
        <f>IF(D634=1,'Tela de entrada'!$O$13+P634,'Tela de entrada'!$S$13+P634)</f>
        <v>13.49381563593932</v>
      </c>
    </row>
    <row r="635" spans="1:17" x14ac:dyDescent="0.25">
      <c r="A635" t="str">
        <f t="shared" si="60"/>
        <v>Contrato 1</v>
      </c>
      <c r="B635" t="str">
        <f t="shared" si="61"/>
        <v>Contrato 1634</v>
      </c>
      <c r="C635">
        <v>1</v>
      </c>
      <c r="D635">
        <v>1</v>
      </c>
      <c r="E635">
        <f>IF(AND(A635='Tela de entrada'!$R$12,'Tela de entrada'!$S$15=1),1,IF(AND(A635='Tela de entrada'!$R$12,'Tela de entrada'!$S$15="",'Tela de entrada'!$O$15=2),1,IF(AND('Tela de entrada'!$R$12='Contrato Flexível Prioridade'!A635,'Tela de entrada'!$S$15="",'Tela de entrada'!$O$15=""),2,IF(AND(A635='Tela de entrada'!$N$12,'Tela de entrada'!$O$15=1),1,IF(AND('Tela de entrada'!$N$12='Contrato Flexível Prioridade'!A635,'Tela de entrada'!$O$15=2),2,IF(AND('Tela de entrada'!$N$12='Contrato Flexível Prioridade'!A635,'Tela de entrada'!$O$15="",'Tela de entrada'!$S$15&lt;&gt;1),1,IF(AND('Tela de entrada'!$N$12='Contrato Flexível Prioridade'!A635,'Tela de entrada'!$S$15=""),1,2)))))))</f>
        <v>1</v>
      </c>
      <c r="F635">
        <v>1</v>
      </c>
      <c r="G635">
        <v>634</v>
      </c>
      <c r="H635">
        <v>1</v>
      </c>
      <c r="I635" s="1">
        <f>INDEX('Tela de entrada'!$C$20:$C$763,MATCH(G635,'Tela de entrada'!$B$20:$B$763,0),1)</f>
        <v>36</v>
      </c>
      <c r="J635">
        <v>0</v>
      </c>
      <c r="K635">
        <f t="shared" si="56"/>
        <v>36</v>
      </c>
      <c r="L635" s="1">
        <f>SUMIFS('Contrato Flexível Percentual'!$R$2:$R$745,'Contrato Flexível Percentual'!$C$2:$C$745,'Contrato Flexível Prioridade'!F635,'Contrato Flexível Percentual'!$D$2:$D$745,'Contrato Flexível Prioridade'!G635)+SUMIFS('Contrato Firme'!N$2:N$745,'Contrato Firme'!$C$2:$C$745,'Contrato Flexível Prioridade'!F635,'Contrato Flexível Percentual'!$D$2:$D$745,'Contrato Flexível Prioridade'!G635)+'Tela de entrada'!$O$13+'Tela de entrada'!$S$13</f>
        <v>20.697010483659422</v>
      </c>
      <c r="M635" s="1">
        <f t="shared" si="57"/>
        <v>15.302989516340578</v>
      </c>
      <c r="N635" s="1">
        <f>IF(D635=1,'Tela de entrada'!$O$14-'Tela de entrada'!$O$13,'Tela de entrada'!$S$14-'Tela de entrada'!$S$13)</f>
        <v>15</v>
      </c>
      <c r="O635" s="1">
        <f t="shared" si="58"/>
        <v>15.302989516340578</v>
      </c>
      <c r="P635" s="1">
        <f t="shared" si="59"/>
        <v>15</v>
      </c>
      <c r="Q635" s="1">
        <f>IF(D635=1,'Tela de entrada'!$O$13+P635,'Tela de entrada'!$S$13+P635)</f>
        <v>15</v>
      </c>
    </row>
    <row r="636" spans="1:17" x14ac:dyDescent="0.25">
      <c r="A636" t="str">
        <f t="shared" si="60"/>
        <v>Contrato 1</v>
      </c>
      <c r="B636" t="str">
        <f t="shared" si="61"/>
        <v>Contrato 1635</v>
      </c>
      <c r="C636">
        <v>1</v>
      </c>
      <c r="D636">
        <v>1</v>
      </c>
      <c r="E636">
        <f>IF(AND(A636='Tela de entrada'!$R$12,'Tela de entrada'!$S$15=1),1,IF(AND(A636='Tela de entrada'!$R$12,'Tela de entrada'!$S$15="",'Tela de entrada'!$O$15=2),1,IF(AND('Tela de entrada'!$R$12='Contrato Flexível Prioridade'!A636,'Tela de entrada'!$S$15="",'Tela de entrada'!$O$15=""),2,IF(AND(A636='Tela de entrada'!$N$12,'Tela de entrada'!$O$15=1),1,IF(AND('Tela de entrada'!$N$12='Contrato Flexível Prioridade'!A636,'Tela de entrada'!$O$15=2),2,IF(AND('Tela de entrada'!$N$12='Contrato Flexível Prioridade'!A636,'Tela de entrada'!$O$15="",'Tela de entrada'!$S$15&lt;&gt;1),1,IF(AND('Tela de entrada'!$N$12='Contrato Flexível Prioridade'!A636,'Tela de entrada'!$S$15=""),1,2)))))))</f>
        <v>1</v>
      </c>
      <c r="F636">
        <v>1</v>
      </c>
      <c r="G636">
        <v>635</v>
      </c>
      <c r="H636">
        <v>1</v>
      </c>
      <c r="I636" s="1">
        <f>INDEX('Tela de entrada'!$C$20:$C$763,MATCH(G636,'Tela de entrada'!$B$20:$B$763,0),1)</f>
        <v>16</v>
      </c>
      <c r="J636">
        <v>0</v>
      </c>
      <c r="K636">
        <f t="shared" si="56"/>
        <v>16</v>
      </c>
      <c r="L636" s="1">
        <f>SUMIFS('Contrato Flexível Percentual'!$R$2:$R$745,'Contrato Flexível Percentual'!$C$2:$C$745,'Contrato Flexível Prioridade'!F636,'Contrato Flexível Percentual'!$D$2:$D$745,'Contrato Flexível Prioridade'!G636)+SUMIFS('Contrato Firme'!N$2:N$745,'Contrato Firme'!$C$2:$C$745,'Contrato Flexível Prioridade'!F636,'Contrato Flexível Percentual'!$D$2:$D$745,'Contrato Flexível Prioridade'!G636)+'Tela de entrada'!$O$13+'Tela de entrada'!$S$13</f>
        <v>9.7428798856657117</v>
      </c>
      <c r="M636" s="1">
        <f t="shared" si="57"/>
        <v>6.2571201143342883</v>
      </c>
      <c r="N636" s="1">
        <f>IF(D636=1,'Tela de entrada'!$O$14-'Tela de entrada'!$O$13,'Tela de entrada'!$S$14-'Tela de entrada'!$S$13)</f>
        <v>15</v>
      </c>
      <c r="O636" s="1">
        <f t="shared" si="58"/>
        <v>6.2571201143342883</v>
      </c>
      <c r="P636" s="1">
        <f t="shared" si="59"/>
        <v>6.2571201143342883</v>
      </c>
      <c r="Q636" s="1">
        <f>IF(D636=1,'Tela de entrada'!$O$13+P636,'Tela de entrada'!$S$13+P636)</f>
        <v>6.2571201143342883</v>
      </c>
    </row>
    <row r="637" spans="1:17" x14ac:dyDescent="0.25">
      <c r="A637" t="str">
        <f t="shared" si="60"/>
        <v>Contrato 1</v>
      </c>
      <c r="B637" t="str">
        <f t="shared" si="61"/>
        <v>Contrato 1636</v>
      </c>
      <c r="C637">
        <v>1</v>
      </c>
      <c r="D637">
        <v>1</v>
      </c>
      <c r="E637">
        <f>IF(AND(A637='Tela de entrada'!$R$12,'Tela de entrada'!$S$15=1),1,IF(AND(A637='Tela de entrada'!$R$12,'Tela de entrada'!$S$15="",'Tela de entrada'!$O$15=2),1,IF(AND('Tela de entrada'!$R$12='Contrato Flexível Prioridade'!A637,'Tela de entrada'!$S$15="",'Tela de entrada'!$O$15=""),2,IF(AND(A637='Tela de entrada'!$N$12,'Tela de entrada'!$O$15=1),1,IF(AND('Tela de entrada'!$N$12='Contrato Flexível Prioridade'!A637,'Tela de entrada'!$O$15=2),2,IF(AND('Tela de entrada'!$N$12='Contrato Flexível Prioridade'!A637,'Tela de entrada'!$O$15="",'Tela de entrada'!$S$15&lt;&gt;1),1,IF(AND('Tela de entrada'!$N$12='Contrato Flexível Prioridade'!A637,'Tela de entrada'!$S$15=""),1,2)))))))</f>
        <v>1</v>
      </c>
      <c r="F637">
        <v>1</v>
      </c>
      <c r="G637">
        <v>636</v>
      </c>
      <c r="H637">
        <v>1</v>
      </c>
      <c r="I637" s="1">
        <f>INDEX('Tela de entrada'!$C$20:$C$763,MATCH(G637,'Tela de entrada'!$B$20:$B$763,0),1)</f>
        <v>50</v>
      </c>
      <c r="J637">
        <v>0</v>
      </c>
      <c r="K637">
        <f t="shared" si="56"/>
        <v>50</v>
      </c>
      <c r="L637" s="1">
        <f>SUMIFS('Contrato Flexível Percentual'!$R$2:$R$745,'Contrato Flexível Percentual'!$C$2:$C$745,'Contrato Flexível Prioridade'!F637,'Contrato Flexível Percentual'!$D$2:$D$745,'Contrato Flexível Prioridade'!G637)+SUMIFS('Contrato Firme'!N$2:N$745,'Contrato Firme'!$C$2:$C$745,'Contrato Flexível Prioridade'!F637,'Contrato Flexível Percentual'!$D$2:$D$745,'Contrato Flexível Prioridade'!G637)+'Tela de entrada'!$O$13+'Tela de entrada'!$S$13</f>
        <v>25</v>
      </c>
      <c r="M637" s="1">
        <f t="shared" si="57"/>
        <v>25</v>
      </c>
      <c r="N637" s="1">
        <f>IF(D637=1,'Tela de entrada'!$O$14-'Tela de entrada'!$O$13,'Tela de entrada'!$S$14-'Tela de entrada'!$S$13)</f>
        <v>15</v>
      </c>
      <c r="O637" s="1">
        <f t="shared" si="58"/>
        <v>25</v>
      </c>
      <c r="P637" s="1">
        <f t="shared" si="59"/>
        <v>15</v>
      </c>
      <c r="Q637" s="1">
        <f>IF(D637=1,'Tela de entrada'!$O$13+P637,'Tela de entrada'!$S$13+P637)</f>
        <v>15</v>
      </c>
    </row>
    <row r="638" spans="1:17" x14ac:dyDescent="0.25">
      <c r="A638" t="str">
        <f t="shared" si="60"/>
        <v>Contrato 1</v>
      </c>
      <c r="B638" t="str">
        <f t="shared" si="61"/>
        <v>Contrato 1637</v>
      </c>
      <c r="C638">
        <v>1</v>
      </c>
      <c r="D638">
        <v>1</v>
      </c>
      <c r="E638">
        <f>IF(AND(A638='Tela de entrada'!$R$12,'Tela de entrada'!$S$15=1),1,IF(AND(A638='Tela de entrada'!$R$12,'Tela de entrada'!$S$15="",'Tela de entrada'!$O$15=2),1,IF(AND('Tela de entrada'!$R$12='Contrato Flexível Prioridade'!A638,'Tela de entrada'!$S$15="",'Tela de entrada'!$O$15=""),2,IF(AND(A638='Tela de entrada'!$N$12,'Tela de entrada'!$O$15=1),1,IF(AND('Tela de entrada'!$N$12='Contrato Flexível Prioridade'!A638,'Tela de entrada'!$O$15=2),2,IF(AND('Tela de entrada'!$N$12='Contrato Flexível Prioridade'!A638,'Tela de entrada'!$O$15="",'Tela de entrada'!$S$15&lt;&gt;1),1,IF(AND('Tela de entrada'!$N$12='Contrato Flexível Prioridade'!A638,'Tela de entrada'!$S$15=""),1,2)))))))</f>
        <v>1</v>
      </c>
      <c r="F638">
        <v>1</v>
      </c>
      <c r="G638">
        <v>637</v>
      </c>
      <c r="H638">
        <v>1</v>
      </c>
      <c r="I638" s="1">
        <f>INDEX('Tela de entrada'!$C$20:$C$763,MATCH(G638,'Tela de entrada'!$B$20:$B$763,0),1)</f>
        <v>13</v>
      </c>
      <c r="J638">
        <v>0</v>
      </c>
      <c r="K638">
        <f t="shared" si="56"/>
        <v>13</v>
      </c>
      <c r="L638" s="1">
        <f>SUMIFS('Contrato Flexível Percentual'!$R$2:$R$745,'Contrato Flexível Percentual'!$C$2:$C$745,'Contrato Flexível Prioridade'!F638,'Contrato Flexível Percentual'!$D$2:$D$745,'Contrato Flexível Prioridade'!G638)+SUMIFS('Contrato Firme'!N$2:N$745,'Contrato Firme'!$C$2:$C$745,'Contrato Flexível Prioridade'!F638,'Contrato Flexível Percentual'!$D$2:$D$745,'Contrato Flexível Prioridade'!G638)+'Tela de entrada'!$O$13+'Tela de entrada'!$S$13</f>
        <v>8.0997602959666555</v>
      </c>
      <c r="M638" s="1">
        <f t="shared" si="57"/>
        <v>4.9002397040333445</v>
      </c>
      <c r="N638" s="1">
        <f>IF(D638=1,'Tela de entrada'!$O$14-'Tela de entrada'!$O$13,'Tela de entrada'!$S$14-'Tela de entrada'!$S$13)</f>
        <v>15</v>
      </c>
      <c r="O638" s="1">
        <f t="shared" si="58"/>
        <v>4.9002397040333445</v>
      </c>
      <c r="P638" s="1">
        <f t="shared" si="59"/>
        <v>4.9002397040333445</v>
      </c>
      <c r="Q638" s="1">
        <f>IF(D638=1,'Tela de entrada'!$O$13+P638,'Tela de entrada'!$S$13+P638)</f>
        <v>4.9002397040333445</v>
      </c>
    </row>
    <row r="639" spans="1:17" x14ac:dyDescent="0.25">
      <c r="A639" t="str">
        <f t="shared" si="60"/>
        <v>Contrato 1</v>
      </c>
      <c r="B639" t="str">
        <f t="shared" si="61"/>
        <v>Contrato 1638</v>
      </c>
      <c r="C639">
        <v>1</v>
      </c>
      <c r="D639">
        <v>1</v>
      </c>
      <c r="E639">
        <f>IF(AND(A639='Tela de entrada'!$R$12,'Tela de entrada'!$S$15=1),1,IF(AND(A639='Tela de entrada'!$R$12,'Tela de entrada'!$S$15="",'Tela de entrada'!$O$15=2),1,IF(AND('Tela de entrada'!$R$12='Contrato Flexível Prioridade'!A639,'Tela de entrada'!$S$15="",'Tela de entrada'!$O$15=""),2,IF(AND(A639='Tela de entrada'!$N$12,'Tela de entrada'!$O$15=1),1,IF(AND('Tela de entrada'!$N$12='Contrato Flexível Prioridade'!A639,'Tela de entrada'!$O$15=2),2,IF(AND('Tela de entrada'!$N$12='Contrato Flexível Prioridade'!A639,'Tela de entrada'!$O$15="",'Tela de entrada'!$S$15&lt;&gt;1),1,IF(AND('Tela de entrada'!$N$12='Contrato Flexível Prioridade'!A639,'Tela de entrada'!$S$15=""),1,2)))))))</f>
        <v>1</v>
      </c>
      <c r="F639">
        <v>1</v>
      </c>
      <c r="G639">
        <v>638</v>
      </c>
      <c r="H639">
        <v>1</v>
      </c>
      <c r="I639" s="1">
        <f>INDEX('Tela de entrada'!$C$20:$C$763,MATCH(G639,'Tela de entrada'!$B$20:$B$763,0),1)</f>
        <v>37</v>
      </c>
      <c r="J639">
        <v>0</v>
      </c>
      <c r="K639">
        <f t="shared" si="56"/>
        <v>37</v>
      </c>
      <c r="L639" s="1">
        <f>SUMIFS('Contrato Flexível Percentual'!$R$2:$R$745,'Contrato Flexível Percentual'!$C$2:$C$745,'Contrato Flexível Prioridade'!F639,'Contrato Flexível Percentual'!$D$2:$D$745,'Contrato Flexível Prioridade'!G639)+SUMIFS('Contrato Firme'!N$2:N$745,'Contrato Firme'!$C$2:$C$745,'Contrato Flexível Prioridade'!F639,'Contrato Flexível Percentual'!$D$2:$D$745,'Contrato Flexível Prioridade'!G639)+'Tela de entrada'!$O$13+'Tela de entrada'!$S$13</f>
        <v>21.244717013559111</v>
      </c>
      <c r="M639" s="1">
        <f t="shared" si="57"/>
        <v>15.755282986440889</v>
      </c>
      <c r="N639" s="1">
        <f>IF(D639=1,'Tela de entrada'!$O$14-'Tela de entrada'!$O$13,'Tela de entrada'!$S$14-'Tela de entrada'!$S$13)</f>
        <v>15</v>
      </c>
      <c r="O639" s="1">
        <f t="shared" si="58"/>
        <v>15.755282986440889</v>
      </c>
      <c r="P639" s="1">
        <f t="shared" si="59"/>
        <v>15</v>
      </c>
      <c r="Q639" s="1">
        <f>IF(D639=1,'Tela de entrada'!$O$13+P639,'Tela de entrada'!$S$13+P639)</f>
        <v>15</v>
      </c>
    </row>
    <row r="640" spans="1:17" x14ac:dyDescent="0.25">
      <c r="A640" t="str">
        <f t="shared" si="60"/>
        <v>Contrato 1</v>
      </c>
      <c r="B640" t="str">
        <f t="shared" si="61"/>
        <v>Contrato 1639</v>
      </c>
      <c r="C640">
        <v>1</v>
      </c>
      <c r="D640">
        <v>1</v>
      </c>
      <c r="E640">
        <f>IF(AND(A640='Tela de entrada'!$R$12,'Tela de entrada'!$S$15=1),1,IF(AND(A640='Tela de entrada'!$R$12,'Tela de entrada'!$S$15="",'Tela de entrada'!$O$15=2),1,IF(AND('Tela de entrada'!$R$12='Contrato Flexível Prioridade'!A640,'Tela de entrada'!$S$15="",'Tela de entrada'!$O$15=""),2,IF(AND(A640='Tela de entrada'!$N$12,'Tela de entrada'!$O$15=1),1,IF(AND('Tela de entrada'!$N$12='Contrato Flexível Prioridade'!A640,'Tela de entrada'!$O$15=2),2,IF(AND('Tela de entrada'!$N$12='Contrato Flexível Prioridade'!A640,'Tela de entrada'!$O$15="",'Tela de entrada'!$S$15&lt;&gt;1),1,IF(AND('Tela de entrada'!$N$12='Contrato Flexível Prioridade'!A640,'Tela de entrada'!$S$15=""),1,2)))))))</f>
        <v>1</v>
      </c>
      <c r="F640">
        <v>1</v>
      </c>
      <c r="G640">
        <v>639</v>
      </c>
      <c r="H640">
        <v>1</v>
      </c>
      <c r="I640" s="1">
        <f>INDEX('Tela de entrada'!$C$20:$C$763,MATCH(G640,'Tela de entrada'!$B$20:$B$763,0),1)</f>
        <v>36</v>
      </c>
      <c r="J640">
        <v>0</v>
      </c>
      <c r="K640">
        <f t="shared" si="56"/>
        <v>36</v>
      </c>
      <c r="L640" s="1">
        <f>SUMIFS('Contrato Flexível Percentual'!$R$2:$R$745,'Contrato Flexível Percentual'!$C$2:$C$745,'Contrato Flexível Prioridade'!F640,'Contrato Flexível Percentual'!$D$2:$D$745,'Contrato Flexível Prioridade'!G640)+SUMIFS('Contrato Firme'!N$2:N$745,'Contrato Firme'!$C$2:$C$745,'Contrato Flexível Prioridade'!F640,'Contrato Flexível Percentual'!$D$2:$D$745,'Contrato Flexível Prioridade'!G640)+'Tela de entrada'!$O$13+'Tela de entrada'!$S$13</f>
        <v>20.697010483659422</v>
      </c>
      <c r="M640" s="1">
        <f t="shared" si="57"/>
        <v>15.302989516340578</v>
      </c>
      <c r="N640" s="1">
        <f>IF(D640=1,'Tela de entrada'!$O$14-'Tela de entrada'!$O$13,'Tela de entrada'!$S$14-'Tela de entrada'!$S$13)</f>
        <v>15</v>
      </c>
      <c r="O640" s="1">
        <f t="shared" si="58"/>
        <v>15.302989516340578</v>
      </c>
      <c r="P640" s="1">
        <f t="shared" si="59"/>
        <v>15</v>
      </c>
      <c r="Q640" s="1">
        <f>IF(D640=1,'Tela de entrada'!$O$13+P640,'Tela de entrada'!$S$13+P640)</f>
        <v>15</v>
      </c>
    </row>
    <row r="641" spans="1:17" x14ac:dyDescent="0.25">
      <c r="A641" t="str">
        <f t="shared" si="60"/>
        <v>Contrato 1</v>
      </c>
      <c r="B641" t="str">
        <f t="shared" si="61"/>
        <v>Contrato 1640</v>
      </c>
      <c r="C641">
        <v>1</v>
      </c>
      <c r="D641">
        <v>1</v>
      </c>
      <c r="E641">
        <f>IF(AND(A641='Tela de entrada'!$R$12,'Tela de entrada'!$S$15=1),1,IF(AND(A641='Tela de entrada'!$R$12,'Tela de entrada'!$S$15="",'Tela de entrada'!$O$15=2),1,IF(AND('Tela de entrada'!$R$12='Contrato Flexível Prioridade'!A641,'Tela de entrada'!$S$15="",'Tela de entrada'!$O$15=""),2,IF(AND(A641='Tela de entrada'!$N$12,'Tela de entrada'!$O$15=1),1,IF(AND('Tela de entrada'!$N$12='Contrato Flexível Prioridade'!A641,'Tela de entrada'!$O$15=2),2,IF(AND('Tela de entrada'!$N$12='Contrato Flexível Prioridade'!A641,'Tela de entrada'!$O$15="",'Tela de entrada'!$S$15&lt;&gt;1),1,IF(AND('Tela de entrada'!$N$12='Contrato Flexível Prioridade'!A641,'Tela de entrada'!$S$15=""),1,2)))))))</f>
        <v>1</v>
      </c>
      <c r="F641">
        <v>1</v>
      </c>
      <c r="G641">
        <v>640</v>
      </c>
      <c r="H641">
        <v>1</v>
      </c>
      <c r="I641" s="1">
        <f>INDEX('Tela de entrada'!$C$20:$C$763,MATCH(G641,'Tela de entrada'!$B$20:$B$763,0),1)</f>
        <v>45</v>
      </c>
      <c r="J641">
        <v>0</v>
      </c>
      <c r="K641">
        <f t="shared" si="56"/>
        <v>45</v>
      </c>
      <c r="L641" s="1">
        <f>SUMIFS('Contrato Flexível Percentual'!$R$2:$R$745,'Contrato Flexível Percentual'!$C$2:$C$745,'Contrato Flexível Prioridade'!F641,'Contrato Flexível Percentual'!$D$2:$D$745,'Contrato Flexível Prioridade'!G641)+SUMIFS('Contrato Firme'!N$2:N$745,'Contrato Firme'!$C$2:$C$745,'Contrato Flexível Prioridade'!F641,'Contrato Flexível Percentual'!$D$2:$D$745,'Contrato Flexível Prioridade'!G641)+'Tela de entrada'!$O$13+'Tela de entrada'!$S$13</f>
        <v>24</v>
      </c>
      <c r="M641" s="1">
        <f t="shared" si="57"/>
        <v>21</v>
      </c>
      <c r="N641" s="1">
        <f>IF(D641=1,'Tela de entrada'!$O$14-'Tela de entrada'!$O$13,'Tela de entrada'!$S$14-'Tela de entrada'!$S$13)</f>
        <v>15</v>
      </c>
      <c r="O641" s="1">
        <f t="shared" si="58"/>
        <v>21</v>
      </c>
      <c r="P641" s="1">
        <f t="shared" si="59"/>
        <v>15</v>
      </c>
      <c r="Q641" s="1">
        <f>IF(D641=1,'Tela de entrada'!$O$13+P641,'Tela de entrada'!$S$13+P641)</f>
        <v>15</v>
      </c>
    </row>
    <row r="642" spans="1:17" x14ac:dyDescent="0.25">
      <c r="A642" t="str">
        <f t="shared" si="60"/>
        <v>Contrato 1</v>
      </c>
      <c r="B642" t="str">
        <f t="shared" si="61"/>
        <v>Contrato 1641</v>
      </c>
      <c r="C642">
        <v>1</v>
      </c>
      <c r="D642">
        <v>1</v>
      </c>
      <c r="E642">
        <f>IF(AND(A642='Tela de entrada'!$R$12,'Tela de entrada'!$S$15=1),1,IF(AND(A642='Tela de entrada'!$R$12,'Tela de entrada'!$S$15="",'Tela de entrada'!$O$15=2),1,IF(AND('Tela de entrada'!$R$12='Contrato Flexível Prioridade'!A642,'Tela de entrada'!$S$15="",'Tela de entrada'!$O$15=""),2,IF(AND(A642='Tela de entrada'!$N$12,'Tela de entrada'!$O$15=1),1,IF(AND('Tela de entrada'!$N$12='Contrato Flexível Prioridade'!A642,'Tela de entrada'!$O$15=2),2,IF(AND('Tela de entrada'!$N$12='Contrato Flexível Prioridade'!A642,'Tela de entrada'!$O$15="",'Tela de entrada'!$S$15&lt;&gt;1),1,IF(AND('Tela de entrada'!$N$12='Contrato Flexível Prioridade'!A642,'Tela de entrada'!$S$15=""),1,2)))))))</f>
        <v>1</v>
      </c>
      <c r="F642">
        <v>1</v>
      </c>
      <c r="G642">
        <v>641</v>
      </c>
      <c r="H642">
        <v>1</v>
      </c>
      <c r="I642" s="1">
        <f>INDEX('Tela de entrada'!$C$20:$C$763,MATCH(G642,'Tela de entrada'!$B$20:$B$763,0),1)</f>
        <v>50</v>
      </c>
      <c r="J642">
        <v>0</v>
      </c>
      <c r="K642">
        <f t="shared" si="56"/>
        <v>50</v>
      </c>
      <c r="L642" s="1">
        <f>SUMIFS('Contrato Flexível Percentual'!$R$2:$R$745,'Contrato Flexível Percentual'!$C$2:$C$745,'Contrato Flexível Prioridade'!F642,'Contrato Flexível Percentual'!$D$2:$D$745,'Contrato Flexível Prioridade'!G642)+SUMIFS('Contrato Firme'!N$2:N$745,'Contrato Firme'!$C$2:$C$745,'Contrato Flexível Prioridade'!F642,'Contrato Flexível Percentual'!$D$2:$D$745,'Contrato Flexível Prioridade'!G642)+'Tela de entrada'!$O$13+'Tela de entrada'!$S$13</f>
        <v>25</v>
      </c>
      <c r="M642" s="1">
        <f t="shared" si="57"/>
        <v>25</v>
      </c>
      <c r="N642" s="1">
        <f>IF(D642=1,'Tela de entrada'!$O$14-'Tela de entrada'!$O$13,'Tela de entrada'!$S$14-'Tela de entrada'!$S$13)</f>
        <v>15</v>
      </c>
      <c r="O642" s="1">
        <f t="shared" si="58"/>
        <v>25</v>
      </c>
      <c r="P642" s="1">
        <f t="shared" si="59"/>
        <v>15</v>
      </c>
      <c r="Q642" s="1">
        <f>IF(D642=1,'Tela de entrada'!$O$13+P642,'Tela de entrada'!$S$13+P642)</f>
        <v>15</v>
      </c>
    </row>
    <row r="643" spans="1:17" x14ac:dyDescent="0.25">
      <c r="A643" t="str">
        <f t="shared" si="60"/>
        <v>Contrato 1</v>
      </c>
      <c r="B643" t="str">
        <f t="shared" si="61"/>
        <v>Contrato 1642</v>
      </c>
      <c r="C643">
        <v>1</v>
      </c>
      <c r="D643">
        <v>1</v>
      </c>
      <c r="E643">
        <f>IF(AND(A643='Tela de entrada'!$R$12,'Tela de entrada'!$S$15=1),1,IF(AND(A643='Tela de entrada'!$R$12,'Tela de entrada'!$S$15="",'Tela de entrada'!$O$15=2),1,IF(AND('Tela de entrada'!$R$12='Contrato Flexível Prioridade'!A643,'Tela de entrada'!$S$15="",'Tela de entrada'!$O$15=""),2,IF(AND(A643='Tela de entrada'!$N$12,'Tela de entrada'!$O$15=1),1,IF(AND('Tela de entrada'!$N$12='Contrato Flexível Prioridade'!A643,'Tela de entrada'!$O$15=2),2,IF(AND('Tela de entrada'!$N$12='Contrato Flexível Prioridade'!A643,'Tela de entrada'!$O$15="",'Tela de entrada'!$S$15&lt;&gt;1),1,IF(AND('Tela de entrada'!$N$12='Contrato Flexível Prioridade'!A643,'Tela de entrada'!$S$15=""),1,2)))))))</f>
        <v>1</v>
      </c>
      <c r="F643">
        <v>1</v>
      </c>
      <c r="G643">
        <v>642</v>
      </c>
      <c r="H643">
        <v>1</v>
      </c>
      <c r="I643" s="1">
        <f>INDEX('Tela de entrada'!$C$20:$C$763,MATCH(G643,'Tela de entrada'!$B$20:$B$763,0),1)</f>
        <v>20</v>
      </c>
      <c r="J643">
        <v>0</v>
      </c>
      <c r="K643">
        <f t="shared" ref="K643:K706" si="62">I643-J643</f>
        <v>20</v>
      </c>
      <c r="L643" s="1">
        <f>SUMIFS('Contrato Flexível Percentual'!$R$2:$R$745,'Contrato Flexível Percentual'!$C$2:$C$745,'Contrato Flexível Prioridade'!F643,'Contrato Flexível Percentual'!$D$2:$D$745,'Contrato Flexível Prioridade'!G643)+SUMIFS('Contrato Firme'!N$2:N$745,'Contrato Firme'!$C$2:$C$745,'Contrato Flexível Prioridade'!F643,'Contrato Flexível Percentual'!$D$2:$D$745,'Contrato Flexível Prioridade'!G643)+'Tela de entrada'!$O$13+'Tela de entrada'!$S$13</f>
        <v>11.933706005264455</v>
      </c>
      <c r="M643" s="1">
        <f t="shared" ref="M643:M706" si="63">MAX(I643-L643,0)</f>
        <v>8.0662939947355454</v>
      </c>
      <c r="N643" s="1">
        <f>IF(D643=1,'Tela de entrada'!$O$14-'Tela de entrada'!$O$13,'Tela de entrada'!$S$14-'Tela de entrada'!$S$13)</f>
        <v>15</v>
      </c>
      <c r="O643" s="1">
        <f t="shared" ref="O643:O706" si="64">IF(E643=1,M643,MIN(N643,M643-MIN(M643,SUMIFS($N$2:$N$1489,$D$2:$D$1489,D643-1,$G$2:$G$1489,G643,$E$2:$E$1489,1))))</f>
        <v>8.0662939947355454</v>
      </c>
      <c r="P643" s="1">
        <f t="shared" ref="P643:P706" si="65">IF(O643&gt;0,MIN(O643,N643),0)</f>
        <v>8.0662939947355454</v>
      </c>
      <c r="Q643" s="1">
        <f>IF(D643=1,'Tela de entrada'!$O$13+P643,'Tela de entrada'!$S$13+P643)</f>
        <v>8.0662939947355454</v>
      </c>
    </row>
    <row r="644" spans="1:17" x14ac:dyDescent="0.25">
      <c r="A644" t="str">
        <f t="shared" si="60"/>
        <v>Contrato 1</v>
      </c>
      <c r="B644" t="str">
        <f t="shared" si="61"/>
        <v>Contrato 1643</v>
      </c>
      <c r="C644">
        <v>1</v>
      </c>
      <c r="D644">
        <v>1</v>
      </c>
      <c r="E644">
        <f>IF(AND(A644='Tela de entrada'!$R$12,'Tela de entrada'!$S$15=1),1,IF(AND(A644='Tela de entrada'!$R$12,'Tela de entrada'!$S$15="",'Tela de entrada'!$O$15=2),1,IF(AND('Tela de entrada'!$R$12='Contrato Flexível Prioridade'!A644,'Tela de entrada'!$S$15="",'Tela de entrada'!$O$15=""),2,IF(AND(A644='Tela de entrada'!$N$12,'Tela de entrada'!$O$15=1),1,IF(AND('Tela de entrada'!$N$12='Contrato Flexível Prioridade'!A644,'Tela de entrada'!$O$15=2),2,IF(AND('Tela de entrada'!$N$12='Contrato Flexível Prioridade'!A644,'Tela de entrada'!$O$15="",'Tela de entrada'!$S$15&lt;&gt;1),1,IF(AND('Tela de entrada'!$N$12='Contrato Flexível Prioridade'!A644,'Tela de entrada'!$S$15=""),1,2)))))))</f>
        <v>1</v>
      </c>
      <c r="F644">
        <v>1</v>
      </c>
      <c r="G644">
        <v>643</v>
      </c>
      <c r="H644">
        <v>1</v>
      </c>
      <c r="I644" s="1">
        <f>INDEX('Tela de entrada'!$C$20:$C$763,MATCH(G644,'Tela de entrada'!$B$20:$B$763,0),1)</f>
        <v>22</v>
      </c>
      <c r="J644">
        <v>0</v>
      </c>
      <c r="K644">
        <f t="shared" si="62"/>
        <v>22</v>
      </c>
      <c r="L644" s="1">
        <f>SUMIFS('Contrato Flexível Percentual'!$R$2:$R$745,'Contrato Flexível Percentual'!$C$2:$C$745,'Contrato Flexível Prioridade'!F644,'Contrato Flexível Percentual'!$D$2:$D$745,'Contrato Flexível Prioridade'!G644)+SUMIFS('Contrato Firme'!N$2:N$745,'Contrato Firme'!$C$2:$C$745,'Contrato Flexível Prioridade'!F644,'Contrato Flexível Percentual'!$D$2:$D$745,'Contrato Flexível Prioridade'!G644)+'Tela de entrada'!$O$13+'Tela de entrada'!$S$13</f>
        <v>13.029119065063828</v>
      </c>
      <c r="M644" s="1">
        <f t="shared" si="63"/>
        <v>8.9708809349361722</v>
      </c>
      <c r="N644" s="1">
        <f>IF(D644=1,'Tela de entrada'!$O$14-'Tela de entrada'!$O$13,'Tela de entrada'!$S$14-'Tela de entrada'!$S$13)</f>
        <v>15</v>
      </c>
      <c r="O644" s="1">
        <f t="shared" si="64"/>
        <v>8.9708809349361722</v>
      </c>
      <c r="P644" s="1">
        <f t="shared" si="65"/>
        <v>8.9708809349361722</v>
      </c>
      <c r="Q644" s="1">
        <f>IF(D644=1,'Tela de entrada'!$O$13+P644,'Tela de entrada'!$S$13+P644)</f>
        <v>8.9708809349361722</v>
      </c>
    </row>
    <row r="645" spans="1:17" x14ac:dyDescent="0.25">
      <c r="A645" t="str">
        <f t="shared" si="60"/>
        <v>Contrato 1</v>
      </c>
      <c r="B645" t="str">
        <f t="shared" si="61"/>
        <v>Contrato 1644</v>
      </c>
      <c r="C645">
        <v>1</v>
      </c>
      <c r="D645">
        <v>1</v>
      </c>
      <c r="E645">
        <f>IF(AND(A645='Tela de entrada'!$R$12,'Tela de entrada'!$S$15=1),1,IF(AND(A645='Tela de entrada'!$R$12,'Tela de entrada'!$S$15="",'Tela de entrada'!$O$15=2),1,IF(AND('Tela de entrada'!$R$12='Contrato Flexível Prioridade'!A645,'Tela de entrada'!$S$15="",'Tela de entrada'!$O$15=""),2,IF(AND(A645='Tela de entrada'!$N$12,'Tela de entrada'!$O$15=1),1,IF(AND('Tela de entrada'!$N$12='Contrato Flexível Prioridade'!A645,'Tela de entrada'!$O$15=2),2,IF(AND('Tela de entrada'!$N$12='Contrato Flexível Prioridade'!A645,'Tela de entrada'!$O$15="",'Tela de entrada'!$S$15&lt;&gt;1),1,IF(AND('Tela de entrada'!$N$12='Contrato Flexível Prioridade'!A645,'Tela de entrada'!$S$15=""),1,2)))))))</f>
        <v>1</v>
      </c>
      <c r="F645">
        <v>1</v>
      </c>
      <c r="G645">
        <v>644</v>
      </c>
      <c r="H645">
        <v>1</v>
      </c>
      <c r="I645" s="1">
        <f>INDEX('Tela de entrada'!$C$20:$C$763,MATCH(G645,'Tela de entrada'!$B$20:$B$763,0),1)</f>
        <v>23</v>
      </c>
      <c r="J645">
        <v>0</v>
      </c>
      <c r="K645">
        <f t="shared" si="62"/>
        <v>23</v>
      </c>
      <c r="L645" s="1">
        <f>SUMIFS('Contrato Flexível Percentual'!$R$2:$R$745,'Contrato Flexível Percentual'!$C$2:$C$745,'Contrato Flexível Prioridade'!F645,'Contrato Flexível Percentual'!$D$2:$D$745,'Contrato Flexível Prioridade'!G645)+SUMIFS('Contrato Firme'!N$2:N$745,'Contrato Firme'!$C$2:$C$745,'Contrato Flexível Prioridade'!F645,'Contrato Flexível Percentual'!$D$2:$D$745,'Contrato Flexível Prioridade'!G645)+'Tela de entrada'!$O$13+'Tela de entrada'!$S$13</f>
        <v>13.576825594963511</v>
      </c>
      <c r="M645" s="1">
        <f t="shared" si="63"/>
        <v>9.4231744050364892</v>
      </c>
      <c r="N645" s="1">
        <f>IF(D645=1,'Tela de entrada'!$O$14-'Tela de entrada'!$O$13,'Tela de entrada'!$S$14-'Tela de entrada'!$S$13)</f>
        <v>15</v>
      </c>
      <c r="O645" s="1">
        <f t="shared" si="64"/>
        <v>9.4231744050364892</v>
      </c>
      <c r="P645" s="1">
        <f t="shared" si="65"/>
        <v>9.4231744050364892</v>
      </c>
      <c r="Q645" s="1">
        <f>IF(D645=1,'Tela de entrada'!$O$13+P645,'Tela de entrada'!$S$13+P645)</f>
        <v>9.4231744050364892</v>
      </c>
    </row>
    <row r="646" spans="1:17" x14ac:dyDescent="0.25">
      <c r="A646" t="str">
        <f t="shared" si="60"/>
        <v>Contrato 1</v>
      </c>
      <c r="B646" t="str">
        <f t="shared" si="61"/>
        <v>Contrato 1645</v>
      </c>
      <c r="C646">
        <v>1</v>
      </c>
      <c r="D646">
        <v>1</v>
      </c>
      <c r="E646">
        <f>IF(AND(A646='Tela de entrada'!$R$12,'Tela de entrada'!$S$15=1),1,IF(AND(A646='Tela de entrada'!$R$12,'Tela de entrada'!$S$15="",'Tela de entrada'!$O$15=2),1,IF(AND('Tela de entrada'!$R$12='Contrato Flexível Prioridade'!A646,'Tela de entrada'!$S$15="",'Tela de entrada'!$O$15=""),2,IF(AND(A646='Tela de entrada'!$N$12,'Tela de entrada'!$O$15=1),1,IF(AND('Tela de entrada'!$N$12='Contrato Flexível Prioridade'!A646,'Tela de entrada'!$O$15=2),2,IF(AND('Tela de entrada'!$N$12='Contrato Flexível Prioridade'!A646,'Tela de entrada'!$O$15="",'Tela de entrada'!$S$15&lt;&gt;1),1,IF(AND('Tela de entrada'!$N$12='Contrato Flexível Prioridade'!A646,'Tela de entrada'!$S$15=""),1,2)))))))</f>
        <v>1</v>
      </c>
      <c r="F646">
        <v>1</v>
      </c>
      <c r="G646">
        <v>645</v>
      </c>
      <c r="H646">
        <v>1</v>
      </c>
      <c r="I646" s="1">
        <f>INDEX('Tela de entrada'!$C$20:$C$763,MATCH(G646,'Tela de entrada'!$B$20:$B$763,0),1)</f>
        <v>8</v>
      </c>
      <c r="J646">
        <v>0</v>
      </c>
      <c r="K646">
        <f t="shared" si="62"/>
        <v>8</v>
      </c>
      <c r="L646" s="1">
        <f>SUMIFS('Contrato Flexível Percentual'!$R$2:$R$745,'Contrato Flexível Percentual'!$C$2:$C$745,'Contrato Flexível Prioridade'!F646,'Contrato Flexível Percentual'!$D$2:$D$745,'Contrato Flexível Prioridade'!G646)+SUMIFS('Contrato Firme'!N$2:N$745,'Contrato Firme'!$C$2:$C$745,'Contrato Flexível Prioridade'!F646,'Contrato Flexível Percentual'!$D$2:$D$745,'Contrato Flexível Prioridade'!G646)+'Tela de entrada'!$O$13+'Tela de entrada'!$S$13</f>
        <v>5.3836603258165949</v>
      </c>
      <c r="M646" s="1">
        <f t="shared" si="63"/>
        <v>2.6163396741834051</v>
      </c>
      <c r="N646" s="1">
        <f>IF(D646=1,'Tela de entrada'!$O$14-'Tela de entrada'!$O$13,'Tela de entrada'!$S$14-'Tela de entrada'!$S$13)</f>
        <v>15</v>
      </c>
      <c r="O646" s="1">
        <f t="shared" si="64"/>
        <v>2.6163396741834051</v>
      </c>
      <c r="P646" s="1">
        <f t="shared" si="65"/>
        <v>2.6163396741834051</v>
      </c>
      <c r="Q646" s="1">
        <f>IF(D646=1,'Tela de entrada'!$O$13+P646,'Tela de entrada'!$S$13+P646)</f>
        <v>2.6163396741834051</v>
      </c>
    </row>
    <row r="647" spans="1:17" x14ac:dyDescent="0.25">
      <c r="A647" t="str">
        <f t="shared" si="60"/>
        <v>Contrato 1</v>
      </c>
      <c r="B647" t="str">
        <f t="shared" si="61"/>
        <v>Contrato 1646</v>
      </c>
      <c r="C647">
        <v>1</v>
      </c>
      <c r="D647">
        <v>1</v>
      </c>
      <c r="E647">
        <f>IF(AND(A647='Tela de entrada'!$R$12,'Tela de entrada'!$S$15=1),1,IF(AND(A647='Tela de entrada'!$R$12,'Tela de entrada'!$S$15="",'Tela de entrada'!$O$15=2),1,IF(AND('Tela de entrada'!$R$12='Contrato Flexível Prioridade'!A647,'Tela de entrada'!$S$15="",'Tela de entrada'!$O$15=""),2,IF(AND(A647='Tela de entrada'!$N$12,'Tela de entrada'!$O$15=1),1,IF(AND('Tela de entrada'!$N$12='Contrato Flexível Prioridade'!A647,'Tela de entrada'!$O$15=2),2,IF(AND('Tela de entrada'!$N$12='Contrato Flexível Prioridade'!A647,'Tela de entrada'!$O$15="",'Tela de entrada'!$S$15&lt;&gt;1),1,IF(AND('Tela de entrada'!$N$12='Contrato Flexível Prioridade'!A647,'Tela de entrada'!$S$15=""),1,2)))))))</f>
        <v>1</v>
      </c>
      <c r="F647">
        <v>1</v>
      </c>
      <c r="G647">
        <v>646</v>
      </c>
      <c r="H647">
        <v>1</v>
      </c>
      <c r="I647" s="1">
        <f>INDEX('Tela de entrada'!$C$20:$C$763,MATCH(G647,'Tela de entrada'!$B$20:$B$763,0),1)</f>
        <v>32</v>
      </c>
      <c r="J647">
        <v>0</v>
      </c>
      <c r="K647">
        <f t="shared" si="62"/>
        <v>32</v>
      </c>
      <c r="L647" s="1">
        <f>SUMIFS('Contrato Flexível Percentual'!$R$2:$R$745,'Contrato Flexível Percentual'!$C$2:$C$745,'Contrato Flexível Prioridade'!F647,'Contrato Flexível Percentual'!$D$2:$D$745,'Contrato Flexível Prioridade'!G647)+SUMIFS('Contrato Firme'!N$2:N$745,'Contrato Firme'!$C$2:$C$745,'Contrato Flexível Prioridade'!F647,'Contrato Flexível Percentual'!$D$2:$D$745,'Contrato Flexível Prioridade'!G647)+'Tela de entrada'!$O$13+'Tela de entrada'!$S$13</f>
        <v>18.50618436406068</v>
      </c>
      <c r="M647" s="1">
        <f t="shared" si="63"/>
        <v>13.49381563593932</v>
      </c>
      <c r="N647" s="1">
        <f>IF(D647=1,'Tela de entrada'!$O$14-'Tela de entrada'!$O$13,'Tela de entrada'!$S$14-'Tela de entrada'!$S$13)</f>
        <v>15</v>
      </c>
      <c r="O647" s="1">
        <f t="shared" si="64"/>
        <v>13.49381563593932</v>
      </c>
      <c r="P647" s="1">
        <f t="shared" si="65"/>
        <v>13.49381563593932</v>
      </c>
      <c r="Q647" s="1">
        <f>IF(D647=1,'Tela de entrada'!$O$13+P647,'Tela de entrada'!$S$13+P647)</f>
        <v>13.49381563593932</v>
      </c>
    </row>
    <row r="648" spans="1:17" x14ac:dyDescent="0.25">
      <c r="A648" t="str">
        <f t="shared" si="60"/>
        <v>Contrato 1</v>
      </c>
      <c r="B648" t="str">
        <f t="shared" si="61"/>
        <v>Contrato 1647</v>
      </c>
      <c r="C648">
        <v>1</v>
      </c>
      <c r="D648">
        <v>1</v>
      </c>
      <c r="E648">
        <f>IF(AND(A648='Tela de entrada'!$R$12,'Tela de entrada'!$S$15=1),1,IF(AND(A648='Tela de entrada'!$R$12,'Tela de entrada'!$S$15="",'Tela de entrada'!$O$15=2),1,IF(AND('Tela de entrada'!$R$12='Contrato Flexível Prioridade'!A648,'Tela de entrada'!$S$15="",'Tela de entrada'!$O$15=""),2,IF(AND(A648='Tela de entrada'!$N$12,'Tela de entrada'!$O$15=1),1,IF(AND('Tela de entrada'!$N$12='Contrato Flexível Prioridade'!A648,'Tela de entrada'!$O$15=2),2,IF(AND('Tela de entrada'!$N$12='Contrato Flexível Prioridade'!A648,'Tela de entrada'!$O$15="",'Tela de entrada'!$S$15&lt;&gt;1),1,IF(AND('Tela de entrada'!$N$12='Contrato Flexível Prioridade'!A648,'Tela de entrada'!$S$15=""),1,2)))))))</f>
        <v>1</v>
      </c>
      <c r="F648">
        <v>1</v>
      </c>
      <c r="G648">
        <v>647</v>
      </c>
      <c r="H648">
        <v>1</v>
      </c>
      <c r="I648" s="1">
        <f>INDEX('Tela de entrada'!$C$20:$C$763,MATCH(G648,'Tela de entrada'!$B$20:$B$763,0),1)</f>
        <v>19</v>
      </c>
      <c r="J648">
        <v>0</v>
      </c>
      <c r="K648">
        <f t="shared" si="62"/>
        <v>19</v>
      </c>
      <c r="L648" s="1">
        <f>SUMIFS('Contrato Flexível Percentual'!$R$2:$R$745,'Contrato Flexível Percentual'!$C$2:$C$745,'Contrato Flexível Prioridade'!F648,'Contrato Flexível Percentual'!$D$2:$D$745,'Contrato Flexível Prioridade'!G648)+SUMIFS('Contrato Firme'!N$2:N$745,'Contrato Firme'!$C$2:$C$745,'Contrato Flexível Prioridade'!F648,'Contrato Flexível Percentual'!$D$2:$D$745,'Contrato Flexível Prioridade'!G648)+'Tela de entrada'!$O$13+'Tela de entrada'!$S$13</f>
        <v>11.38599947536477</v>
      </c>
      <c r="M648" s="1">
        <f t="shared" si="63"/>
        <v>7.6140005246352302</v>
      </c>
      <c r="N648" s="1">
        <f>IF(D648=1,'Tela de entrada'!$O$14-'Tela de entrada'!$O$13,'Tela de entrada'!$S$14-'Tela de entrada'!$S$13)</f>
        <v>15</v>
      </c>
      <c r="O648" s="1">
        <f t="shared" si="64"/>
        <v>7.6140005246352302</v>
      </c>
      <c r="P648" s="1">
        <f t="shared" si="65"/>
        <v>7.6140005246352302</v>
      </c>
      <c r="Q648" s="1">
        <f>IF(D648=1,'Tela de entrada'!$O$13+P648,'Tela de entrada'!$S$13+P648)</f>
        <v>7.6140005246352302</v>
      </c>
    </row>
    <row r="649" spans="1:17" x14ac:dyDescent="0.25">
      <c r="A649" t="str">
        <f t="shared" si="60"/>
        <v>Contrato 1</v>
      </c>
      <c r="B649" t="str">
        <f t="shared" si="61"/>
        <v>Contrato 1648</v>
      </c>
      <c r="C649">
        <v>1</v>
      </c>
      <c r="D649">
        <v>1</v>
      </c>
      <c r="E649">
        <f>IF(AND(A649='Tela de entrada'!$R$12,'Tela de entrada'!$S$15=1),1,IF(AND(A649='Tela de entrada'!$R$12,'Tela de entrada'!$S$15="",'Tela de entrada'!$O$15=2),1,IF(AND('Tela de entrada'!$R$12='Contrato Flexível Prioridade'!A649,'Tela de entrada'!$S$15="",'Tela de entrada'!$O$15=""),2,IF(AND(A649='Tela de entrada'!$N$12,'Tela de entrada'!$O$15=1),1,IF(AND('Tela de entrada'!$N$12='Contrato Flexível Prioridade'!A649,'Tela de entrada'!$O$15=2),2,IF(AND('Tela de entrada'!$N$12='Contrato Flexível Prioridade'!A649,'Tela de entrada'!$O$15="",'Tela de entrada'!$S$15&lt;&gt;1),1,IF(AND('Tela de entrada'!$N$12='Contrato Flexível Prioridade'!A649,'Tela de entrada'!$S$15=""),1,2)))))))</f>
        <v>1</v>
      </c>
      <c r="F649">
        <v>1</v>
      </c>
      <c r="G649">
        <v>648</v>
      </c>
      <c r="H649">
        <v>1</v>
      </c>
      <c r="I649" s="1">
        <f>INDEX('Tela de entrada'!$C$20:$C$763,MATCH(G649,'Tela de entrada'!$B$20:$B$763,0),1)</f>
        <v>8</v>
      </c>
      <c r="J649">
        <v>0</v>
      </c>
      <c r="K649">
        <f t="shared" si="62"/>
        <v>8</v>
      </c>
      <c r="L649" s="1">
        <f>SUMIFS('Contrato Flexível Percentual'!$R$2:$R$745,'Contrato Flexível Percentual'!$C$2:$C$745,'Contrato Flexível Prioridade'!F649,'Contrato Flexível Percentual'!$D$2:$D$745,'Contrato Flexível Prioridade'!G649)+SUMIFS('Contrato Firme'!N$2:N$745,'Contrato Firme'!$C$2:$C$745,'Contrato Flexível Prioridade'!F649,'Contrato Flexível Percentual'!$D$2:$D$745,'Contrato Flexível Prioridade'!G649)+'Tela de entrada'!$O$13+'Tela de entrada'!$S$13</f>
        <v>5.3836603258165949</v>
      </c>
      <c r="M649" s="1">
        <f t="shared" si="63"/>
        <v>2.6163396741834051</v>
      </c>
      <c r="N649" s="1">
        <f>IF(D649=1,'Tela de entrada'!$O$14-'Tela de entrada'!$O$13,'Tela de entrada'!$S$14-'Tela de entrada'!$S$13)</f>
        <v>15</v>
      </c>
      <c r="O649" s="1">
        <f t="shared" si="64"/>
        <v>2.6163396741834051</v>
      </c>
      <c r="P649" s="1">
        <f t="shared" si="65"/>
        <v>2.6163396741834051</v>
      </c>
      <c r="Q649" s="1">
        <f>IF(D649=1,'Tela de entrada'!$O$13+P649,'Tela de entrada'!$S$13+P649)</f>
        <v>2.6163396741834051</v>
      </c>
    </row>
    <row r="650" spans="1:17" x14ac:dyDescent="0.25">
      <c r="A650" t="str">
        <f t="shared" si="60"/>
        <v>Contrato 1</v>
      </c>
      <c r="B650" t="str">
        <f t="shared" si="61"/>
        <v>Contrato 1649</v>
      </c>
      <c r="C650">
        <v>1</v>
      </c>
      <c r="D650">
        <v>1</v>
      </c>
      <c r="E650">
        <f>IF(AND(A650='Tela de entrada'!$R$12,'Tela de entrada'!$S$15=1),1,IF(AND(A650='Tela de entrada'!$R$12,'Tela de entrada'!$S$15="",'Tela de entrada'!$O$15=2),1,IF(AND('Tela de entrada'!$R$12='Contrato Flexível Prioridade'!A650,'Tela de entrada'!$S$15="",'Tela de entrada'!$O$15=""),2,IF(AND(A650='Tela de entrada'!$N$12,'Tela de entrada'!$O$15=1),1,IF(AND('Tela de entrada'!$N$12='Contrato Flexível Prioridade'!A650,'Tela de entrada'!$O$15=2),2,IF(AND('Tela de entrada'!$N$12='Contrato Flexível Prioridade'!A650,'Tela de entrada'!$O$15="",'Tela de entrada'!$S$15&lt;&gt;1),1,IF(AND('Tela de entrada'!$N$12='Contrato Flexível Prioridade'!A650,'Tela de entrada'!$S$15=""),1,2)))))))</f>
        <v>1</v>
      </c>
      <c r="F650">
        <v>1</v>
      </c>
      <c r="G650">
        <v>649</v>
      </c>
      <c r="H650">
        <v>1</v>
      </c>
      <c r="I650" s="1">
        <f>INDEX('Tela de entrada'!$C$20:$C$763,MATCH(G650,'Tela de entrada'!$B$20:$B$763,0),1)</f>
        <v>14</v>
      </c>
      <c r="J650">
        <v>0</v>
      </c>
      <c r="K650">
        <f t="shared" si="62"/>
        <v>14</v>
      </c>
      <c r="L650" s="1">
        <f>SUMIFS('Contrato Flexível Percentual'!$R$2:$R$745,'Contrato Flexível Percentual'!$C$2:$C$745,'Contrato Flexível Prioridade'!F650,'Contrato Flexível Percentual'!$D$2:$D$745,'Contrato Flexível Prioridade'!G650)+SUMIFS('Contrato Firme'!N$2:N$745,'Contrato Firme'!$C$2:$C$745,'Contrato Flexível Prioridade'!F650,'Contrato Flexível Percentual'!$D$2:$D$745,'Contrato Flexível Prioridade'!G650)+'Tela de entrada'!$O$13+'Tela de entrada'!$S$13</f>
        <v>8.6474668258663421</v>
      </c>
      <c r="M650" s="1">
        <f t="shared" si="63"/>
        <v>5.3525331741336579</v>
      </c>
      <c r="N650" s="1">
        <f>IF(D650=1,'Tela de entrada'!$O$14-'Tela de entrada'!$O$13,'Tela de entrada'!$S$14-'Tela de entrada'!$S$13)</f>
        <v>15</v>
      </c>
      <c r="O650" s="1">
        <f t="shared" si="64"/>
        <v>5.3525331741336579</v>
      </c>
      <c r="P650" s="1">
        <f t="shared" si="65"/>
        <v>5.3525331741336579</v>
      </c>
      <c r="Q650" s="1">
        <f>IF(D650=1,'Tela de entrada'!$O$13+P650,'Tela de entrada'!$S$13+P650)</f>
        <v>5.3525331741336579</v>
      </c>
    </row>
    <row r="651" spans="1:17" x14ac:dyDescent="0.25">
      <c r="A651" t="str">
        <f t="shared" si="60"/>
        <v>Contrato 1</v>
      </c>
      <c r="B651" t="str">
        <f t="shared" si="61"/>
        <v>Contrato 1650</v>
      </c>
      <c r="C651">
        <v>1</v>
      </c>
      <c r="D651">
        <v>1</v>
      </c>
      <c r="E651">
        <f>IF(AND(A651='Tela de entrada'!$R$12,'Tela de entrada'!$S$15=1),1,IF(AND(A651='Tela de entrada'!$R$12,'Tela de entrada'!$S$15="",'Tela de entrada'!$O$15=2),1,IF(AND('Tela de entrada'!$R$12='Contrato Flexível Prioridade'!A651,'Tela de entrada'!$S$15="",'Tela de entrada'!$O$15=""),2,IF(AND(A651='Tela de entrada'!$N$12,'Tela de entrada'!$O$15=1),1,IF(AND('Tela de entrada'!$N$12='Contrato Flexível Prioridade'!A651,'Tela de entrada'!$O$15=2),2,IF(AND('Tela de entrada'!$N$12='Contrato Flexível Prioridade'!A651,'Tela de entrada'!$O$15="",'Tela de entrada'!$S$15&lt;&gt;1),1,IF(AND('Tela de entrada'!$N$12='Contrato Flexível Prioridade'!A651,'Tela de entrada'!$S$15=""),1,2)))))))</f>
        <v>1</v>
      </c>
      <c r="F651">
        <v>1</v>
      </c>
      <c r="G651">
        <v>650</v>
      </c>
      <c r="H651">
        <v>1</v>
      </c>
      <c r="I651" s="1">
        <f>INDEX('Tela de entrada'!$C$20:$C$763,MATCH(G651,'Tela de entrada'!$B$20:$B$763,0),1)</f>
        <v>37</v>
      </c>
      <c r="J651">
        <v>0</v>
      </c>
      <c r="K651">
        <f t="shared" si="62"/>
        <v>37</v>
      </c>
      <c r="L651" s="1">
        <f>SUMIFS('Contrato Flexível Percentual'!$R$2:$R$745,'Contrato Flexível Percentual'!$C$2:$C$745,'Contrato Flexível Prioridade'!F651,'Contrato Flexível Percentual'!$D$2:$D$745,'Contrato Flexível Prioridade'!G651)+SUMIFS('Contrato Firme'!N$2:N$745,'Contrato Firme'!$C$2:$C$745,'Contrato Flexível Prioridade'!F651,'Contrato Flexível Percentual'!$D$2:$D$745,'Contrato Flexível Prioridade'!G651)+'Tela de entrada'!$O$13+'Tela de entrada'!$S$13</f>
        <v>21.244717013559111</v>
      </c>
      <c r="M651" s="1">
        <f t="shared" si="63"/>
        <v>15.755282986440889</v>
      </c>
      <c r="N651" s="1">
        <f>IF(D651=1,'Tela de entrada'!$O$14-'Tela de entrada'!$O$13,'Tela de entrada'!$S$14-'Tela de entrada'!$S$13)</f>
        <v>15</v>
      </c>
      <c r="O651" s="1">
        <f t="shared" si="64"/>
        <v>15.755282986440889</v>
      </c>
      <c r="P651" s="1">
        <f t="shared" si="65"/>
        <v>15</v>
      </c>
      <c r="Q651" s="1">
        <f>IF(D651=1,'Tela de entrada'!$O$13+P651,'Tela de entrada'!$S$13+P651)</f>
        <v>15</v>
      </c>
    </row>
    <row r="652" spans="1:17" x14ac:dyDescent="0.25">
      <c r="A652" t="str">
        <f t="shared" si="60"/>
        <v>Contrato 1</v>
      </c>
      <c r="B652" t="str">
        <f t="shared" si="61"/>
        <v>Contrato 1651</v>
      </c>
      <c r="C652">
        <v>1</v>
      </c>
      <c r="D652">
        <v>1</v>
      </c>
      <c r="E652">
        <f>IF(AND(A652='Tela de entrada'!$R$12,'Tela de entrada'!$S$15=1),1,IF(AND(A652='Tela de entrada'!$R$12,'Tela de entrada'!$S$15="",'Tela de entrada'!$O$15=2),1,IF(AND('Tela de entrada'!$R$12='Contrato Flexível Prioridade'!A652,'Tela de entrada'!$S$15="",'Tela de entrada'!$O$15=""),2,IF(AND(A652='Tela de entrada'!$N$12,'Tela de entrada'!$O$15=1),1,IF(AND('Tela de entrada'!$N$12='Contrato Flexível Prioridade'!A652,'Tela de entrada'!$O$15=2),2,IF(AND('Tela de entrada'!$N$12='Contrato Flexível Prioridade'!A652,'Tela de entrada'!$O$15="",'Tela de entrada'!$S$15&lt;&gt;1),1,IF(AND('Tela de entrada'!$N$12='Contrato Flexível Prioridade'!A652,'Tela de entrada'!$S$15=""),1,2)))))))</f>
        <v>1</v>
      </c>
      <c r="F652">
        <v>1</v>
      </c>
      <c r="G652">
        <v>651</v>
      </c>
      <c r="H652">
        <v>1</v>
      </c>
      <c r="I652" s="1">
        <f>INDEX('Tela de entrada'!$C$20:$C$763,MATCH(G652,'Tela de entrada'!$B$20:$B$763,0),1)</f>
        <v>10</v>
      </c>
      <c r="J652">
        <v>0</v>
      </c>
      <c r="K652">
        <f t="shared" si="62"/>
        <v>10</v>
      </c>
      <c r="L652" s="1">
        <f>SUMIFS('Contrato Flexível Percentual'!$R$2:$R$745,'Contrato Flexível Percentual'!$C$2:$C$745,'Contrato Flexível Prioridade'!F652,'Contrato Flexível Percentual'!$D$2:$D$745,'Contrato Flexível Prioridade'!G652)+SUMIFS('Contrato Firme'!N$2:N$745,'Contrato Firme'!$C$2:$C$745,'Contrato Flexível Prioridade'!F652,'Contrato Flexível Percentual'!$D$2:$D$745,'Contrato Flexível Prioridade'!G652)+'Tela de entrada'!$O$13+'Tela de entrada'!$S$13</f>
        <v>6.4566407062675992</v>
      </c>
      <c r="M652" s="1">
        <f t="shared" si="63"/>
        <v>3.5433592937324008</v>
      </c>
      <c r="N652" s="1">
        <f>IF(D652=1,'Tela de entrada'!$O$14-'Tela de entrada'!$O$13,'Tela de entrada'!$S$14-'Tela de entrada'!$S$13)</f>
        <v>15</v>
      </c>
      <c r="O652" s="1">
        <f t="shared" si="64"/>
        <v>3.5433592937324008</v>
      </c>
      <c r="P652" s="1">
        <f t="shared" si="65"/>
        <v>3.5433592937324008</v>
      </c>
      <c r="Q652" s="1">
        <f>IF(D652=1,'Tela de entrada'!$O$13+P652,'Tela de entrada'!$S$13+P652)</f>
        <v>3.5433592937324008</v>
      </c>
    </row>
    <row r="653" spans="1:17" x14ac:dyDescent="0.25">
      <c r="A653" t="str">
        <f t="shared" si="60"/>
        <v>Contrato 1</v>
      </c>
      <c r="B653" t="str">
        <f t="shared" si="61"/>
        <v>Contrato 1652</v>
      </c>
      <c r="C653">
        <v>1</v>
      </c>
      <c r="D653">
        <v>1</v>
      </c>
      <c r="E653">
        <f>IF(AND(A653='Tela de entrada'!$R$12,'Tela de entrada'!$S$15=1),1,IF(AND(A653='Tela de entrada'!$R$12,'Tela de entrada'!$S$15="",'Tela de entrada'!$O$15=2),1,IF(AND('Tela de entrada'!$R$12='Contrato Flexível Prioridade'!A653,'Tela de entrada'!$S$15="",'Tela de entrada'!$O$15=""),2,IF(AND(A653='Tela de entrada'!$N$12,'Tela de entrada'!$O$15=1),1,IF(AND('Tela de entrada'!$N$12='Contrato Flexível Prioridade'!A653,'Tela de entrada'!$O$15=2),2,IF(AND('Tela de entrada'!$N$12='Contrato Flexível Prioridade'!A653,'Tela de entrada'!$O$15="",'Tela de entrada'!$S$15&lt;&gt;1),1,IF(AND('Tela de entrada'!$N$12='Contrato Flexível Prioridade'!A653,'Tela de entrada'!$S$15=""),1,2)))))))</f>
        <v>1</v>
      </c>
      <c r="F653">
        <v>1</v>
      </c>
      <c r="G653">
        <v>652</v>
      </c>
      <c r="H653">
        <v>1</v>
      </c>
      <c r="I653" s="1">
        <f>INDEX('Tela de entrada'!$C$20:$C$763,MATCH(G653,'Tela de entrada'!$B$20:$B$763,0),1)</f>
        <v>20</v>
      </c>
      <c r="J653">
        <v>0</v>
      </c>
      <c r="K653">
        <f t="shared" si="62"/>
        <v>20</v>
      </c>
      <c r="L653" s="1">
        <f>SUMIFS('Contrato Flexível Percentual'!$R$2:$R$745,'Contrato Flexível Percentual'!$C$2:$C$745,'Contrato Flexível Prioridade'!F653,'Contrato Flexível Percentual'!$D$2:$D$745,'Contrato Flexível Prioridade'!G653)+SUMIFS('Contrato Firme'!N$2:N$745,'Contrato Firme'!$C$2:$C$745,'Contrato Flexível Prioridade'!F653,'Contrato Flexível Percentual'!$D$2:$D$745,'Contrato Flexível Prioridade'!G653)+'Tela de entrada'!$O$13+'Tela de entrada'!$S$13</f>
        <v>11.933706005264455</v>
      </c>
      <c r="M653" s="1">
        <f t="shared" si="63"/>
        <v>8.0662939947355454</v>
      </c>
      <c r="N653" s="1">
        <f>IF(D653=1,'Tela de entrada'!$O$14-'Tela de entrada'!$O$13,'Tela de entrada'!$S$14-'Tela de entrada'!$S$13)</f>
        <v>15</v>
      </c>
      <c r="O653" s="1">
        <f t="shared" si="64"/>
        <v>8.0662939947355454</v>
      </c>
      <c r="P653" s="1">
        <f t="shared" si="65"/>
        <v>8.0662939947355454</v>
      </c>
      <c r="Q653" s="1">
        <f>IF(D653=1,'Tela de entrada'!$O$13+P653,'Tela de entrada'!$S$13+P653)</f>
        <v>8.0662939947355454</v>
      </c>
    </row>
    <row r="654" spans="1:17" x14ac:dyDescent="0.25">
      <c r="A654" t="str">
        <f t="shared" si="60"/>
        <v>Contrato 1</v>
      </c>
      <c r="B654" t="str">
        <f t="shared" si="61"/>
        <v>Contrato 1653</v>
      </c>
      <c r="C654">
        <v>1</v>
      </c>
      <c r="D654">
        <v>1</v>
      </c>
      <c r="E654">
        <f>IF(AND(A654='Tela de entrada'!$R$12,'Tela de entrada'!$S$15=1),1,IF(AND(A654='Tela de entrada'!$R$12,'Tela de entrada'!$S$15="",'Tela de entrada'!$O$15=2),1,IF(AND('Tela de entrada'!$R$12='Contrato Flexível Prioridade'!A654,'Tela de entrada'!$S$15="",'Tela de entrada'!$O$15=""),2,IF(AND(A654='Tela de entrada'!$N$12,'Tela de entrada'!$O$15=1),1,IF(AND('Tela de entrada'!$N$12='Contrato Flexível Prioridade'!A654,'Tela de entrada'!$O$15=2),2,IF(AND('Tela de entrada'!$N$12='Contrato Flexível Prioridade'!A654,'Tela de entrada'!$O$15="",'Tela de entrada'!$S$15&lt;&gt;1),1,IF(AND('Tela de entrada'!$N$12='Contrato Flexível Prioridade'!A654,'Tela de entrada'!$S$15=""),1,2)))))))</f>
        <v>1</v>
      </c>
      <c r="F654">
        <v>1</v>
      </c>
      <c r="G654">
        <v>653</v>
      </c>
      <c r="H654">
        <v>1</v>
      </c>
      <c r="I654" s="1">
        <f>INDEX('Tela de entrada'!$C$20:$C$763,MATCH(G654,'Tela de entrada'!$B$20:$B$763,0),1)</f>
        <v>37</v>
      </c>
      <c r="J654">
        <v>0</v>
      </c>
      <c r="K654">
        <f t="shared" si="62"/>
        <v>37</v>
      </c>
      <c r="L654" s="1">
        <f>SUMIFS('Contrato Flexível Percentual'!$R$2:$R$745,'Contrato Flexível Percentual'!$C$2:$C$745,'Contrato Flexível Prioridade'!F654,'Contrato Flexível Percentual'!$D$2:$D$745,'Contrato Flexível Prioridade'!G654)+SUMIFS('Contrato Firme'!N$2:N$745,'Contrato Firme'!$C$2:$C$745,'Contrato Flexível Prioridade'!F654,'Contrato Flexível Percentual'!$D$2:$D$745,'Contrato Flexível Prioridade'!G654)+'Tela de entrada'!$O$13+'Tela de entrada'!$S$13</f>
        <v>21.244717013559111</v>
      </c>
      <c r="M654" s="1">
        <f t="shared" si="63"/>
        <v>15.755282986440889</v>
      </c>
      <c r="N654" s="1">
        <f>IF(D654=1,'Tela de entrada'!$O$14-'Tela de entrada'!$O$13,'Tela de entrada'!$S$14-'Tela de entrada'!$S$13)</f>
        <v>15</v>
      </c>
      <c r="O654" s="1">
        <f t="shared" si="64"/>
        <v>15.755282986440889</v>
      </c>
      <c r="P654" s="1">
        <f t="shared" si="65"/>
        <v>15</v>
      </c>
      <c r="Q654" s="1">
        <f>IF(D654=1,'Tela de entrada'!$O$13+P654,'Tela de entrada'!$S$13+P654)</f>
        <v>15</v>
      </c>
    </row>
    <row r="655" spans="1:17" x14ac:dyDescent="0.25">
      <c r="A655" t="str">
        <f t="shared" si="60"/>
        <v>Contrato 1</v>
      </c>
      <c r="B655" t="str">
        <f t="shared" si="61"/>
        <v>Contrato 1654</v>
      </c>
      <c r="C655">
        <v>1</v>
      </c>
      <c r="D655">
        <v>1</v>
      </c>
      <c r="E655">
        <f>IF(AND(A655='Tela de entrada'!$R$12,'Tela de entrada'!$S$15=1),1,IF(AND(A655='Tela de entrada'!$R$12,'Tela de entrada'!$S$15="",'Tela de entrada'!$O$15=2),1,IF(AND('Tela de entrada'!$R$12='Contrato Flexível Prioridade'!A655,'Tela de entrada'!$S$15="",'Tela de entrada'!$O$15=""),2,IF(AND(A655='Tela de entrada'!$N$12,'Tela de entrada'!$O$15=1),1,IF(AND('Tela de entrada'!$N$12='Contrato Flexível Prioridade'!A655,'Tela de entrada'!$O$15=2),2,IF(AND('Tela de entrada'!$N$12='Contrato Flexível Prioridade'!A655,'Tela de entrada'!$O$15="",'Tela de entrada'!$S$15&lt;&gt;1),1,IF(AND('Tela de entrada'!$N$12='Contrato Flexível Prioridade'!A655,'Tela de entrada'!$S$15=""),1,2)))))))</f>
        <v>1</v>
      </c>
      <c r="F655">
        <v>1</v>
      </c>
      <c r="G655">
        <v>654</v>
      </c>
      <c r="H655">
        <v>1</v>
      </c>
      <c r="I655" s="1">
        <f>INDEX('Tela de entrada'!$C$20:$C$763,MATCH(G655,'Tela de entrada'!$B$20:$B$763,0),1)</f>
        <v>18</v>
      </c>
      <c r="J655">
        <v>0</v>
      </c>
      <c r="K655">
        <f t="shared" si="62"/>
        <v>18</v>
      </c>
      <c r="L655" s="1">
        <f>SUMIFS('Contrato Flexível Percentual'!$R$2:$R$745,'Contrato Flexível Percentual'!$C$2:$C$745,'Contrato Flexível Prioridade'!F655,'Contrato Flexível Percentual'!$D$2:$D$745,'Contrato Flexível Prioridade'!G655)+SUMIFS('Contrato Firme'!N$2:N$745,'Contrato Firme'!$C$2:$C$745,'Contrato Flexível Prioridade'!F655,'Contrato Flexível Percentual'!$D$2:$D$745,'Contrato Flexível Prioridade'!G655)+'Tela de entrada'!$O$13+'Tela de entrada'!$S$13</f>
        <v>10.838292945465083</v>
      </c>
      <c r="M655" s="1">
        <f t="shared" si="63"/>
        <v>7.1617070545349168</v>
      </c>
      <c r="N655" s="1">
        <f>IF(D655=1,'Tela de entrada'!$O$14-'Tela de entrada'!$O$13,'Tela de entrada'!$S$14-'Tela de entrada'!$S$13)</f>
        <v>15</v>
      </c>
      <c r="O655" s="1">
        <f t="shared" si="64"/>
        <v>7.1617070545349168</v>
      </c>
      <c r="P655" s="1">
        <f t="shared" si="65"/>
        <v>7.1617070545349168</v>
      </c>
      <c r="Q655" s="1">
        <f>IF(D655=1,'Tela de entrada'!$O$13+P655,'Tela de entrada'!$S$13+P655)</f>
        <v>7.1617070545349168</v>
      </c>
    </row>
    <row r="656" spans="1:17" x14ac:dyDescent="0.25">
      <c r="A656" t="str">
        <f t="shared" si="60"/>
        <v>Contrato 1</v>
      </c>
      <c r="B656" t="str">
        <f t="shared" si="61"/>
        <v>Contrato 1655</v>
      </c>
      <c r="C656">
        <v>1</v>
      </c>
      <c r="D656">
        <v>1</v>
      </c>
      <c r="E656">
        <f>IF(AND(A656='Tela de entrada'!$R$12,'Tela de entrada'!$S$15=1),1,IF(AND(A656='Tela de entrada'!$R$12,'Tela de entrada'!$S$15="",'Tela de entrada'!$O$15=2),1,IF(AND('Tela de entrada'!$R$12='Contrato Flexível Prioridade'!A656,'Tela de entrada'!$S$15="",'Tela de entrada'!$O$15=""),2,IF(AND(A656='Tela de entrada'!$N$12,'Tela de entrada'!$O$15=1),1,IF(AND('Tela de entrada'!$N$12='Contrato Flexível Prioridade'!A656,'Tela de entrada'!$O$15=2),2,IF(AND('Tela de entrada'!$N$12='Contrato Flexível Prioridade'!A656,'Tela de entrada'!$O$15="",'Tela de entrada'!$S$15&lt;&gt;1),1,IF(AND('Tela de entrada'!$N$12='Contrato Flexível Prioridade'!A656,'Tela de entrada'!$S$15=""),1,2)))))))</f>
        <v>1</v>
      </c>
      <c r="F656">
        <v>1</v>
      </c>
      <c r="G656">
        <v>655</v>
      </c>
      <c r="H656">
        <v>1</v>
      </c>
      <c r="I656" s="1">
        <f>INDEX('Tela de entrada'!$C$20:$C$763,MATCH(G656,'Tela de entrada'!$B$20:$B$763,0),1)</f>
        <v>19</v>
      </c>
      <c r="J656">
        <v>0</v>
      </c>
      <c r="K656">
        <f t="shared" si="62"/>
        <v>19</v>
      </c>
      <c r="L656" s="1">
        <f>SUMIFS('Contrato Flexível Percentual'!$R$2:$R$745,'Contrato Flexível Percentual'!$C$2:$C$745,'Contrato Flexível Prioridade'!F656,'Contrato Flexível Percentual'!$D$2:$D$745,'Contrato Flexível Prioridade'!G656)+SUMIFS('Contrato Firme'!N$2:N$745,'Contrato Firme'!$C$2:$C$745,'Contrato Flexível Prioridade'!F656,'Contrato Flexível Percentual'!$D$2:$D$745,'Contrato Flexível Prioridade'!G656)+'Tela de entrada'!$O$13+'Tela de entrada'!$S$13</f>
        <v>11.38599947536477</v>
      </c>
      <c r="M656" s="1">
        <f t="shared" si="63"/>
        <v>7.6140005246352302</v>
      </c>
      <c r="N656" s="1">
        <f>IF(D656=1,'Tela de entrada'!$O$14-'Tela de entrada'!$O$13,'Tela de entrada'!$S$14-'Tela de entrada'!$S$13)</f>
        <v>15</v>
      </c>
      <c r="O656" s="1">
        <f t="shared" si="64"/>
        <v>7.6140005246352302</v>
      </c>
      <c r="P656" s="1">
        <f t="shared" si="65"/>
        <v>7.6140005246352302</v>
      </c>
      <c r="Q656" s="1">
        <f>IF(D656=1,'Tela de entrada'!$O$13+P656,'Tela de entrada'!$S$13+P656)</f>
        <v>7.6140005246352302</v>
      </c>
    </row>
    <row r="657" spans="1:17" x14ac:dyDescent="0.25">
      <c r="A657" t="str">
        <f t="shared" si="60"/>
        <v>Contrato 1</v>
      </c>
      <c r="B657" t="str">
        <f t="shared" si="61"/>
        <v>Contrato 1656</v>
      </c>
      <c r="C657">
        <v>1</v>
      </c>
      <c r="D657">
        <v>1</v>
      </c>
      <c r="E657">
        <f>IF(AND(A657='Tela de entrada'!$R$12,'Tela de entrada'!$S$15=1),1,IF(AND(A657='Tela de entrada'!$R$12,'Tela de entrada'!$S$15="",'Tela de entrada'!$O$15=2),1,IF(AND('Tela de entrada'!$R$12='Contrato Flexível Prioridade'!A657,'Tela de entrada'!$S$15="",'Tela de entrada'!$O$15=""),2,IF(AND(A657='Tela de entrada'!$N$12,'Tela de entrada'!$O$15=1),1,IF(AND('Tela de entrada'!$N$12='Contrato Flexível Prioridade'!A657,'Tela de entrada'!$O$15=2),2,IF(AND('Tela de entrada'!$N$12='Contrato Flexível Prioridade'!A657,'Tela de entrada'!$O$15="",'Tela de entrada'!$S$15&lt;&gt;1),1,IF(AND('Tela de entrada'!$N$12='Contrato Flexível Prioridade'!A657,'Tela de entrada'!$S$15=""),1,2)))))))</f>
        <v>1</v>
      </c>
      <c r="F657">
        <v>1</v>
      </c>
      <c r="G657">
        <v>656</v>
      </c>
      <c r="H657">
        <v>1</v>
      </c>
      <c r="I657" s="1">
        <f>INDEX('Tela de entrada'!$C$20:$C$763,MATCH(G657,'Tela de entrada'!$B$20:$B$763,0),1)</f>
        <v>45</v>
      </c>
      <c r="J657">
        <v>0</v>
      </c>
      <c r="K657">
        <f t="shared" si="62"/>
        <v>45</v>
      </c>
      <c r="L657" s="1">
        <f>SUMIFS('Contrato Flexível Percentual'!$R$2:$R$745,'Contrato Flexível Percentual'!$C$2:$C$745,'Contrato Flexível Prioridade'!F657,'Contrato Flexível Percentual'!$D$2:$D$745,'Contrato Flexível Prioridade'!G657)+SUMIFS('Contrato Firme'!N$2:N$745,'Contrato Firme'!$C$2:$C$745,'Contrato Flexível Prioridade'!F657,'Contrato Flexível Percentual'!$D$2:$D$745,'Contrato Flexível Prioridade'!G657)+'Tela de entrada'!$O$13+'Tela de entrada'!$S$13</f>
        <v>24</v>
      </c>
      <c r="M657" s="1">
        <f t="shared" si="63"/>
        <v>21</v>
      </c>
      <c r="N657" s="1">
        <f>IF(D657=1,'Tela de entrada'!$O$14-'Tela de entrada'!$O$13,'Tela de entrada'!$S$14-'Tela de entrada'!$S$13)</f>
        <v>15</v>
      </c>
      <c r="O657" s="1">
        <f t="shared" si="64"/>
        <v>21</v>
      </c>
      <c r="P657" s="1">
        <f t="shared" si="65"/>
        <v>15</v>
      </c>
      <c r="Q657" s="1">
        <f>IF(D657=1,'Tela de entrada'!$O$13+P657,'Tela de entrada'!$S$13+P657)</f>
        <v>15</v>
      </c>
    </row>
    <row r="658" spans="1:17" x14ac:dyDescent="0.25">
      <c r="A658" t="str">
        <f t="shared" si="60"/>
        <v>Contrato 1</v>
      </c>
      <c r="B658" t="str">
        <f t="shared" si="61"/>
        <v>Contrato 1657</v>
      </c>
      <c r="C658">
        <v>1</v>
      </c>
      <c r="D658">
        <v>1</v>
      </c>
      <c r="E658">
        <f>IF(AND(A658='Tela de entrada'!$R$12,'Tela de entrada'!$S$15=1),1,IF(AND(A658='Tela de entrada'!$R$12,'Tela de entrada'!$S$15="",'Tela de entrada'!$O$15=2),1,IF(AND('Tela de entrada'!$R$12='Contrato Flexível Prioridade'!A658,'Tela de entrada'!$S$15="",'Tela de entrada'!$O$15=""),2,IF(AND(A658='Tela de entrada'!$N$12,'Tela de entrada'!$O$15=1),1,IF(AND('Tela de entrada'!$N$12='Contrato Flexível Prioridade'!A658,'Tela de entrada'!$O$15=2),2,IF(AND('Tela de entrada'!$N$12='Contrato Flexível Prioridade'!A658,'Tela de entrada'!$O$15="",'Tela de entrada'!$S$15&lt;&gt;1),1,IF(AND('Tela de entrada'!$N$12='Contrato Flexível Prioridade'!A658,'Tela de entrada'!$S$15=""),1,2)))))))</f>
        <v>1</v>
      </c>
      <c r="F658">
        <v>1</v>
      </c>
      <c r="G658">
        <v>657</v>
      </c>
      <c r="H658">
        <v>1</v>
      </c>
      <c r="I658" s="1">
        <f>INDEX('Tela de entrada'!$C$20:$C$763,MATCH(G658,'Tela de entrada'!$B$20:$B$763,0),1)</f>
        <v>22</v>
      </c>
      <c r="J658">
        <v>0</v>
      </c>
      <c r="K658">
        <f t="shared" si="62"/>
        <v>22</v>
      </c>
      <c r="L658" s="1">
        <f>SUMIFS('Contrato Flexível Percentual'!$R$2:$R$745,'Contrato Flexível Percentual'!$C$2:$C$745,'Contrato Flexível Prioridade'!F658,'Contrato Flexível Percentual'!$D$2:$D$745,'Contrato Flexível Prioridade'!G658)+SUMIFS('Contrato Firme'!N$2:N$745,'Contrato Firme'!$C$2:$C$745,'Contrato Flexível Prioridade'!F658,'Contrato Flexível Percentual'!$D$2:$D$745,'Contrato Flexível Prioridade'!G658)+'Tela de entrada'!$O$13+'Tela de entrada'!$S$13</f>
        <v>13.029119065063828</v>
      </c>
      <c r="M658" s="1">
        <f t="shared" si="63"/>
        <v>8.9708809349361722</v>
      </c>
      <c r="N658" s="1">
        <f>IF(D658=1,'Tela de entrada'!$O$14-'Tela de entrada'!$O$13,'Tela de entrada'!$S$14-'Tela de entrada'!$S$13)</f>
        <v>15</v>
      </c>
      <c r="O658" s="1">
        <f t="shared" si="64"/>
        <v>8.9708809349361722</v>
      </c>
      <c r="P658" s="1">
        <f t="shared" si="65"/>
        <v>8.9708809349361722</v>
      </c>
      <c r="Q658" s="1">
        <f>IF(D658=1,'Tela de entrada'!$O$13+P658,'Tela de entrada'!$S$13+P658)</f>
        <v>8.9708809349361722</v>
      </c>
    </row>
    <row r="659" spans="1:17" x14ac:dyDescent="0.25">
      <c r="A659" t="str">
        <f t="shared" si="60"/>
        <v>Contrato 1</v>
      </c>
      <c r="B659" t="str">
        <f t="shared" si="61"/>
        <v>Contrato 1658</v>
      </c>
      <c r="C659">
        <v>1</v>
      </c>
      <c r="D659">
        <v>1</v>
      </c>
      <c r="E659">
        <f>IF(AND(A659='Tela de entrada'!$R$12,'Tela de entrada'!$S$15=1),1,IF(AND(A659='Tela de entrada'!$R$12,'Tela de entrada'!$S$15="",'Tela de entrada'!$O$15=2),1,IF(AND('Tela de entrada'!$R$12='Contrato Flexível Prioridade'!A659,'Tela de entrada'!$S$15="",'Tela de entrada'!$O$15=""),2,IF(AND(A659='Tela de entrada'!$N$12,'Tela de entrada'!$O$15=1),1,IF(AND('Tela de entrada'!$N$12='Contrato Flexível Prioridade'!A659,'Tela de entrada'!$O$15=2),2,IF(AND('Tela de entrada'!$N$12='Contrato Flexível Prioridade'!A659,'Tela de entrada'!$O$15="",'Tela de entrada'!$S$15&lt;&gt;1),1,IF(AND('Tela de entrada'!$N$12='Contrato Flexível Prioridade'!A659,'Tela de entrada'!$S$15=""),1,2)))))))</f>
        <v>1</v>
      </c>
      <c r="F659">
        <v>1</v>
      </c>
      <c r="G659">
        <v>658</v>
      </c>
      <c r="H659">
        <v>1</v>
      </c>
      <c r="I659" s="1">
        <f>INDEX('Tela de entrada'!$C$20:$C$763,MATCH(G659,'Tela de entrada'!$B$20:$B$763,0),1)</f>
        <v>15</v>
      </c>
      <c r="J659">
        <v>0</v>
      </c>
      <c r="K659">
        <f t="shared" si="62"/>
        <v>15</v>
      </c>
      <c r="L659" s="1">
        <f>SUMIFS('Contrato Flexível Percentual'!$R$2:$R$745,'Contrato Flexível Percentual'!$C$2:$C$745,'Contrato Flexível Prioridade'!F659,'Contrato Flexível Percentual'!$D$2:$D$745,'Contrato Flexível Prioridade'!G659)+SUMIFS('Contrato Firme'!N$2:N$745,'Contrato Firme'!$C$2:$C$745,'Contrato Flexível Prioridade'!F659,'Contrato Flexível Percentual'!$D$2:$D$745,'Contrato Flexível Prioridade'!G659)+'Tela de entrada'!$O$13+'Tela de entrada'!$S$13</f>
        <v>9.1951733557660269</v>
      </c>
      <c r="M659" s="1">
        <f t="shared" si="63"/>
        <v>5.8048266442339731</v>
      </c>
      <c r="N659" s="1">
        <f>IF(D659=1,'Tela de entrada'!$O$14-'Tela de entrada'!$O$13,'Tela de entrada'!$S$14-'Tela de entrada'!$S$13)</f>
        <v>15</v>
      </c>
      <c r="O659" s="1">
        <f t="shared" si="64"/>
        <v>5.8048266442339731</v>
      </c>
      <c r="P659" s="1">
        <f t="shared" si="65"/>
        <v>5.8048266442339731</v>
      </c>
      <c r="Q659" s="1">
        <f>IF(D659=1,'Tela de entrada'!$O$13+P659,'Tela de entrada'!$S$13+P659)</f>
        <v>5.8048266442339731</v>
      </c>
    </row>
    <row r="660" spans="1:17" x14ac:dyDescent="0.25">
      <c r="A660" t="str">
        <f t="shared" si="60"/>
        <v>Contrato 1</v>
      </c>
      <c r="B660" t="str">
        <f t="shared" si="61"/>
        <v>Contrato 1659</v>
      </c>
      <c r="C660">
        <v>1</v>
      </c>
      <c r="D660">
        <v>1</v>
      </c>
      <c r="E660">
        <f>IF(AND(A660='Tela de entrada'!$R$12,'Tela de entrada'!$S$15=1),1,IF(AND(A660='Tela de entrada'!$R$12,'Tela de entrada'!$S$15="",'Tela de entrada'!$O$15=2),1,IF(AND('Tela de entrada'!$R$12='Contrato Flexível Prioridade'!A660,'Tela de entrada'!$S$15="",'Tela de entrada'!$O$15=""),2,IF(AND(A660='Tela de entrada'!$N$12,'Tela de entrada'!$O$15=1),1,IF(AND('Tela de entrada'!$N$12='Contrato Flexível Prioridade'!A660,'Tela de entrada'!$O$15=2),2,IF(AND('Tela de entrada'!$N$12='Contrato Flexível Prioridade'!A660,'Tela de entrada'!$O$15="",'Tela de entrada'!$S$15&lt;&gt;1),1,IF(AND('Tela de entrada'!$N$12='Contrato Flexível Prioridade'!A660,'Tela de entrada'!$S$15=""),1,2)))))))</f>
        <v>1</v>
      </c>
      <c r="F660">
        <v>1</v>
      </c>
      <c r="G660">
        <v>659</v>
      </c>
      <c r="H660">
        <v>1</v>
      </c>
      <c r="I660" s="1">
        <f>INDEX('Tela de entrada'!$C$20:$C$763,MATCH(G660,'Tela de entrada'!$B$20:$B$763,0),1)</f>
        <v>49</v>
      </c>
      <c r="J660">
        <v>0</v>
      </c>
      <c r="K660">
        <f t="shared" si="62"/>
        <v>49</v>
      </c>
      <c r="L660" s="1">
        <f>SUMIFS('Contrato Flexível Percentual'!$R$2:$R$745,'Contrato Flexível Percentual'!$C$2:$C$745,'Contrato Flexível Prioridade'!F660,'Contrato Flexível Percentual'!$D$2:$D$745,'Contrato Flexível Prioridade'!G660)+SUMIFS('Contrato Firme'!N$2:N$745,'Contrato Firme'!$C$2:$C$745,'Contrato Flexível Prioridade'!F660,'Contrato Flexível Percentual'!$D$2:$D$745,'Contrato Flexível Prioridade'!G660)+'Tela de entrada'!$O$13+'Tela de entrada'!$S$13</f>
        <v>24.799999999999997</v>
      </c>
      <c r="M660" s="1">
        <f t="shared" si="63"/>
        <v>24.200000000000003</v>
      </c>
      <c r="N660" s="1">
        <f>IF(D660=1,'Tela de entrada'!$O$14-'Tela de entrada'!$O$13,'Tela de entrada'!$S$14-'Tela de entrada'!$S$13)</f>
        <v>15</v>
      </c>
      <c r="O660" s="1">
        <f t="shared" si="64"/>
        <v>24.200000000000003</v>
      </c>
      <c r="P660" s="1">
        <f t="shared" si="65"/>
        <v>15</v>
      </c>
      <c r="Q660" s="1">
        <f>IF(D660=1,'Tela de entrada'!$O$13+P660,'Tela de entrada'!$S$13+P660)</f>
        <v>15</v>
      </c>
    </row>
    <row r="661" spans="1:17" x14ac:dyDescent="0.25">
      <c r="A661" t="str">
        <f t="shared" si="60"/>
        <v>Contrato 1</v>
      </c>
      <c r="B661" t="str">
        <f t="shared" si="61"/>
        <v>Contrato 1660</v>
      </c>
      <c r="C661">
        <v>1</v>
      </c>
      <c r="D661">
        <v>1</v>
      </c>
      <c r="E661">
        <f>IF(AND(A661='Tela de entrada'!$R$12,'Tela de entrada'!$S$15=1),1,IF(AND(A661='Tela de entrada'!$R$12,'Tela de entrada'!$S$15="",'Tela de entrada'!$O$15=2),1,IF(AND('Tela de entrada'!$R$12='Contrato Flexível Prioridade'!A661,'Tela de entrada'!$S$15="",'Tela de entrada'!$O$15=""),2,IF(AND(A661='Tela de entrada'!$N$12,'Tela de entrada'!$O$15=1),1,IF(AND('Tela de entrada'!$N$12='Contrato Flexível Prioridade'!A661,'Tela de entrada'!$O$15=2),2,IF(AND('Tela de entrada'!$N$12='Contrato Flexível Prioridade'!A661,'Tela de entrada'!$O$15="",'Tela de entrada'!$S$15&lt;&gt;1),1,IF(AND('Tela de entrada'!$N$12='Contrato Flexível Prioridade'!A661,'Tela de entrada'!$S$15=""),1,2)))))))</f>
        <v>1</v>
      </c>
      <c r="F661">
        <v>1</v>
      </c>
      <c r="G661">
        <v>660</v>
      </c>
      <c r="H661">
        <v>1</v>
      </c>
      <c r="I661" s="1">
        <f>INDEX('Tela de entrada'!$C$20:$C$763,MATCH(G661,'Tela de entrada'!$B$20:$B$763,0),1)</f>
        <v>32</v>
      </c>
      <c r="J661">
        <v>0</v>
      </c>
      <c r="K661">
        <f t="shared" si="62"/>
        <v>32</v>
      </c>
      <c r="L661" s="1">
        <f>SUMIFS('Contrato Flexível Percentual'!$R$2:$R$745,'Contrato Flexível Percentual'!$C$2:$C$745,'Contrato Flexível Prioridade'!F661,'Contrato Flexível Percentual'!$D$2:$D$745,'Contrato Flexível Prioridade'!G661)+SUMIFS('Contrato Firme'!N$2:N$745,'Contrato Firme'!$C$2:$C$745,'Contrato Flexível Prioridade'!F661,'Contrato Flexível Percentual'!$D$2:$D$745,'Contrato Flexível Prioridade'!G661)+'Tela de entrada'!$O$13+'Tela de entrada'!$S$13</f>
        <v>18.50618436406068</v>
      </c>
      <c r="M661" s="1">
        <f t="shared" si="63"/>
        <v>13.49381563593932</v>
      </c>
      <c r="N661" s="1">
        <f>IF(D661=1,'Tela de entrada'!$O$14-'Tela de entrada'!$O$13,'Tela de entrada'!$S$14-'Tela de entrada'!$S$13)</f>
        <v>15</v>
      </c>
      <c r="O661" s="1">
        <f t="shared" si="64"/>
        <v>13.49381563593932</v>
      </c>
      <c r="P661" s="1">
        <f t="shared" si="65"/>
        <v>13.49381563593932</v>
      </c>
      <c r="Q661" s="1">
        <f>IF(D661=1,'Tela de entrada'!$O$13+P661,'Tela de entrada'!$S$13+P661)</f>
        <v>13.49381563593932</v>
      </c>
    </row>
    <row r="662" spans="1:17" x14ac:dyDescent="0.25">
      <c r="A662" t="str">
        <f t="shared" ref="A662:A725" si="66">IF(D662=1,"Contrato 1","Contrato 2")</f>
        <v>Contrato 1</v>
      </c>
      <c r="B662" t="str">
        <f t="shared" ref="B662:B725" si="67">CONCATENATE(IF(D662=1,"Contrato 1","Contrato 2"),G662)</f>
        <v>Contrato 1661</v>
      </c>
      <c r="C662">
        <v>1</v>
      </c>
      <c r="D662">
        <v>1</v>
      </c>
      <c r="E662">
        <f>IF(AND(A662='Tela de entrada'!$R$12,'Tela de entrada'!$S$15=1),1,IF(AND(A662='Tela de entrada'!$R$12,'Tela de entrada'!$S$15="",'Tela de entrada'!$O$15=2),1,IF(AND('Tela de entrada'!$R$12='Contrato Flexível Prioridade'!A662,'Tela de entrada'!$S$15="",'Tela de entrada'!$O$15=""),2,IF(AND(A662='Tela de entrada'!$N$12,'Tela de entrada'!$O$15=1),1,IF(AND('Tela de entrada'!$N$12='Contrato Flexível Prioridade'!A662,'Tela de entrada'!$O$15=2),2,IF(AND('Tela de entrada'!$N$12='Contrato Flexível Prioridade'!A662,'Tela de entrada'!$O$15="",'Tela de entrada'!$S$15&lt;&gt;1),1,IF(AND('Tela de entrada'!$N$12='Contrato Flexível Prioridade'!A662,'Tela de entrada'!$S$15=""),1,2)))))))</f>
        <v>1</v>
      </c>
      <c r="F662">
        <v>1</v>
      </c>
      <c r="G662">
        <v>661</v>
      </c>
      <c r="H662">
        <v>1</v>
      </c>
      <c r="I662" s="1">
        <f>INDEX('Tela de entrada'!$C$20:$C$763,MATCH(G662,'Tela de entrada'!$B$20:$B$763,0),1)</f>
        <v>26</v>
      </c>
      <c r="J662">
        <v>0</v>
      </c>
      <c r="K662">
        <f t="shared" si="62"/>
        <v>26</v>
      </c>
      <c r="L662" s="1">
        <f>SUMIFS('Contrato Flexível Percentual'!$R$2:$R$745,'Contrato Flexível Percentual'!$C$2:$C$745,'Contrato Flexível Prioridade'!F662,'Contrato Flexível Percentual'!$D$2:$D$745,'Contrato Flexível Prioridade'!G662)+SUMIFS('Contrato Firme'!N$2:N$745,'Contrato Firme'!$C$2:$C$745,'Contrato Flexível Prioridade'!F662,'Contrato Flexível Percentual'!$D$2:$D$745,'Contrato Flexível Prioridade'!G662)+'Tela de entrada'!$O$13+'Tela de entrada'!$S$13</f>
        <v>15.219945184662567</v>
      </c>
      <c r="M662" s="1">
        <f t="shared" si="63"/>
        <v>10.780054815337433</v>
      </c>
      <c r="N662" s="1">
        <f>IF(D662=1,'Tela de entrada'!$O$14-'Tela de entrada'!$O$13,'Tela de entrada'!$S$14-'Tela de entrada'!$S$13)</f>
        <v>15</v>
      </c>
      <c r="O662" s="1">
        <f t="shared" si="64"/>
        <v>10.780054815337433</v>
      </c>
      <c r="P662" s="1">
        <f t="shared" si="65"/>
        <v>10.780054815337433</v>
      </c>
      <c r="Q662" s="1">
        <f>IF(D662=1,'Tela de entrada'!$O$13+P662,'Tela de entrada'!$S$13+P662)</f>
        <v>10.780054815337433</v>
      </c>
    </row>
    <row r="663" spans="1:17" x14ac:dyDescent="0.25">
      <c r="A663" t="str">
        <f t="shared" si="66"/>
        <v>Contrato 1</v>
      </c>
      <c r="B663" t="str">
        <f t="shared" si="67"/>
        <v>Contrato 1662</v>
      </c>
      <c r="C663">
        <v>1</v>
      </c>
      <c r="D663">
        <v>1</v>
      </c>
      <c r="E663">
        <f>IF(AND(A663='Tela de entrada'!$R$12,'Tela de entrada'!$S$15=1),1,IF(AND(A663='Tela de entrada'!$R$12,'Tela de entrada'!$S$15="",'Tela de entrada'!$O$15=2),1,IF(AND('Tela de entrada'!$R$12='Contrato Flexível Prioridade'!A663,'Tela de entrada'!$S$15="",'Tela de entrada'!$O$15=""),2,IF(AND(A663='Tela de entrada'!$N$12,'Tela de entrada'!$O$15=1),1,IF(AND('Tela de entrada'!$N$12='Contrato Flexível Prioridade'!A663,'Tela de entrada'!$O$15=2),2,IF(AND('Tela de entrada'!$N$12='Contrato Flexível Prioridade'!A663,'Tela de entrada'!$O$15="",'Tela de entrada'!$S$15&lt;&gt;1),1,IF(AND('Tela de entrada'!$N$12='Contrato Flexível Prioridade'!A663,'Tela de entrada'!$S$15=""),1,2)))))))</f>
        <v>1</v>
      </c>
      <c r="F663">
        <v>1</v>
      </c>
      <c r="G663">
        <v>662</v>
      </c>
      <c r="H663">
        <v>1</v>
      </c>
      <c r="I663" s="1">
        <f>INDEX('Tela de entrada'!$C$20:$C$763,MATCH(G663,'Tela de entrada'!$B$20:$B$763,0),1)</f>
        <v>47</v>
      </c>
      <c r="J663">
        <v>0</v>
      </c>
      <c r="K663">
        <f t="shared" si="62"/>
        <v>47</v>
      </c>
      <c r="L663" s="1">
        <f>SUMIFS('Contrato Flexível Percentual'!$R$2:$R$745,'Contrato Flexível Percentual'!$C$2:$C$745,'Contrato Flexível Prioridade'!F663,'Contrato Flexível Percentual'!$D$2:$D$745,'Contrato Flexível Prioridade'!G663)+SUMIFS('Contrato Firme'!N$2:N$745,'Contrato Firme'!$C$2:$C$745,'Contrato Flexível Prioridade'!F663,'Contrato Flexível Percentual'!$D$2:$D$745,'Contrato Flexível Prioridade'!G663)+'Tela de entrada'!$O$13+'Tela de entrada'!$S$13</f>
        <v>24.4</v>
      </c>
      <c r="M663" s="1">
        <f t="shared" si="63"/>
        <v>22.6</v>
      </c>
      <c r="N663" s="1">
        <f>IF(D663=1,'Tela de entrada'!$O$14-'Tela de entrada'!$O$13,'Tela de entrada'!$S$14-'Tela de entrada'!$S$13)</f>
        <v>15</v>
      </c>
      <c r="O663" s="1">
        <f t="shared" si="64"/>
        <v>22.6</v>
      </c>
      <c r="P663" s="1">
        <f t="shared" si="65"/>
        <v>15</v>
      </c>
      <c r="Q663" s="1">
        <f>IF(D663=1,'Tela de entrada'!$O$13+P663,'Tela de entrada'!$S$13+P663)</f>
        <v>15</v>
      </c>
    </row>
    <row r="664" spans="1:17" x14ac:dyDescent="0.25">
      <c r="A664" t="str">
        <f t="shared" si="66"/>
        <v>Contrato 1</v>
      </c>
      <c r="B664" t="str">
        <f t="shared" si="67"/>
        <v>Contrato 1663</v>
      </c>
      <c r="C664">
        <v>1</v>
      </c>
      <c r="D664">
        <v>1</v>
      </c>
      <c r="E664">
        <f>IF(AND(A664='Tela de entrada'!$R$12,'Tela de entrada'!$S$15=1),1,IF(AND(A664='Tela de entrada'!$R$12,'Tela de entrada'!$S$15="",'Tela de entrada'!$O$15=2),1,IF(AND('Tela de entrada'!$R$12='Contrato Flexível Prioridade'!A664,'Tela de entrada'!$S$15="",'Tela de entrada'!$O$15=""),2,IF(AND(A664='Tela de entrada'!$N$12,'Tela de entrada'!$O$15=1),1,IF(AND('Tela de entrada'!$N$12='Contrato Flexível Prioridade'!A664,'Tela de entrada'!$O$15=2),2,IF(AND('Tela de entrada'!$N$12='Contrato Flexível Prioridade'!A664,'Tela de entrada'!$O$15="",'Tela de entrada'!$S$15&lt;&gt;1),1,IF(AND('Tela de entrada'!$N$12='Contrato Flexível Prioridade'!A664,'Tela de entrada'!$S$15=""),1,2)))))))</f>
        <v>1</v>
      </c>
      <c r="F664">
        <v>1</v>
      </c>
      <c r="G664">
        <v>663</v>
      </c>
      <c r="H664">
        <v>1</v>
      </c>
      <c r="I664" s="1">
        <f>INDEX('Tela de entrada'!$C$20:$C$763,MATCH(G664,'Tela de entrada'!$B$20:$B$763,0),1)</f>
        <v>15</v>
      </c>
      <c r="J664">
        <v>0</v>
      </c>
      <c r="K664">
        <f t="shared" si="62"/>
        <v>15</v>
      </c>
      <c r="L664" s="1">
        <f>SUMIFS('Contrato Flexível Percentual'!$R$2:$R$745,'Contrato Flexível Percentual'!$C$2:$C$745,'Contrato Flexível Prioridade'!F664,'Contrato Flexível Percentual'!$D$2:$D$745,'Contrato Flexível Prioridade'!G664)+SUMIFS('Contrato Firme'!N$2:N$745,'Contrato Firme'!$C$2:$C$745,'Contrato Flexível Prioridade'!F664,'Contrato Flexível Percentual'!$D$2:$D$745,'Contrato Flexível Prioridade'!G664)+'Tela de entrada'!$O$13+'Tela de entrada'!$S$13</f>
        <v>9.1951733557660269</v>
      </c>
      <c r="M664" s="1">
        <f t="shared" si="63"/>
        <v>5.8048266442339731</v>
      </c>
      <c r="N664" s="1">
        <f>IF(D664=1,'Tela de entrada'!$O$14-'Tela de entrada'!$O$13,'Tela de entrada'!$S$14-'Tela de entrada'!$S$13)</f>
        <v>15</v>
      </c>
      <c r="O664" s="1">
        <f t="shared" si="64"/>
        <v>5.8048266442339731</v>
      </c>
      <c r="P664" s="1">
        <f t="shared" si="65"/>
        <v>5.8048266442339731</v>
      </c>
      <c r="Q664" s="1">
        <f>IF(D664=1,'Tela de entrada'!$O$13+P664,'Tela de entrada'!$S$13+P664)</f>
        <v>5.8048266442339731</v>
      </c>
    </row>
    <row r="665" spans="1:17" x14ac:dyDescent="0.25">
      <c r="A665" t="str">
        <f t="shared" si="66"/>
        <v>Contrato 1</v>
      </c>
      <c r="B665" t="str">
        <f t="shared" si="67"/>
        <v>Contrato 1664</v>
      </c>
      <c r="C665">
        <v>1</v>
      </c>
      <c r="D665">
        <v>1</v>
      </c>
      <c r="E665">
        <f>IF(AND(A665='Tela de entrada'!$R$12,'Tela de entrada'!$S$15=1),1,IF(AND(A665='Tela de entrada'!$R$12,'Tela de entrada'!$S$15="",'Tela de entrada'!$O$15=2),1,IF(AND('Tela de entrada'!$R$12='Contrato Flexível Prioridade'!A665,'Tela de entrada'!$S$15="",'Tela de entrada'!$O$15=""),2,IF(AND(A665='Tela de entrada'!$N$12,'Tela de entrada'!$O$15=1),1,IF(AND('Tela de entrada'!$N$12='Contrato Flexível Prioridade'!A665,'Tela de entrada'!$O$15=2),2,IF(AND('Tela de entrada'!$N$12='Contrato Flexível Prioridade'!A665,'Tela de entrada'!$O$15="",'Tela de entrada'!$S$15&lt;&gt;1),1,IF(AND('Tela de entrada'!$N$12='Contrato Flexível Prioridade'!A665,'Tela de entrada'!$S$15=""),1,2)))))))</f>
        <v>1</v>
      </c>
      <c r="F665">
        <v>1</v>
      </c>
      <c r="G665">
        <v>664</v>
      </c>
      <c r="H665">
        <v>1</v>
      </c>
      <c r="I665" s="1">
        <f>INDEX('Tela de entrada'!$C$20:$C$763,MATCH(G665,'Tela de entrada'!$B$20:$B$763,0),1)</f>
        <v>37</v>
      </c>
      <c r="J665">
        <v>0</v>
      </c>
      <c r="K665">
        <f t="shared" si="62"/>
        <v>37</v>
      </c>
      <c r="L665" s="1">
        <f>SUMIFS('Contrato Flexível Percentual'!$R$2:$R$745,'Contrato Flexível Percentual'!$C$2:$C$745,'Contrato Flexível Prioridade'!F665,'Contrato Flexível Percentual'!$D$2:$D$745,'Contrato Flexível Prioridade'!G665)+SUMIFS('Contrato Firme'!N$2:N$745,'Contrato Firme'!$C$2:$C$745,'Contrato Flexível Prioridade'!F665,'Contrato Flexível Percentual'!$D$2:$D$745,'Contrato Flexível Prioridade'!G665)+'Tela de entrada'!$O$13+'Tela de entrada'!$S$13</f>
        <v>21.244717013559111</v>
      </c>
      <c r="M665" s="1">
        <f t="shared" si="63"/>
        <v>15.755282986440889</v>
      </c>
      <c r="N665" s="1">
        <f>IF(D665=1,'Tela de entrada'!$O$14-'Tela de entrada'!$O$13,'Tela de entrada'!$S$14-'Tela de entrada'!$S$13)</f>
        <v>15</v>
      </c>
      <c r="O665" s="1">
        <f t="shared" si="64"/>
        <v>15.755282986440889</v>
      </c>
      <c r="P665" s="1">
        <f t="shared" si="65"/>
        <v>15</v>
      </c>
      <c r="Q665" s="1">
        <f>IF(D665=1,'Tela de entrada'!$O$13+P665,'Tela de entrada'!$S$13+P665)</f>
        <v>15</v>
      </c>
    </row>
    <row r="666" spans="1:17" x14ac:dyDescent="0.25">
      <c r="A666" t="str">
        <f t="shared" si="66"/>
        <v>Contrato 1</v>
      </c>
      <c r="B666" t="str">
        <f t="shared" si="67"/>
        <v>Contrato 1665</v>
      </c>
      <c r="C666">
        <v>1</v>
      </c>
      <c r="D666">
        <v>1</v>
      </c>
      <c r="E666">
        <f>IF(AND(A666='Tela de entrada'!$R$12,'Tela de entrada'!$S$15=1),1,IF(AND(A666='Tela de entrada'!$R$12,'Tela de entrada'!$S$15="",'Tela de entrada'!$O$15=2),1,IF(AND('Tela de entrada'!$R$12='Contrato Flexível Prioridade'!A666,'Tela de entrada'!$S$15="",'Tela de entrada'!$O$15=""),2,IF(AND(A666='Tela de entrada'!$N$12,'Tela de entrada'!$O$15=1),1,IF(AND('Tela de entrada'!$N$12='Contrato Flexível Prioridade'!A666,'Tela de entrada'!$O$15=2),2,IF(AND('Tela de entrada'!$N$12='Contrato Flexível Prioridade'!A666,'Tela de entrada'!$O$15="",'Tela de entrada'!$S$15&lt;&gt;1),1,IF(AND('Tela de entrada'!$N$12='Contrato Flexível Prioridade'!A666,'Tela de entrada'!$S$15=""),1,2)))))))</f>
        <v>1</v>
      </c>
      <c r="F666">
        <v>1</v>
      </c>
      <c r="G666">
        <v>665</v>
      </c>
      <c r="H666">
        <v>1</v>
      </c>
      <c r="I666" s="1">
        <f>INDEX('Tela de entrada'!$C$20:$C$763,MATCH(G666,'Tela de entrada'!$B$20:$B$763,0),1)</f>
        <v>31</v>
      </c>
      <c r="J666">
        <v>0</v>
      </c>
      <c r="K666">
        <f t="shared" si="62"/>
        <v>31</v>
      </c>
      <c r="L666" s="1">
        <f>SUMIFS('Contrato Flexível Percentual'!$R$2:$R$745,'Contrato Flexível Percentual'!$C$2:$C$745,'Contrato Flexível Prioridade'!F666,'Contrato Flexível Percentual'!$D$2:$D$745,'Contrato Flexível Prioridade'!G666)+SUMIFS('Contrato Firme'!N$2:N$745,'Contrato Firme'!$C$2:$C$745,'Contrato Flexível Prioridade'!F666,'Contrato Flexível Percentual'!$D$2:$D$745,'Contrato Flexível Prioridade'!G666)+'Tela de entrada'!$O$13+'Tela de entrada'!$S$13</f>
        <v>17.958477834160995</v>
      </c>
      <c r="M666" s="1">
        <f t="shared" si="63"/>
        <v>13.041522165839005</v>
      </c>
      <c r="N666" s="1">
        <f>IF(D666=1,'Tela de entrada'!$O$14-'Tela de entrada'!$O$13,'Tela de entrada'!$S$14-'Tela de entrada'!$S$13)</f>
        <v>15</v>
      </c>
      <c r="O666" s="1">
        <f t="shared" si="64"/>
        <v>13.041522165839005</v>
      </c>
      <c r="P666" s="1">
        <f t="shared" si="65"/>
        <v>13.041522165839005</v>
      </c>
      <c r="Q666" s="1">
        <f>IF(D666=1,'Tela de entrada'!$O$13+P666,'Tela de entrada'!$S$13+P666)</f>
        <v>13.041522165839005</v>
      </c>
    </row>
    <row r="667" spans="1:17" x14ac:dyDescent="0.25">
      <c r="A667" t="str">
        <f t="shared" si="66"/>
        <v>Contrato 1</v>
      </c>
      <c r="B667" t="str">
        <f t="shared" si="67"/>
        <v>Contrato 1666</v>
      </c>
      <c r="C667">
        <v>1</v>
      </c>
      <c r="D667">
        <v>1</v>
      </c>
      <c r="E667">
        <f>IF(AND(A667='Tela de entrada'!$R$12,'Tela de entrada'!$S$15=1),1,IF(AND(A667='Tela de entrada'!$R$12,'Tela de entrada'!$S$15="",'Tela de entrada'!$O$15=2),1,IF(AND('Tela de entrada'!$R$12='Contrato Flexível Prioridade'!A667,'Tela de entrada'!$S$15="",'Tela de entrada'!$O$15=""),2,IF(AND(A667='Tela de entrada'!$N$12,'Tela de entrada'!$O$15=1),1,IF(AND('Tela de entrada'!$N$12='Contrato Flexível Prioridade'!A667,'Tela de entrada'!$O$15=2),2,IF(AND('Tela de entrada'!$N$12='Contrato Flexível Prioridade'!A667,'Tela de entrada'!$O$15="",'Tela de entrada'!$S$15&lt;&gt;1),1,IF(AND('Tela de entrada'!$N$12='Contrato Flexível Prioridade'!A667,'Tela de entrada'!$S$15=""),1,2)))))))</f>
        <v>1</v>
      </c>
      <c r="F667">
        <v>1</v>
      </c>
      <c r="G667">
        <v>666</v>
      </c>
      <c r="H667">
        <v>1</v>
      </c>
      <c r="I667" s="1">
        <f>INDEX('Tela de entrada'!$C$20:$C$763,MATCH(G667,'Tela de entrada'!$B$20:$B$763,0),1)</f>
        <v>23</v>
      </c>
      <c r="J667">
        <v>0</v>
      </c>
      <c r="K667">
        <f t="shared" si="62"/>
        <v>23</v>
      </c>
      <c r="L667" s="1">
        <f>SUMIFS('Contrato Flexível Percentual'!$R$2:$R$745,'Contrato Flexível Percentual'!$C$2:$C$745,'Contrato Flexível Prioridade'!F667,'Contrato Flexível Percentual'!$D$2:$D$745,'Contrato Flexível Prioridade'!G667)+SUMIFS('Contrato Firme'!N$2:N$745,'Contrato Firme'!$C$2:$C$745,'Contrato Flexível Prioridade'!F667,'Contrato Flexível Percentual'!$D$2:$D$745,'Contrato Flexível Prioridade'!G667)+'Tela de entrada'!$O$13+'Tela de entrada'!$S$13</f>
        <v>13.576825594963511</v>
      </c>
      <c r="M667" s="1">
        <f t="shared" si="63"/>
        <v>9.4231744050364892</v>
      </c>
      <c r="N667" s="1">
        <f>IF(D667=1,'Tela de entrada'!$O$14-'Tela de entrada'!$O$13,'Tela de entrada'!$S$14-'Tela de entrada'!$S$13)</f>
        <v>15</v>
      </c>
      <c r="O667" s="1">
        <f t="shared" si="64"/>
        <v>9.4231744050364892</v>
      </c>
      <c r="P667" s="1">
        <f t="shared" si="65"/>
        <v>9.4231744050364892</v>
      </c>
      <c r="Q667" s="1">
        <f>IF(D667=1,'Tela de entrada'!$O$13+P667,'Tela de entrada'!$S$13+P667)</f>
        <v>9.4231744050364892</v>
      </c>
    </row>
    <row r="668" spans="1:17" x14ac:dyDescent="0.25">
      <c r="A668" t="str">
        <f t="shared" si="66"/>
        <v>Contrato 1</v>
      </c>
      <c r="B668" t="str">
        <f t="shared" si="67"/>
        <v>Contrato 1667</v>
      </c>
      <c r="C668">
        <v>1</v>
      </c>
      <c r="D668">
        <v>1</v>
      </c>
      <c r="E668">
        <f>IF(AND(A668='Tela de entrada'!$R$12,'Tela de entrada'!$S$15=1),1,IF(AND(A668='Tela de entrada'!$R$12,'Tela de entrada'!$S$15="",'Tela de entrada'!$O$15=2),1,IF(AND('Tela de entrada'!$R$12='Contrato Flexível Prioridade'!A668,'Tela de entrada'!$S$15="",'Tela de entrada'!$O$15=""),2,IF(AND(A668='Tela de entrada'!$N$12,'Tela de entrada'!$O$15=1),1,IF(AND('Tela de entrada'!$N$12='Contrato Flexível Prioridade'!A668,'Tela de entrada'!$O$15=2),2,IF(AND('Tela de entrada'!$N$12='Contrato Flexível Prioridade'!A668,'Tela de entrada'!$O$15="",'Tela de entrada'!$S$15&lt;&gt;1),1,IF(AND('Tela de entrada'!$N$12='Contrato Flexível Prioridade'!A668,'Tela de entrada'!$S$15=""),1,2)))))))</f>
        <v>1</v>
      </c>
      <c r="F668">
        <v>1</v>
      </c>
      <c r="G668">
        <v>667</v>
      </c>
      <c r="H668">
        <v>1</v>
      </c>
      <c r="I668" s="1">
        <f>INDEX('Tela de entrada'!$C$20:$C$763,MATCH(G668,'Tela de entrada'!$B$20:$B$763,0),1)</f>
        <v>23</v>
      </c>
      <c r="J668">
        <v>0</v>
      </c>
      <c r="K668">
        <f t="shared" si="62"/>
        <v>23</v>
      </c>
      <c r="L668" s="1">
        <f>SUMIFS('Contrato Flexível Percentual'!$R$2:$R$745,'Contrato Flexível Percentual'!$C$2:$C$745,'Contrato Flexível Prioridade'!F668,'Contrato Flexível Percentual'!$D$2:$D$745,'Contrato Flexível Prioridade'!G668)+SUMIFS('Contrato Firme'!N$2:N$745,'Contrato Firme'!$C$2:$C$745,'Contrato Flexível Prioridade'!F668,'Contrato Flexível Percentual'!$D$2:$D$745,'Contrato Flexível Prioridade'!G668)+'Tela de entrada'!$O$13+'Tela de entrada'!$S$13</f>
        <v>13.576825594963511</v>
      </c>
      <c r="M668" s="1">
        <f t="shared" si="63"/>
        <v>9.4231744050364892</v>
      </c>
      <c r="N668" s="1">
        <f>IF(D668=1,'Tela de entrada'!$O$14-'Tela de entrada'!$O$13,'Tela de entrada'!$S$14-'Tela de entrada'!$S$13)</f>
        <v>15</v>
      </c>
      <c r="O668" s="1">
        <f t="shared" si="64"/>
        <v>9.4231744050364892</v>
      </c>
      <c r="P668" s="1">
        <f t="shared" si="65"/>
        <v>9.4231744050364892</v>
      </c>
      <c r="Q668" s="1">
        <f>IF(D668=1,'Tela de entrada'!$O$13+P668,'Tela de entrada'!$S$13+P668)</f>
        <v>9.4231744050364892</v>
      </c>
    </row>
    <row r="669" spans="1:17" x14ac:dyDescent="0.25">
      <c r="A669" t="str">
        <f t="shared" si="66"/>
        <v>Contrato 1</v>
      </c>
      <c r="B669" t="str">
        <f t="shared" si="67"/>
        <v>Contrato 1668</v>
      </c>
      <c r="C669">
        <v>1</v>
      </c>
      <c r="D669">
        <v>1</v>
      </c>
      <c r="E669">
        <f>IF(AND(A669='Tela de entrada'!$R$12,'Tela de entrada'!$S$15=1),1,IF(AND(A669='Tela de entrada'!$R$12,'Tela de entrada'!$S$15="",'Tela de entrada'!$O$15=2),1,IF(AND('Tela de entrada'!$R$12='Contrato Flexível Prioridade'!A669,'Tela de entrada'!$S$15="",'Tela de entrada'!$O$15=""),2,IF(AND(A669='Tela de entrada'!$N$12,'Tela de entrada'!$O$15=1),1,IF(AND('Tela de entrada'!$N$12='Contrato Flexível Prioridade'!A669,'Tela de entrada'!$O$15=2),2,IF(AND('Tela de entrada'!$N$12='Contrato Flexível Prioridade'!A669,'Tela de entrada'!$O$15="",'Tela de entrada'!$S$15&lt;&gt;1),1,IF(AND('Tela de entrada'!$N$12='Contrato Flexível Prioridade'!A669,'Tela de entrada'!$S$15=""),1,2)))))))</f>
        <v>1</v>
      </c>
      <c r="F669">
        <v>1</v>
      </c>
      <c r="G669">
        <v>668</v>
      </c>
      <c r="H669">
        <v>1</v>
      </c>
      <c r="I669" s="1">
        <f>INDEX('Tela de entrada'!$C$20:$C$763,MATCH(G669,'Tela de entrada'!$B$20:$B$763,0),1)</f>
        <v>9</v>
      </c>
      <c r="J669">
        <v>0</v>
      </c>
      <c r="K669">
        <f t="shared" si="62"/>
        <v>9</v>
      </c>
      <c r="L669" s="1">
        <f>SUMIFS('Contrato Flexível Percentual'!$R$2:$R$745,'Contrato Flexível Percentual'!$C$2:$C$745,'Contrato Flexível Prioridade'!F669,'Contrato Flexível Percentual'!$D$2:$D$745,'Contrato Flexível Prioridade'!G669)+SUMIFS('Contrato Firme'!N$2:N$745,'Contrato Firme'!$C$2:$C$745,'Contrato Flexível Prioridade'!F669,'Contrato Flexível Percentual'!$D$2:$D$745,'Contrato Flexível Prioridade'!G669)+'Tela de entrada'!$O$13+'Tela de entrada'!$S$13</f>
        <v>5.9089341763679135</v>
      </c>
      <c r="M669" s="1">
        <f t="shared" si="63"/>
        <v>3.0910658236320865</v>
      </c>
      <c r="N669" s="1">
        <f>IF(D669=1,'Tela de entrada'!$O$14-'Tela de entrada'!$O$13,'Tela de entrada'!$S$14-'Tela de entrada'!$S$13)</f>
        <v>15</v>
      </c>
      <c r="O669" s="1">
        <f t="shared" si="64"/>
        <v>3.0910658236320865</v>
      </c>
      <c r="P669" s="1">
        <f t="shared" si="65"/>
        <v>3.0910658236320865</v>
      </c>
      <c r="Q669" s="1">
        <f>IF(D669=1,'Tela de entrada'!$O$13+P669,'Tela de entrada'!$S$13+P669)</f>
        <v>3.0910658236320865</v>
      </c>
    </row>
    <row r="670" spans="1:17" x14ac:dyDescent="0.25">
      <c r="A670" t="str">
        <f t="shared" si="66"/>
        <v>Contrato 1</v>
      </c>
      <c r="B670" t="str">
        <f t="shared" si="67"/>
        <v>Contrato 1669</v>
      </c>
      <c r="C670">
        <v>1</v>
      </c>
      <c r="D670">
        <v>1</v>
      </c>
      <c r="E670">
        <f>IF(AND(A670='Tela de entrada'!$R$12,'Tela de entrada'!$S$15=1),1,IF(AND(A670='Tela de entrada'!$R$12,'Tela de entrada'!$S$15="",'Tela de entrada'!$O$15=2),1,IF(AND('Tela de entrada'!$R$12='Contrato Flexível Prioridade'!A670,'Tela de entrada'!$S$15="",'Tela de entrada'!$O$15=""),2,IF(AND(A670='Tela de entrada'!$N$12,'Tela de entrada'!$O$15=1),1,IF(AND('Tela de entrada'!$N$12='Contrato Flexível Prioridade'!A670,'Tela de entrada'!$O$15=2),2,IF(AND('Tela de entrada'!$N$12='Contrato Flexível Prioridade'!A670,'Tela de entrada'!$O$15="",'Tela de entrada'!$S$15&lt;&gt;1),1,IF(AND('Tela de entrada'!$N$12='Contrato Flexível Prioridade'!A670,'Tela de entrada'!$S$15=""),1,2)))))))</f>
        <v>1</v>
      </c>
      <c r="F670">
        <v>1</v>
      </c>
      <c r="G670">
        <v>669</v>
      </c>
      <c r="H670">
        <v>1</v>
      </c>
      <c r="I670" s="1">
        <f>INDEX('Tela de entrada'!$C$20:$C$763,MATCH(G670,'Tela de entrada'!$B$20:$B$763,0),1)</f>
        <v>37</v>
      </c>
      <c r="J670">
        <v>0</v>
      </c>
      <c r="K670">
        <f t="shared" si="62"/>
        <v>37</v>
      </c>
      <c r="L670" s="1">
        <f>SUMIFS('Contrato Flexível Percentual'!$R$2:$R$745,'Contrato Flexível Percentual'!$C$2:$C$745,'Contrato Flexível Prioridade'!F670,'Contrato Flexível Percentual'!$D$2:$D$745,'Contrato Flexível Prioridade'!G670)+SUMIFS('Contrato Firme'!N$2:N$745,'Contrato Firme'!$C$2:$C$745,'Contrato Flexível Prioridade'!F670,'Contrato Flexível Percentual'!$D$2:$D$745,'Contrato Flexível Prioridade'!G670)+'Tela de entrada'!$O$13+'Tela de entrada'!$S$13</f>
        <v>21.244717013559111</v>
      </c>
      <c r="M670" s="1">
        <f t="shared" si="63"/>
        <v>15.755282986440889</v>
      </c>
      <c r="N670" s="1">
        <f>IF(D670=1,'Tela de entrada'!$O$14-'Tela de entrada'!$O$13,'Tela de entrada'!$S$14-'Tela de entrada'!$S$13)</f>
        <v>15</v>
      </c>
      <c r="O670" s="1">
        <f t="shared" si="64"/>
        <v>15.755282986440889</v>
      </c>
      <c r="P670" s="1">
        <f t="shared" si="65"/>
        <v>15</v>
      </c>
      <c r="Q670" s="1">
        <f>IF(D670=1,'Tela de entrada'!$O$13+P670,'Tela de entrada'!$S$13+P670)</f>
        <v>15</v>
      </c>
    </row>
    <row r="671" spans="1:17" x14ac:dyDescent="0.25">
      <c r="A671" t="str">
        <f t="shared" si="66"/>
        <v>Contrato 1</v>
      </c>
      <c r="B671" t="str">
        <f t="shared" si="67"/>
        <v>Contrato 1670</v>
      </c>
      <c r="C671">
        <v>1</v>
      </c>
      <c r="D671">
        <v>1</v>
      </c>
      <c r="E671">
        <f>IF(AND(A671='Tela de entrada'!$R$12,'Tela de entrada'!$S$15=1),1,IF(AND(A671='Tela de entrada'!$R$12,'Tela de entrada'!$S$15="",'Tela de entrada'!$O$15=2),1,IF(AND('Tela de entrada'!$R$12='Contrato Flexível Prioridade'!A671,'Tela de entrada'!$S$15="",'Tela de entrada'!$O$15=""),2,IF(AND(A671='Tela de entrada'!$N$12,'Tela de entrada'!$O$15=1),1,IF(AND('Tela de entrada'!$N$12='Contrato Flexível Prioridade'!A671,'Tela de entrada'!$O$15=2),2,IF(AND('Tela de entrada'!$N$12='Contrato Flexível Prioridade'!A671,'Tela de entrada'!$O$15="",'Tela de entrada'!$S$15&lt;&gt;1),1,IF(AND('Tela de entrada'!$N$12='Contrato Flexível Prioridade'!A671,'Tela de entrada'!$S$15=""),1,2)))))))</f>
        <v>1</v>
      </c>
      <c r="F671">
        <v>1</v>
      </c>
      <c r="G671">
        <v>670</v>
      </c>
      <c r="H671">
        <v>1</v>
      </c>
      <c r="I671" s="1">
        <f>INDEX('Tela de entrada'!$C$20:$C$763,MATCH(G671,'Tela de entrada'!$B$20:$B$763,0),1)</f>
        <v>41</v>
      </c>
      <c r="J671">
        <v>0</v>
      </c>
      <c r="K671">
        <f t="shared" si="62"/>
        <v>41</v>
      </c>
      <c r="L671" s="1">
        <f>SUMIFS('Contrato Flexível Percentual'!$R$2:$R$745,'Contrato Flexível Percentual'!$C$2:$C$745,'Contrato Flexível Prioridade'!F671,'Contrato Flexível Percentual'!$D$2:$D$745,'Contrato Flexível Prioridade'!G671)+SUMIFS('Contrato Firme'!N$2:N$745,'Contrato Firme'!$C$2:$C$745,'Contrato Flexível Prioridade'!F671,'Contrato Flexível Percentual'!$D$2:$D$745,'Contrato Flexível Prioridade'!G671)+'Tela de entrada'!$O$13+'Tela de entrada'!$S$13</f>
        <v>23.200000000000003</v>
      </c>
      <c r="M671" s="1">
        <f t="shared" si="63"/>
        <v>17.799999999999997</v>
      </c>
      <c r="N671" s="1">
        <f>IF(D671=1,'Tela de entrada'!$O$14-'Tela de entrada'!$O$13,'Tela de entrada'!$S$14-'Tela de entrada'!$S$13)</f>
        <v>15</v>
      </c>
      <c r="O671" s="1">
        <f t="shared" si="64"/>
        <v>17.799999999999997</v>
      </c>
      <c r="P671" s="1">
        <f t="shared" si="65"/>
        <v>15</v>
      </c>
      <c r="Q671" s="1">
        <f>IF(D671=1,'Tela de entrada'!$O$13+P671,'Tela de entrada'!$S$13+P671)</f>
        <v>15</v>
      </c>
    </row>
    <row r="672" spans="1:17" x14ac:dyDescent="0.25">
      <c r="A672" t="str">
        <f t="shared" si="66"/>
        <v>Contrato 1</v>
      </c>
      <c r="B672" t="str">
        <f t="shared" si="67"/>
        <v>Contrato 1671</v>
      </c>
      <c r="C672">
        <v>1</v>
      </c>
      <c r="D672">
        <v>1</v>
      </c>
      <c r="E672">
        <f>IF(AND(A672='Tela de entrada'!$R$12,'Tela de entrada'!$S$15=1),1,IF(AND(A672='Tela de entrada'!$R$12,'Tela de entrada'!$S$15="",'Tela de entrada'!$O$15=2),1,IF(AND('Tela de entrada'!$R$12='Contrato Flexível Prioridade'!A672,'Tela de entrada'!$S$15="",'Tela de entrada'!$O$15=""),2,IF(AND(A672='Tela de entrada'!$N$12,'Tela de entrada'!$O$15=1),1,IF(AND('Tela de entrada'!$N$12='Contrato Flexível Prioridade'!A672,'Tela de entrada'!$O$15=2),2,IF(AND('Tela de entrada'!$N$12='Contrato Flexível Prioridade'!A672,'Tela de entrada'!$O$15="",'Tela de entrada'!$S$15&lt;&gt;1),1,IF(AND('Tela de entrada'!$N$12='Contrato Flexível Prioridade'!A672,'Tela de entrada'!$S$15=""),1,2)))))))</f>
        <v>1</v>
      </c>
      <c r="F672">
        <v>1</v>
      </c>
      <c r="G672">
        <v>671</v>
      </c>
      <c r="H672">
        <v>1</v>
      </c>
      <c r="I672" s="1">
        <f>INDEX('Tela de entrada'!$C$20:$C$763,MATCH(G672,'Tela de entrada'!$B$20:$B$763,0),1)</f>
        <v>47</v>
      </c>
      <c r="J672">
        <v>0</v>
      </c>
      <c r="K672">
        <f t="shared" si="62"/>
        <v>47</v>
      </c>
      <c r="L672" s="1">
        <f>SUMIFS('Contrato Flexível Percentual'!$R$2:$R$745,'Contrato Flexível Percentual'!$C$2:$C$745,'Contrato Flexível Prioridade'!F672,'Contrato Flexível Percentual'!$D$2:$D$745,'Contrato Flexível Prioridade'!G672)+SUMIFS('Contrato Firme'!N$2:N$745,'Contrato Firme'!$C$2:$C$745,'Contrato Flexível Prioridade'!F672,'Contrato Flexível Percentual'!$D$2:$D$745,'Contrato Flexível Prioridade'!G672)+'Tela de entrada'!$O$13+'Tela de entrada'!$S$13</f>
        <v>24.4</v>
      </c>
      <c r="M672" s="1">
        <f t="shared" si="63"/>
        <v>22.6</v>
      </c>
      <c r="N672" s="1">
        <f>IF(D672=1,'Tela de entrada'!$O$14-'Tela de entrada'!$O$13,'Tela de entrada'!$S$14-'Tela de entrada'!$S$13)</f>
        <v>15</v>
      </c>
      <c r="O672" s="1">
        <f t="shared" si="64"/>
        <v>22.6</v>
      </c>
      <c r="P672" s="1">
        <f t="shared" si="65"/>
        <v>15</v>
      </c>
      <c r="Q672" s="1">
        <f>IF(D672=1,'Tela de entrada'!$O$13+P672,'Tela de entrada'!$S$13+P672)</f>
        <v>15</v>
      </c>
    </row>
    <row r="673" spans="1:17" x14ac:dyDescent="0.25">
      <c r="A673" t="str">
        <f t="shared" si="66"/>
        <v>Contrato 1</v>
      </c>
      <c r="B673" t="str">
        <f t="shared" si="67"/>
        <v>Contrato 1672</v>
      </c>
      <c r="C673">
        <v>1</v>
      </c>
      <c r="D673">
        <v>1</v>
      </c>
      <c r="E673">
        <f>IF(AND(A673='Tela de entrada'!$R$12,'Tela de entrada'!$S$15=1),1,IF(AND(A673='Tela de entrada'!$R$12,'Tela de entrada'!$S$15="",'Tela de entrada'!$O$15=2),1,IF(AND('Tela de entrada'!$R$12='Contrato Flexível Prioridade'!A673,'Tela de entrada'!$S$15="",'Tela de entrada'!$O$15=""),2,IF(AND(A673='Tela de entrada'!$N$12,'Tela de entrada'!$O$15=1),1,IF(AND('Tela de entrada'!$N$12='Contrato Flexível Prioridade'!A673,'Tela de entrada'!$O$15=2),2,IF(AND('Tela de entrada'!$N$12='Contrato Flexível Prioridade'!A673,'Tela de entrada'!$O$15="",'Tela de entrada'!$S$15&lt;&gt;1),1,IF(AND('Tela de entrada'!$N$12='Contrato Flexível Prioridade'!A673,'Tela de entrada'!$S$15=""),1,2)))))))</f>
        <v>1</v>
      </c>
      <c r="F673">
        <v>1</v>
      </c>
      <c r="G673">
        <v>672</v>
      </c>
      <c r="H673">
        <v>1</v>
      </c>
      <c r="I673" s="1">
        <f>INDEX('Tela de entrada'!$C$20:$C$763,MATCH(G673,'Tela de entrada'!$B$20:$B$763,0),1)</f>
        <v>44</v>
      </c>
      <c r="J673">
        <v>0</v>
      </c>
      <c r="K673">
        <f t="shared" si="62"/>
        <v>44</v>
      </c>
      <c r="L673" s="1">
        <f>SUMIFS('Contrato Flexível Percentual'!$R$2:$R$745,'Contrato Flexível Percentual'!$C$2:$C$745,'Contrato Flexível Prioridade'!F673,'Contrato Flexível Percentual'!$D$2:$D$745,'Contrato Flexível Prioridade'!G673)+SUMIFS('Contrato Firme'!N$2:N$745,'Contrato Firme'!$C$2:$C$745,'Contrato Flexível Prioridade'!F673,'Contrato Flexível Percentual'!$D$2:$D$745,'Contrato Flexível Prioridade'!G673)+'Tela de entrada'!$O$13+'Tela de entrada'!$S$13</f>
        <v>23.8</v>
      </c>
      <c r="M673" s="1">
        <f t="shared" si="63"/>
        <v>20.2</v>
      </c>
      <c r="N673" s="1">
        <f>IF(D673=1,'Tela de entrada'!$O$14-'Tela de entrada'!$O$13,'Tela de entrada'!$S$14-'Tela de entrada'!$S$13)</f>
        <v>15</v>
      </c>
      <c r="O673" s="1">
        <f t="shared" si="64"/>
        <v>20.2</v>
      </c>
      <c r="P673" s="1">
        <f t="shared" si="65"/>
        <v>15</v>
      </c>
      <c r="Q673" s="1">
        <f>IF(D673=1,'Tela de entrada'!$O$13+P673,'Tela de entrada'!$S$13+P673)</f>
        <v>15</v>
      </c>
    </row>
    <row r="674" spans="1:17" x14ac:dyDescent="0.25">
      <c r="A674" t="str">
        <f t="shared" si="66"/>
        <v>Contrato 1</v>
      </c>
      <c r="B674" t="str">
        <f t="shared" si="67"/>
        <v>Contrato 1673</v>
      </c>
      <c r="C674">
        <v>1</v>
      </c>
      <c r="D674">
        <v>1</v>
      </c>
      <c r="E674">
        <f>IF(AND(A674='Tela de entrada'!$R$12,'Tela de entrada'!$S$15=1),1,IF(AND(A674='Tela de entrada'!$R$12,'Tela de entrada'!$S$15="",'Tela de entrada'!$O$15=2),1,IF(AND('Tela de entrada'!$R$12='Contrato Flexível Prioridade'!A674,'Tela de entrada'!$S$15="",'Tela de entrada'!$O$15=""),2,IF(AND(A674='Tela de entrada'!$N$12,'Tela de entrada'!$O$15=1),1,IF(AND('Tela de entrada'!$N$12='Contrato Flexível Prioridade'!A674,'Tela de entrada'!$O$15=2),2,IF(AND('Tela de entrada'!$N$12='Contrato Flexível Prioridade'!A674,'Tela de entrada'!$O$15="",'Tela de entrada'!$S$15&lt;&gt;1),1,IF(AND('Tela de entrada'!$N$12='Contrato Flexível Prioridade'!A674,'Tela de entrada'!$S$15=""),1,2)))))))</f>
        <v>1</v>
      </c>
      <c r="F674">
        <v>1</v>
      </c>
      <c r="G674">
        <v>673</v>
      </c>
      <c r="H674">
        <v>1</v>
      </c>
      <c r="I674" s="1">
        <f>INDEX('Tela de entrada'!$C$20:$C$763,MATCH(G674,'Tela de entrada'!$B$20:$B$763,0),1)</f>
        <v>37</v>
      </c>
      <c r="J674">
        <v>0</v>
      </c>
      <c r="K674">
        <f t="shared" si="62"/>
        <v>37</v>
      </c>
      <c r="L674" s="1">
        <f>SUMIFS('Contrato Flexível Percentual'!$R$2:$R$745,'Contrato Flexível Percentual'!$C$2:$C$745,'Contrato Flexível Prioridade'!F674,'Contrato Flexível Percentual'!$D$2:$D$745,'Contrato Flexível Prioridade'!G674)+SUMIFS('Contrato Firme'!N$2:N$745,'Contrato Firme'!$C$2:$C$745,'Contrato Flexível Prioridade'!F674,'Contrato Flexível Percentual'!$D$2:$D$745,'Contrato Flexível Prioridade'!G674)+'Tela de entrada'!$O$13+'Tela de entrada'!$S$13</f>
        <v>21.244717013559111</v>
      </c>
      <c r="M674" s="1">
        <f t="shared" si="63"/>
        <v>15.755282986440889</v>
      </c>
      <c r="N674" s="1">
        <f>IF(D674=1,'Tela de entrada'!$O$14-'Tela de entrada'!$O$13,'Tela de entrada'!$S$14-'Tela de entrada'!$S$13)</f>
        <v>15</v>
      </c>
      <c r="O674" s="1">
        <f t="shared" si="64"/>
        <v>15.755282986440889</v>
      </c>
      <c r="P674" s="1">
        <f t="shared" si="65"/>
        <v>15</v>
      </c>
      <c r="Q674" s="1">
        <f>IF(D674=1,'Tela de entrada'!$O$13+P674,'Tela de entrada'!$S$13+P674)</f>
        <v>15</v>
      </c>
    </row>
    <row r="675" spans="1:17" x14ac:dyDescent="0.25">
      <c r="A675" t="str">
        <f t="shared" si="66"/>
        <v>Contrato 1</v>
      </c>
      <c r="B675" t="str">
        <f t="shared" si="67"/>
        <v>Contrato 1674</v>
      </c>
      <c r="C675">
        <v>1</v>
      </c>
      <c r="D675">
        <v>1</v>
      </c>
      <c r="E675">
        <f>IF(AND(A675='Tela de entrada'!$R$12,'Tela de entrada'!$S$15=1),1,IF(AND(A675='Tela de entrada'!$R$12,'Tela de entrada'!$S$15="",'Tela de entrada'!$O$15=2),1,IF(AND('Tela de entrada'!$R$12='Contrato Flexível Prioridade'!A675,'Tela de entrada'!$S$15="",'Tela de entrada'!$O$15=""),2,IF(AND(A675='Tela de entrada'!$N$12,'Tela de entrada'!$O$15=1),1,IF(AND('Tela de entrada'!$N$12='Contrato Flexível Prioridade'!A675,'Tela de entrada'!$O$15=2),2,IF(AND('Tela de entrada'!$N$12='Contrato Flexível Prioridade'!A675,'Tela de entrada'!$O$15="",'Tela de entrada'!$S$15&lt;&gt;1),1,IF(AND('Tela de entrada'!$N$12='Contrato Flexível Prioridade'!A675,'Tela de entrada'!$S$15=""),1,2)))))))</f>
        <v>1</v>
      </c>
      <c r="F675">
        <v>1</v>
      </c>
      <c r="G675">
        <v>674</v>
      </c>
      <c r="H675">
        <v>1</v>
      </c>
      <c r="I675" s="1">
        <f>INDEX('Tela de entrada'!$C$20:$C$763,MATCH(G675,'Tela de entrada'!$B$20:$B$763,0),1)</f>
        <v>29</v>
      </c>
      <c r="J675">
        <v>0</v>
      </c>
      <c r="K675">
        <f t="shared" si="62"/>
        <v>29</v>
      </c>
      <c r="L675" s="1">
        <f>SUMIFS('Contrato Flexível Percentual'!$R$2:$R$745,'Contrato Flexível Percentual'!$C$2:$C$745,'Contrato Flexível Prioridade'!F675,'Contrato Flexível Percentual'!$D$2:$D$745,'Contrato Flexível Prioridade'!G675)+SUMIFS('Contrato Firme'!N$2:N$745,'Contrato Firme'!$C$2:$C$745,'Contrato Flexível Prioridade'!F675,'Contrato Flexível Percentual'!$D$2:$D$745,'Contrato Flexível Prioridade'!G675)+'Tela de entrada'!$O$13+'Tela de entrada'!$S$13</f>
        <v>16.863064774361622</v>
      </c>
      <c r="M675" s="1">
        <f t="shared" si="63"/>
        <v>12.136935225638378</v>
      </c>
      <c r="N675" s="1">
        <f>IF(D675=1,'Tela de entrada'!$O$14-'Tela de entrada'!$O$13,'Tela de entrada'!$S$14-'Tela de entrada'!$S$13)</f>
        <v>15</v>
      </c>
      <c r="O675" s="1">
        <f t="shared" si="64"/>
        <v>12.136935225638378</v>
      </c>
      <c r="P675" s="1">
        <f t="shared" si="65"/>
        <v>12.136935225638378</v>
      </c>
      <c r="Q675" s="1">
        <f>IF(D675=1,'Tela de entrada'!$O$13+P675,'Tela de entrada'!$S$13+P675)</f>
        <v>12.136935225638378</v>
      </c>
    </row>
    <row r="676" spans="1:17" x14ac:dyDescent="0.25">
      <c r="A676" t="str">
        <f t="shared" si="66"/>
        <v>Contrato 1</v>
      </c>
      <c r="B676" t="str">
        <f t="shared" si="67"/>
        <v>Contrato 1675</v>
      </c>
      <c r="C676">
        <v>1</v>
      </c>
      <c r="D676">
        <v>1</v>
      </c>
      <c r="E676">
        <f>IF(AND(A676='Tela de entrada'!$R$12,'Tela de entrada'!$S$15=1),1,IF(AND(A676='Tela de entrada'!$R$12,'Tela de entrada'!$S$15="",'Tela de entrada'!$O$15=2),1,IF(AND('Tela de entrada'!$R$12='Contrato Flexível Prioridade'!A676,'Tela de entrada'!$S$15="",'Tela de entrada'!$O$15=""),2,IF(AND(A676='Tela de entrada'!$N$12,'Tela de entrada'!$O$15=1),1,IF(AND('Tela de entrada'!$N$12='Contrato Flexível Prioridade'!A676,'Tela de entrada'!$O$15=2),2,IF(AND('Tela de entrada'!$N$12='Contrato Flexível Prioridade'!A676,'Tela de entrada'!$O$15="",'Tela de entrada'!$S$15&lt;&gt;1),1,IF(AND('Tela de entrada'!$N$12='Contrato Flexível Prioridade'!A676,'Tela de entrada'!$S$15=""),1,2)))))))</f>
        <v>1</v>
      </c>
      <c r="F676">
        <v>1</v>
      </c>
      <c r="G676">
        <v>675</v>
      </c>
      <c r="H676">
        <v>1</v>
      </c>
      <c r="I676" s="1">
        <f>INDEX('Tela de entrada'!$C$20:$C$763,MATCH(G676,'Tela de entrada'!$B$20:$B$763,0),1)</f>
        <v>13</v>
      </c>
      <c r="J676">
        <v>0</v>
      </c>
      <c r="K676">
        <f t="shared" si="62"/>
        <v>13</v>
      </c>
      <c r="L676" s="1">
        <f>SUMIFS('Contrato Flexível Percentual'!$R$2:$R$745,'Contrato Flexível Percentual'!$C$2:$C$745,'Contrato Flexível Prioridade'!F676,'Contrato Flexível Percentual'!$D$2:$D$745,'Contrato Flexível Prioridade'!G676)+SUMIFS('Contrato Firme'!N$2:N$745,'Contrato Firme'!$C$2:$C$745,'Contrato Flexível Prioridade'!F676,'Contrato Flexível Percentual'!$D$2:$D$745,'Contrato Flexível Prioridade'!G676)+'Tela de entrada'!$O$13+'Tela de entrada'!$S$13</f>
        <v>8.0997602959666555</v>
      </c>
      <c r="M676" s="1">
        <f t="shared" si="63"/>
        <v>4.9002397040333445</v>
      </c>
      <c r="N676" s="1">
        <f>IF(D676=1,'Tela de entrada'!$O$14-'Tela de entrada'!$O$13,'Tela de entrada'!$S$14-'Tela de entrada'!$S$13)</f>
        <v>15</v>
      </c>
      <c r="O676" s="1">
        <f t="shared" si="64"/>
        <v>4.9002397040333445</v>
      </c>
      <c r="P676" s="1">
        <f t="shared" si="65"/>
        <v>4.9002397040333445</v>
      </c>
      <c r="Q676" s="1">
        <f>IF(D676=1,'Tela de entrada'!$O$13+P676,'Tela de entrada'!$S$13+P676)</f>
        <v>4.9002397040333445</v>
      </c>
    </row>
    <row r="677" spans="1:17" x14ac:dyDescent="0.25">
      <c r="A677" t="str">
        <f t="shared" si="66"/>
        <v>Contrato 1</v>
      </c>
      <c r="B677" t="str">
        <f t="shared" si="67"/>
        <v>Contrato 1676</v>
      </c>
      <c r="C677">
        <v>1</v>
      </c>
      <c r="D677">
        <v>1</v>
      </c>
      <c r="E677">
        <f>IF(AND(A677='Tela de entrada'!$R$12,'Tela de entrada'!$S$15=1),1,IF(AND(A677='Tela de entrada'!$R$12,'Tela de entrada'!$S$15="",'Tela de entrada'!$O$15=2),1,IF(AND('Tela de entrada'!$R$12='Contrato Flexível Prioridade'!A677,'Tela de entrada'!$S$15="",'Tela de entrada'!$O$15=""),2,IF(AND(A677='Tela de entrada'!$N$12,'Tela de entrada'!$O$15=1),1,IF(AND('Tela de entrada'!$N$12='Contrato Flexível Prioridade'!A677,'Tela de entrada'!$O$15=2),2,IF(AND('Tela de entrada'!$N$12='Contrato Flexível Prioridade'!A677,'Tela de entrada'!$O$15="",'Tela de entrada'!$S$15&lt;&gt;1),1,IF(AND('Tela de entrada'!$N$12='Contrato Flexível Prioridade'!A677,'Tela de entrada'!$S$15=""),1,2)))))))</f>
        <v>1</v>
      </c>
      <c r="F677">
        <v>1</v>
      </c>
      <c r="G677">
        <v>676</v>
      </c>
      <c r="H677">
        <v>1</v>
      </c>
      <c r="I677" s="1">
        <f>INDEX('Tela de entrada'!$C$20:$C$763,MATCH(G677,'Tela de entrada'!$B$20:$B$763,0),1)</f>
        <v>6</v>
      </c>
      <c r="J677">
        <v>0</v>
      </c>
      <c r="K677">
        <f t="shared" si="62"/>
        <v>6</v>
      </c>
      <c r="L677" s="1">
        <f>SUMIFS('Contrato Flexível Percentual'!$R$2:$R$745,'Contrato Flexível Percentual'!$C$2:$C$745,'Contrato Flexível Prioridade'!F677,'Contrato Flexível Percentual'!$D$2:$D$745,'Contrato Flexível Prioridade'!G677)+SUMIFS('Contrato Firme'!N$2:N$745,'Contrato Firme'!$C$2:$C$745,'Contrato Flexível Prioridade'!F677,'Contrato Flexível Percentual'!$D$2:$D$745,'Contrato Flexível Prioridade'!G677)+'Tela de entrada'!$O$13+'Tela de entrada'!$S$13</f>
        <v>4.9836603258165946</v>
      </c>
      <c r="M677" s="1">
        <f t="shared" si="63"/>
        <v>1.0163396741834054</v>
      </c>
      <c r="N677" s="1">
        <f>IF(D677=1,'Tela de entrada'!$O$14-'Tela de entrada'!$O$13,'Tela de entrada'!$S$14-'Tela de entrada'!$S$13)</f>
        <v>15</v>
      </c>
      <c r="O677" s="1">
        <f t="shared" si="64"/>
        <v>1.0163396741834054</v>
      </c>
      <c r="P677" s="1">
        <f t="shared" si="65"/>
        <v>1.0163396741834054</v>
      </c>
      <c r="Q677" s="1">
        <f>IF(D677=1,'Tela de entrada'!$O$13+P677,'Tela de entrada'!$S$13+P677)</f>
        <v>1.0163396741834054</v>
      </c>
    </row>
    <row r="678" spans="1:17" x14ac:dyDescent="0.25">
      <c r="A678" t="str">
        <f t="shared" si="66"/>
        <v>Contrato 1</v>
      </c>
      <c r="B678" t="str">
        <f t="shared" si="67"/>
        <v>Contrato 1677</v>
      </c>
      <c r="C678">
        <v>1</v>
      </c>
      <c r="D678">
        <v>1</v>
      </c>
      <c r="E678">
        <f>IF(AND(A678='Tela de entrada'!$R$12,'Tela de entrada'!$S$15=1),1,IF(AND(A678='Tela de entrada'!$R$12,'Tela de entrada'!$S$15="",'Tela de entrada'!$O$15=2),1,IF(AND('Tela de entrada'!$R$12='Contrato Flexível Prioridade'!A678,'Tela de entrada'!$S$15="",'Tela de entrada'!$O$15=""),2,IF(AND(A678='Tela de entrada'!$N$12,'Tela de entrada'!$O$15=1),1,IF(AND('Tela de entrada'!$N$12='Contrato Flexível Prioridade'!A678,'Tela de entrada'!$O$15=2),2,IF(AND('Tela de entrada'!$N$12='Contrato Flexível Prioridade'!A678,'Tela de entrada'!$O$15="",'Tela de entrada'!$S$15&lt;&gt;1),1,IF(AND('Tela de entrada'!$N$12='Contrato Flexível Prioridade'!A678,'Tela de entrada'!$S$15=""),1,2)))))))</f>
        <v>1</v>
      </c>
      <c r="F678">
        <v>1</v>
      </c>
      <c r="G678">
        <v>677</v>
      </c>
      <c r="H678">
        <v>1</v>
      </c>
      <c r="I678" s="1">
        <f>INDEX('Tela de entrada'!$C$20:$C$763,MATCH(G678,'Tela de entrada'!$B$20:$B$763,0),1)</f>
        <v>24</v>
      </c>
      <c r="J678">
        <v>0</v>
      </c>
      <c r="K678">
        <f t="shared" si="62"/>
        <v>24</v>
      </c>
      <c r="L678" s="1">
        <f>SUMIFS('Contrato Flexível Percentual'!$R$2:$R$745,'Contrato Flexível Percentual'!$C$2:$C$745,'Contrato Flexível Prioridade'!F678,'Contrato Flexível Percentual'!$D$2:$D$745,'Contrato Flexível Prioridade'!G678)+SUMIFS('Contrato Firme'!N$2:N$745,'Contrato Firme'!$C$2:$C$745,'Contrato Flexível Prioridade'!F678,'Contrato Flexível Percentual'!$D$2:$D$745,'Contrato Flexível Prioridade'!G678)+'Tela de entrada'!$O$13+'Tela de entrada'!$S$13</f>
        <v>14.124532124863197</v>
      </c>
      <c r="M678" s="1">
        <f t="shared" si="63"/>
        <v>9.8754678751368026</v>
      </c>
      <c r="N678" s="1">
        <f>IF(D678=1,'Tela de entrada'!$O$14-'Tela de entrada'!$O$13,'Tela de entrada'!$S$14-'Tela de entrada'!$S$13)</f>
        <v>15</v>
      </c>
      <c r="O678" s="1">
        <f t="shared" si="64"/>
        <v>9.8754678751368026</v>
      </c>
      <c r="P678" s="1">
        <f t="shared" si="65"/>
        <v>9.8754678751368026</v>
      </c>
      <c r="Q678" s="1">
        <f>IF(D678=1,'Tela de entrada'!$O$13+P678,'Tela de entrada'!$S$13+P678)</f>
        <v>9.8754678751368026</v>
      </c>
    </row>
    <row r="679" spans="1:17" x14ac:dyDescent="0.25">
      <c r="A679" t="str">
        <f t="shared" si="66"/>
        <v>Contrato 1</v>
      </c>
      <c r="B679" t="str">
        <f t="shared" si="67"/>
        <v>Contrato 1678</v>
      </c>
      <c r="C679">
        <v>1</v>
      </c>
      <c r="D679">
        <v>1</v>
      </c>
      <c r="E679">
        <f>IF(AND(A679='Tela de entrada'!$R$12,'Tela de entrada'!$S$15=1),1,IF(AND(A679='Tela de entrada'!$R$12,'Tela de entrada'!$S$15="",'Tela de entrada'!$O$15=2),1,IF(AND('Tela de entrada'!$R$12='Contrato Flexível Prioridade'!A679,'Tela de entrada'!$S$15="",'Tela de entrada'!$O$15=""),2,IF(AND(A679='Tela de entrada'!$N$12,'Tela de entrada'!$O$15=1),1,IF(AND('Tela de entrada'!$N$12='Contrato Flexível Prioridade'!A679,'Tela de entrada'!$O$15=2),2,IF(AND('Tela de entrada'!$N$12='Contrato Flexível Prioridade'!A679,'Tela de entrada'!$O$15="",'Tela de entrada'!$S$15&lt;&gt;1),1,IF(AND('Tela de entrada'!$N$12='Contrato Flexível Prioridade'!A679,'Tela de entrada'!$S$15=""),1,2)))))))</f>
        <v>1</v>
      </c>
      <c r="F679">
        <v>1</v>
      </c>
      <c r="G679">
        <v>678</v>
      </c>
      <c r="H679">
        <v>1</v>
      </c>
      <c r="I679" s="1">
        <f>INDEX('Tela de entrada'!$C$20:$C$763,MATCH(G679,'Tela de entrada'!$B$20:$B$763,0),1)</f>
        <v>14</v>
      </c>
      <c r="J679">
        <v>0</v>
      </c>
      <c r="K679">
        <f t="shared" si="62"/>
        <v>14</v>
      </c>
      <c r="L679" s="1">
        <f>SUMIFS('Contrato Flexível Percentual'!$R$2:$R$745,'Contrato Flexível Percentual'!$C$2:$C$745,'Contrato Flexível Prioridade'!F679,'Contrato Flexível Percentual'!$D$2:$D$745,'Contrato Flexível Prioridade'!G679)+SUMIFS('Contrato Firme'!N$2:N$745,'Contrato Firme'!$C$2:$C$745,'Contrato Flexível Prioridade'!F679,'Contrato Flexível Percentual'!$D$2:$D$745,'Contrato Flexível Prioridade'!G679)+'Tela de entrada'!$O$13+'Tela de entrada'!$S$13</f>
        <v>8.6474668258663421</v>
      </c>
      <c r="M679" s="1">
        <f t="shared" si="63"/>
        <v>5.3525331741336579</v>
      </c>
      <c r="N679" s="1">
        <f>IF(D679=1,'Tela de entrada'!$O$14-'Tela de entrada'!$O$13,'Tela de entrada'!$S$14-'Tela de entrada'!$S$13)</f>
        <v>15</v>
      </c>
      <c r="O679" s="1">
        <f t="shared" si="64"/>
        <v>5.3525331741336579</v>
      </c>
      <c r="P679" s="1">
        <f t="shared" si="65"/>
        <v>5.3525331741336579</v>
      </c>
      <c r="Q679" s="1">
        <f>IF(D679=1,'Tela de entrada'!$O$13+P679,'Tela de entrada'!$S$13+P679)</f>
        <v>5.3525331741336579</v>
      </c>
    </row>
    <row r="680" spans="1:17" x14ac:dyDescent="0.25">
      <c r="A680" t="str">
        <f t="shared" si="66"/>
        <v>Contrato 1</v>
      </c>
      <c r="B680" t="str">
        <f t="shared" si="67"/>
        <v>Contrato 1679</v>
      </c>
      <c r="C680">
        <v>1</v>
      </c>
      <c r="D680">
        <v>1</v>
      </c>
      <c r="E680">
        <f>IF(AND(A680='Tela de entrada'!$R$12,'Tela de entrada'!$S$15=1),1,IF(AND(A680='Tela de entrada'!$R$12,'Tela de entrada'!$S$15="",'Tela de entrada'!$O$15=2),1,IF(AND('Tela de entrada'!$R$12='Contrato Flexível Prioridade'!A680,'Tela de entrada'!$S$15="",'Tela de entrada'!$O$15=""),2,IF(AND(A680='Tela de entrada'!$N$12,'Tela de entrada'!$O$15=1),1,IF(AND('Tela de entrada'!$N$12='Contrato Flexível Prioridade'!A680,'Tela de entrada'!$O$15=2),2,IF(AND('Tela de entrada'!$N$12='Contrato Flexível Prioridade'!A680,'Tela de entrada'!$O$15="",'Tela de entrada'!$S$15&lt;&gt;1),1,IF(AND('Tela de entrada'!$N$12='Contrato Flexível Prioridade'!A680,'Tela de entrada'!$S$15=""),1,2)))))))</f>
        <v>1</v>
      </c>
      <c r="F680">
        <v>1</v>
      </c>
      <c r="G680">
        <v>679</v>
      </c>
      <c r="H680">
        <v>1</v>
      </c>
      <c r="I680" s="1">
        <f>INDEX('Tela de entrada'!$C$20:$C$763,MATCH(G680,'Tela de entrada'!$B$20:$B$763,0),1)</f>
        <v>15</v>
      </c>
      <c r="J680">
        <v>0</v>
      </c>
      <c r="K680">
        <f t="shared" si="62"/>
        <v>15</v>
      </c>
      <c r="L680" s="1">
        <f>SUMIFS('Contrato Flexível Percentual'!$R$2:$R$745,'Contrato Flexível Percentual'!$C$2:$C$745,'Contrato Flexível Prioridade'!F680,'Contrato Flexível Percentual'!$D$2:$D$745,'Contrato Flexível Prioridade'!G680)+SUMIFS('Contrato Firme'!N$2:N$745,'Contrato Firme'!$C$2:$C$745,'Contrato Flexível Prioridade'!F680,'Contrato Flexível Percentual'!$D$2:$D$745,'Contrato Flexível Prioridade'!G680)+'Tela de entrada'!$O$13+'Tela de entrada'!$S$13</f>
        <v>9.1951733557660269</v>
      </c>
      <c r="M680" s="1">
        <f t="shared" si="63"/>
        <v>5.8048266442339731</v>
      </c>
      <c r="N680" s="1">
        <f>IF(D680=1,'Tela de entrada'!$O$14-'Tela de entrada'!$O$13,'Tela de entrada'!$S$14-'Tela de entrada'!$S$13)</f>
        <v>15</v>
      </c>
      <c r="O680" s="1">
        <f t="shared" si="64"/>
        <v>5.8048266442339731</v>
      </c>
      <c r="P680" s="1">
        <f t="shared" si="65"/>
        <v>5.8048266442339731</v>
      </c>
      <c r="Q680" s="1">
        <f>IF(D680=1,'Tela de entrada'!$O$13+P680,'Tela de entrada'!$S$13+P680)</f>
        <v>5.8048266442339731</v>
      </c>
    </row>
    <row r="681" spans="1:17" x14ac:dyDescent="0.25">
      <c r="A681" t="str">
        <f t="shared" si="66"/>
        <v>Contrato 1</v>
      </c>
      <c r="B681" t="str">
        <f t="shared" si="67"/>
        <v>Contrato 1680</v>
      </c>
      <c r="C681">
        <v>1</v>
      </c>
      <c r="D681">
        <v>1</v>
      </c>
      <c r="E681">
        <f>IF(AND(A681='Tela de entrada'!$R$12,'Tela de entrada'!$S$15=1),1,IF(AND(A681='Tela de entrada'!$R$12,'Tela de entrada'!$S$15="",'Tela de entrada'!$O$15=2),1,IF(AND('Tela de entrada'!$R$12='Contrato Flexível Prioridade'!A681,'Tela de entrada'!$S$15="",'Tela de entrada'!$O$15=""),2,IF(AND(A681='Tela de entrada'!$N$12,'Tela de entrada'!$O$15=1),1,IF(AND('Tela de entrada'!$N$12='Contrato Flexível Prioridade'!A681,'Tela de entrada'!$O$15=2),2,IF(AND('Tela de entrada'!$N$12='Contrato Flexível Prioridade'!A681,'Tela de entrada'!$O$15="",'Tela de entrada'!$S$15&lt;&gt;1),1,IF(AND('Tela de entrada'!$N$12='Contrato Flexível Prioridade'!A681,'Tela de entrada'!$S$15=""),1,2)))))))</f>
        <v>1</v>
      </c>
      <c r="F681">
        <v>1</v>
      </c>
      <c r="G681">
        <v>680</v>
      </c>
      <c r="H681">
        <v>1</v>
      </c>
      <c r="I681" s="1">
        <f>INDEX('Tela de entrada'!$C$20:$C$763,MATCH(G681,'Tela de entrada'!$B$20:$B$763,0),1)</f>
        <v>43</v>
      </c>
      <c r="J681">
        <v>0</v>
      </c>
      <c r="K681">
        <f t="shared" si="62"/>
        <v>43</v>
      </c>
      <c r="L681" s="1">
        <f>SUMIFS('Contrato Flexível Percentual'!$R$2:$R$745,'Contrato Flexível Percentual'!$C$2:$C$745,'Contrato Flexível Prioridade'!F681,'Contrato Flexível Percentual'!$D$2:$D$745,'Contrato Flexível Prioridade'!G681)+SUMIFS('Contrato Firme'!N$2:N$745,'Contrato Firme'!$C$2:$C$745,'Contrato Flexível Prioridade'!F681,'Contrato Flexível Percentual'!$D$2:$D$745,'Contrato Flexível Prioridade'!G681)+'Tela de entrada'!$O$13+'Tela de entrada'!$S$13</f>
        <v>23.6</v>
      </c>
      <c r="M681" s="1">
        <f t="shared" si="63"/>
        <v>19.399999999999999</v>
      </c>
      <c r="N681" s="1">
        <f>IF(D681=1,'Tela de entrada'!$O$14-'Tela de entrada'!$O$13,'Tela de entrada'!$S$14-'Tela de entrada'!$S$13)</f>
        <v>15</v>
      </c>
      <c r="O681" s="1">
        <f t="shared" si="64"/>
        <v>19.399999999999999</v>
      </c>
      <c r="P681" s="1">
        <f t="shared" si="65"/>
        <v>15</v>
      </c>
      <c r="Q681" s="1">
        <f>IF(D681=1,'Tela de entrada'!$O$13+P681,'Tela de entrada'!$S$13+P681)</f>
        <v>15</v>
      </c>
    </row>
    <row r="682" spans="1:17" x14ac:dyDescent="0.25">
      <c r="A682" t="str">
        <f t="shared" si="66"/>
        <v>Contrato 1</v>
      </c>
      <c r="B682" t="str">
        <f t="shared" si="67"/>
        <v>Contrato 1681</v>
      </c>
      <c r="C682">
        <v>1</v>
      </c>
      <c r="D682">
        <v>1</v>
      </c>
      <c r="E682">
        <f>IF(AND(A682='Tela de entrada'!$R$12,'Tela de entrada'!$S$15=1),1,IF(AND(A682='Tela de entrada'!$R$12,'Tela de entrada'!$S$15="",'Tela de entrada'!$O$15=2),1,IF(AND('Tela de entrada'!$R$12='Contrato Flexível Prioridade'!A682,'Tela de entrada'!$S$15="",'Tela de entrada'!$O$15=""),2,IF(AND(A682='Tela de entrada'!$N$12,'Tela de entrada'!$O$15=1),1,IF(AND('Tela de entrada'!$N$12='Contrato Flexível Prioridade'!A682,'Tela de entrada'!$O$15=2),2,IF(AND('Tela de entrada'!$N$12='Contrato Flexível Prioridade'!A682,'Tela de entrada'!$O$15="",'Tela de entrada'!$S$15&lt;&gt;1),1,IF(AND('Tela de entrada'!$N$12='Contrato Flexível Prioridade'!A682,'Tela de entrada'!$S$15=""),1,2)))))))</f>
        <v>1</v>
      </c>
      <c r="F682">
        <v>1</v>
      </c>
      <c r="G682">
        <v>681</v>
      </c>
      <c r="H682">
        <v>1</v>
      </c>
      <c r="I682" s="1">
        <f>INDEX('Tela de entrada'!$C$20:$C$763,MATCH(G682,'Tela de entrada'!$B$20:$B$763,0),1)</f>
        <v>16</v>
      </c>
      <c r="J682">
        <v>0</v>
      </c>
      <c r="K682">
        <f t="shared" si="62"/>
        <v>16</v>
      </c>
      <c r="L682" s="1">
        <f>SUMIFS('Contrato Flexível Percentual'!$R$2:$R$745,'Contrato Flexível Percentual'!$C$2:$C$745,'Contrato Flexível Prioridade'!F682,'Contrato Flexível Percentual'!$D$2:$D$745,'Contrato Flexível Prioridade'!G682)+SUMIFS('Contrato Firme'!N$2:N$745,'Contrato Firme'!$C$2:$C$745,'Contrato Flexível Prioridade'!F682,'Contrato Flexível Percentual'!$D$2:$D$745,'Contrato Flexível Prioridade'!G682)+'Tela de entrada'!$O$13+'Tela de entrada'!$S$13</f>
        <v>9.7428798856657117</v>
      </c>
      <c r="M682" s="1">
        <f t="shared" si="63"/>
        <v>6.2571201143342883</v>
      </c>
      <c r="N682" s="1">
        <f>IF(D682=1,'Tela de entrada'!$O$14-'Tela de entrada'!$O$13,'Tela de entrada'!$S$14-'Tela de entrada'!$S$13)</f>
        <v>15</v>
      </c>
      <c r="O682" s="1">
        <f t="shared" si="64"/>
        <v>6.2571201143342883</v>
      </c>
      <c r="P682" s="1">
        <f t="shared" si="65"/>
        <v>6.2571201143342883</v>
      </c>
      <c r="Q682" s="1">
        <f>IF(D682=1,'Tela de entrada'!$O$13+P682,'Tela de entrada'!$S$13+P682)</f>
        <v>6.2571201143342883</v>
      </c>
    </row>
    <row r="683" spans="1:17" x14ac:dyDescent="0.25">
      <c r="A683" t="str">
        <f t="shared" si="66"/>
        <v>Contrato 1</v>
      </c>
      <c r="B683" t="str">
        <f t="shared" si="67"/>
        <v>Contrato 1682</v>
      </c>
      <c r="C683">
        <v>1</v>
      </c>
      <c r="D683">
        <v>1</v>
      </c>
      <c r="E683">
        <f>IF(AND(A683='Tela de entrada'!$R$12,'Tela de entrada'!$S$15=1),1,IF(AND(A683='Tela de entrada'!$R$12,'Tela de entrada'!$S$15="",'Tela de entrada'!$O$15=2),1,IF(AND('Tela de entrada'!$R$12='Contrato Flexível Prioridade'!A683,'Tela de entrada'!$S$15="",'Tela de entrada'!$O$15=""),2,IF(AND(A683='Tela de entrada'!$N$12,'Tela de entrada'!$O$15=1),1,IF(AND('Tela de entrada'!$N$12='Contrato Flexível Prioridade'!A683,'Tela de entrada'!$O$15=2),2,IF(AND('Tela de entrada'!$N$12='Contrato Flexível Prioridade'!A683,'Tela de entrada'!$O$15="",'Tela de entrada'!$S$15&lt;&gt;1),1,IF(AND('Tela de entrada'!$N$12='Contrato Flexível Prioridade'!A683,'Tela de entrada'!$S$15=""),1,2)))))))</f>
        <v>1</v>
      </c>
      <c r="F683">
        <v>1</v>
      </c>
      <c r="G683">
        <v>682</v>
      </c>
      <c r="H683">
        <v>1</v>
      </c>
      <c r="I683" s="1">
        <f>INDEX('Tela de entrada'!$C$20:$C$763,MATCH(G683,'Tela de entrada'!$B$20:$B$763,0),1)</f>
        <v>17</v>
      </c>
      <c r="J683">
        <v>0</v>
      </c>
      <c r="K683">
        <f t="shared" si="62"/>
        <v>17</v>
      </c>
      <c r="L683" s="1">
        <f>SUMIFS('Contrato Flexível Percentual'!$R$2:$R$745,'Contrato Flexível Percentual'!$C$2:$C$745,'Contrato Flexível Prioridade'!F683,'Contrato Flexível Percentual'!$D$2:$D$745,'Contrato Flexível Prioridade'!G683)+SUMIFS('Contrato Firme'!N$2:N$745,'Contrato Firme'!$C$2:$C$745,'Contrato Flexível Prioridade'!F683,'Contrato Flexível Percentual'!$D$2:$D$745,'Contrato Flexível Prioridade'!G683)+'Tela de entrada'!$O$13+'Tela de entrada'!$S$13</f>
        <v>10.290586415565398</v>
      </c>
      <c r="M683" s="1">
        <f t="shared" si="63"/>
        <v>6.7094135844346017</v>
      </c>
      <c r="N683" s="1">
        <f>IF(D683=1,'Tela de entrada'!$O$14-'Tela de entrada'!$O$13,'Tela de entrada'!$S$14-'Tela de entrada'!$S$13)</f>
        <v>15</v>
      </c>
      <c r="O683" s="1">
        <f t="shared" si="64"/>
        <v>6.7094135844346017</v>
      </c>
      <c r="P683" s="1">
        <f t="shared" si="65"/>
        <v>6.7094135844346017</v>
      </c>
      <c r="Q683" s="1">
        <f>IF(D683=1,'Tela de entrada'!$O$13+P683,'Tela de entrada'!$S$13+P683)</f>
        <v>6.7094135844346017</v>
      </c>
    </row>
    <row r="684" spans="1:17" x14ac:dyDescent="0.25">
      <c r="A684" t="str">
        <f t="shared" si="66"/>
        <v>Contrato 1</v>
      </c>
      <c r="B684" t="str">
        <f t="shared" si="67"/>
        <v>Contrato 1683</v>
      </c>
      <c r="C684">
        <v>1</v>
      </c>
      <c r="D684">
        <v>1</v>
      </c>
      <c r="E684">
        <f>IF(AND(A684='Tela de entrada'!$R$12,'Tela de entrada'!$S$15=1),1,IF(AND(A684='Tela de entrada'!$R$12,'Tela de entrada'!$S$15="",'Tela de entrada'!$O$15=2),1,IF(AND('Tela de entrada'!$R$12='Contrato Flexível Prioridade'!A684,'Tela de entrada'!$S$15="",'Tela de entrada'!$O$15=""),2,IF(AND(A684='Tela de entrada'!$N$12,'Tela de entrada'!$O$15=1),1,IF(AND('Tela de entrada'!$N$12='Contrato Flexível Prioridade'!A684,'Tela de entrada'!$O$15=2),2,IF(AND('Tela de entrada'!$N$12='Contrato Flexível Prioridade'!A684,'Tela de entrada'!$O$15="",'Tela de entrada'!$S$15&lt;&gt;1),1,IF(AND('Tela de entrada'!$N$12='Contrato Flexível Prioridade'!A684,'Tela de entrada'!$S$15=""),1,2)))))))</f>
        <v>1</v>
      </c>
      <c r="F684">
        <v>1</v>
      </c>
      <c r="G684">
        <v>683</v>
      </c>
      <c r="H684">
        <v>1</v>
      </c>
      <c r="I684" s="1">
        <f>INDEX('Tela de entrada'!$C$20:$C$763,MATCH(G684,'Tela de entrada'!$B$20:$B$763,0),1)</f>
        <v>24</v>
      </c>
      <c r="J684">
        <v>0</v>
      </c>
      <c r="K684">
        <f t="shared" si="62"/>
        <v>24</v>
      </c>
      <c r="L684" s="1">
        <f>SUMIFS('Contrato Flexível Percentual'!$R$2:$R$745,'Contrato Flexível Percentual'!$C$2:$C$745,'Contrato Flexível Prioridade'!F684,'Contrato Flexível Percentual'!$D$2:$D$745,'Contrato Flexível Prioridade'!G684)+SUMIFS('Contrato Firme'!N$2:N$745,'Contrato Firme'!$C$2:$C$745,'Contrato Flexível Prioridade'!F684,'Contrato Flexível Percentual'!$D$2:$D$745,'Contrato Flexível Prioridade'!G684)+'Tela de entrada'!$O$13+'Tela de entrada'!$S$13</f>
        <v>14.124532124863197</v>
      </c>
      <c r="M684" s="1">
        <f t="shared" si="63"/>
        <v>9.8754678751368026</v>
      </c>
      <c r="N684" s="1">
        <f>IF(D684=1,'Tela de entrada'!$O$14-'Tela de entrada'!$O$13,'Tela de entrada'!$S$14-'Tela de entrada'!$S$13)</f>
        <v>15</v>
      </c>
      <c r="O684" s="1">
        <f t="shared" si="64"/>
        <v>9.8754678751368026</v>
      </c>
      <c r="P684" s="1">
        <f t="shared" si="65"/>
        <v>9.8754678751368026</v>
      </c>
      <c r="Q684" s="1">
        <f>IF(D684=1,'Tela de entrada'!$O$13+P684,'Tela de entrada'!$S$13+P684)</f>
        <v>9.8754678751368026</v>
      </c>
    </row>
    <row r="685" spans="1:17" x14ac:dyDescent="0.25">
      <c r="A685" t="str">
        <f t="shared" si="66"/>
        <v>Contrato 1</v>
      </c>
      <c r="B685" t="str">
        <f t="shared" si="67"/>
        <v>Contrato 1684</v>
      </c>
      <c r="C685">
        <v>1</v>
      </c>
      <c r="D685">
        <v>1</v>
      </c>
      <c r="E685">
        <f>IF(AND(A685='Tela de entrada'!$R$12,'Tela de entrada'!$S$15=1),1,IF(AND(A685='Tela de entrada'!$R$12,'Tela de entrada'!$S$15="",'Tela de entrada'!$O$15=2),1,IF(AND('Tela de entrada'!$R$12='Contrato Flexível Prioridade'!A685,'Tela de entrada'!$S$15="",'Tela de entrada'!$O$15=""),2,IF(AND(A685='Tela de entrada'!$N$12,'Tela de entrada'!$O$15=1),1,IF(AND('Tela de entrada'!$N$12='Contrato Flexível Prioridade'!A685,'Tela de entrada'!$O$15=2),2,IF(AND('Tela de entrada'!$N$12='Contrato Flexível Prioridade'!A685,'Tela de entrada'!$O$15="",'Tela de entrada'!$S$15&lt;&gt;1),1,IF(AND('Tela de entrada'!$N$12='Contrato Flexível Prioridade'!A685,'Tela de entrada'!$S$15=""),1,2)))))))</f>
        <v>1</v>
      </c>
      <c r="F685">
        <v>1</v>
      </c>
      <c r="G685">
        <v>684</v>
      </c>
      <c r="H685">
        <v>1</v>
      </c>
      <c r="I685" s="1">
        <f>INDEX('Tela de entrada'!$C$20:$C$763,MATCH(G685,'Tela de entrada'!$B$20:$B$763,0),1)</f>
        <v>38</v>
      </c>
      <c r="J685">
        <v>0</v>
      </c>
      <c r="K685">
        <f t="shared" si="62"/>
        <v>38</v>
      </c>
      <c r="L685" s="1">
        <f>SUMIFS('Contrato Flexível Percentual'!$R$2:$R$745,'Contrato Flexível Percentual'!$C$2:$C$745,'Contrato Flexível Prioridade'!F685,'Contrato Flexível Percentual'!$D$2:$D$745,'Contrato Flexível Prioridade'!G685)+SUMIFS('Contrato Firme'!N$2:N$745,'Contrato Firme'!$C$2:$C$745,'Contrato Flexível Prioridade'!F685,'Contrato Flexível Percentual'!$D$2:$D$745,'Contrato Flexível Prioridade'!G685)+'Tela de entrada'!$O$13+'Tela de entrada'!$S$13</f>
        <v>21.792423543458796</v>
      </c>
      <c r="M685" s="1">
        <f t="shared" si="63"/>
        <v>16.207576456541204</v>
      </c>
      <c r="N685" s="1">
        <f>IF(D685=1,'Tela de entrada'!$O$14-'Tela de entrada'!$O$13,'Tela de entrada'!$S$14-'Tela de entrada'!$S$13)</f>
        <v>15</v>
      </c>
      <c r="O685" s="1">
        <f t="shared" si="64"/>
        <v>16.207576456541204</v>
      </c>
      <c r="P685" s="1">
        <f t="shared" si="65"/>
        <v>15</v>
      </c>
      <c r="Q685" s="1">
        <f>IF(D685=1,'Tela de entrada'!$O$13+P685,'Tela de entrada'!$S$13+P685)</f>
        <v>15</v>
      </c>
    </row>
    <row r="686" spans="1:17" x14ac:dyDescent="0.25">
      <c r="A686" t="str">
        <f t="shared" si="66"/>
        <v>Contrato 1</v>
      </c>
      <c r="B686" t="str">
        <f t="shared" si="67"/>
        <v>Contrato 1685</v>
      </c>
      <c r="C686">
        <v>1</v>
      </c>
      <c r="D686">
        <v>1</v>
      </c>
      <c r="E686">
        <f>IF(AND(A686='Tela de entrada'!$R$12,'Tela de entrada'!$S$15=1),1,IF(AND(A686='Tela de entrada'!$R$12,'Tela de entrada'!$S$15="",'Tela de entrada'!$O$15=2),1,IF(AND('Tela de entrada'!$R$12='Contrato Flexível Prioridade'!A686,'Tela de entrada'!$S$15="",'Tela de entrada'!$O$15=""),2,IF(AND(A686='Tela de entrada'!$N$12,'Tela de entrada'!$O$15=1),1,IF(AND('Tela de entrada'!$N$12='Contrato Flexível Prioridade'!A686,'Tela de entrada'!$O$15=2),2,IF(AND('Tela de entrada'!$N$12='Contrato Flexível Prioridade'!A686,'Tela de entrada'!$O$15="",'Tela de entrada'!$S$15&lt;&gt;1),1,IF(AND('Tela de entrada'!$N$12='Contrato Flexível Prioridade'!A686,'Tela de entrada'!$S$15=""),1,2)))))))</f>
        <v>1</v>
      </c>
      <c r="F686">
        <v>1</v>
      </c>
      <c r="G686">
        <v>685</v>
      </c>
      <c r="H686">
        <v>1</v>
      </c>
      <c r="I686" s="1">
        <f>INDEX('Tela de entrada'!$C$20:$C$763,MATCH(G686,'Tela de entrada'!$B$20:$B$763,0),1)</f>
        <v>49</v>
      </c>
      <c r="J686">
        <v>0</v>
      </c>
      <c r="K686">
        <f t="shared" si="62"/>
        <v>49</v>
      </c>
      <c r="L686" s="1">
        <f>SUMIFS('Contrato Flexível Percentual'!$R$2:$R$745,'Contrato Flexível Percentual'!$C$2:$C$745,'Contrato Flexível Prioridade'!F686,'Contrato Flexível Percentual'!$D$2:$D$745,'Contrato Flexível Prioridade'!G686)+SUMIFS('Contrato Firme'!N$2:N$745,'Contrato Firme'!$C$2:$C$745,'Contrato Flexível Prioridade'!F686,'Contrato Flexível Percentual'!$D$2:$D$745,'Contrato Flexível Prioridade'!G686)+'Tela de entrada'!$O$13+'Tela de entrada'!$S$13</f>
        <v>24.799999999999997</v>
      </c>
      <c r="M686" s="1">
        <f t="shared" si="63"/>
        <v>24.200000000000003</v>
      </c>
      <c r="N686" s="1">
        <f>IF(D686=1,'Tela de entrada'!$O$14-'Tela de entrada'!$O$13,'Tela de entrada'!$S$14-'Tela de entrada'!$S$13)</f>
        <v>15</v>
      </c>
      <c r="O686" s="1">
        <f t="shared" si="64"/>
        <v>24.200000000000003</v>
      </c>
      <c r="P686" s="1">
        <f t="shared" si="65"/>
        <v>15</v>
      </c>
      <c r="Q686" s="1">
        <f>IF(D686=1,'Tela de entrada'!$O$13+P686,'Tela de entrada'!$S$13+P686)</f>
        <v>15</v>
      </c>
    </row>
    <row r="687" spans="1:17" x14ac:dyDescent="0.25">
      <c r="A687" t="str">
        <f t="shared" si="66"/>
        <v>Contrato 1</v>
      </c>
      <c r="B687" t="str">
        <f t="shared" si="67"/>
        <v>Contrato 1686</v>
      </c>
      <c r="C687">
        <v>1</v>
      </c>
      <c r="D687">
        <v>1</v>
      </c>
      <c r="E687">
        <f>IF(AND(A687='Tela de entrada'!$R$12,'Tela de entrada'!$S$15=1),1,IF(AND(A687='Tela de entrada'!$R$12,'Tela de entrada'!$S$15="",'Tela de entrada'!$O$15=2),1,IF(AND('Tela de entrada'!$R$12='Contrato Flexível Prioridade'!A687,'Tela de entrada'!$S$15="",'Tela de entrada'!$O$15=""),2,IF(AND(A687='Tela de entrada'!$N$12,'Tela de entrada'!$O$15=1),1,IF(AND('Tela de entrada'!$N$12='Contrato Flexível Prioridade'!A687,'Tela de entrada'!$O$15=2),2,IF(AND('Tela de entrada'!$N$12='Contrato Flexível Prioridade'!A687,'Tela de entrada'!$O$15="",'Tela de entrada'!$S$15&lt;&gt;1),1,IF(AND('Tela de entrada'!$N$12='Contrato Flexível Prioridade'!A687,'Tela de entrada'!$S$15=""),1,2)))))))</f>
        <v>1</v>
      </c>
      <c r="F687">
        <v>1</v>
      </c>
      <c r="G687">
        <v>686</v>
      </c>
      <c r="H687">
        <v>1</v>
      </c>
      <c r="I687" s="1">
        <f>INDEX('Tela de entrada'!$C$20:$C$763,MATCH(G687,'Tela de entrada'!$B$20:$B$763,0),1)</f>
        <v>40</v>
      </c>
      <c r="J687">
        <v>0</v>
      </c>
      <c r="K687">
        <f t="shared" si="62"/>
        <v>40</v>
      </c>
      <c r="L687" s="1">
        <f>SUMIFS('Contrato Flexível Percentual'!$R$2:$R$745,'Contrato Flexível Percentual'!$C$2:$C$745,'Contrato Flexível Prioridade'!F687,'Contrato Flexível Percentual'!$D$2:$D$745,'Contrato Flexível Prioridade'!G687)+SUMIFS('Contrato Firme'!N$2:N$745,'Contrato Firme'!$C$2:$C$745,'Contrato Flexível Prioridade'!F687,'Contrato Flexível Percentual'!$D$2:$D$745,'Contrato Flexível Prioridade'!G687)+'Tela de entrada'!$O$13+'Tela de entrada'!$S$13</f>
        <v>22.887836603258165</v>
      </c>
      <c r="M687" s="1">
        <f t="shared" si="63"/>
        <v>17.112163396741835</v>
      </c>
      <c r="N687" s="1">
        <f>IF(D687=1,'Tela de entrada'!$O$14-'Tela de entrada'!$O$13,'Tela de entrada'!$S$14-'Tela de entrada'!$S$13)</f>
        <v>15</v>
      </c>
      <c r="O687" s="1">
        <f t="shared" si="64"/>
        <v>17.112163396741835</v>
      </c>
      <c r="P687" s="1">
        <f t="shared" si="65"/>
        <v>15</v>
      </c>
      <c r="Q687" s="1">
        <f>IF(D687=1,'Tela de entrada'!$O$13+P687,'Tela de entrada'!$S$13+P687)</f>
        <v>15</v>
      </c>
    </row>
    <row r="688" spans="1:17" x14ac:dyDescent="0.25">
      <c r="A688" t="str">
        <f t="shared" si="66"/>
        <v>Contrato 1</v>
      </c>
      <c r="B688" t="str">
        <f t="shared" si="67"/>
        <v>Contrato 1687</v>
      </c>
      <c r="C688">
        <v>1</v>
      </c>
      <c r="D688">
        <v>1</v>
      </c>
      <c r="E688">
        <f>IF(AND(A688='Tela de entrada'!$R$12,'Tela de entrada'!$S$15=1),1,IF(AND(A688='Tela de entrada'!$R$12,'Tela de entrada'!$S$15="",'Tela de entrada'!$O$15=2),1,IF(AND('Tela de entrada'!$R$12='Contrato Flexível Prioridade'!A688,'Tela de entrada'!$S$15="",'Tela de entrada'!$O$15=""),2,IF(AND(A688='Tela de entrada'!$N$12,'Tela de entrada'!$O$15=1),1,IF(AND('Tela de entrada'!$N$12='Contrato Flexível Prioridade'!A688,'Tela de entrada'!$O$15=2),2,IF(AND('Tela de entrada'!$N$12='Contrato Flexível Prioridade'!A688,'Tela de entrada'!$O$15="",'Tela de entrada'!$S$15&lt;&gt;1),1,IF(AND('Tela de entrada'!$N$12='Contrato Flexível Prioridade'!A688,'Tela de entrada'!$S$15=""),1,2)))))))</f>
        <v>1</v>
      </c>
      <c r="F688">
        <v>1</v>
      </c>
      <c r="G688">
        <v>687</v>
      </c>
      <c r="H688">
        <v>1</v>
      </c>
      <c r="I688" s="1">
        <f>INDEX('Tela de entrada'!$C$20:$C$763,MATCH(G688,'Tela de entrada'!$B$20:$B$763,0),1)</f>
        <v>15</v>
      </c>
      <c r="J688">
        <v>0</v>
      </c>
      <c r="K688">
        <f t="shared" si="62"/>
        <v>15</v>
      </c>
      <c r="L688" s="1">
        <f>SUMIFS('Contrato Flexível Percentual'!$R$2:$R$745,'Contrato Flexível Percentual'!$C$2:$C$745,'Contrato Flexível Prioridade'!F688,'Contrato Flexível Percentual'!$D$2:$D$745,'Contrato Flexível Prioridade'!G688)+SUMIFS('Contrato Firme'!N$2:N$745,'Contrato Firme'!$C$2:$C$745,'Contrato Flexível Prioridade'!F688,'Contrato Flexível Percentual'!$D$2:$D$745,'Contrato Flexível Prioridade'!G688)+'Tela de entrada'!$O$13+'Tela de entrada'!$S$13</f>
        <v>9.1951733557660269</v>
      </c>
      <c r="M688" s="1">
        <f t="shared" si="63"/>
        <v>5.8048266442339731</v>
      </c>
      <c r="N688" s="1">
        <f>IF(D688=1,'Tela de entrada'!$O$14-'Tela de entrada'!$O$13,'Tela de entrada'!$S$14-'Tela de entrada'!$S$13)</f>
        <v>15</v>
      </c>
      <c r="O688" s="1">
        <f t="shared" si="64"/>
        <v>5.8048266442339731</v>
      </c>
      <c r="P688" s="1">
        <f t="shared" si="65"/>
        <v>5.8048266442339731</v>
      </c>
      <c r="Q688" s="1">
        <f>IF(D688=1,'Tela de entrada'!$O$13+P688,'Tela de entrada'!$S$13+P688)</f>
        <v>5.8048266442339731</v>
      </c>
    </row>
    <row r="689" spans="1:17" x14ac:dyDescent="0.25">
      <c r="A689" t="str">
        <f t="shared" si="66"/>
        <v>Contrato 1</v>
      </c>
      <c r="B689" t="str">
        <f t="shared" si="67"/>
        <v>Contrato 1688</v>
      </c>
      <c r="C689">
        <v>1</v>
      </c>
      <c r="D689">
        <v>1</v>
      </c>
      <c r="E689">
        <f>IF(AND(A689='Tela de entrada'!$R$12,'Tela de entrada'!$S$15=1),1,IF(AND(A689='Tela de entrada'!$R$12,'Tela de entrada'!$S$15="",'Tela de entrada'!$O$15=2),1,IF(AND('Tela de entrada'!$R$12='Contrato Flexível Prioridade'!A689,'Tela de entrada'!$S$15="",'Tela de entrada'!$O$15=""),2,IF(AND(A689='Tela de entrada'!$N$12,'Tela de entrada'!$O$15=1),1,IF(AND('Tela de entrada'!$N$12='Contrato Flexível Prioridade'!A689,'Tela de entrada'!$O$15=2),2,IF(AND('Tela de entrada'!$N$12='Contrato Flexível Prioridade'!A689,'Tela de entrada'!$O$15="",'Tela de entrada'!$S$15&lt;&gt;1),1,IF(AND('Tela de entrada'!$N$12='Contrato Flexível Prioridade'!A689,'Tela de entrada'!$S$15=""),1,2)))))))</f>
        <v>1</v>
      </c>
      <c r="F689">
        <v>1</v>
      </c>
      <c r="G689">
        <v>688</v>
      </c>
      <c r="H689">
        <v>1</v>
      </c>
      <c r="I689" s="1">
        <f>INDEX('Tela de entrada'!$C$20:$C$763,MATCH(G689,'Tela de entrada'!$B$20:$B$763,0),1)</f>
        <v>19</v>
      </c>
      <c r="J689">
        <v>0</v>
      </c>
      <c r="K689">
        <f t="shared" si="62"/>
        <v>19</v>
      </c>
      <c r="L689" s="1">
        <f>SUMIFS('Contrato Flexível Percentual'!$R$2:$R$745,'Contrato Flexível Percentual'!$C$2:$C$745,'Contrato Flexível Prioridade'!F689,'Contrato Flexível Percentual'!$D$2:$D$745,'Contrato Flexível Prioridade'!G689)+SUMIFS('Contrato Firme'!N$2:N$745,'Contrato Firme'!$C$2:$C$745,'Contrato Flexível Prioridade'!F689,'Contrato Flexível Percentual'!$D$2:$D$745,'Contrato Flexível Prioridade'!G689)+'Tela de entrada'!$O$13+'Tela de entrada'!$S$13</f>
        <v>11.38599947536477</v>
      </c>
      <c r="M689" s="1">
        <f t="shared" si="63"/>
        <v>7.6140005246352302</v>
      </c>
      <c r="N689" s="1">
        <f>IF(D689=1,'Tela de entrada'!$O$14-'Tela de entrada'!$O$13,'Tela de entrada'!$S$14-'Tela de entrada'!$S$13)</f>
        <v>15</v>
      </c>
      <c r="O689" s="1">
        <f t="shared" si="64"/>
        <v>7.6140005246352302</v>
      </c>
      <c r="P689" s="1">
        <f t="shared" si="65"/>
        <v>7.6140005246352302</v>
      </c>
      <c r="Q689" s="1">
        <f>IF(D689=1,'Tela de entrada'!$O$13+P689,'Tela de entrada'!$S$13+P689)</f>
        <v>7.6140005246352302</v>
      </c>
    </row>
    <row r="690" spans="1:17" x14ac:dyDescent="0.25">
      <c r="A690" t="str">
        <f t="shared" si="66"/>
        <v>Contrato 1</v>
      </c>
      <c r="B690" t="str">
        <f t="shared" si="67"/>
        <v>Contrato 1689</v>
      </c>
      <c r="C690">
        <v>1</v>
      </c>
      <c r="D690">
        <v>1</v>
      </c>
      <c r="E690">
        <f>IF(AND(A690='Tela de entrada'!$R$12,'Tela de entrada'!$S$15=1),1,IF(AND(A690='Tela de entrada'!$R$12,'Tela de entrada'!$S$15="",'Tela de entrada'!$O$15=2),1,IF(AND('Tela de entrada'!$R$12='Contrato Flexível Prioridade'!A690,'Tela de entrada'!$S$15="",'Tela de entrada'!$O$15=""),2,IF(AND(A690='Tela de entrada'!$N$12,'Tela de entrada'!$O$15=1),1,IF(AND('Tela de entrada'!$N$12='Contrato Flexível Prioridade'!A690,'Tela de entrada'!$O$15=2),2,IF(AND('Tela de entrada'!$N$12='Contrato Flexível Prioridade'!A690,'Tela de entrada'!$O$15="",'Tela de entrada'!$S$15&lt;&gt;1),1,IF(AND('Tela de entrada'!$N$12='Contrato Flexível Prioridade'!A690,'Tela de entrada'!$S$15=""),1,2)))))))</f>
        <v>1</v>
      </c>
      <c r="F690">
        <v>1</v>
      </c>
      <c r="G690">
        <v>689</v>
      </c>
      <c r="H690">
        <v>1</v>
      </c>
      <c r="I690" s="1">
        <f>INDEX('Tela de entrada'!$C$20:$C$763,MATCH(G690,'Tela de entrada'!$B$20:$B$763,0),1)</f>
        <v>33</v>
      </c>
      <c r="J690">
        <v>0</v>
      </c>
      <c r="K690">
        <f t="shared" si="62"/>
        <v>33</v>
      </c>
      <c r="L690" s="1">
        <f>SUMIFS('Contrato Flexível Percentual'!$R$2:$R$745,'Contrato Flexível Percentual'!$C$2:$C$745,'Contrato Flexível Prioridade'!F690,'Contrato Flexível Percentual'!$D$2:$D$745,'Contrato Flexível Prioridade'!G690)+SUMIFS('Contrato Firme'!N$2:N$745,'Contrato Firme'!$C$2:$C$745,'Contrato Flexível Prioridade'!F690,'Contrato Flexível Percentual'!$D$2:$D$745,'Contrato Flexível Prioridade'!G690)+'Tela de entrada'!$O$13+'Tela de entrada'!$S$13</f>
        <v>19.053890893960364</v>
      </c>
      <c r="M690" s="1">
        <f t="shared" si="63"/>
        <v>13.946109106039636</v>
      </c>
      <c r="N690" s="1">
        <f>IF(D690=1,'Tela de entrada'!$O$14-'Tela de entrada'!$O$13,'Tela de entrada'!$S$14-'Tela de entrada'!$S$13)</f>
        <v>15</v>
      </c>
      <c r="O690" s="1">
        <f t="shared" si="64"/>
        <v>13.946109106039636</v>
      </c>
      <c r="P690" s="1">
        <f t="shared" si="65"/>
        <v>13.946109106039636</v>
      </c>
      <c r="Q690" s="1">
        <f>IF(D690=1,'Tela de entrada'!$O$13+P690,'Tela de entrada'!$S$13+P690)</f>
        <v>13.946109106039636</v>
      </c>
    </row>
    <row r="691" spans="1:17" x14ac:dyDescent="0.25">
      <c r="A691" t="str">
        <f t="shared" si="66"/>
        <v>Contrato 1</v>
      </c>
      <c r="B691" t="str">
        <f t="shared" si="67"/>
        <v>Contrato 1690</v>
      </c>
      <c r="C691">
        <v>1</v>
      </c>
      <c r="D691">
        <v>1</v>
      </c>
      <c r="E691">
        <f>IF(AND(A691='Tela de entrada'!$R$12,'Tela de entrada'!$S$15=1),1,IF(AND(A691='Tela de entrada'!$R$12,'Tela de entrada'!$S$15="",'Tela de entrada'!$O$15=2),1,IF(AND('Tela de entrada'!$R$12='Contrato Flexível Prioridade'!A691,'Tela de entrada'!$S$15="",'Tela de entrada'!$O$15=""),2,IF(AND(A691='Tela de entrada'!$N$12,'Tela de entrada'!$O$15=1),1,IF(AND('Tela de entrada'!$N$12='Contrato Flexível Prioridade'!A691,'Tela de entrada'!$O$15=2),2,IF(AND('Tela de entrada'!$N$12='Contrato Flexível Prioridade'!A691,'Tela de entrada'!$O$15="",'Tela de entrada'!$S$15&lt;&gt;1),1,IF(AND('Tela de entrada'!$N$12='Contrato Flexível Prioridade'!A691,'Tela de entrada'!$S$15=""),1,2)))))))</f>
        <v>1</v>
      </c>
      <c r="F691">
        <v>1</v>
      </c>
      <c r="G691">
        <v>690</v>
      </c>
      <c r="H691">
        <v>1</v>
      </c>
      <c r="I691" s="1">
        <f>INDEX('Tela de entrada'!$C$20:$C$763,MATCH(G691,'Tela de entrada'!$B$20:$B$763,0),1)</f>
        <v>29</v>
      </c>
      <c r="J691">
        <v>0</v>
      </c>
      <c r="K691">
        <f t="shared" si="62"/>
        <v>29</v>
      </c>
      <c r="L691" s="1">
        <f>SUMIFS('Contrato Flexível Percentual'!$R$2:$R$745,'Contrato Flexível Percentual'!$C$2:$C$745,'Contrato Flexível Prioridade'!F691,'Contrato Flexível Percentual'!$D$2:$D$745,'Contrato Flexível Prioridade'!G691)+SUMIFS('Contrato Firme'!N$2:N$745,'Contrato Firme'!$C$2:$C$745,'Contrato Flexível Prioridade'!F691,'Contrato Flexível Percentual'!$D$2:$D$745,'Contrato Flexível Prioridade'!G691)+'Tela de entrada'!$O$13+'Tela de entrada'!$S$13</f>
        <v>16.863064774361622</v>
      </c>
      <c r="M691" s="1">
        <f t="shared" si="63"/>
        <v>12.136935225638378</v>
      </c>
      <c r="N691" s="1">
        <f>IF(D691=1,'Tela de entrada'!$O$14-'Tela de entrada'!$O$13,'Tela de entrada'!$S$14-'Tela de entrada'!$S$13)</f>
        <v>15</v>
      </c>
      <c r="O691" s="1">
        <f t="shared" si="64"/>
        <v>12.136935225638378</v>
      </c>
      <c r="P691" s="1">
        <f t="shared" si="65"/>
        <v>12.136935225638378</v>
      </c>
      <c r="Q691" s="1">
        <f>IF(D691=1,'Tela de entrada'!$O$13+P691,'Tela de entrada'!$S$13+P691)</f>
        <v>12.136935225638378</v>
      </c>
    </row>
    <row r="692" spans="1:17" x14ac:dyDescent="0.25">
      <c r="A692" t="str">
        <f t="shared" si="66"/>
        <v>Contrato 1</v>
      </c>
      <c r="B692" t="str">
        <f t="shared" si="67"/>
        <v>Contrato 1691</v>
      </c>
      <c r="C692">
        <v>1</v>
      </c>
      <c r="D692">
        <v>1</v>
      </c>
      <c r="E692">
        <f>IF(AND(A692='Tela de entrada'!$R$12,'Tela de entrada'!$S$15=1),1,IF(AND(A692='Tela de entrada'!$R$12,'Tela de entrada'!$S$15="",'Tela de entrada'!$O$15=2),1,IF(AND('Tela de entrada'!$R$12='Contrato Flexível Prioridade'!A692,'Tela de entrada'!$S$15="",'Tela de entrada'!$O$15=""),2,IF(AND(A692='Tela de entrada'!$N$12,'Tela de entrada'!$O$15=1),1,IF(AND('Tela de entrada'!$N$12='Contrato Flexível Prioridade'!A692,'Tela de entrada'!$O$15=2),2,IF(AND('Tela de entrada'!$N$12='Contrato Flexível Prioridade'!A692,'Tela de entrada'!$O$15="",'Tela de entrada'!$S$15&lt;&gt;1),1,IF(AND('Tela de entrada'!$N$12='Contrato Flexível Prioridade'!A692,'Tela de entrada'!$S$15=""),1,2)))))))</f>
        <v>1</v>
      </c>
      <c r="F692">
        <v>1</v>
      </c>
      <c r="G692">
        <v>691</v>
      </c>
      <c r="H692">
        <v>1</v>
      </c>
      <c r="I692" s="1">
        <f>INDEX('Tela de entrada'!$C$20:$C$763,MATCH(G692,'Tela de entrada'!$B$20:$B$763,0),1)</f>
        <v>23</v>
      </c>
      <c r="J692">
        <v>0</v>
      </c>
      <c r="K692">
        <f t="shared" si="62"/>
        <v>23</v>
      </c>
      <c r="L692" s="1">
        <f>SUMIFS('Contrato Flexível Percentual'!$R$2:$R$745,'Contrato Flexível Percentual'!$C$2:$C$745,'Contrato Flexível Prioridade'!F692,'Contrato Flexível Percentual'!$D$2:$D$745,'Contrato Flexível Prioridade'!G692)+SUMIFS('Contrato Firme'!N$2:N$745,'Contrato Firme'!$C$2:$C$745,'Contrato Flexível Prioridade'!F692,'Contrato Flexível Percentual'!$D$2:$D$745,'Contrato Flexível Prioridade'!G692)+'Tela de entrada'!$O$13+'Tela de entrada'!$S$13</f>
        <v>13.576825594963511</v>
      </c>
      <c r="M692" s="1">
        <f t="shared" si="63"/>
        <v>9.4231744050364892</v>
      </c>
      <c r="N692" s="1">
        <f>IF(D692=1,'Tela de entrada'!$O$14-'Tela de entrada'!$O$13,'Tela de entrada'!$S$14-'Tela de entrada'!$S$13)</f>
        <v>15</v>
      </c>
      <c r="O692" s="1">
        <f t="shared" si="64"/>
        <v>9.4231744050364892</v>
      </c>
      <c r="P692" s="1">
        <f t="shared" si="65"/>
        <v>9.4231744050364892</v>
      </c>
      <c r="Q692" s="1">
        <f>IF(D692=1,'Tela de entrada'!$O$13+P692,'Tela de entrada'!$S$13+P692)</f>
        <v>9.4231744050364892</v>
      </c>
    </row>
    <row r="693" spans="1:17" x14ac:dyDescent="0.25">
      <c r="A693" t="str">
        <f t="shared" si="66"/>
        <v>Contrato 1</v>
      </c>
      <c r="B693" t="str">
        <f t="shared" si="67"/>
        <v>Contrato 1692</v>
      </c>
      <c r="C693">
        <v>1</v>
      </c>
      <c r="D693">
        <v>1</v>
      </c>
      <c r="E693">
        <f>IF(AND(A693='Tela de entrada'!$R$12,'Tela de entrada'!$S$15=1),1,IF(AND(A693='Tela de entrada'!$R$12,'Tela de entrada'!$S$15="",'Tela de entrada'!$O$15=2),1,IF(AND('Tela de entrada'!$R$12='Contrato Flexível Prioridade'!A693,'Tela de entrada'!$S$15="",'Tela de entrada'!$O$15=""),2,IF(AND(A693='Tela de entrada'!$N$12,'Tela de entrada'!$O$15=1),1,IF(AND('Tela de entrada'!$N$12='Contrato Flexível Prioridade'!A693,'Tela de entrada'!$O$15=2),2,IF(AND('Tela de entrada'!$N$12='Contrato Flexível Prioridade'!A693,'Tela de entrada'!$O$15="",'Tela de entrada'!$S$15&lt;&gt;1),1,IF(AND('Tela de entrada'!$N$12='Contrato Flexível Prioridade'!A693,'Tela de entrada'!$S$15=""),1,2)))))))</f>
        <v>1</v>
      </c>
      <c r="F693">
        <v>1</v>
      </c>
      <c r="G693">
        <v>692</v>
      </c>
      <c r="H693">
        <v>1</v>
      </c>
      <c r="I693" s="1">
        <f>INDEX('Tela de entrada'!$C$20:$C$763,MATCH(G693,'Tela de entrada'!$B$20:$B$763,0),1)</f>
        <v>49</v>
      </c>
      <c r="J693">
        <v>0</v>
      </c>
      <c r="K693">
        <f t="shared" si="62"/>
        <v>49</v>
      </c>
      <c r="L693" s="1">
        <f>SUMIFS('Contrato Flexível Percentual'!$R$2:$R$745,'Contrato Flexível Percentual'!$C$2:$C$745,'Contrato Flexível Prioridade'!F693,'Contrato Flexível Percentual'!$D$2:$D$745,'Contrato Flexível Prioridade'!G693)+SUMIFS('Contrato Firme'!N$2:N$745,'Contrato Firme'!$C$2:$C$745,'Contrato Flexível Prioridade'!F693,'Contrato Flexível Percentual'!$D$2:$D$745,'Contrato Flexível Prioridade'!G693)+'Tela de entrada'!$O$13+'Tela de entrada'!$S$13</f>
        <v>24.799999999999997</v>
      </c>
      <c r="M693" s="1">
        <f t="shared" si="63"/>
        <v>24.200000000000003</v>
      </c>
      <c r="N693" s="1">
        <f>IF(D693=1,'Tela de entrada'!$O$14-'Tela de entrada'!$O$13,'Tela de entrada'!$S$14-'Tela de entrada'!$S$13)</f>
        <v>15</v>
      </c>
      <c r="O693" s="1">
        <f t="shared" si="64"/>
        <v>24.200000000000003</v>
      </c>
      <c r="P693" s="1">
        <f t="shared" si="65"/>
        <v>15</v>
      </c>
      <c r="Q693" s="1">
        <f>IF(D693=1,'Tela de entrada'!$O$13+P693,'Tela de entrada'!$S$13+P693)</f>
        <v>15</v>
      </c>
    </row>
    <row r="694" spans="1:17" x14ac:dyDescent="0.25">
      <c r="A694" t="str">
        <f t="shared" si="66"/>
        <v>Contrato 1</v>
      </c>
      <c r="B694" t="str">
        <f t="shared" si="67"/>
        <v>Contrato 1693</v>
      </c>
      <c r="C694">
        <v>1</v>
      </c>
      <c r="D694">
        <v>1</v>
      </c>
      <c r="E694">
        <f>IF(AND(A694='Tela de entrada'!$R$12,'Tela de entrada'!$S$15=1),1,IF(AND(A694='Tela de entrada'!$R$12,'Tela de entrada'!$S$15="",'Tela de entrada'!$O$15=2),1,IF(AND('Tela de entrada'!$R$12='Contrato Flexível Prioridade'!A694,'Tela de entrada'!$S$15="",'Tela de entrada'!$O$15=""),2,IF(AND(A694='Tela de entrada'!$N$12,'Tela de entrada'!$O$15=1),1,IF(AND('Tela de entrada'!$N$12='Contrato Flexível Prioridade'!A694,'Tela de entrada'!$O$15=2),2,IF(AND('Tela de entrada'!$N$12='Contrato Flexível Prioridade'!A694,'Tela de entrada'!$O$15="",'Tela de entrada'!$S$15&lt;&gt;1),1,IF(AND('Tela de entrada'!$N$12='Contrato Flexível Prioridade'!A694,'Tela de entrada'!$S$15=""),1,2)))))))</f>
        <v>1</v>
      </c>
      <c r="F694">
        <v>1</v>
      </c>
      <c r="G694">
        <v>693</v>
      </c>
      <c r="H694">
        <v>1</v>
      </c>
      <c r="I694" s="1">
        <f>INDEX('Tela de entrada'!$C$20:$C$763,MATCH(G694,'Tela de entrada'!$B$20:$B$763,0),1)</f>
        <v>32</v>
      </c>
      <c r="J694">
        <v>0</v>
      </c>
      <c r="K694">
        <f t="shared" si="62"/>
        <v>32</v>
      </c>
      <c r="L694" s="1">
        <f>SUMIFS('Contrato Flexível Percentual'!$R$2:$R$745,'Contrato Flexível Percentual'!$C$2:$C$745,'Contrato Flexível Prioridade'!F694,'Contrato Flexível Percentual'!$D$2:$D$745,'Contrato Flexível Prioridade'!G694)+SUMIFS('Contrato Firme'!N$2:N$745,'Contrato Firme'!$C$2:$C$745,'Contrato Flexível Prioridade'!F694,'Contrato Flexível Percentual'!$D$2:$D$745,'Contrato Flexível Prioridade'!G694)+'Tela de entrada'!$O$13+'Tela de entrada'!$S$13</f>
        <v>18.50618436406068</v>
      </c>
      <c r="M694" s="1">
        <f t="shared" si="63"/>
        <v>13.49381563593932</v>
      </c>
      <c r="N694" s="1">
        <f>IF(D694=1,'Tela de entrada'!$O$14-'Tela de entrada'!$O$13,'Tela de entrada'!$S$14-'Tela de entrada'!$S$13)</f>
        <v>15</v>
      </c>
      <c r="O694" s="1">
        <f t="shared" si="64"/>
        <v>13.49381563593932</v>
      </c>
      <c r="P694" s="1">
        <f t="shared" si="65"/>
        <v>13.49381563593932</v>
      </c>
      <c r="Q694" s="1">
        <f>IF(D694=1,'Tela de entrada'!$O$13+P694,'Tela de entrada'!$S$13+P694)</f>
        <v>13.49381563593932</v>
      </c>
    </row>
    <row r="695" spans="1:17" x14ac:dyDescent="0.25">
      <c r="A695" t="str">
        <f t="shared" si="66"/>
        <v>Contrato 1</v>
      </c>
      <c r="B695" t="str">
        <f t="shared" si="67"/>
        <v>Contrato 1694</v>
      </c>
      <c r="C695">
        <v>1</v>
      </c>
      <c r="D695">
        <v>1</v>
      </c>
      <c r="E695">
        <f>IF(AND(A695='Tela de entrada'!$R$12,'Tela de entrada'!$S$15=1),1,IF(AND(A695='Tela de entrada'!$R$12,'Tela de entrada'!$S$15="",'Tela de entrada'!$O$15=2),1,IF(AND('Tela de entrada'!$R$12='Contrato Flexível Prioridade'!A695,'Tela de entrada'!$S$15="",'Tela de entrada'!$O$15=""),2,IF(AND(A695='Tela de entrada'!$N$12,'Tela de entrada'!$O$15=1),1,IF(AND('Tela de entrada'!$N$12='Contrato Flexível Prioridade'!A695,'Tela de entrada'!$O$15=2),2,IF(AND('Tela de entrada'!$N$12='Contrato Flexível Prioridade'!A695,'Tela de entrada'!$O$15="",'Tela de entrada'!$S$15&lt;&gt;1),1,IF(AND('Tela de entrada'!$N$12='Contrato Flexível Prioridade'!A695,'Tela de entrada'!$S$15=""),1,2)))))))</f>
        <v>1</v>
      </c>
      <c r="F695">
        <v>1</v>
      </c>
      <c r="G695">
        <v>694</v>
      </c>
      <c r="H695">
        <v>1</v>
      </c>
      <c r="I695" s="1">
        <f>INDEX('Tela de entrada'!$C$20:$C$763,MATCH(G695,'Tela de entrada'!$B$20:$B$763,0),1)</f>
        <v>5</v>
      </c>
      <c r="J695">
        <v>0</v>
      </c>
      <c r="K695">
        <f t="shared" si="62"/>
        <v>5</v>
      </c>
      <c r="L695" s="1">
        <f>SUMIFS('Contrato Flexível Percentual'!$R$2:$R$745,'Contrato Flexível Percentual'!$C$2:$C$745,'Contrato Flexível Prioridade'!F695,'Contrato Flexível Percentual'!$D$2:$D$745,'Contrato Flexível Prioridade'!G695)+SUMIFS('Contrato Firme'!N$2:N$745,'Contrato Firme'!$C$2:$C$745,'Contrato Flexível Prioridade'!F695,'Contrato Flexível Percentual'!$D$2:$D$745,'Contrato Flexível Prioridade'!G695)+'Tela de entrada'!$O$13+'Tela de entrada'!$S$13</f>
        <v>4.7836603258165944</v>
      </c>
      <c r="M695" s="1">
        <f t="shared" si="63"/>
        <v>0.21633967418340561</v>
      </c>
      <c r="N695" s="1">
        <f>IF(D695=1,'Tela de entrada'!$O$14-'Tela de entrada'!$O$13,'Tela de entrada'!$S$14-'Tela de entrada'!$S$13)</f>
        <v>15</v>
      </c>
      <c r="O695" s="1">
        <f t="shared" si="64"/>
        <v>0.21633967418340561</v>
      </c>
      <c r="P695" s="1">
        <f t="shared" si="65"/>
        <v>0.21633967418340561</v>
      </c>
      <c r="Q695" s="1">
        <f>IF(D695=1,'Tela de entrada'!$O$13+P695,'Tela de entrada'!$S$13+P695)</f>
        <v>0.21633967418340561</v>
      </c>
    </row>
    <row r="696" spans="1:17" x14ac:dyDescent="0.25">
      <c r="A696" t="str">
        <f t="shared" si="66"/>
        <v>Contrato 1</v>
      </c>
      <c r="B696" t="str">
        <f t="shared" si="67"/>
        <v>Contrato 1695</v>
      </c>
      <c r="C696">
        <v>1</v>
      </c>
      <c r="D696">
        <v>1</v>
      </c>
      <c r="E696">
        <f>IF(AND(A696='Tela de entrada'!$R$12,'Tela de entrada'!$S$15=1),1,IF(AND(A696='Tela de entrada'!$R$12,'Tela de entrada'!$S$15="",'Tela de entrada'!$O$15=2),1,IF(AND('Tela de entrada'!$R$12='Contrato Flexível Prioridade'!A696,'Tela de entrada'!$S$15="",'Tela de entrada'!$O$15=""),2,IF(AND(A696='Tela de entrada'!$N$12,'Tela de entrada'!$O$15=1),1,IF(AND('Tela de entrada'!$N$12='Contrato Flexível Prioridade'!A696,'Tela de entrada'!$O$15=2),2,IF(AND('Tela de entrada'!$N$12='Contrato Flexível Prioridade'!A696,'Tela de entrada'!$O$15="",'Tela de entrada'!$S$15&lt;&gt;1),1,IF(AND('Tela de entrada'!$N$12='Contrato Flexível Prioridade'!A696,'Tela de entrada'!$S$15=""),1,2)))))))</f>
        <v>1</v>
      </c>
      <c r="F696">
        <v>1</v>
      </c>
      <c r="G696">
        <v>695</v>
      </c>
      <c r="H696">
        <v>1</v>
      </c>
      <c r="I696" s="1">
        <f>INDEX('Tela de entrada'!$C$20:$C$763,MATCH(G696,'Tela de entrada'!$B$20:$B$763,0),1)</f>
        <v>13</v>
      </c>
      <c r="J696">
        <v>0</v>
      </c>
      <c r="K696">
        <f t="shared" si="62"/>
        <v>13</v>
      </c>
      <c r="L696" s="1">
        <f>SUMIFS('Contrato Flexível Percentual'!$R$2:$R$745,'Contrato Flexível Percentual'!$C$2:$C$745,'Contrato Flexível Prioridade'!F696,'Contrato Flexível Percentual'!$D$2:$D$745,'Contrato Flexível Prioridade'!G696)+SUMIFS('Contrato Firme'!N$2:N$745,'Contrato Firme'!$C$2:$C$745,'Contrato Flexível Prioridade'!F696,'Contrato Flexível Percentual'!$D$2:$D$745,'Contrato Flexível Prioridade'!G696)+'Tela de entrada'!$O$13+'Tela de entrada'!$S$13</f>
        <v>8.0997602959666555</v>
      </c>
      <c r="M696" s="1">
        <f t="shared" si="63"/>
        <v>4.9002397040333445</v>
      </c>
      <c r="N696" s="1">
        <f>IF(D696=1,'Tela de entrada'!$O$14-'Tela de entrada'!$O$13,'Tela de entrada'!$S$14-'Tela de entrada'!$S$13)</f>
        <v>15</v>
      </c>
      <c r="O696" s="1">
        <f t="shared" si="64"/>
        <v>4.9002397040333445</v>
      </c>
      <c r="P696" s="1">
        <f t="shared" si="65"/>
        <v>4.9002397040333445</v>
      </c>
      <c r="Q696" s="1">
        <f>IF(D696=1,'Tela de entrada'!$O$13+P696,'Tela de entrada'!$S$13+P696)</f>
        <v>4.9002397040333445</v>
      </c>
    </row>
    <row r="697" spans="1:17" x14ac:dyDescent="0.25">
      <c r="A697" t="str">
        <f t="shared" si="66"/>
        <v>Contrato 1</v>
      </c>
      <c r="B697" t="str">
        <f t="shared" si="67"/>
        <v>Contrato 1696</v>
      </c>
      <c r="C697">
        <v>1</v>
      </c>
      <c r="D697">
        <v>1</v>
      </c>
      <c r="E697">
        <f>IF(AND(A697='Tela de entrada'!$R$12,'Tela de entrada'!$S$15=1),1,IF(AND(A697='Tela de entrada'!$R$12,'Tela de entrada'!$S$15="",'Tela de entrada'!$O$15=2),1,IF(AND('Tela de entrada'!$R$12='Contrato Flexível Prioridade'!A697,'Tela de entrada'!$S$15="",'Tela de entrada'!$O$15=""),2,IF(AND(A697='Tela de entrada'!$N$12,'Tela de entrada'!$O$15=1),1,IF(AND('Tela de entrada'!$N$12='Contrato Flexível Prioridade'!A697,'Tela de entrada'!$O$15=2),2,IF(AND('Tela de entrada'!$N$12='Contrato Flexível Prioridade'!A697,'Tela de entrada'!$O$15="",'Tela de entrada'!$S$15&lt;&gt;1),1,IF(AND('Tela de entrada'!$N$12='Contrato Flexível Prioridade'!A697,'Tela de entrada'!$S$15=""),1,2)))))))</f>
        <v>1</v>
      </c>
      <c r="F697">
        <v>1</v>
      </c>
      <c r="G697">
        <v>696</v>
      </c>
      <c r="H697">
        <v>1</v>
      </c>
      <c r="I697" s="1">
        <f>INDEX('Tela de entrada'!$C$20:$C$763,MATCH(G697,'Tela de entrada'!$B$20:$B$763,0),1)</f>
        <v>21</v>
      </c>
      <c r="J697">
        <v>0</v>
      </c>
      <c r="K697">
        <f t="shared" si="62"/>
        <v>21</v>
      </c>
      <c r="L697" s="1">
        <f>SUMIFS('Contrato Flexível Percentual'!$R$2:$R$745,'Contrato Flexível Percentual'!$C$2:$C$745,'Contrato Flexível Prioridade'!F697,'Contrato Flexível Percentual'!$D$2:$D$745,'Contrato Flexível Prioridade'!G697)+SUMIFS('Contrato Firme'!N$2:N$745,'Contrato Firme'!$C$2:$C$745,'Contrato Flexível Prioridade'!F697,'Contrato Flexível Percentual'!$D$2:$D$745,'Contrato Flexível Prioridade'!G697)+'Tela de entrada'!$O$13+'Tela de entrada'!$S$13</f>
        <v>12.481412535164139</v>
      </c>
      <c r="M697" s="1">
        <f t="shared" si="63"/>
        <v>8.5185874648358606</v>
      </c>
      <c r="N697" s="1">
        <f>IF(D697=1,'Tela de entrada'!$O$14-'Tela de entrada'!$O$13,'Tela de entrada'!$S$14-'Tela de entrada'!$S$13)</f>
        <v>15</v>
      </c>
      <c r="O697" s="1">
        <f t="shared" si="64"/>
        <v>8.5185874648358606</v>
      </c>
      <c r="P697" s="1">
        <f t="shared" si="65"/>
        <v>8.5185874648358606</v>
      </c>
      <c r="Q697" s="1">
        <f>IF(D697=1,'Tela de entrada'!$O$13+P697,'Tela de entrada'!$S$13+P697)</f>
        <v>8.5185874648358606</v>
      </c>
    </row>
    <row r="698" spans="1:17" x14ac:dyDescent="0.25">
      <c r="A698" t="str">
        <f t="shared" si="66"/>
        <v>Contrato 1</v>
      </c>
      <c r="B698" t="str">
        <f t="shared" si="67"/>
        <v>Contrato 1697</v>
      </c>
      <c r="C698">
        <v>1</v>
      </c>
      <c r="D698">
        <v>1</v>
      </c>
      <c r="E698">
        <f>IF(AND(A698='Tela de entrada'!$R$12,'Tela de entrada'!$S$15=1),1,IF(AND(A698='Tela de entrada'!$R$12,'Tela de entrada'!$S$15="",'Tela de entrada'!$O$15=2),1,IF(AND('Tela de entrada'!$R$12='Contrato Flexível Prioridade'!A698,'Tela de entrada'!$S$15="",'Tela de entrada'!$O$15=""),2,IF(AND(A698='Tela de entrada'!$N$12,'Tela de entrada'!$O$15=1),1,IF(AND('Tela de entrada'!$N$12='Contrato Flexível Prioridade'!A698,'Tela de entrada'!$O$15=2),2,IF(AND('Tela de entrada'!$N$12='Contrato Flexível Prioridade'!A698,'Tela de entrada'!$O$15="",'Tela de entrada'!$S$15&lt;&gt;1),1,IF(AND('Tela de entrada'!$N$12='Contrato Flexível Prioridade'!A698,'Tela de entrada'!$S$15=""),1,2)))))))</f>
        <v>1</v>
      </c>
      <c r="F698">
        <v>1</v>
      </c>
      <c r="G698">
        <v>697</v>
      </c>
      <c r="H698">
        <v>1</v>
      </c>
      <c r="I698" s="1">
        <f>INDEX('Tela de entrada'!$C$20:$C$763,MATCH(G698,'Tela de entrada'!$B$20:$B$763,0),1)</f>
        <v>37</v>
      </c>
      <c r="J698">
        <v>0</v>
      </c>
      <c r="K698">
        <f t="shared" si="62"/>
        <v>37</v>
      </c>
      <c r="L698" s="1">
        <f>SUMIFS('Contrato Flexível Percentual'!$R$2:$R$745,'Contrato Flexível Percentual'!$C$2:$C$745,'Contrato Flexível Prioridade'!F698,'Contrato Flexível Percentual'!$D$2:$D$745,'Contrato Flexível Prioridade'!G698)+SUMIFS('Contrato Firme'!N$2:N$745,'Contrato Firme'!$C$2:$C$745,'Contrato Flexível Prioridade'!F698,'Contrato Flexível Percentual'!$D$2:$D$745,'Contrato Flexível Prioridade'!G698)+'Tela de entrada'!$O$13+'Tela de entrada'!$S$13</f>
        <v>21.244717013559111</v>
      </c>
      <c r="M698" s="1">
        <f t="shared" si="63"/>
        <v>15.755282986440889</v>
      </c>
      <c r="N698" s="1">
        <f>IF(D698=1,'Tela de entrada'!$O$14-'Tela de entrada'!$O$13,'Tela de entrada'!$S$14-'Tela de entrada'!$S$13)</f>
        <v>15</v>
      </c>
      <c r="O698" s="1">
        <f t="shared" si="64"/>
        <v>15.755282986440889</v>
      </c>
      <c r="P698" s="1">
        <f t="shared" si="65"/>
        <v>15</v>
      </c>
      <c r="Q698" s="1">
        <f>IF(D698=1,'Tela de entrada'!$O$13+P698,'Tela de entrada'!$S$13+P698)</f>
        <v>15</v>
      </c>
    </row>
    <row r="699" spans="1:17" x14ac:dyDescent="0.25">
      <c r="A699" t="str">
        <f t="shared" si="66"/>
        <v>Contrato 1</v>
      </c>
      <c r="B699" t="str">
        <f t="shared" si="67"/>
        <v>Contrato 1698</v>
      </c>
      <c r="C699">
        <v>1</v>
      </c>
      <c r="D699">
        <v>1</v>
      </c>
      <c r="E699">
        <f>IF(AND(A699='Tela de entrada'!$R$12,'Tela de entrada'!$S$15=1),1,IF(AND(A699='Tela de entrada'!$R$12,'Tela de entrada'!$S$15="",'Tela de entrada'!$O$15=2),1,IF(AND('Tela de entrada'!$R$12='Contrato Flexível Prioridade'!A699,'Tela de entrada'!$S$15="",'Tela de entrada'!$O$15=""),2,IF(AND(A699='Tela de entrada'!$N$12,'Tela de entrada'!$O$15=1),1,IF(AND('Tela de entrada'!$N$12='Contrato Flexível Prioridade'!A699,'Tela de entrada'!$O$15=2),2,IF(AND('Tela de entrada'!$N$12='Contrato Flexível Prioridade'!A699,'Tela de entrada'!$O$15="",'Tela de entrada'!$S$15&lt;&gt;1),1,IF(AND('Tela de entrada'!$N$12='Contrato Flexível Prioridade'!A699,'Tela de entrada'!$S$15=""),1,2)))))))</f>
        <v>1</v>
      </c>
      <c r="F699">
        <v>1</v>
      </c>
      <c r="G699">
        <v>698</v>
      </c>
      <c r="H699">
        <v>1</v>
      </c>
      <c r="I699" s="1">
        <f>INDEX('Tela de entrada'!$C$20:$C$763,MATCH(G699,'Tela de entrada'!$B$20:$B$763,0),1)</f>
        <v>30</v>
      </c>
      <c r="J699">
        <v>0</v>
      </c>
      <c r="K699">
        <f t="shared" si="62"/>
        <v>30</v>
      </c>
      <c r="L699" s="1">
        <f>SUMIFS('Contrato Flexível Percentual'!$R$2:$R$745,'Contrato Flexível Percentual'!$C$2:$C$745,'Contrato Flexível Prioridade'!F699,'Contrato Flexível Percentual'!$D$2:$D$745,'Contrato Flexível Prioridade'!G699)+SUMIFS('Contrato Firme'!N$2:N$745,'Contrato Firme'!$C$2:$C$745,'Contrato Flexível Prioridade'!F699,'Contrato Flexível Percentual'!$D$2:$D$745,'Contrato Flexível Prioridade'!G699)+'Tela de entrada'!$O$13+'Tela de entrada'!$S$13</f>
        <v>17.41077130426131</v>
      </c>
      <c r="M699" s="1">
        <f t="shared" si="63"/>
        <v>12.58922869573869</v>
      </c>
      <c r="N699" s="1">
        <f>IF(D699=1,'Tela de entrada'!$O$14-'Tela de entrada'!$O$13,'Tela de entrada'!$S$14-'Tela de entrada'!$S$13)</f>
        <v>15</v>
      </c>
      <c r="O699" s="1">
        <f t="shared" si="64"/>
        <v>12.58922869573869</v>
      </c>
      <c r="P699" s="1">
        <f t="shared" si="65"/>
        <v>12.58922869573869</v>
      </c>
      <c r="Q699" s="1">
        <f>IF(D699=1,'Tela de entrada'!$O$13+P699,'Tela de entrada'!$S$13+P699)</f>
        <v>12.58922869573869</v>
      </c>
    </row>
    <row r="700" spans="1:17" x14ac:dyDescent="0.25">
      <c r="A700" t="str">
        <f t="shared" si="66"/>
        <v>Contrato 1</v>
      </c>
      <c r="B700" t="str">
        <f t="shared" si="67"/>
        <v>Contrato 1699</v>
      </c>
      <c r="C700">
        <v>1</v>
      </c>
      <c r="D700">
        <v>1</v>
      </c>
      <c r="E700">
        <f>IF(AND(A700='Tela de entrada'!$R$12,'Tela de entrada'!$S$15=1),1,IF(AND(A700='Tela de entrada'!$R$12,'Tela de entrada'!$S$15="",'Tela de entrada'!$O$15=2),1,IF(AND('Tela de entrada'!$R$12='Contrato Flexível Prioridade'!A700,'Tela de entrada'!$S$15="",'Tela de entrada'!$O$15=""),2,IF(AND(A700='Tela de entrada'!$N$12,'Tela de entrada'!$O$15=1),1,IF(AND('Tela de entrada'!$N$12='Contrato Flexível Prioridade'!A700,'Tela de entrada'!$O$15=2),2,IF(AND('Tela de entrada'!$N$12='Contrato Flexível Prioridade'!A700,'Tela de entrada'!$O$15="",'Tela de entrada'!$S$15&lt;&gt;1),1,IF(AND('Tela de entrada'!$N$12='Contrato Flexível Prioridade'!A700,'Tela de entrada'!$S$15=""),1,2)))))))</f>
        <v>1</v>
      </c>
      <c r="F700">
        <v>1</v>
      </c>
      <c r="G700">
        <v>699</v>
      </c>
      <c r="H700">
        <v>1</v>
      </c>
      <c r="I700" s="1">
        <f>INDEX('Tela de entrada'!$C$20:$C$763,MATCH(G700,'Tela de entrada'!$B$20:$B$763,0),1)</f>
        <v>11</v>
      </c>
      <c r="J700">
        <v>0</v>
      </c>
      <c r="K700">
        <f t="shared" si="62"/>
        <v>11</v>
      </c>
      <c r="L700" s="1">
        <f>SUMIFS('Contrato Flexível Percentual'!$R$2:$R$745,'Contrato Flexível Percentual'!$C$2:$C$745,'Contrato Flexível Prioridade'!F700,'Contrato Flexível Percentual'!$D$2:$D$745,'Contrato Flexível Prioridade'!G700)+SUMIFS('Contrato Firme'!N$2:N$745,'Contrato Firme'!$C$2:$C$745,'Contrato Flexível Prioridade'!F700,'Contrato Flexível Percentual'!$D$2:$D$745,'Contrato Flexível Prioridade'!G700)+'Tela de entrada'!$O$13+'Tela de entrada'!$S$13</f>
        <v>7.0043472361672849</v>
      </c>
      <c r="M700" s="1">
        <f t="shared" si="63"/>
        <v>3.9956527638327151</v>
      </c>
      <c r="N700" s="1">
        <f>IF(D700=1,'Tela de entrada'!$O$14-'Tela de entrada'!$O$13,'Tela de entrada'!$S$14-'Tela de entrada'!$S$13)</f>
        <v>15</v>
      </c>
      <c r="O700" s="1">
        <f t="shared" si="64"/>
        <v>3.9956527638327151</v>
      </c>
      <c r="P700" s="1">
        <f t="shared" si="65"/>
        <v>3.9956527638327151</v>
      </c>
      <c r="Q700" s="1">
        <f>IF(D700=1,'Tela de entrada'!$O$13+P700,'Tela de entrada'!$S$13+P700)</f>
        <v>3.9956527638327151</v>
      </c>
    </row>
    <row r="701" spans="1:17" x14ac:dyDescent="0.25">
      <c r="A701" t="str">
        <f t="shared" si="66"/>
        <v>Contrato 1</v>
      </c>
      <c r="B701" t="str">
        <f t="shared" si="67"/>
        <v>Contrato 1700</v>
      </c>
      <c r="C701">
        <v>1</v>
      </c>
      <c r="D701">
        <v>1</v>
      </c>
      <c r="E701">
        <f>IF(AND(A701='Tela de entrada'!$R$12,'Tela de entrada'!$S$15=1),1,IF(AND(A701='Tela de entrada'!$R$12,'Tela de entrada'!$S$15="",'Tela de entrada'!$O$15=2),1,IF(AND('Tela de entrada'!$R$12='Contrato Flexível Prioridade'!A701,'Tela de entrada'!$S$15="",'Tela de entrada'!$O$15=""),2,IF(AND(A701='Tela de entrada'!$N$12,'Tela de entrada'!$O$15=1),1,IF(AND('Tela de entrada'!$N$12='Contrato Flexível Prioridade'!A701,'Tela de entrada'!$O$15=2),2,IF(AND('Tela de entrada'!$N$12='Contrato Flexível Prioridade'!A701,'Tela de entrada'!$O$15="",'Tela de entrada'!$S$15&lt;&gt;1),1,IF(AND('Tela de entrada'!$N$12='Contrato Flexível Prioridade'!A701,'Tela de entrada'!$S$15=""),1,2)))))))</f>
        <v>1</v>
      </c>
      <c r="F701">
        <v>1</v>
      </c>
      <c r="G701">
        <v>700</v>
      </c>
      <c r="H701">
        <v>1</v>
      </c>
      <c r="I701" s="1">
        <f>INDEX('Tela de entrada'!$C$20:$C$763,MATCH(G701,'Tela de entrada'!$B$20:$B$763,0),1)</f>
        <v>49</v>
      </c>
      <c r="J701">
        <v>0</v>
      </c>
      <c r="K701">
        <f t="shared" si="62"/>
        <v>49</v>
      </c>
      <c r="L701" s="1">
        <f>SUMIFS('Contrato Flexível Percentual'!$R$2:$R$745,'Contrato Flexível Percentual'!$C$2:$C$745,'Contrato Flexível Prioridade'!F701,'Contrato Flexível Percentual'!$D$2:$D$745,'Contrato Flexível Prioridade'!G701)+SUMIFS('Contrato Firme'!N$2:N$745,'Contrato Firme'!$C$2:$C$745,'Contrato Flexível Prioridade'!F701,'Contrato Flexível Percentual'!$D$2:$D$745,'Contrato Flexível Prioridade'!G701)+'Tela de entrada'!$O$13+'Tela de entrada'!$S$13</f>
        <v>24.799999999999997</v>
      </c>
      <c r="M701" s="1">
        <f t="shared" si="63"/>
        <v>24.200000000000003</v>
      </c>
      <c r="N701" s="1">
        <f>IF(D701=1,'Tela de entrada'!$O$14-'Tela de entrada'!$O$13,'Tela de entrada'!$S$14-'Tela de entrada'!$S$13)</f>
        <v>15</v>
      </c>
      <c r="O701" s="1">
        <f t="shared" si="64"/>
        <v>24.200000000000003</v>
      </c>
      <c r="P701" s="1">
        <f t="shared" si="65"/>
        <v>15</v>
      </c>
      <c r="Q701" s="1">
        <f>IF(D701=1,'Tela de entrada'!$O$13+P701,'Tela de entrada'!$S$13+P701)</f>
        <v>15</v>
      </c>
    </row>
    <row r="702" spans="1:17" x14ac:dyDescent="0.25">
      <c r="A702" t="str">
        <f t="shared" si="66"/>
        <v>Contrato 1</v>
      </c>
      <c r="B702" t="str">
        <f t="shared" si="67"/>
        <v>Contrato 1701</v>
      </c>
      <c r="C702">
        <v>1</v>
      </c>
      <c r="D702">
        <v>1</v>
      </c>
      <c r="E702">
        <f>IF(AND(A702='Tela de entrada'!$R$12,'Tela de entrada'!$S$15=1),1,IF(AND(A702='Tela de entrada'!$R$12,'Tela de entrada'!$S$15="",'Tela de entrada'!$O$15=2),1,IF(AND('Tela de entrada'!$R$12='Contrato Flexível Prioridade'!A702,'Tela de entrada'!$S$15="",'Tela de entrada'!$O$15=""),2,IF(AND(A702='Tela de entrada'!$N$12,'Tela de entrada'!$O$15=1),1,IF(AND('Tela de entrada'!$N$12='Contrato Flexível Prioridade'!A702,'Tela de entrada'!$O$15=2),2,IF(AND('Tela de entrada'!$N$12='Contrato Flexível Prioridade'!A702,'Tela de entrada'!$O$15="",'Tela de entrada'!$S$15&lt;&gt;1),1,IF(AND('Tela de entrada'!$N$12='Contrato Flexível Prioridade'!A702,'Tela de entrada'!$S$15=""),1,2)))))))</f>
        <v>1</v>
      </c>
      <c r="F702">
        <v>1</v>
      </c>
      <c r="G702">
        <v>701</v>
      </c>
      <c r="H702">
        <v>1</v>
      </c>
      <c r="I702" s="1">
        <f>INDEX('Tela de entrada'!$C$20:$C$763,MATCH(G702,'Tela de entrada'!$B$20:$B$763,0),1)</f>
        <v>28</v>
      </c>
      <c r="J702">
        <v>0</v>
      </c>
      <c r="K702">
        <f t="shared" si="62"/>
        <v>28</v>
      </c>
      <c r="L702" s="1">
        <f>SUMIFS('Contrato Flexível Percentual'!$R$2:$R$745,'Contrato Flexível Percentual'!$C$2:$C$745,'Contrato Flexível Prioridade'!F702,'Contrato Flexível Percentual'!$D$2:$D$745,'Contrato Flexível Prioridade'!G702)+SUMIFS('Contrato Firme'!N$2:N$745,'Contrato Firme'!$C$2:$C$745,'Contrato Flexível Prioridade'!F702,'Contrato Flexível Percentual'!$D$2:$D$745,'Contrato Flexível Prioridade'!G702)+'Tela de entrada'!$O$13+'Tela de entrada'!$S$13</f>
        <v>16.31535824446194</v>
      </c>
      <c r="M702" s="1">
        <f t="shared" si="63"/>
        <v>11.68464175553806</v>
      </c>
      <c r="N702" s="1">
        <f>IF(D702=1,'Tela de entrada'!$O$14-'Tela de entrada'!$O$13,'Tela de entrada'!$S$14-'Tela de entrada'!$S$13)</f>
        <v>15</v>
      </c>
      <c r="O702" s="1">
        <f t="shared" si="64"/>
        <v>11.68464175553806</v>
      </c>
      <c r="P702" s="1">
        <f t="shared" si="65"/>
        <v>11.68464175553806</v>
      </c>
      <c r="Q702" s="1">
        <f>IF(D702=1,'Tela de entrada'!$O$13+P702,'Tela de entrada'!$S$13+P702)</f>
        <v>11.68464175553806</v>
      </c>
    </row>
    <row r="703" spans="1:17" x14ac:dyDescent="0.25">
      <c r="A703" t="str">
        <f t="shared" si="66"/>
        <v>Contrato 1</v>
      </c>
      <c r="B703" t="str">
        <f t="shared" si="67"/>
        <v>Contrato 1702</v>
      </c>
      <c r="C703">
        <v>1</v>
      </c>
      <c r="D703">
        <v>1</v>
      </c>
      <c r="E703">
        <f>IF(AND(A703='Tela de entrada'!$R$12,'Tela de entrada'!$S$15=1),1,IF(AND(A703='Tela de entrada'!$R$12,'Tela de entrada'!$S$15="",'Tela de entrada'!$O$15=2),1,IF(AND('Tela de entrada'!$R$12='Contrato Flexível Prioridade'!A703,'Tela de entrada'!$S$15="",'Tela de entrada'!$O$15=""),2,IF(AND(A703='Tela de entrada'!$N$12,'Tela de entrada'!$O$15=1),1,IF(AND('Tela de entrada'!$N$12='Contrato Flexível Prioridade'!A703,'Tela de entrada'!$O$15=2),2,IF(AND('Tela de entrada'!$N$12='Contrato Flexível Prioridade'!A703,'Tela de entrada'!$O$15="",'Tela de entrada'!$S$15&lt;&gt;1),1,IF(AND('Tela de entrada'!$N$12='Contrato Flexível Prioridade'!A703,'Tela de entrada'!$S$15=""),1,2)))))))</f>
        <v>1</v>
      </c>
      <c r="F703">
        <v>1</v>
      </c>
      <c r="G703">
        <v>702</v>
      </c>
      <c r="H703">
        <v>1</v>
      </c>
      <c r="I703" s="1">
        <f>INDEX('Tela de entrada'!$C$20:$C$763,MATCH(G703,'Tela de entrada'!$B$20:$B$763,0),1)</f>
        <v>36</v>
      </c>
      <c r="J703">
        <v>0</v>
      </c>
      <c r="K703">
        <f t="shared" si="62"/>
        <v>36</v>
      </c>
      <c r="L703" s="1">
        <f>SUMIFS('Contrato Flexível Percentual'!$R$2:$R$745,'Contrato Flexível Percentual'!$C$2:$C$745,'Contrato Flexível Prioridade'!F703,'Contrato Flexível Percentual'!$D$2:$D$745,'Contrato Flexível Prioridade'!G703)+SUMIFS('Contrato Firme'!N$2:N$745,'Contrato Firme'!$C$2:$C$745,'Contrato Flexível Prioridade'!F703,'Contrato Flexível Percentual'!$D$2:$D$745,'Contrato Flexível Prioridade'!G703)+'Tela de entrada'!$O$13+'Tela de entrada'!$S$13</f>
        <v>20.697010483659422</v>
      </c>
      <c r="M703" s="1">
        <f t="shared" si="63"/>
        <v>15.302989516340578</v>
      </c>
      <c r="N703" s="1">
        <f>IF(D703=1,'Tela de entrada'!$O$14-'Tela de entrada'!$O$13,'Tela de entrada'!$S$14-'Tela de entrada'!$S$13)</f>
        <v>15</v>
      </c>
      <c r="O703" s="1">
        <f t="shared" si="64"/>
        <v>15.302989516340578</v>
      </c>
      <c r="P703" s="1">
        <f t="shared" si="65"/>
        <v>15</v>
      </c>
      <c r="Q703" s="1">
        <f>IF(D703=1,'Tela de entrada'!$O$13+P703,'Tela de entrada'!$S$13+P703)</f>
        <v>15</v>
      </c>
    </row>
    <row r="704" spans="1:17" x14ac:dyDescent="0.25">
      <c r="A704" t="str">
        <f t="shared" si="66"/>
        <v>Contrato 1</v>
      </c>
      <c r="B704" t="str">
        <f t="shared" si="67"/>
        <v>Contrato 1703</v>
      </c>
      <c r="C704">
        <v>1</v>
      </c>
      <c r="D704">
        <v>1</v>
      </c>
      <c r="E704">
        <f>IF(AND(A704='Tela de entrada'!$R$12,'Tela de entrada'!$S$15=1),1,IF(AND(A704='Tela de entrada'!$R$12,'Tela de entrada'!$S$15="",'Tela de entrada'!$O$15=2),1,IF(AND('Tela de entrada'!$R$12='Contrato Flexível Prioridade'!A704,'Tela de entrada'!$S$15="",'Tela de entrada'!$O$15=""),2,IF(AND(A704='Tela de entrada'!$N$12,'Tela de entrada'!$O$15=1),1,IF(AND('Tela de entrada'!$N$12='Contrato Flexível Prioridade'!A704,'Tela de entrada'!$O$15=2),2,IF(AND('Tela de entrada'!$N$12='Contrato Flexível Prioridade'!A704,'Tela de entrada'!$O$15="",'Tela de entrada'!$S$15&lt;&gt;1),1,IF(AND('Tela de entrada'!$N$12='Contrato Flexível Prioridade'!A704,'Tela de entrada'!$S$15=""),1,2)))))))</f>
        <v>1</v>
      </c>
      <c r="F704">
        <v>1</v>
      </c>
      <c r="G704">
        <v>703</v>
      </c>
      <c r="H704">
        <v>1</v>
      </c>
      <c r="I704" s="1">
        <f>INDEX('Tela de entrada'!$C$20:$C$763,MATCH(G704,'Tela de entrada'!$B$20:$B$763,0),1)</f>
        <v>8</v>
      </c>
      <c r="J704">
        <v>0</v>
      </c>
      <c r="K704">
        <f t="shared" si="62"/>
        <v>8</v>
      </c>
      <c r="L704" s="1">
        <f>SUMIFS('Contrato Flexível Percentual'!$R$2:$R$745,'Contrato Flexível Percentual'!$C$2:$C$745,'Contrato Flexível Prioridade'!F704,'Contrato Flexível Percentual'!$D$2:$D$745,'Contrato Flexível Prioridade'!G704)+SUMIFS('Contrato Firme'!N$2:N$745,'Contrato Firme'!$C$2:$C$745,'Contrato Flexível Prioridade'!F704,'Contrato Flexível Percentual'!$D$2:$D$745,'Contrato Flexível Prioridade'!G704)+'Tela de entrada'!$O$13+'Tela de entrada'!$S$13</f>
        <v>5.3836603258165949</v>
      </c>
      <c r="M704" s="1">
        <f t="shared" si="63"/>
        <v>2.6163396741834051</v>
      </c>
      <c r="N704" s="1">
        <f>IF(D704=1,'Tela de entrada'!$O$14-'Tela de entrada'!$O$13,'Tela de entrada'!$S$14-'Tela de entrada'!$S$13)</f>
        <v>15</v>
      </c>
      <c r="O704" s="1">
        <f t="shared" si="64"/>
        <v>2.6163396741834051</v>
      </c>
      <c r="P704" s="1">
        <f t="shared" si="65"/>
        <v>2.6163396741834051</v>
      </c>
      <c r="Q704" s="1">
        <f>IF(D704=1,'Tela de entrada'!$O$13+P704,'Tela de entrada'!$S$13+P704)</f>
        <v>2.6163396741834051</v>
      </c>
    </row>
    <row r="705" spans="1:17" x14ac:dyDescent="0.25">
      <c r="A705" t="str">
        <f t="shared" si="66"/>
        <v>Contrato 1</v>
      </c>
      <c r="B705" t="str">
        <f t="shared" si="67"/>
        <v>Contrato 1704</v>
      </c>
      <c r="C705">
        <v>1</v>
      </c>
      <c r="D705">
        <v>1</v>
      </c>
      <c r="E705">
        <f>IF(AND(A705='Tela de entrada'!$R$12,'Tela de entrada'!$S$15=1),1,IF(AND(A705='Tela de entrada'!$R$12,'Tela de entrada'!$S$15="",'Tela de entrada'!$O$15=2),1,IF(AND('Tela de entrada'!$R$12='Contrato Flexível Prioridade'!A705,'Tela de entrada'!$S$15="",'Tela de entrada'!$O$15=""),2,IF(AND(A705='Tela de entrada'!$N$12,'Tela de entrada'!$O$15=1),1,IF(AND('Tela de entrada'!$N$12='Contrato Flexível Prioridade'!A705,'Tela de entrada'!$O$15=2),2,IF(AND('Tela de entrada'!$N$12='Contrato Flexível Prioridade'!A705,'Tela de entrada'!$O$15="",'Tela de entrada'!$S$15&lt;&gt;1),1,IF(AND('Tela de entrada'!$N$12='Contrato Flexível Prioridade'!A705,'Tela de entrada'!$S$15=""),1,2)))))))</f>
        <v>1</v>
      </c>
      <c r="F705">
        <v>1</v>
      </c>
      <c r="G705">
        <v>704</v>
      </c>
      <c r="H705">
        <v>1</v>
      </c>
      <c r="I705" s="1">
        <f>INDEX('Tela de entrada'!$C$20:$C$763,MATCH(G705,'Tela de entrada'!$B$20:$B$763,0),1)</f>
        <v>28</v>
      </c>
      <c r="J705">
        <v>0</v>
      </c>
      <c r="K705">
        <f t="shared" si="62"/>
        <v>28</v>
      </c>
      <c r="L705" s="1">
        <f>SUMIFS('Contrato Flexível Percentual'!$R$2:$R$745,'Contrato Flexível Percentual'!$C$2:$C$745,'Contrato Flexível Prioridade'!F705,'Contrato Flexível Percentual'!$D$2:$D$745,'Contrato Flexível Prioridade'!G705)+SUMIFS('Contrato Firme'!N$2:N$745,'Contrato Firme'!$C$2:$C$745,'Contrato Flexível Prioridade'!F705,'Contrato Flexível Percentual'!$D$2:$D$745,'Contrato Flexível Prioridade'!G705)+'Tela de entrada'!$O$13+'Tela de entrada'!$S$13</f>
        <v>16.31535824446194</v>
      </c>
      <c r="M705" s="1">
        <f t="shared" si="63"/>
        <v>11.68464175553806</v>
      </c>
      <c r="N705" s="1">
        <f>IF(D705=1,'Tela de entrada'!$O$14-'Tela de entrada'!$O$13,'Tela de entrada'!$S$14-'Tela de entrada'!$S$13)</f>
        <v>15</v>
      </c>
      <c r="O705" s="1">
        <f t="shared" si="64"/>
        <v>11.68464175553806</v>
      </c>
      <c r="P705" s="1">
        <f t="shared" si="65"/>
        <v>11.68464175553806</v>
      </c>
      <c r="Q705" s="1">
        <f>IF(D705=1,'Tela de entrada'!$O$13+P705,'Tela de entrada'!$S$13+P705)</f>
        <v>11.68464175553806</v>
      </c>
    </row>
    <row r="706" spans="1:17" x14ac:dyDescent="0.25">
      <c r="A706" t="str">
        <f t="shared" si="66"/>
        <v>Contrato 1</v>
      </c>
      <c r="B706" t="str">
        <f t="shared" si="67"/>
        <v>Contrato 1705</v>
      </c>
      <c r="C706">
        <v>1</v>
      </c>
      <c r="D706">
        <v>1</v>
      </c>
      <c r="E706">
        <f>IF(AND(A706='Tela de entrada'!$R$12,'Tela de entrada'!$S$15=1),1,IF(AND(A706='Tela de entrada'!$R$12,'Tela de entrada'!$S$15="",'Tela de entrada'!$O$15=2),1,IF(AND('Tela de entrada'!$R$12='Contrato Flexível Prioridade'!A706,'Tela de entrada'!$S$15="",'Tela de entrada'!$O$15=""),2,IF(AND(A706='Tela de entrada'!$N$12,'Tela de entrada'!$O$15=1),1,IF(AND('Tela de entrada'!$N$12='Contrato Flexível Prioridade'!A706,'Tela de entrada'!$O$15=2),2,IF(AND('Tela de entrada'!$N$12='Contrato Flexível Prioridade'!A706,'Tela de entrada'!$O$15="",'Tela de entrada'!$S$15&lt;&gt;1),1,IF(AND('Tela de entrada'!$N$12='Contrato Flexível Prioridade'!A706,'Tela de entrada'!$S$15=""),1,2)))))))</f>
        <v>1</v>
      </c>
      <c r="F706">
        <v>1</v>
      </c>
      <c r="G706">
        <v>705</v>
      </c>
      <c r="H706">
        <v>1</v>
      </c>
      <c r="I706" s="1">
        <f>INDEX('Tela de entrada'!$C$20:$C$763,MATCH(G706,'Tela de entrada'!$B$20:$B$763,0),1)</f>
        <v>19</v>
      </c>
      <c r="J706">
        <v>0</v>
      </c>
      <c r="K706">
        <f t="shared" si="62"/>
        <v>19</v>
      </c>
      <c r="L706" s="1">
        <f>SUMIFS('Contrato Flexível Percentual'!$R$2:$R$745,'Contrato Flexível Percentual'!$C$2:$C$745,'Contrato Flexível Prioridade'!F706,'Contrato Flexível Percentual'!$D$2:$D$745,'Contrato Flexível Prioridade'!G706)+SUMIFS('Contrato Firme'!N$2:N$745,'Contrato Firme'!$C$2:$C$745,'Contrato Flexível Prioridade'!F706,'Contrato Flexível Percentual'!$D$2:$D$745,'Contrato Flexível Prioridade'!G706)+'Tela de entrada'!$O$13+'Tela de entrada'!$S$13</f>
        <v>11.38599947536477</v>
      </c>
      <c r="M706" s="1">
        <f t="shared" si="63"/>
        <v>7.6140005246352302</v>
      </c>
      <c r="N706" s="1">
        <f>IF(D706=1,'Tela de entrada'!$O$14-'Tela de entrada'!$O$13,'Tela de entrada'!$S$14-'Tela de entrada'!$S$13)</f>
        <v>15</v>
      </c>
      <c r="O706" s="1">
        <f t="shared" si="64"/>
        <v>7.6140005246352302</v>
      </c>
      <c r="P706" s="1">
        <f t="shared" si="65"/>
        <v>7.6140005246352302</v>
      </c>
      <c r="Q706" s="1">
        <f>IF(D706=1,'Tela de entrada'!$O$13+P706,'Tela de entrada'!$S$13+P706)</f>
        <v>7.6140005246352302</v>
      </c>
    </row>
    <row r="707" spans="1:17" x14ac:dyDescent="0.25">
      <c r="A707" t="str">
        <f t="shared" si="66"/>
        <v>Contrato 1</v>
      </c>
      <c r="B707" t="str">
        <f t="shared" si="67"/>
        <v>Contrato 1706</v>
      </c>
      <c r="C707">
        <v>1</v>
      </c>
      <c r="D707">
        <v>1</v>
      </c>
      <c r="E707">
        <f>IF(AND(A707='Tela de entrada'!$R$12,'Tela de entrada'!$S$15=1),1,IF(AND(A707='Tela de entrada'!$R$12,'Tela de entrada'!$S$15="",'Tela de entrada'!$O$15=2),1,IF(AND('Tela de entrada'!$R$12='Contrato Flexível Prioridade'!A707,'Tela de entrada'!$S$15="",'Tela de entrada'!$O$15=""),2,IF(AND(A707='Tela de entrada'!$N$12,'Tela de entrada'!$O$15=1),1,IF(AND('Tela de entrada'!$N$12='Contrato Flexível Prioridade'!A707,'Tela de entrada'!$O$15=2),2,IF(AND('Tela de entrada'!$N$12='Contrato Flexível Prioridade'!A707,'Tela de entrada'!$O$15="",'Tela de entrada'!$S$15&lt;&gt;1),1,IF(AND('Tela de entrada'!$N$12='Contrato Flexível Prioridade'!A707,'Tela de entrada'!$S$15=""),1,2)))))))</f>
        <v>1</v>
      </c>
      <c r="F707">
        <v>1</v>
      </c>
      <c r="G707">
        <v>706</v>
      </c>
      <c r="H707">
        <v>1</v>
      </c>
      <c r="I707" s="1">
        <f>INDEX('Tela de entrada'!$C$20:$C$763,MATCH(G707,'Tela de entrada'!$B$20:$B$763,0),1)</f>
        <v>43</v>
      </c>
      <c r="J707">
        <v>0</v>
      </c>
      <c r="K707">
        <f t="shared" ref="K707:K745" si="68">I707-J707</f>
        <v>43</v>
      </c>
      <c r="L707" s="1">
        <f>SUMIFS('Contrato Flexível Percentual'!$R$2:$R$745,'Contrato Flexível Percentual'!$C$2:$C$745,'Contrato Flexível Prioridade'!F707,'Contrato Flexível Percentual'!$D$2:$D$745,'Contrato Flexível Prioridade'!G707)+SUMIFS('Contrato Firme'!N$2:N$745,'Contrato Firme'!$C$2:$C$745,'Contrato Flexível Prioridade'!F707,'Contrato Flexível Percentual'!$D$2:$D$745,'Contrato Flexível Prioridade'!G707)+'Tela de entrada'!$O$13+'Tela de entrada'!$S$13</f>
        <v>23.6</v>
      </c>
      <c r="M707" s="1">
        <f t="shared" ref="M707:M745" si="69">MAX(I707-L707,0)</f>
        <v>19.399999999999999</v>
      </c>
      <c r="N707" s="1">
        <f>IF(D707=1,'Tela de entrada'!$O$14-'Tela de entrada'!$O$13,'Tela de entrada'!$S$14-'Tela de entrada'!$S$13)</f>
        <v>15</v>
      </c>
      <c r="O707" s="1">
        <f t="shared" ref="O707:O745" si="70">IF(E707=1,M707,MIN(N707,M707-MIN(M707,SUMIFS($N$2:$N$1489,$D$2:$D$1489,D707-1,$G$2:$G$1489,G707,$E$2:$E$1489,1))))</f>
        <v>19.399999999999999</v>
      </c>
      <c r="P707" s="1">
        <f t="shared" ref="P707:P745" si="71">IF(O707&gt;0,MIN(O707,N707),0)</f>
        <v>15</v>
      </c>
      <c r="Q707" s="1">
        <f>IF(D707=1,'Tela de entrada'!$O$13+P707,'Tela de entrada'!$S$13+P707)</f>
        <v>15</v>
      </c>
    </row>
    <row r="708" spans="1:17" x14ac:dyDescent="0.25">
      <c r="A708" t="str">
        <f t="shared" si="66"/>
        <v>Contrato 1</v>
      </c>
      <c r="B708" t="str">
        <f t="shared" si="67"/>
        <v>Contrato 1707</v>
      </c>
      <c r="C708">
        <v>1</v>
      </c>
      <c r="D708">
        <v>1</v>
      </c>
      <c r="E708">
        <f>IF(AND(A708='Tela de entrada'!$R$12,'Tela de entrada'!$S$15=1),1,IF(AND(A708='Tela de entrada'!$R$12,'Tela de entrada'!$S$15="",'Tela de entrada'!$O$15=2),1,IF(AND('Tela de entrada'!$R$12='Contrato Flexível Prioridade'!A708,'Tela de entrada'!$S$15="",'Tela de entrada'!$O$15=""),2,IF(AND(A708='Tela de entrada'!$N$12,'Tela de entrada'!$O$15=1),1,IF(AND('Tela de entrada'!$N$12='Contrato Flexível Prioridade'!A708,'Tela de entrada'!$O$15=2),2,IF(AND('Tela de entrada'!$N$12='Contrato Flexível Prioridade'!A708,'Tela de entrada'!$O$15="",'Tela de entrada'!$S$15&lt;&gt;1),1,IF(AND('Tela de entrada'!$N$12='Contrato Flexível Prioridade'!A708,'Tela de entrada'!$S$15=""),1,2)))))))</f>
        <v>1</v>
      </c>
      <c r="F708">
        <v>1</v>
      </c>
      <c r="G708">
        <v>707</v>
      </c>
      <c r="H708">
        <v>1</v>
      </c>
      <c r="I708" s="1">
        <f>INDEX('Tela de entrada'!$C$20:$C$763,MATCH(G708,'Tela de entrada'!$B$20:$B$763,0),1)</f>
        <v>12</v>
      </c>
      <c r="J708">
        <v>0</v>
      </c>
      <c r="K708">
        <f t="shared" si="68"/>
        <v>12</v>
      </c>
      <c r="L708" s="1">
        <f>SUMIFS('Contrato Flexível Percentual'!$R$2:$R$745,'Contrato Flexível Percentual'!$C$2:$C$745,'Contrato Flexível Prioridade'!F708,'Contrato Flexível Percentual'!$D$2:$D$745,'Contrato Flexível Prioridade'!G708)+SUMIFS('Contrato Firme'!N$2:N$745,'Contrato Firme'!$C$2:$C$745,'Contrato Flexível Prioridade'!F708,'Contrato Flexível Percentual'!$D$2:$D$745,'Contrato Flexível Prioridade'!G708)+'Tela de entrada'!$O$13+'Tela de entrada'!$S$13</f>
        <v>7.5520537660669707</v>
      </c>
      <c r="M708" s="1">
        <f t="shared" si="69"/>
        <v>4.4479462339330293</v>
      </c>
      <c r="N708" s="1">
        <f>IF(D708=1,'Tela de entrada'!$O$14-'Tela de entrada'!$O$13,'Tela de entrada'!$S$14-'Tela de entrada'!$S$13)</f>
        <v>15</v>
      </c>
      <c r="O708" s="1">
        <f t="shared" si="70"/>
        <v>4.4479462339330293</v>
      </c>
      <c r="P708" s="1">
        <f t="shared" si="71"/>
        <v>4.4479462339330293</v>
      </c>
      <c r="Q708" s="1">
        <f>IF(D708=1,'Tela de entrada'!$O$13+P708,'Tela de entrada'!$S$13+P708)</f>
        <v>4.4479462339330293</v>
      </c>
    </row>
    <row r="709" spans="1:17" x14ac:dyDescent="0.25">
      <c r="A709" t="str">
        <f t="shared" si="66"/>
        <v>Contrato 1</v>
      </c>
      <c r="B709" t="str">
        <f t="shared" si="67"/>
        <v>Contrato 1708</v>
      </c>
      <c r="C709">
        <v>1</v>
      </c>
      <c r="D709">
        <v>1</v>
      </c>
      <c r="E709">
        <f>IF(AND(A709='Tela de entrada'!$R$12,'Tela de entrada'!$S$15=1),1,IF(AND(A709='Tela de entrada'!$R$12,'Tela de entrada'!$S$15="",'Tela de entrada'!$O$15=2),1,IF(AND('Tela de entrada'!$R$12='Contrato Flexível Prioridade'!A709,'Tela de entrada'!$S$15="",'Tela de entrada'!$O$15=""),2,IF(AND(A709='Tela de entrada'!$N$12,'Tela de entrada'!$O$15=1),1,IF(AND('Tela de entrada'!$N$12='Contrato Flexível Prioridade'!A709,'Tela de entrada'!$O$15=2),2,IF(AND('Tela de entrada'!$N$12='Contrato Flexível Prioridade'!A709,'Tela de entrada'!$O$15="",'Tela de entrada'!$S$15&lt;&gt;1),1,IF(AND('Tela de entrada'!$N$12='Contrato Flexível Prioridade'!A709,'Tela de entrada'!$S$15=""),1,2)))))))</f>
        <v>1</v>
      </c>
      <c r="F709">
        <v>1</v>
      </c>
      <c r="G709">
        <v>708</v>
      </c>
      <c r="H709">
        <v>1</v>
      </c>
      <c r="I709" s="1">
        <f>INDEX('Tela de entrada'!$C$20:$C$763,MATCH(G709,'Tela de entrada'!$B$20:$B$763,0),1)</f>
        <v>36</v>
      </c>
      <c r="J709">
        <v>0</v>
      </c>
      <c r="K709">
        <f t="shared" si="68"/>
        <v>36</v>
      </c>
      <c r="L709" s="1">
        <f>SUMIFS('Contrato Flexível Percentual'!$R$2:$R$745,'Contrato Flexível Percentual'!$C$2:$C$745,'Contrato Flexível Prioridade'!F709,'Contrato Flexível Percentual'!$D$2:$D$745,'Contrato Flexível Prioridade'!G709)+SUMIFS('Contrato Firme'!N$2:N$745,'Contrato Firme'!$C$2:$C$745,'Contrato Flexível Prioridade'!F709,'Contrato Flexível Percentual'!$D$2:$D$745,'Contrato Flexível Prioridade'!G709)+'Tela de entrada'!$O$13+'Tela de entrada'!$S$13</f>
        <v>20.697010483659422</v>
      </c>
      <c r="M709" s="1">
        <f t="shared" si="69"/>
        <v>15.302989516340578</v>
      </c>
      <c r="N709" s="1">
        <f>IF(D709=1,'Tela de entrada'!$O$14-'Tela de entrada'!$O$13,'Tela de entrada'!$S$14-'Tela de entrada'!$S$13)</f>
        <v>15</v>
      </c>
      <c r="O709" s="1">
        <f t="shared" si="70"/>
        <v>15.302989516340578</v>
      </c>
      <c r="P709" s="1">
        <f t="shared" si="71"/>
        <v>15</v>
      </c>
      <c r="Q709" s="1">
        <f>IF(D709=1,'Tela de entrada'!$O$13+P709,'Tela de entrada'!$S$13+P709)</f>
        <v>15</v>
      </c>
    </row>
    <row r="710" spans="1:17" x14ac:dyDescent="0.25">
      <c r="A710" t="str">
        <f t="shared" si="66"/>
        <v>Contrato 1</v>
      </c>
      <c r="B710" t="str">
        <f t="shared" si="67"/>
        <v>Contrato 1709</v>
      </c>
      <c r="C710">
        <v>1</v>
      </c>
      <c r="D710">
        <v>1</v>
      </c>
      <c r="E710">
        <f>IF(AND(A710='Tela de entrada'!$R$12,'Tela de entrada'!$S$15=1),1,IF(AND(A710='Tela de entrada'!$R$12,'Tela de entrada'!$S$15="",'Tela de entrada'!$O$15=2),1,IF(AND('Tela de entrada'!$R$12='Contrato Flexível Prioridade'!A710,'Tela de entrada'!$S$15="",'Tela de entrada'!$O$15=""),2,IF(AND(A710='Tela de entrada'!$N$12,'Tela de entrada'!$O$15=1),1,IF(AND('Tela de entrada'!$N$12='Contrato Flexível Prioridade'!A710,'Tela de entrada'!$O$15=2),2,IF(AND('Tela de entrada'!$N$12='Contrato Flexível Prioridade'!A710,'Tela de entrada'!$O$15="",'Tela de entrada'!$S$15&lt;&gt;1),1,IF(AND('Tela de entrada'!$N$12='Contrato Flexível Prioridade'!A710,'Tela de entrada'!$S$15=""),1,2)))))))</f>
        <v>1</v>
      </c>
      <c r="F710">
        <v>1</v>
      </c>
      <c r="G710">
        <v>709</v>
      </c>
      <c r="H710">
        <v>1</v>
      </c>
      <c r="I710" s="1">
        <f>INDEX('Tela de entrada'!$C$20:$C$763,MATCH(G710,'Tela de entrada'!$B$20:$B$763,0),1)</f>
        <v>39</v>
      </c>
      <c r="J710">
        <v>0</v>
      </c>
      <c r="K710">
        <f t="shared" si="68"/>
        <v>39</v>
      </c>
      <c r="L710" s="1">
        <f>SUMIFS('Contrato Flexível Percentual'!$R$2:$R$745,'Contrato Flexível Percentual'!$C$2:$C$745,'Contrato Flexível Prioridade'!F710,'Contrato Flexível Percentual'!$D$2:$D$745,'Contrato Flexível Prioridade'!G710)+SUMIFS('Contrato Firme'!N$2:N$745,'Contrato Firme'!$C$2:$C$745,'Contrato Flexível Prioridade'!F710,'Contrato Flexível Percentual'!$D$2:$D$745,'Contrato Flexível Prioridade'!G710)+'Tela de entrada'!$O$13+'Tela de entrada'!$S$13</f>
        <v>22.34013007335848</v>
      </c>
      <c r="M710" s="1">
        <f t="shared" si="69"/>
        <v>16.65986992664152</v>
      </c>
      <c r="N710" s="1">
        <f>IF(D710=1,'Tela de entrada'!$O$14-'Tela de entrada'!$O$13,'Tela de entrada'!$S$14-'Tela de entrada'!$S$13)</f>
        <v>15</v>
      </c>
      <c r="O710" s="1">
        <f t="shared" si="70"/>
        <v>16.65986992664152</v>
      </c>
      <c r="P710" s="1">
        <f t="shared" si="71"/>
        <v>15</v>
      </c>
      <c r="Q710" s="1">
        <f>IF(D710=1,'Tela de entrada'!$O$13+P710,'Tela de entrada'!$S$13+P710)</f>
        <v>15</v>
      </c>
    </row>
    <row r="711" spans="1:17" x14ac:dyDescent="0.25">
      <c r="A711" t="str">
        <f t="shared" si="66"/>
        <v>Contrato 1</v>
      </c>
      <c r="B711" t="str">
        <f t="shared" si="67"/>
        <v>Contrato 1710</v>
      </c>
      <c r="C711">
        <v>1</v>
      </c>
      <c r="D711">
        <v>1</v>
      </c>
      <c r="E711">
        <f>IF(AND(A711='Tela de entrada'!$R$12,'Tela de entrada'!$S$15=1),1,IF(AND(A711='Tela de entrada'!$R$12,'Tela de entrada'!$S$15="",'Tela de entrada'!$O$15=2),1,IF(AND('Tela de entrada'!$R$12='Contrato Flexível Prioridade'!A711,'Tela de entrada'!$S$15="",'Tela de entrada'!$O$15=""),2,IF(AND(A711='Tela de entrada'!$N$12,'Tela de entrada'!$O$15=1),1,IF(AND('Tela de entrada'!$N$12='Contrato Flexível Prioridade'!A711,'Tela de entrada'!$O$15=2),2,IF(AND('Tela de entrada'!$N$12='Contrato Flexível Prioridade'!A711,'Tela de entrada'!$O$15="",'Tela de entrada'!$S$15&lt;&gt;1),1,IF(AND('Tela de entrada'!$N$12='Contrato Flexível Prioridade'!A711,'Tela de entrada'!$S$15=""),1,2)))))))</f>
        <v>1</v>
      </c>
      <c r="F711">
        <v>1</v>
      </c>
      <c r="G711">
        <v>710</v>
      </c>
      <c r="H711">
        <v>1</v>
      </c>
      <c r="I711" s="1">
        <f>INDEX('Tela de entrada'!$C$20:$C$763,MATCH(G711,'Tela de entrada'!$B$20:$B$763,0),1)</f>
        <v>27</v>
      </c>
      <c r="J711">
        <v>0</v>
      </c>
      <c r="K711">
        <f t="shared" si="68"/>
        <v>27</v>
      </c>
      <c r="L711" s="1">
        <f>SUMIFS('Contrato Flexível Percentual'!$R$2:$R$745,'Contrato Flexível Percentual'!$C$2:$C$745,'Contrato Flexível Prioridade'!F711,'Contrato Flexível Percentual'!$D$2:$D$745,'Contrato Flexível Prioridade'!G711)+SUMIFS('Contrato Firme'!N$2:N$745,'Contrato Firme'!$C$2:$C$745,'Contrato Flexível Prioridade'!F711,'Contrato Flexível Percentual'!$D$2:$D$745,'Contrato Flexível Prioridade'!G711)+'Tela de entrada'!$O$13+'Tela de entrada'!$S$13</f>
        <v>15.767651714562254</v>
      </c>
      <c r="M711" s="1">
        <f t="shared" si="69"/>
        <v>11.232348285437746</v>
      </c>
      <c r="N711" s="1">
        <f>IF(D711=1,'Tela de entrada'!$O$14-'Tela de entrada'!$O$13,'Tela de entrada'!$S$14-'Tela de entrada'!$S$13)</f>
        <v>15</v>
      </c>
      <c r="O711" s="1">
        <f t="shared" si="70"/>
        <v>11.232348285437746</v>
      </c>
      <c r="P711" s="1">
        <f t="shared" si="71"/>
        <v>11.232348285437746</v>
      </c>
      <c r="Q711" s="1">
        <f>IF(D711=1,'Tela de entrada'!$O$13+P711,'Tela de entrada'!$S$13+P711)</f>
        <v>11.232348285437746</v>
      </c>
    </row>
    <row r="712" spans="1:17" x14ac:dyDescent="0.25">
      <c r="A712" t="str">
        <f t="shared" si="66"/>
        <v>Contrato 1</v>
      </c>
      <c r="B712" t="str">
        <f t="shared" si="67"/>
        <v>Contrato 1711</v>
      </c>
      <c r="C712">
        <v>1</v>
      </c>
      <c r="D712">
        <v>1</v>
      </c>
      <c r="E712">
        <f>IF(AND(A712='Tela de entrada'!$R$12,'Tela de entrada'!$S$15=1),1,IF(AND(A712='Tela de entrada'!$R$12,'Tela de entrada'!$S$15="",'Tela de entrada'!$O$15=2),1,IF(AND('Tela de entrada'!$R$12='Contrato Flexível Prioridade'!A712,'Tela de entrada'!$S$15="",'Tela de entrada'!$O$15=""),2,IF(AND(A712='Tela de entrada'!$N$12,'Tela de entrada'!$O$15=1),1,IF(AND('Tela de entrada'!$N$12='Contrato Flexível Prioridade'!A712,'Tela de entrada'!$O$15=2),2,IF(AND('Tela de entrada'!$N$12='Contrato Flexível Prioridade'!A712,'Tela de entrada'!$O$15="",'Tela de entrada'!$S$15&lt;&gt;1),1,IF(AND('Tela de entrada'!$N$12='Contrato Flexível Prioridade'!A712,'Tela de entrada'!$S$15=""),1,2)))))))</f>
        <v>1</v>
      </c>
      <c r="F712">
        <v>1</v>
      </c>
      <c r="G712">
        <v>711</v>
      </c>
      <c r="H712">
        <v>1</v>
      </c>
      <c r="I712" s="1">
        <f>INDEX('Tela de entrada'!$C$20:$C$763,MATCH(G712,'Tela de entrada'!$B$20:$B$763,0),1)</f>
        <v>13</v>
      </c>
      <c r="J712">
        <v>0</v>
      </c>
      <c r="K712">
        <f t="shared" si="68"/>
        <v>13</v>
      </c>
      <c r="L712" s="1">
        <f>SUMIFS('Contrato Flexível Percentual'!$R$2:$R$745,'Contrato Flexível Percentual'!$C$2:$C$745,'Contrato Flexível Prioridade'!F712,'Contrato Flexível Percentual'!$D$2:$D$745,'Contrato Flexível Prioridade'!G712)+SUMIFS('Contrato Firme'!N$2:N$745,'Contrato Firme'!$C$2:$C$745,'Contrato Flexível Prioridade'!F712,'Contrato Flexível Percentual'!$D$2:$D$745,'Contrato Flexível Prioridade'!G712)+'Tela de entrada'!$O$13+'Tela de entrada'!$S$13</f>
        <v>8.0997602959666555</v>
      </c>
      <c r="M712" s="1">
        <f t="shared" si="69"/>
        <v>4.9002397040333445</v>
      </c>
      <c r="N712" s="1">
        <f>IF(D712=1,'Tela de entrada'!$O$14-'Tela de entrada'!$O$13,'Tela de entrada'!$S$14-'Tela de entrada'!$S$13)</f>
        <v>15</v>
      </c>
      <c r="O712" s="1">
        <f t="shared" si="70"/>
        <v>4.9002397040333445</v>
      </c>
      <c r="P712" s="1">
        <f t="shared" si="71"/>
        <v>4.9002397040333445</v>
      </c>
      <c r="Q712" s="1">
        <f>IF(D712=1,'Tela de entrada'!$O$13+P712,'Tela de entrada'!$S$13+P712)</f>
        <v>4.9002397040333445</v>
      </c>
    </row>
    <row r="713" spans="1:17" x14ac:dyDescent="0.25">
      <c r="A713" t="str">
        <f t="shared" si="66"/>
        <v>Contrato 1</v>
      </c>
      <c r="B713" t="str">
        <f t="shared" si="67"/>
        <v>Contrato 1712</v>
      </c>
      <c r="C713">
        <v>1</v>
      </c>
      <c r="D713">
        <v>1</v>
      </c>
      <c r="E713">
        <f>IF(AND(A713='Tela de entrada'!$R$12,'Tela de entrada'!$S$15=1),1,IF(AND(A713='Tela de entrada'!$R$12,'Tela de entrada'!$S$15="",'Tela de entrada'!$O$15=2),1,IF(AND('Tela de entrada'!$R$12='Contrato Flexível Prioridade'!A713,'Tela de entrada'!$S$15="",'Tela de entrada'!$O$15=""),2,IF(AND(A713='Tela de entrada'!$N$12,'Tela de entrada'!$O$15=1),1,IF(AND('Tela de entrada'!$N$12='Contrato Flexível Prioridade'!A713,'Tela de entrada'!$O$15=2),2,IF(AND('Tela de entrada'!$N$12='Contrato Flexível Prioridade'!A713,'Tela de entrada'!$O$15="",'Tela de entrada'!$S$15&lt;&gt;1),1,IF(AND('Tela de entrada'!$N$12='Contrato Flexível Prioridade'!A713,'Tela de entrada'!$S$15=""),1,2)))))))</f>
        <v>1</v>
      </c>
      <c r="F713">
        <v>1</v>
      </c>
      <c r="G713">
        <v>712</v>
      </c>
      <c r="H713">
        <v>1</v>
      </c>
      <c r="I713" s="1">
        <f>INDEX('Tela de entrada'!$C$20:$C$763,MATCH(G713,'Tela de entrada'!$B$20:$B$763,0),1)</f>
        <v>12</v>
      </c>
      <c r="J713">
        <v>0</v>
      </c>
      <c r="K713">
        <f t="shared" si="68"/>
        <v>12</v>
      </c>
      <c r="L713" s="1">
        <f>SUMIFS('Contrato Flexível Percentual'!$R$2:$R$745,'Contrato Flexível Percentual'!$C$2:$C$745,'Contrato Flexível Prioridade'!F713,'Contrato Flexível Percentual'!$D$2:$D$745,'Contrato Flexível Prioridade'!G713)+SUMIFS('Contrato Firme'!N$2:N$745,'Contrato Firme'!$C$2:$C$745,'Contrato Flexível Prioridade'!F713,'Contrato Flexível Percentual'!$D$2:$D$745,'Contrato Flexível Prioridade'!G713)+'Tela de entrada'!$O$13+'Tela de entrada'!$S$13</f>
        <v>7.5520537660669707</v>
      </c>
      <c r="M713" s="1">
        <f t="shared" si="69"/>
        <v>4.4479462339330293</v>
      </c>
      <c r="N713" s="1">
        <f>IF(D713=1,'Tela de entrada'!$O$14-'Tela de entrada'!$O$13,'Tela de entrada'!$S$14-'Tela de entrada'!$S$13)</f>
        <v>15</v>
      </c>
      <c r="O713" s="1">
        <f t="shared" si="70"/>
        <v>4.4479462339330293</v>
      </c>
      <c r="P713" s="1">
        <f t="shared" si="71"/>
        <v>4.4479462339330293</v>
      </c>
      <c r="Q713" s="1">
        <f>IF(D713=1,'Tela de entrada'!$O$13+P713,'Tela de entrada'!$S$13+P713)</f>
        <v>4.4479462339330293</v>
      </c>
    </row>
    <row r="714" spans="1:17" x14ac:dyDescent="0.25">
      <c r="A714" t="str">
        <f t="shared" si="66"/>
        <v>Contrato 1</v>
      </c>
      <c r="B714" t="str">
        <f t="shared" si="67"/>
        <v>Contrato 1713</v>
      </c>
      <c r="C714">
        <v>1</v>
      </c>
      <c r="D714">
        <v>1</v>
      </c>
      <c r="E714">
        <f>IF(AND(A714='Tela de entrada'!$R$12,'Tela de entrada'!$S$15=1),1,IF(AND(A714='Tela de entrada'!$R$12,'Tela de entrada'!$S$15="",'Tela de entrada'!$O$15=2),1,IF(AND('Tela de entrada'!$R$12='Contrato Flexível Prioridade'!A714,'Tela de entrada'!$S$15="",'Tela de entrada'!$O$15=""),2,IF(AND(A714='Tela de entrada'!$N$12,'Tela de entrada'!$O$15=1),1,IF(AND('Tela de entrada'!$N$12='Contrato Flexível Prioridade'!A714,'Tela de entrada'!$O$15=2),2,IF(AND('Tela de entrada'!$N$12='Contrato Flexível Prioridade'!A714,'Tela de entrada'!$O$15="",'Tela de entrada'!$S$15&lt;&gt;1),1,IF(AND('Tela de entrada'!$N$12='Contrato Flexível Prioridade'!A714,'Tela de entrada'!$S$15=""),1,2)))))))</f>
        <v>1</v>
      </c>
      <c r="F714">
        <v>1</v>
      </c>
      <c r="G714">
        <v>713</v>
      </c>
      <c r="H714">
        <v>1</v>
      </c>
      <c r="I714" s="1">
        <f>INDEX('Tela de entrada'!$C$20:$C$763,MATCH(G714,'Tela de entrada'!$B$20:$B$763,0),1)</f>
        <v>23</v>
      </c>
      <c r="J714">
        <v>0</v>
      </c>
      <c r="K714">
        <f t="shared" si="68"/>
        <v>23</v>
      </c>
      <c r="L714" s="1">
        <f>SUMIFS('Contrato Flexível Percentual'!$R$2:$R$745,'Contrato Flexível Percentual'!$C$2:$C$745,'Contrato Flexível Prioridade'!F714,'Contrato Flexível Percentual'!$D$2:$D$745,'Contrato Flexível Prioridade'!G714)+SUMIFS('Contrato Firme'!N$2:N$745,'Contrato Firme'!$C$2:$C$745,'Contrato Flexível Prioridade'!F714,'Contrato Flexível Percentual'!$D$2:$D$745,'Contrato Flexível Prioridade'!G714)+'Tela de entrada'!$O$13+'Tela de entrada'!$S$13</f>
        <v>13.576825594963511</v>
      </c>
      <c r="M714" s="1">
        <f t="shared" si="69"/>
        <v>9.4231744050364892</v>
      </c>
      <c r="N714" s="1">
        <f>IF(D714=1,'Tela de entrada'!$O$14-'Tela de entrada'!$O$13,'Tela de entrada'!$S$14-'Tela de entrada'!$S$13)</f>
        <v>15</v>
      </c>
      <c r="O714" s="1">
        <f t="shared" si="70"/>
        <v>9.4231744050364892</v>
      </c>
      <c r="P714" s="1">
        <f t="shared" si="71"/>
        <v>9.4231744050364892</v>
      </c>
      <c r="Q714" s="1">
        <f>IF(D714=1,'Tela de entrada'!$O$13+P714,'Tela de entrada'!$S$13+P714)</f>
        <v>9.4231744050364892</v>
      </c>
    </row>
    <row r="715" spans="1:17" x14ac:dyDescent="0.25">
      <c r="A715" t="str">
        <f t="shared" si="66"/>
        <v>Contrato 1</v>
      </c>
      <c r="B715" t="str">
        <f t="shared" si="67"/>
        <v>Contrato 1714</v>
      </c>
      <c r="C715">
        <v>1</v>
      </c>
      <c r="D715">
        <v>1</v>
      </c>
      <c r="E715">
        <f>IF(AND(A715='Tela de entrada'!$R$12,'Tela de entrada'!$S$15=1),1,IF(AND(A715='Tela de entrada'!$R$12,'Tela de entrada'!$S$15="",'Tela de entrada'!$O$15=2),1,IF(AND('Tela de entrada'!$R$12='Contrato Flexível Prioridade'!A715,'Tela de entrada'!$S$15="",'Tela de entrada'!$O$15=""),2,IF(AND(A715='Tela de entrada'!$N$12,'Tela de entrada'!$O$15=1),1,IF(AND('Tela de entrada'!$N$12='Contrato Flexível Prioridade'!A715,'Tela de entrada'!$O$15=2),2,IF(AND('Tela de entrada'!$N$12='Contrato Flexível Prioridade'!A715,'Tela de entrada'!$O$15="",'Tela de entrada'!$S$15&lt;&gt;1),1,IF(AND('Tela de entrada'!$N$12='Contrato Flexível Prioridade'!A715,'Tela de entrada'!$S$15=""),1,2)))))))</f>
        <v>1</v>
      </c>
      <c r="F715">
        <v>1</v>
      </c>
      <c r="G715">
        <v>714</v>
      </c>
      <c r="H715">
        <v>1</v>
      </c>
      <c r="I715" s="1">
        <f>INDEX('Tela de entrada'!$C$20:$C$763,MATCH(G715,'Tela de entrada'!$B$20:$B$763,0),1)</f>
        <v>11</v>
      </c>
      <c r="J715">
        <v>0</v>
      </c>
      <c r="K715">
        <f t="shared" si="68"/>
        <v>11</v>
      </c>
      <c r="L715" s="1">
        <f>SUMIFS('Contrato Flexível Percentual'!$R$2:$R$745,'Contrato Flexível Percentual'!$C$2:$C$745,'Contrato Flexível Prioridade'!F715,'Contrato Flexível Percentual'!$D$2:$D$745,'Contrato Flexível Prioridade'!G715)+SUMIFS('Contrato Firme'!N$2:N$745,'Contrato Firme'!$C$2:$C$745,'Contrato Flexível Prioridade'!F715,'Contrato Flexível Percentual'!$D$2:$D$745,'Contrato Flexível Prioridade'!G715)+'Tela de entrada'!$O$13+'Tela de entrada'!$S$13</f>
        <v>7.0043472361672849</v>
      </c>
      <c r="M715" s="1">
        <f t="shared" si="69"/>
        <v>3.9956527638327151</v>
      </c>
      <c r="N715" s="1">
        <f>IF(D715=1,'Tela de entrada'!$O$14-'Tela de entrada'!$O$13,'Tela de entrada'!$S$14-'Tela de entrada'!$S$13)</f>
        <v>15</v>
      </c>
      <c r="O715" s="1">
        <f t="shared" si="70"/>
        <v>3.9956527638327151</v>
      </c>
      <c r="P715" s="1">
        <f t="shared" si="71"/>
        <v>3.9956527638327151</v>
      </c>
      <c r="Q715" s="1">
        <f>IF(D715=1,'Tela de entrada'!$O$13+P715,'Tela de entrada'!$S$13+P715)</f>
        <v>3.9956527638327151</v>
      </c>
    </row>
    <row r="716" spans="1:17" x14ac:dyDescent="0.25">
      <c r="A716" t="str">
        <f t="shared" si="66"/>
        <v>Contrato 1</v>
      </c>
      <c r="B716" t="str">
        <f t="shared" si="67"/>
        <v>Contrato 1715</v>
      </c>
      <c r="C716">
        <v>1</v>
      </c>
      <c r="D716">
        <v>1</v>
      </c>
      <c r="E716">
        <f>IF(AND(A716='Tela de entrada'!$R$12,'Tela de entrada'!$S$15=1),1,IF(AND(A716='Tela de entrada'!$R$12,'Tela de entrada'!$S$15="",'Tela de entrada'!$O$15=2),1,IF(AND('Tela de entrada'!$R$12='Contrato Flexível Prioridade'!A716,'Tela de entrada'!$S$15="",'Tela de entrada'!$O$15=""),2,IF(AND(A716='Tela de entrada'!$N$12,'Tela de entrada'!$O$15=1),1,IF(AND('Tela de entrada'!$N$12='Contrato Flexível Prioridade'!A716,'Tela de entrada'!$O$15=2),2,IF(AND('Tela de entrada'!$N$12='Contrato Flexível Prioridade'!A716,'Tela de entrada'!$O$15="",'Tela de entrada'!$S$15&lt;&gt;1),1,IF(AND('Tela de entrada'!$N$12='Contrato Flexível Prioridade'!A716,'Tela de entrada'!$S$15=""),1,2)))))))</f>
        <v>1</v>
      </c>
      <c r="F716">
        <v>1</v>
      </c>
      <c r="G716">
        <v>715</v>
      </c>
      <c r="H716">
        <v>1</v>
      </c>
      <c r="I716" s="1">
        <f>INDEX('Tela de entrada'!$C$20:$C$763,MATCH(G716,'Tela de entrada'!$B$20:$B$763,0),1)</f>
        <v>22</v>
      </c>
      <c r="J716">
        <v>0</v>
      </c>
      <c r="K716">
        <f t="shared" si="68"/>
        <v>22</v>
      </c>
      <c r="L716" s="1">
        <f>SUMIFS('Contrato Flexível Percentual'!$R$2:$R$745,'Contrato Flexível Percentual'!$C$2:$C$745,'Contrato Flexível Prioridade'!F716,'Contrato Flexível Percentual'!$D$2:$D$745,'Contrato Flexível Prioridade'!G716)+SUMIFS('Contrato Firme'!N$2:N$745,'Contrato Firme'!$C$2:$C$745,'Contrato Flexível Prioridade'!F716,'Contrato Flexível Percentual'!$D$2:$D$745,'Contrato Flexível Prioridade'!G716)+'Tela de entrada'!$O$13+'Tela de entrada'!$S$13</f>
        <v>13.029119065063828</v>
      </c>
      <c r="M716" s="1">
        <f t="shared" si="69"/>
        <v>8.9708809349361722</v>
      </c>
      <c r="N716" s="1">
        <f>IF(D716=1,'Tela de entrada'!$O$14-'Tela de entrada'!$O$13,'Tela de entrada'!$S$14-'Tela de entrada'!$S$13)</f>
        <v>15</v>
      </c>
      <c r="O716" s="1">
        <f t="shared" si="70"/>
        <v>8.9708809349361722</v>
      </c>
      <c r="P716" s="1">
        <f t="shared" si="71"/>
        <v>8.9708809349361722</v>
      </c>
      <c r="Q716" s="1">
        <f>IF(D716=1,'Tela de entrada'!$O$13+P716,'Tela de entrada'!$S$13+P716)</f>
        <v>8.9708809349361722</v>
      </c>
    </row>
    <row r="717" spans="1:17" x14ac:dyDescent="0.25">
      <c r="A717" t="str">
        <f t="shared" si="66"/>
        <v>Contrato 1</v>
      </c>
      <c r="B717" t="str">
        <f t="shared" si="67"/>
        <v>Contrato 1716</v>
      </c>
      <c r="C717">
        <v>1</v>
      </c>
      <c r="D717">
        <v>1</v>
      </c>
      <c r="E717">
        <f>IF(AND(A717='Tela de entrada'!$R$12,'Tela de entrada'!$S$15=1),1,IF(AND(A717='Tela de entrada'!$R$12,'Tela de entrada'!$S$15="",'Tela de entrada'!$O$15=2),1,IF(AND('Tela de entrada'!$R$12='Contrato Flexível Prioridade'!A717,'Tela de entrada'!$S$15="",'Tela de entrada'!$O$15=""),2,IF(AND(A717='Tela de entrada'!$N$12,'Tela de entrada'!$O$15=1),1,IF(AND('Tela de entrada'!$N$12='Contrato Flexível Prioridade'!A717,'Tela de entrada'!$O$15=2),2,IF(AND('Tela de entrada'!$N$12='Contrato Flexível Prioridade'!A717,'Tela de entrada'!$O$15="",'Tela de entrada'!$S$15&lt;&gt;1),1,IF(AND('Tela de entrada'!$N$12='Contrato Flexível Prioridade'!A717,'Tela de entrada'!$S$15=""),1,2)))))))</f>
        <v>1</v>
      </c>
      <c r="F717">
        <v>1</v>
      </c>
      <c r="G717">
        <v>716</v>
      </c>
      <c r="H717">
        <v>1</v>
      </c>
      <c r="I717" s="1">
        <f>INDEX('Tela de entrada'!$C$20:$C$763,MATCH(G717,'Tela de entrada'!$B$20:$B$763,0),1)</f>
        <v>17</v>
      </c>
      <c r="J717">
        <v>0</v>
      </c>
      <c r="K717">
        <f t="shared" si="68"/>
        <v>17</v>
      </c>
      <c r="L717" s="1">
        <f>SUMIFS('Contrato Flexível Percentual'!$R$2:$R$745,'Contrato Flexível Percentual'!$C$2:$C$745,'Contrato Flexível Prioridade'!F717,'Contrato Flexível Percentual'!$D$2:$D$745,'Contrato Flexível Prioridade'!G717)+SUMIFS('Contrato Firme'!N$2:N$745,'Contrato Firme'!$C$2:$C$745,'Contrato Flexível Prioridade'!F717,'Contrato Flexível Percentual'!$D$2:$D$745,'Contrato Flexível Prioridade'!G717)+'Tela de entrada'!$O$13+'Tela de entrada'!$S$13</f>
        <v>10.290586415565398</v>
      </c>
      <c r="M717" s="1">
        <f t="shared" si="69"/>
        <v>6.7094135844346017</v>
      </c>
      <c r="N717" s="1">
        <f>IF(D717=1,'Tela de entrada'!$O$14-'Tela de entrada'!$O$13,'Tela de entrada'!$S$14-'Tela de entrada'!$S$13)</f>
        <v>15</v>
      </c>
      <c r="O717" s="1">
        <f t="shared" si="70"/>
        <v>6.7094135844346017</v>
      </c>
      <c r="P717" s="1">
        <f t="shared" si="71"/>
        <v>6.7094135844346017</v>
      </c>
      <c r="Q717" s="1">
        <f>IF(D717=1,'Tela de entrada'!$O$13+P717,'Tela de entrada'!$S$13+P717)</f>
        <v>6.7094135844346017</v>
      </c>
    </row>
    <row r="718" spans="1:17" x14ac:dyDescent="0.25">
      <c r="A718" t="str">
        <f t="shared" si="66"/>
        <v>Contrato 1</v>
      </c>
      <c r="B718" t="str">
        <f t="shared" si="67"/>
        <v>Contrato 1717</v>
      </c>
      <c r="C718">
        <v>1</v>
      </c>
      <c r="D718">
        <v>1</v>
      </c>
      <c r="E718">
        <f>IF(AND(A718='Tela de entrada'!$R$12,'Tela de entrada'!$S$15=1),1,IF(AND(A718='Tela de entrada'!$R$12,'Tela de entrada'!$S$15="",'Tela de entrada'!$O$15=2),1,IF(AND('Tela de entrada'!$R$12='Contrato Flexível Prioridade'!A718,'Tela de entrada'!$S$15="",'Tela de entrada'!$O$15=""),2,IF(AND(A718='Tela de entrada'!$N$12,'Tela de entrada'!$O$15=1),1,IF(AND('Tela de entrada'!$N$12='Contrato Flexível Prioridade'!A718,'Tela de entrada'!$O$15=2),2,IF(AND('Tela de entrada'!$N$12='Contrato Flexível Prioridade'!A718,'Tela de entrada'!$O$15="",'Tela de entrada'!$S$15&lt;&gt;1),1,IF(AND('Tela de entrada'!$N$12='Contrato Flexível Prioridade'!A718,'Tela de entrada'!$S$15=""),1,2)))))))</f>
        <v>1</v>
      </c>
      <c r="F718">
        <v>1</v>
      </c>
      <c r="G718">
        <v>717</v>
      </c>
      <c r="H718">
        <v>1</v>
      </c>
      <c r="I718" s="1">
        <f>INDEX('Tela de entrada'!$C$20:$C$763,MATCH(G718,'Tela de entrada'!$B$20:$B$763,0),1)</f>
        <v>21</v>
      </c>
      <c r="J718">
        <v>0</v>
      </c>
      <c r="K718">
        <f t="shared" si="68"/>
        <v>21</v>
      </c>
      <c r="L718" s="1">
        <f>SUMIFS('Contrato Flexível Percentual'!$R$2:$R$745,'Contrato Flexível Percentual'!$C$2:$C$745,'Contrato Flexível Prioridade'!F718,'Contrato Flexível Percentual'!$D$2:$D$745,'Contrato Flexível Prioridade'!G718)+SUMIFS('Contrato Firme'!N$2:N$745,'Contrato Firme'!$C$2:$C$745,'Contrato Flexível Prioridade'!F718,'Contrato Flexível Percentual'!$D$2:$D$745,'Contrato Flexível Prioridade'!G718)+'Tela de entrada'!$O$13+'Tela de entrada'!$S$13</f>
        <v>12.481412535164139</v>
      </c>
      <c r="M718" s="1">
        <f t="shared" si="69"/>
        <v>8.5185874648358606</v>
      </c>
      <c r="N718" s="1">
        <f>IF(D718=1,'Tela de entrada'!$O$14-'Tela de entrada'!$O$13,'Tela de entrada'!$S$14-'Tela de entrada'!$S$13)</f>
        <v>15</v>
      </c>
      <c r="O718" s="1">
        <f t="shared" si="70"/>
        <v>8.5185874648358606</v>
      </c>
      <c r="P718" s="1">
        <f t="shared" si="71"/>
        <v>8.5185874648358606</v>
      </c>
      <c r="Q718" s="1">
        <f>IF(D718=1,'Tela de entrada'!$O$13+P718,'Tela de entrada'!$S$13+P718)</f>
        <v>8.5185874648358606</v>
      </c>
    </row>
    <row r="719" spans="1:17" x14ac:dyDescent="0.25">
      <c r="A719" t="str">
        <f t="shared" si="66"/>
        <v>Contrato 1</v>
      </c>
      <c r="B719" t="str">
        <f t="shared" si="67"/>
        <v>Contrato 1718</v>
      </c>
      <c r="C719">
        <v>1</v>
      </c>
      <c r="D719">
        <v>1</v>
      </c>
      <c r="E719">
        <f>IF(AND(A719='Tela de entrada'!$R$12,'Tela de entrada'!$S$15=1),1,IF(AND(A719='Tela de entrada'!$R$12,'Tela de entrada'!$S$15="",'Tela de entrada'!$O$15=2),1,IF(AND('Tela de entrada'!$R$12='Contrato Flexível Prioridade'!A719,'Tela de entrada'!$S$15="",'Tela de entrada'!$O$15=""),2,IF(AND(A719='Tela de entrada'!$N$12,'Tela de entrada'!$O$15=1),1,IF(AND('Tela de entrada'!$N$12='Contrato Flexível Prioridade'!A719,'Tela de entrada'!$O$15=2),2,IF(AND('Tela de entrada'!$N$12='Contrato Flexível Prioridade'!A719,'Tela de entrada'!$O$15="",'Tela de entrada'!$S$15&lt;&gt;1),1,IF(AND('Tela de entrada'!$N$12='Contrato Flexível Prioridade'!A719,'Tela de entrada'!$S$15=""),1,2)))))))</f>
        <v>1</v>
      </c>
      <c r="F719">
        <v>1</v>
      </c>
      <c r="G719">
        <v>718</v>
      </c>
      <c r="H719">
        <v>1</v>
      </c>
      <c r="I719" s="1">
        <f>INDEX('Tela de entrada'!$C$20:$C$763,MATCH(G719,'Tela de entrada'!$B$20:$B$763,0),1)</f>
        <v>49</v>
      </c>
      <c r="J719">
        <v>0</v>
      </c>
      <c r="K719">
        <f t="shared" si="68"/>
        <v>49</v>
      </c>
      <c r="L719" s="1">
        <f>SUMIFS('Contrato Flexível Percentual'!$R$2:$R$745,'Contrato Flexível Percentual'!$C$2:$C$745,'Contrato Flexível Prioridade'!F719,'Contrato Flexível Percentual'!$D$2:$D$745,'Contrato Flexível Prioridade'!G719)+SUMIFS('Contrato Firme'!N$2:N$745,'Contrato Firme'!$C$2:$C$745,'Contrato Flexível Prioridade'!F719,'Contrato Flexível Percentual'!$D$2:$D$745,'Contrato Flexível Prioridade'!G719)+'Tela de entrada'!$O$13+'Tela de entrada'!$S$13</f>
        <v>24.799999999999997</v>
      </c>
      <c r="M719" s="1">
        <f t="shared" si="69"/>
        <v>24.200000000000003</v>
      </c>
      <c r="N719" s="1">
        <f>IF(D719=1,'Tela de entrada'!$O$14-'Tela de entrada'!$O$13,'Tela de entrada'!$S$14-'Tela de entrada'!$S$13)</f>
        <v>15</v>
      </c>
      <c r="O719" s="1">
        <f t="shared" si="70"/>
        <v>24.200000000000003</v>
      </c>
      <c r="P719" s="1">
        <f t="shared" si="71"/>
        <v>15</v>
      </c>
      <c r="Q719" s="1">
        <f>IF(D719=1,'Tela de entrada'!$O$13+P719,'Tela de entrada'!$S$13+P719)</f>
        <v>15</v>
      </c>
    </row>
    <row r="720" spans="1:17" x14ac:dyDescent="0.25">
      <c r="A720" t="str">
        <f t="shared" si="66"/>
        <v>Contrato 1</v>
      </c>
      <c r="B720" t="str">
        <f t="shared" si="67"/>
        <v>Contrato 1719</v>
      </c>
      <c r="C720">
        <v>1</v>
      </c>
      <c r="D720">
        <v>1</v>
      </c>
      <c r="E720">
        <f>IF(AND(A720='Tela de entrada'!$R$12,'Tela de entrada'!$S$15=1),1,IF(AND(A720='Tela de entrada'!$R$12,'Tela de entrada'!$S$15="",'Tela de entrada'!$O$15=2),1,IF(AND('Tela de entrada'!$R$12='Contrato Flexível Prioridade'!A720,'Tela de entrada'!$S$15="",'Tela de entrada'!$O$15=""),2,IF(AND(A720='Tela de entrada'!$N$12,'Tela de entrada'!$O$15=1),1,IF(AND('Tela de entrada'!$N$12='Contrato Flexível Prioridade'!A720,'Tela de entrada'!$O$15=2),2,IF(AND('Tela de entrada'!$N$12='Contrato Flexível Prioridade'!A720,'Tela de entrada'!$O$15="",'Tela de entrada'!$S$15&lt;&gt;1),1,IF(AND('Tela de entrada'!$N$12='Contrato Flexível Prioridade'!A720,'Tela de entrada'!$S$15=""),1,2)))))))</f>
        <v>1</v>
      </c>
      <c r="F720">
        <v>1</v>
      </c>
      <c r="G720">
        <v>719</v>
      </c>
      <c r="H720">
        <v>1</v>
      </c>
      <c r="I720" s="1">
        <f>INDEX('Tela de entrada'!$C$20:$C$763,MATCH(G720,'Tela de entrada'!$B$20:$B$763,0),1)</f>
        <v>26</v>
      </c>
      <c r="J720">
        <v>0</v>
      </c>
      <c r="K720">
        <f t="shared" si="68"/>
        <v>26</v>
      </c>
      <c r="L720" s="1">
        <f>SUMIFS('Contrato Flexível Percentual'!$R$2:$R$745,'Contrato Flexível Percentual'!$C$2:$C$745,'Contrato Flexível Prioridade'!F720,'Contrato Flexível Percentual'!$D$2:$D$745,'Contrato Flexível Prioridade'!G720)+SUMIFS('Contrato Firme'!N$2:N$745,'Contrato Firme'!$C$2:$C$745,'Contrato Flexível Prioridade'!F720,'Contrato Flexível Percentual'!$D$2:$D$745,'Contrato Flexível Prioridade'!G720)+'Tela de entrada'!$O$13+'Tela de entrada'!$S$13</f>
        <v>15.219945184662567</v>
      </c>
      <c r="M720" s="1">
        <f t="shared" si="69"/>
        <v>10.780054815337433</v>
      </c>
      <c r="N720" s="1">
        <f>IF(D720=1,'Tela de entrada'!$O$14-'Tela de entrada'!$O$13,'Tela de entrada'!$S$14-'Tela de entrada'!$S$13)</f>
        <v>15</v>
      </c>
      <c r="O720" s="1">
        <f t="shared" si="70"/>
        <v>10.780054815337433</v>
      </c>
      <c r="P720" s="1">
        <f t="shared" si="71"/>
        <v>10.780054815337433</v>
      </c>
      <c r="Q720" s="1">
        <f>IF(D720=1,'Tela de entrada'!$O$13+P720,'Tela de entrada'!$S$13+P720)</f>
        <v>10.780054815337433</v>
      </c>
    </row>
    <row r="721" spans="1:17" x14ac:dyDescent="0.25">
      <c r="A721" t="str">
        <f t="shared" si="66"/>
        <v>Contrato 1</v>
      </c>
      <c r="B721" t="str">
        <f t="shared" si="67"/>
        <v>Contrato 1720</v>
      </c>
      <c r="C721">
        <v>1</v>
      </c>
      <c r="D721">
        <v>1</v>
      </c>
      <c r="E721">
        <f>IF(AND(A721='Tela de entrada'!$R$12,'Tela de entrada'!$S$15=1),1,IF(AND(A721='Tela de entrada'!$R$12,'Tela de entrada'!$S$15="",'Tela de entrada'!$O$15=2),1,IF(AND('Tela de entrada'!$R$12='Contrato Flexível Prioridade'!A721,'Tela de entrada'!$S$15="",'Tela de entrada'!$O$15=""),2,IF(AND(A721='Tela de entrada'!$N$12,'Tela de entrada'!$O$15=1),1,IF(AND('Tela de entrada'!$N$12='Contrato Flexível Prioridade'!A721,'Tela de entrada'!$O$15=2),2,IF(AND('Tela de entrada'!$N$12='Contrato Flexível Prioridade'!A721,'Tela de entrada'!$O$15="",'Tela de entrada'!$S$15&lt;&gt;1),1,IF(AND('Tela de entrada'!$N$12='Contrato Flexível Prioridade'!A721,'Tela de entrada'!$S$15=""),1,2)))))))</f>
        <v>1</v>
      </c>
      <c r="F721">
        <v>1</v>
      </c>
      <c r="G721">
        <v>720</v>
      </c>
      <c r="H721">
        <v>1</v>
      </c>
      <c r="I721" s="1">
        <f>INDEX('Tela de entrada'!$C$20:$C$763,MATCH(G721,'Tela de entrada'!$B$20:$B$763,0),1)</f>
        <v>13</v>
      </c>
      <c r="J721">
        <v>0</v>
      </c>
      <c r="K721">
        <f t="shared" si="68"/>
        <v>13</v>
      </c>
      <c r="L721" s="1">
        <f>SUMIFS('Contrato Flexível Percentual'!$R$2:$R$745,'Contrato Flexível Percentual'!$C$2:$C$745,'Contrato Flexível Prioridade'!F721,'Contrato Flexível Percentual'!$D$2:$D$745,'Contrato Flexível Prioridade'!G721)+SUMIFS('Contrato Firme'!N$2:N$745,'Contrato Firme'!$C$2:$C$745,'Contrato Flexível Prioridade'!F721,'Contrato Flexível Percentual'!$D$2:$D$745,'Contrato Flexível Prioridade'!G721)+'Tela de entrada'!$O$13+'Tela de entrada'!$S$13</f>
        <v>8.0997602959666555</v>
      </c>
      <c r="M721" s="1">
        <f t="shared" si="69"/>
        <v>4.9002397040333445</v>
      </c>
      <c r="N721" s="1">
        <f>IF(D721=1,'Tela de entrada'!$O$14-'Tela de entrada'!$O$13,'Tela de entrada'!$S$14-'Tela de entrada'!$S$13)</f>
        <v>15</v>
      </c>
      <c r="O721" s="1">
        <f t="shared" si="70"/>
        <v>4.9002397040333445</v>
      </c>
      <c r="P721" s="1">
        <f t="shared" si="71"/>
        <v>4.9002397040333445</v>
      </c>
      <c r="Q721" s="1">
        <f>IF(D721=1,'Tela de entrada'!$O$13+P721,'Tela de entrada'!$S$13+P721)</f>
        <v>4.9002397040333445</v>
      </c>
    </row>
    <row r="722" spans="1:17" x14ac:dyDescent="0.25">
      <c r="A722" t="str">
        <f t="shared" si="66"/>
        <v>Contrato 1</v>
      </c>
      <c r="B722" t="str">
        <f t="shared" si="67"/>
        <v>Contrato 1721</v>
      </c>
      <c r="C722">
        <v>1</v>
      </c>
      <c r="D722">
        <v>1</v>
      </c>
      <c r="E722">
        <f>IF(AND(A722='Tela de entrada'!$R$12,'Tela de entrada'!$S$15=1),1,IF(AND(A722='Tela de entrada'!$R$12,'Tela de entrada'!$S$15="",'Tela de entrada'!$O$15=2),1,IF(AND('Tela de entrada'!$R$12='Contrato Flexível Prioridade'!A722,'Tela de entrada'!$S$15="",'Tela de entrada'!$O$15=""),2,IF(AND(A722='Tela de entrada'!$N$12,'Tela de entrada'!$O$15=1),1,IF(AND('Tela de entrada'!$N$12='Contrato Flexível Prioridade'!A722,'Tela de entrada'!$O$15=2),2,IF(AND('Tela de entrada'!$N$12='Contrato Flexível Prioridade'!A722,'Tela de entrada'!$O$15="",'Tela de entrada'!$S$15&lt;&gt;1),1,IF(AND('Tela de entrada'!$N$12='Contrato Flexível Prioridade'!A722,'Tela de entrada'!$S$15=""),1,2)))))))</f>
        <v>1</v>
      </c>
      <c r="F722">
        <v>1</v>
      </c>
      <c r="G722">
        <v>721</v>
      </c>
      <c r="H722">
        <v>1</v>
      </c>
      <c r="I722" s="1">
        <f>INDEX('Tela de entrada'!$C$20:$C$763,MATCH(G722,'Tela de entrada'!$B$20:$B$763,0),1)</f>
        <v>50</v>
      </c>
      <c r="J722">
        <v>0</v>
      </c>
      <c r="K722">
        <f t="shared" si="68"/>
        <v>50</v>
      </c>
      <c r="L722" s="1">
        <f>SUMIFS('Contrato Flexível Percentual'!$R$2:$R$745,'Contrato Flexível Percentual'!$C$2:$C$745,'Contrato Flexível Prioridade'!F722,'Contrato Flexível Percentual'!$D$2:$D$745,'Contrato Flexível Prioridade'!G722)+SUMIFS('Contrato Firme'!N$2:N$745,'Contrato Firme'!$C$2:$C$745,'Contrato Flexível Prioridade'!F722,'Contrato Flexível Percentual'!$D$2:$D$745,'Contrato Flexível Prioridade'!G722)+'Tela de entrada'!$O$13+'Tela de entrada'!$S$13</f>
        <v>25</v>
      </c>
      <c r="M722" s="1">
        <f t="shared" si="69"/>
        <v>25</v>
      </c>
      <c r="N722" s="1">
        <f>IF(D722=1,'Tela de entrada'!$O$14-'Tela de entrada'!$O$13,'Tela de entrada'!$S$14-'Tela de entrada'!$S$13)</f>
        <v>15</v>
      </c>
      <c r="O722" s="1">
        <f t="shared" si="70"/>
        <v>25</v>
      </c>
      <c r="P722" s="1">
        <f t="shared" si="71"/>
        <v>15</v>
      </c>
      <c r="Q722" s="1">
        <f>IF(D722=1,'Tela de entrada'!$O$13+P722,'Tela de entrada'!$S$13+P722)</f>
        <v>15</v>
      </c>
    </row>
    <row r="723" spans="1:17" x14ac:dyDescent="0.25">
      <c r="A723" t="str">
        <f t="shared" si="66"/>
        <v>Contrato 1</v>
      </c>
      <c r="B723" t="str">
        <f t="shared" si="67"/>
        <v>Contrato 1722</v>
      </c>
      <c r="C723">
        <v>1</v>
      </c>
      <c r="D723">
        <v>1</v>
      </c>
      <c r="E723">
        <f>IF(AND(A723='Tela de entrada'!$R$12,'Tela de entrada'!$S$15=1),1,IF(AND(A723='Tela de entrada'!$R$12,'Tela de entrada'!$S$15="",'Tela de entrada'!$O$15=2),1,IF(AND('Tela de entrada'!$R$12='Contrato Flexível Prioridade'!A723,'Tela de entrada'!$S$15="",'Tela de entrada'!$O$15=""),2,IF(AND(A723='Tela de entrada'!$N$12,'Tela de entrada'!$O$15=1),1,IF(AND('Tela de entrada'!$N$12='Contrato Flexível Prioridade'!A723,'Tela de entrada'!$O$15=2),2,IF(AND('Tela de entrada'!$N$12='Contrato Flexível Prioridade'!A723,'Tela de entrada'!$O$15="",'Tela de entrada'!$S$15&lt;&gt;1),1,IF(AND('Tela de entrada'!$N$12='Contrato Flexível Prioridade'!A723,'Tela de entrada'!$S$15=""),1,2)))))))</f>
        <v>1</v>
      </c>
      <c r="F723">
        <v>1</v>
      </c>
      <c r="G723">
        <v>722</v>
      </c>
      <c r="H723">
        <v>1</v>
      </c>
      <c r="I723" s="1">
        <f>INDEX('Tela de entrada'!$C$20:$C$763,MATCH(G723,'Tela de entrada'!$B$20:$B$763,0),1)</f>
        <v>18</v>
      </c>
      <c r="J723">
        <v>0</v>
      </c>
      <c r="K723">
        <f t="shared" si="68"/>
        <v>18</v>
      </c>
      <c r="L723" s="1">
        <f>SUMIFS('Contrato Flexível Percentual'!$R$2:$R$745,'Contrato Flexível Percentual'!$C$2:$C$745,'Contrato Flexível Prioridade'!F723,'Contrato Flexível Percentual'!$D$2:$D$745,'Contrato Flexível Prioridade'!G723)+SUMIFS('Contrato Firme'!N$2:N$745,'Contrato Firme'!$C$2:$C$745,'Contrato Flexível Prioridade'!F723,'Contrato Flexível Percentual'!$D$2:$D$745,'Contrato Flexível Prioridade'!G723)+'Tela de entrada'!$O$13+'Tela de entrada'!$S$13</f>
        <v>10.838292945465083</v>
      </c>
      <c r="M723" s="1">
        <f t="shared" si="69"/>
        <v>7.1617070545349168</v>
      </c>
      <c r="N723" s="1">
        <f>IF(D723=1,'Tela de entrada'!$O$14-'Tela de entrada'!$O$13,'Tela de entrada'!$S$14-'Tela de entrada'!$S$13)</f>
        <v>15</v>
      </c>
      <c r="O723" s="1">
        <f t="shared" si="70"/>
        <v>7.1617070545349168</v>
      </c>
      <c r="P723" s="1">
        <f t="shared" si="71"/>
        <v>7.1617070545349168</v>
      </c>
      <c r="Q723" s="1">
        <f>IF(D723=1,'Tela de entrada'!$O$13+P723,'Tela de entrada'!$S$13+P723)</f>
        <v>7.1617070545349168</v>
      </c>
    </row>
    <row r="724" spans="1:17" x14ac:dyDescent="0.25">
      <c r="A724" t="str">
        <f t="shared" si="66"/>
        <v>Contrato 1</v>
      </c>
      <c r="B724" t="str">
        <f t="shared" si="67"/>
        <v>Contrato 1723</v>
      </c>
      <c r="C724">
        <v>1</v>
      </c>
      <c r="D724">
        <v>1</v>
      </c>
      <c r="E724">
        <f>IF(AND(A724='Tela de entrada'!$R$12,'Tela de entrada'!$S$15=1),1,IF(AND(A724='Tela de entrada'!$R$12,'Tela de entrada'!$S$15="",'Tela de entrada'!$O$15=2),1,IF(AND('Tela de entrada'!$R$12='Contrato Flexível Prioridade'!A724,'Tela de entrada'!$S$15="",'Tela de entrada'!$O$15=""),2,IF(AND(A724='Tela de entrada'!$N$12,'Tela de entrada'!$O$15=1),1,IF(AND('Tela de entrada'!$N$12='Contrato Flexível Prioridade'!A724,'Tela de entrada'!$O$15=2),2,IF(AND('Tela de entrada'!$N$12='Contrato Flexível Prioridade'!A724,'Tela de entrada'!$O$15="",'Tela de entrada'!$S$15&lt;&gt;1),1,IF(AND('Tela de entrada'!$N$12='Contrato Flexível Prioridade'!A724,'Tela de entrada'!$S$15=""),1,2)))))))</f>
        <v>1</v>
      </c>
      <c r="F724">
        <v>1</v>
      </c>
      <c r="G724">
        <v>723</v>
      </c>
      <c r="H724">
        <v>1</v>
      </c>
      <c r="I724" s="1">
        <f>INDEX('Tela de entrada'!$C$20:$C$763,MATCH(G724,'Tela de entrada'!$B$20:$B$763,0),1)</f>
        <v>31</v>
      </c>
      <c r="J724">
        <v>0</v>
      </c>
      <c r="K724">
        <f t="shared" si="68"/>
        <v>31</v>
      </c>
      <c r="L724" s="1">
        <f>SUMIFS('Contrato Flexível Percentual'!$R$2:$R$745,'Contrato Flexível Percentual'!$C$2:$C$745,'Contrato Flexível Prioridade'!F724,'Contrato Flexível Percentual'!$D$2:$D$745,'Contrato Flexível Prioridade'!G724)+SUMIFS('Contrato Firme'!N$2:N$745,'Contrato Firme'!$C$2:$C$745,'Contrato Flexível Prioridade'!F724,'Contrato Flexível Percentual'!$D$2:$D$745,'Contrato Flexível Prioridade'!G724)+'Tela de entrada'!$O$13+'Tela de entrada'!$S$13</f>
        <v>17.958477834160995</v>
      </c>
      <c r="M724" s="1">
        <f t="shared" si="69"/>
        <v>13.041522165839005</v>
      </c>
      <c r="N724" s="1">
        <f>IF(D724=1,'Tela de entrada'!$O$14-'Tela de entrada'!$O$13,'Tela de entrada'!$S$14-'Tela de entrada'!$S$13)</f>
        <v>15</v>
      </c>
      <c r="O724" s="1">
        <f t="shared" si="70"/>
        <v>13.041522165839005</v>
      </c>
      <c r="P724" s="1">
        <f t="shared" si="71"/>
        <v>13.041522165839005</v>
      </c>
      <c r="Q724" s="1">
        <f>IF(D724=1,'Tela de entrada'!$O$13+P724,'Tela de entrada'!$S$13+P724)</f>
        <v>13.041522165839005</v>
      </c>
    </row>
    <row r="725" spans="1:17" x14ac:dyDescent="0.25">
      <c r="A725" t="str">
        <f t="shared" si="66"/>
        <v>Contrato 1</v>
      </c>
      <c r="B725" t="str">
        <f t="shared" si="67"/>
        <v>Contrato 1724</v>
      </c>
      <c r="C725">
        <v>1</v>
      </c>
      <c r="D725">
        <v>1</v>
      </c>
      <c r="E725">
        <f>IF(AND(A725='Tela de entrada'!$R$12,'Tela de entrada'!$S$15=1),1,IF(AND(A725='Tela de entrada'!$R$12,'Tela de entrada'!$S$15="",'Tela de entrada'!$O$15=2),1,IF(AND('Tela de entrada'!$R$12='Contrato Flexível Prioridade'!A725,'Tela de entrada'!$S$15="",'Tela de entrada'!$O$15=""),2,IF(AND(A725='Tela de entrada'!$N$12,'Tela de entrada'!$O$15=1),1,IF(AND('Tela de entrada'!$N$12='Contrato Flexível Prioridade'!A725,'Tela de entrada'!$O$15=2),2,IF(AND('Tela de entrada'!$N$12='Contrato Flexível Prioridade'!A725,'Tela de entrada'!$O$15="",'Tela de entrada'!$S$15&lt;&gt;1),1,IF(AND('Tela de entrada'!$N$12='Contrato Flexível Prioridade'!A725,'Tela de entrada'!$S$15=""),1,2)))))))</f>
        <v>1</v>
      </c>
      <c r="F725">
        <v>1</v>
      </c>
      <c r="G725">
        <v>724</v>
      </c>
      <c r="H725">
        <v>1</v>
      </c>
      <c r="I725" s="1">
        <f>INDEX('Tela de entrada'!$C$20:$C$763,MATCH(G725,'Tela de entrada'!$B$20:$B$763,0),1)</f>
        <v>35</v>
      </c>
      <c r="J725">
        <v>0</v>
      </c>
      <c r="K725">
        <f t="shared" si="68"/>
        <v>35</v>
      </c>
      <c r="L725" s="1">
        <f>SUMIFS('Contrato Flexível Percentual'!$R$2:$R$745,'Contrato Flexível Percentual'!$C$2:$C$745,'Contrato Flexível Prioridade'!F725,'Contrato Flexível Percentual'!$D$2:$D$745,'Contrato Flexível Prioridade'!G725)+SUMIFS('Contrato Firme'!N$2:N$745,'Contrato Firme'!$C$2:$C$745,'Contrato Flexível Prioridade'!F725,'Contrato Flexível Percentual'!$D$2:$D$745,'Contrato Flexível Prioridade'!G725)+'Tela de entrada'!$O$13+'Tela de entrada'!$S$13</f>
        <v>20.149303953759738</v>
      </c>
      <c r="M725" s="1">
        <f t="shared" si="69"/>
        <v>14.850696046240262</v>
      </c>
      <c r="N725" s="1">
        <f>IF(D725=1,'Tela de entrada'!$O$14-'Tela de entrada'!$O$13,'Tela de entrada'!$S$14-'Tela de entrada'!$S$13)</f>
        <v>15</v>
      </c>
      <c r="O725" s="1">
        <f t="shared" si="70"/>
        <v>14.850696046240262</v>
      </c>
      <c r="P725" s="1">
        <f t="shared" si="71"/>
        <v>14.850696046240262</v>
      </c>
      <c r="Q725" s="1">
        <f>IF(D725=1,'Tela de entrada'!$O$13+P725,'Tela de entrada'!$S$13+P725)</f>
        <v>14.850696046240262</v>
      </c>
    </row>
    <row r="726" spans="1:17" x14ac:dyDescent="0.25">
      <c r="A726" t="str">
        <f t="shared" ref="A726:A745" si="72">IF(D726=1,"Contrato 1","Contrato 2")</f>
        <v>Contrato 1</v>
      </c>
      <c r="B726" t="str">
        <f t="shared" ref="B726:B745" si="73">CONCATENATE(IF(D726=1,"Contrato 1","Contrato 2"),G726)</f>
        <v>Contrato 1725</v>
      </c>
      <c r="C726">
        <v>1</v>
      </c>
      <c r="D726">
        <v>1</v>
      </c>
      <c r="E726">
        <f>IF(AND(A726='Tela de entrada'!$R$12,'Tela de entrada'!$S$15=1),1,IF(AND(A726='Tela de entrada'!$R$12,'Tela de entrada'!$S$15="",'Tela de entrada'!$O$15=2),1,IF(AND('Tela de entrada'!$R$12='Contrato Flexível Prioridade'!A726,'Tela de entrada'!$S$15="",'Tela de entrada'!$O$15=""),2,IF(AND(A726='Tela de entrada'!$N$12,'Tela de entrada'!$O$15=1),1,IF(AND('Tela de entrada'!$N$12='Contrato Flexível Prioridade'!A726,'Tela de entrada'!$O$15=2),2,IF(AND('Tela de entrada'!$N$12='Contrato Flexível Prioridade'!A726,'Tela de entrada'!$O$15="",'Tela de entrada'!$S$15&lt;&gt;1),1,IF(AND('Tela de entrada'!$N$12='Contrato Flexível Prioridade'!A726,'Tela de entrada'!$S$15=""),1,2)))))))</f>
        <v>1</v>
      </c>
      <c r="F726">
        <v>1</v>
      </c>
      <c r="G726">
        <v>725</v>
      </c>
      <c r="H726">
        <v>1</v>
      </c>
      <c r="I726" s="1">
        <f>INDEX('Tela de entrada'!$C$20:$C$763,MATCH(G726,'Tela de entrada'!$B$20:$B$763,0),1)</f>
        <v>38</v>
      </c>
      <c r="J726">
        <v>0</v>
      </c>
      <c r="K726">
        <f t="shared" si="68"/>
        <v>38</v>
      </c>
      <c r="L726" s="1">
        <f>SUMIFS('Contrato Flexível Percentual'!$R$2:$R$745,'Contrato Flexível Percentual'!$C$2:$C$745,'Contrato Flexível Prioridade'!F726,'Contrato Flexível Percentual'!$D$2:$D$745,'Contrato Flexível Prioridade'!G726)+SUMIFS('Contrato Firme'!N$2:N$745,'Contrato Firme'!$C$2:$C$745,'Contrato Flexível Prioridade'!F726,'Contrato Flexível Percentual'!$D$2:$D$745,'Contrato Flexível Prioridade'!G726)+'Tela de entrada'!$O$13+'Tela de entrada'!$S$13</f>
        <v>21.792423543458796</v>
      </c>
      <c r="M726" s="1">
        <f t="shared" si="69"/>
        <v>16.207576456541204</v>
      </c>
      <c r="N726" s="1">
        <f>IF(D726=1,'Tela de entrada'!$O$14-'Tela de entrada'!$O$13,'Tela de entrada'!$S$14-'Tela de entrada'!$S$13)</f>
        <v>15</v>
      </c>
      <c r="O726" s="1">
        <f t="shared" si="70"/>
        <v>16.207576456541204</v>
      </c>
      <c r="P726" s="1">
        <f t="shared" si="71"/>
        <v>15</v>
      </c>
      <c r="Q726" s="1">
        <f>IF(D726=1,'Tela de entrada'!$O$13+P726,'Tela de entrada'!$S$13+P726)</f>
        <v>15</v>
      </c>
    </row>
    <row r="727" spans="1:17" x14ac:dyDescent="0.25">
      <c r="A727" t="str">
        <f t="shared" si="72"/>
        <v>Contrato 1</v>
      </c>
      <c r="B727" t="str">
        <f t="shared" si="73"/>
        <v>Contrato 1726</v>
      </c>
      <c r="C727">
        <v>1</v>
      </c>
      <c r="D727">
        <v>1</v>
      </c>
      <c r="E727">
        <f>IF(AND(A727='Tela de entrada'!$R$12,'Tela de entrada'!$S$15=1),1,IF(AND(A727='Tela de entrada'!$R$12,'Tela de entrada'!$S$15="",'Tela de entrada'!$O$15=2),1,IF(AND('Tela de entrada'!$R$12='Contrato Flexível Prioridade'!A727,'Tela de entrada'!$S$15="",'Tela de entrada'!$O$15=""),2,IF(AND(A727='Tela de entrada'!$N$12,'Tela de entrada'!$O$15=1),1,IF(AND('Tela de entrada'!$N$12='Contrato Flexível Prioridade'!A727,'Tela de entrada'!$O$15=2),2,IF(AND('Tela de entrada'!$N$12='Contrato Flexível Prioridade'!A727,'Tela de entrada'!$O$15="",'Tela de entrada'!$S$15&lt;&gt;1),1,IF(AND('Tela de entrada'!$N$12='Contrato Flexível Prioridade'!A727,'Tela de entrada'!$S$15=""),1,2)))))))</f>
        <v>1</v>
      </c>
      <c r="F727">
        <v>1</v>
      </c>
      <c r="G727">
        <v>726</v>
      </c>
      <c r="H727">
        <v>1</v>
      </c>
      <c r="I727" s="1">
        <f>INDEX('Tela de entrada'!$C$20:$C$763,MATCH(G727,'Tela de entrada'!$B$20:$B$763,0),1)</f>
        <v>11</v>
      </c>
      <c r="J727">
        <v>0</v>
      </c>
      <c r="K727">
        <f t="shared" si="68"/>
        <v>11</v>
      </c>
      <c r="L727" s="1">
        <f>SUMIFS('Contrato Flexível Percentual'!$R$2:$R$745,'Contrato Flexível Percentual'!$C$2:$C$745,'Contrato Flexível Prioridade'!F727,'Contrato Flexível Percentual'!$D$2:$D$745,'Contrato Flexível Prioridade'!G727)+SUMIFS('Contrato Firme'!N$2:N$745,'Contrato Firme'!$C$2:$C$745,'Contrato Flexível Prioridade'!F727,'Contrato Flexível Percentual'!$D$2:$D$745,'Contrato Flexível Prioridade'!G727)+'Tela de entrada'!$O$13+'Tela de entrada'!$S$13</f>
        <v>7.0043472361672849</v>
      </c>
      <c r="M727" s="1">
        <f t="shared" si="69"/>
        <v>3.9956527638327151</v>
      </c>
      <c r="N727" s="1">
        <f>IF(D727=1,'Tela de entrada'!$O$14-'Tela de entrada'!$O$13,'Tela de entrada'!$S$14-'Tela de entrada'!$S$13)</f>
        <v>15</v>
      </c>
      <c r="O727" s="1">
        <f t="shared" si="70"/>
        <v>3.9956527638327151</v>
      </c>
      <c r="P727" s="1">
        <f t="shared" si="71"/>
        <v>3.9956527638327151</v>
      </c>
      <c r="Q727" s="1">
        <f>IF(D727=1,'Tela de entrada'!$O$13+P727,'Tela de entrada'!$S$13+P727)</f>
        <v>3.9956527638327151</v>
      </c>
    </row>
    <row r="728" spans="1:17" x14ac:dyDescent="0.25">
      <c r="A728" t="str">
        <f t="shared" si="72"/>
        <v>Contrato 1</v>
      </c>
      <c r="B728" t="str">
        <f t="shared" si="73"/>
        <v>Contrato 1727</v>
      </c>
      <c r="C728">
        <v>1</v>
      </c>
      <c r="D728">
        <v>1</v>
      </c>
      <c r="E728">
        <f>IF(AND(A728='Tela de entrada'!$R$12,'Tela de entrada'!$S$15=1),1,IF(AND(A728='Tela de entrada'!$R$12,'Tela de entrada'!$S$15="",'Tela de entrada'!$O$15=2),1,IF(AND('Tela de entrada'!$R$12='Contrato Flexível Prioridade'!A728,'Tela de entrada'!$S$15="",'Tela de entrada'!$O$15=""),2,IF(AND(A728='Tela de entrada'!$N$12,'Tela de entrada'!$O$15=1),1,IF(AND('Tela de entrada'!$N$12='Contrato Flexível Prioridade'!A728,'Tela de entrada'!$O$15=2),2,IF(AND('Tela de entrada'!$N$12='Contrato Flexível Prioridade'!A728,'Tela de entrada'!$O$15="",'Tela de entrada'!$S$15&lt;&gt;1),1,IF(AND('Tela de entrada'!$N$12='Contrato Flexível Prioridade'!A728,'Tela de entrada'!$S$15=""),1,2)))))))</f>
        <v>1</v>
      </c>
      <c r="F728">
        <v>1</v>
      </c>
      <c r="G728">
        <v>727</v>
      </c>
      <c r="H728">
        <v>1</v>
      </c>
      <c r="I728" s="1">
        <f>INDEX('Tela de entrada'!$C$20:$C$763,MATCH(G728,'Tela de entrada'!$B$20:$B$763,0),1)</f>
        <v>6</v>
      </c>
      <c r="J728">
        <v>0</v>
      </c>
      <c r="K728">
        <f t="shared" si="68"/>
        <v>6</v>
      </c>
      <c r="L728" s="1">
        <f>SUMIFS('Contrato Flexível Percentual'!$R$2:$R$745,'Contrato Flexível Percentual'!$C$2:$C$745,'Contrato Flexível Prioridade'!F728,'Contrato Flexível Percentual'!$D$2:$D$745,'Contrato Flexível Prioridade'!G728)+SUMIFS('Contrato Firme'!N$2:N$745,'Contrato Firme'!$C$2:$C$745,'Contrato Flexível Prioridade'!F728,'Contrato Flexível Percentual'!$D$2:$D$745,'Contrato Flexível Prioridade'!G728)+'Tela de entrada'!$O$13+'Tela de entrada'!$S$13</f>
        <v>4.9836603258165946</v>
      </c>
      <c r="M728" s="1">
        <f t="shared" si="69"/>
        <v>1.0163396741834054</v>
      </c>
      <c r="N728" s="1">
        <f>IF(D728=1,'Tela de entrada'!$O$14-'Tela de entrada'!$O$13,'Tela de entrada'!$S$14-'Tela de entrada'!$S$13)</f>
        <v>15</v>
      </c>
      <c r="O728" s="1">
        <f t="shared" si="70"/>
        <v>1.0163396741834054</v>
      </c>
      <c r="P728" s="1">
        <f t="shared" si="71"/>
        <v>1.0163396741834054</v>
      </c>
      <c r="Q728" s="1">
        <f>IF(D728=1,'Tela de entrada'!$O$13+P728,'Tela de entrada'!$S$13+P728)</f>
        <v>1.0163396741834054</v>
      </c>
    </row>
    <row r="729" spans="1:17" x14ac:dyDescent="0.25">
      <c r="A729" t="str">
        <f t="shared" si="72"/>
        <v>Contrato 1</v>
      </c>
      <c r="B729" t="str">
        <f t="shared" si="73"/>
        <v>Contrato 1728</v>
      </c>
      <c r="C729">
        <v>1</v>
      </c>
      <c r="D729">
        <v>1</v>
      </c>
      <c r="E729">
        <f>IF(AND(A729='Tela de entrada'!$R$12,'Tela de entrada'!$S$15=1),1,IF(AND(A729='Tela de entrada'!$R$12,'Tela de entrada'!$S$15="",'Tela de entrada'!$O$15=2),1,IF(AND('Tela de entrada'!$R$12='Contrato Flexível Prioridade'!A729,'Tela de entrada'!$S$15="",'Tela de entrada'!$O$15=""),2,IF(AND(A729='Tela de entrada'!$N$12,'Tela de entrada'!$O$15=1),1,IF(AND('Tela de entrada'!$N$12='Contrato Flexível Prioridade'!A729,'Tela de entrada'!$O$15=2),2,IF(AND('Tela de entrada'!$N$12='Contrato Flexível Prioridade'!A729,'Tela de entrada'!$O$15="",'Tela de entrada'!$S$15&lt;&gt;1),1,IF(AND('Tela de entrada'!$N$12='Contrato Flexível Prioridade'!A729,'Tela de entrada'!$S$15=""),1,2)))))))</f>
        <v>1</v>
      </c>
      <c r="F729">
        <v>1</v>
      </c>
      <c r="G729">
        <v>728</v>
      </c>
      <c r="H729">
        <v>1</v>
      </c>
      <c r="I729" s="1">
        <f>INDEX('Tela de entrada'!$C$20:$C$763,MATCH(G729,'Tela de entrada'!$B$20:$B$763,0),1)</f>
        <v>28</v>
      </c>
      <c r="J729">
        <v>0</v>
      </c>
      <c r="K729">
        <f t="shared" si="68"/>
        <v>28</v>
      </c>
      <c r="L729" s="1">
        <f>SUMIFS('Contrato Flexível Percentual'!$R$2:$R$745,'Contrato Flexível Percentual'!$C$2:$C$745,'Contrato Flexível Prioridade'!F729,'Contrato Flexível Percentual'!$D$2:$D$745,'Contrato Flexível Prioridade'!G729)+SUMIFS('Contrato Firme'!N$2:N$745,'Contrato Firme'!$C$2:$C$745,'Contrato Flexível Prioridade'!F729,'Contrato Flexível Percentual'!$D$2:$D$745,'Contrato Flexível Prioridade'!G729)+'Tela de entrada'!$O$13+'Tela de entrada'!$S$13</f>
        <v>16.31535824446194</v>
      </c>
      <c r="M729" s="1">
        <f t="shared" si="69"/>
        <v>11.68464175553806</v>
      </c>
      <c r="N729" s="1">
        <f>IF(D729=1,'Tela de entrada'!$O$14-'Tela de entrada'!$O$13,'Tela de entrada'!$S$14-'Tela de entrada'!$S$13)</f>
        <v>15</v>
      </c>
      <c r="O729" s="1">
        <f t="shared" si="70"/>
        <v>11.68464175553806</v>
      </c>
      <c r="P729" s="1">
        <f t="shared" si="71"/>
        <v>11.68464175553806</v>
      </c>
      <c r="Q729" s="1">
        <f>IF(D729=1,'Tela de entrada'!$O$13+P729,'Tela de entrada'!$S$13+P729)</f>
        <v>11.68464175553806</v>
      </c>
    </row>
    <row r="730" spans="1:17" x14ac:dyDescent="0.25">
      <c r="A730" t="str">
        <f t="shared" si="72"/>
        <v>Contrato 1</v>
      </c>
      <c r="B730" t="str">
        <f t="shared" si="73"/>
        <v>Contrato 1729</v>
      </c>
      <c r="C730">
        <v>1</v>
      </c>
      <c r="D730">
        <v>1</v>
      </c>
      <c r="E730">
        <f>IF(AND(A730='Tela de entrada'!$R$12,'Tela de entrada'!$S$15=1),1,IF(AND(A730='Tela de entrada'!$R$12,'Tela de entrada'!$S$15="",'Tela de entrada'!$O$15=2),1,IF(AND('Tela de entrada'!$R$12='Contrato Flexível Prioridade'!A730,'Tela de entrada'!$S$15="",'Tela de entrada'!$O$15=""),2,IF(AND(A730='Tela de entrada'!$N$12,'Tela de entrada'!$O$15=1),1,IF(AND('Tela de entrada'!$N$12='Contrato Flexível Prioridade'!A730,'Tela de entrada'!$O$15=2),2,IF(AND('Tela de entrada'!$N$12='Contrato Flexível Prioridade'!A730,'Tela de entrada'!$O$15="",'Tela de entrada'!$S$15&lt;&gt;1),1,IF(AND('Tela de entrada'!$N$12='Contrato Flexível Prioridade'!A730,'Tela de entrada'!$S$15=""),1,2)))))))</f>
        <v>1</v>
      </c>
      <c r="F730">
        <v>1</v>
      </c>
      <c r="G730">
        <v>729</v>
      </c>
      <c r="H730">
        <v>1</v>
      </c>
      <c r="I730" s="1">
        <f>INDEX('Tela de entrada'!$C$20:$C$763,MATCH(G730,'Tela de entrada'!$B$20:$B$763,0),1)</f>
        <v>28</v>
      </c>
      <c r="J730">
        <v>0</v>
      </c>
      <c r="K730">
        <f t="shared" si="68"/>
        <v>28</v>
      </c>
      <c r="L730" s="1">
        <f>SUMIFS('Contrato Flexível Percentual'!$R$2:$R$745,'Contrato Flexível Percentual'!$C$2:$C$745,'Contrato Flexível Prioridade'!F730,'Contrato Flexível Percentual'!$D$2:$D$745,'Contrato Flexível Prioridade'!G730)+SUMIFS('Contrato Firme'!N$2:N$745,'Contrato Firme'!$C$2:$C$745,'Contrato Flexível Prioridade'!F730,'Contrato Flexível Percentual'!$D$2:$D$745,'Contrato Flexível Prioridade'!G730)+'Tela de entrada'!$O$13+'Tela de entrada'!$S$13</f>
        <v>16.31535824446194</v>
      </c>
      <c r="M730" s="1">
        <f t="shared" si="69"/>
        <v>11.68464175553806</v>
      </c>
      <c r="N730" s="1">
        <f>IF(D730=1,'Tela de entrada'!$O$14-'Tela de entrada'!$O$13,'Tela de entrada'!$S$14-'Tela de entrada'!$S$13)</f>
        <v>15</v>
      </c>
      <c r="O730" s="1">
        <f t="shared" si="70"/>
        <v>11.68464175553806</v>
      </c>
      <c r="P730" s="1">
        <f t="shared" si="71"/>
        <v>11.68464175553806</v>
      </c>
      <c r="Q730" s="1">
        <f>IF(D730=1,'Tela de entrada'!$O$13+P730,'Tela de entrada'!$S$13+P730)</f>
        <v>11.68464175553806</v>
      </c>
    </row>
    <row r="731" spans="1:17" x14ac:dyDescent="0.25">
      <c r="A731" t="str">
        <f t="shared" si="72"/>
        <v>Contrato 1</v>
      </c>
      <c r="B731" t="str">
        <f t="shared" si="73"/>
        <v>Contrato 1730</v>
      </c>
      <c r="C731">
        <v>1</v>
      </c>
      <c r="D731">
        <v>1</v>
      </c>
      <c r="E731">
        <f>IF(AND(A731='Tela de entrada'!$R$12,'Tela de entrada'!$S$15=1),1,IF(AND(A731='Tela de entrada'!$R$12,'Tela de entrada'!$S$15="",'Tela de entrada'!$O$15=2),1,IF(AND('Tela de entrada'!$R$12='Contrato Flexível Prioridade'!A731,'Tela de entrada'!$S$15="",'Tela de entrada'!$O$15=""),2,IF(AND(A731='Tela de entrada'!$N$12,'Tela de entrada'!$O$15=1),1,IF(AND('Tela de entrada'!$N$12='Contrato Flexível Prioridade'!A731,'Tela de entrada'!$O$15=2),2,IF(AND('Tela de entrada'!$N$12='Contrato Flexível Prioridade'!A731,'Tela de entrada'!$O$15="",'Tela de entrada'!$S$15&lt;&gt;1),1,IF(AND('Tela de entrada'!$N$12='Contrato Flexível Prioridade'!A731,'Tela de entrada'!$S$15=""),1,2)))))))</f>
        <v>1</v>
      </c>
      <c r="F731">
        <v>1</v>
      </c>
      <c r="G731">
        <v>730</v>
      </c>
      <c r="H731">
        <v>1</v>
      </c>
      <c r="I731" s="1">
        <f>INDEX('Tela de entrada'!$C$20:$C$763,MATCH(G731,'Tela de entrada'!$B$20:$B$763,0),1)</f>
        <v>22</v>
      </c>
      <c r="J731">
        <v>0</v>
      </c>
      <c r="K731">
        <f t="shared" si="68"/>
        <v>22</v>
      </c>
      <c r="L731" s="1">
        <f>SUMIFS('Contrato Flexível Percentual'!$R$2:$R$745,'Contrato Flexível Percentual'!$C$2:$C$745,'Contrato Flexível Prioridade'!F731,'Contrato Flexível Percentual'!$D$2:$D$745,'Contrato Flexível Prioridade'!G731)+SUMIFS('Contrato Firme'!N$2:N$745,'Contrato Firme'!$C$2:$C$745,'Contrato Flexível Prioridade'!F731,'Contrato Flexível Percentual'!$D$2:$D$745,'Contrato Flexível Prioridade'!G731)+'Tela de entrada'!$O$13+'Tela de entrada'!$S$13</f>
        <v>13.029119065063828</v>
      </c>
      <c r="M731" s="1">
        <f t="shared" si="69"/>
        <v>8.9708809349361722</v>
      </c>
      <c r="N731" s="1">
        <f>IF(D731=1,'Tela de entrada'!$O$14-'Tela de entrada'!$O$13,'Tela de entrada'!$S$14-'Tela de entrada'!$S$13)</f>
        <v>15</v>
      </c>
      <c r="O731" s="1">
        <f t="shared" si="70"/>
        <v>8.9708809349361722</v>
      </c>
      <c r="P731" s="1">
        <f t="shared" si="71"/>
        <v>8.9708809349361722</v>
      </c>
      <c r="Q731" s="1">
        <f>IF(D731=1,'Tela de entrada'!$O$13+P731,'Tela de entrada'!$S$13+P731)</f>
        <v>8.9708809349361722</v>
      </c>
    </row>
    <row r="732" spans="1:17" x14ac:dyDescent="0.25">
      <c r="A732" t="str">
        <f t="shared" si="72"/>
        <v>Contrato 1</v>
      </c>
      <c r="B732" t="str">
        <f t="shared" si="73"/>
        <v>Contrato 1731</v>
      </c>
      <c r="C732">
        <v>1</v>
      </c>
      <c r="D732">
        <v>1</v>
      </c>
      <c r="E732">
        <f>IF(AND(A732='Tela de entrada'!$R$12,'Tela de entrada'!$S$15=1),1,IF(AND(A732='Tela de entrada'!$R$12,'Tela de entrada'!$S$15="",'Tela de entrada'!$O$15=2),1,IF(AND('Tela de entrada'!$R$12='Contrato Flexível Prioridade'!A732,'Tela de entrada'!$S$15="",'Tela de entrada'!$O$15=""),2,IF(AND(A732='Tela de entrada'!$N$12,'Tela de entrada'!$O$15=1),1,IF(AND('Tela de entrada'!$N$12='Contrato Flexível Prioridade'!A732,'Tela de entrada'!$O$15=2),2,IF(AND('Tela de entrada'!$N$12='Contrato Flexível Prioridade'!A732,'Tela de entrada'!$O$15="",'Tela de entrada'!$S$15&lt;&gt;1),1,IF(AND('Tela de entrada'!$N$12='Contrato Flexível Prioridade'!A732,'Tela de entrada'!$S$15=""),1,2)))))))</f>
        <v>1</v>
      </c>
      <c r="F732">
        <v>1</v>
      </c>
      <c r="G732">
        <v>731</v>
      </c>
      <c r="H732">
        <v>1</v>
      </c>
      <c r="I732" s="1">
        <f>INDEX('Tela de entrada'!$C$20:$C$763,MATCH(G732,'Tela de entrada'!$B$20:$B$763,0),1)</f>
        <v>23</v>
      </c>
      <c r="J732">
        <v>0</v>
      </c>
      <c r="K732">
        <f t="shared" si="68"/>
        <v>23</v>
      </c>
      <c r="L732" s="1">
        <f>SUMIFS('Contrato Flexível Percentual'!$R$2:$R$745,'Contrato Flexível Percentual'!$C$2:$C$745,'Contrato Flexível Prioridade'!F732,'Contrato Flexível Percentual'!$D$2:$D$745,'Contrato Flexível Prioridade'!G732)+SUMIFS('Contrato Firme'!N$2:N$745,'Contrato Firme'!$C$2:$C$745,'Contrato Flexível Prioridade'!F732,'Contrato Flexível Percentual'!$D$2:$D$745,'Contrato Flexível Prioridade'!G732)+'Tela de entrada'!$O$13+'Tela de entrada'!$S$13</f>
        <v>13.576825594963511</v>
      </c>
      <c r="M732" s="1">
        <f t="shared" si="69"/>
        <v>9.4231744050364892</v>
      </c>
      <c r="N732" s="1">
        <f>IF(D732=1,'Tela de entrada'!$O$14-'Tela de entrada'!$O$13,'Tela de entrada'!$S$14-'Tela de entrada'!$S$13)</f>
        <v>15</v>
      </c>
      <c r="O732" s="1">
        <f t="shared" si="70"/>
        <v>9.4231744050364892</v>
      </c>
      <c r="P732" s="1">
        <f t="shared" si="71"/>
        <v>9.4231744050364892</v>
      </c>
      <c r="Q732" s="1">
        <f>IF(D732=1,'Tela de entrada'!$O$13+P732,'Tela de entrada'!$S$13+P732)</f>
        <v>9.4231744050364892</v>
      </c>
    </row>
    <row r="733" spans="1:17" x14ac:dyDescent="0.25">
      <c r="A733" t="str">
        <f t="shared" si="72"/>
        <v>Contrato 1</v>
      </c>
      <c r="B733" t="str">
        <f t="shared" si="73"/>
        <v>Contrato 1732</v>
      </c>
      <c r="C733">
        <v>1</v>
      </c>
      <c r="D733">
        <v>1</v>
      </c>
      <c r="E733">
        <f>IF(AND(A733='Tela de entrada'!$R$12,'Tela de entrada'!$S$15=1),1,IF(AND(A733='Tela de entrada'!$R$12,'Tela de entrada'!$S$15="",'Tela de entrada'!$O$15=2),1,IF(AND('Tela de entrada'!$R$12='Contrato Flexível Prioridade'!A733,'Tela de entrada'!$S$15="",'Tela de entrada'!$O$15=""),2,IF(AND(A733='Tela de entrada'!$N$12,'Tela de entrada'!$O$15=1),1,IF(AND('Tela de entrada'!$N$12='Contrato Flexível Prioridade'!A733,'Tela de entrada'!$O$15=2),2,IF(AND('Tela de entrada'!$N$12='Contrato Flexível Prioridade'!A733,'Tela de entrada'!$O$15="",'Tela de entrada'!$S$15&lt;&gt;1),1,IF(AND('Tela de entrada'!$N$12='Contrato Flexível Prioridade'!A733,'Tela de entrada'!$S$15=""),1,2)))))))</f>
        <v>1</v>
      </c>
      <c r="F733">
        <v>1</v>
      </c>
      <c r="G733">
        <v>732</v>
      </c>
      <c r="H733">
        <v>1</v>
      </c>
      <c r="I733" s="1">
        <f>INDEX('Tela de entrada'!$C$20:$C$763,MATCH(G733,'Tela de entrada'!$B$20:$B$763,0),1)</f>
        <v>11</v>
      </c>
      <c r="J733">
        <v>0</v>
      </c>
      <c r="K733">
        <f t="shared" si="68"/>
        <v>11</v>
      </c>
      <c r="L733" s="1">
        <f>SUMIFS('Contrato Flexível Percentual'!$R$2:$R$745,'Contrato Flexível Percentual'!$C$2:$C$745,'Contrato Flexível Prioridade'!F733,'Contrato Flexível Percentual'!$D$2:$D$745,'Contrato Flexível Prioridade'!G733)+SUMIFS('Contrato Firme'!N$2:N$745,'Contrato Firme'!$C$2:$C$745,'Contrato Flexível Prioridade'!F733,'Contrato Flexível Percentual'!$D$2:$D$745,'Contrato Flexível Prioridade'!G733)+'Tela de entrada'!$O$13+'Tela de entrada'!$S$13</f>
        <v>7.0043472361672849</v>
      </c>
      <c r="M733" s="1">
        <f t="shared" si="69"/>
        <v>3.9956527638327151</v>
      </c>
      <c r="N733" s="1">
        <f>IF(D733=1,'Tela de entrada'!$O$14-'Tela de entrada'!$O$13,'Tela de entrada'!$S$14-'Tela de entrada'!$S$13)</f>
        <v>15</v>
      </c>
      <c r="O733" s="1">
        <f t="shared" si="70"/>
        <v>3.9956527638327151</v>
      </c>
      <c r="P733" s="1">
        <f t="shared" si="71"/>
        <v>3.9956527638327151</v>
      </c>
      <c r="Q733" s="1">
        <f>IF(D733=1,'Tela de entrada'!$O$13+P733,'Tela de entrada'!$S$13+P733)</f>
        <v>3.9956527638327151</v>
      </c>
    </row>
    <row r="734" spans="1:17" x14ac:dyDescent="0.25">
      <c r="A734" t="str">
        <f t="shared" si="72"/>
        <v>Contrato 1</v>
      </c>
      <c r="B734" t="str">
        <f t="shared" si="73"/>
        <v>Contrato 1733</v>
      </c>
      <c r="C734">
        <v>1</v>
      </c>
      <c r="D734">
        <v>1</v>
      </c>
      <c r="E734">
        <f>IF(AND(A734='Tela de entrada'!$R$12,'Tela de entrada'!$S$15=1),1,IF(AND(A734='Tela de entrada'!$R$12,'Tela de entrada'!$S$15="",'Tela de entrada'!$O$15=2),1,IF(AND('Tela de entrada'!$R$12='Contrato Flexível Prioridade'!A734,'Tela de entrada'!$S$15="",'Tela de entrada'!$O$15=""),2,IF(AND(A734='Tela de entrada'!$N$12,'Tela de entrada'!$O$15=1),1,IF(AND('Tela de entrada'!$N$12='Contrato Flexível Prioridade'!A734,'Tela de entrada'!$O$15=2),2,IF(AND('Tela de entrada'!$N$12='Contrato Flexível Prioridade'!A734,'Tela de entrada'!$O$15="",'Tela de entrada'!$S$15&lt;&gt;1),1,IF(AND('Tela de entrada'!$N$12='Contrato Flexível Prioridade'!A734,'Tela de entrada'!$S$15=""),1,2)))))))</f>
        <v>1</v>
      </c>
      <c r="F734">
        <v>1</v>
      </c>
      <c r="G734">
        <v>733</v>
      </c>
      <c r="H734">
        <v>1</v>
      </c>
      <c r="I734" s="1">
        <f>INDEX('Tela de entrada'!$C$20:$C$763,MATCH(G734,'Tela de entrada'!$B$20:$B$763,0),1)</f>
        <v>45</v>
      </c>
      <c r="J734">
        <v>0</v>
      </c>
      <c r="K734">
        <f t="shared" si="68"/>
        <v>45</v>
      </c>
      <c r="L734" s="1">
        <f>SUMIFS('Contrato Flexível Percentual'!$R$2:$R$745,'Contrato Flexível Percentual'!$C$2:$C$745,'Contrato Flexível Prioridade'!F734,'Contrato Flexível Percentual'!$D$2:$D$745,'Contrato Flexível Prioridade'!G734)+SUMIFS('Contrato Firme'!N$2:N$745,'Contrato Firme'!$C$2:$C$745,'Contrato Flexível Prioridade'!F734,'Contrato Flexível Percentual'!$D$2:$D$745,'Contrato Flexível Prioridade'!G734)+'Tela de entrada'!$O$13+'Tela de entrada'!$S$13</f>
        <v>24</v>
      </c>
      <c r="M734" s="1">
        <f t="shared" si="69"/>
        <v>21</v>
      </c>
      <c r="N734" s="1">
        <f>IF(D734=1,'Tela de entrada'!$O$14-'Tela de entrada'!$O$13,'Tela de entrada'!$S$14-'Tela de entrada'!$S$13)</f>
        <v>15</v>
      </c>
      <c r="O734" s="1">
        <f t="shared" si="70"/>
        <v>21</v>
      </c>
      <c r="P734" s="1">
        <f t="shared" si="71"/>
        <v>15</v>
      </c>
      <c r="Q734" s="1">
        <f>IF(D734=1,'Tela de entrada'!$O$13+P734,'Tela de entrada'!$S$13+P734)</f>
        <v>15</v>
      </c>
    </row>
    <row r="735" spans="1:17" x14ac:dyDescent="0.25">
      <c r="A735" t="str">
        <f t="shared" si="72"/>
        <v>Contrato 1</v>
      </c>
      <c r="B735" t="str">
        <f t="shared" si="73"/>
        <v>Contrato 1734</v>
      </c>
      <c r="C735">
        <v>1</v>
      </c>
      <c r="D735">
        <v>1</v>
      </c>
      <c r="E735">
        <f>IF(AND(A735='Tela de entrada'!$R$12,'Tela de entrada'!$S$15=1),1,IF(AND(A735='Tela de entrada'!$R$12,'Tela de entrada'!$S$15="",'Tela de entrada'!$O$15=2),1,IF(AND('Tela de entrada'!$R$12='Contrato Flexível Prioridade'!A735,'Tela de entrada'!$S$15="",'Tela de entrada'!$O$15=""),2,IF(AND(A735='Tela de entrada'!$N$12,'Tela de entrada'!$O$15=1),1,IF(AND('Tela de entrada'!$N$12='Contrato Flexível Prioridade'!A735,'Tela de entrada'!$O$15=2),2,IF(AND('Tela de entrada'!$N$12='Contrato Flexível Prioridade'!A735,'Tela de entrada'!$O$15="",'Tela de entrada'!$S$15&lt;&gt;1),1,IF(AND('Tela de entrada'!$N$12='Contrato Flexível Prioridade'!A735,'Tela de entrada'!$S$15=""),1,2)))))))</f>
        <v>1</v>
      </c>
      <c r="F735">
        <v>1</v>
      </c>
      <c r="G735">
        <v>734</v>
      </c>
      <c r="H735">
        <v>1</v>
      </c>
      <c r="I735" s="1">
        <f>INDEX('Tela de entrada'!$C$20:$C$763,MATCH(G735,'Tela de entrada'!$B$20:$B$763,0),1)</f>
        <v>43</v>
      </c>
      <c r="J735">
        <v>0</v>
      </c>
      <c r="K735">
        <f t="shared" si="68"/>
        <v>43</v>
      </c>
      <c r="L735" s="1">
        <f>SUMIFS('Contrato Flexível Percentual'!$R$2:$R$745,'Contrato Flexível Percentual'!$C$2:$C$745,'Contrato Flexível Prioridade'!F735,'Contrato Flexível Percentual'!$D$2:$D$745,'Contrato Flexível Prioridade'!G735)+SUMIFS('Contrato Firme'!N$2:N$745,'Contrato Firme'!$C$2:$C$745,'Contrato Flexível Prioridade'!F735,'Contrato Flexível Percentual'!$D$2:$D$745,'Contrato Flexível Prioridade'!G735)+'Tela de entrada'!$O$13+'Tela de entrada'!$S$13</f>
        <v>23.6</v>
      </c>
      <c r="M735" s="1">
        <f t="shared" si="69"/>
        <v>19.399999999999999</v>
      </c>
      <c r="N735" s="1">
        <f>IF(D735=1,'Tela de entrada'!$O$14-'Tela de entrada'!$O$13,'Tela de entrada'!$S$14-'Tela de entrada'!$S$13)</f>
        <v>15</v>
      </c>
      <c r="O735" s="1">
        <f t="shared" si="70"/>
        <v>19.399999999999999</v>
      </c>
      <c r="P735" s="1">
        <f t="shared" si="71"/>
        <v>15</v>
      </c>
      <c r="Q735" s="1">
        <f>IF(D735=1,'Tela de entrada'!$O$13+P735,'Tela de entrada'!$S$13+P735)</f>
        <v>15</v>
      </c>
    </row>
    <row r="736" spans="1:17" x14ac:dyDescent="0.25">
      <c r="A736" t="str">
        <f t="shared" si="72"/>
        <v>Contrato 1</v>
      </c>
      <c r="B736" t="str">
        <f t="shared" si="73"/>
        <v>Contrato 1735</v>
      </c>
      <c r="C736">
        <v>1</v>
      </c>
      <c r="D736">
        <v>1</v>
      </c>
      <c r="E736">
        <f>IF(AND(A736='Tela de entrada'!$R$12,'Tela de entrada'!$S$15=1),1,IF(AND(A736='Tela de entrada'!$R$12,'Tela de entrada'!$S$15="",'Tela de entrada'!$O$15=2),1,IF(AND('Tela de entrada'!$R$12='Contrato Flexível Prioridade'!A736,'Tela de entrada'!$S$15="",'Tela de entrada'!$O$15=""),2,IF(AND(A736='Tela de entrada'!$N$12,'Tela de entrada'!$O$15=1),1,IF(AND('Tela de entrada'!$N$12='Contrato Flexível Prioridade'!A736,'Tela de entrada'!$O$15=2),2,IF(AND('Tela de entrada'!$N$12='Contrato Flexível Prioridade'!A736,'Tela de entrada'!$O$15="",'Tela de entrada'!$S$15&lt;&gt;1),1,IF(AND('Tela de entrada'!$N$12='Contrato Flexível Prioridade'!A736,'Tela de entrada'!$S$15=""),1,2)))))))</f>
        <v>1</v>
      </c>
      <c r="F736">
        <v>1</v>
      </c>
      <c r="G736">
        <v>735</v>
      </c>
      <c r="H736">
        <v>1</v>
      </c>
      <c r="I736" s="1">
        <f>INDEX('Tela de entrada'!$C$20:$C$763,MATCH(G736,'Tela de entrada'!$B$20:$B$763,0),1)</f>
        <v>18</v>
      </c>
      <c r="J736">
        <v>0</v>
      </c>
      <c r="K736">
        <f t="shared" si="68"/>
        <v>18</v>
      </c>
      <c r="L736" s="1">
        <f>SUMIFS('Contrato Flexível Percentual'!$R$2:$R$745,'Contrato Flexível Percentual'!$C$2:$C$745,'Contrato Flexível Prioridade'!F736,'Contrato Flexível Percentual'!$D$2:$D$745,'Contrato Flexível Prioridade'!G736)+SUMIFS('Contrato Firme'!N$2:N$745,'Contrato Firme'!$C$2:$C$745,'Contrato Flexível Prioridade'!F736,'Contrato Flexível Percentual'!$D$2:$D$745,'Contrato Flexível Prioridade'!G736)+'Tela de entrada'!$O$13+'Tela de entrada'!$S$13</f>
        <v>10.838292945465083</v>
      </c>
      <c r="M736" s="1">
        <f t="shared" si="69"/>
        <v>7.1617070545349168</v>
      </c>
      <c r="N736" s="1">
        <f>IF(D736=1,'Tela de entrada'!$O$14-'Tela de entrada'!$O$13,'Tela de entrada'!$S$14-'Tela de entrada'!$S$13)</f>
        <v>15</v>
      </c>
      <c r="O736" s="1">
        <f t="shared" si="70"/>
        <v>7.1617070545349168</v>
      </c>
      <c r="P736" s="1">
        <f t="shared" si="71"/>
        <v>7.1617070545349168</v>
      </c>
      <c r="Q736" s="1">
        <f>IF(D736=1,'Tela de entrada'!$O$13+P736,'Tela de entrada'!$S$13+P736)</f>
        <v>7.1617070545349168</v>
      </c>
    </row>
    <row r="737" spans="1:17" x14ac:dyDescent="0.25">
      <c r="A737" t="str">
        <f t="shared" si="72"/>
        <v>Contrato 1</v>
      </c>
      <c r="B737" t="str">
        <f t="shared" si="73"/>
        <v>Contrato 1736</v>
      </c>
      <c r="C737">
        <v>1</v>
      </c>
      <c r="D737">
        <v>1</v>
      </c>
      <c r="E737">
        <f>IF(AND(A737='Tela de entrada'!$R$12,'Tela de entrada'!$S$15=1),1,IF(AND(A737='Tela de entrada'!$R$12,'Tela de entrada'!$S$15="",'Tela de entrada'!$O$15=2),1,IF(AND('Tela de entrada'!$R$12='Contrato Flexível Prioridade'!A737,'Tela de entrada'!$S$15="",'Tela de entrada'!$O$15=""),2,IF(AND(A737='Tela de entrada'!$N$12,'Tela de entrada'!$O$15=1),1,IF(AND('Tela de entrada'!$N$12='Contrato Flexível Prioridade'!A737,'Tela de entrada'!$O$15=2),2,IF(AND('Tela de entrada'!$N$12='Contrato Flexível Prioridade'!A737,'Tela de entrada'!$O$15="",'Tela de entrada'!$S$15&lt;&gt;1),1,IF(AND('Tela de entrada'!$N$12='Contrato Flexível Prioridade'!A737,'Tela de entrada'!$S$15=""),1,2)))))))</f>
        <v>1</v>
      </c>
      <c r="F737">
        <v>1</v>
      </c>
      <c r="G737">
        <v>736</v>
      </c>
      <c r="H737">
        <v>1</v>
      </c>
      <c r="I737" s="1">
        <f>INDEX('Tela de entrada'!$C$20:$C$763,MATCH(G737,'Tela de entrada'!$B$20:$B$763,0),1)</f>
        <v>15</v>
      </c>
      <c r="J737">
        <v>0</v>
      </c>
      <c r="K737">
        <f t="shared" si="68"/>
        <v>15</v>
      </c>
      <c r="L737" s="1">
        <f>SUMIFS('Contrato Flexível Percentual'!$R$2:$R$745,'Contrato Flexível Percentual'!$C$2:$C$745,'Contrato Flexível Prioridade'!F737,'Contrato Flexível Percentual'!$D$2:$D$745,'Contrato Flexível Prioridade'!G737)+SUMIFS('Contrato Firme'!N$2:N$745,'Contrato Firme'!$C$2:$C$745,'Contrato Flexível Prioridade'!F737,'Contrato Flexível Percentual'!$D$2:$D$745,'Contrato Flexível Prioridade'!G737)+'Tela de entrada'!$O$13+'Tela de entrada'!$S$13</f>
        <v>9.1951733557660269</v>
      </c>
      <c r="M737" s="1">
        <f t="shared" si="69"/>
        <v>5.8048266442339731</v>
      </c>
      <c r="N737" s="1">
        <f>IF(D737=1,'Tela de entrada'!$O$14-'Tela de entrada'!$O$13,'Tela de entrada'!$S$14-'Tela de entrada'!$S$13)</f>
        <v>15</v>
      </c>
      <c r="O737" s="1">
        <f t="shared" si="70"/>
        <v>5.8048266442339731</v>
      </c>
      <c r="P737" s="1">
        <f t="shared" si="71"/>
        <v>5.8048266442339731</v>
      </c>
      <c r="Q737" s="1">
        <f>IF(D737=1,'Tela de entrada'!$O$13+P737,'Tela de entrada'!$S$13+P737)</f>
        <v>5.8048266442339731</v>
      </c>
    </row>
    <row r="738" spans="1:17" x14ac:dyDescent="0.25">
      <c r="A738" t="str">
        <f t="shared" si="72"/>
        <v>Contrato 1</v>
      </c>
      <c r="B738" t="str">
        <f t="shared" si="73"/>
        <v>Contrato 1737</v>
      </c>
      <c r="C738">
        <v>1</v>
      </c>
      <c r="D738">
        <v>1</v>
      </c>
      <c r="E738">
        <f>IF(AND(A738='Tela de entrada'!$R$12,'Tela de entrada'!$S$15=1),1,IF(AND(A738='Tela de entrada'!$R$12,'Tela de entrada'!$S$15="",'Tela de entrada'!$O$15=2),1,IF(AND('Tela de entrada'!$R$12='Contrato Flexível Prioridade'!A738,'Tela de entrada'!$S$15="",'Tela de entrada'!$O$15=""),2,IF(AND(A738='Tela de entrada'!$N$12,'Tela de entrada'!$O$15=1),1,IF(AND('Tela de entrada'!$N$12='Contrato Flexível Prioridade'!A738,'Tela de entrada'!$O$15=2),2,IF(AND('Tela de entrada'!$N$12='Contrato Flexível Prioridade'!A738,'Tela de entrada'!$O$15="",'Tela de entrada'!$S$15&lt;&gt;1),1,IF(AND('Tela de entrada'!$N$12='Contrato Flexível Prioridade'!A738,'Tela de entrada'!$S$15=""),1,2)))))))</f>
        <v>1</v>
      </c>
      <c r="F738">
        <v>1</v>
      </c>
      <c r="G738">
        <v>737</v>
      </c>
      <c r="H738">
        <v>1</v>
      </c>
      <c r="I738" s="1">
        <f>INDEX('Tela de entrada'!$C$20:$C$763,MATCH(G738,'Tela de entrada'!$B$20:$B$763,0),1)</f>
        <v>12</v>
      </c>
      <c r="J738">
        <v>0</v>
      </c>
      <c r="K738">
        <f t="shared" si="68"/>
        <v>12</v>
      </c>
      <c r="L738" s="1">
        <f>SUMIFS('Contrato Flexível Percentual'!$R$2:$R$745,'Contrato Flexível Percentual'!$C$2:$C$745,'Contrato Flexível Prioridade'!F738,'Contrato Flexível Percentual'!$D$2:$D$745,'Contrato Flexível Prioridade'!G738)+SUMIFS('Contrato Firme'!N$2:N$745,'Contrato Firme'!$C$2:$C$745,'Contrato Flexível Prioridade'!F738,'Contrato Flexível Percentual'!$D$2:$D$745,'Contrato Flexível Prioridade'!G738)+'Tela de entrada'!$O$13+'Tela de entrada'!$S$13</f>
        <v>7.5520537660669707</v>
      </c>
      <c r="M738" s="1">
        <f t="shared" si="69"/>
        <v>4.4479462339330293</v>
      </c>
      <c r="N738" s="1">
        <f>IF(D738=1,'Tela de entrada'!$O$14-'Tela de entrada'!$O$13,'Tela de entrada'!$S$14-'Tela de entrada'!$S$13)</f>
        <v>15</v>
      </c>
      <c r="O738" s="1">
        <f t="shared" si="70"/>
        <v>4.4479462339330293</v>
      </c>
      <c r="P738" s="1">
        <f t="shared" si="71"/>
        <v>4.4479462339330293</v>
      </c>
      <c r="Q738" s="1">
        <f>IF(D738=1,'Tela de entrada'!$O$13+P738,'Tela de entrada'!$S$13+P738)</f>
        <v>4.4479462339330293</v>
      </c>
    </row>
    <row r="739" spans="1:17" x14ac:dyDescent="0.25">
      <c r="A739" t="str">
        <f t="shared" si="72"/>
        <v>Contrato 1</v>
      </c>
      <c r="B739" t="str">
        <f t="shared" si="73"/>
        <v>Contrato 1738</v>
      </c>
      <c r="C739">
        <v>1</v>
      </c>
      <c r="D739">
        <v>1</v>
      </c>
      <c r="E739">
        <f>IF(AND(A739='Tela de entrada'!$R$12,'Tela de entrada'!$S$15=1),1,IF(AND(A739='Tela de entrada'!$R$12,'Tela de entrada'!$S$15="",'Tela de entrada'!$O$15=2),1,IF(AND('Tela de entrada'!$R$12='Contrato Flexível Prioridade'!A739,'Tela de entrada'!$S$15="",'Tela de entrada'!$O$15=""),2,IF(AND(A739='Tela de entrada'!$N$12,'Tela de entrada'!$O$15=1),1,IF(AND('Tela de entrada'!$N$12='Contrato Flexível Prioridade'!A739,'Tela de entrada'!$O$15=2),2,IF(AND('Tela de entrada'!$N$12='Contrato Flexível Prioridade'!A739,'Tela de entrada'!$O$15="",'Tela de entrada'!$S$15&lt;&gt;1),1,IF(AND('Tela de entrada'!$N$12='Contrato Flexível Prioridade'!A739,'Tela de entrada'!$S$15=""),1,2)))))))</f>
        <v>1</v>
      </c>
      <c r="F739">
        <v>1</v>
      </c>
      <c r="G739">
        <v>738</v>
      </c>
      <c r="H739">
        <v>1</v>
      </c>
      <c r="I739" s="1">
        <f>INDEX('Tela de entrada'!$C$20:$C$763,MATCH(G739,'Tela de entrada'!$B$20:$B$763,0),1)</f>
        <v>15</v>
      </c>
      <c r="J739">
        <v>0</v>
      </c>
      <c r="K739">
        <f t="shared" si="68"/>
        <v>15</v>
      </c>
      <c r="L739" s="1">
        <f>SUMIFS('Contrato Flexível Percentual'!$R$2:$R$745,'Contrato Flexível Percentual'!$C$2:$C$745,'Contrato Flexível Prioridade'!F739,'Contrato Flexível Percentual'!$D$2:$D$745,'Contrato Flexível Prioridade'!G739)+SUMIFS('Contrato Firme'!N$2:N$745,'Contrato Firme'!$C$2:$C$745,'Contrato Flexível Prioridade'!F739,'Contrato Flexível Percentual'!$D$2:$D$745,'Contrato Flexível Prioridade'!G739)+'Tela de entrada'!$O$13+'Tela de entrada'!$S$13</f>
        <v>9.1951733557660269</v>
      </c>
      <c r="M739" s="1">
        <f t="shared" si="69"/>
        <v>5.8048266442339731</v>
      </c>
      <c r="N739" s="1">
        <f>IF(D739=1,'Tela de entrada'!$O$14-'Tela de entrada'!$O$13,'Tela de entrada'!$S$14-'Tela de entrada'!$S$13)</f>
        <v>15</v>
      </c>
      <c r="O739" s="1">
        <f t="shared" si="70"/>
        <v>5.8048266442339731</v>
      </c>
      <c r="P739" s="1">
        <f t="shared" si="71"/>
        <v>5.8048266442339731</v>
      </c>
      <c r="Q739" s="1">
        <f>IF(D739=1,'Tela de entrada'!$O$13+P739,'Tela de entrada'!$S$13+P739)</f>
        <v>5.8048266442339731</v>
      </c>
    </row>
    <row r="740" spans="1:17" x14ac:dyDescent="0.25">
      <c r="A740" t="str">
        <f t="shared" si="72"/>
        <v>Contrato 1</v>
      </c>
      <c r="B740" t="str">
        <f t="shared" si="73"/>
        <v>Contrato 1739</v>
      </c>
      <c r="C740">
        <v>1</v>
      </c>
      <c r="D740">
        <v>1</v>
      </c>
      <c r="E740">
        <f>IF(AND(A740='Tela de entrada'!$R$12,'Tela de entrada'!$S$15=1),1,IF(AND(A740='Tela de entrada'!$R$12,'Tela de entrada'!$S$15="",'Tela de entrada'!$O$15=2),1,IF(AND('Tela de entrada'!$R$12='Contrato Flexível Prioridade'!A740,'Tela de entrada'!$S$15="",'Tela de entrada'!$O$15=""),2,IF(AND(A740='Tela de entrada'!$N$12,'Tela de entrada'!$O$15=1),1,IF(AND('Tela de entrada'!$N$12='Contrato Flexível Prioridade'!A740,'Tela de entrada'!$O$15=2),2,IF(AND('Tela de entrada'!$N$12='Contrato Flexível Prioridade'!A740,'Tela de entrada'!$O$15="",'Tela de entrada'!$S$15&lt;&gt;1),1,IF(AND('Tela de entrada'!$N$12='Contrato Flexível Prioridade'!A740,'Tela de entrada'!$S$15=""),1,2)))))))</f>
        <v>1</v>
      </c>
      <c r="F740">
        <v>1</v>
      </c>
      <c r="G740">
        <v>739</v>
      </c>
      <c r="H740">
        <v>1</v>
      </c>
      <c r="I740" s="1">
        <f>INDEX('Tela de entrada'!$C$20:$C$763,MATCH(G740,'Tela de entrada'!$B$20:$B$763,0),1)</f>
        <v>17</v>
      </c>
      <c r="J740">
        <v>0</v>
      </c>
      <c r="K740">
        <f t="shared" si="68"/>
        <v>17</v>
      </c>
      <c r="L740" s="1">
        <f>SUMIFS('Contrato Flexível Percentual'!$R$2:$R$745,'Contrato Flexível Percentual'!$C$2:$C$745,'Contrato Flexível Prioridade'!F740,'Contrato Flexível Percentual'!$D$2:$D$745,'Contrato Flexível Prioridade'!G740)+SUMIFS('Contrato Firme'!N$2:N$745,'Contrato Firme'!$C$2:$C$745,'Contrato Flexível Prioridade'!F740,'Contrato Flexível Percentual'!$D$2:$D$745,'Contrato Flexível Prioridade'!G740)+'Tela de entrada'!$O$13+'Tela de entrada'!$S$13</f>
        <v>10.290586415565398</v>
      </c>
      <c r="M740" s="1">
        <f t="shared" si="69"/>
        <v>6.7094135844346017</v>
      </c>
      <c r="N740" s="1">
        <f>IF(D740=1,'Tela de entrada'!$O$14-'Tela de entrada'!$O$13,'Tela de entrada'!$S$14-'Tela de entrada'!$S$13)</f>
        <v>15</v>
      </c>
      <c r="O740" s="1">
        <f t="shared" si="70"/>
        <v>6.7094135844346017</v>
      </c>
      <c r="P740" s="1">
        <f t="shared" si="71"/>
        <v>6.7094135844346017</v>
      </c>
      <c r="Q740" s="1">
        <f>IF(D740=1,'Tela de entrada'!$O$13+P740,'Tela de entrada'!$S$13+P740)</f>
        <v>6.7094135844346017</v>
      </c>
    </row>
    <row r="741" spans="1:17" x14ac:dyDescent="0.25">
      <c r="A741" t="str">
        <f t="shared" si="72"/>
        <v>Contrato 1</v>
      </c>
      <c r="B741" t="str">
        <f t="shared" si="73"/>
        <v>Contrato 1740</v>
      </c>
      <c r="C741">
        <v>1</v>
      </c>
      <c r="D741">
        <v>1</v>
      </c>
      <c r="E741">
        <f>IF(AND(A741='Tela de entrada'!$R$12,'Tela de entrada'!$S$15=1),1,IF(AND(A741='Tela de entrada'!$R$12,'Tela de entrada'!$S$15="",'Tela de entrada'!$O$15=2),1,IF(AND('Tela de entrada'!$R$12='Contrato Flexível Prioridade'!A741,'Tela de entrada'!$S$15="",'Tela de entrada'!$O$15=""),2,IF(AND(A741='Tela de entrada'!$N$12,'Tela de entrada'!$O$15=1),1,IF(AND('Tela de entrada'!$N$12='Contrato Flexível Prioridade'!A741,'Tela de entrada'!$O$15=2),2,IF(AND('Tela de entrada'!$N$12='Contrato Flexível Prioridade'!A741,'Tela de entrada'!$O$15="",'Tela de entrada'!$S$15&lt;&gt;1),1,IF(AND('Tela de entrada'!$N$12='Contrato Flexível Prioridade'!A741,'Tela de entrada'!$S$15=""),1,2)))))))</f>
        <v>1</v>
      </c>
      <c r="F741">
        <v>1</v>
      </c>
      <c r="G741">
        <v>740</v>
      </c>
      <c r="H741">
        <v>1</v>
      </c>
      <c r="I741" s="1">
        <f>INDEX('Tela de entrada'!$C$20:$C$763,MATCH(G741,'Tela de entrada'!$B$20:$B$763,0),1)</f>
        <v>9</v>
      </c>
      <c r="J741">
        <v>0</v>
      </c>
      <c r="K741">
        <f t="shared" si="68"/>
        <v>9</v>
      </c>
      <c r="L741" s="1">
        <f>SUMIFS('Contrato Flexível Percentual'!$R$2:$R$745,'Contrato Flexível Percentual'!$C$2:$C$745,'Contrato Flexível Prioridade'!F741,'Contrato Flexível Percentual'!$D$2:$D$745,'Contrato Flexível Prioridade'!G741)+SUMIFS('Contrato Firme'!N$2:N$745,'Contrato Firme'!$C$2:$C$745,'Contrato Flexível Prioridade'!F741,'Contrato Flexível Percentual'!$D$2:$D$745,'Contrato Flexível Prioridade'!G741)+'Tela de entrada'!$O$13+'Tela de entrada'!$S$13</f>
        <v>5.9089341763679135</v>
      </c>
      <c r="M741" s="1">
        <f t="shared" si="69"/>
        <v>3.0910658236320865</v>
      </c>
      <c r="N741" s="1">
        <f>IF(D741=1,'Tela de entrada'!$O$14-'Tela de entrada'!$O$13,'Tela de entrada'!$S$14-'Tela de entrada'!$S$13)</f>
        <v>15</v>
      </c>
      <c r="O741" s="1">
        <f t="shared" si="70"/>
        <v>3.0910658236320865</v>
      </c>
      <c r="P741" s="1">
        <f t="shared" si="71"/>
        <v>3.0910658236320865</v>
      </c>
      <c r="Q741" s="1">
        <f>IF(D741=1,'Tela de entrada'!$O$13+P741,'Tela de entrada'!$S$13+P741)</f>
        <v>3.0910658236320865</v>
      </c>
    </row>
    <row r="742" spans="1:17" x14ac:dyDescent="0.25">
      <c r="A742" t="str">
        <f t="shared" si="72"/>
        <v>Contrato 1</v>
      </c>
      <c r="B742" t="str">
        <f t="shared" si="73"/>
        <v>Contrato 1741</v>
      </c>
      <c r="C742">
        <v>1</v>
      </c>
      <c r="D742">
        <v>1</v>
      </c>
      <c r="E742">
        <f>IF(AND(A742='Tela de entrada'!$R$12,'Tela de entrada'!$S$15=1),1,IF(AND(A742='Tela de entrada'!$R$12,'Tela de entrada'!$S$15="",'Tela de entrada'!$O$15=2),1,IF(AND('Tela de entrada'!$R$12='Contrato Flexível Prioridade'!A742,'Tela de entrada'!$S$15="",'Tela de entrada'!$O$15=""),2,IF(AND(A742='Tela de entrada'!$N$12,'Tela de entrada'!$O$15=1),1,IF(AND('Tela de entrada'!$N$12='Contrato Flexível Prioridade'!A742,'Tela de entrada'!$O$15=2),2,IF(AND('Tela de entrada'!$N$12='Contrato Flexível Prioridade'!A742,'Tela de entrada'!$O$15="",'Tela de entrada'!$S$15&lt;&gt;1),1,IF(AND('Tela de entrada'!$N$12='Contrato Flexível Prioridade'!A742,'Tela de entrada'!$S$15=""),1,2)))))))</f>
        <v>1</v>
      </c>
      <c r="F742">
        <v>1</v>
      </c>
      <c r="G742">
        <v>741</v>
      </c>
      <c r="H742">
        <v>1</v>
      </c>
      <c r="I742" s="1">
        <f>INDEX('Tela de entrada'!$C$20:$C$763,MATCH(G742,'Tela de entrada'!$B$20:$B$763,0),1)</f>
        <v>17</v>
      </c>
      <c r="J742">
        <v>0</v>
      </c>
      <c r="K742">
        <f t="shared" si="68"/>
        <v>17</v>
      </c>
      <c r="L742" s="1">
        <f>SUMIFS('Contrato Flexível Percentual'!$R$2:$R$745,'Contrato Flexível Percentual'!$C$2:$C$745,'Contrato Flexível Prioridade'!F742,'Contrato Flexível Percentual'!$D$2:$D$745,'Contrato Flexível Prioridade'!G742)+SUMIFS('Contrato Firme'!N$2:N$745,'Contrato Firme'!$C$2:$C$745,'Contrato Flexível Prioridade'!F742,'Contrato Flexível Percentual'!$D$2:$D$745,'Contrato Flexível Prioridade'!G742)+'Tela de entrada'!$O$13+'Tela de entrada'!$S$13</f>
        <v>10.290586415565398</v>
      </c>
      <c r="M742" s="1">
        <f t="shared" si="69"/>
        <v>6.7094135844346017</v>
      </c>
      <c r="N742" s="1">
        <f>IF(D742=1,'Tela de entrada'!$O$14-'Tela de entrada'!$O$13,'Tela de entrada'!$S$14-'Tela de entrada'!$S$13)</f>
        <v>15</v>
      </c>
      <c r="O742" s="1">
        <f t="shared" si="70"/>
        <v>6.7094135844346017</v>
      </c>
      <c r="P742" s="1">
        <f t="shared" si="71"/>
        <v>6.7094135844346017</v>
      </c>
      <c r="Q742" s="1">
        <f>IF(D742=1,'Tela de entrada'!$O$13+P742,'Tela de entrada'!$S$13+P742)</f>
        <v>6.7094135844346017</v>
      </c>
    </row>
    <row r="743" spans="1:17" x14ac:dyDescent="0.25">
      <c r="A743" t="str">
        <f t="shared" si="72"/>
        <v>Contrato 1</v>
      </c>
      <c r="B743" t="str">
        <f t="shared" si="73"/>
        <v>Contrato 1742</v>
      </c>
      <c r="C743">
        <v>1</v>
      </c>
      <c r="D743">
        <v>1</v>
      </c>
      <c r="E743">
        <f>IF(AND(A743='Tela de entrada'!$R$12,'Tela de entrada'!$S$15=1),1,IF(AND(A743='Tela de entrada'!$R$12,'Tela de entrada'!$S$15="",'Tela de entrada'!$O$15=2),1,IF(AND('Tela de entrada'!$R$12='Contrato Flexível Prioridade'!A743,'Tela de entrada'!$S$15="",'Tela de entrada'!$O$15=""),2,IF(AND(A743='Tela de entrada'!$N$12,'Tela de entrada'!$O$15=1),1,IF(AND('Tela de entrada'!$N$12='Contrato Flexível Prioridade'!A743,'Tela de entrada'!$O$15=2),2,IF(AND('Tela de entrada'!$N$12='Contrato Flexível Prioridade'!A743,'Tela de entrada'!$O$15="",'Tela de entrada'!$S$15&lt;&gt;1),1,IF(AND('Tela de entrada'!$N$12='Contrato Flexível Prioridade'!A743,'Tela de entrada'!$S$15=""),1,2)))))))</f>
        <v>1</v>
      </c>
      <c r="F743">
        <v>1</v>
      </c>
      <c r="G743">
        <v>742</v>
      </c>
      <c r="H743">
        <v>1</v>
      </c>
      <c r="I743" s="1">
        <f>INDEX('Tela de entrada'!$C$20:$C$763,MATCH(G743,'Tela de entrada'!$B$20:$B$763,0),1)</f>
        <v>17</v>
      </c>
      <c r="J743">
        <v>0</v>
      </c>
      <c r="K743">
        <f t="shared" si="68"/>
        <v>17</v>
      </c>
      <c r="L743" s="1">
        <f>SUMIFS('Contrato Flexível Percentual'!$R$2:$R$745,'Contrato Flexível Percentual'!$C$2:$C$745,'Contrato Flexível Prioridade'!F743,'Contrato Flexível Percentual'!$D$2:$D$745,'Contrato Flexível Prioridade'!G743)+SUMIFS('Contrato Firme'!N$2:N$745,'Contrato Firme'!$C$2:$C$745,'Contrato Flexível Prioridade'!F743,'Contrato Flexível Percentual'!$D$2:$D$745,'Contrato Flexível Prioridade'!G743)+'Tela de entrada'!$O$13+'Tela de entrada'!$S$13</f>
        <v>10.290586415565398</v>
      </c>
      <c r="M743" s="1">
        <f t="shared" si="69"/>
        <v>6.7094135844346017</v>
      </c>
      <c r="N743" s="1">
        <f>IF(D743=1,'Tela de entrada'!$O$14-'Tela de entrada'!$O$13,'Tela de entrada'!$S$14-'Tela de entrada'!$S$13)</f>
        <v>15</v>
      </c>
      <c r="O743" s="1">
        <f t="shared" si="70"/>
        <v>6.7094135844346017</v>
      </c>
      <c r="P743" s="1">
        <f t="shared" si="71"/>
        <v>6.7094135844346017</v>
      </c>
      <c r="Q743" s="1">
        <f>IF(D743=1,'Tela de entrada'!$O$13+P743,'Tela de entrada'!$S$13+P743)</f>
        <v>6.7094135844346017</v>
      </c>
    </row>
    <row r="744" spans="1:17" x14ac:dyDescent="0.25">
      <c r="A744" t="str">
        <f t="shared" si="72"/>
        <v>Contrato 1</v>
      </c>
      <c r="B744" t="str">
        <f t="shared" si="73"/>
        <v>Contrato 1743</v>
      </c>
      <c r="C744">
        <v>1</v>
      </c>
      <c r="D744">
        <v>1</v>
      </c>
      <c r="E744">
        <f>IF(AND(A744='Tela de entrada'!$R$12,'Tela de entrada'!$S$15=1),1,IF(AND(A744='Tela de entrada'!$R$12,'Tela de entrada'!$S$15="",'Tela de entrada'!$O$15=2),1,IF(AND('Tela de entrada'!$R$12='Contrato Flexível Prioridade'!A744,'Tela de entrada'!$S$15="",'Tela de entrada'!$O$15=""),2,IF(AND(A744='Tela de entrada'!$N$12,'Tela de entrada'!$O$15=1),1,IF(AND('Tela de entrada'!$N$12='Contrato Flexível Prioridade'!A744,'Tela de entrada'!$O$15=2),2,IF(AND('Tela de entrada'!$N$12='Contrato Flexível Prioridade'!A744,'Tela de entrada'!$O$15="",'Tela de entrada'!$S$15&lt;&gt;1),1,IF(AND('Tela de entrada'!$N$12='Contrato Flexível Prioridade'!A744,'Tela de entrada'!$S$15=""),1,2)))))))</f>
        <v>1</v>
      </c>
      <c r="F744">
        <v>1</v>
      </c>
      <c r="G744">
        <v>743</v>
      </c>
      <c r="H744">
        <v>1</v>
      </c>
      <c r="I744" s="1">
        <f>INDEX('Tela de entrada'!$C$20:$C$763,MATCH(G744,'Tela de entrada'!$B$20:$B$763,0),1)</f>
        <v>35</v>
      </c>
      <c r="J744">
        <v>0</v>
      </c>
      <c r="K744">
        <f t="shared" si="68"/>
        <v>35</v>
      </c>
      <c r="L744" s="1">
        <f>SUMIFS('Contrato Flexível Percentual'!$R$2:$R$745,'Contrato Flexível Percentual'!$C$2:$C$745,'Contrato Flexível Prioridade'!F744,'Contrato Flexível Percentual'!$D$2:$D$745,'Contrato Flexível Prioridade'!G744)+SUMIFS('Contrato Firme'!N$2:N$745,'Contrato Firme'!$C$2:$C$745,'Contrato Flexível Prioridade'!F744,'Contrato Flexível Percentual'!$D$2:$D$745,'Contrato Flexível Prioridade'!G744)+'Tela de entrada'!$O$13+'Tela de entrada'!$S$13</f>
        <v>20.149303953759738</v>
      </c>
      <c r="M744" s="1">
        <f t="shared" si="69"/>
        <v>14.850696046240262</v>
      </c>
      <c r="N744" s="1">
        <f>IF(D744=1,'Tela de entrada'!$O$14-'Tela de entrada'!$O$13,'Tela de entrada'!$S$14-'Tela de entrada'!$S$13)</f>
        <v>15</v>
      </c>
      <c r="O744" s="1">
        <f t="shared" si="70"/>
        <v>14.850696046240262</v>
      </c>
      <c r="P744" s="1">
        <f t="shared" si="71"/>
        <v>14.850696046240262</v>
      </c>
      <c r="Q744" s="1">
        <f>IF(D744=1,'Tela de entrada'!$O$13+P744,'Tela de entrada'!$S$13+P744)</f>
        <v>14.850696046240262</v>
      </c>
    </row>
    <row r="745" spans="1:17" x14ac:dyDescent="0.25">
      <c r="A745" t="str">
        <f t="shared" si="72"/>
        <v>Contrato 1</v>
      </c>
      <c r="B745" t="str">
        <f t="shared" si="73"/>
        <v>Contrato 1744</v>
      </c>
      <c r="C745">
        <v>1</v>
      </c>
      <c r="D745">
        <v>1</v>
      </c>
      <c r="E745">
        <f>IF(AND(A745='Tela de entrada'!$R$12,'Tela de entrada'!$S$15=1),1,IF(AND(A745='Tela de entrada'!$R$12,'Tela de entrada'!$S$15="",'Tela de entrada'!$O$15=2),1,IF(AND('Tela de entrada'!$R$12='Contrato Flexível Prioridade'!A745,'Tela de entrada'!$S$15="",'Tela de entrada'!$O$15=""),2,IF(AND(A745='Tela de entrada'!$N$12,'Tela de entrada'!$O$15=1),1,IF(AND('Tela de entrada'!$N$12='Contrato Flexível Prioridade'!A745,'Tela de entrada'!$O$15=2),2,IF(AND('Tela de entrada'!$N$12='Contrato Flexível Prioridade'!A745,'Tela de entrada'!$O$15="",'Tela de entrada'!$S$15&lt;&gt;1),1,IF(AND('Tela de entrada'!$N$12='Contrato Flexível Prioridade'!A745,'Tela de entrada'!$S$15=""),1,2)))))))</f>
        <v>1</v>
      </c>
      <c r="F745">
        <v>1</v>
      </c>
      <c r="G745">
        <v>744</v>
      </c>
      <c r="H745">
        <v>1</v>
      </c>
      <c r="I745" s="1">
        <f>INDEX('Tela de entrada'!$C$20:$C$763,MATCH(G745,'Tela de entrada'!$B$20:$B$763,0),1)</f>
        <v>40</v>
      </c>
      <c r="J745">
        <v>0</v>
      </c>
      <c r="K745">
        <f t="shared" si="68"/>
        <v>40</v>
      </c>
      <c r="L745" s="1">
        <f>SUMIFS('Contrato Flexível Percentual'!$R$2:$R$745,'Contrato Flexível Percentual'!$C$2:$C$745,'Contrato Flexível Prioridade'!F745,'Contrato Flexível Percentual'!$D$2:$D$745,'Contrato Flexível Prioridade'!G745)+SUMIFS('Contrato Firme'!N$2:N$745,'Contrato Firme'!$C$2:$C$745,'Contrato Flexível Prioridade'!F745,'Contrato Flexível Percentual'!$D$2:$D$745,'Contrato Flexível Prioridade'!G745)+'Tela de entrada'!$O$13+'Tela de entrada'!$S$13</f>
        <v>22.887836603258165</v>
      </c>
      <c r="M745" s="1">
        <f t="shared" si="69"/>
        <v>17.112163396741835</v>
      </c>
      <c r="N745" s="1">
        <f>IF(D745=1,'Tela de entrada'!$O$14-'Tela de entrada'!$O$13,'Tela de entrada'!$S$14-'Tela de entrada'!$S$13)</f>
        <v>15</v>
      </c>
      <c r="O745" s="1">
        <f t="shared" si="70"/>
        <v>17.112163396741835</v>
      </c>
      <c r="P745" s="1">
        <f t="shared" si="71"/>
        <v>15</v>
      </c>
      <c r="Q745" s="1">
        <f>IF(D745=1,'Tela de entrada'!$O$13+P745,'Tela de entrada'!$S$13+P745)</f>
        <v>15</v>
      </c>
    </row>
    <row r="746" spans="1:17" x14ac:dyDescent="0.25">
      <c r="A746" t="str">
        <f t="shared" ref="A746:A765" si="74">IF(D746=1,"Contrato 1","Contrato 2")</f>
        <v>Contrato 2</v>
      </c>
      <c r="B746" t="str">
        <f t="shared" ref="B746:B765" si="75">CONCATENATE(IF(D746=1,"Contrato 1","Contrato 2"),G746)</f>
        <v>Contrato 21</v>
      </c>
      <c r="C746">
        <v>1</v>
      </c>
      <c r="D746">
        <v>2</v>
      </c>
      <c r="E746">
        <f>IF(AND(A746='Tela de entrada'!$R$12,'Tela de entrada'!$S$15=1),1,IF(AND(A746='Tela de entrada'!$R$12,'Tela de entrada'!$S$15="",'Tela de entrada'!$O$15=2),1,IF(AND('Tela de entrada'!$R$12='Contrato Flexível Prioridade'!A746,'Tela de entrada'!$S$15="",'Tela de entrada'!$O$15=""),2,IF(AND(A746='Tela de entrada'!$N$12,'Tela de entrada'!$O$15=1),1,IF(AND('Tela de entrada'!$N$12='Contrato Flexível Prioridade'!A746,'Tela de entrada'!$O$15=2),2,IF(AND('Tela de entrada'!$N$12='Contrato Flexível Prioridade'!A746,'Tela de entrada'!$O$15="",'Tela de entrada'!$S$15&lt;&gt;1),1,IF(AND('Tela de entrada'!$N$12='Contrato Flexível Prioridade'!A746,'Tela de entrada'!$S$15=""),1,2)))))))</f>
        <v>2</v>
      </c>
      <c r="F746">
        <v>1</v>
      </c>
      <c r="G746">
        <v>1</v>
      </c>
      <c r="H746">
        <v>1</v>
      </c>
      <c r="I746" s="1">
        <f>INDEX('Tela de entrada'!$C$20:$C$763,MATCH(G746,'Tela de entrada'!$B$20:$B$763,0),1)</f>
        <v>12</v>
      </c>
      <c r="J746">
        <v>0</v>
      </c>
      <c r="K746">
        <f t="shared" ref="K746:K765" si="76">I746-J746</f>
        <v>12</v>
      </c>
      <c r="L746" s="1">
        <f>SUMIFS('Contrato Flexível Percentual'!$R$2:$R$745,'Contrato Flexível Percentual'!$C$2:$C$745,'Contrato Flexível Prioridade'!F746,'Contrato Flexível Percentual'!$D$2:$D$745,'Contrato Flexível Prioridade'!G746)+SUMIFS('Contrato Firme'!N$2:N$745,'Contrato Firme'!$C$2:$C$745,'Contrato Flexível Prioridade'!F746,'Contrato Flexível Percentual'!$D$2:$D$745,'Contrato Flexível Prioridade'!G746)+'Tela de entrada'!$O$13+'Tela de entrada'!$S$13</f>
        <v>7.5520537660669707</v>
      </c>
      <c r="M746" s="1">
        <f>MAX(I746-L746,0)</f>
        <v>4.4479462339330293</v>
      </c>
      <c r="N746" s="1">
        <f>IF(D746=1,'Tela de entrada'!$O$14-'Tela de entrada'!$O$13,'Tela de entrada'!$S$14-'Tela de entrada'!$S$13)</f>
        <v>10</v>
      </c>
      <c r="O746" s="1">
        <f>IF(E746=1,M746,MIN(N746,M746-MIN(M746,SUMIFS($N$2:$N$1489,$D$2:$D$1489,D746-1,$G$2:$G$1489,G746,$E$2:$E$1489,1))))</f>
        <v>0</v>
      </c>
      <c r="P746" s="1">
        <f>IF(O746&gt;0,MIN(O746,N746),0)</f>
        <v>0</v>
      </c>
      <c r="Q746" s="1">
        <f>IF(D746=1,'Tela de entrada'!$O$13+P746,'Tela de entrada'!$S$13+P746)</f>
        <v>0</v>
      </c>
    </row>
    <row r="747" spans="1:17" x14ac:dyDescent="0.25">
      <c r="A747" t="str">
        <f t="shared" si="74"/>
        <v>Contrato 2</v>
      </c>
      <c r="B747" t="str">
        <f t="shared" si="75"/>
        <v>Contrato 22</v>
      </c>
      <c r="C747">
        <v>1</v>
      </c>
      <c r="D747">
        <v>2</v>
      </c>
      <c r="E747">
        <f>IF(AND(A747='Tela de entrada'!$R$12,'Tela de entrada'!$S$15=1),1,IF(AND(A747='Tela de entrada'!$R$12,'Tela de entrada'!$S$15="",'Tela de entrada'!$O$15=2),1,IF(AND('Tela de entrada'!$R$12='Contrato Flexível Prioridade'!A747,'Tela de entrada'!$S$15="",'Tela de entrada'!$O$15=""),2,IF(AND(A747='Tela de entrada'!$N$12,'Tela de entrada'!$O$15=1),1,IF(AND('Tela de entrada'!$N$12='Contrato Flexível Prioridade'!A747,'Tela de entrada'!$O$15=2),2,IF(AND('Tela de entrada'!$N$12='Contrato Flexível Prioridade'!A747,'Tela de entrada'!$O$15="",'Tela de entrada'!$S$15&lt;&gt;1),1,IF(AND('Tela de entrada'!$N$12='Contrato Flexível Prioridade'!A747,'Tela de entrada'!$S$15=""),1,2)))))))</f>
        <v>2</v>
      </c>
      <c r="F747">
        <v>1</v>
      </c>
      <c r="G747">
        <v>2</v>
      </c>
      <c r="H747">
        <v>1</v>
      </c>
      <c r="I747" s="1">
        <f>INDEX('Tela de entrada'!$C$20:$C$763,MATCH(G747,'Tela de entrada'!$B$20:$B$763,0),1)</f>
        <v>45</v>
      </c>
      <c r="J747">
        <v>0</v>
      </c>
      <c r="K747">
        <f t="shared" si="76"/>
        <v>45</v>
      </c>
      <c r="L747" s="1">
        <f>SUMIFS('Contrato Flexível Percentual'!$R$2:$R$745,'Contrato Flexível Percentual'!$C$2:$C$745,'Contrato Flexível Prioridade'!F747,'Contrato Flexível Percentual'!$D$2:$D$745,'Contrato Flexível Prioridade'!G747)+SUMIFS('Contrato Firme'!N$2:N$745,'Contrato Firme'!$C$2:$C$745,'Contrato Flexível Prioridade'!F747,'Contrato Flexível Percentual'!$D$2:$D$745,'Contrato Flexível Prioridade'!G747)+'Tela de entrada'!$O$13+'Tela de entrada'!$S$13</f>
        <v>24</v>
      </c>
      <c r="M747" s="1">
        <f t="shared" ref="M747:M765" si="77">MAX(I747-L747,0)</f>
        <v>21</v>
      </c>
      <c r="N747" s="1">
        <f>IF(D747=1,'Tela de entrada'!$O$14-'Tela de entrada'!$O$13,'Tela de entrada'!$S$14-'Tela de entrada'!$S$13)</f>
        <v>10</v>
      </c>
      <c r="O747" s="1">
        <f t="shared" ref="O747:O765" si="78">IF(E747=1,M747,MIN(N747,M747-MIN(M747,SUMIFS($N$2:$N$1489,$D$2:$D$1489,D747-1,$G$2:$G$1489,G747,$E$2:$E$1489,1))))</f>
        <v>6</v>
      </c>
      <c r="P747" s="1">
        <f t="shared" ref="P747:P765" si="79">IF(O747&gt;0,MIN(O747,N747),0)</f>
        <v>6</v>
      </c>
      <c r="Q747" s="1">
        <f>IF(D747=1,'Tela de entrada'!$O$13+P747,'Tela de entrada'!$S$13+P747)</f>
        <v>6</v>
      </c>
    </row>
    <row r="748" spans="1:17" x14ac:dyDescent="0.25">
      <c r="A748" t="str">
        <f t="shared" si="74"/>
        <v>Contrato 2</v>
      </c>
      <c r="B748" t="str">
        <f t="shared" si="75"/>
        <v>Contrato 23</v>
      </c>
      <c r="C748">
        <v>1</v>
      </c>
      <c r="D748">
        <v>2</v>
      </c>
      <c r="E748">
        <f>IF(AND(A748='Tela de entrada'!$R$12,'Tela de entrada'!$S$15=1),1,IF(AND(A748='Tela de entrada'!$R$12,'Tela de entrada'!$S$15="",'Tela de entrada'!$O$15=2),1,IF(AND('Tela de entrada'!$R$12='Contrato Flexível Prioridade'!A748,'Tela de entrada'!$S$15="",'Tela de entrada'!$O$15=""),2,IF(AND(A748='Tela de entrada'!$N$12,'Tela de entrada'!$O$15=1),1,IF(AND('Tela de entrada'!$N$12='Contrato Flexível Prioridade'!A748,'Tela de entrada'!$O$15=2),2,IF(AND('Tela de entrada'!$N$12='Contrato Flexível Prioridade'!A748,'Tela de entrada'!$O$15="",'Tela de entrada'!$S$15&lt;&gt;1),1,IF(AND('Tela de entrada'!$N$12='Contrato Flexível Prioridade'!A748,'Tela de entrada'!$S$15=""),1,2)))))))</f>
        <v>2</v>
      </c>
      <c r="F748">
        <v>1</v>
      </c>
      <c r="G748">
        <v>3</v>
      </c>
      <c r="H748">
        <v>1</v>
      </c>
      <c r="I748" s="1">
        <f>INDEX('Tela de entrada'!$C$20:$C$763,MATCH(G748,'Tela de entrada'!$B$20:$B$763,0),1)</f>
        <v>26</v>
      </c>
      <c r="J748">
        <v>0</v>
      </c>
      <c r="K748">
        <f t="shared" si="76"/>
        <v>26</v>
      </c>
      <c r="L748" s="1">
        <f>SUMIFS('Contrato Flexível Percentual'!$R$2:$R$745,'Contrato Flexível Percentual'!$C$2:$C$745,'Contrato Flexível Prioridade'!F748,'Contrato Flexível Percentual'!$D$2:$D$745,'Contrato Flexível Prioridade'!G748)+SUMIFS('Contrato Firme'!N$2:N$745,'Contrato Firme'!$C$2:$C$745,'Contrato Flexível Prioridade'!F748,'Contrato Flexível Percentual'!$D$2:$D$745,'Contrato Flexível Prioridade'!G748)+'Tela de entrada'!$O$13+'Tela de entrada'!$S$13</f>
        <v>15.219945184662567</v>
      </c>
      <c r="M748" s="1">
        <f t="shared" si="77"/>
        <v>10.780054815337433</v>
      </c>
      <c r="N748" s="1">
        <f>IF(D748=1,'Tela de entrada'!$O$14-'Tela de entrada'!$O$13,'Tela de entrada'!$S$14-'Tela de entrada'!$S$13)</f>
        <v>10</v>
      </c>
      <c r="O748" s="1">
        <f t="shared" si="78"/>
        <v>0</v>
      </c>
      <c r="P748" s="1">
        <f t="shared" si="79"/>
        <v>0</v>
      </c>
      <c r="Q748" s="1">
        <f>IF(D748=1,'Tela de entrada'!$O$13+P748,'Tela de entrada'!$S$13+P748)</f>
        <v>0</v>
      </c>
    </row>
    <row r="749" spans="1:17" x14ac:dyDescent="0.25">
      <c r="A749" t="str">
        <f t="shared" si="74"/>
        <v>Contrato 2</v>
      </c>
      <c r="B749" t="str">
        <f t="shared" si="75"/>
        <v>Contrato 24</v>
      </c>
      <c r="C749">
        <v>1</v>
      </c>
      <c r="D749">
        <v>2</v>
      </c>
      <c r="E749">
        <f>IF(AND(A749='Tela de entrada'!$R$12,'Tela de entrada'!$S$15=1),1,IF(AND(A749='Tela de entrada'!$R$12,'Tela de entrada'!$S$15="",'Tela de entrada'!$O$15=2),1,IF(AND('Tela de entrada'!$R$12='Contrato Flexível Prioridade'!A749,'Tela de entrada'!$S$15="",'Tela de entrada'!$O$15=""),2,IF(AND(A749='Tela de entrada'!$N$12,'Tela de entrada'!$O$15=1),1,IF(AND('Tela de entrada'!$N$12='Contrato Flexível Prioridade'!A749,'Tela de entrada'!$O$15=2),2,IF(AND('Tela de entrada'!$N$12='Contrato Flexível Prioridade'!A749,'Tela de entrada'!$O$15="",'Tela de entrada'!$S$15&lt;&gt;1),1,IF(AND('Tela de entrada'!$N$12='Contrato Flexível Prioridade'!A749,'Tela de entrada'!$S$15=""),1,2)))))))</f>
        <v>2</v>
      </c>
      <c r="F749">
        <v>1</v>
      </c>
      <c r="G749">
        <v>4</v>
      </c>
      <c r="H749">
        <v>1</v>
      </c>
      <c r="I749" s="1">
        <f>INDEX('Tela de entrada'!$C$20:$C$763,MATCH(G749,'Tela de entrada'!$B$20:$B$763,0),1)</f>
        <v>34</v>
      </c>
      <c r="J749">
        <v>0</v>
      </c>
      <c r="K749">
        <f t="shared" si="76"/>
        <v>34</v>
      </c>
      <c r="L749" s="1">
        <f>SUMIFS('Contrato Flexível Percentual'!$R$2:$R$745,'Contrato Flexível Percentual'!$C$2:$C$745,'Contrato Flexível Prioridade'!F749,'Contrato Flexível Percentual'!$D$2:$D$745,'Contrato Flexível Prioridade'!G749)+SUMIFS('Contrato Firme'!N$2:N$745,'Contrato Firme'!$C$2:$C$745,'Contrato Flexível Prioridade'!F749,'Contrato Flexível Percentual'!$D$2:$D$745,'Contrato Flexível Prioridade'!G749)+'Tela de entrada'!$O$13+'Tela de entrada'!$S$13</f>
        <v>19.601597423860053</v>
      </c>
      <c r="M749" s="1">
        <f t="shared" si="77"/>
        <v>14.398402576139947</v>
      </c>
      <c r="N749" s="1">
        <f>IF(D749=1,'Tela de entrada'!$O$14-'Tela de entrada'!$O$13,'Tela de entrada'!$S$14-'Tela de entrada'!$S$13)</f>
        <v>10</v>
      </c>
      <c r="O749" s="1">
        <f t="shared" si="78"/>
        <v>0</v>
      </c>
      <c r="P749" s="1">
        <f t="shared" si="79"/>
        <v>0</v>
      </c>
      <c r="Q749" s="1">
        <f>IF(D749=1,'Tela de entrada'!$O$13+P749,'Tela de entrada'!$S$13+P749)</f>
        <v>0</v>
      </c>
    </row>
    <row r="750" spans="1:17" x14ac:dyDescent="0.25">
      <c r="A750" t="str">
        <f t="shared" si="74"/>
        <v>Contrato 2</v>
      </c>
      <c r="B750" t="str">
        <f t="shared" si="75"/>
        <v>Contrato 25</v>
      </c>
      <c r="C750">
        <v>1</v>
      </c>
      <c r="D750">
        <v>2</v>
      </c>
      <c r="E750">
        <f>IF(AND(A750='Tela de entrada'!$R$12,'Tela de entrada'!$S$15=1),1,IF(AND(A750='Tela de entrada'!$R$12,'Tela de entrada'!$S$15="",'Tela de entrada'!$O$15=2),1,IF(AND('Tela de entrada'!$R$12='Contrato Flexível Prioridade'!A750,'Tela de entrada'!$S$15="",'Tela de entrada'!$O$15=""),2,IF(AND(A750='Tela de entrada'!$N$12,'Tela de entrada'!$O$15=1),1,IF(AND('Tela de entrada'!$N$12='Contrato Flexível Prioridade'!A750,'Tela de entrada'!$O$15=2),2,IF(AND('Tela de entrada'!$N$12='Contrato Flexível Prioridade'!A750,'Tela de entrada'!$O$15="",'Tela de entrada'!$S$15&lt;&gt;1),1,IF(AND('Tela de entrada'!$N$12='Contrato Flexível Prioridade'!A750,'Tela de entrada'!$S$15=""),1,2)))))))</f>
        <v>2</v>
      </c>
      <c r="F750">
        <v>1</v>
      </c>
      <c r="G750">
        <v>5</v>
      </c>
      <c r="H750">
        <v>1</v>
      </c>
      <c r="I750" s="1">
        <f>INDEX('Tela de entrada'!$C$20:$C$763,MATCH(G750,'Tela de entrada'!$B$20:$B$763,0),1)</f>
        <v>31</v>
      </c>
      <c r="J750">
        <v>0</v>
      </c>
      <c r="K750">
        <f t="shared" si="76"/>
        <v>31</v>
      </c>
      <c r="L750" s="1">
        <f>SUMIFS('Contrato Flexível Percentual'!$R$2:$R$745,'Contrato Flexível Percentual'!$C$2:$C$745,'Contrato Flexível Prioridade'!F750,'Contrato Flexível Percentual'!$D$2:$D$745,'Contrato Flexível Prioridade'!G750)+SUMIFS('Contrato Firme'!N$2:N$745,'Contrato Firme'!$C$2:$C$745,'Contrato Flexível Prioridade'!F750,'Contrato Flexível Percentual'!$D$2:$D$745,'Contrato Flexível Prioridade'!G750)+'Tela de entrada'!$O$13+'Tela de entrada'!$S$13</f>
        <v>17.958477834160995</v>
      </c>
      <c r="M750" s="1">
        <f t="shared" si="77"/>
        <v>13.041522165839005</v>
      </c>
      <c r="N750" s="1">
        <f>IF(D750=1,'Tela de entrada'!$O$14-'Tela de entrada'!$O$13,'Tela de entrada'!$S$14-'Tela de entrada'!$S$13)</f>
        <v>10</v>
      </c>
      <c r="O750" s="1">
        <f t="shared" si="78"/>
        <v>0</v>
      </c>
      <c r="P750" s="1">
        <f t="shared" si="79"/>
        <v>0</v>
      </c>
      <c r="Q750" s="1">
        <f>IF(D750=1,'Tela de entrada'!$O$13+P750,'Tela de entrada'!$S$13+P750)</f>
        <v>0</v>
      </c>
    </row>
    <row r="751" spans="1:17" x14ac:dyDescent="0.25">
      <c r="A751" t="str">
        <f t="shared" si="74"/>
        <v>Contrato 2</v>
      </c>
      <c r="B751" t="str">
        <f t="shared" si="75"/>
        <v>Contrato 26</v>
      </c>
      <c r="C751">
        <v>1</v>
      </c>
      <c r="D751">
        <v>2</v>
      </c>
      <c r="E751">
        <f>IF(AND(A751='Tela de entrada'!$R$12,'Tela de entrada'!$S$15=1),1,IF(AND(A751='Tela de entrada'!$R$12,'Tela de entrada'!$S$15="",'Tela de entrada'!$O$15=2),1,IF(AND('Tela de entrada'!$R$12='Contrato Flexível Prioridade'!A751,'Tela de entrada'!$S$15="",'Tela de entrada'!$O$15=""),2,IF(AND(A751='Tela de entrada'!$N$12,'Tela de entrada'!$O$15=1),1,IF(AND('Tela de entrada'!$N$12='Contrato Flexível Prioridade'!A751,'Tela de entrada'!$O$15=2),2,IF(AND('Tela de entrada'!$N$12='Contrato Flexível Prioridade'!A751,'Tela de entrada'!$O$15="",'Tela de entrada'!$S$15&lt;&gt;1),1,IF(AND('Tela de entrada'!$N$12='Contrato Flexível Prioridade'!A751,'Tela de entrada'!$S$15=""),1,2)))))))</f>
        <v>2</v>
      </c>
      <c r="F751">
        <v>1</v>
      </c>
      <c r="G751">
        <v>6</v>
      </c>
      <c r="H751">
        <v>1</v>
      </c>
      <c r="I751" s="1">
        <f>INDEX('Tela de entrada'!$C$20:$C$763,MATCH(G751,'Tela de entrada'!$B$20:$B$763,0),1)</f>
        <v>37</v>
      </c>
      <c r="J751">
        <v>0</v>
      </c>
      <c r="K751">
        <f t="shared" si="76"/>
        <v>37</v>
      </c>
      <c r="L751" s="1">
        <f>SUMIFS('Contrato Flexível Percentual'!$R$2:$R$745,'Contrato Flexível Percentual'!$C$2:$C$745,'Contrato Flexível Prioridade'!F751,'Contrato Flexível Percentual'!$D$2:$D$745,'Contrato Flexível Prioridade'!G751)+SUMIFS('Contrato Firme'!N$2:N$745,'Contrato Firme'!$C$2:$C$745,'Contrato Flexível Prioridade'!F751,'Contrato Flexível Percentual'!$D$2:$D$745,'Contrato Flexível Prioridade'!G751)+'Tela de entrada'!$O$13+'Tela de entrada'!$S$13</f>
        <v>21.244717013559111</v>
      </c>
      <c r="M751" s="1">
        <f t="shared" si="77"/>
        <v>15.755282986440889</v>
      </c>
      <c r="N751" s="1">
        <f>IF(D751=1,'Tela de entrada'!$O$14-'Tela de entrada'!$O$13,'Tela de entrada'!$S$14-'Tela de entrada'!$S$13)</f>
        <v>10</v>
      </c>
      <c r="O751" s="1">
        <f t="shared" si="78"/>
        <v>0.7552829864408892</v>
      </c>
      <c r="P751" s="1">
        <f t="shared" si="79"/>
        <v>0.7552829864408892</v>
      </c>
      <c r="Q751" s="1">
        <f>IF(D751=1,'Tela de entrada'!$O$13+P751,'Tela de entrada'!$S$13+P751)</f>
        <v>0.7552829864408892</v>
      </c>
    </row>
    <row r="752" spans="1:17" x14ac:dyDescent="0.25">
      <c r="A752" t="str">
        <f t="shared" si="74"/>
        <v>Contrato 2</v>
      </c>
      <c r="B752" t="str">
        <f t="shared" si="75"/>
        <v>Contrato 27</v>
      </c>
      <c r="C752">
        <v>1</v>
      </c>
      <c r="D752">
        <v>2</v>
      </c>
      <c r="E752">
        <f>IF(AND(A752='Tela de entrada'!$R$12,'Tela de entrada'!$S$15=1),1,IF(AND(A752='Tela de entrada'!$R$12,'Tela de entrada'!$S$15="",'Tela de entrada'!$O$15=2),1,IF(AND('Tela de entrada'!$R$12='Contrato Flexível Prioridade'!A752,'Tela de entrada'!$S$15="",'Tela de entrada'!$O$15=""),2,IF(AND(A752='Tela de entrada'!$N$12,'Tela de entrada'!$O$15=1),1,IF(AND('Tela de entrada'!$N$12='Contrato Flexível Prioridade'!A752,'Tela de entrada'!$O$15=2),2,IF(AND('Tela de entrada'!$N$12='Contrato Flexível Prioridade'!A752,'Tela de entrada'!$O$15="",'Tela de entrada'!$S$15&lt;&gt;1),1,IF(AND('Tela de entrada'!$N$12='Contrato Flexível Prioridade'!A752,'Tela de entrada'!$S$15=""),1,2)))))))</f>
        <v>2</v>
      </c>
      <c r="F752">
        <v>1</v>
      </c>
      <c r="G752">
        <v>7</v>
      </c>
      <c r="H752">
        <v>1</v>
      </c>
      <c r="I752" s="1">
        <f>INDEX('Tela de entrada'!$C$20:$C$763,MATCH(G752,'Tela de entrada'!$B$20:$B$763,0),1)</f>
        <v>25</v>
      </c>
      <c r="J752">
        <v>0</v>
      </c>
      <c r="K752">
        <f t="shared" si="76"/>
        <v>25</v>
      </c>
      <c r="L752" s="1">
        <f>SUMIFS('Contrato Flexível Percentual'!$R$2:$R$745,'Contrato Flexível Percentual'!$C$2:$C$745,'Contrato Flexível Prioridade'!F752,'Contrato Flexível Percentual'!$D$2:$D$745,'Contrato Flexível Prioridade'!G752)+SUMIFS('Contrato Firme'!N$2:N$745,'Contrato Firme'!$C$2:$C$745,'Contrato Flexível Prioridade'!F752,'Contrato Flexível Percentual'!$D$2:$D$745,'Contrato Flexível Prioridade'!G752)+'Tela de entrada'!$O$13+'Tela de entrada'!$S$13</f>
        <v>14.672238654762884</v>
      </c>
      <c r="M752" s="1">
        <f t="shared" si="77"/>
        <v>10.327761345237116</v>
      </c>
      <c r="N752" s="1">
        <f>IF(D752=1,'Tela de entrada'!$O$14-'Tela de entrada'!$O$13,'Tela de entrada'!$S$14-'Tela de entrada'!$S$13)</f>
        <v>10</v>
      </c>
      <c r="O752" s="1">
        <f t="shared" si="78"/>
        <v>0</v>
      </c>
      <c r="P752" s="1">
        <f t="shared" si="79"/>
        <v>0</v>
      </c>
      <c r="Q752" s="1">
        <f>IF(D752=1,'Tela de entrada'!$O$13+P752,'Tela de entrada'!$S$13+P752)</f>
        <v>0</v>
      </c>
    </row>
    <row r="753" spans="1:17" x14ac:dyDescent="0.25">
      <c r="A753" t="str">
        <f t="shared" si="74"/>
        <v>Contrato 2</v>
      </c>
      <c r="B753" t="str">
        <f t="shared" si="75"/>
        <v>Contrato 28</v>
      </c>
      <c r="C753">
        <v>1</v>
      </c>
      <c r="D753">
        <v>2</v>
      </c>
      <c r="E753">
        <f>IF(AND(A753='Tela de entrada'!$R$12,'Tela de entrada'!$S$15=1),1,IF(AND(A753='Tela de entrada'!$R$12,'Tela de entrada'!$S$15="",'Tela de entrada'!$O$15=2),1,IF(AND('Tela de entrada'!$R$12='Contrato Flexível Prioridade'!A753,'Tela de entrada'!$S$15="",'Tela de entrada'!$O$15=""),2,IF(AND(A753='Tela de entrada'!$N$12,'Tela de entrada'!$O$15=1),1,IF(AND('Tela de entrada'!$N$12='Contrato Flexível Prioridade'!A753,'Tela de entrada'!$O$15=2),2,IF(AND('Tela de entrada'!$N$12='Contrato Flexível Prioridade'!A753,'Tela de entrada'!$O$15="",'Tela de entrada'!$S$15&lt;&gt;1),1,IF(AND('Tela de entrada'!$N$12='Contrato Flexível Prioridade'!A753,'Tela de entrada'!$S$15=""),1,2)))))))</f>
        <v>2</v>
      </c>
      <c r="F753">
        <v>1</v>
      </c>
      <c r="G753">
        <v>8</v>
      </c>
      <c r="H753">
        <v>1</v>
      </c>
      <c r="I753" s="1">
        <f>INDEX('Tela de entrada'!$C$20:$C$763,MATCH(G753,'Tela de entrada'!$B$20:$B$763,0),1)</f>
        <v>5</v>
      </c>
      <c r="J753">
        <v>0</v>
      </c>
      <c r="K753">
        <f t="shared" si="76"/>
        <v>5</v>
      </c>
      <c r="L753" s="1">
        <f>SUMIFS('Contrato Flexível Percentual'!$R$2:$R$745,'Contrato Flexível Percentual'!$C$2:$C$745,'Contrato Flexível Prioridade'!F753,'Contrato Flexível Percentual'!$D$2:$D$745,'Contrato Flexível Prioridade'!G753)+SUMIFS('Contrato Firme'!N$2:N$745,'Contrato Firme'!$C$2:$C$745,'Contrato Flexível Prioridade'!F753,'Contrato Flexível Percentual'!$D$2:$D$745,'Contrato Flexível Prioridade'!G753)+'Tela de entrada'!$O$13+'Tela de entrada'!$S$13</f>
        <v>4.7836603258165944</v>
      </c>
      <c r="M753" s="1">
        <f t="shared" si="77"/>
        <v>0.21633967418340561</v>
      </c>
      <c r="N753" s="1">
        <f>IF(D753=1,'Tela de entrada'!$O$14-'Tela de entrada'!$O$13,'Tela de entrada'!$S$14-'Tela de entrada'!$S$13)</f>
        <v>10</v>
      </c>
      <c r="O753" s="1">
        <f t="shared" si="78"/>
        <v>0</v>
      </c>
      <c r="P753" s="1">
        <f t="shared" si="79"/>
        <v>0</v>
      </c>
      <c r="Q753" s="1">
        <f>IF(D753=1,'Tela de entrada'!$O$13+P753,'Tela de entrada'!$S$13+P753)</f>
        <v>0</v>
      </c>
    </row>
    <row r="754" spans="1:17" x14ac:dyDescent="0.25">
      <c r="A754" t="str">
        <f t="shared" si="74"/>
        <v>Contrato 2</v>
      </c>
      <c r="B754" t="str">
        <f t="shared" si="75"/>
        <v>Contrato 29</v>
      </c>
      <c r="C754">
        <v>1</v>
      </c>
      <c r="D754">
        <v>2</v>
      </c>
      <c r="E754">
        <f>IF(AND(A754='Tela de entrada'!$R$12,'Tela de entrada'!$S$15=1),1,IF(AND(A754='Tela de entrada'!$R$12,'Tela de entrada'!$S$15="",'Tela de entrada'!$O$15=2),1,IF(AND('Tela de entrada'!$R$12='Contrato Flexível Prioridade'!A754,'Tela de entrada'!$S$15="",'Tela de entrada'!$O$15=""),2,IF(AND(A754='Tela de entrada'!$N$12,'Tela de entrada'!$O$15=1),1,IF(AND('Tela de entrada'!$N$12='Contrato Flexível Prioridade'!A754,'Tela de entrada'!$O$15=2),2,IF(AND('Tela de entrada'!$N$12='Contrato Flexível Prioridade'!A754,'Tela de entrada'!$O$15="",'Tela de entrada'!$S$15&lt;&gt;1),1,IF(AND('Tela de entrada'!$N$12='Contrato Flexível Prioridade'!A754,'Tela de entrada'!$S$15=""),1,2)))))))</f>
        <v>2</v>
      </c>
      <c r="F754">
        <v>1</v>
      </c>
      <c r="G754">
        <v>9</v>
      </c>
      <c r="H754">
        <v>1</v>
      </c>
      <c r="I754" s="1">
        <f>INDEX('Tela de entrada'!$C$20:$C$763,MATCH(G754,'Tela de entrada'!$B$20:$B$763,0),1)</f>
        <v>28</v>
      </c>
      <c r="J754">
        <v>0</v>
      </c>
      <c r="K754">
        <f t="shared" si="76"/>
        <v>28</v>
      </c>
      <c r="L754" s="1">
        <f>SUMIFS('Contrato Flexível Percentual'!$R$2:$R$745,'Contrato Flexível Percentual'!$C$2:$C$745,'Contrato Flexível Prioridade'!F754,'Contrato Flexível Percentual'!$D$2:$D$745,'Contrato Flexível Prioridade'!G754)+SUMIFS('Contrato Firme'!N$2:N$745,'Contrato Firme'!$C$2:$C$745,'Contrato Flexível Prioridade'!F754,'Contrato Flexível Percentual'!$D$2:$D$745,'Contrato Flexível Prioridade'!G754)+'Tela de entrada'!$O$13+'Tela de entrada'!$S$13</f>
        <v>16.31535824446194</v>
      </c>
      <c r="M754" s="1">
        <f t="shared" si="77"/>
        <v>11.68464175553806</v>
      </c>
      <c r="N754" s="1">
        <f>IF(D754=1,'Tela de entrada'!$O$14-'Tela de entrada'!$O$13,'Tela de entrada'!$S$14-'Tela de entrada'!$S$13)</f>
        <v>10</v>
      </c>
      <c r="O754" s="1">
        <f t="shared" si="78"/>
        <v>0</v>
      </c>
      <c r="P754" s="1">
        <f t="shared" si="79"/>
        <v>0</v>
      </c>
      <c r="Q754" s="1">
        <f>IF(D754=1,'Tela de entrada'!$O$13+P754,'Tela de entrada'!$S$13+P754)</f>
        <v>0</v>
      </c>
    </row>
    <row r="755" spans="1:17" x14ac:dyDescent="0.25">
      <c r="A755" t="str">
        <f t="shared" si="74"/>
        <v>Contrato 2</v>
      </c>
      <c r="B755" t="str">
        <f t="shared" si="75"/>
        <v>Contrato 210</v>
      </c>
      <c r="C755">
        <v>1</v>
      </c>
      <c r="D755">
        <v>2</v>
      </c>
      <c r="E755">
        <f>IF(AND(A755='Tela de entrada'!$R$12,'Tela de entrada'!$S$15=1),1,IF(AND(A755='Tela de entrada'!$R$12,'Tela de entrada'!$S$15="",'Tela de entrada'!$O$15=2),1,IF(AND('Tela de entrada'!$R$12='Contrato Flexível Prioridade'!A755,'Tela de entrada'!$S$15="",'Tela de entrada'!$O$15=""),2,IF(AND(A755='Tela de entrada'!$N$12,'Tela de entrada'!$O$15=1),1,IF(AND('Tela de entrada'!$N$12='Contrato Flexível Prioridade'!A755,'Tela de entrada'!$O$15=2),2,IF(AND('Tela de entrada'!$N$12='Contrato Flexível Prioridade'!A755,'Tela de entrada'!$O$15="",'Tela de entrada'!$S$15&lt;&gt;1),1,IF(AND('Tela de entrada'!$N$12='Contrato Flexível Prioridade'!A755,'Tela de entrada'!$S$15=""),1,2)))))))</f>
        <v>2</v>
      </c>
      <c r="F755">
        <v>1</v>
      </c>
      <c r="G755">
        <v>10</v>
      </c>
      <c r="H755">
        <v>1</v>
      </c>
      <c r="I755" s="1">
        <f>INDEX('Tela de entrada'!$C$20:$C$763,MATCH(G755,'Tela de entrada'!$B$20:$B$763,0),1)</f>
        <v>20</v>
      </c>
      <c r="J755">
        <v>0</v>
      </c>
      <c r="K755">
        <f t="shared" si="76"/>
        <v>20</v>
      </c>
      <c r="L755" s="1">
        <f>SUMIFS('Contrato Flexível Percentual'!$R$2:$R$745,'Contrato Flexível Percentual'!$C$2:$C$745,'Contrato Flexível Prioridade'!F755,'Contrato Flexível Percentual'!$D$2:$D$745,'Contrato Flexível Prioridade'!G755)+SUMIFS('Contrato Firme'!N$2:N$745,'Contrato Firme'!$C$2:$C$745,'Contrato Flexível Prioridade'!F755,'Contrato Flexível Percentual'!$D$2:$D$745,'Contrato Flexível Prioridade'!G755)+'Tela de entrada'!$O$13+'Tela de entrada'!$S$13</f>
        <v>11.933706005264455</v>
      </c>
      <c r="M755" s="1">
        <f t="shared" si="77"/>
        <v>8.0662939947355454</v>
      </c>
      <c r="N755" s="1">
        <f>IF(D755=1,'Tela de entrada'!$O$14-'Tela de entrada'!$O$13,'Tela de entrada'!$S$14-'Tela de entrada'!$S$13)</f>
        <v>10</v>
      </c>
      <c r="O755" s="1">
        <f t="shared" si="78"/>
        <v>0</v>
      </c>
      <c r="P755" s="1">
        <f t="shared" si="79"/>
        <v>0</v>
      </c>
      <c r="Q755" s="1">
        <f>IF(D755=1,'Tela de entrada'!$O$13+P755,'Tela de entrada'!$S$13+P755)</f>
        <v>0</v>
      </c>
    </row>
    <row r="756" spans="1:17" x14ac:dyDescent="0.25">
      <c r="A756" t="str">
        <f t="shared" si="74"/>
        <v>Contrato 2</v>
      </c>
      <c r="B756" t="str">
        <f t="shared" si="75"/>
        <v>Contrato 211</v>
      </c>
      <c r="C756">
        <v>1</v>
      </c>
      <c r="D756">
        <v>2</v>
      </c>
      <c r="E756">
        <f>IF(AND(A756='Tela de entrada'!$R$12,'Tela de entrada'!$S$15=1),1,IF(AND(A756='Tela de entrada'!$R$12,'Tela de entrada'!$S$15="",'Tela de entrada'!$O$15=2),1,IF(AND('Tela de entrada'!$R$12='Contrato Flexível Prioridade'!A756,'Tela de entrada'!$S$15="",'Tela de entrada'!$O$15=""),2,IF(AND(A756='Tela de entrada'!$N$12,'Tela de entrada'!$O$15=1),1,IF(AND('Tela de entrada'!$N$12='Contrato Flexível Prioridade'!A756,'Tela de entrada'!$O$15=2),2,IF(AND('Tela de entrada'!$N$12='Contrato Flexível Prioridade'!A756,'Tela de entrada'!$O$15="",'Tela de entrada'!$S$15&lt;&gt;1),1,IF(AND('Tela de entrada'!$N$12='Contrato Flexível Prioridade'!A756,'Tela de entrada'!$S$15=""),1,2)))))))</f>
        <v>2</v>
      </c>
      <c r="F756">
        <v>1</v>
      </c>
      <c r="G756">
        <v>11</v>
      </c>
      <c r="H756">
        <v>1</v>
      </c>
      <c r="I756" s="1">
        <f>INDEX('Tela de entrada'!$C$20:$C$763,MATCH(G756,'Tela de entrada'!$B$20:$B$763,0),1)</f>
        <v>30</v>
      </c>
      <c r="J756">
        <v>0</v>
      </c>
      <c r="K756">
        <f t="shared" si="76"/>
        <v>30</v>
      </c>
      <c r="L756" s="1">
        <f>SUMIFS('Contrato Flexível Percentual'!$R$2:$R$745,'Contrato Flexível Percentual'!$C$2:$C$745,'Contrato Flexível Prioridade'!F756,'Contrato Flexível Percentual'!$D$2:$D$745,'Contrato Flexível Prioridade'!G756)+SUMIFS('Contrato Firme'!N$2:N$745,'Contrato Firme'!$C$2:$C$745,'Contrato Flexível Prioridade'!F756,'Contrato Flexível Percentual'!$D$2:$D$745,'Contrato Flexível Prioridade'!G756)+'Tela de entrada'!$O$13+'Tela de entrada'!$S$13</f>
        <v>17.41077130426131</v>
      </c>
      <c r="M756" s="1">
        <f t="shared" si="77"/>
        <v>12.58922869573869</v>
      </c>
      <c r="N756" s="1">
        <f>IF(D756=1,'Tela de entrada'!$O$14-'Tela de entrada'!$O$13,'Tela de entrada'!$S$14-'Tela de entrada'!$S$13)</f>
        <v>10</v>
      </c>
      <c r="O756" s="1">
        <f t="shared" si="78"/>
        <v>0</v>
      </c>
      <c r="P756" s="1">
        <f t="shared" si="79"/>
        <v>0</v>
      </c>
      <c r="Q756" s="1">
        <f>IF(D756=1,'Tela de entrada'!$O$13+P756,'Tela de entrada'!$S$13+P756)</f>
        <v>0</v>
      </c>
    </row>
    <row r="757" spans="1:17" x14ac:dyDescent="0.25">
      <c r="A757" t="str">
        <f t="shared" si="74"/>
        <v>Contrato 2</v>
      </c>
      <c r="B757" t="str">
        <f t="shared" si="75"/>
        <v>Contrato 212</v>
      </c>
      <c r="C757">
        <v>1</v>
      </c>
      <c r="D757">
        <v>2</v>
      </c>
      <c r="E757">
        <f>IF(AND(A757='Tela de entrada'!$R$12,'Tela de entrada'!$S$15=1),1,IF(AND(A757='Tela de entrada'!$R$12,'Tela de entrada'!$S$15="",'Tela de entrada'!$O$15=2),1,IF(AND('Tela de entrada'!$R$12='Contrato Flexível Prioridade'!A757,'Tela de entrada'!$S$15="",'Tela de entrada'!$O$15=""),2,IF(AND(A757='Tela de entrada'!$N$12,'Tela de entrada'!$O$15=1),1,IF(AND('Tela de entrada'!$N$12='Contrato Flexível Prioridade'!A757,'Tela de entrada'!$O$15=2),2,IF(AND('Tela de entrada'!$N$12='Contrato Flexível Prioridade'!A757,'Tela de entrada'!$O$15="",'Tela de entrada'!$S$15&lt;&gt;1),1,IF(AND('Tela de entrada'!$N$12='Contrato Flexível Prioridade'!A757,'Tela de entrada'!$S$15=""),1,2)))))))</f>
        <v>2</v>
      </c>
      <c r="F757">
        <v>1</v>
      </c>
      <c r="G757">
        <v>12</v>
      </c>
      <c r="H757">
        <v>1</v>
      </c>
      <c r="I757" s="1">
        <f>INDEX('Tela de entrada'!$C$20:$C$763,MATCH(G757,'Tela de entrada'!$B$20:$B$763,0),1)</f>
        <v>23</v>
      </c>
      <c r="J757">
        <v>0</v>
      </c>
      <c r="K757">
        <f t="shared" si="76"/>
        <v>23</v>
      </c>
      <c r="L757" s="1">
        <f>SUMIFS('Contrato Flexível Percentual'!$R$2:$R$745,'Contrato Flexível Percentual'!$C$2:$C$745,'Contrato Flexível Prioridade'!F757,'Contrato Flexível Percentual'!$D$2:$D$745,'Contrato Flexível Prioridade'!G757)+SUMIFS('Contrato Firme'!N$2:N$745,'Contrato Firme'!$C$2:$C$745,'Contrato Flexível Prioridade'!F757,'Contrato Flexível Percentual'!$D$2:$D$745,'Contrato Flexível Prioridade'!G757)+'Tela de entrada'!$O$13+'Tela de entrada'!$S$13</f>
        <v>13.576825594963511</v>
      </c>
      <c r="M757" s="1">
        <f t="shared" si="77"/>
        <v>9.4231744050364892</v>
      </c>
      <c r="N757" s="1">
        <f>IF(D757=1,'Tela de entrada'!$O$14-'Tela de entrada'!$O$13,'Tela de entrada'!$S$14-'Tela de entrada'!$S$13)</f>
        <v>10</v>
      </c>
      <c r="O757" s="1">
        <f t="shared" si="78"/>
        <v>0</v>
      </c>
      <c r="P757" s="1">
        <f t="shared" si="79"/>
        <v>0</v>
      </c>
      <c r="Q757" s="1">
        <f>IF(D757=1,'Tela de entrada'!$O$13+P757,'Tela de entrada'!$S$13+P757)</f>
        <v>0</v>
      </c>
    </row>
    <row r="758" spans="1:17" x14ac:dyDescent="0.25">
      <c r="A758" t="str">
        <f t="shared" si="74"/>
        <v>Contrato 2</v>
      </c>
      <c r="B758" t="str">
        <f t="shared" si="75"/>
        <v>Contrato 213</v>
      </c>
      <c r="C758">
        <v>1</v>
      </c>
      <c r="D758">
        <v>2</v>
      </c>
      <c r="E758">
        <f>IF(AND(A758='Tela de entrada'!$R$12,'Tela de entrada'!$S$15=1),1,IF(AND(A758='Tela de entrada'!$R$12,'Tela de entrada'!$S$15="",'Tela de entrada'!$O$15=2),1,IF(AND('Tela de entrada'!$R$12='Contrato Flexível Prioridade'!A758,'Tela de entrada'!$S$15="",'Tela de entrada'!$O$15=""),2,IF(AND(A758='Tela de entrada'!$N$12,'Tela de entrada'!$O$15=1),1,IF(AND('Tela de entrada'!$N$12='Contrato Flexível Prioridade'!A758,'Tela de entrada'!$O$15=2),2,IF(AND('Tela de entrada'!$N$12='Contrato Flexível Prioridade'!A758,'Tela de entrada'!$O$15="",'Tela de entrada'!$S$15&lt;&gt;1),1,IF(AND('Tela de entrada'!$N$12='Contrato Flexível Prioridade'!A758,'Tela de entrada'!$S$15=""),1,2)))))))</f>
        <v>2</v>
      </c>
      <c r="F758">
        <v>1</v>
      </c>
      <c r="G758">
        <v>13</v>
      </c>
      <c r="H758">
        <v>1</v>
      </c>
      <c r="I758" s="1">
        <f>INDEX('Tela de entrada'!$C$20:$C$763,MATCH(G758,'Tela de entrada'!$B$20:$B$763,0),1)</f>
        <v>40</v>
      </c>
      <c r="J758">
        <v>0</v>
      </c>
      <c r="K758">
        <f t="shared" si="76"/>
        <v>40</v>
      </c>
      <c r="L758" s="1">
        <f>SUMIFS('Contrato Flexível Percentual'!$R$2:$R$745,'Contrato Flexível Percentual'!$C$2:$C$745,'Contrato Flexível Prioridade'!F758,'Contrato Flexível Percentual'!$D$2:$D$745,'Contrato Flexível Prioridade'!G758)+SUMIFS('Contrato Firme'!N$2:N$745,'Contrato Firme'!$C$2:$C$745,'Contrato Flexível Prioridade'!F758,'Contrato Flexível Percentual'!$D$2:$D$745,'Contrato Flexível Prioridade'!G758)+'Tela de entrada'!$O$13+'Tela de entrada'!$S$13</f>
        <v>22.887836603258165</v>
      </c>
      <c r="M758" s="1">
        <f t="shared" si="77"/>
        <v>17.112163396741835</v>
      </c>
      <c r="N758" s="1">
        <f>IF(D758=1,'Tela de entrada'!$O$14-'Tela de entrada'!$O$13,'Tela de entrada'!$S$14-'Tela de entrada'!$S$13)</f>
        <v>10</v>
      </c>
      <c r="O758" s="1">
        <f t="shared" si="78"/>
        <v>2.1121633967418347</v>
      </c>
      <c r="P758" s="1">
        <f t="shared" si="79"/>
        <v>2.1121633967418347</v>
      </c>
      <c r="Q758" s="1">
        <f>IF(D758=1,'Tela de entrada'!$O$13+P758,'Tela de entrada'!$S$13+P758)</f>
        <v>2.1121633967418347</v>
      </c>
    </row>
    <row r="759" spans="1:17" x14ac:dyDescent="0.25">
      <c r="A759" t="str">
        <f t="shared" si="74"/>
        <v>Contrato 2</v>
      </c>
      <c r="B759" t="str">
        <f t="shared" si="75"/>
        <v>Contrato 214</v>
      </c>
      <c r="C759">
        <v>1</v>
      </c>
      <c r="D759">
        <v>2</v>
      </c>
      <c r="E759">
        <f>IF(AND(A759='Tela de entrada'!$R$12,'Tela de entrada'!$S$15=1),1,IF(AND(A759='Tela de entrada'!$R$12,'Tela de entrada'!$S$15="",'Tela de entrada'!$O$15=2),1,IF(AND('Tela de entrada'!$R$12='Contrato Flexível Prioridade'!A759,'Tela de entrada'!$S$15="",'Tela de entrada'!$O$15=""),2,IF(AND(A759='Tela de entrada'!$N$12,'Tela de entrada'!$O$15=1),1,IF(AND('Tela de entrada'!$N$12='Contrato Flexível Prioridade'!A759,'Tela de entrada'!$O$15=2),2,IF(AND('Tela de entrada'!$N$12='Contrato Flexível Prioridade'!A759,'Tela de entrada'!$O$15="",'Tela de entrada'!$S$15&lt;&gt;1),1,IF(AND('Tela de entrada'!$N$12='Contrato Flexível Prioridade'!A759,'Tela de entrada'!$S$15=""),1,2)))))))</f>
        <v>2</v>
      </c>
      <c r="F759">
        <v>1</v>
      </c>
      <c r="G759">
        <v>14</v>
      </c>
      <c r="H759">
        <v>1</v>
      </c>
      <c r="I759" s="1">
        <f>INDEX('Tela de entrada'!$C$20:$C$763,MATCH(G759,'Tela de entrada'!$B$20:$B$763,0),1)</f>
        <v>32</v>
      </c>
      <c r="J759">
        <v>0</v>
      </c>
      <c r="K759">
        <f t="shared" si="76"/>
        <v>32</v>
      </c>
      <c r="L759" s="1">
        <f>SUMIFS('Contrato Flexível Percentual'!$R$2:$R$745,'Contrato Flexível Percentual'!$C$2:$C$745,'Contrato Flexível Prioridade'!F759,'Contrato Flexível Percentual'!$D$2:$D$745,'Contrato Flexível Prioridade'!G759)+SUMIFS('Contrato Firme'!N$2:N$745,'Contrato Firme'!$C$2:$C$745,'Contrato Flexível Prioridade'!F759,'Contrato Flexível Percentual'!$D$2:$D$745,'Contrato Flexível Prioridade'!G759)+'Tela de entrada'!$O$13+'Tela de entrada'!$S$13</f>
        <v>18.50618436406068</v>
      </c>
      <c r="M759" s="1">
        <f t="shared" si="77"/>
        <v>13.49381563593932</v>
      </c>
      <c r="N759" s="1">
        <f>IF(D759=1,'Tela de entrada'!$O$14-'Tela de entrada'!$O$13,'Tela de entrada'!$S$14-'Tela de entrada'!$S$13)</f>
        <v>10</v>
      </c>
      <c r="O759" s="1">
        <f t="shared" si="78"/>
        <v>0</v>
      </c>
      <c r="P759" s="1">
        <f t="shared" si="79"/>
        <v>0</v>
      </c>
      <c r="Q759" s="1">
        <f>IF(D759=1,'Tela de entrada'!$O$13+P759,'Tela de entrada'!$S$13+P759)</f>
        <v>0</v>
      </c>
    </row>
    <row r="760" spans="1:17" x14ac:dyDescent="0.25">
      <c r="A760" t="str">
        <f t="shared" si="74"/>
        <v>Contrato 2</v>
      </c>
      <c r="B760" t="str">
        <f t="shared" si="75"/>
        <v>Contrato 215</v>
      </c>
      <c r="C760">
        <v>1</v>
      </c>
      <c r="D760">
        <v>2</v>
      </c>
      <c r="E760">
        <f>IF(AND(A760='Tela de entrada'!$R$12,'Tela de entrada'!$S$15=1),1,IF(AND(A760='Tela de entrada'!$R$12,'Tela de entrada'!$S$15="",'Tela de entrada'!$O$15=2),1,IF(AND('Tela de entrada'!$R$12='Contrato Flexível Prioridade'!A760,'Tela de entrada'!$S$15="",'Tela de entrada'!$O$15=""),2,IF(AND(A760='Tela de entrada'!$N$12,'Tela de entrada'!$O$15=1),1,IF(AND('Tela de entrada'!$N$12='Contrato Flexível Prioridade'!A760,'Tela de entrada'!$O$15=2),2,IF(AND('Tela de entrada'!$N$12='Contrato Flexível Prioridade'!A760,'Tela de entrada'!$O$15="",'Tela de entrada'!$S$15&lt;&gt;1),1,IF(AND('Tela de entrada'!$N$12='Contrato Flexível Prioridade'!A760,'Tela de entrada'!$S$15=""),1,2)))))))</f>
        <v>2</v>
      </c>
      <c r="F760">
        <v>1</v>
      </c>
      <c r="G760">
        <v>15</v>
      </c>
      <c r="H760">
        <v>1</v>
      </c>
      <c r="I760" s="1">
        <f>INDEX('Tela de entrada'!$C$20:$C$763,MATCH(G760,'Tela de entrada'!$B$20:$B$763,0),1)</f>
        <v>5</v>
      </c>
      <c r="J760">
        <v>0</v>
      </c>
      <c r="K760">
        <f t="shared" si="76"/>
        <v>5</v>
      </c>
      <c r="L760" s="1">
        <f>SUMIFS('Contrato Flexível Percentual'!$R$2:$R$745,'Contrato Flexível Percentual'!$C$2:$C$745,'Contrato Flexível Prioridade'!F760,'Contrato Flexível Percentual'!$D$2:$D$745,'Contrato Flexível Prioridade'!G760)+SUMIFS('Contrato Firme'!N$2:N$745,'Contrato Firme'!$C$2:$C$745,'Contrato Flexível Prioridade'!F760,'Contrato Flexível Percentual'!$D$2:$D$745,'Contrato Flexível Prioridade'!G760)+'Tela de entrada'!$O$13+'Tela de entrada'!$S$13</f>
        <v>4.7836603258165944</v>
      </c>
      <c r="M760" s="1">
        <f t="shared" si="77"/>
        <v>0.21633967418340561</v>
      </c>
      <c r="N760" s="1">
        <f>IF(D760=1,'Tela de entrada'!$O$14-'Tela de entrada'!$O$13,'Tela de entrada'!$S$14-'Tela de entrada'!$S$13)</f>
        <v>10</v>
      </c>
      <c r="O760" s="1">
        <f t="shared" si="78"/>
        <v>0</v>
      </c>
      <c r="P760" s="1">
        <f t="shared" si="79"/>
        <v>0</v>
      </c>
      <c r="Q760" s="1">
        <f>IF(D760=1,'Tela de entrada'!$O$13+P760,'Tela de entrada'!$S$13+P760)</f>
        <v>0</v>
      </c>
    </row>
    <row r="761" spans="1:17" x14ac:dyDescent="0.25">
      <c r="A761" t="str">
        <f t="shared" si="74"/>
        <v>Contrato 2</v>
      </c>
      <c r="B761" t="str">
        <f t="shared" si="75"/>
        <v>Contrato 216</v>
      </c>
      <c r="C761">
        <v>1</v>
      </c>
      <c r="D761">
        <v>2</v>
      </c>
      <c r="E761">
        <f>IF(AND(A761='Tela de entrada'!$R$12,'Tela de entrada'!$S$15=1),1,IF(AND(A761='Tela de entrada'!$R$12,'Tela de entrada'!$S$15="",'Tela de entrada'!$O$15=2),1,IF(AND('Tela de entrada'!$R$12='Contrato Flexível Prioridade'!A761,'Tela de entrada'!$S$15="",'Tela de entrada'!$O$15=""),2,IF(AND(A761='Tela de entrada'!$N$12,'Tela de entrada'!$O$15=1),1,IF(AND('Tela de entrada'!$N$12='Contrato Flexível Prioridade'!A761,'Tela de entrada'!$O$15=2),2,IF(AND('Tela de entrada'!$N$12='Contrato Flexível Prioridade'!A761,'Tela de entrada'!$O$15="",'Tela de entrada'!$S$15&lt;&gt;1),1,IF(AND('Tela de entrada'!$N$12='Contrato Flexível Prioridade'!A761,'Tela de entrada'!$S$15=""),1,2)))))))</f>
        <v>2</v>
      </c>
      <c r="F761">
        <v>1</v>
      </c>
      <c r="G761">
        <v>16</v>
      </c>
      <c r="H761">
        <v>1</v>
      </c>
      <c r="I761" s="1">
        <f>INDEX('Tela de entrada'!$C$20:$C$763,MATCH(G761,'Tela de entrada'!$B$20:$B$763,0),1)</f>
        <v>10</v>
      </c>
      <c r="J761">
        <v>0</v>
      </c>
      <c r="K761">
        <f t="shared" si="76"/>
        <v>10</v>
      </c>
      <c r="L761" s="1">
        <f>SUMIFS('Contrato Flexível Percentual'!$R$2:$R$745,'Contrato Flexível Percentual'!$C$2:$C$745,'Contrato Flexível Prioridade'!F761,'Contrato Flexível Percentual'!$D$2:$D$745,'Contrato Flexível Prioridade'!G761)+SUMIFS('Contrato Firme'!N$2:N$745,'Contrato Firme'!$C$2:$C$745,'Contrato Flexível Prioridade'!F761,'Contrato Flexível Percentual'!$D$2:$D$745,'Contrato Flexível Prioridade'!G761)+'Tela de entrada'!$O$13+'Tela de entrada'!$S$13</f>
        <v>6.4566407062675992</v>
      </c>
      <c r="M761" s="1">
        <f t="shared" si="77"/>
        <v>3.5433592937324008</v>
      </c>
      <c r="N761" s="1">
        <f>IF(D761=1,'Tela de entrada'!$O$14-'Tela de entrada'!$O$13,'Tela de entrada'!$S$14-'Tela de entrada'!$S$13)</f>
        <v>10</v>
      </c>
      <c r="O761" s="1">
        <f t="shared" si="78"/>
        <v>0</v>
      </c>
      <c r="P761" s="1">
        <f t="shared" si="79"/>
        <v>0</v>
      </c>
      <c r="Q761" s="1">
        <f>IF(D761=1,'Tela de entrada'!$O$13+P761,'Tela de entrada'!$S$13+P761)</f>
        <v>0</v>
      </c>
    </row>
    <row r="762" spans="1:17" x14ac:dyDescent="0.25">
      <c r="A762" t="str">
        <f t="shared" si="74"/>
        <v>Contrato 2</v>
      </c>
      <c r="B762" t="str">
        <f t="shared" si="75"/>
        <v>Contrato 217</v>
      </c>
      <c r="C762">
        <v>1</v>
      </c>
      <c r="D762">
        <v>2</v>
      </c>
      <c r="E762">
        <f>IF(AND(A762='Tela de entrada'!$R$12,'Tela de entrada'!$S$15=1),1,IF(AND(A762='Tela de entrada'!$R$12,'Tela de entrada'!$S$15="",'Tela de entrada'!$O$15=2),1,IF(AND('Tela de entrada'!$R$12='Contrato Flexível Prioridade'!A762,'Tela de entrada'!$S$15="",'Tela de entrada'!$O$15=""),2,IF(AND(A762='Tela de entrada'!$N$12,'Tela de entrada'!$O$15=1),1,IF(AND('Tela de entrada'!$N$12='Contrato Flexível Prioridade'!A762,'Tela de entrada'!$O$15=2),2,IF(AND('Tela de entrada'!$N$12='Contrato Flexível Prioridade'!A762,'Tela de entrada'!$O$15="",'Tela de entrada'!$S$15&lt;&gt;1),1,IF(AND('Tela de entrada'!$N$12='Contrato Flexível Prioridade'!A762,'Tela de entrada'!$S$15=""),1,2)))))))</f>
        <v>2</v>
      </c>
      <c r="F762">
        <v>1</v>
      </c>
      <c r="G762">
        <v>17</v>
      </c>
      <c r="H762">
        <v>1</v>
      </c>
      <c r="I762" s="1">
        <f>INDEX('Tela de entrada'!$C$20:$C$763,MATCH(G762,'Tela de entrada'!$B$20:$B$763,0),1)</f>
        <v>28</v>
      </c>
      <c r="J762">
        <v>0</v>
      </c>
      <c r="K762">
        <f t="shared" si="76"/>
        <v>28</v>
      </c>
      <c r="L762" s="1">
        <f>SUMIFS('Contrato Flexível Percentual'!$R$2:$R$745,'Contrato Flexível Percentual'!$C$2:$C$745,'Contrato Flexível Prioridade'!F762,'Contrato Flexível Percentual'!$D$2:$D$745,'Contrato Flexível Prioridade'!G762)+SUMIFS('Contrato Firme'!N$2:N$745,'Contrato Firme'!$C$2:$C$745,'Contrato Flexível Prioridade'!F762,'Contrato Flexível Percentual'!$D$2:$D$745,'Contrato Flexível Prioridade'!G762)+'Tela de entrada'!$O$13+'Tela de entrada'!$S$13</f>
        <v>16.31535824446194</v>
      </c>
      <c r="M762" s="1">
        <f t="shared" si="77"/>
        <v>11.68464175553806</v>
      </c>
      <c r="N762" s="1">
        <f>IF(D762=1,'Tela de entrada'!$O$14-'Tela de entrada'!$O$13,'Tela de entrada'!$S$14-'Tela de entrada'!$S$13)</f>
        <v>10</v>
      </c>
      <c r="O762" s="1">
        <f t="shared" si="78"/>
        <v>0</v>
      </c>
      <c r="P762" s="1">
        <f t="shared" si="79"/>
        <v>0</v>
      </c>
      <c r="Q762" s="1">
        <f>IF(D762=1,'Tela de entrada'!$O$13+P762,'Tela de entrada'!$S$13+P762)</f>
        <v>0</v>
      </c>
    </row>
    <row r="763" spans="1:17" x14ac:dyDescent="0.25">
      <c r="A763" t="str">
        <f t="shared" si="74"/>
        <v>Contrato 2</v>
      </c>
      <c r="B763" t="str">
        <f t="shared" si="75"/>
        <v>Contrato 218</v>
      </c>
      <c r="C763">
        <v>1</v>
      </c>
      <c r="D763">
        <v>2</v>
      </c>
      <c r="E763">
        <f>IF(AND(A763='Tela de entrada'!$R$12,'Tela de entrada'!$S$15=1),1,IF(AND(A763='Tela de entrada'!$R$12,'Tela de entrada'!$S$15="",'Tela de entrada'!$O$15=2),1,IF(AND('Tela de entrada'!$R$12='Contrato Flexível Prioridade'!A763,'Tela de entrada'!$S$15="",'Tela de entrada'!$O$15=""),2,IF(AND(A763='Tela de entrada'!$N$12,'Tela de entrada'!$O$15=1),1,IF(AND('Tela de entrada'!$N$12='Contrato Flexível Prioridade'!A763,'Tela de entrada'!$O$15=2),2,IF(AND('Tela de entrada'!$N$12='Contrato Flexível Prioridade'!A763,'Tela de entrada'!$O$15="",'Tela de entrada'!$S$15&lt;&gt;1),1,IF(AND('Tela de entrada'!$N$12='Contrato Flexível Prioridade'!A763,'Tela de entrada'!$S$15=""),1,2)))))))</f>
        <v>2</v>
      </c>
      <c r="F763">
        <v>1</v>
      </c>
      <c r="G763">
        <v>18</v>
      </c>
      <c r="H763">
        <v>1</v>
      </c>
      <c r="I763" s="1">
        <f>INDEX('Tela de entrada'!$C$20:$C$763,MATCH(G763,'Tela de entrada'!$B$20:$B$763,0),1)</f>
        <v>46</v>
      </c>
      <c r="J763">
        <v>0</v>
      </c>
      <c r="K763">
        <f t="shared" si="76"/>
        <v>46</v>
      </c>
      <c r="L763" s="1">
        <f>SUMIFS('Contrato Flexível Percentual'!$R$2:$R$745,'Contrato Flexível Percentual'!$C$2:$C$745,'Contrato Flexível Prioridade'!F763,'Contrato Flexível Percentual'!$D$2:$D$745,'Contrato Flexível Prioridade'!G763)+SUMIFS('Contrato Firme'!N$2:N$745,'Contrato Firme'!$C$2:$C$745,'Contrato Flexível Prioridade'!F763,'Contrato Flexível Percentual'!$D$2:$D$745,'Contrato Flexível Prioridade'!G763)+'Tela de entrada'!$O$13+'Tela de entrada'!$S$13</f>
        <v>24.2</v>
      </c>
      <c r="M763" s="1">
        <f t="shared" si="77"/>
        <v>21.8</v>
      </c>
      <c r="N763" s="1">
        <f>IF(D763=1,'Tela de entrada'!$O$14-'Tela de entrada'!$O$13,'Tela de entrada'!$S$14-'Tela de entrada'!$S$13)</f>
        <v>10</v>
      </c>
      <c r="O763" s="1">
        <f t="shared" si="78"/>
        <v>6.8000000000000007</v>
      </c>
      <c r="P763" s="1">
        <f t="shared" si="79"/>
        <v>6.8000000000000007</v>
      </c>
      <c r="Q763" s="1">
        <f>IF(D763=1,'Tela de entrada'!$O$13+P763,'Tela de entrada'!$S$13+P763)</f>
        <v>6.8000000000000007</v>
      </c>
    </row>
    <row r="764" spans="1:17" x14ac:dyDescent="0.25">
      <c r="A764" t="str">
        <f t="shared" si="74"/>
        <v>Contrato 2</v>
      </c>
      <c r="B764" t="str">
        <f t="shared" si="75"/>
        <v>Contrato 219</v>
      </c>
      <c r="C764">
        <v>1</v>
      </c>
      <c r="D764">
        <v>2</v>
      </c>
      <c r="E764">
        <f>IF(AND(A764='Tela de entrada'!$R$12,'Tela de entrada'!$S$15=1),1,IF(AND(A764='Tela de entrada'!$R$12,'Tela de entrada'!$S$15="",'Tela de entrada'!$O$15=2),1,IF(AND('Tela de entrada'!$R$12='Contrato Flexível Prioridade'!A764,'Tela de entrada'!$S$15="",'Tela de entrada'!$O$15=""),2,IF(AND(A764='Tela de entrada'!$N$12,'Tela de entrada'!$O$15=1),1,IF(AND('Tela de entrada'!$N$12='Contrato Flexível Prioridade'!A764,'Tela de entrada'!$O$15=2),2,IF(AND('Tela de entrada'!$N$12='Contrato Flexível Prioridade'!A764,'Tela de entrada'!$O$15="",'Tela de entrada'!$S$15&lt;&gt;1),1,IF(AND('Tela de entrada'!$N$12='Contrato Flexível Prioridade'!A764,'Tela de entrada'!$S$15=""),1,2)))))))</f>
        <v>2</v>
      </c>
      <c r="F764">
        <v>1</v>
      </c>
      <c r="G764">
        <v>19</v>
      </c>
      <c r="H764">
        <v>1</v>
      </c>
      <c r="I764" s="1">
        <f>INDEX('Tela de entrada'!$C$20:$C$763,MATCH(G764,'Tela de entrada'!$B$20:$B$763,0),1)</f>
        <v>50</v>
      </c>
      <c r="J764">
        <v>0</v>
      </c>
      <c r="K764">
        <f t="shared" si="76"/>
        <v>50</v>
      </c>
      <c r="L764" s="1">
        <f>SUMIFS('Contrato Flexível Percentual'!$R$2:$R$745,'Contrato Flexível Percentual'!$C$2:$C$745,'Contrato Flexível Prioridade'!F764,'Contrato Flexível Percentual'!$D$2:$D$745,'Contrato Flexível Prioridade'!G764)+SUMIFS('Contrato Firme'!N$2:N$745,'Contrato Firme'!$C$2:$C$745,'Contrato Flexível Prioridade'!F764,'Contrato Flexível Percentual'!$D$2:$D$745,'Contrato Flexível Prioridade'!G764)+'Tela de entrada'!$O$13+'Tela de entrada'!$S$13</f>
        <v>25</v>
      </c>
      <c r="M764" s="1">
        <f t="shared" si="77"/>
        <v>25</v>
      </c>
      <c r="N764" s="1">
        <f>IF(D764=1,'Tela de entrada'!$O$14-'Tela de entrada'!$O$13,'Tela de entrada'!$S$14-'Tela de entrada'!$S$13)</f>
        <v>10</v>
      </c>
      <c r="O764" s="1">
        <f t="shared" si="78"/>
        <v>10</v>
      </c>
      <c r="P764" s="1">
        <f t="shared" si="79"/>
        <v>10</v>
      </c>
      <c r="Q764" s="1">
        <f>IF(D764=1,'Tela de entrada'!$O$13+P764,'Tela de entrada'!$S$13+P764)</f>
        <v>10</v>
      </c>
    </row>
    <row r="765" spans="1:17" x14ac:dyDescent="0.25">
      <c r="A765" t="str">
        <f t="shared" si="74"/>
        <v>Contrato 2</v>
      </c>
      <c r="B765" t="str">
        <f t="shared" si="75"/>
        <v>Contrato 220</v>
      </c>
      <c r="C765">
        <v>1</v>
      </c>
      <c r="D765">
        <v>2</v>
      </c>
      <c r="E765">
        <f>IF(AND(A765='Tela de entrada'!$R$12,'Tela de entrada'!$S$15=1),1,IF(AND(A765='Tela de entrada'!$R$12,'Tela de entrada'!$S$15="",'Tela de entrada'!$O$15=2),1,IF(AND('Tela de entrada'!$R$12='Contrato Flexível Prioridade'!A765,'Tela de entrada'!$S$15="",'Tela de entrada'!$O$15=""),2,IF(AND(A765='Tela de entrada'!$N$12,'Tela de entrada'!$O$15=1),1,IF(AND('Tela de entrada'!$N$12='Contrato Flexível Prioridade'!A765,'Tela de entrada'!$O$15=2),2,IF(AND('Tela de entrada'!$N$12='Contrato Flexível Prioridade'!A765,'Tela de entrada'!$O$15="",'Tela de entrada'!$S$15&lt;&gt;1),1,IF(AND('Tela de entrada'!$N$12='Contrato Flexível Prioridade'!A765,'Tela de entrada'!$S$15=""),1,2)))))))</f>
        <v>2</v>
      </c>
      <c r="F765">
        <v>1</v>
      </c>
      <c r="G765">
        <v>20</v>
      </c>
      <c r="H765">
        <v>1</v>
      </c>
      <c r="I765" s="1">
        <f>INDEX('Tela de entrada'!$C$20:$C$763,MATCH(G765,'Tela de entrada'!$B$20:$B$763,0),1)</f>
        <v>15</v>
      </c>
      <c r="J765">
        <v>0</v>
      </c>
      <c r="K765">
        <f t="shared" si="76"/>
        <v>15</v>
      </c>
      <c r="L765" s="1">
        <f>SUMIFS('Contrato Flexível Percentual'!$R$2:$R$745,'Contrato Flexível Percentual'!$C$2:$C$745,'Contrato Flexível Prioridade'!F765,'Contrato Flexível Percentual'!$D$2:$D$745,'Contrato Flexível Prioridade'!G765)+SUMIFS('Contrato Firme'!N$2:N$745,'Contrato Firme'!$C$2:$C$745,'Contrato Flexível Prioridade'!F765,'Contrato Flexível Percentual'!$D$2:$D$745,'Contrato Flexível Prioridade'!G765)+'Tela de entrada'!$O$13+'Tela de entrada'!$S$13</f>
        <v>9.1951733557660269</v>
      </c>
      <c r="M765" s="1">
        <f t="shared" si="77"/>
        <v>5.8048266442339731</v>
      </c>
      <c r="N765" s="1">
        <f>IF(D765=1,'Tela de entrada'!$O$14-'Tela de entrada'!$O$13,'Tela de entrada'!$S$14-'Tela de entrada'!$S$13)</f>
        <v>10</v>
      </c>
      <c r="O765" s="1">
        <f t="shared" si="78"/>
        <v>0</v>
      </c>
      <c r="P765" s="1">
        <f t="shared" si="79"/>
        <v>0</v>
      </c>
      <c r="Q765" s="1">
        <f>IF(D765=1,'Tela de entrada'!$O$13+P765,'Tela de entrada'!$S$13+P765)</f>
        <v>0</v>
      </c>
    </row>
    <row r="766" spans="1:17" x14ac:dyDescent="0.25">
      <c r="A766" t="str">
        <f t="shared" ref="A766:A829" si="80">IF(D766=1,"Contrato 1","Contrato 2")</f>
        <v>Contrato 2</v>
      </c>
      <c r="B766" t="str">
        <f t="shared" ref="B766:B829" si="81">CONCATENATE(IF(D766=1,"Contrato 1","Contrato 2"),G766)</f>
        <v>Contrato 221</v>
      </c>
      <c r="C766">
        <v>1</v>
      </c>
      <c r="D766">
        <v>2</v>
      </c>
      <c r="E766">
        <f>IF(AND(A766='Tela de entrada'!$R$12,'Tela de entrada'!$S$15=1),1,IF(AND(A766='Tela de entrada'!$R$12,'Tela de entrada'!$S$15="",'Tela de entrada'!$O$15=2),1,IF(AND('Tela de entrada'!$R$12='Contrato Flexível Prioridade'!A766,'Tela de entrada'!$S$15="",'Tela de entrada'!$O$15=""),2,IF(AND(A766='Tela de entrada'!$N$12,'Tela de entrada'!$O$15=1),1,IF(AND('Tela de entrada'!$N$12='Contrato Flexível Prioridade'!A766,'Tela de entrada'!$O$15=2),2,IF(AND('Tela de entrada'!$N$12='Contrato Flexível Prioridade'!A766,'Tela de entrada'!$O$15="",'Tela de entrada'!$S$15&lt;&gt;1),1,IF(AND('Tela de entrada'!$N$12='Contrato Flexível Prioridade'!A766,'Tela de entrada'!$S$15=""),1,2)))))))</f>
        <v>2</v>
      </c>
      <c r="F766">
        <v>1</v>
      </c>
      <c r="G766">
        <v>21</v>
      </c>
      <c r="H766">
        <v>1</v>
      </c>
      <c r="I766" s="1">
        <f>INDEX('Tela de entrada'!$C$20:$C$763,MATCH(G766,'Tela de entrada'!$B$20:$B$763,0),1)</f>
        <v>20</v>
      </c>
      <c r="J766">
        <v>0</v>
      </c>
      <c r="K766">
        <f t="shared" ref="K766:K829" si="82">I766-J766</f>
        <v>20</v>
      </c>
      <c r="L766" s="1">
        <f>SUMIFS('Contrato Flexível Percentual'!$R$2:$R$745,'Contrato Flexível Percentual'!$C$2:$C$745,'Contrato Flexível Prioridade'!F766,'Contrato Flexível Percentual'!$D$2:$D$745,'Contrato Flexível Prioridade'!G766)+SUMIFS('Contrato Firme'!N$2:N$745,'Contrato Firme'!$C$2:$C$745,'Contrato Flexível Prioridade'!F766,'Contrato Flexível Percentual'!$D$2:$D$745,'Contrato Flexível Prioridade'!G766)+'Tela de entrada'!$O$13+'Tela de entrada'!$S$13</f>
        <v>11.933706005264455</v>
      </c>
      <c r="M766" s="1">
        <f>MAX(I766-L766,0)</f>
        <v>8.0662939947355454</v>
      </c>
      <c r="N766" s="1">
        <f>IF(D766=1,'Tela de entrada'!$O$14-'Tela de entrada'!$O$13,'Tela de entrada'!$S$14-'Tela de entrada'!$S$13)</f>
        <v>10</v>
      </c>
      <c r="O766" s="1">
        <f>IF(E766=1,M766,MIN(N766,M766-MIN(M766,SUMIFS($N$2:$N$1489,$D$2:$D$1489,D766-1,$G$2:$G$1489,G766,$E$2:$E$1489,1))))</f>
        <v>0</v>
      </c>
      <c r="P766" s="1">
        <f>IF(O766&gt;0,MIN(O766,N766),0)</f>
        <v>0</v>
      </c>
      <c r="Q766" s="1">
        <f>IF(D766=1,'Tela de entrada'!$O$13+P766,'Tela de entrada'!$S$13+P766)</f>
        <v>0</v>
      </c>
    </row>
    <row r="767" spans="1:17" x14ac:dyDescent="0.25">
      <c r="A767" t="str">
        <f t="shared" si="80"/>
        <v>Contrato 2</v>
      </c>
      <c r="B767" t="str">
        <f t="shared" si="81"/>
        <v>Contrato 222</v>
      </c>
      <c r="C767">
        <v>1</v>
      </c>
      <c r="D767">
        <v>2</v>
      </c>
      <c r="E767">
        <f>IF(AND(A767='Tela de entrada'!$R$12,'Tela de entrada'!$S$15=1),1,IF(AND(A767='Tela de entrada'!$R$12,'Tela de entrada'!$S$15="",'Tela de entrada'!$O$15=2),1,IF(AND('Tela de entrada'!$R$12='Contrato Flexível Prioridade'!A767,'Tela de entrada'!$S$15="",'Tela de entrada'!$O$15=""),2,IF(AND(A767='Tela de entrada'!$N$12,'Tela de entrada'!$O$15=1),1,IF(AND('Tela de entrada'!$N$12='Contrato Flexível Prioridade'!A767,'Tela de entrada'!$O$15=2),2,IF(AND('Tela de entrada'!$N$12='Contrato Flexível Prioridade'!A767,'Tela de entrada'!$O$15="",'Tela de entrada'!$S$15&lt;&gt;1),1,IF(AND('Tela de entrada'!$N$12='Contrato Flexível Prioridade'!A767,'Tela de entrada'!$S$15=""),1,2)))))))</f>
        <v>2</v>
      </c>
      <c r="F767">
        <v>1</v>
      </c>
      <c r="G767">
        <v>22</v>
      </c>
      <c r="H767">
        <v>1</v>
      </c>
      <c r="I767" s="1">
        <f>INDEX('Tela de entrada'!$C$20:$C$763,MATCH(G767,'Tela de entrada'!$B$20:$B$763,0),1)</f>
        <v>24</v>
      </c>
      <c r="J767">
        <v>0</v>
      </c>
      <c r="K767">
        <f t="shared" si="82"/>
        <v>24</v>
      </c>
      <c r="L767" s="1">
        <f>SUMIFS('Contrato Flexível Percentual'!$R$2:$R$745,'Contrato Flexível Percentual'!$C$2:$C$745,'Contrato Flexível Prioridade'!F767,'Contrato Flexível Percentual'!$D$2:$D$745,'Contrato Flexível Prioridade'!G767)+SUMIFS('Contrato Firme'!N$2:N$745,'Contrato Firme'!$C$2:$C$745,'Contrato Flexível Prioridade'!F767,'Contrato Flexível Percentual'!$D$2:$D$745,'Contrato Flexível Prioridade'!G767)+'Tela de entrada'!$O$13+'Tela de entrada'!$S$13</f>
        <v>14.124532124863197</v>
      </c>
      <c r="M767" s="1">
        <f t="shared" ref="M767:M830" si="83">MAX(I767-L767,0)</f>
        <v>9.8754678751368026</v>
      </c>
      <c r="N767" s="1">
        <f>IF(D767=1,'Tela de entrada'!$O$14-'Tela de entrada'!$O$13,'Tela de entrada'!$S$14-'Tela de entrada'!$S$13)</f>
        <v>10</v>
      </c>
      <c r="O767" s="1">
        <f t="shared" ref="O767:O830" si="84">IF(E767=1,M767,MIN(N767,M767-MIN(M767,SUMIFS($N$2:$N$1489,$D$2:$D$1489,D767-1,$G$2:$G$1489,G767,$E$2:$E$1489,1))))</f>
        <v>0</v>
      </c>
      <c r="P767" s="1">
        <f t="shared" ref="P767:P830" si="85">IF(O767&gt;0,MIN(O767,N767),0)</f>
        <v>0</v>
      </c>
      <c r="Q767" s="1">
        <f>IF(D767=1,'Tela de entrada'!$O$13+P767,'Tela de entrada'!$S$13+P767)</f>
        <v>0</v>
      </c>
    </row>
    <row r="768" spans="1:17" x14ac:dyDescent="0.25">
      <c r="A768" t="str">
        <f t="shared" si="80"/>
        <v>Contrato 2</v>
      </c>
      <c r="B768" t="str">
        <f t="shared" si="81"/>
        <v>Contrato 223</v>
      </c>
      <c r="C768">
        <v>1</v>
      </c>
      <c r="D768">
        <v>2</v>
      </c>
      <c r="E768">
        <f>IF(AND(A768='Tela de entrada'!$R$12,'Tela de entrada'!$S$15=1),1,IF(AND(A768='Tela de entrada'!$R$12,'Tela de entrada'!$S$15="",'Tela de entrada'!$O$15=2),1,IF(AND('Tela de entrada'!$R$12='Contrato Flexível Prioridade'!A768,'Tela de entrada'!$S$15="",'Tela de entrada'!$O$15=""),2,IF(AND(A768='Tela de entrada'!$N$12,'Tela de entrada'!$O$15=1),1,IF(AND('Tela de entrada'!$N$12='Contrato Flexível Prioridade'!A768,'Tela de entrada'!$O$15=2),2,IF(AND('Tela de entrada'!$N$12='Contrato Flexível Prioridade'!A768,'Tela de entrada'!$O$15="",'Tela de entrada'!$S$15&lt;&gt;1),1,IF(AND('Tela de entrada'!$N$12='Contrato Flexível Prioridade'!A768,'Tela de entrada'!$S$15=""),1,2)))))))</f>
        <v>2</v>
      </c>
      <c r="F768">
        <v>1</v>
      </c>
      <c r="G768">
        <v>23</v>
      </c>
      <c r="H768">
        <v>1</v>
      </c>
      <c r="I768" s="1">
        <f>INDEX('Tela de entrada'!$C$20:$C$763,MATCH(G768,'Tela de entrada'!$B$20:$B$763,0),1)</f>
        <v>49</v>
      </c>
      <c r="J768">
        <v>0</v>
      </c>
      <c r="K768">
        <f t="shared" si="82"/>
        <v>49</v>
      </c>
      <c r="L768" s="1">
        <f>SUMIFS('Contrato Flexível Percentual'!$R$2:$R$745,'Contrato Flexível Percentual'!$C$2:$C$745,'Contrato Flexível Prioridade'!F768,'Contrato Flexível Percentual'!$D$2:$D$745,'Contrato Flexível Prioridade'!G768)+SUMIFS('Contrato Firme'!N$2:N$745,'Contrato Firme'!$C$2:$C$745,'Contrato Flexível Prioridade'!F768,'Contrato Flexível Percentual'!$D$2:$D$745,'Contrato Flexível Prioridade'!G768)+'Tela de entrada'!$O$13+'Tela de entrada'!$S$13</f>
        <v>24.799999999999997</v>
      </c>
      <c r="M768" s="1">
        <f t="shared" si="83"/>
        <v>24.200000000000003</v>
      </c>
      <c r="N768" s="1">
        <f>IF(D768=1,'Tela de entrada'!$O$14-'Tela de entrada'!$O$13,'Tela de entrada'!$S$14-'Tela de entrada'!$S$13)</f>
        <v>10</v>
      </c>
      <c r="O768" s="1">
        <f t="shared" si="84"/>
        <v>9.2000000000000028</v>
      </c>
      <c r="P768" s="1">
        <f t="shared" si="85"/>
        <v>9.2000000000000028</v>
      </c>
      <c r="Q768" s="1">
        <f>IF(D768=1,'Tela de entrada'!$O$13+P768,'Tela de entrada'!$S$13+P768)</f>
        <v>9.2000000000000028</v>
      </c>
    </row>
    <row r="769" spans="1:17" x14ac:dyDescent="0.25">
      <c r="A769" t="str">
        <f t="shared" si="80"/>
        <v>Contrato 2</v>
      </c>
      <c r="B769" t="str">
        <f t="shared" si="81"/>
        <v>Contrato 224</v>
      </c>
      <c r="C769">
        <v>1</v>
      </c>
      <c r="D769">
        <v>2</v>
      </c>
      <c r="E769">
        <f>IF(AND(A769='Tela de entrada'!$R$12,'Tela de entrada'!$S$15=1),1,IF(AND(A769='Tela de entrada'!$R$12,'Tela de entrada'!$S$15="",'Tela de entrada'!$O$15=2),1,IF(AND('Tela de entrada'!$R$12='Contrato Flexível Prioridade'!A769,'Tela de entrada'!$S$15="",'Tela de entrada'!$O$15=""),2,IF(AND(A769='Tela de entrada'!$N$12,'Tela de entrada'!$O$15=1),1,IF(AND('Tela de entrada'!$N$12='Contrato Flexível Prioridade'!A769,'Tela de entrada'!$O$15=2),2,IF(AND('Tela de entrada'!$N$12='Contrato Flexível Prioridade'!A769,'Tela de entrada'!$O$15="",'Tela de entrada'!$S$15&lt;&gt;1),1,IF(AND('Tela de entrada'!$N$12='Contrato Flexível Prioridade'!A769,'Tela de entrada'!$S$15=""),1,2)))))))</f>
        <v>2</v>
      </c>
      <c r="F769">
        <v>1</v>
      </c>
      <c r="G769">
        <v>24</v>
      </c>
      <c r="H769">
        <v>1</v>
      </c>
      <c r="I769" s="1">
        <f>INDEX('Tela de entrada'!$C$20:$C$763,MATCH(G769,'Tela de entrada'!$B$20:$B$763,0),1)</f>
        <v>44</v>
      </c>
      <c r="J769">
        <v>0</v>
      </c>
      <c r="K769">
        <f t="shared" si="82"/>
        <v>44</v>
      </c>
      <c r="L769" s="1">
        <f>SUMIFS('Contrato Flexível Percentual'!$R$2:$R$745,'Contrato Flexível Percentual'!$C$2:$C$745,'Contrato Flexível Prioridade'!F769,'Contrato Flexível Percentual'!$D$2:$D$745,'Contrato Flexível Prioridade'!G769)+SUMIFS('Contrato Firme'!N$2:N$745,'Contrato Firme'!$C$2:$C$745,'Contrato Flexível Prioridade'!F769,'Contrato Flexível Percentual'!$D$2:$D$745,'Contrato Flexível Prioridade'!G769)+'Tela de entrada'!$O$13+'Tela de entrada'!$S$13</f>
        <v>23.8</v>
      </c>
      <c r="M769" s="1">
        <f t="shared" si="83"/>
        <v>20.2</v>
      </c>
      <c r="N769" s="1">
        <f>IF(D769=1,'Tela de entrada'!$O$14-'Tela de entrada'!$O$13,'Tela de entrada'!$S$14-'Tela de entrada'!$S$13)</f>
        <v>10</v>
      </c>
      <c r="O769" s="1">
        <f t="shared" si="84"/>
        <v>5.1999999999999993</v>
      </c>
      <c r="P769" s="1">
        <f t="shared" si="85"/>
        <v>5.1999999999999993</v>
      </c>
      <c r="Q769" s="1">
        <f>IF(D769=1,'Tela de entrada'!$O$13+P769,'Tela de entrada'!$S$13+P769)</f>
        <v>5.1999999999999993</v>
      </c>
    </row>
    <row r="770" spans="1:17" x14ac:dyDescent="0.25">
      <c r="A770" t="str">
        <f t="shared" si="80"/>
        <v>Contrato 2</v>
      </c>
      <c r="B770" t="str">
        <f t="shared" si="81"/>
        <v>Contrato 225</v>
      </c>
      <c r="C770">
        <v>1</v>
      </c>
      <c r="D770">
        <v>2</v>
      </c>
      <c r="E770">
        <f>IF(AND(A770='Tela de entrada'!$R$12,'Tela de entrada'!$S$15=1),1,IF(AND(A770='Tela de entrada'!$R$12,'Tela de entrada'!$S$15="",'Tela de entrada'!$O$15=2),1,IF(AND('Tela de entrada'!$R$12='Contrato Flexível Prioridade'!A770,'Tela de entrada'!$S$15="",'Tela de entrada'!$O$15=""),2,IF(AND(A770='Tela de entrada'!$N$12,'Tela de entrada'!$O$15=1),1,IF(AND('Tela de entrada'!$N$12='Contrato Flexível Prioridade'!A770,'Tela de entrada'!$O$15=2),2,IF(AND('Tela de entrada'!$N$12='Contrato Flexível Prioridade'!A770,'Tela de entrada'!$O$15="",'Tela de entrada'!$S$15&lt;&gt;1),1,IF(AND('Tela de entrada'!$N$12='Contrato Flexível Prioridade'!A770,'Tela de entrada'!$S$15=""),1,2)))))))</f>
        <v>2</v>
      </c>
      <c r="F770">
        <v>1</v>
      </c>
      <c r="G770">
        <v>25</v>
      </c>
      <c r="H770">
        <v>1</v>
      </c>
      <c r="I770" s="1">
        <f>INDEX('Tela de entrada'!$C$20:$C$763,MATCH(G770,'Tela de entrada'!$B$20:$B$763,0),1)</f>
        <v>33</v>
      </c>
      <c r="J770">
        <v>0</v>
      </c>
      <c r="K770">
        <f t="shared" si="82"/>
        <v>33</v>
      </c>
      <c r="L770" s="1">
        <f>SUMIFS('Contrato Flexível Percentual'!$R$2:$R$745,'Contrato Flexível Percentual'!$C$2:$C$745,'Contrato Flexível Prioridade'!F770,'Contrato Flexível Percentual'!$D$2:$D$745,'Contrato Flexível Prioridade'!G770)+SUMIFS('Contrato Firme'!N$2:N$745,'Contrato Firme'!$C$2:$C$745,'Contrato Flexível Prioridade'!F770,'Contrato Flexível Percentual'!$D$2:$D$745,'Contrato Flexível Prioridade'!G770)+'Tela de entrada'!$O$13+'Tela de entrada'!$S$13</f>
        <v>19.053890893960364</v>
      </c>
      <c r="M770" s="1">
        <f t="shared" si="83"/>
        <v>13.946109106039636</v>
      </c>
      <c r="N770" s="1">
        <f>IF(D770=1,'Tela de entrada'!$O$14-'Tela de entrada'!$O$13,'Tela de entrada'!$S$14-'Tela de entrada'!$S$13)</f>
        <v>10</v>
      </c>
      <c r="O770" s="1">
        <f t="shared" si="84"/>
        <v>0</v>
      </c>
      <c r="P770" s="1">
        <f t="shared" si="85"/>
        <v>0</v>
      </c>
      <c r="Q770" s="1">
        <f>IF(D770=1,'Tela de entrada'!$O$13+P770,'Tela de entrada'!$S$13+P770)</f>
        <v>0</v>
      </c>
    </row>
    <row r="771" spans="1:17" x14ac:dyDescent="0.25">
      <c r="A771" t="str">
        <f t="shared" si="80"/>
        <v>Contrato 2</v>
      </c>
      <c r="B771" t="str">
        <f t="shared" si="81"/>
        <v>Contrato 226</v>
      </c>
      <c r="C771">
        <v>1</v>
      </c>
      <c r="D771">
        <v>2</v>
      </c>
      <c r="E771">
        <f>IF(AND(A771='Tela de entrada'!$R$12,'Tela de entrada'!$S$15=1),1,IF(AND(A771='Tela de entrada'!$R$12,'Tela de entrada'!$S$15="",'Tela de entrada'!$O$15=2),1,IF(AND('Tela de entrada'!$R$12='Contrato Flexível Prioridade'!A771,'Tela de entrada'!$S$15="",'Tela de entrada'!$O$15=""),2,IF(AND(A771='Tela de entrada'!$N$12,'Tela de entrada'!$O$15=1),1,IF(AND('Tela de entrada'!$N$12='Contrato Flexível Prioridade'!A771,'Tela de entrada'!$O$15=2),2,IF(AND('Tela de entrada'!$N$12='Contrato Flexível Prioridade'!A771,'Tela de entrada'!$O$15="",'Tela de entrada'!$S$15&lt;&gt;1),1,IF(AND('Tela de entrada'!$N$12='Contrato Flexível Prioridade'!A771,'Tela de entrada'!$S$15=""),1,2)))))))</f>
        <v>2</v>
      </c>
      <c r="F771">
        <v>1</v>
      </c>
      <c r="G771">
        <v>26</v>
      </c>
      <c r="H771">
        <v>1</v>
      </c>
      <c r="I771" s="1">
        <f>INDEX('Tela de entrada'!$C$20:$C$763,MATCH(G771,'Tela de entrada'!$B$20:$B$763,0),1)</f>
        <v>13</v>
      </c>
      <c r="J771">
        <v>0</v>
      </c>
      <c r="K771">
        <f t="shared" si="82"/>
        <v>13</v>
      </c>
      <c r="L771" s="1">
        <f>SUMIFS('Contrato Flexível Percentual'!$R$2:$R$745,'Contrato Flexível Percentual'!$C$2:$C$745,'Contrato Flexível Prioridade'!F771,'Contrato Flexível Percentual'!$D$2:$D$745,'Contrato Flexível Prioridade'!G771)+SUMIFS('Contrato Firme'!N$2:N$745,'Contrato Firme'!$C$2:$C$745,'Contrato Flexível Prioridade'!F771,'Contrato Flexível Percentual'!$D$2:$D$745,'Contrato Flexível Prioridade'!G771)+'Tela de entrada'!$O$13+'Tela de entrada'!$S$13</f>
        <v>8.0997602959666555</v>
      </c>
      <c r="M771" s="1">
        <f t="shared" si="83"/>
        <v>4.9002397040333445</v>
      </c>
      <c r="N771" s="1">
        <f>IF(D771=1,'Tela de entrada'!$O$14-'Tela de entrada'!$O$13,'Tela de entrada'!$S$14-'Tela de entrada'!$S$13)</f>
        <v>10</v>
      </c>
      <c r="O771" s="1">
        <f t="shared" si="84"/>
        <v>0</v>
      </c>
      <c r="P771" s="1">
        <f t="shared" si="85"/>
        <v>0</v>
      </c>
      <c r="Q771" s="1">
        <f>IF(D771=1,'Tela de entrada'!$O$13+P771,'Tela de entrada'!$S$13+P771)</f>
        <v>0</v>
      </c>
    </row>
    <row r="772" spans="1:17" x14ac:dyDescent="0.25">
      <c r="A772" t="str">
        <f t="shared" si="80"/>
        <v>Contrato 2</v>
      </c>
      <c r="B772" t="str">
        <f t="shared" si="81"/>
        <v>Contrato 227</v>
      </c>
      <c r="C772">
        <v>1</v>
      </c>
      <c r="D772">
        <v>2</v>
      </c>
      <c r="E772">
        <f>IF(AND(A772='Tela de entrada'!$R$12,'Tela de entrada'!$S$15=1),1,IF(AND(A772='Tela de entrada'!$R$12,'Tela de entrada'!$S$15="",'Tela de entrada'!$O$15=2),1,IF(AND('Tela de entrada'!$R$12='Contrato Flexível Prioridade'!A772,'Tela de entrada'!$S$15="",'Tela de entrada'!$O$15=""),2,IF(AND(A772='Tela de entrada'!$N$12,'Tela de entrada'!$O$15=1),1,IF(AND('Tela de entrada'!$N$12='Contrato Flexível Prioridade'!A772,'Tela de entrada'!$O$15=2),2,IF(AND('Tela de entrada'!$N$12='Contrato Flexível Prioridade'!A772,'Tela de entrada'!$O$15="",'Tela de entrada'!$S$15&lt;&gt;1),1,IF(AND('Tela de entrada'!$N$12='Contrato Flexível Prioridade'!A772,'Tela de entrada'!$S$15=""),1,2)))))))</f>
        <v>2</v>
      </c>
      <c r="F772">
        <v>1</v>
      </c>
      <c r="G772">
        <v>27</v>
      </c>
      <c r="H772">
        <v>1</v>
      </c>
      <c r="I772" s="1">
        <f>INDEX('Tela de entrada'!$C$20:$C$763,MATCH(G772,'Tela de entrada'!$B$20:$B$763,0),1)</f>
        <v>35</v>
      </c>
      <c r="J772">
        <v>0</v>
      </c>
      <c r="K772">
        <f t="shared" si="82"/>
        <v>35</v>
      </c>
      <c r="L772" s="1">
        <f>SUMIFS('Contrato Flexível Percentual'!$R$2:$R$745,'Contrato Flexível Percentual'!$C$2:$C$745,'Contrato Flexível Prioridade'!F772,'Contrato Flexível Percentual'!$D$2:$D$745,'Contrato Flexível Prioridade'!G772)+SUMIFS('Contrato Firme'!N$2:N$745,'Contrato Firme'!$C$2:$C$745,'Contrato Flexível Prioridade'!F772,'Contrato Flexível Percentual'!$D$2:$D$745,'Contrato Flexível Prioridade'!G772)+'Tela de entrada'!$O$13+'Tela de entrada'!$S$13</f>
        <v>20.149303953759738</v>
      </c>
      <c r="M772" s="1">
        <f t="shared" si="83"/>
        <v>14.850696046240262</v>
      </c>
      <c r="N772" s="1">
        <f>IF(D772=1,'Tela de entrada'!$O$14-'Tela de entrada'!$O$13,'Tela de entrada'!$S$14-'Tela de entrada'!$S$13)</f>
        <v>10</v>
      </c>
      <c r="O772" s="1">
        <f t="shared" si="84"/>
        <v>0</v>
      </c>
      <c r="P772" s="1">
        <f t="shared" si="85"/>
        <v>0</v>
      </c>
      <c r="Q772" s="1">
        <f>IF(D772=1,'Tela de entrada'!$O$13+P772,'Tela de entrada'!$S$13+P772)</f>
        <v>0</v>
      </c>
    </row>
    <row r="773" spans="1:17" x14ac:dyDescent="0.25">
      <c r="A773" t="str">
        <f t="shared" si="80"/>
        <v>Contrato 2</v>
      </c>
      <c r="B773" t="str">
        <f t="shared" si="81"/>
        <v>Contrato 228</v>
      </c>
      <c r="C773">
        <v>1</v>
      </c>
      <c r="D773">
        <v>2</v>
      </c>
      <c r="E773">
        <f>IF(AND(A773='Tela de entrada'!$R$12,'Tela de entrada'!$S$15=1),1,IF(AND(A773='Tela de entrada'!$R$12,'Tela de entrada'!$S$15="",'Tela de entrada'!$O$15=2),1,IF(AND('Tela de entrada'!$R$12='Contrato Flexível Prioridade'!A773,'Tela de entrada'!$S$15="",'Tela de entrada'!$O$15=""),2,IF(AND(A773='Tela de entrada'!$N$12,'Tela de entrada'!$O$15=1),1,IF(AND('Tela de entrada'!$N$12='Contrato Flexível Prioridade'!A773,'Tela de entrada'!$O$15=2),2,IF(AND('Tela de entrada'!$N$12='Contrato Flexível Prioridade'!A773,'Tela de entrada'!$O$15="",'Tela de entrada'!$S$15&lt;&gt;1),1,IF(AND('Tela de entrada'!$N$12='Contrato Flexível Prioridade'!A773,'Tela de entrada'!$S$15=""),1,2)))))))</f>
        <v>2</v>
      </c>
      <c r="F773">
        <v>1</v>
      </c>
      <c r="G773">
        <v>28</v>
      </c>
      <c r="H773">
        <v>1</v>
      </c>
      <c r="I773" s="1">
        <f>INDEX('Tela de entrada'!$C$20:$C$763,MATCH(G773,'Tela de entrada'!$B$20:$B$763,0),1)</f>
        <v>22</v>
      </c>
      <c r="J773">
        <v>0</v>
      </c>
      <c r="K773">
        <f t="shared" si="82"/>
        <v>22</v>
      </c>
      <c r="L773" s="1">
        <f>SUMIFS('Contrato Flexível Percentual'!$R$2:$R$745,'Contrato Flexível Percentual'!$C$2:$C$745,'Contrato Flexível Prioridade'!F773,'Contrato Flexível Percentual'!$D$2:$D$745,'Contrato Flexível Prioridade'!G773)+SUMIFS('Contrato Firme'!N$2:N$745,'Contrato Firme'!$C$2:$C$745,'Contrato Flexível Prioridade'!F773,'Contrato Flexível Percentual'!$D$2:$D$745,'Contrato Flexível Prioridade'!G773)+'Tela de entrada'!$O$13+'Tela de entrada'!$S$13</f>
        <v>13.029119065063828</v>
      </c>
      <c r="M773" s="1">
        <f t="shared" si="83"/>
        <v>8.9708809349361722</v>
      </c>
      <c r="N773" s="1">
        <f>IF(D773=1,'Tela de entrada'!$O$14-'Tela de entrada'!$O$13,'Tela de entrada'!$S$14-'Tela de entrada'!$S$13)</f>
        <v>10</v>
      </c>
      <c r="O773" s="1">
        <f t="shared" si="84"/>
        <v>0</v>
      </c>
      <c r="P773" s="1">
        <f t="shared" si="85"/>
        <v>0</v>
      </c>
      <c r="Q773" s="1">
        <f>IF(D773=1,'Tela de entrada'!$O$13+P773,'Tela de entrada'!$S$13+P773)</f>
        <v>0</v>
      </c>
    </row>
    <row r="774" spans="1:17" x14ac:dyDescent="0.25">
      <c r="A774" t="str">
        <f t="shared" si="80"/>
        <v>Contrato 2</v>
      </c>
      <c r="B774" t="str">
        <f t="shared" si="81"/>
        <v>Contrato 229</v>
      </c>
      <c r="C774">
        <v>1</v>
      </c>
      <c r="D774">
        <v>2</v>
      </c>
      <c r="E774">
        <f>IF(AND(A774='Tela de entrada'!$R$12,'Tela de entrada'!$S$15=1),1,IF(AND(A774='Tela de entrada'!$R$12,'Tela de entrada'!$S$15="",'Tela de entrada'!$O$15=2),1,IF(AND('Tela de entrada'!$R$12='Contrato Flexível Prioridade'!A774,'Tela de entrada'!$S$15="",'Tela de entrada'!$O$15=""),2,IF(AND(A774='Tela de entrada'!$N$12,'Tela de entrada'!$O$15=1),1,IF(AND('Tela de entrada'!$N$12='Contrato Flexível Prioridade'!A774,'Tela de entrada'!$O$15=2),2,IF(AND('Tela de entrada'!$N$12='Contrato Flexível Prioridade'!A774,'Tela de entrada'!$O$15="",'Tela de entrada'!$S$15&lt;&gt;1),1,IF(AND('Tela de entrada'!$N$12='Contrato Flexível Prioridade'!A774,'Tela de entrada'!$S$15=""),1,2)))))))</f>
        <v>2</v>
      </c>
      <c r="F774">
        <v>1</v>
      </c>
      <c r="G774">
        <v>29</v>
      </c>
      <c r="H774">
        <v>1</v>
      </c>
      <c r="I774" s="1">
        <f>INDEX('Tela de entrada'!$C$20:$C$763,MATCH(G774,'Tela de entrada'!$B$20:$B$763,0),1)</f>
        <v>15</v>
      </c>
      <c r="J774">
        <v>0</v>
      </c>
      <c r="K774">
        <f t="shared" si="82"/>
        <v>15</v>
      </c>
      <c r="L774" s="1">
        <f>SUMIFS('Contrato Flexível Percentual'!$R$2:$R$745,'Contrato Flexível Percentual'!$C$2:$C$745,'Contrato Flexível Prioridade'!F774,'Contrato Flexível Percentual'!$D$2:$D$745,'Contrato Flexível Prioridade'!G774)+SUMIFS('Contrato Firme'!N$2:N$745,'Contrato Firme'!$C$2:$C$745,'Contrato Flexível Prioridade'!F774,'Contrato Flexível Percentual'!$D$2:$D$745,'Contrato Flexível Prioridade'!G774)+'Tela de entrada'!$O$13+'Tela de entrada'!$S$13</f>
        <v>9.1951733557660269</v>
      </c>
      <c r="M774" s="1">
        <f t="shared" si="83"/>
        <v>5.8048266442339731</v>
      </c>
      <c r="N774" s="1">
        <f>IF(D774=1,'Tela de entrada'!$O$14-'Tela de entrada'!$O$13,'Tela de entrada'!$S$14-'Tela de entrada'!$S$13)</f>
        <v>10</v>
      </c>
      <c r="O774" s="1">
        <f t="shared" si="84"/>
        <v>0</v>
      </c>
      <c r="P774" s="1">
        <f t="shared" si="85"/>
        <v>0</v>
      </c>
      <c r="Q774" s="1">
        <f>IF(D774=1,'Tela de entrada'!$O$13+P774,'Tela de entrada'!$S$13+P774)</f>
        <v>0</v>
      </c>
    </row>
    <row r="775" spans="1:17" x14ac:dyDescent="0.25">
      <c r="A775" t="str">
        <f t="shared" si="80"/>
        <v>Contrato 2</v>
      </c>
      <c r="B775" t="str">
        <f t="shared" si="81"/>
        <v>Contrato 230</v>
      </c>
      <c r="C775">
        <v>1</v>
      </c>
      <c r="D775">
        <v>2</v>
      </c>
      <c r="E775">
        <f>IF(AND(A775='Tela de entrada'!$R$12,'Tela de entrada'!$S$15=1),1,IF(AND(A775='Tela de entrada'!$R$12,'Tela de entrada'!$S$15="",'Tela de entrada'!$O$15=2),1,IF(AND('Tela de entrada'!$R$12='Contrato Flexível Prioridade'!A775,'Tela de entrada'!$S$15="",'Tela de entrada'!$O$15=""),2,IF(AND(A775='Tela de entrada'!$N$12,'Tela de entrada'!$O$15=1),1,IF(AND('Tela de entrada'!$N$12='Contrato Flexível Prioridade'!A775,'Tela de entrada'!$O$15=2),2,IF(AND('Tela de entrada'!$N$12='Contrato Flexível Prioridade'!A775,'Tela de entrada'!$O$15="",'Tela de entrada'!$S$15&lt;&gt;1),1,IF(AND('Tela de entrada'!$N$12='Contrato Flexível Prioridade'!A775,'Tela de entrada'!$S$15=""),1,2)))))))</f>
        <v>2</v>
      </c>
      <c r="F775">
        <v>1</v>
      </c>
      <c r="G775">
        <v>30</v>
      </c>
      <c r="H775">
        <v>1</v>
      </c>
      <c r="I775" s="1">
        <f>INDEX('Tela de entrada'!$C$20:$C$763,MATCH(G775,'Tela de entrada'!$B$20:$B$763,0),1)</f>
        <v>49</v>
      </c>
      <c r="J775">
        <v>0</v>
      </c>
      <c r="K775">
        <f t="shared" si="82"/>
        <v>49</v>
      </c>
      <c r="L775" s="1">
        <f>SUMIFS('Contrato Flexível Percentual'!$R$2:$R$745,'Contrato Flexível Percentual'!$C$2:$C$745,'Contrato Flexível Prioridade'!F775,'Contrato Flexível Percentual'!$D$2:$D$745,'Contrato Flexível Prioridade'!G775)+SUMIFS('Contrato Firme'!N$2:N$745,'Contrato Firme'!$C$2:$C$745,'Contrato Flexível Prioridade'!F775,'Contrato Flexível Percentual'!$D$2:$D$745,'Contrato Flexível Prioridade'!G775)+'Tela de entrada'!$O$13+'Tela de entrada'!$S$13</f>
        <v>24.799999999999997</v>
      </c>
      <c r="M775" s="1">
        <f t="shared" si="83"/>
        <v>24.200000000000003</v>
      </c>
      <c r="N775" s="1">
        <f>IF(D775=1,'Tela de entrada'!$O$14-'Tela de entrada'!$O$13,'Tela de entrada'!$S$14-'Tela de entrada'!$S$13)</f>
        <v>10</v>
      </c>
      <c r="O775" s="1">
        <f t="shared" si="84"/>
        <v>9.2000000000000028</v>
      </c>
      <c r="P775" s="1">
        <f t="shared" si="85"/>
        <v>9.2000000000000028</v>
      </c>
      <c r="Q775" s="1">
        <f>IF(D775=1,'Tela de entrada'!$O$13+P775,'Tela de entrada'!$S$13+P775)</f>
        <v>9.2000000000000028</v>
      </c>
    </row>
    <row r="776" spans="1:17" x14ac:dyDescent="0.25">
      <c r="A776" t="str">
        <f t="shared" si="80"/>
        <v>Contrato 2</v>
      </c>
      <c r="B776" t="str">
        <f t="shared" si="81"/>
        <v>Contrato 231</v>
      </c>
      <c r="C776">
        <v>1</v>
      </c>
      <c r="D776">
        <v>2</v>
      </c>
      <c r="E776">
        <f>IF(AND(A776='Tela de entrada'!$R$12,'Tela de entrada'!$S$15=1),1,IF(AND(A776='Tela de entrada'!$R$12,'Tela de entrada'!$S$15="",'Tela de entrada'!$O$15=2),1,IF(AND('Tela de entrada'!$R$12='Contrato Flexível Prioridade'!A776,'Tela de entrada'!$S$15="",'Tela de entrada'!$O$15=""),2,IF(AND(A776='Tela de entrada'!$N$12,'Tela de entrada'!$O$15=1),1,IF(AND('Tela de entrada'!$N$12='Contrato Flexível Prioridade'!A776,'Tela de entrada'!$O$15=2),2,IF(AND('Tela de entrada'!$N$12='Contrato Flexível Prioridade'!A776,'Tela de entrada'!$O$15="",'Tela de entrada'!$S$15&lt;&gt;1),1,IF(AND('Tela de entrada'!$N$12='Contrato Flexível Prioridade'!A776,'Tela de entrada'!$S$15=""),1,2)))))))</f>
        <v>2</v>
      </c>
      <c r="F776">
        <v>1</v>
      </c>
      <c r="G776">
        <v>31</v>
      </c>
      <c r="H776">
        <v>1</v>
      </c>
      <c r="I776" s="1">
        <f>INDEX('Tela de entrada'!$C$20:$C$763,MATCH(G776,'Tela de entrada'!$B$20:$B$763,0),1)</f>
        <v>5</v>
      </c>
      <c r="J776">
        <v>0</v>
      </c>
      <c r="K776">
        <f t="shared" si="82"/>
        <v>5</v>
      </c>
      <c r="L776" s="1">
        <f>SUMIFS('Contrato Flexível Percentual'!$R$2:$R$745,'Contrato Flexível Percentual'!$C$2:$C$745,'Contrato Flexível Prioridade'!F776,'Contrato Flexível Percentual'!$D$2:$D$745,'Contrato Flexível Prioridade'!G776)+SUMIFS('Contrato Firme'!N$2:N$745,'Contrato Firme'!$C$2:$C$745,'Contrato Flexível Prioridade'!F776,'Contrato Flexível Percentual'!$D$2:$D$745,'Contrato Flexível Prioridade'!G776)+'Tela de entrada'!$O$13+'Tela de entrada'!$S$13</f>
        <v>4.7836603258165944</v>
      </c>
      <c r="M776" s="1">
        <f t="shared" si="83"/>
        <v>0.21633967418340561</v>
      </c>
      <c r="N776" s="1">
        <f>IF(D776=1,'Tela de entrada'!$O$14-'Tela de entrada'!$O$13,'Tela de entrada'!$S$14-'Tela de entrada'!$S$13)</f>
        <v>10</v>
      </c>
      <c r="O776" s="1">
        <f t="shared" si="84"/>
        <v>0</v>
      </c>
      <c r="P776" s="1">
        <f t="shared" si="85"/>
        <v>0</v>
      </c>
      <c r="Q776" s="1">
        <f>IF(D776=1,'Tela de entrada'!$O$13+P776,'Tela de entrada'!$S$13+P776)</f>
        <v>0</v>
      </c>
    </row>
    <row r="777" spans="1:17" x14ac:dyDescent="0.25">
      <c r="A777" t="str">
        <f t="shared" si="80"/>
        <v>Contrato 2</v>
      </c>
      <c r="B777" t="str">
        <f t="shared" si="81"/>
        <v>Contrato 232</v>
      </c>
      <c r="C777">
        <v>1</v>
      </c>
      <c r="D777">
        <v>2</v>
      </c>
      <c r="E777">
        <f>IF(AND(A777='Tela de entrada'!$R$12,'Tela de entrada'!$S$15=1),1,IF(AND(A777='Tela de entrada'!$R$12,'Tela de entrada'!$S$15="",'Tela de entrada'!$O$15=2),1,IF(AND('Tela de entrada'!$R$12='Contrato Flexível Prioridade'!A777,'Tela de entrada'!$S$15="",'Tela de entrada'!$O$15=""),2,IF(AND(A777='Tela de entrada'!$N$12,'Tela de entrada'!$O$15=1),1,IF(AND('Tela de entrada'!$N$12='Contrato Flexível Prioridade'!A777,'Tela de entrada'!$O$15=2),2,IF(AND('Tela de entrada'!$N$12='Contrato Flexível Prioridade'!A777,'Tela de entrada'!$O$15="",'Tela de entrada'!$S$15&lt;&gt;1),1,IF(AND('Tela de entrada'!$N$12='Contrato Flexível Prioridade'!A777,'Tela de entrada'!$S$15=""),1,2)))))))</f>
        <v>2</v>
      </c>
      <c r="F777">
        <v>1</v>
      </c>
      <c r="G777">
        <v>32</v>
      </c>
      <c r="H777">
        <v>1</v>
      </c>
      <c r="I777" s="1">
        <f>INDEX('Tela de entrada'!$C$20:$C$763,MATCH(G777,'Tela de entrada'!$B$20:$B$763,0),1)</f>
        <v>32</v>
      </c>
      <c r="J777">
        <v>0</v>
      </c>
      <c r="K777">
        <f t="shared" si="82"/>
        <v>32</v>
      </c>
      <c r="L777" s="1">
        <f>SUMIFS('Contrato Flexível Percentual'!$R$2:$R$745,'Contrato Flexível Percentual'!$C$2:$C$745,'Contrato Flexível Prioridade'!F777,'Contrato Flexível Percentual'!$D$2:$D$745,'Contrato Flexível Prioridade'!G777)+SUMIFS('Contrato Firme'!N$2:N$745,'Contrato Firme'!$C$2:$C$745,'Contrato Flexível Prioridade'!F777,'Contrato Flexível Percentual'!$D$2:$D$745,'Contrato Flexível Prioridade'!G777)+'Tela de entrada'!$O$13+'Tela de entrada'!$S$13</f>
        <v>18.50618436406068</v>
      </c>
      <c r="M777" s="1">
        <f t="shared" si="83"/>
        <v>13.49381563593932</v>
      </c>
      <c r="N777" s="1">
        <f>IF(D777=1,'Tela de entrada'!$O$14-'Tela de entrada'!$O$13,'Tela de entrada'!$S$14-'Tela de entrada'!$S$13)</f>
        <v>10</v>
      </c>
      <c r="O777" s="1">
        <f t="shared" si="84"/>
        <v>0</v>
      </c>
      <c r="P777" s="1">
        <f t="shared" si="85"/>
        <v>0</v>
      </c>
      <c r="Q777" s="1">
        <f>IF(D777=1,'Tela de entrada'!$O$13+P777,'Tela de entrada'!$S$13+P777)</f>
        <v>0</v>
      </c>
    </row>
    <row r="778" spans="1:17" x14ac:dyDescent="0.25">
      <c r="A778" t="str">
        <f t="shared" si="80"/>
        <v>Contrato 2</v>
      </c>
      <c r="B778" t="str">
        <f t="shared" si="81"/>
        <v>Contrato 233</v>
      </c>
      <c r="C778">
        <v>1</v>
      </c>
      <c r="D778">
        <v>2</v>
      </c>
      <c r="E778">
        <f>IF(AND(A778='Tela de entrada'!$R$12,'Tela de entrada'!$S$15=1),1,IF(AND(A778='Tela de entrada'!$R$12,'Tela de entrada'!$S$15="",'Tela de entrada'!$O$15=2),1,IF(AND('Tela de entrada'!$R$12='Contrato Flexível Prioridade'!A778,'Tela de entrada'!$S$15="",'Tela de entrada'!$O$15=""),2,IF(AND(A778='Tela de entrada'!$N$12,'Tela de entrada'!$O$15=1),1,IF(AND('Tela de entrada'!$N$12='Contrato Flexível Prioridade'!A778,'Tela de entrada'!$O$15=2),2,IF(AND('Tela de entrada'!$N$12='Contrato Flexível Prioridade'!A778,'Tela de entrada'!$O$15="",'Tela de entrada'!$S$15&lt;&gt;1),1,IF(AND('Tela de entrada'!$N$12='Contrato Flexível Prioridade'!A778,'Tela de entrada'!$S$15=""),1,2)))))))</f>
        <v>2</v>
      </c>
      <c r="F778">
        <v>1</v>
      </c>
      <c r="G778">
        <v>33</v>
      </c>
      <c r="H778">
        <v>1</v>
      </c>
      <c r="I778" s="1">
        <f>INDEX('Tela de entrada'!$C$20:$C$763,MATCH(G778,'Tela de entrada'!$B$20:$B$763,0),1)</f>
        <v>14</v>
      </c>
      <c r="J778">
        <v>0</v>
      </c>
      <c r="K778">
        <f t="shared" si="82"/>
        <v>14</v>
      </c>
      <c r="L778" s="1">
        <f>SUMIFS('Contrato Flexível Percentual'!$R$2:$R$745,'Contrato Flexível Percentual'!$C$2:$C$745,'Contrato Flexível Prioridade'!F778,'Contrato Flexível Percentual'!$D$2:$D$745,'Contrato Flexível Prioridade'!G778)+SUMIFS('Contrato Firme'!N$2:N$745,'Contrato Firme'!$C$2:$C$745,'Contrato Flexível Prioridade'!F778,'Contrato Flexível Percentual'!$D$2:$D$745,'Contrato Flexível Prioridade'!G778)+'Tela de entrada'!$O$13+'Tela de entrada'!$S$13</f>
        <v>8.6474668258663421</v>
      </c>
      <c r="M778" s="1">
        <f t="shared" si="83"/>
        <v>5.3525331741336579</v>
      </c>
      <c r="N778" s="1">
        <f>IF(D778=1,'Tela de entrada'!$O$14-'Tela de entrada'!$O$13,'Tela de entrada'!$S$14-'Tela de entrada'!$S$13)</f>
        <v>10</v>
      </c>
      <c r="O778" s="1">
        <f t="shared" si="84"/>
        <v>0</v>
      </c>
      <c r="P778" s="1">
        <f t="shared" si="85"/>
        <v>0</v>
      </c>
      <c r="Q778" s="1">
        <f>IF(D778=1,'Tela de entrada'!$O$13+P778,'Tela de entrada'!$S$13+P778)</f>
        <v>0</v>
      </c>
    </row>
    <row r="779" spans="1:17" x14ac:dyDescent="0.25">
      <c r="A779" t="str">
        <f t="shared" si="80"/>
        <v>Contrato 2</v>
      </c>
      <c r="B779" t="str">
        <f t="shared" si="81"/>
        <v>Contrato 234</v>
      </c>
      <c r="C779">
        <v>1</v>
      </c>
      <c r="D779">
        <v>2</v>
      </c>
      <c r="E779">
        <f>IF(AND(A779='Tela de entrada'!$R$12,'Tela de entrada'!$S$15=1),1,IF(AND(A779='Tela de entrada'!$R$12,'Tela de entrada'!$S$15="",'Tela de entrada'!$O$15=2),1,IF(AND('Tela de entrada'!$R$12='Contrato Flexível Prioridade'!A779,'Tela de entrada'!$S$15="",'Tela de entrada'!$O$15=""),2,IF(AND(A779='Tela de entrada'!$N$12,'Tela de entrada'!$O$15=1),1,IF(AND('Tela de entrada'!$N$12='Contrato Flexível Prioridade'!A779,'Tela de entrada'!$O$15=2),2,IF(AND('Tela de entrada'!$N$12='Contrato Flexível Prioridade'!A779,'Tela de entrada'!$O$15="",'Tela de entrada'!$S$15&lt;&gt;1),1,IF(AND('Tela de entrada'!$N$12='Contrato Flexível Prioridade'!A779,'Tela de entrada'!$S$15=""),1,2)))))))</f>
        <v>2</v>
      </c>
      <c r="F779">
        <v>1</v>
      </c>
      <c r="G779">
        <v>34</v>
      </c>
      <c r="H779">
        <v>1</v>
      </c>
      <c r="I779" s="1">
        <f>INDEX('Tela de entrada'!$C$20:$C$763,MATCH(G779,'Tela de entrada'!$B$20:$B$763,0),1)</f>
        <v>18</v>
      </c>
      <c r="J779">
        <v>0</v>
      </c>
      <c r="K779">
        <f t="shared" si="82"/>
        <v>18</v>
      </c>
      <c r="L779" s="1">
        <f>SUMIFS('Contrato Flexível Percentual'!$R$2:$R$745,'Contrato Flexível Percentual'!$C$2:$C$745,'Contrato Flexível Prioridade'!F779,'Contrato Flexível Percentual'!$D$2:$D$745,'Contrato Flexível Prioridade'!G779)+SUMIFS('Contrato Firme'!N$2:N$745,'Contrato Firme'!$C$2:$C$745,'Contrato Flexível Prioridade'!F779,'Contrato Flexível Percentual'!$D$2:$D$745,'Contrato Flexível Prioridade'!G779)+'Tela de entrada'!$O$13+'Tela de entrada'!$S$13</f>
        <v>10.838292945465083</v>
      </c>
      <c r="M779" s="1">
        <f t="shared" si="83"/>
        <v>7.1617070545349168</v>
      </c>
      <c r="N779" s="1">
        <f>IF(D779=1,'Tela de entrada'!$O$14-'Tela de entrada'!$O$13,'Tela de entrada'!$S$14-'Tela de entrada'!$S$13)</f>
        <v>10</v>
      </c>
      <c r="O779" s="1">
        <f t="shared" si="84"/>
        <v>0</v>
      </c>
      <c r="P779" s="1">
        <f t="shared" si="85"/>
        <v>0</v>
      </c>
      <c r="Q779" s="1">
        <f>IF(D779=1,'Tela de entrada'!$O$13+P779,'Tela de entrada'!$S$13+P779)</f>
        <v>0</v>
      </c>
    </row>
    <row r="780" spans="1:17" x14ac:dyDescent="0.25">
      <c r="A780" t="str">
        <f t="shared" si="80"/>
        <v>Contrato 2</v>
      </c>
      <c r="B780" t="str">
        <f t="shared" si="81"/>
        <v>Contrato 235</v>
      </c>
      <c r="C780">
        <v>1</v>
      </c>
      <c r="D780">
        <v>2</v>
      </c>
      <c r="E780">
        <f>IF(AND(A780='Tela de entrada'!$R$12,'Tela de entrada'!$S$15=1),1,IF(AND(A780='Tela de entrada'!$R$12,'Tela de entrada'!$S$15="",'Tela de entrada'!$O$15=2),1,IF(AND('Tela de entrada'!$R$12='Contrato Flexível Prioridade'!A780,'Tela de entrada'!$S$15="",'Tela de entrada'!$O$15=""),2,IF(AND(A780='Tela de entrada'!$N$12,'Tela de entrada'!$O$15=1),1,IF(AND('Tela de entrada'!$N$12='Contrato Flexível Prioridade'!A780,'Tela de entrada'!$O$15=2),2,IF(AND('Tela de entrada'!$N$12='Contrato Flexível Prioridade'!A780,'Tela de entrada'!$O$15="",'Tela de entrada'!$S$15&lt;&gt;1),1,IF(AND('Tela de entrada'!$N$12='Contrato Flexível Prioridade'!A780,'Tela de entrada'!$S$15=""),1,2)))))))</f>
        <v>2</v>
      </c>
      <c r="F780">
        <v>1</v>
      </c>
      <c r="G780">
        <v>35</v>
      </c>
      <c r="H780">
        <v>1</v>
      </c>
      <c r="I780" s="1">
        <f>INDEX('Tela de entrada'!$C$20:$C$763,MATCH(G780,'Tela de entrada'!$B$20:$B$763,0),1)</f>
        <v>31</v>
      </c>
      <c r="J780">
        <v>0</v>
      </c>
      <c r="K780">
        <f t="shared" si="82"/>
        <v>31</v>
      </c>
      <c r="L780" s="1">
        <f>SUMIFS('Contrato Flexível Percentual'!$R$2:$R$745,'Contrato Flexível Percentual'!$C$2:$C$745,'Contrato Flexível Prioridade'!F780,'Contrato Flexível Percentual'!$D$2:$D$745,'Contrato Flexível Prioridade'!G780)+SUMIFS('Contrato Firme'!N$2:N$745,'Contrato Firme'!$C$2:$C$745,'Contrato Flexível Prioridade'!F780,'Contrato Flexível Percentual'!$D$2:$D$745,'Contrato Flexível Prioridade'!G780)+'Tela de entrada'!$O$13+'Tela de entrada'!$S$13</f>
        <v>17.958477834160995</v>
      </c>
      <c r="M780" s="1">
        <f t="shared" si="83"/>
        <v>13.041522165839005</v>
      </c>
      <c r="N780" s="1">
        <f>IF(D780=1,'Tela de entrada'!$O$14-'Tela de entrada'!$O$13,'Tela de entrada'!$S$14-'Tela de entrada'!$S$13)</f>
        <v>10</v>
      </c>
      <c r="O780" s="1">
        <f t="shared" si="84"/>
        <v>0</v>
      </c>
      <c r="P780" s="1">
        <f t="shared" si="85"/>
        <v>0</v>
      </c>
      <c r="Q780" s="1">
        <f>IF(D780=1,'Tela de entrada'!$O$13+P780,'Tela de entrada'!$S$13+P780)</f>
        <v>0</v>
      </c>
    </row>
    <row r="781" spans="1:17" x14ac:dyDescent="0.25">
      <c r="A781" t="str">
        <f t="shared" si="80"/>
        <v>Contrato 2</v>
      </c>
      <c r="B781" t="str">
        <f t="shared" si="81"/>
        <v>Contrato 236</v>
      </c>
      <c r="C781">
        <v>1</v>
      </c>
      <c r="D781">
        <v>2</v>
      </c>
      <c r="E781">
        <f>IF(AND(A781='Tela de entrada'!$R$12,'Tela de entrada'!$S$15=1),1,IF(AND(A781='Tela de entrada'!$R$12,'Tela de entrada'!$S$15="",'Tela de entrada'!$O$15=2),1,IF(AND('Tela de entrada'!$R$12='Contrato Flexível Prioridade'!A781,'Tela de entrada'!$S$15="",'Tela de entrada'!$O$15=""),2,IF(AND(A781='Tela de entrada'!$N$12,'Tela de entrada'!$O$15=1),1,IF(AND('Tela de entrada'!$N$12='Contrato Flexível Prioridade'!A781,'Tela de entrada'!$O$15=2),2,IF(AND('Tela de entrada'!$N$12='Contrato Flexível Prioridade'!A781,'Tela de entrada'!$O$15="",'Tela de entrada'!$S$15&lt;&gt;1),1,IF(AND('Tela de entrada'!$N$12='Contrato Flexível Prioridade'!A781,'Tela de entrada'!$S$15=""),1,2)))))))</f>
        <v>2</v>
      </c>
      <c r="F781">
        <v>1</v>
      </c>
      <c r="G781">
        <v>36</v>
      </c>
      <c r="H781">
        <v>1</v>
      </c>
      <c r="I781" s="1">
        <f>INDEX('Tela de entrada'!$C$20:$C$763,MATCH(G781,'Tela de entrada'!$B$20:$B$763,0),1)</f>
        <v>8</v>
      </c>
      <c r="J781">
        <v>0</v>
      </c>
      <c r="K781">
        <f t="shared" si="82"/>
        <v>8</v>
      </c>
      <c r="L781" s="1">
        <f>SUMIFS('Contrato Flexível Percentual'!$R$2:$R$745,'Contrato Flexível Percentual'!$C$2:$C$745,'Contrato Flexível Prioridade'!F781,'Contrato Flexível Percentual'!$D$2:$D$745,'Contrato Flexível Prioridade'!G781)+SUMIFS('Contrato Firme'!N$2:N$745,'Contrato Firme'!$C$2:$C$745,'Contrato Flexível Prioridade'!F781,'Contrato Flexível Percentual'!$D$2:$D$745,'Contrato Flexível Prioridade'!G781)+'Tela de entrada'!$O$13+'Tela de entrada'!$S$13</f>
        <v>5.3836603258165949</v>
      </c>
      <c r="M781" s="1">
        <f t="shared" si="83"/>
        <v>2.6163396741834051</v>
      </c>
      <c r="N781" s="1">
        <f>IF(D781=1,'Tela de entrada'!$O$14-'Tela de entrada'!$O$13,'Tela de entrada'!$S$14-'Tela de entrada'!$S$13)</f>
        <v>10</v>
      </c>
      <c r="O781" s="1">
        <f t="shared" si="84"/>
        <v>0</v>
      </c>
      <c r="P781" s="1">
        <f t="shared" si="85"/>
        <v>0</v>
      </c>
      <c r="Q781" s="1">
        <f>IF(D781=1,'Tela de entrada'!$O$13+P781,'Tela de entrada'!$S$13+P781)</f>
        <v>0</v>
      </c>
    </row>
    <row r="782" spans="1:17" x14ac:dyDescent="0.25">
      <c r="A782" t="str">
        <f t="shared" si="80"/>
        <v>Contrato 2</v>
      </c>
      <c r="B782" t="str">
        <f t="shared" si="81"/>
        <v>Contrato 237</v>
      </c>
      <c r="C782">
        <v>1</v>
      </c>
      <c r="D782">
        <v>2</v>
      </c>
      <c r="E782">
        <f>IF(AND(A782='Tela de entrada'!$R$12,'Tela de entrada'!$S$15=1),1,IF(AND(A782='Tela de entrada'!$R$12,'Tela de entrada'!$S$15="",'Tela de entrada'!$O$15=2),1,IF(AND('Tela de entrada'!$R$12='Contrato Flexível Prioridade'!A782,'Tela de entrada'!$S$15="",'Tela de entrada'!$O$15=""),2,IF(AND(A782='Tela de entrada'!$N$12,'Tela de entrada'!$O$15=1),1,IF(AND('Tela de entrada'!$N$12='Contrato Flexível Prioridade'!A782,'Tela de entrada'!$O$15=2),2,IF(AND('Tela de entrada'!$N$12='Contrato Flexível Prioridade'!A782,'Tela de entrada'!$O$15="",'Tela de entrada'!$S$15&lt;&gt;1),1,IF(AND('Tela de entrada'!$N$12='Contrato Flexível Prioridade'!A782,'Tela de entrada'!$S$15=""),1,2)))))))</f>
        <v>2</v>
      </c>
      <c r="F782">
        <v>1</v>
      </c>
      <c r="G782">
        <v>37</v>
      </c>
      <c r="H782">
        <v>1</v>
      </c>
      <c r="I782" s="1">
        <f>INDEX('Tela de entrada'!$C$20:$C$763,MATCH(G782,'Tela de entrada'!$B$20:$B$763,0),1)</f>
        <v>38</v>
      </c>
      <c r="J782">
        <v>0</v>
      </c>
      <c r="K782">
        <f t="shared" si="82"/>
        <v>38</v>
      </c>
      <c r="L782" s="1">
        <f>SUMIFS('Contrato Flexível Percentual'!$R$2:$R$745,'Contrato Flexível Percentual'!$C$2:$C$745,'Contrato Flexível Prioridade'!F782,'Contrato Flexível Percentual'!$D$2:$D$745,'Contrato Flexível Prioridade'!G782)+SUMIFS('Contrato Firme'!N$2:N$745,'Contrato Firme'!$C$2:$C$745,'Contrato Flexível Prioridade'!F782,'Contrato Flexível Percentual'!$D$2:$D$745,'Contrato Flexível Prioridade'!G782)+'Tela de entrada'!$O$13+'Tela de entrada'!$S$13</f>
        <v>21.792423543458796</v>
      </c>
      <c r="M782" s="1">
        <f t="shared" si="83"/>
        <v>16.207576456541204</v>
      </c>
      <c r="N782" s="1">
        <f>IF(D782=1,'Tela de entrada'!$O$14-'Tela de entrada'!$O$13,'Tela de entrada'!$S$14-'Tela de entrada'!$S$13)</f>
        <v>10</v>
      </c>
      <c r="O782" s="1">
        <f t="shared" si="84"/>
        <v>1.2075764565412044</v>
      </c>
      <c r="P782" s="1">
        <f t="shared" si="85"/>
        <v>1.2075764565412044</v>
      </c>
      <c r="Q782" s="1">
        <f>IF(D782=1,'Tela de entrada'!$O$13+P782,'Tela de entrada'!$S$13+P782)</f>
        <v>1.2075764565412044</v>
      </c>
    </row>
    <row r="783" spans="1:17" x14ac:dyDescent="0.25">
      <c r="A783" t="str">
        <f t="shared" si="80"/>
        <v>Contrato 2</v>
      </c>
      <c r="B783" t="str">
        <f t="shared" si="81"/>
        <v>Contrato 238</v>
      </c>
      <c r="C783">
        <v>1</v>
      </c>
      <c r="D783">
        <v>2</v>
      </c>
      <c r="E783">
        <f>IF(AND(A783='Tela de entrada'!$R$12,'Tela de entrada'!$S$15=1),1,IF(AND(A783='Tela de entrada'!$R$12,'Tela de entrada'!$S$15="",'Tela de entrada'!$O$15=2),1,IF(AND('Tela de entrada'!$R$12='Contrato Flexível Prioridade'!A783,'Tela de entrada'!$S$15="",'Tela de entrada'!$O$15=""),2,IF(AND(A783='Tela de entrada'!$N$12,'Tela de entrada'!$O$15=1),1,IF(AND('Tela de entrada'!$N$12='Contrato Flexível Prioridade'!A783,'Tela de entrada'!$O$15=2),2,IF(AND('Tela de entrada'!$N$12='Contrato Flexível Prioridade'!A783,'Tela de entrada'!$O$15="",'Tela de entrada'!$S$15&lt;&gt;1),1,IF(AND('Tela de entrada'!$N$12='Contrato Flexível Prioridade'!A783,'Tela de entrada'!$S$15=""),1,2)))))))</f>
        <v>2</v>
      </c>
      <c r="F783">
        <v>1</v>
      </c>
      <c r="G783">
        <v>38</v>
      </c>
      <c r="H783">
        <v>1</v>
      </c>
      <c r="I783" s="1">
        <f>INDEX('Tela de entrada'!$C$20:$C$763,MATCH(G783,'Tela de entrada'!$B$20:$B$763,0),1)</f>
        <v>26</v>
      </c>
      <c r="J783">
        <v>0</v>
      </c>
      <c r="K783">
        <f t="shared" si="82"/>
        <v>26</v>
      </c>
      <c r="L783" s="1">
        <f>SUMIFS('Contrato Flexível Percentual'!$R$2:$R$745,'Contrato Flexível Percentual'!$C$2:$C$745,'Contrato Flexível Prioridade'!F783,'Contrato Flexível Percentual'!$D$2:$D$745,'Contrato Flexível Prioridade'!G783)+SUMIFS('Contrato Firme'!N$2:N$745,'Contrato Firme'!$C$2:$C$745,'Contrato Flexível Prioridade'!F783,'Contrato Flexível Percentual'!$D$2:$D$745,'Contrato Flexível Prioridade'!G783)+'Tela de entrada'!$O$13+'Tela de entrada'!$S$13</f>
        <v>15.219945184662567</v>
      </c>
      <c r="M783" s="1">
        <f t="shared" si="83"/>
        <v>10.780054815337433</v>
      </c>
      <c r="N783" s="1">
        <f>IF(D783=1,'Tela de entrada'!$O$14-'Tela de entrada'!$O$13,'Tela de entrada'!$S$14-'Tela de entrada'!$S$13)</f>
        <v>10</v>
      </c>
      <c r="O783" s="1">
        <f t="shared" si="84"/>
        <v>0</v>
      </c>
      <c r="P783" s="1">
        <f t="shared" si="85"/>
        <v>0</v>
      </c>
      <c r="Q783" s="1">
        <f>IF(D783=1,'Tela de entrada'!$O$13+P783,'Tela de entrada'!$S$13+P783)</f>
        <v>0</v>
      </c>
    </row>
    <row r="784" spans="1:17" x14ac:dyDescent="0.25">
      <c r="A784" t="str">
        <f t="shared" si="80"/>
        <v>Contrato 2</v>
      </c>
      <c r="B784" t="str">
        <f t="shared" si="81"/>
        <v>Contrato 239</v>
      </c>
      <c r="C784">
        <v>1</v>
      </c>
      <c r="D784">
        <v>2</v>
      </c>
      <c r="E784">
        <f>IF(AND(A784='Tela de entrada'!$R$12,'Tela de entrada'!$S$15=1),1,IF(AND(A784='Tela de entrada'!$R$12,'Tela de entrada'!$S$15="",'Tela de entrada'!$O$15=2),1,IF(AND('Tela de entrada'!$R$12='Contrato Flexível Prioridade'!A784,'Tela de entrada'!$S$15="",'Tela de entrada'!$O$15=""),2,IF(AND(A784='Tela de entrada'!$N$12,'Tela de entrada'!$O$15=1),1,IF(AND('Tela de entrada'!$N$12='Contrato Flexível Prioridade'!A784,'Tela de entrada'!$O$15=2),2,IF(AND('Tela de entrada'!$N$12='Contrato Flexível Prioridade'!A784,'Tela de entrada'!$O$15="",'Tela de entrada'!$S$15&lt;&gt;1),1,IF(AND('Tela de entrada'!$N$12='Contrato Flexível Prioridade'!A784,'Tela de entrada'!$S$15=""),1,2)))))))</f>
        <v>2</v>
      </c>
      <c r="F784">
        <v>1</v>
      </c>
      <c r="G784">
        <v>39</v>
      </c>
      <c r="H784">
        <v>1</v>
      </c>
      <c r="I784" s="1">
        <f>INDEX('Tela de entrada'!$C$20:$C$763,MATCH(G784,'Tela de entrada'!$B$20:$B$763,0),1)</f>
        <v>49</v>
      </c>
      <c r="J784">
        <v>0</v>
      </c>
      <c r="K784">
        <f t="shared" si="82"/>
        <v>49</v>
      </c>
      <c r="L784" s="1">
        <f>SUMIFS('Contrato Flexível Percentual'!$R$2:$R$745,'Contrato Flexível Percentual'!$C$2:$C$745,'Contrato Flexível Prioridade'!F784,'Contrato Flexível Percentual'!$D$2:$D$745,'Contrato Flexível Prioridade'!G784)+SUMIFS('Contrato Firme'!N$2:N$745,'Contrato Firme'!$C$2:$C$745,'Contrato Flexível Prioridade'!F784,'Contrato Flexível Percentual'!$D$2:$D$745,'Contrato Flexível Prioridade'!G784)+'Tela de entrada'!$O$13+'Tela de entrada'!$S$13</f>
        <v>24.799999999999997</v>
      </c>
      <c r="M784" s="1">
        <f t="shared" si="83"/>
        <v>24.200000000000003</v>
      </c>
      <c r="N784" s="1">
        <f>IF(D784=1,'Tela de entrada'!$O$14-'Tela de entrada'!$O$13,'Tela de entrada'!$S$14-'Tela de entrada'!$S$13)</f>
        <v>10</v>
      </c>
      <c r="O784" s="1">
        <f t="shared" si="84"/>
        <v>9.2000000000000028</v>
      </c>
      <c r="P784" s="1">
        <f t="shared" si="85"/>
        <v>9.2000000000000028</v>
      </c>
      <c r="Q784" s="1">
        <f>IF(D784=1,'Tela de entrada'!$O$13+P784,'Tela de entrada'!$S$13+P784)</f>
        <v>9.2000000000000028</v>
      </c>
    </row>
    <row r="785" spans="1:17" x14ac:dyDescent="0.25">
      <c r="A785" t="str">
        <f t="shared" si="80"/>
        <v>Contrato 2</v>
      </c>
      <c r="B785" t="str">
        <f t="shared" si="81"/>
        <v>Contrato 240</v>
      </c>
      <c r="C785">
        <v>1</v>
      </c>
      <c r="D785">
        <v>2</v>
      </c>
      <c r="E785">
        <f>IF(AND(A785='Tela de entrada'!$R$12,'Tela de entrada'!$S$15=1),1,IF(AND(A785='Tela de entrada'!$R$12,'Tela de entrada'!$S$15="",'Tela de entrada'!$O$15=2),1,IF(AND('Tela de entrada'!$R$12='Contrato Flexível Prioridade'!A785,'Tela de entrada'!$S$15="",'Tela de entrada'!$O$15=""),2,IF(AND(A785='Tela de entrada'!$N$12,'Tela de entrada'!$O$15=1),1,IF(AND('Tela de entrada'!$N$12='Contrato Flexível Prioridade'!A785,'Tela de entrada'!$O$15=2),2,IF(AND('Tela de entrada'!$N$12='Contrato Flexível Prioridade'!A785,'Tela de entrada'!$O$15="",'Tela de entrada'!$S$15&lt;&gt;1),1,IF(AND('Tela de entrada'!$N$12='Contrato Flexível Prioridade'!A785,'Tela de entrada'!$S$15=""),1,2)))))))</f>
        <v>2</v>
      </c>
      <c r="F785">
        <v>1</v>
      </c>
      <c r="G785">
        <v>40</v>
      </c>
      <c r="H785">
        <v>1</v>
      </c>
      <c r="I785" s="1">
        <f>INDEX('Tela de entrada'!$C$20:$C$763,MATCH(G785,'Tela de entrada'!$B$20:$B$763,0),1)</f>
        <v>44</v>
      </c>
      <c r="J785">
        <v>0</v>
      </c>
      <c r="K785">
        <f t="shared" si="82"/>
        <v>44</v>
      </c>
      <c r="L785" s="1">
        <f>SUMIFS('Contrato Flexível Percentual'!$R$2:$R$745,'Contrato Flexível Percentual'!$C$2:$C$745,'Contrato Flexível Prioridade'!F785,'Contrato Flexível Percentual'!$D$2:$D$745,'Contrato Flexível Prioridade'!G785)+SUMIFS('Contrato Firme'!N$2:N$745,'Contrato Firme'!$C$2:$C$745,'Contrato Flexível Prioridade'!F785,'Contrato Flexível Percentual'!$D$2:$D$745,'Contrato Flexível Prioridade'!G785)+'Tela de entrada'!$O$13+'Tela de entrada'!$S$13</f>
        <v>23.8</v>
      </c>
      <c r="M785" s="1">
        <f t="shared" si="83"/>
        <v>20.2</v>
      </c>
      <c r="N785" s="1">
        <f>IF(D785=1,'Tela de entrada'!$O$14-'Tela de entrada'!$O$13,'Tela de entrada'!$S$14-'Tela de entrada'!$S$13)</f>
        <v>10</v>
      </c>
      <c r="O785" s="1">
        <f t="shared" si="84"/>
        <v>5.1999999999999993</v>
      </c>
      <c r="P785" s="1">
        <f t="shared" si="85"/>
        <v>5.1999999999999993</v>
      </c>
      <c r="Q785" s="1">
        <f>IF(D785=1,'Tela de entrada'!$O$13+P785,'Tela de entrada'!$S$13+P785)</f>
        <v>5.1999999999999993</v>
      </c>
    </row>
    <row r="786" spans="1:17" x14ac:dyDescent="0.25">
      <c r="A786" t="str">
        <f t="shared" si="80"/>
        <v>Contrato 2</v>
      </c>
      <c r="B786" t="str">
        <f t="shared" si="81"/>
        <v>Contrato 241</v>
      </c>
      <c r="C786">
        <v>1</v>
      </c>
      <c r="D786">
        <v>2</v>
      </c>
      <c r="E786">
        <f>IF(AND(A786='Tela de entrada'!$R$12,'Tela de entrada'!$S$15=1),1,IF(AND(A786='Tela de entrada'!$R$12,'Tela de entrada'!$S$15="",'Tela de entrada'!$O$15=2),1,IF(AND('Tela de entrada'!$R$12='Contrato Flexível Prioridade'!A786,'Tela de entrada'!$S$15="",'Tela de entrada'!$O$15=""),2,IF(AND(A786='Tela de entrada'!$N$12,'Tela de entrada'!$O$15=1),1,IF(AND('Tela de entrada'!$N$12='Contrato Flexível Prioridade'!A786,'Tela de entrada'!$O$15=2),2,IF(AND('Tela de entrada'!$N$12='Contrato Flexível Prioridade'!A786,'Tela de entrada'!$O$15="",'Tela de entrada'!$S$15&lt;&gt;1),1,IF(AND('Tela de entrada'!$N$12='Contrato Flexível Prioridade'!A786,'Tela de entrada'!$S$15=""),1,2)))))))</f>
        <v>2</v>
      </c>
      <c r="F786">
        <v>1</v>
      </c>
      <c r="G786">
        <v>41</v>
      </c>
      <c r="H786">
        <v>1</v>
      </c>
      <c r="I786" s="1">
        <f>INDEX('Tela de entrada'!$C$20:$C$763,MATCH(G786,'Tela de entrada'!$B$20:$B$763,0),1)</f>
        <v>26</v>
      </c>
      <c r="J786">
        <v>0</v>
      </c>
      <c r="K786">
        <f t="shared" si="82"/>
        <v>26</v>
      </c>
      <c r="L786" s="1">
        <f>SUMIFS('Contrato Flexível Percentual'!$R$2:$R$745,'Contrato Flexível Percentual'!$C$2:$C$745,'Contrato Flexível Prioridade'!F786,'Contrato Flexível Percentual'!$D$2:$D$745,'Contrato Flexível Prioridade'!G786)+SUMIFS('Contrato Firme'!N$2:N$745,'Contrato Firme'!$C$2:$C$745,'Contrato Flexível Prioridade'!F786,'Contrato Flexível Percentual'!$D$2:$D$745,'Contrato Flexível Prioridade'!G786)+'Tela de entrada'!$O$13+'Tela de entrada'!$S$13</f>
        <v>15.219945184662567</v>
      </c>
      <c r="M786" s="1">
        <f t="shared" si="83"/>
        <v>10.780054815337433</v>
      </c>
      <c r="N786" s="1">
        <f>IF(D786=1,'Tela de entrada'!$O$14-'Tela de entrada'!$O$13,'Tela de entrada'!$S$14-'Tela de entrada'!$S$13)</f>
        <v>10</v>
      </c>
      <c r="O786" s="1">
        <f t="shared" si="84"/>
        <v>0</v>
      </c>
      <c r="P786" s="1">
        <f t="shared" si="85"/>
        <v>0</v>
      </c>
      <c r="Q786" s="1">
        <f>IF(D786=1,'Tela de entrada'!$O$13+P786,'Tela de entrada'!$S$13+P786)</f>
        <v>0</v>
      </c>
    </row>
    <row r="787" spans="1:17" x14ac:dyDescent="0.25">
      <c r="A787" t="str">
        <f t="shared" si="80"/>
        <v>Contrato 2</v>
      </c>
      <c r="B787" t="str">
        <f t="shared" si="81"/>
        <v>Contrato 242</v>
      </c>
      <c r="C787">
        <v>1</v>
      </c>
      <c r="D787">
        <v>2</v>
      </c>
      <c r="E787">
        <f>IF(AND(A787='Tela de entrada'!$R$12,'Tela de entrada'!$S$15=1),1,IF(AND(A787='Tela de entrada'!$R$12,'Tela de entrada'!$S$15="",'Tela de entrada'!$O$15=2),1,IF(AND('Tela de entrada'!$R$12='Contrato Flexível Prioridade'!A787,'Tela de entrada'!$S$15="",'Tela de entrada'!$O$15=""),2,IF(AND(A787='Tela de entrada'!$N$12,'Tela de entrada'!$O$15=1),1,IF(AND('Tela de entrada'!$N$12='Contrato Flexível Prioridade'!A787,'Tela de entrada'!$O$15=2),2,IF(AND('Tela de entrada'!$N$12='Contrato Flexível Prioridade'!A787,'Tela de entrada'!$O$15="",'Tela de entrada'!$S$15&lt;&gt;1),1,IF(AND('Tela de entrada'!$N$12='Contrato Flexível Prioridade'!A787,'Tela de entrada'!$S$15=""),1,2)))))))</f>
        <v>2</v>
      </c>
      <c r="F787">
        <v>1</v>
      </c>
      <c r="G787">
        <v>42</v>
      </c>
      <c r="H787">
        <v>1</v>
      </c>
      <c r="I787" s="1">
        <f>INDEX('Tela de entrada'!$C$20:$C$763,MATCH(G787,'Tela de entrada'!$B$20:$B$763,0),1)</f>
        <v>27</v>
      </c>
      <c r="J787">
        <v>0</v>
      </c>
      <c r="K787">
        <f t="shared" si="82"/>
        <v>27</v>
      </c>
      <c r="L787" s="1">
        <f>SUMIFS('Contrato Flexível Percentual'!$R$2:$R$745,'Contrato Flexível Percentual'!$C$2:$C$745,'Contrato Flexível Prioridade'!F787,'Contrato Flexível Percentual'!$D$2:$D$745,'Contrato Flexível Prioridade'!G787)+SUMIFS('Contrato Firme'!N$2:N$745,'Contrato Firme'!$C$2:$C$745,'Contrato Flexível Prioridade'!F787,'Contrato Flexível Percentual'!$D$2:$D$745,'Contrato Flexível Prioridade'!G787)+'Tela de entrada'!$O$13+'Tela de entrada'!$S$13</f>
        <v>15.767651714562254</v>
      </c>
      <c r="M787" s="1">
        <f t="shared" si="83"/>
        <v>11.232348285437746</v>
      </c>
      <c r="N787" s="1">
        <f>IF(D787=1,'Tela de entrada'!$O$14-'Tela de entrada'!$O$13,'Tela de entrada'!$S$14-'Tela de entrada'!$S$13)</f>
        <v>10</v>
      </c>
      <c r="O787" s="1">
        <f t="shared" si="84"/>
        <v>0</v>
      </c>
      <c r="P787" s="1">
        <f t="shared" si="85"/>
        <v>0</v>
      </c>
      <c r="Q787" s="1">
        <f>IF(D787=1,'Tela de entrada'!$O$13+P787,'Tela de entrada'!$S$13+P787)</f>
        <v>0</v>
      </c>
    </row>
    <row r="788" spans="1:17" x14ac:dyDescent="0.25">
      <c r="A788" t="str">
        <f t="shared" si="80"/>
        <v>Contrato 2</v>
      </c>
      <c r="B788" t="str">
        <f t="shared" si="81"/>
        <v>Contrato 243</v>
      </c>
      <c r="C788">
        <v>1</v>
      </c>
      <c r="D788">
        <v>2</v>
      </c>
      <c r="E788">
        <f>IF(AND(A788='Tela de entrada'!$R$12,'Tela de entrada'!$S$15=1),1,IF(AND(A788='Tela de entrada'!$R$12,'Tela de entrada'!$S$15="",'Tela de entrada'!$O$15=2),1,IF(AND('Tela de entrada'!$R$12='Contrato Flexível Prioridade'!A788,'Tela de entrada'!$S$15="",'Tela de entrada'!$O$15=""),2,IF(AND(A788='Tela de entrada'!$N$12,'Tela de entrada'!$O$15=1),1,IF(AND('Tela de entrada'!$N$12='Contrato Flexível Prioridade'!A788,'Tela de entrada'!$O$15=2),2,IF(AND('Tela de entrada'!$N$12='Contrato Flexível Prioridade'!A788,'Tela de entrada'!$O$15="",'Tela de entrada'!$S$15&lt;&gt;1),1,IF(AND('Tela de entrada'!$N$12='Contrato Flexível Prioridade'!A788,'Tela de entrada'!$S$15=""),1,2)))))))</f>
        <v>2</v>
      </c>
      <c r="F788">
        <v>1</v>
      </c>
      <c r="G788">
        <v>43</v>
      </c>
      <c r="H788">
        <v>1</v>
      </c>
      <c r="I788" s="1">
        <f>INDEX('Tela de entrada'!$C$20:$C$763,MATCH(G788,'Tela de entrada'!$B$20:$B$763,0),1)</f>
        <v>6</v>
      </c>
      <c r="J788">
        <v>0</v>
      </c>
      <c r="K788">
        <f t="shared" si="82"/>
        <v>6</v>
      </c>
      <c r="L788" s="1">
        <f>SUMIFS('Contrato Flexível Percentual'!$R$2:$R$745,'Contrato Flexível Percentual'!$C$2:$C$745,'Contrato Flexível Prioridade'!F788,'Contrato Flexível Percentual'!$D$2:$D$745,'Contrato Flexível Prioridade'!G788)+SUMIFS('Contrato Firme'!N$2:N$745,'Contrato Firme'!$C$2:$C$745,'Contrato Flexível Prioridade'!F788,'Contrato Flexível Percentual'!$D$2:$D$745,'Contrato Flexível Prioridade'!G788)+'Tela de entrada'!$O$13+'Tela de entrada'!$S$13</f>
        <v>4.9836603258165946</v>
      </c>
      <c r="M788" s="1">
        <f t="shared" si="83"/>
        <v>1.0163396741834054</v>
      </c>
      <c r="N788" s="1">
        <f>IF(D788=1,'Tela de entrada'!$O$14-'Tela de entrada'!$O$13,'Tela de entrada'!$S$14-'Tela de entrada'!$S$13)</f>
        <v>10</v>
      </c>
      <c r="O788" s="1">
        <f t="shared" si="84"/>
        <v>0</v>
      </c>
      <c r="P788" s="1">
        <f t="shared" si="85"/>
        <v>0</v>
      </c>
      <c r="Q788" s="1">
        <f>IF(D788=1,'Tela de entrada'!$O$13+P788,'Tela de entrada'!$S$13+P788)</f>
        <v>0</v>
      </c>
    </row>
    <row r="789" spans="1:17" x14ac:dyDescent="0.25">
      <c r="A789" t="str">
        <f t="shared" si="80"/>
        <v>Contrato 2</v>
      </c>
      <c r="B789" t="str">
        <f t="shared" si="81"/>
        <v>Contrato 244</v>
      </c>
      <c r="C789">
        <v>1</v>
      </c>
      <c r="D789">
        <v>2</v>
      </c>
      <c r="E789">
        <f>IF(AND(A789='Tela de entrada'!$R$12,'Tela de entrada'!$S$15=1),1,IF(AND(A789='Tela de entrada'!$R$12,'Tela de entrada'!$S$15="",'Tela de entrada'!$O$15=2),1,IF(AND('Tela de entrada'!$R$12='Contrato Flexível Prioridade'!A789,'Tela de entrada'!$S$15="",'Tela de entrada'!$O$15=""),2,IF(AND(A789='Tela de entrada'!$N$12,'Tela de entrada'!$O$15=1),1,IF(AND('Tela de entrada'!$N$12='Contrato Flexível Prioridade'!A789,'Tela de entrada'!$O$15=2),2,IF(AND('Tela de entrada'!$N$12='Contrato Flexível Prioridade'!A789,'Tela de entrada'!$O$15="",'Tela de entrada'!$S$15&lt;&gt;1),1,IF(AND('Tela de entrada'!$N$12='Contrato Flexível Prioridade'!A789,'Tela de entrada'!$S$15=""),1,2)))))))</f>
        <v>2</v>
      </c>
      <c r="F789">
        <v>1</v>
      </c>
      <c r="G789">
        <v>44</v>
      </c>
      <c r="H789">
        <v>1</v>
      </c>
      <c r="I789" s="1">
        <f>INDEX('Tela de entrada'!$C$20:$C$763,MATCH(G789,'Tela de entrada'!$B$20:$B$763,0),1)</f>
        <v>34</v>
      </c>
      <c r="J789">
        <v>0</v>
      </c>
      <c r="K789">
        <f t="shared" si="82"/>
        <v>34</v>
      </c>
      <c r="L789" s="1">
        <f>SUMIFS('Contrato Flexível Percentual'!$R$2:$R$745,'Contrato Flexível Percentual'!$C$2:$C$745,'Contrato Flexível Prioridade'!F789,'Contrato Flexível Percentual'!$D$2:$D$745,'Contrato Flexível Prioridade'!G789)+SUMIFS('Contrato Firme'!N$2:N$745,'Contrato Firme'!$C$2:$C$745,'Contrato Flexível Prioridade'!F789,'Contrato Flexível Percentual'!$D$2:$D$745,'Contrato Flexível Prioridade'!G789)+'Tela de entrada'!$O$13+'Tela de entrada'!$S$13</f>
        <v>19.601597423860053</v>
      </c>
      <c r="M789" s="1">
        <f t="shared" si="83"/>
        <v>14.398402576139947</v>
      </c>
      <c r="N789" s="1">
        <f>IF(D789=1,'Tela de entrada'!$O$14-'Tela de entrada'!$O$13,'Tela de entrada'!$S$14-'Tela de entrada'!$S$13)</f>
        <v>10</v>
      </c>
      <c r="O789" s="1">
        <f t="shared" si="84"/>
        <v>0</v>
      </c>
      <c r="P789" s="1">
        <f t="shared" si="85"/>
        <v>0</v>
      </c>
      <c r="Q789" s="1">
        <f>IF(D789=1,'Tela de entrada'!$O$13+P789,'Tela de entrada'!$S$13+P789)</f>
        <v>0</v>
      </c>
    </row>
    <row r="790" spans="1:17" x14ac:dyDescent="0.25">
      <c r="A790" t="str">
        <f t="shared" si="80"/>
        <v>Contrato 2</v>
      </c>
      <c r="B790" t="str">
        <f t="shared" si="81"/>
        <v>Contrato 245</v>
      </c>
      <c r="C790">
        <v>1</v>
      </c>
      <c r="D790">
        <v>2</v>
      </c>
      <c r="E790">
        <f>IF(AND(A790='Tela de entrada'!$R$12,'Tela de entrada'!$S$15=1),1,IF(AND(A790='Tela de entrada'!$R$12,'Tela de entrada'!$S$15="",'Tela de entrada'!$O$15=2),1,IF(AND('Tela de entrada'!$R$12='Contrato Flexível Prioridade'!A790,'Tela de entrada'!$S$15="",'Tela de entrada'!$O$15=""),2,IF(AND(A790='Tela de entrada'!$N$12,'Tela de entrada'!$O$15=1),1,IF(AND('Tela de entrada'!$N$12='Contrato Flexível Prioridade'!A790,'Tela de entrada'!$O$15=2),2,IF(AND('Tela de entrada'!$N$12='Contrato Flexível Prioridade'!A790,'Tela de entrada'!$O$15="",'Tela de entrada'!$S$15&lt;&gt;1),1,IF(AND('Tela de entrada'!$N$12='Contrato Flexível Prioridade'!A790,'Tela de entrada'!$S$15=""),1,2)))))))</f>
        <v>2</v>
      </c>
      <c r="F790">
        <v>1</v>
      </c>
      <c r="G790">
        <v>45</v>
      </c>
      <c r="H790">
        <v>1</v>
      </c>
      <c r="I790" s="1">
        <f>INDEX('Tela de entrada'!$C$20:$C$763,MATCH(G790,'Tela de entrada'!$B$20:$B$763,0),1)</f>
        <v>23</v>
      </c>
      <c r="J790">
        <v>0</v>
      </c>
      <c r="K790">
        <f t="shared" si="82"/>
        <v>23</v>
      </c>
      <c r="L790" s="1">
        <f>SUMIFS('Contrato Flexível Percentual'!$R$2:$R$745,'Contrato Flexível Percentual'!$C$2:$C$745,'Contrato Flexível Prioridade'!F790,'Contrato Flexível Percentual'!$D$2:$D$745,'Contrato Flexível Prioridade'!G790)+SUMIFS('Contrato Firme'!N$2:N$745,'Contrato Firme'!$C$2:$C$745,'Contrato Flexível Prioridade'!F790,'Contrato Flexível Percentual'!$D$2:$D$745,'Contrato Flexível Prioridade'!G790)+'Tela de entrada'!$O$13+'Tela de entrada'!$S$13</f>
        <v>13.576825594963511</v>
      </c>
      <c r="M790" s="1">
        <f t="shared" si="83"/>
        <v>9.4231744050364892</v>
      </c>
      <c r="N790" s="1">
        <f>IF(D790=1,'Tela de entrada'!$O$14-'Tela de entrada'!$O$13,'Tela de entrada'!$S$14-'Tela de entrada'!$S$13)</f>
        <v>10</v>
      </c>
      <c r="O790" s="1">
        <f t="shared" si="84"/>
        <v>0</v>
      </c>
      <c r="P790" s="1">
        <f t="shared" si="85"/>
        <v>0</v>
      </c>
      <c r="Q790" s="1">
        <f>IF(D790=1,'Tela de entrada'!$O$13+P790,'Tela de entrada'!$S$13+P790)</f>
        <v>0</v>
      </c>
    </row>
    <row r="791" spans="1:17" x14ac:dyDescent="0.25">
      <c r="A791" t="str">
        <f t="shared" si="80"/>
        <v>Contrato 2</v>
      </c>
      <c r="B791" t="str">
        <f t="shared" si="81"/>
        <v>Contrato 246</v>
      </c>
      <c r="C791">
        <v>1</v>
      </c>
      <c r="D791">
        <v>2</v>
      </c>
      <c r="E791">
        <f>IF(AND(A791='Tela de entrada'!$R$12,'Tela de entrada'!$S$15=1),1,IF(AND(A791='Tela de entrada'!$R$12,'Tela de entrada'!$S$15="",'Tela de entrada'!$O$15=2),1,IF(AND('Tela de entrada'!$R$12='Contrato Flexível Prioridade'!A791,'Tela de entrada'!$S$15="",'Tela de entrada'!$O$15=""),2,IF(AND(A791='Tela de entrada'!$N$12,'Tela de entrada'!$O$15=1),1,IF(AND('Tela de entrada'!$N$12='Contrato Flexível Prioridade'!A791,'Tela de entrada'!$O$15=2),2,IF(AND('Tela de entrada'!$N$12='Contrato Flexível Prioridade'!A791,'Tela de entrada'!$O$15="",'Tela de entrada'!$S$15&lt;&gt;1),1,IF(AND('Tela de entrada'!$N$12='Contrato Flexível Prioridade'!A791,'Tela de entrada'!$S$15=""),1,2)))))))</f>
        <v>2</v>
      </c>
      <c r="F791">
        <v>1</v>
      </c>
      <c r="G791">
        <v>46</v>
      </c>
      <c r="H791">
        <v>1</v>
      </c>
      <c r="I791" s="1">
        <f>INDEX('Tela de entrada'!$C$20:$C$763,MATCH(G791,'Tela de entrada'!$B$20:$B$763,0),1)</f>
        <v>16</v>
      </c>
      <c r="J791">
        <v>0</v>
      </c>
      <c r="K791">
        <f t="shared" si="82"/>
        <v>16</v>
      </c>
      <c r="L791" s="1">
        <f>SUMIFS('Contrato Flexível Percentual'!$R$2:$R$745,'Contrato Flexível Percentual'!$C$2:$C$745,'Contrato Flexível Prioridade'!F791,'Contrato Flexível Percentual'!$D$2:$D$745,'Contrato Flexível Prioridade'!G791)+SUMIFS('Contrato Firme'!N$2:N$745,'Contrato Firme'!$C$2:$C$745,'Contrato Flexível Prioridade'!F791,'Contrato Flexível Percentual'!$D$2:$D$745,'Contrato Flexível Prioridade'!G791)+'Tela de entrada'!$O$13+'Tela de entrada'!$S$13</f>
        <v>9.7428798856657117</v>
      </c>
      <c r="M791" s="1">
        <f t="shared" si="83"/>
        <v>6.2571201143342883</v>
      </c>
      <c r="N791" s="1">
        <f>IF(D791=1,'Tela de entrada'!$O$14-'Tela de entrada'!$O$13,'Tela de entrada'!$S$14-'Tela de entrada'!$S$13)</f>
        <v>10</v>
      </c>
      <c r="O791" s="1">
        <f t="shared" si="84"/>
        <v>0</v>
      </c>
      <c r="P791" s="1">
        <f t="shared" si="85"/>
        <v>0</v>
      </c>
      <c r="Q791" s="1">
        <f>IF(D791=1,'Tela de entrada'!$O$13+P791,'Tela de entrada'!$S$13+P791)</f>
        <v>0</v>
      </c>
    </row>
    <row r="792" spans="1:17" x14ac:dyDescent="0.25">
      <c r="A792" t="str">
        <f t="shared" si="80"/>
        <v>Contrato 2</v>
      </c>
      <c r="B792" t="str">
        <f t="shared" si="81"/>
        <v>Contrato 247</v>
      </c>
      <c r="C792">
        <v>1</v>
      </c>
      <c r="D792">
        <v>2</v>
      </c>
      <c r="E792">
        <f>IF(AND(A792='Tela de entrada'!$R$12,'Tela de entrada'!$S$15=1),1,IF(AND(A792='Tela de entrada'!$R$12,'Tela de entrada'!$S$15="",'Tela de entrada'!$O$15=2),1,IF(AND('Tela de entrada'!$R$12='Contrato Flexível Prioridade'!A792,'Tela de entrada'!$S$15="",'Tela de entrada'!$O$15=""),2,IF(AND(A792='Tela de entrada'!$N$12,'Tela de entrada'!$O$15=1),1,IF(AND('Tela de entrada'!$N$12='Contrato Flexível Prioridade'!A792,'Tela de entrada'!$O$15=2),2,IF(AND('Tela de entrada'!$N$12='Contrato Flexível Prioridade'!A792,'Tela de entrada'!$O$15="",'Tela de entrada'!$S$15&lt;&gt;1),1,IF(AND('Tela de entrada'!$N$12='Contrato Flexível Prioridade'!A792,'Tela de entrada'!$S$15=""),1,2)))))))</f>
        <v>2</v>
      </c>
      <c r="F792">
        <v>1</v>
      </c>
      <c r="G792">
        <v>47</v>
      </c>
      <c r="H792">
        <v>1</v>
      </c>
      <c r="I792" s="1">
        <f>INDEX('Tela de entrada'!$C$20:$C$763,MATCH(G792,'Tela de entrada'!$B$20:$B$763,0),1)</f>
        <v>49</v>
      </c>
      <c r="J792">
        <v>0</v>
      </c>
      <c r="K792">
        <f t="shared" si="82"/>
        <v>49</v>
      </c>
      <c r="L792" s="1">
        <f>SUMIFS('Contrato Flexível Percentual'!$R$2:$R$745,'Contrato Flexível Percentual'!$C$2:$C$745,'Contrato Flexível Prioridade'!F792,'Contrato Flexível Percentual'!$D$2:$D$745,'Contrato Flexível Prioridade'!G792)+SUMIFS('Contrato Firme'!N$2:N$745,'Contrato Firme'!$C$2:$C$745,'Contrato Flexível Prioridade'!F792,'Contrato Flexível Percentual'!$D$2:$D$745,'Contrato Flexível Prioridade'!G792)+'Tela de entrada'!$O$13+'Tela de entrada'!$S$13</f>
        <v>24.799999999999997</v>
      </c>
      <c r="M792" s="1">
        <f t="shared" si="83"/>
        <v>24.200000000000003</v>
      </c>
      <c r="N792" s="1">
        <f>IF(D792=1,'Tela de entrada'!$O$14-'Tela de entrada'!$O$13,'Tela de entrada'!$S$14-'Tela de entrada'!$S$13)</f>
        <v>10</v>
      </c>
      <c r="O792" s="1">
        <f t="shared" si="84"/>
        <v>9.2000000000000028</v>
      </c>
      <c r="P792" s="1">
        <f t="shared" si="85"/>
        <v>9.2000000000000028</v>
      </c>
      <c r="Q792" s="1">
        <f>IF(D792=1,'Tela de entrada'!$O$13+P792,'Tela de entrada'!$S$13+P792)</f>
        <v>9.2000000000000028</v>
      </c>
    </row>
    <row r="793" spans="1:17" x14ac:dyDescent="0.25">
      <c r="A793" t="str">
        <f t="shared" si="80"/>
        <v>Contrato 2</v>
      </c>
      <c r="B793" t="str">
        <f t="shared" si="81"/>
        <v>Contrato 248</v>
      </c>
      <c r="C793">
        <v>1</v>
      </c>
      <c r="D793">
        <v>2</v>
      </c>
      <c r="E793">
        <f>IF(AND(A793='Tela de entrada'!$R$12,'Tela de entrada'!$S$15=1),1,IF(AND(A793='Tela de entrada'!$R$12,'Tela de entrada'!$S$15="",'Tela de entrada'!$O$15=2),1,IF(AND('Tela de entrada'!$R$12='Contrato Flexível Prioridade'!A793,'Tela de entrada'!$S$15="",'Tela de entrada'!$O$15=""),2,IF(AND(A793='Tela de entrada'!$N$12,'Tela de entrada'!$O$15=1),1,IF(AND('Tela de entrada'!$N$12='Contrato Flexível Prioridade'!A793,'Tela de entrada'!$O$15=2),2,IF(AND('Tela de entrada'!$N$12='Contrato Flexível Prioridade'!A793,'Tela de entrada'!$O$15="",'Tela de entrada'!$S$15&lt;&gt;1),1,IF(AND('Tela de entrada'!$N$12='Contrato Flexível Prioridade'!A793,'Tela de entrada'!$S$15=""),1,2)))))))</f>
        <v>2</v>
      </c>
      <c r="F793">
        <v>1</v>
      </c>
      <c r="G793">
        <v>48</v>
      </c>
      <c r="H793">
        <v>1</v>
      </c>
      <c r="I793" s="1">
        <f>INDEX('Tela de entrada'!$C$20:$C$763,MATCH(G793,'Tela de entrada'!$B$20:$B$763,0),1)</f>
        <v>8</v>
      </c>
      <c r="J793">
        <v>0</v>
      </c>
      <c r="K793">
        <f t="shared" si="82"/>
        <v>8</v>
      </c>
      <c r="L793" s="1">
        <f>SUMIFS('Contrato Flexível Percentual'!$R$2:$R$745,'Contrato Flexível Percentual'!$C$2:$C$745,'Contrato Flexível Prioridade'!F793,'Contrato Flexível Percentual'!$D$2:$D$745,'Contrato Flexível Prioridade'!G793)+SUMIFS('Contrato Firme'!N$2:N$745,'Contrato Firme'!$C$2:$C$745,'Contrato Flexível Prioridade'!F793,'Contrato Flexível Percentual'!$D$2:$D$745,'Contrato Flexível Prioridade'!G793)+'Tela de entrada'!$O$13+'Tela de entrada'!$S$13</f>
        <v>5.3836603258165949</v>
      </c>
      <c r="M793" s="1">
        <f t="shared" si="83"/>
        <v>2.6163396741834051</v>
      </c>
      <c r="N793" s="1">
        <f>IF(D793=1,'Tela de entrada'!$O$14-'Tela de entrada'!$O$13,'Tela de entrada'!$S$14-'Tela de entrada'!$S$13)</f>
        <v>10</v>
      </c>
      <c r="O793" s="1">
        <f t="shared" si="84"/>
        <v>0</v>
      </c>
      <c r="P793" s="1">
        <f t="shared" si="85"/>
        <v>0</v>
      </c>
      <c r="Q793" s="1">
        <f>IF(D793=1,'Tela de entrada'!$O$13+P793,'Tela de entrada'!$S$13+P793)</f>
        <v>0</v>
      </c>
    </row>
    <row r="794" spans="1:17" x14ac:dyDescent="0.25">
      <c r="A794" t="str">
        <f t="shared" si="80"/>
        <v>Contrato 2</v>
      </c>
      <c r="B794" t="str">
        <f t="shared" si="81"/>
        <v>Contrato 249</v>
      </c>
      <c r="C794">
        <v>1</v>
      </c>
      <c r="D794">
        <v>2</v>
      </c>
      <c r="E794">
        <f>IF(AND(A794='Tela de entrada'!$R$12,'Tela de entrada'!$S$15=1),1,IF(AND(A794='Tela de entrada'!$R$12,'Tela de entrada'!$S$15="",'Tela de entrada'!$O$15=2),1,IF(AND('Tela de entrada'!$R$12='Contrato Flexível Prioridade'!A794,'Tela de entrada'!$S$15="",'Tela de entrada'!$O$15=""),2,IF(AND(A794='Tela de entrada'!$N$12,'Tela de entrada'!$O$15=1),1,IF(AND('Tela de entrada'!$N$12='Contrato Flexível Prioridade'!A794,'Tela de entrada'!$O$15=2),2,IF(AND('Tela de entrada'!$N$12='Contrato Flexível Prioridade'!A794,'Tela de entrada'!$O$15="",'Tela de entrada'!$S$15&lt;&gt;1),1,IF(AND('Tela de entrada'!$N$12='Contrato Flexível Prioridade'!A794,'Tela de entrada'!$S$15=""),1,2)))))))</f>
        <v>2</v>
      </c>
      <c r="F794">
        <v>1</v>
      </c>
      <c r="G794">
        <v>49</v>
      </c>
      <c r="H794">
        <v>1</v>
      </c>
      <c r="I794" s="1">
        <f>INDEX('Tela de entrada'!$C$20:$C$763,MATCH(G794,'Tela de entrada'!$B$20:$B$763,0),1)</f>
        <v>7</v>
      </c>
      <c r="J794">
        <v>0</v>
      </c>
      <c r="K794">
        <f t="shared" si="82"/>
        <v>7</v>
      </c>
      <c r="L794" s="1">
        <f>SUMIFS('Contrato Flexível Percentual'!$R$2:$R$745,'Contrato Flexível Percentual'!$C$2:$C$745,'Contrato Flexível Prioridade'!F794,'Contrato Flexível Percentual'!$D$2:$D$745,'Contrato Flexível Prioridade'!G794)+SUMIFS('Contrato Firme'!N$2:N$745,'Contrato Firme'!$C$2:$C$745,'Contrato Flexível Prioridade'!F794,'Contrato Flexível Percentual'!$D$2:$D$745,'Contrato Flexível Prioridade'!G794)+'Tela de entrada'!$O$13+'Tela de entrada'!$S$13</f>
        <v>5.1836603258165947</v>
      </c>
      <c r="M794" s="1">
        <f t="shared" si="83"/>
        <v>1.8163396741834053</v>
      </c>
      <c r="N794" s="1">
        <f>IF(D794=1,'Tela de entrada'!$O$14-'Tela de entrada'!$O$13,'Tela de entrada'!$S$14-'Tela de entrada'!$S$13)</f>
        <v>10</v>
      </c>
      <c r="O794" s="1">
        <f t="shared" si="84"/>
        <v>0</v>
      </c>
      <c r="P794" s="1">
        <f t="shared" si="85"/>
        <v>0</v>
      </c>
      <c r="Q794" s="1">
        <f>IF(D794=1,'Tela de entrada'!$O$13+P794,'Tela de entrada'!$S$13+P794)</f>
        <v>0</v>
      </c>
    </row>
    <row r="795" spans="1:17" x14ac:dyDescent="0.25">
      <c r="A795" t="str">
        <f t="shared" si="80"/>
        <v>Contrato 2</v>
      </c>
      <c r="B795" t="str">
        <f t="shared" si="81"/>
        <v>Contrato 250</v>
      </c>
      <c r="C795">
        <v>1</v>
      </c>
      <c r="D795">
        <v>2</v>
      </c>
      <c r="E795">
        <f>IF(AND(A795='Tela de entrada'!$R$12,'Tela de entrada'!$S$15=1),1,IF(AND(A795='Tela de entrada'!$R$12,'Tela de entrada'!$S$15="",'Tela de entrada'!$O$15=2),1,IF(AND('Tela de entrada'!$R$12='Contrato Flexível Prioridade'!A795,'Tela de entrada'!$S$15="",'Tela de entrada'!$O$15=""),2,IF(AND(A795='Tela de entrada'!$N$12,'Tela de entrada'!$O$15=1),1,IF(AND('Tela de entrada'!$N$12='Contrato Flexível Prioridade'!A795,'Tela de entrada'!$O$15=2),2,IF(AND('Tela de entrada'!$N$12='Contrato Flexível Prioridade'!A795,'Tela de entrada'!$O$15="",'Tela de entrada'!$S$15&lt;&gt;1),1,IF(AND('Tela de entrada'!$N$12='Contrato Flexível Prioridade'!A795,'Tela de entrada'!$S$15=""),1,2)))))))</f>
        <v>2</v>
      </c>
      <c r="F795">
        <v>1</v>
      </c>
      <c r="G795">
        <v>50</v>
      </c>
      <c r="H795">
        <v>1</v>
      </c>
      <c r="I795" s="1">
        <f>INDEX('Tela de entrada'!$C$20:$C$763,MATCH(G795,'Tela de entrada'!$B$20:$B$763,0),1)</f>
        <v>10</v>
      </c>
      <c r="J795">
        <v>0</v>
      </c>
      <c r="K795">
        <f t="shared" si="82"/>
        <v>10</v>
      </c>
      <c r="L795" s="1">
        <f>SUMIFS('Contrato Flexível Percentual'!$R$2:$R$745,'Contrato Flexível Percentual'!$C$2:$C$745,'Contrato Flexível Prioridade'!F795,'Contrato Flexível Percentual'!$D$2:$D$745,'Contrato Flexível Prioridade'!G795)+SUMIFS('Contrato Firme'!N$2:N$745,'Contrato Firme'!$C$2:$C$745,'Contrato Flexível Prioridade'!F795,'Contrato Flexível Percentual'!$D$2:$D$745,'Contrato Flexível Prioridade'!G795)+'Tela de entrada'!$O$13+'Tela de entrada'!$S$13</f>
        <v>6.4566407062675992</v>
      </c>
      <c r="M795" s="1">
        <f t="shared" si="83"/>
        <v>3.5433592937324008</v>
      </c>
      <c r="N795" s="1">
        <f>IF(D795=1,'Tela de entrada'!$O$14-'Tela de entrada'!$O$13,'Tela de entrada'!$S$14-'Tela de entrada'!$S$13)</f>
        <v>10</v>
      </c>
      <c r="O795" s="1">
        <f t="shared" si="84"/>
        <v>0</v>
      </c>
      <c r="P795" s="1">
        <f t="shared" si="85"/>
        <v>0</v>
      </c>
      <c r="Q795" s="1">
        <f>IF(D795=1,'Tela de entrada'!$O$13+P795,'Tela de entrada'!$S$13+P795)</f>
        <v>0</v>
      </c>
    </row>
    <row r="796" spans="1:17" x14ac:dyDescent="0.25">
      <c r="A796" t="str">
        <f t="shared" si="80"/>
        <v>Contrato 2</v>
      </c>
      <c r="B796" t="str">
        <f t="shared" si="81"/>
        <v>Contrato 251</v>
      </c>
      <c r="C796">
        <v>1</v>
      </c>
      <c r="D796">
        <v>2</v>
      </c>
      <c r="E796">
        <f>IF(AND(A796='Tela de entrada'!$R$12,'Tela de entrada'!$S$15=1),1,IF(AND(A796='Tela de entrada'!$R$12,'Tela de entrada'!$S$15="",'Tela de entrada'!$O$15=2),1,IF(AND('Tela de entrada'!$R$12='Contrato Flexível Prioridade'!A796,'Tela de entrada'!$S$15="",'Tela de entrada'!$O$15=""),2,IF(AND(A796='Tela de entrada'!$N$12,'Tela de entrada'!$O$15=1),1,IF(AND('Tela de entrada'!$N$12='Contrato Flexível Prioridade'!A796,'Tela de entrada'!$O$15=2),2,IF(AND('Tela de entrada'!$N$12='Contrato Flexível Prioridade'!A796,'Tela de entrada'!$O$15="",'Tela de entrada'!$S$15&lt;&gt;1),1,IF(AND('Tela de entrada'!$N$12='Contrato Flexível Prioridade'!A796,'Tela de entrada'!$S$15=""),1,2)))))))</f>
        <v>2</v>
      </c>
      <c r="F796">
        <v>1</v>
      </c>
      <c r="G796">
        <v>51</v>
      </c>
      <c r="H796">
        <v>1</v>
      </c>
      <c r="I796" s="1">
        <f>INDEX('Tela de entrada'!$C$20:$C$763,MATCH(G796,'Tela de entrada'!$B$20:$B$763,0),1)</f>
        <v>28</v>
      </c>
      <c r="J796">
        <v>0</v>
      </c>
      <c r="K796">
        <f t="shared" si="82"/>
        <v>28</v>
      </c>
      <c r="L796" s="1">
        <f>SUMIFS('Contrato Flexível Percentual'!$R$2:$R$745,'Contrato Flexível Percentual'!$C$2:$C$745,'Contrato Flexível Prioridade'!F796,'Contrato Flexível Percentual'!$D$2:$D$745,'Contrato Flexível Prioridade'!G796)+SUMIFS('Contrato Firme'!N$2:N$745,'Contrato Firme'!$C$2:$C$745,'Contrato Flexível Prioridade'!F796,'Contrato Flexível Percentual'!$D$2:$D$745,'Contrato Flexível Prioridade'!G796)+'Tela de entrada'!$O$13+'Tela de entrada'!$S$13</f>
        <v>16.31535824446194</v>
      </c>
      <c r="M796" s="1">
        <f t="shared" si="83"/>
        <v>11.68464175553806</v>
      </c>
      <c r="N796" s="1">
        <f>IF(D796=1,'Tela de entrada'!$O$14-'Tela de entrada'!$O$13,'Tela de entrada'!$S$14-'Tela de entrada'!$S$13)</f>
        <v>10</v>
      </c>
      <c r="O796" s="1">
        <f t="shared" si="84"/>
        <v>0</v>
      </c>
      <c r="P796" s="1">
        <f t="shared" si="85"/>
        <v>0</v>
      </c>
      <c r="Q796" s="1">
        <f>IF(D796=1,'Tela de entrada'!$O$13+P796,'Tela de entrada'!$S$13+P796)</f>
        <v>0</v>
      </c>
    </row>
    <row r="797" spans="1:17" x14ac:dyDescent="0.25">
      <c r="A797" t="str">
        <f t="shared" si="80"/>
        <v>Contrato 2</v>
      </c>
      <c r="B797" t="str">
        <f t="shared" si="81"/>
        <v>Contrato 252</v>
      </c>
      <c r="C797">
        <v>1</v>
      </c>
      <c r="D797">
        <v>2</v>
      </c>
      <c r="E797">
        <f>IF(AND(A797='Tela de entrada'!$R$12,'Tela de entrada'!$S$15=1),1,IF(AND(A797='Tela de entrada'!$R$12,'Tela de entrada'!$S$15="",'Tela de entrada'!$O$15=2),1,IF(AND('Tela de entrada'!$R$12='Contrato Flexível Prioridade'!A797,'Tela de entrada'!$S$15="",'Tela de entrada'!$O$15=""),2,IF(AND(A797='Tela de entrada'!$N$12,'Tela de entrada'!$O$15=1),1,IF(AND('Tela de entrada'!$N$12='Contrato Flexível Prioridade'!A797,'Tela de entrada'!$O$15=2),2,IF(AND('Tela de entrada'!$N$12='Contrato Flexível Prioridade'!A797,'Tela de entrada'!$O$15="",'Tela de entrada'!$S$15&lt;&gt;1),1,IF(AND('Tela de entrada'!$N$12='Contrato Flexível Prioridade'!A797,'Tela de entrada'!$S$15=""),1,2)))))))</f>
        <v>2</v>
      </c>
      <c r="F797">
        <v>1</v>
      </c>
      <c r="G797">
        <v>52</v>
      </c>
      <c r="H797">
        <v>1</v>
      </c>
      <c r="I797" s="1">
        <f>INDEX('Tela de entrada'!$C$20:$C$763,MATCH(G797,'Tela de entrada'!$B$20:$B$763,0),1)</f>
        <v>18</v>
      </c>
      <c r="J797">
        <v>0</v>
      </c>
      <c r="K797">
        <f t="shared" si="82"/>
        <v>18</v>
      </c>
      <c r="L797" s="1">
        <f>SUMIFS('Contrato Flexível Percentual'!$R$2:$R$745,'Contrato Flexível Percentual'!$C$2:$C$745,'Contrato Flexível Prioridade'!F797,'Contrato Flexível Percentual'!$D$2:$D$745,'Contrato Flexível Prioridade'!G797)+SUMIFS('Contrato Firme'!N$2:N$745,'Contrato Firme'!$C$2:$C$745,'Contrato Flexível Prioridade'!F797,'Contrato Flexível Percentual'!$D$2:$D$745,'Contrato Flexível Prioridade'!G797)+'Tela de entrada'!$O$13+'Tela de entrada'!$S$13</f>
        <v>10.838292945465083</v>
      </c>
      <c r="M797" s="1">
        <f t="shared" si="83"/>
        <v>7.1617070545349168</v>
      </c>
      <c r="N797" s="1">
        <f>IF(D797=1,'Tela de entrada'!$O$14-'Tela de entrada'!$O$13,'Tela de entrada'!$S$14-'Tela de entrada'!$S$13)</f>
        <v>10</v>
      </c>
      <c r="O797" s="1">
        <f t="shared" si="84"/>
        <v>0</v>
      </c>
      <c r="P797" s="1">
        <f t="shared" si="85"/>
        <v>0</v>
      </c>
      <c r="Q797" s="1">
        <f>IF(D797=1,'Tela de entrada'!$O$13+P797,'Tela de entrada'!$S$13+P797)</f>
        <v>0</v>
      </c>
    </row>
    <row r="798" spans="1:17" x14ac:dyDescent="0.25">
      <c r="A798" t="str">
        <f t="shared" si="80"/>
        <v>Contrato 2</v>
      </c>
      <c r="B798" t="str">
        <f t="shared" si="81"/>
        <v>Contrato 253</v>
      </c>
      <c r="C798">
        <v>1</v>
      </c>
      <c r="D798">
        <v>2</v>
      </c>
      <c r="E798">
        <f>IF(AND(A798='Tela de entrada'!$R$12,'Tela de entrada'!$S$15=1),1,IF(AND(A798='Tela de entrada'!$R$12,'Tela de entrada'!$S$15="",'Tela de entrada'!$O$15=2),1,IF(AND('Tela de entrada'!$R$12='Contrato Flexível Prioridade'!A798,'Tela de entrada'!$S$15="",'Tela de entrada'!$O$15=""),2,IF(AND(A798='Tela de entrada'!$N$12,'Tela de entrada'!$O$15=1),1,IF(AND('Tela de entrada'!$N$12='Contrato Flexível Prioridade'!A798,'Tela de entrada'!$O$15=2),2,IF(AND('Tela de entrada'!$N$12='Contrato Flexível Prioridade'!A798,'Tela de entrada'!$O$15="",'Tela de entrada'!$S$15&lt;&gt;1),1,IF(AND('Tela de entrada'!$N$12='Contrato Flexível Prioridade'!A798,'Tela de entrada'!$S$15=""),1,2)))))))</f>
        <v>2</v>
      </c>
      <c r="F798">
        <v>1</v>
      </c>
      <c r="G798">
        <v>53</v>
      </c>
      <c r="H798">
        <v>1</v>
      </c>
      <c r="I798" s="1">
        <f>INDEX('Tela de entrada'!$C$20:$C$763,MATCH(G798,'Tela de entrada'!$B$20:$B$763,0),1)</f>
        <v>47</v>
      </c>
      <c r="J798">
        <v>0</v>
      </c>
      <c r="K798">
        <f t="shared" si="82"/>
        <v>47</v>
      </c>
      <c r="L798" s="1">
        <f>SUMIFS('Contrato Flexível Percentual'!$R$2:$R$745,'Contrato Flexível Percentual'!$C$2:$C$745,'Contrato Flexível Prioridade'!F798,'Contrato Flexível Percentual'!$D$2:$D$745,'Contrato Flexível Prioridade'!G798)+SUMIFS('Contrato Firme'!N$2:N$745,'Contrato Firme'!$C$2:$C$745,'Contrato Flexível Prioridade'!F798,'Contrato Flexível Percentual'!$D$2:$D$745,'Contrato Flexível Prioridade'!G798)+'Tela de entrada'!$O$13+'Tela de entrada'!$S$13</f>
        <v>24.4</v>
      </c>
      <c r="M798" s="1">
        <f t="shared" si="83"/>
        <v>22.6</v>
      </c>
      <c r="N798" s="1">
        <f>IF(D798=1,'Tela de entrada'!$O$14-'Tela de entrada'!$O$13,'Tela de entrada'!$S$14-'Tela de entrada'!$S$13)</f>
        <v>10</v>
      </c>
      <c r="O798" s="1">
        <f t="shared" si="84"/>
        <v>7.6000000000000014</v>
      </c>
      <c r="P798" s="1">
        <f t="shared" si="85"/>
        <v>7.6000000000000014</v>
      </c>
      <c r="Q798" s="1">
        <f>IF(D798=1,'Tela de entrada'!$O$13+P798,'Tela de entrada'!$S$13+P798)</f>
        <v>7.6000000000000014</v>
      </c>
    </row>
    <row r="799" spans="1:17" x14ac:dyDescent="0.25">
      <c r="A799" t="str">
        <f t="shared" si="80"/>
        <v>Contrato 2</v>
      </c>
      <c r="B799" t="str">
        <f t="shared" si="81"/>
        <v>Contrato 254</v>
      </c>
      <c r="C799">
        <v>1</v>
      </c>
      <c r="D799">
        <v>2</v>
      </c>
      <c r="E799">
        <f>IF(AND(A799='Tela de entrada'!$R$12,'Tela de entrada'!$S$15=1),1,IF(AND(A799='Tela de entrada'!$R$12,'Tela de entrada'!$S$15="",'Tela de entrada'!$O$15=2),1,IF(AND('Tela de entrada'!$R$12='Contrato Flexível Prioridade'!A799,'Tela de entrada'!$S$15="",'Tela de entrada'!$O$15=""),2,IF(AND(A799='Tela de entrada'!$N$12,'Tela de entrada'!$O$15=1),1,IF(AND('Tela de entrada'!$N$12='Contrato Flexível Prioridade'!A799,'Tela de entrada'!$O$15=2),2,IF(AND('Tela de entrada'!$N$12='Contrato Flexível Prioridade'!A799,'Tela de entrada'!$O$15="",'Tela de entrada'!$S$15&lt;&gt;1),1,IF(AND('Tela de entrada'!$N$12='Contrato Flexível Prioridade'!A799,'Tela de entrada'!$S$15=""),1,2)))))))</f>
        <v>2</v>
      </c>
      <c r="F799">
        <v>1</v>
      </c>
      <c r="G799">
        <v>54</v>
      </c>
      <c r="H799">
        <v>1</v>
      </c>
      <c r="I799" s="1">
        <f>INDEX('Tela de entrada'!$C$20:$C$763,MATCH(G799,'Tela de entrada'!$B$20:$B$763,0),1)</f>
        <v>39</v>
      </c>
      <c r="J799">
        <v>0</v>
      </c>
      <c r="K799">
        <f t="shared" si="82"/>
        <v>39</v>
      </c>
      <c r="L799" s="1">
        <f>SUMIFS('Contrato Flexível Percentual'!$R$2:$R$745,'Contrato Flexível Percentual'!$C$2:$C$745,'Contrato Flexível Prioridade'!F799,'Contrato Flexível Percentual'!$D$2:$D$745,'Contrato Flexível Prioridade'!G799)+SUMIFS('Contrato Firme'!N$2:N$745,'Contrato Firme'!$C$2:$C$745,'Contrato Flexível Prioridade'!F799,'Contrato Flexível Percentual'!$D$2:$D$745,'Contrato Flexível Prioridade'!G799)+'Tela de entrada'!$O$13+'Tela de entrada'!$S$13</f>
        <v>22.34013007335848</v>
      </c>
      <c r="M799" s="1">
        <f t="shared" si="83"/>
        <v>16.65986992664152</v>
      </c>
      <c r="N799" s="1">
        <f>IF(D799=1,'Tela de entrada'!$O$14-'Tela de entrada'!$O$13,'Tela de entrada'!$S$14-'Tela de entrada'!$S$13)</f>
        <v>10</v>
      </c>
      <c r="O799" s="1">
        <f t="shared" si="84"/>
        <v>1.6598699266415196</v>
      </c>
      <c r="P799" s="1">
        <f t="shared" si="85"/>
        <v>1.6598699266415196</v>
      </c>
      <c r="Q799" s="1">
        <f>IF(D799=1,'Tela de entrada'!$O$13+P799,'Tela de entrada'!$S$13+P799)</f>
        <v>1.6598699266415196</v>
      </c>
    </row>
    <row r="800" spans="1:17" x14ac:dyDescent="0.25">
      <c r="A800" t="str">
        <f t="shared" si="80"/>
        <v>Contrato 2</v>
      </c>
      <c r="B800" t="str">
        <f t="shared" si="81"/>
        <v>Contrato 255</v>
      </c>
      <c r="C800">
        <v>1</v>
      </c>
      <c r="D800">
        <v>2</v>
      </c>
      <c r="E800">
        <f>IF(AND(A800='Tela de entrada'!$R$12,'Tela de entrada'!$S$15=1),1,IF(AND(A800='Tela de entrada'!$R$12,'Tela de entrada'!$S$15="",'Tela de entrada'!$O$15=2),1,IF(AND('Tela de entrada'!$R$12='Contrato Flexível Prioridade'!A800,'Tela de entrada'!$S$15="",'Tela de entrada'!$O$15=""),2,IF(AND(A800='Tela de entrada'!$N$12,'Tela de entrada'!$O$15=1),1,IF(AND('Tela de entrada'!$N$12='Contrato Flexível Prioridade'!A800,'Tela de entrada'!$O$15=2),2,IF(AND('Tela de entrada'!$N$12='Contrato Flexível Prioridade'!A800,'Tela de entrada'!$O$15="",'Tela de entrada'!$S$15&lt;&gt;1),1,IF(AND('Tela de entrada'!$N$12='Contrato Flexível Prioridade'!A800,'Tela de entrada'!$S$15=""),1,2)))))))</f>
        <v>2</v>
      </c>
      <c r="F800">
        <v>1</v>
      </c>
      <c r="G800">
        <v>55</v>
      </c>
      <c r="H800">
        <v>1</v>
      </c>
      <c r="I800" s="1">
        <f>INDEX('Tela de entrada'!$C$20:$C$763,MATCH(G800,'Tela de entrada'!$B$20:$B$763,0),1)</f>
        <v>35</v>
      </c>
      <c r="J800">
        <v>0</v>
      </c>
      <c r="K800">
        <f t="shared" si="82"/>
        <v>35</v>
      </c>
      <c r="L800" s="1">
        <f>SUMIFS('Contrato Flexível Percentual'!$R$2:$R$745,'Contrato Flexível Percentual'!$C$2:$C$745,'Contrato Flexível Prioridade'!F800,'Contrato Flexível Percentual'!$D$2:$D$745,'Contrato Flexível Prioridade'!G800)+SUMIFS('Contrato Firme'!N$2:N$745,'Contrato Firme'!$C$2:$C$745,'Contrato Flexível Prioridade'!F800,'Contrato Flexível Percentual'!$D$2:$D$745,'Contrato Flexível Prioridade'!G800)+'Tela de entrada'!$O$13+'Tela de entrada'!$S$13</f>
        <v>20.149303953759738</v>
      </c>
      <c r="M800" s="1">
        <f t="shared" si="83"/>
        <v>14.850696046240262</v>
      </c>
      <c r="N800" s="1">
        <f>IF(D800=1,'Tela de entrada'!$O$14-'Tela de entrada'!$O$13,'Tela de entrada'!$S$14-'Tela de entrada'!$S$13)</f>
        <v>10</v>
      </c>
      <c r="O800" s="1">
        <f t="shared" si="84"/>
        <v>0</v>
      </c>
      <c r="P800" s="1">
        <f t="shared" si="85"/>
        <v>0</v>
      </c>
      <c r="Q800" s="1">
        <f>IF(D800=1,'Tela de entrada'!$O$13+P800,'Tela de entrada'!$S$13+P800)</f>
        <v>0</v>
      </c>
    </row>
    <row r="801" spans="1:17" x14ac:dyDescent="0.25">
      <c r="A801" t="str">
        <f t="shared" si="80"/>
        <v>Contrato 2</v>
      </c>
      <c r="B801" t="str">
        <f t="shared" si="81"/>
        <v>Contrato 256</v>
      </c>
      <c r="C801">
        <v>1</v>
      </c>
      <c r="D801">
        <v>2</v>
      </c>
      <c r="E801">
        <f>IF(AND(A801='Tela de entrada'!$R$12,'Tela de entrada'!$S$15=1),1,IF(AND(A801='Tela de entrada'!$R$12,'Tela de entrada'!$S$15="",'Tela de entrada'!$O$15=2),1,IF(AND('Tela de entrada'!$R$12='Contrato Flexível Prioridade'!A801,'Tela de entrada'!$S$15="",'Tela de entrada'!$O$15=""),2,IF(AND(A801='Tela de entrada'!$N$12,'Tela de entrada'!$O$15=1),1,IF(AND('Tela de entrada'!$N$12='Contrato Flexível Prioridade'!A801,'Tela de entrada'!$O$15=2),2,IF(AND('Tela de entrada'!$N$12='Contrato Flexível Prioridade'!A801,'Tela de entrada'!$O$15="",'Tela de entrada'!$S$15&lt;&gt;1),1,IF(AND('Tela de entrada'!$N$12='Contrato Flexível Prioridade'!A801,'Tela de entrada'!$S$15=""),1,2)))))))</f>
        <v>2</v>
      </c>
      <c r="F801">
        <v>1</v>
      </c>
      <c r="G801">
        <v>56</v>
      </c>
      <c r="H801">
        <v>1</v>
      </c>
      <c r="I801" s="1">
        <f>INDEX('Tela de entrada'!$C$20:$C$763,MATCH(G801,'Tela de entrada'!$B$20:$B$763,0),1)</f>
        <v>20</v>
      </c>
      <c r="J801">
        <v>0</v>
      </c>
      <c r="K801">
        <f t="shared" si="82"/>
        <v>20</v>
      </c>
      <c r="L801" s="1">
        <f>SUMIFS('Contrato Flexível Percentual'!$R$2:$R$745,'Contrato Flexível Percentual'!$C$2:$C$745,'Contrato Flexível Prioridade'!F801,'Contrato Flexível Percentual'!$D$2:$D$745,'Contrato Flexível Prioridade'!G801)+SUMIFS('Contrato Firme'!N$2:N$745,'Contrato Firme'!$C$2:$C$745,'Contrato Flexível Prioridade'!F801,'Contrato Flexível Percentual'!$D$2:$D$745,'Contrato Flexível Prioridade'!G801)+'Tela de entrada'!$O$13+'Tela de entrada'!$S$13</f>
        <v>11.933706005264455</v>
      </c>
      <c r="M801" s="1">
        <f t="shared" si="83"/>
        <v>8.0662939947355454</v>
      </c>
      <c r="N801" s="1">
        <f>IF(D801=1,'Tela de entrada'!$O$14-'Tela de entrada'!$O$13,'Tela de entrada'!$S$14-'Tela de entrada'!$S$13)</f>
        <v>10</v>
      </c>
      <c r="O801" s="1">
        <f t="shared" si="84"/>
        <v>0</v>
      </c>
      <c r="P801" s="1">
        <f t="shared" si="85"/>
        <v>0</v>
      </c>
      <c r="Q801" s="1">
        <f>IF(D801=1,'Tela de entrada'!$O$13+P801,'Tela de entrada'!$S$13+P801)</f>
        <v>0</v>
      </c>
    </row>
    <row r="802" spans="1:17" x14ac:dyDescent="0.25">
      <c r="A802" t="str">
        <f t="shared" si="80"/>
        <v>Contrato 2</v>
      </c>
      <c r="B802" t="str">
        <f t="shared" si="81"/>
        <v>Contrato 257</v>
      </c>
      <c r="C802">
        <v>1</v>
      </c>
      <c r="D802">
        <v>2</v>
      </c>
      <c r="E802">
        <f>IF(AND(A802='Tela de entrada'!$R$12,'Tela de entrada'!$S$15=1),1,IF(AND(A802='Tela de entrada'!$R$12,'Tela de entrada'!$S$15="",'Tela de entrada'!$O$15=2),1,IF(AND('Tela de entrada'!$R$12='Contrato Flexível Prioridade'!A802,'Tela de entrada'!$S$15="",'Tela de entrada'!$O$15=""),2,IF(AND(A802='Tela de entrada'!$N$12,'Tela de entrada'!$O$15=1),1,IF(AND('Tela de entrada'!$N$12='Contrato Flexível Prioridade'!A802,'Tela de entrada'!$O$15=2),2,IF(AND('Tela de entrada'!$N$12='Contrato Flexível Prioridade'!A802,'Tela de entrada'!$O$15="",'Tela de entrada'!$S$15&lt;&gt;1),1,IF(AND('Tela de entrada'!$N$12='Contrato Flexível Prioridade'!A802,'Tela de entrada'!$S$15=""),1,2)))))))</f>
        <v>2</v>
      </c>
      <c r="F802">
        <v>1</v>
      </c>
      <c r="G802">
        <v>57</v>
      </c>
      <c r="H802">
        <v>1</v>
      </c>
      <c r="I802" s="1">
        <f>INDEX('Tela de entrada'!$C$20:$C$763,MATCH(G802,'Tela de entrada'!$B$20:$B$763,0),1)</f>
        <v>45</v>
      </c>
      <c r="J802">
        <v>0</v>
      </c>
      <c r="K802">
        <f t="shared" si="82"/>
        <v>45</v>
      </c>
      <c r="L802" s="1">
        <f>SUMIFS('Contrato Flexível Percentual'!$R$2:$R$745,'Contrato Flexível Percentual'!$C$2:$C$745,'Contrato Flexível Prioridade'!F802,'Contrato Flexível Percentual'!$D$2:$D$745,'Contrato Flexível Prioridade'!G802)+SUMIFS('Contrato Firme'!N$2:N$745,'Contrato Firme'!$C$2:$C$745,'Contrato Flexível Prioridade'!F802,'Contrato Flexível Percentual'!$D$2:$D$745,'Contrato Flexível Prioridade'!G802)+'Tela de entrada'!$O$13+'Tela de entrada'!$S$13</f>
        <v>24</v>
      </c>
      <c r="M802" s="1">
        <f t="shared" si="83"/>
        <v>21</v>
      </c>
      <c r="N802" s="1">
        <f>IF(D802=1,'Tela de entrada'!$O$14-'Tela de entrada'!$O$13,'Tela de entrada'!$S$14-'Tela de entrada'!$S$13)</f>
        <v>10</v>
      </c>
      <c r="O802" s="1">
        <f t="shared" si="84"/>
        <v>6</v>
      </c>
      <c r="P802" s="1">
        <f t="shared" si="85"/>
        <v>6</v>
      </c>
      <c r="Q802" s="1">
        <f>IF(D802=1,'Tela de entrada'!$O$13+P802,'Tela de entrada'!$S$13+P802)</f>
        <v>6</v>
      </c>
    </row>
    <row r="803" spans="1:17" x14ac:dyDescent="0.25">
      <c r="A803" t="str">
        <f t="shared" si="80"/>
        <v>Contrato 2</v>
      </c>
      <c r="B803" t="str">
        <f t="shared" si="81"/>
        <v>Contrato 258</v>
      </c>
      <c r="C803">
        <v>1</v>
      </c>
      <c r="D803">
        <v>2</v>
      </c>
      <c r="E803">
        <f>IF(AND(A803='Tela de entrada'!$R$12,'Tela de entrada'!$S$15=1),1,IF(AND(A803='Tela de entrada'!$R$12,'Tela de entrada'!$S$15="",'Tela de entrada'!$O$15=2),1,IF(AND('Tela de entrada'!$R$12='Contrato Flexível Prioridade'!A803,'Tela de entrada'!$S$15="",'Tela de entrada'!$O$15=""),2,IF(AND(A803='Tela de entrada'!$N$12,'Tela de entrada'!$O$15=1),1,IF(AND('Tela de entrada'!$N$12='Contrato Flexível Prioridade'!A803,'Tela de entrada'!$O$15=2),2,IF(AND('Tela de entrada'!$N$12='Contrato Flexível Prioridade'!A803,'Tela de entrada'!$O$15="",'Tela de entrada'!$S$15&lt;&gt;1),1,IF(AND('Tela de entrada'!$N$12='Contrato Flexível Prioridade'!A803,'Tela de entrada'!$S$15=""),1,2)))))))</f>
        <v>2</v>
      </c>
      <c r="F803">
        <v>1</v>
      </c>
      <c r="G803">
        <v>58</v>
      </c>
      <c r="H803">
        <v>1</v>
      </c>
      <c r="I803" s="1">
        <f>INDEX('Tela de entrada'!$C$20:$C$763,MATCH(G803,'Tela de entrada'!$B$20:$B$763,0),1)</f>
        <v>41</v>
      </c>
      <c r="J803">
        <v>0</v>
      </c>
      <c r="K803">
        <f t="shared" si="82"/>
        <v>41</v>
      </c>
      <c r="L803" s="1">
        <f>SUMIFS('Contrato Flexível Percentual'!$R$2:$R$745,'Contrato Flexível Percentual'!$C$2:$C$745,'Contrato Flexível Prioridade'!F803,'Contrato Flexível Percentual'!$D$2:$D$745,'Contrato Flexível Prioridade'!G803)+SUMIFS('Contrato Firme'!N$2:N$745,'Contrato Firme'!$C$2:$C$745,'Contrato Flexível Prioridade'!F803,'Contrato Flexível Percentual'!$D$2:$D$745,'Contrato Flexível Prioridade'!G803)+'Tela de entrada'!$O$13+'Tela de entrada'!$S$13</f>
        <v>23.200000000000003</v>
      </c>
      <c r="M803" s="1">
        <f t="shared" si="83"/>
        <v>17.799999999999997</v>
      </c>
      <c r="N803" s="1">
        <f>IF(D803=1,'Tela de entrada'!$O$14-'Tela de entrada'!$O$13,'Tela de entrada'!$S$14-'Tela de entrada'!$S$13)</f>
        <v>10</v>
      </c>
      <c r="O803" s="1">
        <f t="shared" si="84"/>
        <v>2.7999999999999972</v>
      </c>
      <c r="P803" s="1">
        <f t="shared" si="85"/>
        <v>2.7999999999999972</v>
      </c>
      <c r="Q803" s="1">
        <f>IF(D803=1,'Tela de entrada'!$O$13+P803,'Tela de entrada'!$S$13+P803)</f>
        <v>2.7999999999999972</v>
      </c>
    </row>
    <row r="804" spans="1:17" x14ac:dyDescent="0.25">
      <c r="A804" t="str">
        <f t="shared" si="80"/>
        <v>Contrato 2</v>
      </c>
      <c r="B804" t="str">
        <f t="shared" si="81"/>
        <v>Contrato 259</v>
      </c>
      <c r="C804">
        <v>1</v>
      </c>
      <c r="D804">
        <v>2</v>
      </c>
      <c r="E804">
        <f>IF(AND(A804='Tela de entrada'!$R$12,'Tela de entrada'!$S$15=1),1,IF(AND(A804='Tela de entrada'!$R$12,'Tela de entrada'!$S$15="",'Tela de entrada'!$O$15=2),1,IF(AND('Tela de entrada'!$R$12='Contrato Flexível Prioridade'!A804,'Tela de entrada'!$S$15="",'Tela de entrada'!$O$15=""),2,IF(AND(A804='Tela de entrada'!$N$12,'Tela de entrada'!$O$15=1),1,IF(AND('Tela de entrada'!$N$12='Contrato Flexível Prioridade'!A804,'Tela de entrada'!$O$15=2),2,IF(AND('Tela de entrada'!$N$12='Contrato Flexível Prioridade'!A804,'Tela de entrada'!$O$15="",'Tela de entrada'!$S$15&lt;&gt;1),1,IF(AND('Tela de entrada'!$N$12='Contrato Flexível Prioridade'!A804,'Tela de entrada'!$S$15=""),1,2)))))))</f>
        <v>2</v>
      </c>
      <c r="F804">
        <v>1</v>
      </c>
      <c r="G804">
        <v>59</v>
      </c>
      <c r="H804">
        <v>1</v>
      </c>
      <c r="I804" s="1">
        <f>INDEX('Tela de entrada'!$C$20:$C$763,MATCH(G804,'Tela de entrada'!$B$20:$B$763,0),1)</f>
        <v>33</v>
      </c>
      <c r="J804">
        <v>0</v>
      </c>
      <c r="K804">
        <f t="shared" si="82"/>
        <v>33</v>
      </c>
      <c r="L804" s="1">
        <f>SUMIFS('Contrato Flexível Percentual'!$R$2:$R$745,'Contrato Flexível Percentual'!$C$2:$C$745,'Contrato Flexível Prioridade'!F804,'Contrato Flexível Percentual'!$D$2:$D$745,'Contrato Flexível Prioridade'!G804)+SUMIFS('Contrato Firme'!N$2:N$745,'Contrato Firme'!$C$2:$C$745,'Contrato Flexível Prioridade'!F804,'Contrato Flexível Percentual'!$D$2:$D$745,'Contrato Flexível Prioridade'!G804)+'Tela de entrada'!$O$13+'Tela de entrada'!$S$13</f>
        <v>19.053890893960364</v>
      </c>
      <c r="M804" s="1">
        <f t="shared" si="83"/>
        <v>13.946109106039636</v>
      </c>
      <c r="N804" s="1">
        <f>IF(D804=1,'Tela de entrada'!$O$14-'Tela de entrada'!$O$13,'Tela de entrada'!$S$14-'Tela de entrada'!$S$13)</f>
        <v>10</v>
      </c>
      <c r="O804" s="1">
        <f t="shared" si="84"/>
        <v>0</v>
      </c>
      <c r="P804" s="1">
        <f t="shared" si="85"/>
        <v>0</v>
      </c>
      <c r="Q804" s="1">
        <f>IF(D804=1,'Tela de entrada'!$O$13+P804,'Tela de entrada'!$S$13+P804)</f>
        <v>0</v>
      </c>
    </row>
    <row r="805" spans="1:17" x14ac:dyDescent="0.25">
      <c r="A805" t="str">
        <f t="shared" si="80"/>
        <v>Contrato 2</v>
      </c>
      <c r="B805" t="str">
        <f t="shared" si="81"/>
        <v>Contrato 260</v>
      </c>
      <c r="C805">
        <v>1</v>
      </c>
      <c r="D805">
        <v>2</v>
      </c>
      <c r="E805">
        <f>IF(AND(A805='Tela de entrada'!$R$12,'Tela de entrada'!$S$15=1),1,IF(AND(A805='Tela de entrada'!$R$12,'Tela de entrada'!$S$15="",'Tela de entrada'!$O$15=2),1,IF(AND('Tela de entrada'!$R$12='Contrato Flexível Prioridade'!A805,'Tela de entrada'!$S$15="",'Tela de entrada'!$O$15=""),2,IF(AND(A805='Tela de entrada'!$N$12,'Tela de entrada'!$O$15=1),1,IF(AND('Tela de entrada'!$N$12='Contrato Flexível Prioridade'!A805,'Tela de entrada'!$O$15=2),2,IF(AND('Tela de entrada'!$N$12='Contrato Flexível Prioridade'!A805,'Tela de entrada'!$O$15="",'Tela de entrada'!$S$15&lt;&gt;1),1,IF(AND('Tela de entrada'!$N$12='Contrato Flexível Prioridade'!A805,'Tela de entrada'!$S$15=""),1,2)))))))</f>
        <v>2</v>
      </c>
      <c r="F805">
        <v>1</v>
      </c>
      <c r="G805">
        <v>60</v>
      </c>
      <c r="H805">
        <v>1</v>
      </c>
      <c r="I805" s="1">
        <f>INDEX('Tela de entrada'!$C$20:$C$763,MATCH(G805,'Tela de entrada'!$B$20:$B$763,0),1)</f>
        <v>19</v>
      </c>
      <c r="J805">
        <v>0</v>
      </c>
      <c r="K805">
        <f t="shared" si="82"/>
        <v>19</v>
      </c>
      <c r="L805" s="1">
        <f>SUMIFS('Contrato Flexível Percentual'!$R$2:$R$745,'Contrato Flexível Percentual'!$C$2:$C$745,'Contrato Flexível Prioridade'!F805,'Contrato Flexível Percentual'!$D$2:$D$745,'Contrato Flexível Prioridade'!G805)+SUMIFS('Contrato Firme'!N$2:N$745,'Contrato Firme'!$C$2:$C$745,'Contrato Flexível Prioridade'!F805,'Contrato Flexível Percentual'!$D$2:$D$745,'Contrato Flexível Prioridade'!G805)+'Tela de entrada'!$O$13+'Tela de entrada'!$S$13</f>
        <v>11.38599947536477</v>
      </c>
      <c r="M805" s="1">
        <f t="shared" si="83"/>
        <v>7.6140005246352302</v>
      </c>
      <c r="N805" s="1">
        <f>IF(D805=1,'Tela de entrada'!$O$14-'Tela de entrada'!$O$13,'Tela de entrada'!$S$14-'Tela de entrada'!$S$13)</f>
        <v>10</v>
      </c>
      <c r="O805" s="1">
        <f t="shared" si="84"/>
        <v>0</v>
      </c>
      <c r="P805" s="1">
        <f t="shared" si="85"/>
        <v>0</v>
      </c>
      <c r="Q805" s="1">
        <f>IF(D805=1,'Tela de entrada'!$O$13+P805,'Tela de entrada'!$S$13+P805)</f>
        <v>0</v>
      </c>
    </row>
    <row r="806" spans="1:17" x14ac:dyDescent="0.25">
      <c r="A806" t="str">
        <f t="shared" si="80"/>
        <v>Contrato 2</v>
      </c>
      <c r="B806" t="str">
        <f t="shared" si="81"/>
        <v>Contrato 261</v>
      </c>
      <c r="C806">
        <v>1</v>
      </c>
      <c r="D806">
        <v>2</v>
      </c>
      <c r="E806">
        <f>IF(AND(A806='Tela de entrada'!$R$12,'Tela de entrada'!$S$15=1),1,IF(AND(A806='Tela de entrada'!$R$12,'Tela de entrada'!$S$15="",'Tela de entrada'!$O$15=2),1,IF(AND('Tela de entrada'!$R$12='Contrato Flexível Prioridade'!A806,'Tela de entrada'!$S$15="",'Tela de entrada'!$O$15=""),2,IF(AND(A806='Tela de entrada'!$N$12,'Tela de entrada'!$O$15=1),1,IF(AND('Tela de entrada'!$N$12='Contrato Flexível Prioridade'!A806,'Tela de entrada'!$O$15=2),2,IF(AND('Tela de entrada'!$N$12='Contrato Flexível Prioridade'!A806,'Tela de entrada'!$O$15="",'Tela de entrada'!$S$15&lt;&gt;1),1,IF(AND('Tela de entrada'!$N$12='Contrato Flexível Prioridade'!A806,'Tela de entrada'!$S$15=""),1,2)))))))</f>
        <v>2</v>
      </c>
      <c r="F806">
        <v>1</v>
      </c>
      <c r="G806">
        <v>61</v>
      </c>
      <c r="H806">
        <v>1</v>
      </c>
      <c r="I806" s="1">
        <f>INDEX('Tela de entrada'!$C$20:$C$763,MATCH(G806,'Tela de entrada'!$B$20:$B$763,0),1)</f>
        <v>37</v>
      </c>
      <c r="J806">
        <v>0</v>
      </c>
      <c r="K806">
        <f t="shared" si="82"/>
        <v>37</v>
      </c>
      <c r="L806" s="1">
        <f>SUMIFS('Contrato Flexível Percentual'!$R$2:$R$745,'Contrato Flexível Percentual'!$C$2:$C$745,'Contrato Flexível Prioridade'!F806,'Contrato Flexível Percentual'!$D$2:$D$745,'Contrato Flexível Prioridade'!G806)+SUMIFS('Contrato Firme'!N$2:N$745,'Contrato Firme'!$C$2:$C$745,'Contrato Flexível Prioridade'!F806,'Contrato Flexível Percentual'!$D$2:$D$745,'Contrato Flexível Prioridade'!G806)+'Tela de entrada'!$O$13+'Tela de entrada'!$S$13</f>
        <v>21.244717013559111</v>
      </c>
      <c r="M806" s="1">
        <f t="shared" si="83"/>
        <v>15.755282986440889</v>
      </c>
      <c r="N806" s="1">
        <f>IF(D806=1,'Tela de entrada'!$O$14-'Tela de entrada'!$O$13,'Tela de entrada'!$S$14-'Tela de entrada'!$S$13)</f>
        <v>10</v>
      </c>
      <c r="O806" s="1">
        <f t="shared" si="84"/>
        <v>0.7552829864408892</v>
      </c>
      <c r="P806" s="1">
        <f t="shared" si="85"/>
        <v>0.7552829864408892</v>
      </c>
      <c r="Q806" s="1">
        <f>IF(D806=1,'Tela de entrada'!$O$13+P806,'Tela de entrada'!$S$13+P806)</f>
        <v>0.7552829864408892</v>
      </c>
    </row>
    <row r="807" spans="1:17" x14ac:dyDescent="0.25">
      <c r="A807" t="str">
        <f t="shared" si="80"/>
        <v>Contrato 2</v>
      </c>
      <c r="B807" t="str">
        <f t="shared" si="81"/>
        <v>Contrato 262</v>
      </c>
      <c r="C807">
        <v>1</v>
      </c>
      <c r="D807">
        <v>2</v>
      </c>
      <c r="E807">
        <f>IF(AND(A807='Tela de entrada'!$R$12,'Tela de entrada'!$S$15=1),1,IF(AND(A807='Tela de entrada'!$R$12,'Tela de entrada'!$S$15="",'Tela de entrada'!$O$15=2),1,IF(AND('Tela de entrada'!$R$12='Contrato Flexível Prioridade'!A807,'Tela de entrada'!$S$15="",'Tela de entrada'!$O$15=""),2,IF(AND(A807='Tela de entrada'!$N$12,'Tela de entrada'!$O$15=1),1,IF(AND('Tela de entrada'!$N$12='Contrato Flexível Prioridade'!A807,'Tela de entrada'!$O$15=2),2,IF(AND('Tela de entrada'!$N$12='Contrato Flexível Prioridade'!A807,'Tela de entrada'!$O$15="",'Tela de entrada'!$S$15&lt;&gt;1),1,IF(AND('Tela de entrada'!$N$12='Contrato Flexível Prioridade'!A807,'Tela de entrada'!$S$15=""),1,2)))))))</f>
        <v>2</v>
      </c>
      <c r="F807">
        <v>1</v>
      </c>
      <c r="G807">
        <v>62</v>
      </c>
      <c r="H807">
        <v>1</v>
      </c>
      <c r="I807" s="1">
        <f>INDEX('Tela de entrada'!$C$20:$C$763,MATCH(G807,'Tela de entrada'!$B$20:$B$763,0),1)</f>
        <v>10</v>
      </c>
      <c r="J807">
        <v>0</v>
      </c>
      <c r="K807">
        <f t="shared" si="82"/>
        <v>10</v>
      </c>
      <c r="L807" s="1">
        <f>SUMIFS('Contrato Flexível Percentual'!$R$2:$R$745,'Contrato Flexível Percentual'!$C$2:$C$745,'Contrato Flexível Prioridade'!F807,'Contrato Flexível Percentual'!$D$2:$D$745,'Contrato Flexível Prioridade'!G807)+SUMIFS('Contrato Firme'!N$2:N$745,'Contrato Firme'!$C$2:$C$745,'Contrato Flexível Prioridade'!F807,'Contrato Flexível Percentual'!$D$2:$D$745,'Contrato Flexível Prioridade'!G807)+'Tela de entrada'!$O$13+'Tela de entrada'!$S$13</f>
        <v>6.4566407062675992</v>
      </c>
      <c r="M807" s="1">
        <f t="shared" si="83"/>
        <v>3.5433592937324008</v>
      </c>
      <c r="N807" s="1">
        <f>IF(D807=1,'Tela de entrada'!$O$14-'Tela de entrada'!$O$13,'Tela de entrada'!$S$14-'Tela de entrada'!$S$13)</f>
        <v>10</v>
      </c>
      <c r="O807" s="1">
        <f t="shared" si="84"/>
        <v>0</v>
      </c>
      <c r="P807" s="1">
        <f t="shared" si="85"/>
        <v>0</v>
      </c>
      <c r="Q807" s="1">
        <f>IF(D807=1,'Tela de entrada'!$O$13+P807,'Tela de entrada'!$S$13+P807)</f>
        <v>0</v>
      </c>
    </row>
    <row r="808" spans="1:17" x14ac:dyDescent="0.25">
      <c r="A808" t="str">
        <f t="shared" si="80"/>
        <v>Contrato 2</v>
      </c>
      <c r="B808" t="str">
        <f t="shared" si="81"/>
        <v>Contrato 263</v>
      </c>
      <c r="C808">
        <v>1</v>
      </c>
      <c r="D808">
        <v>2</v>
      </c>
      <c r="E808">
        <f>IF(AND(A808='Tela de entrada'!$R$12,'Tela de entrada'!$S$15=1),1,IF(AND(A808='Tela de entrada'!$R$12,'Tela de entrada'!$S$15="",'Tela de entrada'!$O$15=2),1,IF(AND('Tela de entrada'!$R$12='Contrato Flexível Prioridade'!A808,'Tela de entrada'!$S$15="",'Tela de entrada'!$O$15=""),2,IF(AND(A808='Tela de entrada'!$N$12,'Tela de entrada'!$O$15=1),1,IF(AND('Tela de entrada'!$N$12='Contrato Flexível Prioridade'!A808,'Tela de entrada'!$O$15=2),2,IF(AND('Tela de entrada'!$N$12='Contrato Flexível Prioridade'!A808,'Tela de entrada'!$O$15="",'Tela de entrada'!$S$15&lt;&gt;1),1,IF(AND('Tela de entrada'!$N$12='Contrato Flexível Prioridade'!A808,'Tela de entrada'!$S$15=""),1,2)))))))</f>
        <v>2</v>
      </c>
      <c r="F808">
        <v>1</v>
      </c>
      <c r="G808">
        <v>63</v>
      </c>
      <c r="H808">
        <v>1</v>
      </c>
      <c r="I808" s="1">
        <f>INDEX('Tela de entrada'!$C$20:$C$763,MATCH(G808,'Tela de entrada'!$B$20:$B$763,0),1)</f>
        <v>35</v>
      </c>
      <c r="J808">
        <v>0</v>
      </c>
      <c r="K808">
        <f t="shared" si="82"/>
        <v>35</v>
      </c>
      <c r="L808" s="1">
        <f>SUMIFS('Contrato Flexível Percentual'!$R$2:$R$745,'Contrato Flexível Percentual'!$C$2:$C$745,'Contrato Flexível Prioridade'!F808,'Contrato Flexível Percentual'!$D$2:$D$745,'Contrato Flexível Prioridade'!G808)+SUMIFS('Contrato Firme'!N$2:N$745,'Contrato Firme'!$C$2:$C$745,'Contrato Flexível Prioridade'!F808,'Contrato Flexível Percentual'!$D$2:$D$745,'Contrato Flexível Prioridade'!G808)+'Tela de entrada'!$O$13+'Tela de entrada'!$S$13</f>
        <v>20.149303953759738</v>
      </c>
      <c r="M808" s="1">
        <f t="shared" si="83"/>
        <v>14.850696046240262</v>
      </c>
      <c r="N808" s="1">
        <f>IF(D808=1,'Tela de entrada'!$O$14-'Tela de entrada'!$O$13,'Tela de entrada'!$S$14-'Tela de entrada'!$S$13)</f>
        <v>10</v>
      </c>
      <c r="O808" s="1">
        <f t="shared" si="84"/>
        <v>0</v>
      </c>
      <c r="P808" s="1">
        <f t="shared" si="85"/>
        <v>0</v>
      </c>
      <c r="Q808" s="1">
        <f>IF(D808=1,'Tela de entrada'!$O$13+P808,'Tela de entrada'!$S$13+P808)</f>
        <v>0</v>
      </c>
    </row>
    <row r="809" spans="1:17" x14ac:dyDescent="0.25">
      <c r="A809" t="str">
        <f t="shared" si="80"/>
        <v>Contrato 2</v>
      </c>
      <c r="B809" t="str">
        <f t="shared" si="81"/>
        <v>Contrato 264</v>
      </c>
      <c r="C809">
        <v>1</v>
      </c>
      <c r="D809">
        <v>2</v>
      </c>
      <c r="E809">
        <f>IF(AND(A809='Tela de entrada'!$R$12,'Tela de entrada'!$S$15=1),1,IF(AND(A809='Tela de entrada'!$R$12,'Tela de entrada'!$S$15="",'Tela de entrada'!$O$15=2),1,IF(AND('Tela de entrada'!$R$12='Contrato Flexível Prioridade'!A809,'Tela de entrada'!$S$15="",'Tela de entrada'!$O$15=""),2,IF(AND(A809='Tela de entrada'!$N$12,'Tela de entrada'!$O$15=1),1,IF(AND('Tela de entrada'!$N$12='Contrato Flexível Prioridade'!A809,'Tela de entrada'!$O$15=2),2,IF(AND('Tela de entrada'!$N$12='Contrato Flexível Prioridade'!A809,'Tela de entrada'!$O$15="",'Tela de entrada'!$S$15&lt;&gt;1),1,IF(AND('Tela de entrada'!$N$12='Contrato Flexível Prioridade'!A809,'Tela de entrada'!$S$15=""),1,2)))))))</f>
        <v>2</v>
      </c>
      <c r="F809">
        <v>1</v>
      </c>
      <c r="G809">
        <v>64</v>
      </c>
      <c r="H809">
        <v>1</v>
      </c>
      <c r="I809" s="1">
        <f>INDEX('Tela de entrada'!$C$20:$C$763,MATCH(G809,'Tela de entrada'!$B$20:$B$763,0),1)</f>
        <v>8</v>
      </c>
      <c r="J809">
        <v>0</v>
      </c>
      <c r="K809">
        <f t="shared" si="82"/>
        <v>8</v>
      </c>
      <c r="L809" s="1">
        <f>SUMIFS('Contrato Flexível Percentual'!$R$2:$R$745,'Contrato Flexível Percentual'!$C$2:$C$745,'Contrato Flexível Prioridade'!F809,'Contrato Flexível Percentual'!$D$2:$D$745,'Contrato Flexível Prioridade'!G809)+SUMIFS('Contrato Firme'!N$2:N$745,'Contrato Firme'!$C$2:$C$745,'Contrato Flexível Prioridade'!F809,'Contrato Flexível Percentual'!$D$2:$D$745,'Contrato Flexível Prioridade'!G809)+'Tela de entrada'!$O$13+'Tela de entrada'!$S$13</f>
        <v>5.3836603258165949</v>
      </c>
      <c r="M809" s="1">
        <f t="shared" si="83"/>
        <v>2.6163396741834051</v>
      </c>
      <c r="N809" s="1">
        <f>IF(D809=1,'Tela de entrada'!$O$14-'Tela de entrada'!$O$13,'Tela de entrada'!$S$14-'Tela de entrada'!$S$13)</f>
        <v>10</v>
      </c>
      <c r="O809" s="1">
        <f t="shared" si="84"/>
        <v>0</v>
      </c>
      <c r="P809" s="1">
        <f t="shared" si="85"/>
        <v>0</v>
      </c>
      <c r="Q809" s="1">
        <f>IF(D809=1,'Tela de entrada'!$O$13+P809,'Tela de entrada'!$S$13+P809)</f>
        <v>0</v>
      </c>
    </row>
    <row r="810" spans="1:17" x14ac:dyDescent="0.25">
      <c r="A810" t="str">
        <f t="shared" si="80"/>
        <v>Contrato 2</v>
      </c>
      <c r="B810" t="str">
        <f t="shared" si="81"/>
        <v>Contrato 265</v>
      </c>
      <c r="C810">
        <v>1</v>
      </c>
      <c r="D810">
        <v>2</v>
      </c>
      <c r="E810">
        <f>IF(AND(A810='Tela de entrada'!$R$12,'Tela de entrada'!$S$15=1),1,IF(AND(A810='Tela de entrada'!$R$12,'Tela de entrada'!$S$15="",'Tela de entrada'!$O$15=2),1,IF(AND('Tela de entrada'!$R$12='Contrato Flexível Prioridade'!A810,'Tela de entrada'!$S$15="",'Tela de entrada'!$O$15=""),2,IF(AND(A810='Tela de entrada'!$N$12,'Tela de entrada'!$O$15=1),1,IF(AND('Tela de entrada'!$N$12='Contrato Flexível Prioridade'!A810,'Tela de entrada'!$O$15=2),2,IF(AND('Tela de entrada'!$N$12='Contrato Flexível Prioridade'!A810,'Tela de entrada'!$O$15="",'Tela de entrada'!$S$15&lt;&gt;1),1,IF(AND('Tela de entrada'!$N$12='Contrato Flexível Prioridade'!A810,'Tela de entrada'!$S$15=""),1,2)))))))</f>
        <v>2</v>
      </c>
      <c r="F810">
        <v>1</v>
      </c>
      <c r="G810">
        <v>65</v>
      </c>
      <c r="H810">
        <v>1</v>
      </c>
      <c r="I810" s="1">
        <f>INDEX('Tela de entrada'!$C$20:$C$763,MATCH(G810,'Tela de entrada'!$B$20:$B$763,0),1)</f>
        <v>47</v>
      </c>
      <c r="J810">
        <v>0</v>
      </c>
      <c r="K810">
        <f t="shared" si="82"/>
        <v>47</v>
      </c>
      <c r="L810" s="1">
        <f>SUMIFS('Contrato Flexível Percentual'!$R$2:$R$745,'Contrato Flexível Percentual'!$C$2:$C$745,'Contrato Flexível Prioridade'!F810,'Contrato Flexível Percentual'!$D$2:$D$745,'Contrato Flexível Prioridade'!G810)+SUMIFS('Contrato Firme'!N$2:N$745,'Contrato Firme'!$C$2:$C$745,'Contrato Flexível Prioridade'!F810,'Contrato Flexível Percentual'!$D$2:$D$745,'Contrato Flexível Prioridade'!G810)+'Tela de entrada'!$O$13+'Tela de entrada'!$S$13</f>
        <v>24.4</v>
      </c>
      <c r="M810" s="1">
        <f t="shared" si="83"/>
        <v>22.6</v>
      </c>
      <c r="N810" s="1">
        <f>IF(D810=1,'Tela de entrada'!$O$14-'Tela de entrada'!$O$13,'Tela de entrada'!$S$14-'Tela de entrada'!$S$13)</f>
        <v>10</v>
      </c>
      <c r="O810" s="1">
        <f t="shared" si="84"/>
        <v>7.6000000000000014</v>
      </c>
      <c r="P810" s="1">
        <f t="shared" si="85"/>
        <v>7.6000000000000014</v>
      </c>
      <c r="Q810" s="1">
        <f>IF(D810=1,'Tela de entrada'!$O$13+P810,'Tela de entrada'!$S$13+P810)</f>
        <v>7.6000000000000014</v>
      </c>
    </row>
    <row r="811" spans="1:17" x14ac:dyDescent="0.25">
      <c r="A811" t="str">
        <f t="shared" si="80"/>
        <v>Contrato 2</v>
      </c>
      <c r="B811" t="str">
        <f t="shared" si="81"/>
        <v>Contrato 266</v>
      </c>
      <c r="C811">
        <v>1</v>
      </c>
      <c r="D811">
        <v>2</v>
      </c>
      <c r="E811">
        <f>IF(AND(A811='Tela de entrada'!$R$12,'Tela de entrada'!$S$15=1),1,IF(AND(A811='Tela de entrada'!$R$12,'Tela de entrada'!$S$15="",'Tela de entrada'!$O$15=2),1,IF(AND('Tela de entrada'!$R$12='Contrato Flexível Prioridade'!A811,'Tela de entrada'!$S$15="",'Tela de entrada'!$O$15=""),2,IF(AND(A811='Tela de entrada'!$N$12,'Tela de entrada'!$O$15=1),1,IF(AND('Tela de entrada'!$N$12='Contrato Flexível Prioridade'!A811,'Tela de entrada'!$O$15=2),2,IF(AND('Tela de entrada'!$N$12='Contrato Flexível Prioridade'!A811,'Tela de entrada'!$O$15="",'Tela de entrada'!$S$15&lt;&gt;1),1,IF(AND('Tela de entrada'!$N$12='Contrato Flexível Prioridade'!A811,'Tela de entrada'!$S$15=""),1,2)))))))</f>
        <v>2</v>
      </c>
      <c r="F811">
        <v>1</v>
      </c>
      <c r="G811">
        <v>66</v>
      </c>
      <c r="H811">
        <v>1</v>
      </c>
      <c r="I811" s="1">
        <f>INDEX('Tela de entrada'!$C$20:$C$763,MATCH(G811,'Tela de entrada'!$B$20:$B$763,0),1)</f>
        <v>7</v>
      </c>
      <c r="J811">
        <v>0</v>
      </c>
      <c r="K811">
        <f t="shared" si="82"/>
        <v>7</v>
      </c>
      <c r="L811" s="1">
        <f>SUMIFS('Contrato Flexível Percentual'!$R$2:$R$745,'Contrato Flexível Percentual'!$C$2:$C$745,'Contrato Flexível Prioridade'!F811,'Contrato Flexível Percentual'!$D$2:$D$745,'Contrato Flexível Prioridade'!G811)+SUMIFS('Contrato Firme'!N$2:N$745,'Contrato Firme'!$C$2:$C$745,'Contrato Flexível Prioridade'!F811,'Contrato Flexível Percentual'!$D$2:$D$745,'Contrato Flexível Prioridade'!G811)+'Tela de entrada'!$O$13+'Tela de entrada'!$S$13</f>
        <v>5.1836603258165947</v>
      </c>
      <c r="M811" s="1">
        <f t="shared" si="83"/>
        <v>1.8163396741834053</v>
      </c>
      <c r="N811" s="1">
        <f>IF(D811=1,'Tela de entrada'!$O$14-'Tela de entrada'!$O$13,'Tela de entrada'!$S$14-'Tela de entrada'!$S$13)</f>
        <v>10</v>
      </c>
      <c r="O811" s="1">
        <f t="shared" si="84"/>
        <v>0</v>
      </c>
      <c r="P811" s="1">
        <f t="shared" si="85"/>
        <v>0</v>
      </c>
      <c r="Q811" s="1">
        <f>IF(D811=1,'Tela de entrada'!$O$13+P811,'Tela de entrada'!$S$13+P811)</f>
        <v>0</v>
      </c>
    </row>
    <row r="812" spans="1:17" x14ac:dyDescent="0.25">
      <c r="A812" t="str">
        <f t="shared" si="80"/>
        <v>Contrato 2</v>
      </c>
      <c r="B812" t="str">
        <f t="shared" si="81"/>
        <v>Contrato 267</v>
      </c>
      <c r="C812">
        <v>1</v>
      </c>
      <c r="D812">
        <v>2</v>
      </c>
      <c r="E812">
        <f>IF(AND(A812='Tela de entrada'!$R$12,'Tela de entrada'!$S$15=1),1,IF(AND(A812='Tela de entrada'!$R$12,'Tela de entrada'!$S$15="",'Tela de entrada'!$O$15=2),1,IF(AND('Tela de entrada'!$R$12='Contrato Flexível Prioridade'!A812,'Tela de entrada'!$S$15="",'Tela de entrada'!$O$15=""),2,IF(AND(A812='Tela de entrada'!$N$12,'Tela de entrada'!$O$15=1),1,IF(AND('Tela de entrada'!$N$12='Contrato Flexível Prioridade'!A812,'Tela de entrada'!$O$15=2),2,IF(AND('Tela de entrada'!$N$12='Contrato Flexível Prioridade'!A812,'Tela de entrada'!$O$15="",'Tela de entrada'!$S$15&lt;&gt;1),1,IF(AND('Tela de entrada'!$N$12='Contrato Flexível Prioridade'!A812,'Tela de entrada'!$S$15=""),1,2)))))))</f>
        <v>2</v>
      </c>
      <c r="F812">
        <v>1</v>
      </c>
      <c r="G812">
        <v>67</v>
      </c>
      <c r="H812">
        <v>1</v>
      </c>
      <c r="I812" s="1">
        <f>INDEX('Tela de entrada'!$C$20:$C$763,MATCH(G812,'Tela de entrada'!$B$20:$B$763,0),1)</f>
        <v>18</v>
      </c>
      <c r="J812">
        <v>0</v>
      </c>
      <c r="K812">
        <f t="shared" si="82"/>
        <v>18</v>
      </c>
      <c r="L812" s="1">
        <f>SUMIFS('Contrato Flexível Percentual'!$R$2:$R$745,'Contrato Flexível Percentual'!$C$2:$C$745,'Contrato Flexível Prioridade'!F812,'Contrato Flexível Percentual'!$D$2:$D$745,'Contrato Flexível Prioridade'!G812)+SUMIFS('Contrato Firme'!N$2:N$745,'Contrato Firme'!$C$2:$C$745,'Contrato Flexível Prioridade'!F812,'Contrato Flexível Percentual'!$D$2:$D$745,'Contrato Flexível Prioridade'!G812)+'Tela de entrada'!$O$13+'Tela de entrada'!$S$13</f>
        <v>10.838292945465083</v>
      </c>
      <c r="M812" s="1">
        <f t="shared" si="83"/>
        <v>7.1617070545349168</v>
      </c>
      <c r="N812" s="1">
        <f>IF(D812=1,'Tela de entrada'!$O$14-'Tela de entrada'!$O$13,'Tela de entrada'!$S$14-'Tela de entrada'!$S$13)</f>
        <v>10</v>
      </c>
      <c r="O812" s="1">
        <f t="shared" si="84"/>
        <v>0</v>
      </c>
      <c r="P812" s="1">
        <f t="shared" si="85"/>
        <v>0</v>
      </c>
      <c r="Q812" s="1">
        <f>IF(D812=1,'Tela de entrada'!$O$13+P812,'Tela de entrada'!$S$13+P812)</f>
        <v>0</v>
      </c>
    </row>
    <row r="813" spans="1:17" x14ac:dyDescent="0.25">
      <c r="A813" t="str">
        <f t="shared" si="80"/>
        <v>Contrato 2</v>
      </c>
      <c r="B813" t="str">
        <f t="shared" si="81"/>
        <v>Contrato 268</v>
      </c>
      <c r="C813">
        <v>1</v>
      </c>
      <c r="D813">
        <v>2</v>
      </c>
      <c r="E813">
        <f>IF(AND(A813='Tela de entrada'!$R$12,'Tela de entrada'!$S$15=1),1,IF(AND(A813='Tela de entrada'!$R$12,'Tela de entrada'!$S$15="",'Tela de entrada'!$O$15=2),1,IF(AND('Tela de entrada'!$R$12='Contrato Flexível Prioridade'!A813,'Tela de entrada'!$S$15="",'Tela de entrada'!$O$15=""),2,IF(AND(A813='Tela de entrada'!$N$12,'Tela de entrada'!$O$15=1),1,IF(AND('Tela de entrada'!$N$12='Contrato Flexível Prioridade'!A813,'Tela de entrada'!$O$15=2),2,IF(AND('Tela de entrada'!$N$12='Contrato Flexível Prioridade'!A813,'Tela de entrada'!$O$15="",'Tela de entrada'!$S$15&lt;&gt;1),1,IF(AND('Tela de entrada'!$N$12='Contrato Flexível Prioridade'!A813,'Tela de entrada'!$S$15=""),1,2)))))))</f>
        <v>2</v>
      </c>
      <c r="F813">
        <v>1</v>
      </c>
      <c r="G813">
        <v>68</v>
      </c>
      <c r="H813">
        <v>1</v>
      </c>
      <c r="I813" s="1">
        <f>INDEX('Tela de entrada'!$C$20:$C$763,MATCH(G813,'Tela de entrada'!$B$20:$B$763,0),1)</f>
        <v>25</v>
      </c>
      <c r="J813">
        <v>0</v>
      </c>
      <c r="K813">
        <f t="shared" si="82"/>
        <v>25</v>
      </c>
      <c r="L813" s="1">
        <f>SUMIFS('Contrato Flexível Percentual'!$R$2:$R$745,'Contrato Flexível Percentual'!$C$2:$C$745,'Contrato Flexível Prioridade'!F813,'Contrato Flexível Percentual'!$D$2:$D$745,'Contrato Flexível Prioridade'!G813)+SUMIFS('Contrato Firme'!N$2:N$745,'Contrato Firme'!$C$2:$C$745,'Contrato Flexível Prioridade'!F813,'Contrato Flexível Percentual'!$D$2:$D$745,'Contrato Flexível Prioridade'!G813)+'Tela de entrada'!$O$13+'Tela de entrada'!$S$13</f>
        <v>14.672238654762884</v>
      </c>
      <c r="M813" s="1">
        <f t="shared" si="83"/>
        <v>10.327761345237116</v>
      </c>
      <c r="N813" s="1">
        <f>IF(D813=1,'Tela de entrada'!$O$14-'Tela de entrada'!$O$13,'Tela de entrada'!$S$14-'Tela de entrada'!$S$13)</f>
        <v>10</v>
      </c>
      <c r="O813" s="1">
        <f t="shared" si="84"/>
        <v>0</v>
      </c>
      <c r="P813" s="1">
        <f t="shared" si="85"/>
        <v>0</v>
      </c>
      <c r="Q813" s="1">
        <f>IF(D813=1,'Tela de entrada'!$O$13+P813,'Tela de entrada'!$S$13+P813)</f>
        <v>0</v>
      </c>
    </row>
    <row r="814" spans="1:17" x14ac:dyDescent="0.25">
      <c r="A814" t="str">
        <f t="shared" si="80"/>
        <v>Contrato 2</v>
      </c>
      <c r="B814" t="str">
        <f t="shared" si="81"/>
        <v>Contrato 269</v>
      </c>
      <c r="C814">
        <v>1</v>
      </c>
      <c r="D814">
        <v>2</v>
      </c>
      <c r="E814">
        <f>IF(AND(A814='Tela de entrada'!$R$12,'Tela de entrada'!$S$15=1),1,IF(AND(A814='Tela de entrada'!$R$12,'Tela de entrada'!$S$15="",'Tela de entrada'!$O$15=2),1,IF(AND('Tela de entrada'!$R$12='Contrato Flexível Prioridade'!A814,'Tela de entrada'!$S$15="",'Tela de entrada'!$O$15=""),2,IF(AND(A814='Tela de entrada'!$N$12,'Tela de entrada'!$O$15=1),1,IF(AND('Tela de entrada'!$N$12='Contrato Flexível Prioridade'!A814,'Tela de entrada'!$O$15=2),2,IF(AND('Tela de entrada'!$N$12='Contrato Flexível Prioridade'!A814,'Tela de entrada'!$O$15="",'Tela de entrada'!$S$15&lt;&gt;1),1,IF(AND('Tela de entrada'!$N$12='Contrato Flexível Prioridade'!A814,'Tela de entrada'!$S$15=""),1,2)))))))</f>
        <v>2</v>
      </c>
      <c r="F814">
        <v>1</v>
      </c>
      <c r="G814">
        <v>69</v>
      </c>
      <c r="H814">
        <v>1</v>
      </c>
      <c r="I814" s="1">
        <f>INDEX('Tela de entrada'!$C$20:$C$763,MATCH(G814,'Tela de entrada'!$B$20:$B$763,0),1)</f>
        <v>49</v>
      </c>
      <c r="J814">
        <v>0</v>
      </c>
      <c r="K814">
        <f t="shared" si="82"/>
        <v>49</v>
      </c>
      <c r="L814" s="1">
        <f>SUMIFS('Contrato Flexível Percentual'!$R$2:$R$745,'Contrato Flexível Percentual'!$C$2:$C$745,'Contrato Flexível Prioridade'!F814,'Contrato Flexível Percentual'!$D$2:$D$745,'Contrato Flexível Prioridade'!G814)+SUMIFS('Contrato Firme'!N$2:N$745,'Contrato Firme'!$C$2:$C$745,'Contrato Flexível Prioridade'!F814,'Contrato Flexível Percentual'!$D$2:$D$745,'Contrato Flexível Prioridade'!G814)+'Tela de entrada'!$O$13+'Tela de entrada'!$S$13</f>
        <v>24.799999999999997</v>
      </c>
      <c r="M814" s="1">
        <f t="shared" si="83"/>
        <v>24.200000000000003</v>
      </c>
      <c r="N814" s="1">
        <f>IF(D814=1,'Tela de entrada'!$O$14-'Tela de entrada'!$O$13,'Tela de entrada'!$S$14-'Tela de entrada'!$S$13)</f>
        <v>10</v>
      </c>
      <c r="O814" s="1">
        <f t="shared" si="84"/>
        <v>9.2000000000000028</v>
      </c>
      <c r="P814" s="1">
        <f t="shared" si="85"/>
        <v>9.2000000000000028</v>
      </c>
      <c r="Q814" s="1">
        <f>IF(D814=1,'Tela de entrada'!$O$13+P814,'Tela de entrada'!$S$13+P814)</f>
        <v>9.2000000000000028</v>
      </c>
    </row>
    <row r="815" spans="1:17" x14ac:dyDescent="0.25">
      <c r="A815" t="str">
        <f t="shared" si="80"/>
        <v>Contrato 2</v>
      </c>
      <c r="B815" t="str">
        <f t="shared" si="81"/>
        <v>Contrato 270</v>
      </c>
      <c r="C815">
        <v>1</v>
      </c>
      <c r="D815">
        <v>2</v>
      </c>
      <c r="E815">
        <f>IF(AND(A815='Tela de entrada'!$R$12,'Tela de entrada'!$S$15=1),1,IF(AND(A815='Tela de entrada'!$R$12,'Tela de entrada'!$S$15="",'Tela de entrada'!$O$15=2),1,IF(AND('Tela de entrada'!$R$12='Contrato Flexível Prioridade'!A815,'Tela de entrada'!$S$15="",'Tela de entrada'!$O$15=""),2,IF(AND(A815='Tela de entrada'!$N$12,'Tela de entrada'!$O$15=1),1,IF(AND('Tela de entrada'!$N$12='Contrato Flexível Prioridade'!A815,'Tela de entrada'!$O$15=2),2,IF(AND('Tela de entrada'!$N$12='Contrato Flexível Prioridade'!A815,'Tela de entrada'!$O$15="",'Tela de entrada'!$S$15&lt;&gt;1),1,IF(AND('Tela de entrada'!$N$12='Contrato Flexível Prioridade'!A815,'Tela de entrada'!$S$15=""),1,2)))))))</f>
        <v>2</v>
      </c>
      <c r="F815">
        <v>1</v>
      </c>
      <c r="G815">
        <v>70</v>
      </c>
      <c r="H815">
        <v>1</v>
      </c>
      <c r="I815" s="1">
        <f>INDEX('Tela de entrada'!$C$20:$C$763,MATCH(G815,'Tela de entrada'!$B$20:$B$763,0),1)</f>
        <v>17</v>
      </c>
      <c r="J815">
        <v>0</v>
      </c>
      <c r="K815">
        <f t="shared" si="82"/>
        <v>17</v>
      </c>
      <c r="L815" s="1">
        <f>SUMIFS('Contrato Flexível Percentual'!$R$2:$R$745,'Contrato Flexível Percentual'!$C$2:$C$745,'Contrato Flexível Prioridade'!F815,'Contrato Flexível Percentual'!$D$2:$D$745,'Contrato Flexível Prioridade'!G815)+SUMIFS('Contrato Firme'!N$2:N$745,'Contrato Firme'!$C$2:$C$745,'Contrato Flexível Prioridade'!F815,'Contrato Flexível Percentual'!$D$2:$D$745,'Contrato Flexível Prioridade'!G815)+'Tela de entrada'!$O$13+'Tela de entrada'!$S$13</f>
        <v>10.290586415565398</v>
      </c>
      <c r="M815" s="1">
        <f t="shared" si="83"/>
        <v>6.7094135844346017</v>
      </c>
      <c r="N815" s="1">
        <f>IF(D815=1,'Tela de entrada'!$O$14-'Tela de entrada'!$O$13,'Tela de entrada'!$S$14-'Tela de entrada'!$S$13)</f>
        <v>10</v>
      </c>
      <c r="O815" s="1">
        <f t="shared" si="84"/>
        <v>0</v>
      </c>
      <c r="P815" s="1">
        <f t="shared" si="85"/>
        <v>0</v>
      </c>
      <c r="Q815" s="1">
        <f>IF(D815=1,'Tela de entrada'!$O$13+P815,'Tela de entrada'!$S$13+P815)</f>
        <v>0</v>
      </c>
    </row>
    <row r="816" spans="1:17" x14ac:dyDescent="0.25">
      <c r="A816" t="str">
        <f t="shared" si="80"/>
        <v>Contrato 2</v>
      </c>
      <c r="B816" t="str">
        <f t="shared" si="81"/>
        <v>Contrato 271</v>
      </c>
      <c r="C816">
        <v>1</v>
      </c>
      <c r="D816">
        <v>2</v>
      </c>
      <c r="E816">
        <f>IF(AND(A816='Tela de entrada'!$R$12,'Tela de entrada'!$S$15=1),1,IF(AND(A816='Tela de entrada'!$R$12,'Tela de entrada'!$S$15="",'Tela de entrada'!$O$15=2),1,IF(AND('Tela de entrada'!$R$12='Contrato Flexível Prioridade'!A816,'Tela de entrada'!$S$15="",'Tela de entrada'!$O$15=""),2,IF(AND(A816='Tela de entrada'!$N$12,'Tela de entrada'!$O$15=1),1,IF(AND('Tela de entrada'!$N$12='Contrato Flexível Prioridade'!A816,'Tela de entrada'!$O$15=2),2,IF(AND('Tela de entrada'!$N$12='Contrato Flexível Prioridade'!A816,'Tela de entrada'!$O$15="",'Tela de entrada'!$S$15&lt;&gt;1),1,IF(AND('Tela de entrada'!$N$12='Contrato Flexível Prioridade'!A816,'Tela de entrada'!$S$15=""),1,2)))))))</f>
        <v>2</v>
      </c>
      <c r="F816">
        <v>1</v>
      </c>
      <c r="G816">
        <v>71</v>
      </c>
      <c r="H816">
        <v>1</v>
      </c>
      <c r="I816" s="1">
        <f>INDEX('Tela de entrada'!$C$20:$C$763,MATCH(G816,'Tela de entrada'!$B$20:$B$763,0),1)</f>
        <v>6</v>
      </c>
      <c r="J816">
        <v>0</v>
      </c>
      <c r="K816">
        <f t="shared" si="82"/>
        <v>6</v>
      </c>
      <c r="L816" s="1">
        <f>SUMIFS('Contrato Flexível Percentual'!$R$2:$R$745,'Contrato Flexível Percentual'!$C$2:$C$745,'Contrato Flexível Prioridade'!F816,'Contrato Flexível Percentual'!$D$2:$D$745,'Contrato Flexível Prioridade'!G816)+SUMIFS('Contrato Firme'!N$2:N$745,'Contrato Firme'!$C$2:$C$745,'Contrato Flexível Prioridade'!F816,'Contrato Flexível Percentual'!$D$2:$D$745,'Contrato Flexível Prioridade'!G816)+'Tela de entrada'!$O$13+'Tela de entrada'!$S$13</f>
        <v>4.9836603258165946</v>
      </c>
      <c r="M816" s="1">
        <f t="shared" si="83"/>
        <v>1.0163396741834054</v>
      </c>
      <c r="N816" s="1">
        <f>IF(D816=1,'Tela de entrada'!$O$14-'Tela de entrada'!$O$13,'Tela de entrada'!$S$14-'Tela de entrada'!$S$13)</f>
        <v>10</v>
      </c>
      <c r="O816" s="1">
        <f t="shared" si="84"/>
        <v>0</v>
      </c>
      <c r="P816" s="1">
        <f t="shared" si="85"/>
        <v>0</v>
      </c>
      <c r="Q816" s="1">
        <f>IF(D816=1,'Tela de entrada'!$O$13+P816,'Tela de entrada'!$S$13+P816)</f>
        <v>0</v>
      </c>
    </row>
    <row r="817" spans="1:17" x14ac:dyDescent="0.25">
      <c r="A817" t="str">
        <f t="shared" si="80"/>
        <v>Contrato 2</v>
      </c>
      <c r="B817" t="str">
        <f t="shared" si="81"/>
        <v>Contrato 272</v>
      </c>
      <c r="C817">
        <v>1</v>
      </c>
      <c r="D817">
        <v>2</v>
      </c>
      <c r="E817">
        <f>IF(AND(A817='Tela de entrada'!$R$12,'Tela de entrada'!$S$15=1),1,IF(AND(A817='Tela de entrada'!$R$12,'Tela de entrada'!$S$15="",'Tela de entrada'!$O$15=2),1,IF(AND('Tela de entrada'!$R$12='Contrato Flexível Prioridade'!A817,'Tela de entrada'!$S$15="",'Tela de entrada'!$O$15=""),2,IF(AND(A817='Tela de entrada'!$N$12,'Tela de entrada'!$O$15=1),1,IF(AND('Tela de entrada'!$N$12='Contrato Flexível Prioridade'!A817,'Tela de entrada'!$O$15=2),2,IF(AND('Tela de entrada'!$N$12='Contrato Flexível Prioridade'!A817,'Tela de entrada'!$O$15="",'Tela de entrada'!$S$15&lt;&gt;1),1,IF(AND('Tela de entrada'!$N$12='Contrato Flexível Prioridade'!A817,'Tela de entrada'!$S$15=""),1,2)))))))</f>
        <v>2</v>
      </c>
      <c r="F817">
        <v>1</v>
      </c>
      <c r="G817">
        <v>72</v>
      </c>
      <c r="H817">
        <v>1</v>
      </c>
      <c r="I817" s="1">
        <f>INDEX('Tela de entrada'!$C$20:$C$763,MATCH(G817,'Tela de entrada'!$B$20:$B$763,0),1)</f>
        <v>8</v>
      </c>
      <c r="J817">
        <v>0</v>
      </c>
      <c r="K817">
        <f t="shared" si="82"/>
        <v>8</v>
      </c>
      <c r="L817" s="1">
        <f>SUMIFS('Contrato Flexível Percentual'!$R$2:$R$745,'Contrato Flexível Percentual'!$C$2:$C$745,'Contrato Flexível Prioridade'!F817,'Contrato Flexível Percentual'!$D$2:$D$745,'Contrato Flexível Prioridade'!G817)+SUMIFS('Contrato Firme'!N$2:N$745,'Contrato Firme'!$C$2:$C$745,'Contrato Flexível Prioridade'!F817,'Contrato Flexível Percentual'!$D$2:$D$745,'Contrato Flexível Prioridade'!G817)+'Tela de entrada'!$O$13+'Tela de entrada'!$S$13</f>
        <v>5.3836603258165949</v>
      </c>
      <c r="M817" s="1">
        <f t="shared" si="83"/>
        <v>2.6163396741834051</v>
      </c>
      <c r="N817" s="1">
        <f>IF(D817=1,'Tela de entrada'!$O$14-'Tela de entrada'!$O$13,'Tela de entrada'!$S$14-'Tela de entrada'!$S$13)</f>
        <v>10</v>
      </c>
      <c r="O817" s="1">
        <f t="shared" si="84"/>
        <v>0</v>
      </c>
      <c r="P817" s="1">
        <f t="shared" si="85"/>
        <v>0</v>
      </c>
      <c r="Q817" s="1">
        <f>IF(D817=1,'Tela de entrada'!$O$13+P817,'Tela de entrada'!$S$13+P817)</f>
        <v>0</v>
      </c>
    </row>
    <row r="818" spans="1:17" x14ac:dyDescent="0.25">
      <c r="A818" t="str">
        <f t="shared" si="80"/>
        <v>Contrato 2</v>
      </c>
      <c r="B818" t="str">
        <f t="shared" si="81"/>
        <v>Contrato 273</v>
      </c>
      <c r="C818">
        <v>1</v>
      </c>
      <c r="D818">
        <v>2</v>
      </c>
      <c r="E818">
        <f>IF(AND(A818='Tela de entrada'!$R$12,'Tela de entrada'!$S$15=1),1,IF(AND(A818='Tela de entrada'!$R$12,'Tela de entrada'!$S$15="",'Tela de entrada'!$O$15=2),1,IF(AND('Tela de entrada'!$R$12='Contrato Flexível Prioridade'!A818,'Tela de entrada'!$S$15="",'Tela de entrada'!$O$15=""),2,IF(AND(A818='Tela de entrada'!$N$12,'Tela de entrada'!$O$15=1),1,IF(AND('Tela de entrada'!$N$12='Contrato Flexível Prioridade'!A818,'Tela de entrada'!$O$15=2),2,IF(AND('Tela de entrada'!$N$12='Contrato Flexível Prioridade'!A818,'Tela de entrada'!$O$15="",'Tela de entrada'!$S$15&lt;&gt;1),1,IF(AND('Tela de entrada'!$N$12='Contrato Flexível Prioridade'!A818,'Tela de entrada'!$S$15=""),1,2)))))))</f>
        <v>2</v>
      </c>
      <c r="F818">
        <v>1</v>
      </c>
      <c r="G818">
        <v>73</v>
      </c>
      <c r="H818">
        <v>1</v>
      </c>
      <c r="I818" s="1">
        <f>INDEX('Tela de entrada'!$C$20:$C$763,MATCH(G818,'Tela de entrada'!$B$20:$B$763,0),1)</f>
        <v>33</v>
      </c>
      <c r="J818">
        <v>0</v>
      </c>
      <c r="K818">
        <f t="shared" si="82"/>
        <v>33</v>
      </c>
      <c r="L818" s="1">
        <f>SUMIFS('Contrato Flexível Percentual'!$R$2:$R$745,'Contrato Flexível Percentual'!$C$2:$C$745,'Contrato Flexível Prioridade'!F818,'Contrato Flexível Percentual'!$D$2:$D$745,'Contrato Flexível Prioridade'!G818)+SUMIFS('Contrato Firme'!N$2:N$745,'Contrato Firme'!$C$2:$C$745,'Contrato Flexível Prioridade'!F818,'Contrato Flexível Percentual'!$D$2:$D$745,'Contrato Flexível Prioridade'!G818)+'Tela de entrada'!$O$13+'Tela de entrada'!$S$13</f>
        <v>19.053890893960364</v>
      </c>
      <c r="M818" s="1">
        <f t="shared" si="83"/>
        <v>13.946109106039636</v>
      </c>
      <c r="N818" s="1">
        <f>IF(D818=1,'Tela de entrada'!$O$14-'Tela de entrada'!$O$13,'Tela de entrada'!$S$14-'Tela de entrada'!$S$13)</f>
        <v>10</v>
      </c>
      <c r="O818" s="1">
        <f t="shared" si="84"/>
        <v>0</v>
      </c>
      <c r="P818" s="1">
        <f t="shared" si="85"/>
        <v>0</v>
      </c>
      <c r="Q818" s="1">
        <f>IF(D818=1,'Tela de entrada'!$O$13+P818,'Tela de entrada'!$S$13+P818)</f>
        <v>0</v>
      </c>
    </row>
    <row r="819" spans="1:17" x14ac:dyDescent="0.25">
      <c r="A819" t="str">
        <f t="shared" si="80"/>
        <v>Contrato 2</v>
      </c>
      <c r="B819" t="str">
        <f t="shared" si="81"/>
        <v>Contrato 274</v>
      </c>
      <c r="C819">
        <v>1</v>
      </c>
      <c r="D819">
        <v>2</v>
      </c>
      <c r="E819">
        <f>IF(AND(A819='Tela de entrada'!$R$12,'Tela de entrada'!$S$15=1),1,IF(AND(A819='Tela de entrada'!$R$12,'Tela de entrada'!$S$15="",'Tela de entrada'!$O$15=2),1,IF(AND('Tela de entrada'!$R$12='Contrato Flexível Prioridade'!A819,'Tela de entrada'!$S$15="",'Tela de entrada'!$O$15=""),2,IF(AND(A819='Tela de entrada'!$N$12,'Tela de entrada'!$O$15=1),1,IF(AND('Tela de entrada'!$N$12='Contrato Flexível Prioridade'!A819,'Tela de entrada'!$O$15=2),2,IF(AND('Tela de entrada'!$N$12='Contrato Flexível Prioridade'!A819,'Tela de entrada'!$O$15="",'Tela de entrada'!$S$15&lt;&gt;1),1,IF(AND('Tela de entrada'!$N$12='Contrato Flexível Prioridade'!A819,'Tela de entrada'!$S$15=""),1,2)))))))</f>
        <v>2</v>
      </c>
      <c r="F819">
        <v>1</v>
      </c>
      <c r="G819">
        <v>74</v>
      </c>
      <c r="H819">
        <v>1</v>
      </c>
      <c r="I819" s="1">
        <f>INDEX('Tela de entrada'!$C$20:$C$763,MATCH(G819,'Tela de entrada'!$B$20:$B$763,0),1)</f>
        <v>28</v>
      </c>
      <c r="J819">
        <v>0</v>
      </c>
      <c r="K819">
        <f t="shared" si="82"/>
        <v>28</v>
      </c>
      <c r="L819" s="1">
        <f>SUMIFS('Contrato Flexível Percentual'!$R$2:$R$745,'Contrato Flexível Percentual'!$C$2:$C$745,'Contrato Flexível Prioridade'!F819,'Contrato Flexível Percentual'!$D$2:$D$745,'Contrato Flexível Prioridade'!G819)+SUMIFS('Contrato Firme'!N$2:N$745,'Contrato Firme'!$C$2:$C$745,'Contrato Flexível Prioridade'!F819,'Contrato Flexível Percentual'!$D$2:$D$745,'Contrato Flexível Prioridade'!G819)+'Tela de entrada'!$O$13+'Tela de entrada'!$S$13</f>
        <v>16.31535824446194</v>
      </c>
      <c r="M819" s="1">
        <f t="shared" si="83"/>
        <v>11.68464175553806</v>
      </c>
      <c r="N819" s="1">
        <f>IF(D819=1,'Tela de entrada'!$O$14-'Tela de entrada'!$O$13,'Tela de entrada'!$S$14-'Tela de entrada'!$S$13)</f>
        <v>10</v>
      </c>
      <c r="O819" s="1">
        <f t="shared" si="84"/>
        <v>0</v>
      </c>
      <c r="P819" s="1">
        <f t="shared" si="85"/>
        <v>0</v>
      </c>
      <c r="Q819" s="1">
        <f>IF(D819=1,'Tela de entrada'!$O$13+P819,'Tela de entrada'!$S$13+P819)</f>
        <v>0</v>
      </c>
    </row>
    <row r="820" spans="1:17" x14ac:dyDescent="0.25">
      <c r="A820" t="str">
        <f t="shared" si="80"/>
        <v>Contrato 2</v>
      </c>
      <c r="B820" t="str">
        <f t="shared" si="81"/>
        <v>Contrato 275</v>
      </c>
      <c r="C820">
        <v>1</v>
      </c>
      <c r="D820">
        <v>2</v>
      </c>
      <c r="E820">
        <f>IF(AND(A820='Tela de entrada'!$R$12,'Tela de entrada'!$S$15=1),1,IF(AND(A820='Tela de entrada'!$R$12,'Tela de entrada'!$S$15="",'Tela de entrada'!$O$15=2),1,IF(AND('Tela de entrada'!$R$12='Contrato Flexível Prioridade'!A820,'Tela de entrada'!$S$15="",'Tela de entrada'!$O$15=""),2,IF(AND(A820='Tela de entrada'!$N$12,'Tela de entrada'!$O$15=1),1,IF(AND('Tela de entrada'!$N$12='Contrato Flexível Prioridade'!A820,'Tela de entrada'!$O$15=2),2,IF(AND('Tela de entrada'!$N$12='Contrato Flexível Prioridade'!A820,'Tela de entrada'!$O$15="",'Tela de entrada'!$S$15&lt;&gt;1),1,IF(AND('Tela de entrada'!$N$12='Contrato Flexível Prioridade'!A820,'Tela de entrada'!$S$15=""),1,2)))))))</f>
        <v>2</v>
      </c>
      <c r="F820">
        <v>1</v>
      </c>
      <c r="G820">
        <v>75</v>
      </c>
      <c r="H820">
        <v>1</v>
      </c>
      <c r="I820" s="1">
        <f>INDEX('Tela de entrada'!$C$20:$C$763,MATCH(G820,'Tela de entrada'!$B$20:$B$763,0),1)</f>
        <v>49</v>
      </c>
      <c r="J820">
        <v>0</v>
      </c>
      <c r="K820">
        <f t="shared" si="82"/>
        <v>49</v>
      </c>
      <c r="L820" s="1">
        <f>SUMIFS('Contrato Flexível Percentual'!$R$2:$R$745,'Contrato Flexível Percentual'!$C$2:$C$745,'Contrato Flexível Prioridade'!F820,'Contrato Flexível Percentual'!$D$2:$D$745,'Contrato Flexível Prioridade'!G820)+SUMIFS('Contrato Firme'!N$2:N$745,'Contrato Firme'!$C$2:$C$745,'Contrato Flexível Prioridade'!F820,'Contrato Flexível Percentual'!$D$2:$D$745,'Contrato Flexível Prioridade'!G820)+'Tela de entrada'!$O$13+'Tela de entrada'!$S$13</f>
        <v>24.799999999999997</v>
      </c>
      <c r="M820" s="1">
        <f t="shared" si="83"/>
        <v>24.200000000000003</v>
      </c>
      <c r="N820" s="1">
        <f>IF(D820=1,'Tela de entrada'!$O$14-'Tela de entrada'!$O$13,'Tela de entrada'!$S$14-'Tela de entrada'!$S$13)</f>
        <v>10</v>
      </c>
      <c r="O820" s="1">
        <f t="shared" si="84"/>
        <v>9.2000000000000028</v>
      </c>
      <c r="P820" s="1">
        <f t="shared" si="85"/>
        <v>9.2000000000000028</v>
      </c>
      <c r="Q820" s="1">
        <f>IF(D820=1,'Tela de entrada'!$O$13+P820,'Tela de entrada'!$S$13+P820)</f>
        <v>9.2000000000000028</v>
      </c>
    </row>
    <row r="821" spans="1:17" x14ac:dyDescent="0.25">
      <c r="A821" t="str">
        <f t="shared" si="80"/>
        <v>Contrato 2</v>
      </c>
      <c r="B821" t="str">
        <f t="shared" si="81"/>
        <v>Contrato 276</v>
      </c>
      <c r="C821">
        <v>1</v>
      </c>
      <c r="D821">
        <v>2</v>
      </c>
      <c r="E821">
        <f>IF(AND(A821='Tela de entrada'!$R$12,'Tela de entrada'!$S$15=1),1,IF(AND(A821='Tela de entrada'!$R$12,'Tela de entrada'!$S$15="",'Tela de entrada'!$O$15=2),1,IF(AND('Tela de entrada'!$R$12='Contrato Flexível Prioridade'!A821,'Tela de entrada'!$S$15="",'Tela de entrada'!$O$15=""),2,IF(AND(A821='Tela de entrada'!$N$12,'Tela de entrada'!$O$15=1),1,IF(AND('Tela de entrada'!$N$12='Contrato Flexível Prioridade'!A821,'Tela de entrada'!$O$15=2),2,IF(AND('Tela de entrada'!$N$12='Contrato Flexível Prioridade'!A821,'Tela de entrada'!$O$15="",'Tela de entrada'!$S$15&lt;&gt;1),1,IF(AND('Tela de entrada'!$N$12='Contrato Flexível Prioridade'!A821,'Tela de entrada'!$S$15=""),1,2)))))))</f>
        <v>2</v>
      </c>
      <c r="F821">
        <v>1</v>
      </c>
      <c r="G821">
        <v>76</v>
      </c>
      <c r="H821">
        <v>1</v>
      </c>
      <c r="I821" s="1">
        <f>INDEX('Tela de entrada'!$C$20:$C$763,MATCH(G821,'Tela de entrada'!$B$20:$B$763,0),1)</f>
        <v>6</v>
      </c>
      <c r="J821">
        <v>0</v>
      </c>
      <c r="K821">
        <f t="shared" si="82"/>
        <v>6</v>
      </c>
      <c r="L821" s="1">
        <f>SUMIFS('Contrato Flexível Percentual'!$R$2:$R$745,'Contrato Flexível Percentual'!$C$2:$C$745,'Contrato Flexível Prioridade'!F821,'Contrato Flexível Percentual'!$D$2:$D$745,'Contrato Flexível Prioridade'!G821)+SUMIFS('Contrato Firme'!N$2:N$745,'Contrato Firme'!$C$2:$C$745,'Contrato Flexível Prioridade'!F821,'Contrato Flexível Percentual'!$D$2:$D$745,'Contrato Flexível Prioridade'!G821)+'Tela de entrada'!$O$13+'Tela de entrada'!$S$13</f>
        <v>4.9836603258165946</v>
      </c>
      <c r="M821" s="1">
        <f t="shared" si="83"/>
        <v>1.0163396741834054</v>
      </c>
      <c r="N821" s="1">
        <f>IF(D821=1,'Tela de entrada'!$O$14-'Tela de entrada'!$O$13,'Tela de entrada'!$S$14-'Tela de entrada'!$S$13)</f>
        <v>10</v>
      </c>
      <c r="O821" s="1">
        <f t="shared" si="84"/>
        <v>0</v>
      </c>
      <c r="P821" s="1">
        <f t="shared" si="85"/>
        <v>0</v>
      </c>
      <c r="Q821" s="1">
        <f>IF(D821=1,'Tela de entrada'!$O$13+P821,'Tela de entrada'!$S$13+P821)</f>
        <v>0</v>
      </c>
    </row>
    <row r="822" spans="1:17" x14ac:dyDescent="0.25">
      <c r="A822" t="str">
        <f t="shared" si="80"/>
        <v>Contrato 2</v>
      </c>
      <c r="B822" t="str">
        <f t="shared" si="81"/>
        <v>Contrato 277</v>
      </c>
      <c r="C822">
        <v>1</v>
      </c>
      <c r="D822">
        <v>2</v>
      </c>
      <c r="E822">
        <f>IF(AND(A822='Tela de entrada'!$R$12,'Tela de entrada'!$S$15=1),1,IF(AND(A822='Tela de entrada'!$R$12,'Tela de entrada'!$S$15="",'Tela de entrada'!$O$15=2),1,IF(AND('Tela de entrada'!$R$12='Contrato Flexível Prioridade'!A822,'Tela de entrada'!$S$15="",'Tela de entrada'!$O$15=""),2,IF(AND(A822='Tela de entrada'!$N$12,'Tela de entrada'!$O$15=1),1,IF(AND('Tela de entrada'!$N$12='Contrato Flexível Prioridade'!A822,'Tela de entrada'!$O$15=2),2,IF(AND('Tela de entrada'!$N$12='Contrato Flexível Prioridade'!A822,'Tela de entrada'!$O$15="",'Tela de entrada'!$S$15&lt;&gt;1),1,IF(AND('Tela de entrada'!$N$12='Contrato Flexível Prioridade'!A822,'Tela de entrada'!$S$15=""),1,2)))))))</f>
        <v>2</v>
      </c>
      <c r="F822">
        <v>1</v>
      </c>
      <c r="G822">
        <v>77</v>
      </c>
      <c r="H822">
        <v>1</v>
      </c>
      <c r="I822" s="1">
        <f>INDEX('Tela de entrada'!$C$20:$C$763,MATCH(G822,'Tela de entrada'!$B$20:$B$763,0),1)</f>
        <v>7</v>
      </c>
      <c r="J822">
        <v>0</v>
      </c>
      <c r="K822">
        <f t="shared" si="82"/>
        <v>7</v>
      </c>
      <c r="L822" s="1">
        <f>SUMIFS('Contrato Flexível Percentual'!$R$2:$R$745,'Contrato Flexível Percentual'!$C$2:$C$745,'Contrato Flexível Prioridade'!F822,'Contrato Flexível Percentual'!$D$2:$D$745,'Contrato Flexível Prioridade'!G822)+SUMIFS('Contrato Firme'!N$2:N$745,'Contrato Firme'!$C$2:$C$745,'Contrato Flexível Prioridade'!F822,'Contrato Flexível Percentual'!$D$2:$D$745,'Contrato Flexível Prioridade'!G822)+'Tela de entrada'!$O$13+'Tela de entrada'!$S$13</f>
        <v>5.1836603258165947</v>
      </c>
      <c r="M822" s="1">
        <f t="shared" si="83"/>
        <v>1.8163396741834053</v>
      </c>
      <c r="N822" s="1">
        <f>IF(D822=1,'Tela de entrada'!$O$14-'Tela de entrada'!$O$13,'Tela de entrada'!$S$14-'Tela de entrada'!$S$13)</f>
        <v>10</v>
      </c>
      <c r="O822" s="1">
        <f t="shared" si="84"/>
        <v>0</v>
      </c>
      <c r="P822" s="1">
        <f t="shared" si="85"/>
        <v>0</v>
      </c>
      <c r="Q822" s="1">
        <f>IF(D822=1,'Tela de entrada'!$O$13+P822,'Tela de entrada'!$S$13+P822)</f>
        <v>0</v>
      </c>
    </row>
    <row r="823" spans="1:17" x14ac:dyDescent="0.25">
      <c r="A823" t="str">
        <f t="shared" si="80"/>
        <v>Contrato 2</v>
      </c>
      <c r="B823" t="str">
        <f t="shared" si="81"/>
        <v>Contrato 278</v>
      </c>
      <c r="C823">
        <v>1</v>
      </c>
      <c r="D823">
        <v>2</v>
      </c>
      <c r="E823">
        <f>IF(AND(A823='Tela de entrada'!$R$12,'Tela de entrada'!$S$15=1),1,IF(AND(A823='Tela de entrada'!$R$12,'Tela de entrada'!$S$15="",'Tela de entrada'!$O$15=2),1,IF(AND('Tela de entrada'!$R$12='Contrato Flexível Prioridade'!A823,'Tela de entrada'!$S$15="",'Tela de entrada'!$O$15=""),2,IF(AND(A823='Tela de entrada'!$N$12,'Tela de entrada'!$O$15=1),1,IF(AND('Tela de entrada'!$N$12='Contrato Flexível Prioridade'!A823,'Tela de entrada'!$O$15=2),2,IF(AND('Tela de entrada'!$N$12='Contrato Flexível Prioridade'!A823,'Tela de entrada'!$O$15="",'Tela de entrada'!$S$15&lt;&gt;1),1,IF(AND('Tela de entrada'!$N$12='Contrato Flexível Prioridade'!A823,'Tela de entrada'!$S$15=""),1,2)))))))</f>
        <v>2</v>
      </c>
      <c r="F823">
        <v>1</v>
      </c>
      <c r="G823">
        <v>78</v>
      </c>
      <c r="H823">
        <v>1</v>
      </c>
      <c r="I823" s="1">
        <f>INDEX('Tela de entrada'!$C$20:$C$763,MATCH(G823,'Tela de entrada'!$B$20:$B$763,0),1)</f>
        <v>10</v>
      </c>
      <c r="J823">
        <v>0</v>
      </c>
      <c r="K823">
        <f t="shared" si="82"/>
        <v>10</v>
      </c>
      <c r="L823" s="1">
        <f>SUMIFS('Contrato Flexível Percentual'!$R$2:$R$745,'Contrato Flexível Percentual'!$C$2:$C$745,'Contrato Flexível Prioridade'!F823,'Contrato Flexível Percentual'!$D$2:$D$745,'Contrato Flexível Prioridade'!G823)+SUMIFS('Contrato Firme'!N$2:N$745,'Contrato Firme'!$C$2:$C$745,'Contrato Flexível Prioridade'!F823,'Contrato Flexível Percentual'!$D$2:$D$745,'Contrato Flexível Prioridade'!G823)+'Tela de entrada'!$O$13+'Tela de entrada'!$S$13</f>
        <v>6.4566407062675992</v>
      </c>
      <c r="M823" s="1">
        <f t="shared" si="83"/>
        <v>3.5433592937324008</v>
      </c>
      <c r="N823" s="1">
        <f>IF(D823=1,'Tela de entrada'!$O$14-'Tela de entrada'!$O$13,'Tela de entrada'!$S$14-'Tela de entrada'!$S$13)</f>
        <v>10</v>
      </c>
      <c r="O823" s="1">
        <f t="shared" si="84"/>
        <v>0</v>
      </c>
      <c r="P823" s="1">
        <f t="shared" si="85"/>
        <v>0</v>
      </c>
      <c r="Q823" s="1">
        <f>IF(D823=1,'Tela de entrada'!$O$13+P823,'Tela de entrada'!$S$13+P823)</f>
        <v>0</v>
      </c>
    </row>
    <row r="824" spans="1:17" x14ac:dyDescent="0.25">
      <c r="A824" t="str">
        <f t="shared" si="80"/>
        <v>Contrato 2</v>
      </c>
      <c r="B824" t="str">
        <f t="shared" si="81"/>
        <v>Contrato 279</v>
      </c>
      <c r="C824">
        <v>1</v>
      </c>
      <c r="D824">
        <v>2</v>
      </c>
      <c r="E824">
        <f>IF(AND(A824='Tela de entrada'!$R$12,'Tela de entrada'!$S$15=1),1,IF(AND(A824='Tela de entrada'!$R$12,'Tela de entrada'!$S$15="",'Tela de entrada'!$O$15=2),1,IF(AND('Tela de entrada'!$R$12='Contrato Flexível Prioridade'!A824,'Tela de entrada'!$S$15="",'Tela de entrada'!$O$15=""),2,IF(AND(A824='Tela de entrada'!$N$12,'Tela de entrada'!$O$15=1),1,IF(AND('Tela de entrada'!$N$12='Contrato Flexível Prioridade'!A824,'Tela de entrada'!$O$15=2),2,IF(AND('Tela de entrada'!$N$12='Contrato Flexível Prioridade'!A824,'Tela de entrada'!$O$15="",'Tela de entrada'!$S$15&lt;&gt;1),1,IF(AND('Tela de entrada'!$N$12='Contrato Flexível Prioridade'!A824,'Tela de entrada'!$S$15=""),1,2)))))))</f>
        <v>2</v>
      </c>
      <c r="F824">
        <v>1</v>
      </c>
      <c r="G824">
        <v>79</v>
      </c>
      <c r="H824">
        <v>1</v>
      </c>
      <c r="I824" s="1">
        <f>INDEX('Tela de entrada'!$C$20:$C$763,MATCH(G824,'Tela de entrada'!$B$20:$B$763,0),1)</f>
        <v>36</v>
      </c>
      <c r="J824">
        <v>0</v>
      </c>
      <c r="K824">
        <f t="shared" si="82"/>
        <v>36</v>
      </c>
      <c r="L824" s="1">
        <f>SUMIFS('Contrato Flexível Percentual'!$R$2:$R$745,'Contrato Flexível Percentual'!$C$2:$C$745,'Contrato Flexível Prioridade'!F824,'Contrato Flexível Percentual'!$D$2:$D$745,'Contrato Flexível Prioridade'!G824)+SUMIFS('Contrato Firme'!N$2:N$745,'Contrato Firme'!$C$2:$C$745,'Contrato Flexível Prioridade'!F824,'Contrato Flexível Percentual'!$D$2:$D$745,'Contrato Flexível Prioridade'!G824)+'Tela de entrada'!$O$13+'Tela de entrada'!$S$13</f>
        <v>20.697010483659422</v>
      </c>
      <c r="M824" s="1">
        <f t="shared" si="83"/>
        <v>15.302989516340578</v>
      </c>
      <c r="N824" s="1">
        <f>IF(D824=1,'Tela de entrada'!$O$14-'Tela de entrada'!$O$13,'Tela de entrada'!$S$14-'Tela de entrada'!$S$13)</f>
        <v>10</v>
      </c>
      <c r="O824" s="1">
        <f t="shared" si="84"/>
        <v>0.30298951634057758</v>
      </c>
      <c r="P824" s="1">
        <f t="shared" si="85"/>
        <v>0.30298951634057758</v>
      </c>
      <c r="Q824" s="1">
        <f>IF(D824=1,'Tela de entrada'!$O$13+P824,'Tela de entrada'!$S$13+P824)</f>
        <v>0.30298951634057758</v>
      </c>
    </row>
    <row r="825" spans="1:17" x14ac:dyDescent="0.25">
      <c r="A825" t="str">
        <f t="shared" si="80"/>
        <v>Contrato 2</v>
      </c>
      <c r="B825" t="str">
        <f t="shared" si="81"/>
        <v>Contrato 280</v>
      </c>
      <c r="C825">
        <v>1</v>
      </c>
      <c r="D825">
        <v>2</v>
      </c>
      <c r="E825">
        <f>IF(AND(A825='Tela de entrada'!$R$12,'Tela de entrada'!$S$15=1),1,IF(AND(A825='Tela de entrada'!$R$12,'Tela de entrada'!$S$15="",'Tela de entrada'!$O$15=2),1,IF(AND('Tela de entrada'!$R$12='Contrato Flexível Prioridade'!A825,'Tela de entrada'!$S$15="",'Tela de entrada'!$O$15=""),2,IF(AND(A825='Tela de entrada'!$N$12,'Tela de entrada'!$O$15=1),1,IF(AND('Tela de entrada'!$N$12='Contrato Flexível Prioridade'!A825,'Tela de entrada'!$O$15=2),2,IF(AND('Tela de entrada'!$N$12='Contrato Flexível Prioridade'!A825,'Tela de entrada'!$O$15="",'Tela de entrada'!$S$15&lt;&gt;1),1,IF(AND('Tela de entrada'!$N$12='Contrato Flexível Prioridade'!A825,'Tela de entrada'!$S$15=""),1,2)))))))</f>
        <v>2</v>
      </c>
      <c r="F825">
        <v>1</v>
      </c>
      <c r="G825">
        <v>80</v>
      </c>
      <c r="H825">
        <v>1</v>
      </c>
      <c r="I825" s="1">
        <f>INDEX('Tela de entrada'!$C$20:$C$763,MATCH(G825,'Tela de entrada'!$B$20:$B$763,0),1)</f>
        <v>23</v>
      </c>
      <c r="J825">
        <v>0</v>
      </c>
      <c r="K825">
        <f t="shared" si="82"/>
        <v>23</v>
      </c>
      <c r="L825" s="1">
        <f>SUMIFS('Contrato Flexível Percentual'!$R$2:$R$745,'Contrato Flexível Percentual'!$C$2:$C$745,'Contrato Flexível Prioridade'!F825,'Contrato Flexível Percentual'!$D$2:$D$745,'Contrato Flexível Prioridade'!G825)+SUMIFS('Contrato Firme'!N$2:N$745,'Contrato Firme'!$C$2:$C$745,'Contrato Flexível Prioridade'!F825,'Contrato Flexível Percentual'!$D$2:$D$745,'Contrato Flexível Prioridade'!G825)+'Tela de entrada'!$O$13+'Tela de entrada'!$S$13</f>
        <v>13.576825594963511</v>
      </c>
      <c r="M825" s="1">
        <f t="shared" si="83"/>
        <v>9.4231744050364892</v>
      </c>
      <c r="N825" s="1">
        <f>IF(D825=1,'Tela de entrada'!$O$14-'Tela de entrada'!$O$13,'Tela de entrada'!$S$14-'Tela de entrada'!$S$13)</f>
        <v>10</v>
      </c>
      <c r="O825" s="1">
        <f t="shared" si="84"/>
        <v>0</v>
      </c>
      <c r="P825" s="1">
        <f t="shared" si="85"/>
        <v>0</v>
      </c>
      <c r="Q825" s="1">
        <f>IF(D825=1,'Tela de entrada'!$O$13+P825,'Tela de entrada'!$S$13+P825)</f>
        <v>0</v>
      </c>
    </row>
    <row r="826" spans="1:17" x14ac:dyDescent="0.25">
      <c r="A826" t="str">
        <f t="shared" si="80"/>
        <v>Contrato 2</v>
      </c>
      <c r="B826" t="str">
        <f t="shared" si="81"/>
        <v>Contrato 281</v>
      </c>
      <c r="C826">
        <v>1</v>
      </c>
      <c r="D826">
        <v>2</v>
      </c>
      <c r="E826">
        <f>IF(AND(A826='Tela de entrada'!$R$12,'Tela de entrada'!$S$15=1),1,IF(AND(A826='Tela de entrada'!$R$12,'Tela de entrada'!$S$15="",'Tela de entrada'!$O$15=2),1,IF(AND('Tela de entrada'!$R$12='Contrato Flexível Prioridade'!A826,'Tela de entrada'!$S$15="",'Tela de entrada'!$O$15=""),2,IF(AND(A826='Tela de entrada'!$N$12,'Tela de entrada'!$O$15=1),1,IF(AND('Tela de entrada'!$N$12='Contrato Flexível Prioridade'!A826,'Tela de entrada'!$O$15=2),2,IF(AND('Tela de entrada'!$N$12='Contrato Flexível Prioridade'!A826,'Tela de entrada'!$O$15="",'Tela de entrada'!$S$15&lt;&gt;1),1,IF(AND('Tela de entrada'!$N$12='Contrato Flexível Prioridade'!A826,'Tela de entrada'!$S$15=""),1,2)))))))</f>
        <v>2</v>
      </c>
      <c r="F826">
        <v>1</v>
      </c>
      <c r="G826">
        <v>81</v>
      </c>
      <c r="H826">
        <v>1</v>
      </c>
      <c r="I826" s="1">
        <f>INDEX('Tela de entrada'!$C$20:$C$763,MATCH(G826,'Tela de entrada'!$B$20:$B$763,0),1)</f>
        <v>6</v>
      </c>
      <c r="J826">
        <v>0</v>
      </c>
      <c r="K826">
        <f t="shared" si="82"/>
        <v>6</v>
      </c>
      <c r="L826" s="1">
        <f>SUMIFS('Contrato Flexível Percentual'!$R$2:$R$745,'Contrato Flexível Percentual'!$C$2:$C$745,'Contrato Flexível Prioridade'!F826,'Contrato Flexível Percentual'!$D$2:$D$745,'Contrato Flexível Prioridade'!G826)+SUMIFS('Contrato Firme'!N$2:N$745,'Contrato Firme'!$C$2:$C$745,'Contrato Flexível Prioridade'!F826,'Contrato Flexível Percentual'!$D$2:$D$745,'Contrato Flexível Prioridade'!G826)+'Tela de entrada'!$O$13+'Tela de entrada'!$S$13</f>
        <v>4.9836603258165946</v>
      </c>
      <c r="M826" s="1">
        <f t="shared" si="83"/>
        <v>1.0163396741834054</v>
      </c>
      <c r="N826" s="1">
        <f>IF(D826=1,'Tela de entrada'!$O$14-'Tela de entrada'!$O$13,'Tela de entrada'!$S$14-'Tela de entrada'!$S$13)</f>
        <v>10</v>
      </c>
      <c r="O826" s="1">
        <f t="shared" si="84"/>
        <v>0</v>
      </c>
      <c r="P826" s="1">
        <f t="shared" si="85"/>
        <v>0</v>
      </c>
      <c r="Q826" s="1">
        <f>IF(D826=1,'Tela de entrada'!$O$13+P826,'Tela de entrada'!$S$13+P826)</f>
        <v>0</v>
      </c>
    </row>
    <row r="827" spans="1:17" x14ac:dyDescent="0.25">
      <c r="A827" t="str">
        <f t="shared" si="80"/>
        <v>Contrato 2</v>
      </c>
      <c r="B827" t="str">
        <f t="shared" si="81"/>
        <v>Contrato 282</v>
      </c>
      <c r="C827">
        <v>1</v>
      </c>
      <c r="D827">
        <v>2</v>
      </c>
      <c r="E827">
        <f>IF(AND(A827='Tela de entrada'!$R$12,'Tela de entrada'!$S$15=1),1,IF(AND(A827='Tela de entrada'!$R$12,'Tela de entrada'!$S$15="",'Tela de entrada'!$O$15=2),1,IF(AND('Tela de entrada'!$R$12='Contrato Flexível Prioridade'!A827,'Tela de entrada'!$S$15="",'Tela de entrada'!$O$15=""),2,IF(AND(A827='Tela de entrada'!$N$12,'Tela de entrada'!$O$15=1),1,IF(AND('Tela de entrada'!$N$12='Contrato Flexível Prioridade'!A827,'Tela de entrada'!$O$15=2),2,IF(AND('Tela de entrada'!$N$12='Contrato Flexível Prioridade'!A827,'Tela de entrada'!$O$15="",'Tela de entrada'!$S$15&lt;&gt;1),1,IF(AND('Tela de entrada'!$N$12='Contrato Flexível Prioridade'!A827,'Tela de entrada'!$S$15=""),1,2)))))))</f>
        <v>2</v>
      </c>
      <c r="F827">
        <v>1</v>
      </c>
      <c r="G827">
        <v>82</v>
      </c>
      <c r="H827">
        <v>1</v>
      </c>
      <c r="I827" s="1">
        <f>INDEX('Tela de entrada'!$C$20:$C$763,MATCH(G827,'Tela de entrada'!$B$20:$B$763,0),1)</f>
        <v>28</v>
      </c>
      <c r="J827">
        <v>0</v>
      </c>
      <c r="K827">
        <f t="shared" si="82"/>
        <v>28</v>
      </c>
      <c r="L827" s="1">
        <f>SUMIFS('Contrato Flexível Percentual'!$R$2:$R$745,'Contrato Flexível Percentual'!$C$2:$C$745,'Contrato Flexível Prioridade'!F827,'Contrato Flexível Percentual'!$D$2:$D$745,'Contrato Flexível Prioridade'!G827)+SUMIFS('Contrato Firme'!N$2:N$745,'Contrato Firme'!$C$2:$C$745,'Contrato Flexível Prioridade'!F827,'Contrato Flexível Percentual'!$D$2:$D$745,'Contrato Flexível Prioridade'!G827)+'Tela de entrada'!$O$13+'Tela de entrada'!$S$13</f>
        <v>16.31535824446194</v>
      </c>
      <c r="M827" s="1">
        <f t="shared" si="83"/>
        <v>11.68464175553806</v>
      </c>
      <c r="N827" s="1">
        <f>IF(D827=1,'Tela de entrada'!$O$14-'Tela de entrada'!$O$13,'Tela de entrada'!$S$14-'Tela de entrada'!$S$13)</f>
        <v>10</v>
      </c>
      <c r="O827" s="1">
        <f t="shared" si="84"/>
        <v>0</v>
      </c>
      <c r="P827" s="1">
        <f t="shared" si="85"/>
        <v>0</v>
      </c>
      <c r="Q827" s="1">
        <f>IF(D827=1,'Tela de entrada'!$O$13+P827,'Tela de entrada'!$S$13+P827)</f>
        <v>0</v>
      </c>
    </row>
    <row r="828" spans="1:17" x14ac:dyDescent="0.25">
      <c r="A828" t="str">
        <f t="shared" si="80"/>
        <v>Contrato 2</v>
      </c>
      <c r="B828" t="str">
        <f t="shared" si="81"/>
        <v>Contrato 283</v>
      </c>
      <c r="C828">
        <v>1</v>
      </c>
      <c r="D828">
        <v>2</v>
      </c>
      <c r="E828">
        <f>IF(AND(A828='Tela de entrada'!$R$12,'Tela de entrada'!$S$15=1),1,IF(AND(A828='Tela de entrada'!$R$12,'Tela de entrada'!$S$15="",'Tela de entrada'!$O$15=2),1,IF(AND('Tela de entrada'!$R$12='Contrato Flexível Prioridade'!A828,'Tela de entrada'!$S$15="",'Tela de entrada'!$O$15=""),2,IF(AND(A828='Tela de entrada'!$N$12,'Tela de entrada'!$O$15=1),1,IF(AND('Tela de entrada'!$N$12='Contrato Flexível Prioridade'!A828,'Tela de entrada'!$O$15=2),2,IF(AND('Tela de entrada'!$N$12='Contrato Flexível Prioridade'!A828,'Tela de entrada'!$O$15="",'Tela de entrada'!$S$15&lt;&gt;1),1,IF(AND('Tela de entrada'!$N$12='Contrato Flexível Prioridade'!A828,'Tela de entrada'!$S$15=""),1,2)))))))</f>
        <v>2</v>
      </c>
      <c r="F828">
        <v>1</v>
      </c>
      <c r="G828">
        <v>83</v>
      </c>
      <c r="H828">
        <v>1</v>
      </c>
      <c r="I828" s="1">
        <f>INDEX('Tela de entrada'!$C$20:$C$763,MATCH(G828,'Tela de entrada'!$B$20:$B$763,0),1)</f>
        <v>11</v>
      </c>
      <c r="J828">
        <v>0</v>
      </c>
      <c r="K828">
        <f t="shared" si="82"/>
        <v>11</v>
      </c>
      <c r="L828" s="1">
        <f>SUMIFS('Contrato Flexível Percentual'!$R$2:$R$745,'Contrato Flexível Percentual'!$C$2:$C$745,'Contrato Flexível Prioridade'!F828,'Contrato Flexível Percentual'!$D$2:$D$745,'Contrato Flexível Prioridade'!G828)+SUMIFS('Contrato Firme'!N$2:N$745,'Contrato Firme'!$C$2:$C$745,'Contrato Flexível Prioridade'!F828,'Contrato Flexível Percentual'!$D$2:$D$745,'Contrato Flexível Prioridade'!G828)+'Tela de entrada'!$O$13+'Tela de entrada'!$S$13</f>
        <v>7.0043472361672849</v>
      </c>
      <c r="M828" s="1">
        <f t="shared" si="83"/>
        <v>3.9956527638327151</v>
      </c>
      <c r="N828" s="1">
        <f>IF(D828=1,'Tela de entrada'!$O$14-'Tela de entrada'!$O$13,'Tela de entrada'!$S$14-'Tela de entrada'!$S$13)</f>
        <v>10</v>
      </c>
      <c r="O828" s="1">
        <f t="shared" si="84"/>
        <v>0</v>
      </c>
      <c r="P828" s="1">
        <f t="shared" si="85"/>
        <v>0</v>
      </c>
      <c r="Q828" s="1">
        <f>IF(D828=1,'Tela de entrada'!$O$13+P828,'Tela de entrada'!$S$13+P828)</f>
        <v>0</v>
      </c>
    </row>
    <row r="829" spans="1:17" x14ac:dyDescent="0.25">
      <c r="A829" t="str">
        <f t="shared" si="80"/>
        <v>Contrato 2</v>
      </c>
      <c r="B829" t="str">
        <f t="shared" si="81"/>
        <v>Contrato 284</v>
      </c>
      <c r="C829">
        <v>1</v>
      </c>
      <c r="D829">
        <v>2</v>
      </c>
      <c r="E829">
        <f>IF(AND(A829='Tela de entrada'!$R$12,'Tela de entrada'!$S$15=1),1,IF(AND(A829='Tela de entrada'!$R$12,'Tela de entrada'!$S$15="",'Tela de entrada'!$O$15=2),1,IF(AND('Tela de entrada'!$R$12='Contrato Flexível Prioridade'!A829,'Tela de entrada'!$S$15="",'Tela de entrada'!$O$15=""),2,IF(AND(A829='Tela de entrada'!$N$12,'Tela de entrada'!$O$15=1),1,IF(AND('Tela de entrada'!$N$12='Contrato Flexível Prioridade'!A829,'Tela de entrada'!$O$15=2),2,IF(AND('Tela de entrada'!$N$12='Contrato Flexível Prioridade'!A829,'Tela de entrada'!$O$15="",'Tela de entrada'!$S$15&lt;&gt;1),1,IF(AND('Tela de entrada'!$N$12='Contrato Flexível Prioridade'!A829,'Tela de entrada'!$S$15=""),1,2)))))))</f>
        <v>2</v>
      </c>
      <c r="F829">
        <v>1</v>
      </c>
      <c r="G829">
        <v>84</v>
      </c>
      <c r="H829">
        <v>1</v>
      </c>
      <c r="I829" s="1">
        <f>INDEX('Tela de entrada'!$C$20:$C$763,MATCH(G829,'Tela de entrada'!$B$20:$B$763,0),1)</f>
        <v>38</v>
      </c>
      <c r="J829">
        <v>0</v>
      </c>
      <c r="K829">
        <f t="shared" si="82"/>
        <v>38</v>
      </c>
      <c r="L829" s="1">
        <f>SUMIFS('Contrato Flexível Percentual'!$R$2:$R$745,'Contrato Flexível Percentual'!$C$2:$C$745,'Contrato Flexível Prioridade'!F829,'Contrato Flexível Percentual'!$D$2:$D$745,'Contrato Flexível Prioridade'!G829)+SUMIFS('Contrato Firme'!N$2:N$745,'Contrato Firme'!$C$2:$C$745,'Contrato Flexível Prioridade'!F829,'Contrato Flexível Percentual'!$D$2:$D$745,'Contrato Flexível Prioridade'!G829)+'Tela de entrada'!$O$13+'Tela de entrada'!$S$13</f>
        <v>21.792423543458796</v>
      </c>
      <c r="M829" s="1">
        <f t="shared" si="83"/>
        <v>16.207576456541204</v>
      </c>
      <c r="N829" s="1">
        <f>IF(D829=1,'Tela de entrada'!$O$14-'Tela de entrada'!$O$13,'Tela de entrada'!$S$14-'Tela de entrada'!$S$13)</f>
        <v>10</v>
      </c>
      <c r="O829" s="1">
        <f t="shared" si="84"/>
        <v>1.2075764565412044</v>
      </c>
      <c r="P829" s="1">
        <f t="shared" si="85"/>
        <v>1.2075764565412044</v>
      </c>
      <c r="Q829" s="1">
        <f>IF(D829=1,'Tela de entrada'!$O$13+P829,'Tela de entrada'!$S$13+P829)</f>
        <v>1.2075764565412044</v>
      </c>
    </row>
    <row r="830" spans="1:17" x14ac:dyDescent="0.25">
      <c r="A830" t="str">
        <f t="shared" ref="A830:A893" si="86">IF(D830=1,"Contrato 1","Contrato 2")</f>
        <v>Contrato 2</v>
      </c>
      <c r="B830" t="str">
        <f t="shared" ref="B830:B893" si="87">CONCATENATE(IF(D830=1,"Contrato 1","Contrato 2"),G830)</f>
        <v>Contrato 285</v>
      </c>
      <c r="C830">
        <v>1</v>
      </c>
      <c r="D830">
        <v>2</v>
      </c>
      <c r="E830">
        <f>IF(AND(A830='Tela de entrada'!$R$12,'Tela de entrada'!$S$15=1),1,IF(AND(A830='Tela de entrada'!$R$12,'Tela de entrada'!$S$15="",'Tela de entrada'!$O$15=2),1,IF(AND('Tela de entrada'!$R$12='Contrato Flexível Prioridade'!A830,'Tela de entrada'!$S$15="",'Tela de entrada'!$O$15=""),2,IF(AND(A830='Tela de entrada'!$N$12,'Tela de entrada'!$O$15=1),1,IF(AND('Tela de entrada'!$N$12='Contrato Flexível Prioridade'!A830,'Tela de entrada'!$O$15=2),2,IF(AND('Tela de entrada'!$N$12='Contrato Flexível Prioridade'!A830,'Tela de entrada'!$O$15="",'Tela de entrada'!$S$15&lt;&gt;1),1,IF(AND('Tela de entrada'!$N$12='Contrato Flexível Prioridade'!A830,'Tela de entrada'!$S$15=""),1,2)))))))</f>
        <v>2</v>
      </c>
      <c r="F830">
        <v>1</v>
      </c>
      <c r="G830">
        <v>85</v>
      </c>
      <c r="H830">
        <v>1</v>
      </c>
      <c r="I830" s="1">
        <f>INDEX('Tela de entrada'!$C$20:$C$763,MATCH(G830,'Tela de entrada'!$B$20:$B$763,0),1)</f>
        <v>43</v>
      </c>
      <c r="J830">
        <v>0</v>
      </c>
      <c r="K830">
        <f t="shared" ref="K830:K893" si="88">I830-J830</f>
        <v>43</v>
      </c>
      <c r="L830" s="1">
        <f>SUMIFS('Contrato Flexível Percentual'!$R$2:$R$745,'Contrato Flexível Percentual'!$C$2:$C$745,'Contrato Flexível Prioridade'!F830,'Contrato Flexível Percentual'!$D$2:$D$745,'Contrato Flexível Prioridade'!G830)+SUMIFS('Contrato Firme'!N$2:N$745,'Contrato Firme'!$C$2:$C$745,'Contrato Flexível Prioridade'!F830,'Contrato Flexível Percentual'!$D$2:$D$745,'Contrato Flexível Prioridade'!G830)+'Tela de entrada'!$O$13+'Tela de entrada'!$S$13</f>
        <v>23.6</v>
      </c>
      <c r="M830" s="1">
        <f t="shared" si="83"/>
        <v>19.399999999999999</v>
      </c>
      <c r="N830" s="1">
        <f>IF(D830=1,'Tela de entrada'!$O$14-'Tela de entrada'!$O$13,'Tela de entrada'!$S$14-'Tela de entrada'!$S$13)</f>
        <v>10</v>
      </c>
      <c r="O830" s="1">
        <f t="shared" si="84"/>
        <v>4.3999999999999986</v>
      </c>
      <c r="P830" s="1">
        <f t="shared" si="85"/>
        <v>4.3999999999999986</v>
      </c>
      <c r="Q830" s="1">
        <f>IF(D830=1,'Tela de entrada'!$O$13+P830,'Tela de entrada'!$S$13+P830)</f>
        <v>4.3999999999999986</v>
      </c>
    </row>
    <row r="831" spans="1:17" x14ac:dyDescent="0.25">
      <c r="A831" t="str">
        <f t="shared" si="86"/>
        <v>Contrato 2</v>
      </c>
      <c r="B831" t="str">
        <f t="shared" si="87"/>
        <v>Contrato 286</v>
      </c>
      <c r="C831">
        <v>1</v>
      </c>
      <c r="D831">
        <v>2</v>
      </c>
      <c r="E831">
        <f>IF(AND(A831='Tela de entrada'!$R$12,'Tela de entrada'!$S$15=1),1,IF(AND(A831='Tela de entrada'!$R$12,'Tela de entrada'!$S$15="",'Tela de entrada'!$O$15=2),1,IF(AND('Tela de entrada'!$R$12='Contrato Flexível Prioridade'!A831,'Tela de entrada'!$S$15="",'Tela de entrada'!$O$15=""),2,IF(AND(A831='Tela de entrada'!$N$12,'Tela de entrada'!$O$15=1),1,IF(AND('Tela de entrada'!$N$12='Contrato Flexível Prioridade'!A831,'Tela de entrada'!$O$15=2),2,IF(AND('Tela de entrada'!$N$12='Contrato Flexível Prioridade'!A831,'Tela de entrada'!$O$15="",'Tela de entrada'!$S$15&lt;&gt;1),1,IF(AND('Tela de entrada'!$N$12='Contrato Flexível Prioridade'!A831,'Tela de entrada'!$S$15=""),1,2)))))))</f>
        <v>2</v>
      </c>
      <c r="F831">
        <v>1</v>
      </c>
      <c r="G831">
        <v>86</v>
      </c>
      <c r="H831">
        <v>1</v>
      </c>
      <c r="I831" s="1">
        <f>INDEX('Tela de entrada'!$C$20:$C$763,MATCH(G831,'Tela de entrada'!$B$20:$B$763,0),1)</f>
        <v>5</v>
      </c>
      <c r="J831">
        <v>0</v>
      </c>
      <c r="K831">
        <f t="shared" si="88"/>
        <v>5</v>
      </c>
      <c r="L831" s="1">
        <f>SUMIFS('Contrato Flexível Percentual'!$R$2:$R$745,'Contrato Flexível Percentual'!$C$2:$C$745,'Contrato Flexível Prioridade'!F831,'Contrato Flexível Percentual'!$D$2:$D$745,'Contrato Flexível Prioridade'!G831)+SUMIFS('Contrato Firme'!N$2:N$745,'Contrato Firme'!$C$2:$C$745,'Contrato Flexível Prioridade'!F831,'Contrato Flexível Percentual'!$D$2:$D$745,'Contrato Flexível Prioridade'!G831)+'Tela de entrada'!$O$13+'Tela de entrada'!$S$13</f>
        <v>4.7836603258165944</v>
      </c>
      <c r="M831" s="1">
        <f t="shared" ref="M831:M894" si="89">MAX(I831-L831,0)</f>
        <v>0.21633967418340561</v>
      </c>
      <c r="N831" s="1">
        <f>IF(D831=1,'Tela de entrada'!$O$14-'Tela de entrada'!$O$13,'Tela de entrada'!$S$14-'Tela de entrada'!$S$13)</f>
        <v>10</v>
      </c>
      <c r="O831" s="1">
        <f t="shared" ref="O831:O894" si="90">IF(E831=1,M831,MIN(N831,M831-MIN(M831,SUMIFS($N$2:$N$1489,$D$2:$D$1489,D831-1,$G$2:$G$1489,G831,$E$2:$E$1489,1))))</f>
        <v>0</v>
      </c>
      <c r="P831" s="1">
        <f t="shared" ref="P831:P894" si="91">IF(O831&gt;0,MIN(O831,N831),0)</f>
        <v>0</v>
      </c>
      <c r="Q831" s="1">
        <f>IF(D831=1,'Tela de entrada'!$O$13+P831,'Tela de entrada'!$S$13+P831)</f>
        <v>0</v>
      </c>
    </row>
    <row r="832" spans="1:17" x14ac:dyDescent="0.25">
      <c r="A832" t="str">
        <f t="shared" si="86"/>
        <v>Contrato 2</v>
      </c>
      <c r="B832" t="str">
        <f t="shared" si="87"/>
        <v>Contrato 287</v>
      </c>
      <c r="C832">
        <v>1</v>
      </c>
      <c r="D832">
        <v>2</v>
      </c>
      <c r="E832">
        <f>IF(AND(A832='Tela de entrada'!$R$12,'Tela de entrada'!$S$15=1),1,IF(AND(A832='Tela de entrada'!$R$12,'Tela de entrada'!$S$15="",'Tela de entrada'!$O$15=2),1,IF(AND('Tela de entrada'!$R$12='Contrato Flexível Prioridade'!A832,'Tela de entrada'!$S$15="",'Tela de entrada'!$O$15=""),2,IF(AND(A832='Tela de entrada'!$N$12,'Tela de entrada'!$O$15=1),1,IF(AND('Tela de entrada'!$N$12='Contrato Flexível Prioridade'!A832,'Tela de entrada'!$O$15=2),2,IF(AND('Tela de entrada'!$N$12='Contrato Flexível Prioridade'!A832,'Tela de entrada'!$O$15="",'Tela de entrada'!$S$15&lt;&gt;1),1,IF(AND('Tela de entrada'!$N$12='Contrato Flexível Prioridade'!A832,'Tela de entrada'!$S$15=""),1,2)))))))</f>
        <v>2</v>
      </c>
      <c r="F832">
        <v>1</v>
      </c>
      <c r="G832">
        <v>87</v>
      </c>
      <c r="H832">
        <v>1</v>
      </c>
      <c r="I832" s="1">
        <f>INDEX('Tela de entrada'!$C$20:$C$763,MATCH(G832,'Tela de entrada'!$B$20:$B$763,0),1)</f>
        <v>34</v>
      </c>
      <c r="J832">
        <v>0</v>
      </c>
      <c r="K832">
        <f t="shared" si="88"/>
        <v>34</v>
      </c>
      <c r="L832" s="1">
        <f>SUMIFS('Contrato Flexível Percentual'!$R$2:$R$745,'Contrato Flexível Percentual'!$C$2:$C$745,'Contrato Flexível Prioridade'!F832,'Contrato Flexível Percentual'!$D$2:$D$745,'Contrato Flexível Prioridade'!G832)+SUMIFS('Contrato Firme'!N$2:N$745,'Contrato Firme'!$C$2:$C$745,'Contrato Flexível Prioridade'!F832,'Contrato Flexível Percentual'!$D$2:$D$745,'Contrato Flexível Prioridade'!G832)+'Tela de entrada'!$O$13+'Tela de entrada'!$S$13</f>
        <v>19.601597423860053</v>
      </c>
      <c r="M832" s="1">
        <f t="shared" si="89"/>
        <v>14.398402576139947</v>
      </c>
      <c r="N832" s="1">
        <f>IF(D832=1,'Tela de entrada'!$O$14-'Tela de entrada'!$O$13,'Tela de entrada'!$S$14-'Tela de entrada'!$S$13)</f>
        <v>10</v>
      </c>
      <c r="O832" s="1">
        <f t="shared" si="90"/>
        <v>0</v>
      </c>
      <c r="P832" s="1">
        <f t="shared" si="91"/>
        <v>0</v>
      </c>
      <c r="Q832" s="1">
        <f>IF(D832=1,'Tela de entrada'!$O$13+P832,'Tela de entrada'!$S$13+P832)</f>
        <v>0</v>
      </c>
    </row>
    <row r="833" spans="1:17" x14ac:dyDescent="0.25">
      <c r="A833" t="str">
        <f t="shared" si="86"/>
        <v>Contrato 2</v>
      </c>
      <c r="B833" t="str">
        <f t="shared" si="87"/>
        <v>Contrato 288</v>
      </c>
      <c r="C833">
        <v>1</v>
      </c>
      <c r="D833">
        <v>2</v>
      </c>
      <c r="E833">
        <f>IF(AND(A833='Tela de entrada'!$R$12,'Tela de entrada'!$S$15=1),1,IF(AND(A833='Tela de entrada'!$R$12,'Tela de entrada'!$S$15="",'Tela de entrada'!$O$15=2),1,IF(AND('Tela de entrada'!$R$12='Contrato Flexível Prioridade'!A833,'Tela de entrada'!$S$15="",'Tela de entrada'!$O$15=""),2,IF(AND(A833='Tela de entrada'!$N$12,'Tela de entrada'!$O$15=1),1,IF(AND('Tela de entrada'!$N$12='Contrato Flexível Prioridade'!A833,'Tela de entrada'!$O$15=2),2,IF(AND('Tela de entrada'!$N$12='Contrato Flexível Prioridade'!A833,'Tela de entrada'!$O$15="",'Tela de entrada'!$S$15&lt;&gt;1),1,IF(AND('Tela de entrada'!$N$12='Contrato Flexível Prioridade'!A833,'Tela de entrada'!$S$15=""),1,2)))))))</f>
        <v>2</v>
      </c>
      <c r="F833">
        <v>1</v>
      </c>
      <c r="G833">
        <v>88</v>
      </c>
      <c r="H833">
        <v>1</v>
      </c>
      <c r="I833" s="1">
        <f>INDEX('Tela de entrada'!$C$20:$C$763,MATCH(G833,'Tela de entrada'!$B$20:$B$763,0),1)</f>
        <v>26</v>
      </c>
      <c r="J833">
        <v>0</v>
      </c>
      <c r="K833">
        <f t="shared" si="88"/>
        <v>26</v>
      </c>
      <c r="L833" s="1">
        <f>SUMIFS('Contrato Flexível Percentual'!$R$2:$R$745,'Contrato Flexível Percentual'!$C$2:$C$745,'Contrato Flexível Prioridade'!F833,'Contrato Flexível Percentual'!$D$2:$D$745,'Contrato Flexível Prioridade'!G833)+SUMIFS('Contrato Firme'!N$2:N$745,'Contrato Firme'!$C$2:$C$745,'Contrato Flexível Prioridade'!F833,'Contrato Flexível Percentual'!$D$2:$D$745,'Contrato Flexível Prioridade'!G833)+'Tela de entrada'!$O$13+'Tela de entrada'!$S$13</f>
        <v>15.219945184662567</v>
      </c>
      <c r="M833" s="1">
        <f t="shared" si="89"/>
        <v>10.780054815337433</v>
      </c>
      <c r="N833" s="1">
        <f>IF(D833=1,'Tela de entrada'!$O$14-'Tela de entrada'!$O$13,'Tela de entrada'!$S$14-'Tela de entrada'!$S$13)</f>
        <v>10</v>
      </c>
      <c r="O833" s="1">
        <f t="shared" si="90"/>
        <v>0</v>
      </c>
      <c r="P833" s="1">
        <f t="shared" si="91"/>
        <v>0</v>
      </c>
      <c r="Q833" s="1">
        <f>IF(D833=1,'Tela de entrada'!$O$13+P833,'Tela de entrada'!$S$13+P833)</f>
        <v>0</v>
      </c>
    </row>
    <row r="834" spans="1:17" x14ac:dyDescent="0.25">
      <c r="A834" t="str">
        <f t="shared" si="86"/>
        <v>Contrato 2</v>
      </c>
      <c r="B834" t="str">
        <f t="shared" si="87"/>
        <v>Contrato 289</v>
      </c>
      <c r="C834">
        <v>1</v>
      </c>
      <c r="D834">
        <v>2</v>
      </c>
      <c r="E834">
        <f>IF(AND(A834='Tela de entrada'!$R$12,'Tela de entrada'!$S$15=1),1,IF(AND(A834='Tela de entrada'!$R$12,'Tela de entrada'!$S$15="",'Tela de entrada'!$O$15=2),1,IF(AND('Tela de entrada'!$R$12='Contrato Flexível Prioridade'!A834,'Tela de entrada'!$S$15="",'Tela de entrada'!$O$15=""),2,IF(AND(A834='Tela de entrada'!$N$12,'Tela de entrada'!$O$15=1),1,IF(AND('Tela de entrada'!$N$12='Contrato Flexível Prioridade'!A834,'Tela de entrada'!$O$15=2),2,IF(AND('Tela de entrada'!$N$12='Contrato Flexível Prioridade'!A834,'Tela de entrada'!$O$15="",'Tela de entrada'!$S$15&lt;&gt;1),1,IF(AND('Tela de entrada'!$N$12='Contrato Flexível Prioridade'!A834,'Tela de entrada'!$S$15=""),1,2)))))))</f>
        <v>2</v>
      </c>
      <c r="F834">
        <v>1</v>
      </c>
      <c r="G834">
        <v>89</v>
      </c>
      <c r="H834">
        <v>1</v>
      </c>
      <c r="I834" s="1">
        <f>INDEX('Tela de entrada'!$C$20:$C$763,MATCH(G834,'Tela de entrada'!$B$20:$B$763,0),1)</f>
        <v>44</v>
      </c>
      <c r="J834">
        <v>0</v>
      </c>
      <c r="K834">
        <f t="shared" si="88"/>
        <v>44</v>
      </c>
      <c r="L834" s="1">
        <f>SUMIFS('Contrato Flexível Percentual'!$R$2:$R$745,'Contrato Flexível Percentual'!$C$2:$C$745,'Contrato Flexível Prioridade'!F834,'Contrato Flexível Percentual'!$D$2:$D$745,'Contrato Flexível Prioridade'!G834)+SUMIFS('Contrato Firme'!N$2:N$745,'Contrato Firme'!$C$2:$C$745,'Contrato Flexível Prioridade'!F834,'Contrato Flexível Percentual'!$D$2:$D$745,'Contrato Flexível Prioridade'!G834)+'Tela de entrada'!$O$13+'Tela de entrada'!$S$13</f>
        <v>23.8</v>
      </c>
      <c r="M834" s="1">
        <f t="shared" si="89"/>
        <v>20.2</v>
      </c>
      <c r="N834" s="1">
        <f>IF(D834=1,'Tela de entrada'!$O$14-'Tela de entrada'!$O$13,'Tela de entrada'!$S$14-'Tela de entrada'!$S$13)</f>
        <v>10</v>
      </c>
      <c r="O834" s="1">
        <f t="shared" si="90"/>
        <v>5.1999999999999993</v>
      </c>
      <c r="P834" s="1">
        <f t="shared" si="91"/>
        <v>5.1999999999999993</v>
      </c>
      <c r="Q834" s="1">
        <f>IF(D834=1,'Tela de entrada'!$O$13+P834,'Tela de entrada'!$S$13+P834)</f>
        <v>5.1999999999999993</v>
      </c>
    </row>
    <row r="835" spans="1:17" x14ac:dyDescent="0.25">
      <c r="A835" t="str">
        <f t="shared" si="86"/>
        <v>Contrato 2</v>
      </c>
      <c r="B835" t="str">
        <f t="shared" si="87"/>
        <v>Contrato 290</v>
      </c>
      <c r="C835">
        <v>1</v>
      </c>
      <c r="D835">
        <v>2</v>
      </c>
      <c r="E835">
        <f>IF(AND(A835='Tela de entrada'!$R$12,'Tela de entrada'!$S$15=1),1,IF(AND(A835='Tela de entrada'!$R$12,'Tela de entrada'!$S$15="",'Tela de entrada'!$O$15=2),1,IF(AND('Tela de entrada'!$R$12='Contrato Flexível Prioridade'!A835,'Tela de entrada'!$S$15="",'Tela de entrada'!$O$15=""),2,IF(AND(A835='Tela de entrada'!$N$12,'Tela de entrada'!$O$15=1),1,IF(AND('Tela de entrada'!$N$12='Contrato Flexível Prioridade'!A835,'Tela de entrada'!$O$15=2),2,IF(AND('Tela de entrada'!$N$12='Contrato Flexível Prioridade'!A835,'Tela de entrada'!$O$15="",'Tela de entrada'!$S$15&lt;&gt;1),1,IF(AND('Tela de entrada'!$N$12='Contrato Flexível Prioridade'!A835,'Tela de entrada'!$S$15=""),1,2)))))))</f>
        <v>2</v>
      </c>
      <c r="F835">
        <v>1</v>
      </c>
      <c r="G835">
        <v>90</v>
      </c>
      <c r="H835">
        <v>1</v>
      </c>
      <c r="I835" s="1">
        <f>INDEX('Tela de entrada'!$C$20:$C$763,MATCH(G835,'Tela de entrada'!$B$20:$B$763,0),1)</f>
        <v>18</v>
      </c>
      <c r="J835">
        <v>0</v>
      </c>
      <c r="K835">
        <f t="shared" si="88"/>
        <v>18</v>
      </c>
      <c r="L835" s="1">
        <f>SUMIFS('Contrato Flexível Percentual'!$R$2:$R$745,'Contrato Flexível Percentual'!$C$2:$C$745,'Contrato Flexível Prioridade'!F835,'Contrato Flexível Percentual'!$D$2:$D$745,'Contrato Flexível Prioridade'!G835)+SUMIFS('Contrato Firme'!N$2:N$745,'Contrato Firme'!$C$2:$C$745,'Contrato Flexível Prioridade'!F835,'Contrato Flexível Percentual'!$D$2:$D$745,'Contrato Flexível Prioridade'!G835)+'Tela de entrada'!$O$13+'Tela de entrada'!$S$13</f>
        <v>10.838292945465083</v>
      </c>
      <c r="M835" s="1">
        <f t="shared" si="89"/>
        <v>7.1617070545349168</v>
      </c>
      <c r="N835" s="1">
        <f>IF(D835=1,'Tela de entrada'!$O$14-'Tela de entrada'!$O$13,'Tela de entrada'!$S$14-'Tela de entrada'!$S$13)</f>
        <v>10</v>
      </c>
      <c r="O835" s="1">
        <f t="shared" si="90"/>
        <v>0</v>
      </c>
      <c r="P835" s="1">
        <f t="shared" si="91"/>
        <v>0</v>
      </c>
      <c r="Q835" s="1">
        <f>IF(D835=1,'Tela de entrada'!$O$13+P835,'Tela de entrada'!$S$13+P835)</f>
        <v>0</v>
      </c>
    </row>
    <row r="836" spans="1:17" x14ac:dyDescent="0.25">
      <c r="A836" t="str">
        <f t="shared" si="86"/>
        <v>Contrato 2</v>
      </c>
      <c r="B836" t="str">
        <f t="shared" si="87"/>
        <v>Contrato 291</v>
      </c>
      <c r="C836">
        <v>1</v>
      </c>
      <c r="D836">
        <v>2</v>
      </c>
      <c r="E836">
        <f>IF(AND(A836='Tela de entrada'!$R$12,'Tela de entrada'!$S$15=1),1,IF(AND(A836='Tela de entrada'!$R$12,'Tela de entrada'!$S$15="",'Tela de entrada'!$O$15=2),1,IF(AND('Tela de entrada'!$R$12='Contrato Flexível Prioridade'!A836,'Tela de entrada'!$S$15="",'Tela de entrada'!$O$15=""),2,IF(AND(A836='Tela de entrada'!$N$12,'Tela de entrada'!$O$15=1),1,IF(AND('Tela de entrada'!$N$12='Contrato Flexível Prioridade'!A836,'Tela de entrada'!$O$15=2),2,IF(AND('Tela de entrada'!$N$12='Contrato Flexível Prioridade'!A836,'Tela de entrada'!$O$15="",'Tela de entrada'!$S$15&lt;&gt;1),1,IF(AND('Tela de entrada'!$N$12='Contrato Flexível Prioridade'!A836,'Tela de entrada'!$S$15=""),1,2)))))))</f>
        <v>2</v>
      </c>
      <c r="F836">
        <v>1</v>
      </c>
      <c r="G836">
        <v>91</v>
      </c>
      <c r="H836">
        <v>1</v>
      </c>
      <c r="I836" s="1">
        <f>INDEX('Tela de entrada'!$C$20:$C$763,MATCH(G836,'Tela de entrada'!$B$20:$B$763,0),1)</f>
        <v>25</v>
      </c>
      <c r="J836">
        <v>0</v>
      </c>
      <c r="K836">
        <f t="shared" si="88"/>
        <v>25</v>
      </c>
      <c r="L836" s="1">
        <f>SUMIFS('Contrato Flexível Percentual'!$R$2:$R$745,'Contrato Flexível Percentual'!$C$2:$C$745,'Contrato Flexível Prioridade'!F836,'Contrato Flexível Percentual'!$D$2:$D$745,'Contrato Flexível Prioridade'!G836)+SUMIFS('Contrato Firme'!N$2:N$745,'Contrato Firme'!$C$2:$C$745,'Contrato Flexível Prioridade'!F836,'Contrato Flexível Percentual'!$D$2:$D$745,'Contrato Flexível Prioridade'!G836)+'Tela de entrada'!$O$13+'Tela de entrada'!$S$13</f>
        <v>14.672238654762884</v>
      </c>
      <c r="M836" s="1">
        <f t="shared" si="89"/>
        <v>10.327761345237116</v>
      </c>
      <c r="N836" s="1">
        <f>IF(D836=1,'Tela de entrada'!$O$14-'Tela de entrada'!$O$13,'Tela de entrada'!$S$14-'Tela de entrada'!$S$13)</f>
        <v>10</v>
      </c>
      <c r="O836" s="1">
        <f t="shared" si="90"/>
        <v>0</v>
      </c>
      <c r="P836" s="1">
        <f t="shared" si="91"/>
        <v>0</v>
      </c>
      <c r="Q836" s="1">
        <f>IF(D836=1,'Tela de entrada'!$O$13+P836,'Tela de entrada'!$S$13+P836)</f>
        <v>0</v>
      </c>
    </row>
    <row r="837" spans="1:17" x14ac:dyDescent="0.25">
      <c r="A837" t="str">
        <f t="shared" si="86"/>
        <v>Contrato 2</v>
      </c>
      <c r="B837" t="str">
        <f t="shared" si="87"/>
        <v>Contrato 292</v>
      </c>
      <c r="C837">
        <v>1</v>
      </c>
      <c r="D837">
        <v>2</v>
      </c>
      <c r="E837">
        <f>IF(AND(A837='Tela de entrada'!$R$12,'Tela de entrada'!$S$15=1),1,IF(AND(A837='Tela de entrada'!$R$12,'Tela de entrada'!$S$15="",'Tela de entrada'!$O$15=2),1,IF(AND('Tela de entrada'!$R$12='Contrato Flexível Prioridade'!A837,'Tela de entrada'!$S$15="",'Tela de entrada'!$O$15=""),2,IF(AND(A837='Tela de entrada'!$N$12,'Tela de entrada'!$O$15=1),1,IF(AND('Tela de entrada'!$N$12='Contrato Flexível Prioridade'!A837,'Tela de entrada'!$O$15=2),2,IF(AND('Tela de entrada'!$N$12='Contrato Flexível Prioridade'!A837,'Tela de entrada'!$O$15="",'Tela de entrada'!$S$15&lt;&gt;1),1,IF(AND('Tela de entrada'!$N$12='Contrato Flexível Prioridade'!A837,'Tela de entrada'!$S$15=""),1,2)))))))</f>
        <v>2</v>
      </c>
      <c r="F837">
        <v>1</v>
      </c>
      <c r="G837">
        <v>92</v>
      </c>
      <c r="H837">
        <v>1</v>
      </c>
      <c r="I837" s="1">
        <f>INDEX('Tela de entrada'!$C$20:$C$763,MATCH(G837,'Tela de entrada'!$B$20:$B$763,0),1)</f>
        <v>29</v>
      </c>
      <c r="J837">
        <v>0</v>
      </c>
      <c r="K837">
        <f t="shared" si="88"/>
        <v>29</v>
      </c>
      <c r="L837" s="1">
        <f>SUMIFS('Contrato Flexível Percentual'!$R$2:$R$745,'Contrato Flexível Percentual'!$C$2:$C$745,'Contrato Flexível Prioridade'!F837,'Contrato Flexível Percentual'!$D$2:$D$745,'Contrato Flexível Prioridade'!G837)+SUMIFS('Contrato Firme'!N$2:N$745,'Contrato Firme'!$C$2:$C$745,'Contrato Flexível Prioridade'!F837,'Contrato Flexível Percentual'!$D$2:$D$745,'Contrato Flexível Prioridade'!G837)+'Tela de entrada'!$O$13+'Tela de entrada'!$S$13</f>
        <v>16.863064774361622</v>
      </c>
      <c r="M837" s="1">
        <f t="shared" si="89"/>
        <v>12.136935225638378</v>
      </c>
      <c r="N837" s="1">
        <f>IF(D837=1,'Tela de entrada'!$O$14-'Tela de entrada'!$O$13,'Tela de entrada'!$S$14-'Tela de entrada'!$S$13)</f>
        <v>10</v>
      </c>
      <c r="O837" s="1">
        <f t="shared" si="90"/>
        <v>0</v>
      </c>
      <c r="P837" s="1">
        <f t="shared" si="91"/>
        <v>0</v>
      </c>
      <c r="Q837" s="1">
        <f>IF(D837=1,'Tela de entrada'!$O$13+P837,'Tela de entrada'!$S$13+P837)</f>
        <v>0</v>
      </c>
    </row>
    <row r="838" spans="1:17" x14ac:dyDescent="0.25">
      <c r="A838" t="str">
        <f t="shared" si="86"/>
        <v>Contrato 2</v>
      </c>
      <c r="B838" t="str">
        <f t="shared" si="87"/>
        <v>Contrato 293</v>
      </c>
      <c r="C838">
        <v>1</v>
      </c>
      <c r="D838">
        <v>2</v>
      </c>
      <c r="E838">
        <f>IF(AND(A838='Tela de entrada'!$R$12,'Tela de entrada'!$S$15=1),1,IF(AND(A838='Tela de entrada'!$R$12,'Tela de entrada'!$S$15="",'Tela de entrada'!$O$15=2),1,IF(AND('Tela de entrada'!$R$12='Contrato Flexível Prioridade'!A838,'Tela de entrada'!$S$15="",'Tela de entrada'!$O$15=""),2,IF(AND(A838='Tela de entrada'!$N$12,'Tela de entrada'!$O$15=1),1,IF(AND('Tela de entrada'!$N$12='Contrato Flexível Prioridade'!A838,'Tela de entrada'!$O$15=2),2,IF(AND('Tela de entrada'!$N$12='Contrato Flexível Prioridade'!A838,'Tela de entrada'!$O$15="",'Tela de entrada'!$S$15&lt;&gt;1),1,IF(AND('Tela de entrada'!$N$12='Contrato Flexível Prioridade'!A838,'Tela de entrada'!$S$15=""),1,2)))))))</f>
        <v>2</v>
      </c>
      <c r="F838">
        <v>1</v>
      </c>
      <c r="G838">
        <v>93</v>
      </c>
      <c r="H838">
        <v>1</v>
      </c>
      <c r="I838" s="1">
        <f>INDEX('Tela de entrada'!$C$20:$C$763,MATCH(G838,'Tela de entrada'!$B$20:$B$763,0),1)</f>
        <v>38</v>
      </c>
      <c r="J838">
        <v>0</v>
      </c>
      <c r="K838">
        <f t="shared" si="88"/>
        <v>38</v>
      </c>
      <c r="L838" s="1">
        <f>SUMIFS('Contrato Flexível Percentual'!$R$2:$R$745,'Contrato Flexível Percentual'!$C$2:$C$745,'Contrato Flexível Prioridade'!F838,'Contrato Flexível Percentual'!$D$2:$D$745,'Contrato Flexível Prioridade'!G838)+SUMIFS('Contrato Firme'!N$2:N$745,'Contrato Firme'!$C$2:$C$745,'Contrato Flexível Prioridade'!F838,'Contrato Flexível Percentual'!$D$2:$D$745,'Contrato Flexível Prioridade'!G838)+'Tela de entrada'!$O$13+'Tela de entrada'!$S$13</f>
        <v>21.792423543458796</v>
      </c>
      <c r="M838" s="1">
        <f t="shared" si="89"/>
        <v>16.207576456541204</v>
      </c>
      <c r="N838" s="1">
        <f>IF(D838=1,'Tela de entrada'!$O$14-'Tela de entrada'!$O$13,'Tela de entrada'!$S$14-'Tela de entrada'!$S$13)</f>
        <v>10</v>
      </c>
      <c r="O838" s="1">
        <f t="shared" si="90"/>
        <v>1.2075764565412044</v>
      </c>
      <c r="P838" s="1">
        <f t="shared" si="91"/>
        <v>1.2075764565412044</v>
      </c>
      <c r="Q838" s="1">
        <f>IF(D838=1,'Tela de entrada'!$O$13+P838,'Tela de entrada'!$S$13+P838)</f>
        <v>1.2075764565412044</v>
      </c>
    </row>
    <row r="839" spans="1:17" x14ac:dyDescent="0.25">
      <c r="A839" t="str">
        <f t="shared" si="86"/>
        <v>Contrato 2</v>
      </c>
      <c r="B839" t="str">
        <f t="shared" si="87"/>
        <v>Contrato 294</v>
      </c>
      <c r="C839">
        <v>1</v>
      </c>
      <c r="D839">
        <v>2</v>
      </c>
      <c r="E839">
        <f>IF(AND(A839='Tela de entrada'!$R$12,'Tela de entrada'!$S$15=1),1,IF(AND(A839='Tela de entrada'!$R$12,'Tela de entrada'!$S$15="",'Tela de entrada'!$O$15=2),1,IF(AND('Tela de entrada'!$R$12='Contrato Flexível Prioridade'!A839,'Tela de entrada'!$S$15="",'Tela de entrada'!$O$15=""),2,IF(AND(A839='Tela de entrada'!$N$12,'Tela de entrada'!$O$15=1),1,IF(AND('Tela de entrada'!$N$12='Contrato Flexível Prioridade'!A839,'Tela de entrada'!$O$15=2),2,IF(AND('Tela de entrada'!$N$12='Contrato Flexível Prioridade'!A839,'Tela de entrada'!$O$15="",'Tela de entrada'!$S$15&lt;&gt;1),1,IF(AND('Tela de entrada'!$N$12='Contrato Flexível Prioridade'!A839,'Tela de entrada'!$S$15=""),1,2)))))))</f>
        <v>2</v>
      </c>
      <c r="F839">
        <v>1</v>
      </c>
      <c r="G839">
        <v>94</v>
      </c>
      <c r="H839">
        <v>1</v>
      </c>
      <c r="I839" s="1">
        <f>INDEX('Tela de entrada'!$C$20:$C$763,MATCH(G839,'Tela de entrada'!$B$20:$B$763,0),1)</f>
        <v>47</v>
      </c>
      <c r="J839">
        <v>0</v>
      </c>
      <c r="K839">
        <f t="shared" si="88"/>
        <v>47</v>
      </c>
      <c r="L839" s="1">
        <f>SUMIFS('Contrato Flexível Percentual'!$R$2:$R$745,'Contrato Flexível Percentual'!$C$2:$C$745,'Contrato Flexível Prioridade'!F839,'Contrato Flexível Percentual'!$D$2:$D$745,'Contrato Flexível Prioridade'!G839)+SUMIFS('Contrato Firme'!N$2:N$745,'Contrato Firme'!$C$2:$C$745,'Contrato Flexível Prioridade'!F839,'Contrato Flexível Percentual'!$D$2:$D$745,'Contrato Flexível Prioridade'!G839)+'Tela de entrada'!$O$13+'Tela de entrada'!$S$13</f>
        <v>24.4</v>
      </c>
      <c r="M839" s="1">
        <f t="shared" si="89"/>
        <v>22.6</v>
      </c>
      <c r="N839" s="1">
        <f>IF(D839=1,'Tela de entrada'!$O$14-'Tela de entrada'!$O$13,'Tela de entrada'!$S$14-'Tela de entrada'!$S$13)</f>
        <v>10</v>
      </c>
      <c r="O839" s="1">
        <f t="shared" si="90"/>
        <v>7.6000000000000014</v>
      </c>
      <c r="P839" s="1">
        <f t="shared" si="91"/>
        <v>7.6000000000000014</v>
      </c>
      <c r="Q839" s="1">
        <f>IF(D839=1,'Tela de entrada'!$O$13+P839,'Tela de entrada'!$S$13+P839)</f>
        <v>7.6000000000000014</v>
      </c>
    </row>
    <row r="840" spans="1:17" x14ac:dyDescent="0.25">
      <c r="A840" t="str">
        <f t="shared" si="86"/>
        <v>Contrato 2</v>
      </c>
      <c r="B840" t="str">
        <f t="shared" si="87"/>
        <v>Contrato 295</v>
      </c>
      <c r="C840">
        <v>1</v>
      </c>
      <c r="D840">
        <v>2</v>
      </c>
      <c r="E840">
        <f>IF(AND(A840='Tela de entrada'!$R$12,'Tela de entrada'!$S$15=1),1,IF(AND(A840='Tela de entrada'!$R$12,'Tela de entrada'!$S$15="",'Tela de entrada'!$O$15=2),1,IF(AND('Tela de entrada'!$R$12='Contrato Flexível Prioridade'!A840,'Tela de entrada'!$S$15="",'Tela de entrada'!$O$15=""),2,IF(AND(A840='Tela de entrada'!$N$12,'Tela de entrada'!$O$15=1),1,IF(AND('Tela de entrada'!$N$12='Contrato Flexível Prioridade'!A840,'Tela de entrada'!$O$15=2),2,IF(AND('Tela de entrada'!$N$12='Contrato Flexível Prioridade'!A840,'Tela de entrada'!$O$15="",'Tela de entrada'!$S$15&lt;&gt;1),1,IF(AND('Tela de entrada'!$N$12='Contrato Flexível Prioridade'!A840,'Tela de entrada'!$S$15=""),1,2)))))))</f>
        <v>2</v>
      </c>
      <c r="F840">
        <v>1</v>
      </c>
      <c r="G840">
        <v>95</v>
      </c>
      <c r="H840">
        <v>1</v>
      </c>
      <c r="I840" s="1">
        <f>INDEX('Tela de entrada'!$C$20:$C$763,MATCH(G840,'Tela de entrada'!$B$20:$B$763,0),1)</f>
        <v>44</v>
      </c>
      <c r="J840">
        <v>0</v>
      </c>
      <c r="K840">
        <f t="shared" si="88"/>
        <v>44</v>
      </c>
      <c r="L840" s="1">
        <f>SUMIFS('Contrato Flexível Percentual'!$R$2:$R$745,'Contrato Flexível Percentual'!$C$2:$C$745,'Contrato Flexível Prioridade'!F840,'Contrato Flexível Percentual'!$D$2:$D$745,'Contrato Flexível Prioridade'!G840)+SUMIFS('Contrato Firme'!N$2:N$745,'Contrato Firme'!$C$2:$C$745,'Contrato Flexível Prioridade'!F840,'Contrato Flexível Percentual'!$D$2:$D$745,'Contrato Flexível Prioridade'!G840)+'Tela de entrada'!$O$13+'Tela de entrada'!$S$13</f>
        <v>23.8</v>
      </c>
      <c r="M840" s="1">
        <f t="shared" si="89"/>
        <v>20.2</v>
      </c>
      <c r="N840" s="1">
        <f>IF(D840=1,'Tela de entrada'!$O$14-'Tela de entrada'!$O$13,'Tela de entrada'!$S$14-'Tela de entrada'!$S$13)</f>
        <v>10</v>
      </c>
      <c r="O840" s="1">
        <f t="shared" si="90"/>
        <v>5.1999999999999993</v>
      </c>
      <c r="P840" s="1">
        <f t="shared" si="91"/>
        <v>5.1999999999999993</v>
      </c>
      <c r="Q840" s="1">
        <f>IF(D840=1,'Tela de entrada'!$O$13+P840,'Tela de entrada'!$S$13+P840)</f>
        <v>5.1999999999999993</v>
      </c>
    </row>
    <row r="841" spans="1:17" x14ac:dyDescent="0.25">
      <c r="A841" t="str">
        <f t="shared" si="86"/>
        <v>Contrato 2</v>
      </c>
      <c r="B841" t="str">
        <f t="shared" si="87"/>
        <v>Contrato 296</v>
      </c>
      <c r="C841">
        <v>1</v>
      </c>
      <c r="D841">
        <v>2</v>
      </c>
      <c r="E841">
        <f>IF(AND(A841='Tela de entrada'!$R$12,'Tela de entrada'!$S$15=1),1,IF(AND(A841='Tela de entrada'!$R$12,'Tela de entrada'!$S$15="",'Tela de entrada'!$O$15=2),1,IF(AND('Tela de entrada'!$R$12='Contrato Flexível Prioridade'!A841,'Tela de entrada'!$S$15="",'Tela de entrada'!$O$15=""),2,IF(AND(A841='Tela de entrada'!$N$12,'Tela de entrada'!$O$15=1),1,IF(AND('Tela de entrada'!$N$12='Contrato Flexível Prioridade'!A841,'Tela de entrada'!$O$15=2),2,IF(AND('Tela de entrada'!$N$12='Contrato Flexível Prioridade'!A841,'Tela de entrada'!$O$15="",'Tela de entrada'!$S$15&lt;&gt;1),1,IF(AND('Tela de entrada'!$N$12='Contrato Flexível Prioridade'!A841,'Tela de entrada'!$S$15=""),1,2)))))))</f>
        <v>2</v>
      </c>
      <c r="F841">
        <v>1</v>
      </c>
      <c r="G841">
        <v>96</v>
      </c>
      <c r="H841">
        <v>1</v>
      </c>
      <c r="I841" s="1">
        <f>INDEX('Tela de entrada'!$C$20:$C$763,MATCH(G841,'Tela de entrada'!$B$20:$B$763,0),1)</f>
        <v>43</v>
      </c>
      <c r="J841">
        <v>0</v>
      </c>
      <c r="K841">
        <f t="shared" si="88"/>
        <v>43</v>
      </c>
      <c r="L841" s="1">
        <f>SUMIFS('Contrato Flexível Percentual'!$R$2:$R$745,'Contrato Flexível Percentual'!$C$2:$C$745,'Contrato Flexível Prioridade'!F841,'Contrato Flexível Percentual'!$D$2:$D$745,'Contrato Flexível Prioridade'!G841)+SUMIFS('Contrato Firme'!N$2:N$745,'Contrato Firme'!$C$2:$C$745,'Contrato Flexível Prioridade'!F841,'Contrato Flexível Percentual'!$D$2:$D$745,'Contrato Flexível Prioridade'!G841)+'Tela de entrada'!$O$13+'Tela de entrada'!$S$13</f>
        <v>23.6</v>
      </c>
      <c r="M841" s="1">
        <f t="shared" si="89"/>
        <v>19.399999999999999</v>
      </c>
      <c r="N841" s="1">
        <f>IF(D841=1,'Tela de entrada'!$O$14-'Tela de entrada'!$O$13,'Tela de entrada'!$S$14-'Tela de entrada'!$S$13)</f>
        <v>10</v>
      </c>
      <c r="O841" s="1">
        <f t="shared" si="90"/>
        <v>4.3999999999999986</v>
      </c>
      <c r="P841" s="1">
        <f t="shared" si="91"/>
        <v>4.3999999999999986</v>
      </c>
      <c r="Q841" s="1">
        <f>IF(D841=1,'Tela de entrada'!$O$13+P841,'Tela de entrada'!$S$13+P841)</f>
        <v>4.3999999999999986</v>
      </c>
    </row>
    <row r="842" spans="1:17" x14ac:dyDescent="0.25">
      <c r="A842" t="str">
        <f t="shared" si="86"/>
        <v>Contrato 2</v>
      </c>
      <c r="B842" t="str">
        <f t="shared" si="87"/>
        <v>Contrato 297</v>
      </c>
      <c r="C842">
        <v>1</v>
      </c>
      <c r="D842">
        <v>2</v>
      </c>
      <c r="E842">
        <f>IF(AND(A842='Tela de entrada'!$R$12,'Tela de entrada'!$S$15=1),1,IF(AND(A842='Tela de entrada'!$R$12,'Tela de entrada'!$S$15="",'Tela de entrada'!$O$15=2),1,IF(AND('Tela de entrada'!$R$12='Contrato Flexível Prioridade'!A842,'Tela de entrada'!$S$15="",'Tela de entrada'!$O$15=""),2,IF(AND(A842='Tela de entrada'!$N$12,'Tela de entrada'!$O$15=1),1,IF(AND('Tela de entrada'!$N$12='Contrato Flexível Prioridade'!A842,'Tela de entrada'!$O$15=2),2,IF(AND('Tela de entrada'!$N$12='Contrato Flexível Prioridade'!A842,'Tela de entrada'!$O$15="",'Tela de entrada'!$S$15&lt;&gt;1),1,IF(AND('Tela de entrada'!$N$12='Contrato Flexível Prioridade'!A842,'Tela de entrada'!$S$15=""),1,2)))))))</f>
        <v>2</v>
      </c>
      <c r="F842">
        <v>1</v>
      </c>
      <c r="G842">
        <v>97</v>
      </c>
      <c r="H842">
        <v>1</v>
      </c>
      <c r="I842" s="1">
        <f>INDEX('Tela de entrada'!$C$20:$C$763,MATCH(G842,'Tela de entrada'!$B$20:$B$763,0),1)</f>
        <v>36</v>
      </c>
      <c r="J842">
        <v>0</v>
      </c>
      <c r="K842">
        <f t="shared" si="88"/>
        <v>36</v>
      </c>
      <c r="L842" s="1">
        <f>SUMIFS('Contrato Flexível Percentual'!$R$2:$R$745,'Contrato Flexível Percentual'!$C$2:$C$745,'Contrato Flexível Prioridade'!F842,'Contrato Flexível Percentual'!$D$2:$D$745,'Contrato Flexível Prioridade'!G842)+SUMIFS('Contrato Firme'!N$2:N$745,'Contrato Firme'!$C$2:$C$745,'Contrato Flexível Prioridade'!F842,'Contrato Flexível Percentual'!$D$2:$D$745,'Contrato Flexível Prioridade'!G842)+'Tela de entrada'!$O$13+'Tela de entrada'!$S$13</f>
        <v>20.697010483659422</v>
      </c>
      <c r="M842" s="1">
        <f t="shared" si="89"/>
        <v>15.302989516340578</v>
      </c>
      <c r="N842" s="1">
        <f>IF(D842=1,'Tela de entrada'!$O$14-'Tela de entrada'!$O$13,'Tela de entrada'!$S$14-'Tela de entrada'!$S$13)</f>
        <v>10</v>
      </c>
      <c r="O842" s="1">
        <f t="shared" si="90"/>
        <v>0.30298951634057758</v>
      </c>
      <c r="P842" s="1">
        <f t="shared" si="91"/>
        <v>0.30298951634057758</v>
      </c>
      <c r="Q842" s="1">
        <f>IF(D842=1,'Tela de entrada'!$O$13+P842,'Tela de entrada'!$S$13+P842)</f>
        <v>0.30298951634057758</v>
      </c>
    </row>
    <row r="843" spans="1:17" x14ac:dyDescent="0.25">
      <c r="A843" t="str">
        <f t="shared" si="86"/>
        <v>Contrato 2</v>
      </c>
      <c r="B843" t="str">
        <f t="shared" si="87"/>
        <v>Contrato 298</v>
      </c>
      <c r="C843">
        <v>1</v>
      </c>
      <c r="D843">
        <v>2</v>
      </c>
      <c r="E843">
        <f>IF(AND(A843='Tela de entrada'!$R$12,'Tela de entrada'!$S$15=1),1,IF(AND(A843='Tela de entrada'!$R$12,'Tela de entrada'!$S$15="",'Tela de entrada'!$O$15=2),1,IF(AND('Tela de entrada'!$R$12='Contrato Flexível Prioridade'!A843,'Tela de entrada'!$S$15="",'Tela de entrada'!$O$15=""),2,IF(AND(A843='Tela de entrada'!$N$12,'Tela de entrada'!$O$15=1),1,IF(AND('Tela de entrada'!$N$12='Contrato Flexível Prioridade'!A843,'Tela de entrada'!$O$15=2),2,IF(AND('Tela de entrada'!$N$12='Contrato Flexível Prioridade'!A843,'Tela de entrada'!$O$15="",'Tela de entrada'!$S$15&lt;&gt;1),1,IF(AND('Tela de entrada'!$N$12='Contrato Flexível Prioridade'!A843,'Tela de entrada'!$S$15=""),1,2)))))))</f>
        <v>2</v>
      </c>
      <c r="F843">
        <v>1</v>
      </c>
      <c r="G843">
        <v>98</v>
      </c>
      <c r="H843">
        <v>1</v>
      </c>
      <c r="I843" s="1">
        <f>INDEX('Tela de entrada'!$C$20:$C$763,MATCH(G843,'Tela de entrada'!$B$20:$B$763,0),1)</f>
        <v>34</v>
      </c>
      <c r="J843">
        <v>0</v>
      </c>
      <c r="K843">
        <f t="shared" si="88"/>
        <v>34</v>
      </c>
      <c r="L843" s="1">
        <f>SUMIFS('Contrato Flexível Percentual'!$R$2:$R$745,'Contrato Flexível Percentual'!$C$2:$C$745,'Contrato Flexível Prioridade'!F843,'Contrato Flexível Percentual'!$D$2:$D$745,'Contrato Flexível Prioridade'!G843)+SUMIFS('Contrato Firme'!N$2:N$745,'Contrato Firme'!$C$2:$C$745,'Contrato Flexível Prioridade'!F843,'Contrato Flexível Percentual'!$D$2:$D$745,'Contrato Flexível Prioridade'!G843)+'Tela de entrada'!$O$13+'Tela de entrada'!$S$13</f>
        <v>19.601597423860053</v>
      </c>
      <c r="M843" s="1">
        <f t="shared" si="89"/>
        <v>14.398402576139947</v>
      </c>
      <c r="N843" s="1">
        <f>IF(D843=1,'Tela de entrada'!$O$14-'Tela de entrada'!$O$13,'Tela de entrada'!$S$14-'Tela de entrada'!$S$13)</f>
        <v>10</v>
      </c>
      <c r="O843" s="1">
        <f t="shared" si="90"/>
        <v>0</v>
      </c>
      <c r="P843" s="1">
        <f t="shared" si="91"/>
        <v>0</v>
      </c>
      <c r="Q843" s="1">
        <f>IF(D843=1,'Tela de entrada'!$O$13+P843,'Tela de entrada'!$S$13+P843)</f>
        <v>0</v>
      </c>
    </row>
    <row r="844" spans="1:17" x14ac:dyDescent="0.25">
      <c r="A844" t="str">
        <f t="shared" si="86"/>
        <v>Contrato 2</v>
      </c>
      <c r="B844" t="str">
        <f t="shared" si="87"/>
        <v>Contrato 299</v>
      </c>
      <c r="C844">
        <v>1</v>
      </c>
      <c r="D844">
        <v>2</v>
      </c>
      <c r="E844">
        <f>IF(AND(A844='Tela de entrada'!$R$12,'Tela de entrada'!$S$15=1),1,IF(AND(A844='Tela de entrada'!$R$12,'Tela de entrada'!$S$15="",'Tela de entrada'!$O$15=2),1,IF(AND('Tela de entrada'!$R$12='Contrato Flexível Prioridade'!A844,'Tela de entrada'!$S$15="",'Tela de entrada'!$O$15=""),2,IF(AND(A844='Tela de entrada'!$N$12,'Tela de entrada'!$O$15=1),1,IF(AND('Tela de entrada'!$N$12='Contrato Flexível Prioridade'!A844,'Tela de entrada'!$O$15=2),2,IF(AND('Tela de entrada'!$N$12='Contrato Flexível Prioridade'!A844,'Tela de entrada'!$O$15="",'Tela de entrada'!$S$15&lt;&gt;1),1,IF(AND('Tela de entrada'!$N$12='Contrato Flexível Prioridade'!A844,'Tela de entrada'!$S$15=""),1,2)))))))</f>
        <v>2</v>
      </c>
      <c r="F844">
        <v>1</v>
      </c>
      <c r="G844">
        <v>99</v>
      </c>
      <c r="H844">
        <v>1</v>
      </c>
      <c r="I844" s="1">
        <f>INDEX('Tela de entrada'!$C$20:$C$763,MATCH(G844,'Tela de entrada'!$B$20:$B$763,0),1)</f>
        <v>31</v>
      </c>
      <c r="J844">
        <v>0</v>
      </c>
      <c r="K844">
        <f t="shared" si="88"/>
        <v>31</v>
      </c>
      <c r="L844" s="1">
        <f>SUMIFS('Contrato Flexível Percentual'!$R$2:$R$745,'Contrato Flexível Percentual'!$C$2:$C$745,'Contrato Flexível Prioridade'!F844,'Contrato Flexível Percentual'!$D$2:$D$745,'Contrato Flexível Prioridade'!G844)+SUMIFS('Contrato Firme'!N$2:N$745,'Contrato Firme'!$C$2:$C$745,'Contrato Flexível Prioridade'!F844,'Contrato Flexível Percentual'!$D$2:$D$745,'Contrato Flexível Prioridade'!G844)+'Tela de entrada'!$O$13+'Tela de entrada'!$S$13</f>
        <v>17.958477834160995</v>
      </c>
      <c r="M844" s="1">
        <f t="shared" si="89"/>
        <v>13.041522165839005</v>
      </c>
      <c r="N844" s="1">
        <f>IF(D844=1,'Tela de entrada'!$O$14-'Tela de entrada'!$O$13,'Tela de entrada'!$S$14-'Tela de entrada'!$S$13)</f>
        <v>10</v>
      </c>
      <c r="O844" s="1">
        <f t="shared" si="90"/>
        <v>0</v>
      </c>
      <c r="P844" s="1">
        <f t="shared" si="91"/>
        <v>0</v>
      </c>
      <c r="Q844" s="1">
        <f>IF(D844=1,'Tela de entrada'!$O$13+P844,'Tela de entrada'!$S$13+P844)</f>
        <v>0</v>
      </c>
    </row>
    <row r="845" spans="1:17" x14ac:dyDescent="0.25">
      <c r="A845" t="str">
        <f t="shared" si="86"/>
        <v>Contrato 2</v>
      </c>
      <c r="B845" t="str">
        <f t="shared" si="87"/>
        <v>Contrato 2100</v>
      </c>
      <c r="C845">
        <v>1</v>
      </c>
      <c r="D845">
        <v>2</v>
      </c>
      <c r="E845">
        <f>IF(AND(A845='Tela de entrada'!$R$12,'Tela de entrada'!$S$15=1),1,IF(AND(A845='Tela de entrada'!$R$12,'Tela de entrada'!$S$15="",'Tela de entrada'!$O$15=2),1,IF(AND('Tela de entrada'!$R$12='Contrato Flexível Prioridade'!A845,'Tela de entrada'!$S$15="",'Tela de entrada'!$O$15=""),2,IF(AND(A845='Tela de entrada'!$N$12,'Tela de entrada'!$O$15=1),1,IF(AND('Tela de entrada'!$N$12='Contrato Flexível Prioridade'!A845,'Tela de entrada'!$O$15=2),2,IF(AND('Tela de entrada'!$N$12='Contrato Flexível Prioridade'!A845,'Tela de entrada'!$O$15="",'Tela de entrada'!$S$15&lt;&gt;1),1,IF(AND('Tela de entrada'!$N$12='Contrato Flexível Prioridade'!A845,'Tela de entrada'!$S$15=""),1,2)))))))</f>
        <v>2</v>
      </c>
      <c r="F845">
        <v>1</v>
      </c>
      <c r="G845">
        <v>100</v>
      </c>
      <c r="H845">
        <v>1</v>
      </c>
      <c r="I845" s="1">
        <f>INDEX('Tela de entrada'!$C$20:$C$763,MATCH(G845,'Tela de entrada'!$B$20:$B$763,0),1)</f>
        <v>47</v>
      </c>
      <c r="J845">
        <v>0</v>
      </c>
      <c r="K845">
        <f t="shared" si="88"/>
        <v>47</v>
      </c>
      <c r="L845" s="1">
        <f>SUMIFS('Contrato Flexível Percentual'!$R$2:$R$745,'Contrato Flexível Percentual'!$C$2:$C$745,'Contrato Flexível Prioridade'!F845,'Contrato Flexível Percentual'!$D$2:$D$745,'Contrato Flexível Prioridade'!G845)+SUMIFS('Contrato Firme'!N$2:N$745,'Contrato Firme'!$C$2:$C$745,'Contrato Flexível Prioridade'!F845,'Contrato Flexível Percentual'!$D$2:$D$745,'Contrato Flexível Prioridade'!G845)+'Tela de entrada'!$O$13+'Tela de entrada'!$S$13</f>
        <v>24.4</v>
      </c>
      <c r="M845" s="1">
        <f t="shared" si="89"/>
        <v>22.6</v>
      </c>
      <c r="N845" s="1">
        <f>IF(D845=1,'Tela de entrada'!$O$14-'Tela de entrada'!$O$13,'Tela de entrada'!$S$14-'Tela de entrada'!$S$13)</f>
        <v>10</v>
      </c>
      <c r="O845" s="1">
        <f t="shared" si="90"/>
        <v>7.6000000000000014</v>
      </c>
      <c r="P845" s="1">
        <f t="shared" si="91"/>
        <v>7.6000000000000014</v>
      </c>
      <c r="Q845" s="1">
        <f>IF(D845=1,'Tela de entrada'!$O$13+P845,'Tela de entrada'!$S$13+P845)</f>
        <v>7.6000000000000014</v>
      </c>
    </row>
    <row r="846" spans="1:17" x14ac:dyDescent="0.25">
      <c r="A846" t="str">
        <f t="shared" si="86"/>
        <v>Contrato 2</v>
      </c>
      <c r="B846" t="str">
        <f t="shared" si="87"/>
        <v>Contrato 2101</v>
      </c>
      <c r="C846">
        <v>1</v>
      </c>
      <c r="D846">
        <v>2</v>
      </c>
      <c r="E846">
        <f>IF(AND(A846='Tela de entrada'!$R$12,'Tela de entrada'!$S$15=1),1,IF(AND(A846='Tela de entrada'!$R$12,'Tela de entrada'!$S$15="",'Tela de entrada'!$O$15=2),1,IF(AND('Tela de entrada'!$R$12='Contrato Flexível Prioridade'!A846,'Tela de entrada'!$S$15="",'Tela de entrada'!$O$15=""),2,IF(AND(A846='Tela de entrada'!$N$12,'Tela de entrada'!$O$15=1),1,IF(AND('Tela de entrada'!$N$12='Contrato Flexível Prioridade'!A846,'Tela de entrada'!$O$15=2),2,IF(AND('Tela de entrada'!$N$12='Contrato Flexível Prioridade'!A846,'Tela de entrada'!$O$15="",'Tela de entrada'!$S$15&lt;&gt;1),1,IF(AND('Tela de entrada'!$N$12='Contrato Flexível Prioridade'!A846,'Tela de entrada'!$S$15=""),1,2)))))))</f>
        <v>2</v>
      </c>
      <c r="F846">
        <v>1</v>
      </c>
      <c r="G846">
        <v>101</v>
      </c>
      <c r="H846">
        <v>1</v>
      </c>
      <c r="I846" s="1">
        <f>INDEX('Tela de entrada'!$C$20:$C$763,MATCH(G846,'Tela de entrada'!$B$20:$B$763,0),1)</f>
        <v>7</v>
      </c>
      <c r="J846">
        <v>0</v>
      </c>
      <c r="K846">
        <f t="shared" si="88"/>
        <v>7</v>
      </c>
      <c r="L846" s="1">
        <f>SUMIFS('Contrato Flexível Percentual'!$R$2:$R$745,'Contrato Flexível Percentual'!$C$2:$C$745,'Contrato Flexível Prioridade'!F846,'Contrato Flexível Percentual'!$D$2:$D$745,'Contrato Flexível Prioridade'!G846)+SUMIFS('Contrato Firme'!N$2:N$745,'Contrato Firme'!$C$2:$C$745,'Contrato Flexível Prioridade'!F846,'Contrato Flexível Percentual'!$D$2:$D$745,'Contrato Flexível Prioridade'!G846)+'Tela de entrada'!$O$13+'Tela de entrada'!$S$13</f>
        <v>5.1836603258165947</v>
      </c>
      <c r="M846" s="1">
        <f t="shared" si="89"/>
        <v>1.8163396741834053</v>
      </c>
      <c r="N846" s="1">
        <f>IF(D846=1,'Tela de entrada'!$O$14-'Tela de entrada'!$O$13,'Tela de entrada'!$S$14-'Tela de entrada'!$S$13)</f>
        <v>10</v>
      </c>
      <c r="O846" s="1">
        <f t="shared" si="90"/>
        <v>0</v>
      </c>
      <c r="P846" s="1">
        <f t="shared" si="91"/>
        <v>0</v>
      </c>
      <c r="Q846" s="1">
        <f>IF(D846=1,'Tela de entrada'!$O$13+P846,'Tela de entrada'!$S$13+P846)</f>
        <v>0</v>
      </c>
    </row>
    <row r="847" spans="1:17" x14ac:dyDescent="0.25">
      <c r="A847" t="str">
        <f t="shared" si="86"/>
        <v>Contrato 2</v>
      </c>
      <c r="B847" t="str">
        <f t="shared" si="87"/>
        <v>Contrato 2102</v>
      </c>
      <c r="C847">
        <v>1</v>
      </c>
      <c r="D847">
        <v>2</v>
      </c>
      <c r="E847">
        <f>IF(AND(A847='Tela de entrada'!$R$12,'Tela de entrada'!$S$15=1),1,IF(AND(A847='Tela de entrada'!$R$12,'Tela de entrada'!$S$15="",'Tela de entrada'!$O$15=2),1,IF(AND('Tela de entrada'!$R$12='Contrato Flexível Prioridade'!A847,'Tela de entrada'!$S$15="",'Tela de entrada'!$O$15=""),2,IF(AND(A847='Tela de entrada'!$N$12,'Tela de entrada'!$O$15=1),1,IF(AND('Tela de entrada'!$N$12='Contrato Flexível Prioridade'!A847,'Tela de entrada'!$O$15=2),2,IF(AND('Tela de entrada'!$N$12='Contrato Flexível Prioridade'!A847,'Tela de entrada'!$O$15="",'Tela de entrada'!$S$15&lt;&gt;1),1,IF(AND('Tela de entrada'!$N$12='Contrato Flexível Prioridade'!A847,'Tela de entrada'!$S$15=""),1,2)))))))</f>
        <v>2</v>
      </c>
      <c r="F847">
        <v>1</v>
      </c>
      <c r="G847">
        <v>102</v>
      </c>
      <c r="H847">
        <v>1</v>
      </c>
      <c r="I847" s="1">
        <f>INDEX('Tela de entrada'!$C$20:$C$763,MATCH(G847,'Tela de entrada'!$B$20:$B$763,0),1)</f>
        <v>45</v>
      </c>
      <c r="J847">
        <v>0</v>
      </c>
      <c r="K847">
        <f t="shared" si="88"/>
        <v>45</v>
      </c>
      <c r="L847" s="1">
        <f>SUMIFS('Contrato Flexível Percentual'!$R$2:$R$745,'Contrato Flexível Percentual'!$C$2:$C$745,'Contrato Flexível Prioridade'!F847,'Contrato Flexível Percentual'!$D$2:$D$745,'Contrato Flexível Prioridade'!G847)+SUMIFS('Contrato Firme'!N$2:N$745,'Contrato Firme'!$C$2:$C$745,'Contrato Flexível Prioridade'!F847,'Contrato Flexível Percentual'!$D$2:$D$745,'Contrato Flexível Prioridade'!G847)+'Tela de entrada'!$O$13+'Tela de entrada'!$S$13</f>
        <v>24</v>
      </c>
      <c r="M847" s="1">
        <f t="shared" si="89"/>
        <v>21</v>
      </c>
      <c r="N847" s="1">
        <f>IF(D847=1,'Tela de entrada'!$O$14-'Tela de entrada'!$O$13,'Tela de entrada'!$S$14-'Tela de entrada'!$S$13)</f>
        <v>10</v>
      </c>
      <c r="O847" s="1">
        <f t="shared" si="90"/>
        <v>6</v>
      </c>
      <c r="P847" s="1">
        <f t="shared" si="91"/>
        <v>6</v>
      </c>
      <c r="Q847" s="1">
        <f>IF(D847=1,'Tela de entrada'!$O$13+P847,'Tela de entrada'!$S$13+P847)</f>
        <v>6</v>
      </c>
    </row>
    <row r="848" spans="1:17" x14ac:dyDescent="0.25">
      <c r="A848" t="str">
        <f t="shared" si="86"/>
        <v>Contrato 2</v>
      </c>
      <c r="B848" t="str">
        <f t="shared" si="87"/>
        <v>Contrato 2103</v>
      </c>
      <c r="C848">
        <v>1</v>
      </c>
      <c r="D848">
        <v>2</v>
      </c>
      <c r="E848">
        <f>IF(AND(A848='Tela de entrada'!$R$12,'Tela de entrada'!$S$15=1),1,IF(AND(A848='Tela de entrada'!$R$12,'Tela de entrada'!$S$15="",'Tela de entrada'!$O$15=2),1,IF(AND('Tela de entrada'!$R$12='Contrato Flexível Prioridade'!A848,'Tela de entrada'!$S$15="",'Tela de entrada'!$O$15=""),2,IF(AND(A848='Tela de entrada'!$N$12,'Tela de entrada'!$O$15=1),1,IF(AND('Tela de entrada'!$N$12='Contrato Flexível Prioridade'!A848,'Tela de entrada'!$O$15=2),2,IF(AND('Tela de entrada'!$N$12='Contrato Flexível Prioridade'!A848,'Tela de entrada'!$O$15="",'Tela de entrada'!$S$15&lt;&gt;1),1,IF(AND('Tela de entrada'!$N$12='Contrato Flexível Prioridade'!A848,'Tela de entrada'!$S$15=""),1,2)))))))</f>
        <v>2</v>
      </c>
      <c r="F848">
        <v>1</v>
      </c>
      <c r="G848">
        <v>103</v>
      </c>
      <c r="H848">
        <v>1</v>
      </c>
      <c r="I848" s="1">
        <f>INDEX('Tela de entrada'!$C$20:$C$763,MATCH(G848,'Tela de entrada'!$B$20:$B$763,0),1)</f>
        <v>41</v>
      </c>
      <c r="J848">
        <v>0</v>
      </c>
      <c r="K848">
        <f t="shared" si="88"/>
        <v>41</v>
      </c>
      <c r="L848" s="1">
        <f>SUMIFS('Contrato Flexível Percentual'!$R$2:$R$745,'Contrato Flexível Percentual'!$C$2:$C$745,'Contrato Flexível Prioridade'!F848,'Contrato Flexível Percentual'!$D$2:$D$745,'Contrato Flexível Prioridade'!G848)+SUMIFS('Contrato Firme'!N$2:N$745,'Contrato Firme'!$C$2:$C$745,'Contrato Flexível Prioridade'!F848,'Contrato Flexível Percentual'!$D$2:$D$745,'Contrato Flexível Prioridade'!G848)+'Tela de entrada'!$O$13+'Tela de entrada'!$S$13</f>
        <v>23.200000000000003</v>
      </c>
      <c r="M848" s="1">
        <f t="shared" si="89"/>
        <v>17.799999999999997</v>
      </c>
      <c r="N848" s="1">
        <f>IF(D848=1,'Tela de entrada'!$O$14-'Tela de entrada'!$O$13,'Tela de entrada'!$S$14-'Tela de entrada'!$S$13)</f>
        <v>10</v>
      </c>
      <c r="O848" s="1">
        <f t="shared" si="90"/>
        <v>2.7999999999999972</v>
      </c>
      <c r="P848" s="1">
        <f t="shared" si="91"/>
        <v>2.7999999999999972</v>
      </c>
      <c r="Q848" s="1">
        <f>IF(D848=1,'Tela de entrada'!$O$13+P848,'Tela de entrada'!$S$13+P848)</f>
        <v>2.7999999999999972</v>
      </c>
    </row>
    <row r="849" spans="1:17" x14ac:dyDescent="0.25">
      <c r="A849" t="str">
        <f t="shared" si="86"/>
        <v>Contrato 2</v>
      </c>
      <c r="B849" t="str">
        <f t="shared" si="87"/>
        <v>Contrato 2104</v>
      </c>
      <c r="C849">
        <v>1</v>
      </c>
      <c r="D849">
        <v>2</v>
      </c>
      <c r="E849">
        <f>IF(AND(A849='Tela de entrada'!$R$12,'Tela de entrada'!$S$15=1),1,IF(AND(A849='Tela de entrada'!$R$12,'Tela de entrada'!$S$15="",'Tela de entrada'!$O$15=2),1,IF(AND('Tela de entrada'!$R$12='Contrato Flexível Prioridade'!A849,'Tela de entrada'!$S$15="",'Tela de entrada'!$O$15=""),2,IF(AND(A849='Tela de entrada'!$N$12,'Tela de entrada'!$O$15=1),1,IF(AND('Tela de entrada'!$N$12='Contrato Flexível Prioridade'!A849,'Tela de entrada'!$O$15=2),2,IF(AND('Tela de entrada'!$N$12='Contrato Flexível Prioridade'!A849,'Tela de entrada'!$O$15="",'Tela de entrada'!$S$15&lt;&gt;1),1,IF(AND('Tela de entrada'!$N$12='Contrato Flexível Prioridade'!A849,'Tela de entrada'!$S$15=""),1,2)))))))</f>
        <v>2</v>
      </c>
      <c r="F849">
        <v>1</v>
      </c>
      <c r="G849">
        <v>104</v>
      </c>
      <c r="H849">
        <v>1</v>
      </c>
      <c r="I849" s="1">
        <f>INDEX('Tela de entrada'!$C$20:$C$763,MATCH(G849,'Tela de entrada'!$B$20:$B$763,0),1)</f>
        <v>13</v>
      </c>
      <c r="J849">
        <v>0</v>
      </c>
      <c r="K849">
        <f t="shared" si="88"/>
        <v>13</v>
      </c>
      <c r="L849" s="1">
        <f>SUMIFS('Contrato Flexível Percentual'!$R$2:$R$745,'Contrato Flexível Percentual'!$C$2:$C$745,'Contrato Flexível Prioridade'!F849,'Contrato Flexível Percentual'!$D$2:$D$745,'Contrato Flexível Prioridade'!G849)+SUMIFS('Contrato Firme'!N$2:N$745,'Contrato Firme'!$C$2:$C$745,'Contrato Flexível Prioridade'!F849,'Contrato Flexível Percentual'!$D$2:$D$745,'Contrato Flexível Prioridade'!G849)+'Tela de entrada'!$O$13+'Tela de entrada'!$S$13</f>
        <v>8.0997602959666555</v>
      </c>
      <c r="M849" s="1">
        <f t="shared" si="89"/>
        <v>4.9002397040333445</v>
      </c>
      <c r="N849" s="1">
        <f>IF(D849=1,'Tela de entrada'!$O$14-'Tela de entrada'!$O$13,'Tela de entrada'!$S$14-'Tela de entrada'!$S$13)</f>
        <v>10</v>
      </c>
      <c r="O849" s="1">
        <f t="shared" si="90"/>
        <v>0</v>
      </c>
      <c r="P849" s="1">
        <f t="shared" si="91"/>
        <v>0</v>
      </c>
      <c r="Q849" s="1">
        <f>IF(D849=1,'Tela de entrada'!$O$13+P849,'Tela de entrada'!$S$13+P849)</f>
        <v>0</v>
      </c>
    </row>
    <row r="850" spans="1:17" x14ac:dyDescent="0.25">
      <c r="A850" t="str">
        <f t="shared" si="86"/>
        <v>Contrato 2</v>
      </c>
      <c r="B850" t="str">
        <f t="shared" si="87"/>
        <v>Contrato 2105</v>
      </c>
      <c r="C850">
        <v>1</v>
      </c>
      <c r="D850">
        <v>2</v>
      </c>
      <c r="E850">
        <f>IF(AND(A850='Tela de entrada'!$R$12,'Tela de entrada'!$S$15=1),1,IF(AND(A850='Tela de entrada'!$R$12,'Tela de entrada'!$S$15="",'Tela de entrada'!$O$15=2),1,IF(AND('Tela de entrada'!$R$12='Contrato Flexível Prioridade'!A850,'Tela de entrada'!$S$15="",'Tela de entrada'!$O$15=""),2,IF(AND(A850='Tela de entrada'!$N$12,'Tela de entrada'!$O$15=1),1,IF(AND('Tela de entrada'!$N$12='Contrato Flexível Prioridade'!A850,'Tela de entrada'!$O$15=2),2,IF(AND('Tela de entrada'!$N$12='Contrato Flexível Prioridade'!A850,'Tela de entrada'!$O$15="",'Tela de entrada'!$S$15&lt;&gt;1),1,IF(AND('Tela de entrada'!$N$12='Contrato Flexível Prioridade'!A850,'Tela de entrada'!$S$15=""),1,2)))))))</f>
        <v>2</v>
      </c>
      <c r="F850">
        <v>1</v>
      </c>
      <c r="G850">
        <v>105</v>
      </c>
      <c r="H850">
        <v>1</v>
      </c>
      <c r="I850" s="1">
        <f>INDEX('Tela de entrada'!$C$20:$C$763,MATCH(G850,'Tela de entrada'!$B$20:$B$763,0),1)</f>
        <v>16</v>
      </c>
      <c r="J850">
        <v>0</v>
      </c>
      <c r="K850">
        <f t="shared" si="88"/>
        <v>16</v>
      </c>
      <c r="L850" s="1">
        <f>SUMIFS('Contrato Flexível Percentual'!$R$2:$R$745,'Contrato Flexível Percentual'!$C$2:$C$745,'Contrato Flexível Prioridade'!F850,'Contrato Flexível Percentual'!$D$2:$D$745,'Contrato Flexível Prioridade'!G850)+SUMIFS('Contrato Firme'!N$2:N$745,'Contrato Firme'!$C$2:$C$745,'Contrato Flexível Prioridade'!F850,'Contrato Flexível Percentual'!$D$2:$D$745,'Contrato Flexível Prioridade'!G850)+'Tela de entrada'!$O$13+'Tela de entrada'!$S$13</f>
        <v>9.7428798856657117</v>
      </c>
      <c r="M850" s="1">
        <f t="shared" si="89"/>
        <v>6.2571201143342883</v>
      </c>
      <c r="N850" s="1">
        <f>IF(D850=1,'Tela de entrada'!$O$14-'Tela de entrada'!$O$13,'Tela de entrada'!$S$14-'Tela de entrada'!$S$13)</f>
        <v>10</v>
      </c>
      <c r="O850" s="1">
        <f t="shared" si="90"/>
        <v>0</v>
      </c>
      <c r="P850" s="1">
        <f t="shared" si="91"/>
        <v>0</v>
      </c>
      <c r="Q850" s="1">
        <f>IF(D850=1,'Tela de entrada'!$O$13+P850,'Tela de entrada'!$S$13+P850)</f>
        <v>0</v>
      </c>
    </row>
    <row r="851" spans="1:17" x14ac:dyDescent="0.25">
      <c r="A851" t="str">
        <f t="shared" si="86"/>
        <v>Contrato 2</v>
      </c>
      <c r="B851" t="str">
        <f t="shared" si="87"/>
        <v>Contrato 2106</v>
      </c>
      <c r="C851">
        <v>1</v>
      </c>
      <c r="D851">
        <v>2</v>
      </c>
      <c r="E851">
        <f>IF(AND(A851='Tela de entrada'!$R$12,'Tela de entrada'!$S$15=1),1,IF(AND(A851='Tela de entrada'!$R$12,'Tela de entrada'!$S$15="",'Tela de entrada'!$O$15=2),1,IF(AND('Tela de entrada'!$R$12='Contrato Flexível Prioridade'!A851,'Tela de entrada'!$S$15="",'Tela de entrada'!$O$15=""),2,IF(AND(A851='Tela de entrada'!$N$12,'Tela de entrada'!$O$15=1),1,IF(AND('Tela de entrada'!$N$12='Contrato Flexível Prioridade'!A851,'Tela de entrada'!$O$15=2),2,IF(AND('Tela de entrada'!$N$12='Contrato Flexível Prioridade'!A851,'Tela de entrada'!$O$15="",'Tela de entrada'!$S$15&lt;&gt;1),1,IF(AND('Tela de entrada'!$N$12='Contrato Flexível Prioridade'!A851,'Tela de entrada'!$S$15=""),1,2)))))))</f>
        <v>2</v>
      </c>
      <c r="F851">
        <v>1</v>
      </c>
      <c r="G851">
        <v>106</v>
      </c>
      <c r="H851">
        <v>1</v>
      </c>
      <c r="I851" s="1">
        <f>INDEX('Tela de entrada'!$C$20:$C$763,MATCH(G851,'Tela de entrada'!$B$20:$B$763,0),1)</f>
        <v>25</v>
      </c>
      <c r="J851">
        <v>0</v>
      </c>
      <c r="K851">
        <f t="shared" si="88"/>
        <v>25</v>
      </c>
      <c r="L851" s="1">
        <f>SUMIFS('Contrato Flexível Percentual'!$R$2:$R$745,'Contrato Flexível Percentual'!$C$2:$C$745,'Contrato Flexível Prioridade'!F851,'Contrato Flexível Percentual'!$D$2:$D$745,'Contrato Flexível Prioridade'!G851)+SUMIFS('Contrato Firme'!N$2:N$745,'Contrato Firme'!$C$2:$C$745,'Contrato Flexível Prioridade'!F851,'Contrato Flexível Percentual'!$D$2:$D$745,'Contrato Flexível Prioridade'!G851)+'Tela de entrada'!$O$13+'Tela de entrada'!$S$13</f>
        <v>14.672238654762884</v>
      </c>
      <c r="M851" s="1">
        <f t="shared" si="89"/>
        <v>10.327761345237116</v>
      </c>
      <c r="N851" s="1">
        <f>IF(D851=1,'Tela de entrada'!$O$14-'Tela de entrada'!$O$13,'Tela de entrada'!$S$14-'Tela de entrada'!$S$13)</f>
        <v>10</v>
      </c>
      <c r="O851" s="1">
        <f t="shared" si="90"/>
        <v>0</v>
      </c>
      <c r="P851" s="1">
        <f t="shared" si="91"/>
        <v>0</v>
      </c>
      <c r="Q851" s="1">
        <f>IF(D851=1,'Tela de entrada'!$O$13+P851,'Tela de entrada'!$S$13+P851)</f>
        <v>0</v>
      </c>
    </row>
    <row r="852" spans="1:17" x14ac:dyDescent="0.25">
      <c r="A852" t="str">
        <f t="shared" si="86"/>
        <v>Contrato 2</v>
      </c>
      <c r="B852" t="str">
        <f t="shared" si="87"/>
        <v>Contrato 2107</v>
      </c>
      <c r="C852">
        <v>1</v>
      </c>
      <c r="D852">
        <v>2</v>
      </c>
      <c r="E852">
        <f>IF(AND(A852='Tela de entrada'!$R$12,'Tela de entrada'!$S$15=1),1,IF(AND(A852='Tela de entrada'!$R$12,'Tela de entrada'!$S$15="",'Tela de entrada'!$O$15=2),1,IF(AND('Tela de entrada'!$R$12='Contrato Flexível Prioridade'!A852,'Tela de entrada'!$S$15="",'Tela de entrada'!$O$15=""),2,IF(AND(A852='Tela de entrada'!$N$12,'Tela de entrada'!$O$15=1),1,IF(AND('Tela de entrada'!$N$12='Contrato Flexível Prioridade'!A852,'Tela de entrada'!$O$15=2),2,IF(AND('Tela de entrada'!$N$12='Contrato Flexível Prioridade'!A852,'Tela de entrada'!$O$15="",'Tela de entrada'!$S$15&lt;&gt;1),1,IF(AND('Tela de entrada'!$N$12='Contrato Flexível Prioridade'!A852,'Tela de entrada'!$S$15=""),1,2)))))))</f>
        <v>2</v>
      </c>
      <c r="F852">
        <v>1</v>
      </c>
      <c r="G852">
        <v>107</v>
      </c>
      <c r="H852">
        <v>1</v>
      </c>
      <c r="I852" s="1">
        <f>INDEX('Tela de entrada'!$C$20:$C$763,MATCH(G852,'Tela de entrada'!$B$20:$B$763,0),1)</f>
        <v>15</v>
      </c>
      <c r="J852">
        <v>0</v>
      </c>
      <c r="K852">
        <f t="shared" si="88"/>
        <v>15</v>
      </c>
      <c r="L852" s="1">
        <f>SUMIFS('Contrato Flexível Percentual'!$R$2:$R$745,'Contrato Flexível Percentual'!$C$2:$C$745,'Contrato Flexível Prioridade'!F852,'Contrato Flexível Percentual'!$D$2:$D$745,'Contrato Flexível Prioridade'!G852)+SUMIFS('Contrato Firme'!N$2:N$745,'Contrato Firme'!$C$2:$C$745,'Contrato Flexível Prioridade'!F852,'Contrato Flexível Percentual'!$D$2:$D$745,'Contrato Flexível Prioridade'!G852)+'Tela de entrada'!$O$13+'Tela de entrada'!$S$13</f>
        <v>9.1951733557660269</v>
      </c>
      <c r="M852" s="1">
        <f t="shared" si="89"/>
        <v>5.8048266442339731</v>
      </c>
      <c r="N852" s="1">
        <f>IF(D852=1,'Tela de entrada'!$O$14-'Tela de entrada'!$O$13,'Tela de entrada'!$S$14-'Tela de entrada'!$S$13)</f>
        <v>10</v>
      </c>
      <c r="O852" s="1">
        <f t="shared" si="90"/>
        <v>0</v>
      </c>
      <c r="P852" s="1">
        <f t="shared" si="91"/>
        <v>0</v>
      </c>
      <c r="Q852" s="1">
        <f>IF(D852=1,'Tela de entrada'!$O$13+P852,'Tela de entrada'!$S$13+P852)</f>
        <v>0</v>
      </c>
    </row>
    <row r="853" spans="1:17" x14ac:dyDescent="0.25">
      <c r="A853" t="str">
        <f t="shared" si="86"/>
        <v>Contrato 2</v>
      </c>
      <c r="B853" t="str">
        <f t="shared" si="87"/>
        <v>Contrato 2108</v>
      </c>
      <c r="C853">
        <v>1</v>
      </c>
      <c r="D853">
        <v>2</v>
      </c>
      <c r="E853">
        <f>IF(AND(A853='Tela de entrada'!$R$12,'Tela de entrada'!$S$15=1),1,IF(AND(A853='Tela de entrada'!$R$12,'Tela de entrada'!$S$15="",'Tela de entrada'!$O$15=2),1,IF(AND('Tela de entrada'!$R$12='Contrato Flexível Prioridade'!A853,'Tela de entrada'!$S$15="",'Tela de entrada'!$O$15=""),2,IF(AND(A853='Tela de entrada'!$N$12,'Tela de entrada'!$O$15=1),1,IF(AND('Tela de entrada'!$N$12='Contrato Flexível Prioridade'!A853,'Tela de entrada'!$O$15=2),2,IF(AND('Tela de entrada'!$N$12='Contrato Flexível Prioridade'!A853,'Tela de entrada'!$O$15="",'Tela de entrada'!$S$15&lt;&gt;1),1,IF(AND('Tela de entrada'!$N$12='Contrato Flexível Prioridade'!A853,'Tela de entrada'!$S$15=""),1,2)))))))</f>
        <v>2</v>
      </c>
      <c r="F853">
        <v>1</v>
      </c>
      <c r="G853">
        <v>108</v>
      </c>
      <c r="H853">
        <v>1</v>
      </c>
      <c r="I853" s="1">
        <f>INDEX('Tela de entrada'!$C$20:$C$763,MATCH(G853,'Tela de entrada'!$B$20:$B$763,0),1)</f>
        <v>24</v>
      </c>
      <c r="J853">
        <v>0</v>
      </c>
      <c r="K853">
        <f t="shared" si="88"/>
        <v>24</v>
      </c>
      <c r="L853" s="1">
        <f>SUMIFS('Contrato Flexível Percentual'!$R$2:$R$745,'Contrato Flexível Percentual'!$C$2:$C$745,'Contrato Flexível Prioridade'!F853,'Contrato Flexível Percentual'!$D$2:$D$745,'Contrato Flexível Prioridade'!G853)+SUMIFS('Contrato Firme'!N$2:N$745,'Contrato Firme'!$C$2:$C$745,'Contrato Flexível Prioridade'!F853,'Contrato Flexível Percentual'!$D$2:$D$745,'Contrato Flexível Prioridade'!G853)+'Tela de entrada'!$O$13+'Tela de entrada'!$S$13</f>
        <v>14.124532124863197</v>
      </c>
      <c r="M853" s="1">
        <f t="shared" si="89"/>
        <v>9.8754678751368026</v>
      </c>
      <c r="N853" s="1">
        <f>IF(D853=1,'Tela de entrada'!$O$14-'Tela de entrada'!$O$13,'Tela de entrada'!$S$14-'Tela de entrada'!$S$13)</f>
        <v>10</v>
      </c>
      <c r="O853" s="1">
        <f t="shared" si="90"/>
        <v>0</v>
      </c>
      <c r="P853" s="1">
        <f t="shared" si="91"/>
        <v>0</v>
      </c>
      <c r="Q853" s="1">
        <f>IF(D853=1,'Tela de entrada'!$O$13+P853,'Tela de entrada'!$S$13+P853)</f>
        <v>0</v>
      </c>
    </row>
    <row r="854" spans="1:17" x14ac:dyDescent="0.25">
      <c r="A854" t="str">
        <f t="shared" si="86"/>
        <v>Contrato 2</v>
      </c>
      <c r="B854" t="str">
        <f t="shared" si="87"/>
        <v>Contrato 2109</v>
      </c>
      <c r="C854">
        <v>1</v>
      </c>
      <c r="D854">
        <v>2</v>
      </c>
      <c r="E854">
        <f>IF(AND(A854='Tela de entrada'!$R$12,'Tela de entrada'!$S$15=1),1,IF(AND(A854='Tela de entrada'!$R$12,'Tela de entrada'!$S$15="",'Tela de entrada'!$O$15=2),1,IF(AND('Tela de entrada'!$R$12='Contrato Flexível Prioridade'!A854,'Tela de entrada'!$S$15="",'Tela de entrada'!$O$15=""),2,IF(AND(A854='Tela de entrada'!$N$12,'Tela de entrada'!$O$15=1),1,IF(AND('Tela de entrada'!$N$12='Contrato Flexível Prioridade'!A854,'Tela de entrada'!$O$15=2),2,IF(AND('Tela de entrada'!$N$12='Contrato Flexível Prioridade'!A854,'Tela de entrada'!$O$15="",'Tela de entrada'!$S$15&lt;&gt;1),1,IF(AND('Tela de entrada'!$N$12='Contrato Flexível Prioridade'!A854,'Tela de entrada'!$S$15=""),1,2)))))))</f>
        <v>2</v>
      </c>
      <c r="F854">
        <v>1</v>
      </c>
      <c r="G854">
        <v>109</v>
      </c>
      <c r="H854">
        <v>1</v>
      </c>
      <c r="I854" s="1">
        <f>INDEX('Tela de entrada'!$C$20:$C$763,MATCH(G854,'Tela de entrada'!$B$20:$B$763,0),1)</f>
        <v>28</v>
      </c>
      <c r="J854">
        <v>0</v>
      </c>
      <c r="K854">
        <f t="shared" si="88"/>
        <v>28</v>
      </c>
      <c r="L854" s="1">
        <f>SUMIFS('Contrato Flexível Percentual'!$R$2:$R$745,'Contrato Flexível Percentual'!$C$2:$C$745,'Contrato Flexível Prioridade'!F854,'Contrato Flexível Percentual'!$D$2:$D$745,'Contrato Flexível Prioridade'!G854)+SUMIFS('Contrato Firme'!N$2:N$745,'Contrato Firme'!$C$2:$C$745,'Contrato Flexível Prioridade'!F854,'Contrato Flexível Percentual'!$D$2:$D$745,'Contrato Flexível Prioridade'!G854)+'Tela de entrada'!$O$13+'Tela de entrada'!$S$13</f>
        <v>16.31535824446194</v>
      </c>
      <c r="M854" s="1">
        <f t="shared" si="89"/>
        <v>11.68464175553806</v>
      </c>
      <c r="N854" s="1">
        <f>IF(D854=1,'Tela de entrada'!$O$14-'Tela de entrada'!$O$13,'Tela de entrada'!$S$14-'Tela de entrada'!$S$13)</f>
        <v>10</v>
      </c>
      <c r="O854" s="1">
        <f t="shared" si="90"/>
        <v>0</v>
      </c>
      <c r="P854" s="1">
        <f t="shared" si="91"/>
        <v>0</v>
      </c>
      <c r="Q854" s="1">
        <f>IF(D854=1,'Tela de entrada'!$O$13+P854,'Tela de entrada'!$S$13+P854)</f>
        <v>0</v>
      </c>
    </row>
    <row r="855" spans="1:17" x14ac:dyDescent="0.25">
      <c r="A855" t="str">
        <f t="shared" si="86"/>
        <v>Contrato 2</v>
      </c>
      <c r="B855" t="str">
        <f t="shared" si="87"/>
        <v>Contrato 2110</v>
      </c>
      <c r="C855">
        <v>1</v>
      </c>
      <c r="D855">
        <v>2</v>
      </c>
      <c r="E855">
        <f>IF(AND(A855='Tela de entrada'!$R$12,'Tela de entrada'!$S$15=1),1,IF(AND(A855='Tela de entrada'!$R$12,'Tela de entrada'!$S$15="",'Tela de entrada'!$O$15=2),1,IF(AND('Tela de entrada'!$R$12='Contrato Flexível Prioridade'!A855,'Tela de entrada'!$S$15="",'Tela de entrada'!$O$15=""),2,IF(AND(A855='Tela de entrada'!$N$12,'Tela de entrada'!$O$15=1),1,IF(AND('Tela de entrada'!$N$12='Contrato Flexível Prioridade'!A855,'Tela de entrada'!$O$15=2),2,IF(AND('Tela de entrada'!$N$12='Contrato Flexível Prioridade'!A855,'Tela de entrada'!$O$15="",'Tela de entrada'!$S$15&lt;&gt;1),1,IF(AND('Tela de entrada'!$N$12='Contrato Flexível Prioridade'!A855,'Tela de entrada'!$S$15=""),1,2)))))))</f>
        <v>2</v>
      </c>
      <c r="F855">
        <v>1</v>
      </c>
      <c r="G855">
        <v>110</v>
      </c>
      <c r="H855">
        <v>1</v>
      </c>
      <c r="I855" s="1">
        <f>INDEX('Tela de entrada'!$C$20:$C$763,MATCH(G855,'Tela de entrada'!$B$20:$B$763,0),1)</f>
        <v>38</v>
      </c>
      <c r="J855">
        <v>0</v>
      </c>
      <c r="K855">
        <f t="shared" si="88"/>
        <v>38</v>
      </c>
      <c r="L855" s="1">
        <f>SUMIFS('Contrato Flexível Percentual'!$R$2:$R$745,'Contrato Flexível Percentual'!$C$2:$C$745,'Contrato Flexível Prioridade'!F855,'Contrato Flexível Percentual'!$D$2:$D$745,'Contrato Flexível Prioridade'!G855)+SUMIFS('Contrato Firme'!N$2:N$745,'Contrato Firme'!$C$2:$C$745,'Contrato Flexível Prioridade'!F855,'Contrato Flexível Percentual'!$D$2:$D$745,'Contrato Flexível Prioridade'!G855)+'Tela de entrada'!$O$13+'Tela de entrada'!$S$13</f>
        <v>21.792423543458796</v>
      </c>
      <c r="M855" s="1">
        <f t="shared" si="89"/>
        <v>16.207576456541204</v>
      </c>
      <c r="N855" s="1">
        <f>IF(D855=1,'Tela de entrada'!$O$14-'Tela de entrada'!$O$13,'Tela de entrada'!$S$14-'Tela de entrada'!$S$13)</f>
        <v>10</v>
      </c>
      <c r="O855" s="1">
        <f t="shared" si="90"/>
        <v>1.2075764565412044</v>
      </c>
      <c r="P855" s="1">
        <f t="shared" si="91"/>
        <v>1.2075764565412044</v>
      </c>
      <c r="Q855" s="1">
        <f>IF(D855=1,'Tela de entrada'!$O$13+P855,'Tela de entrada'!$S$13+P855)</f>
        <v>1.2075764565412044</v>
      </c>
    </row>
    <row r="856" spans="1:17" x14ac:dyDescent="0.25">
      <c r="A856" t="str">
        <f t="shared" si="86"/>
        <v>Contrato 2</v>
      </c>
      <c r="B856" t="str">
        <f t="shared" si="87"/>
        <v>Contrato 2111</v>
      </c>
      <c r="C856">
        <v>1</v>
      </c>
      <c r="D856">
        <v>2</v>
      </c>
      <c r="E856">
        <f>IF(AND(A856='Tela de entrada'!$R$12,'Tela de entrada'!$S$15=1),1,IF(AND(A856='Tela de entrada'!$R$12,'Tela de entrada'!$S$15="",'Tela de entrada'!$O$15=2),1,IF(AND('Tela de entrada'!$R$12='Contrato Flexível Prioridade'!A856,'Tela de entrada'!$S$15="",'Tela de entrada'!$O$15=""),2,IF(AND(A856='Tela de entrada'!$N$12,'Tela de entrada'!$O$15=1),1,IF(AND('Tela de entrada'!$N$12='Contrato Flexível Prioridade'!A856,'Tela de entrada'!$O$15=2),2,IF(AND('Tela de entrada'!$N$12='Contrato Flexível Prioridade'!A856,'Tela de entrada'!$O$15="",'Tela de entrada'!$S$15&lt;&gt;1),1,IF(AND('Tela de entrada'!$N$12='Contrato Flexível Prioridade'!A856,'Tela de entrada'!$S$15=""),1,2)))))))</f>
        <v>2</v>
      </c>
      <c r="F856">
        <v>1</v>
      </c>
      <c r="G856">
        <v>111</v>
      </c>
      <c r="H856">
        <v>1</v>
      </c>
      <c r="I856" s="1">
        <f>INDEX('Tela de entrada'!$C$20:$C$763,MATCH(G856,'Tela de entrada'!$B$20:$B$763,0),1)</f>
        <v>23</v>
      </c>
      <c r="J856">
        <v>0</v>
      </c>
      <c r="K856">
        <f t="shared" si="88"/>
        <v>23</v>
      </c>
      <c r="L856" s="1">
        <f>SUMIFS('Contrato Flexível Percentual'!$R$2:$R$745,'Contrato Flexível Percentual'!$C$2:$C$745,'Contrato Flexível Prioridade'!F856,'Contrato Flexível Percentual'!$D$2:$D$745,'Contrato Flexível Prioridade'!G856)+SUMIFS('Contrato Firme'!N$2:N$745,'Contrato Firme'!$C$2:$C$745,'Contrato Flexível Prioridade'!F856,'Contrato Flexível Percentual'!$D$2:$D$745,'Contrato Flexível Prioridade'!G856)+'Tela de entrada'!$O$13+'Tela de entrada'!$S$13</f>
        <v>13.576825594963511</v>
      </c>
      <c r="M856" s="1">
        <f t="shared" si="89"/>
        <v>9.4231744050364892</v>
      </c>
      <c r="N856" s="1">
        <f>IF(D856=1,'Tela de entrada'!$O$14-'Tela de entrada'!$O$13,'Tela de entrada'!$S$14-'Tela de entrada'!$S$13)</f>
        <v>10</v>
      </c>
      <c r="O856" s="1">
        <f t="shared" si="90"/>
        <v>0</v>
      </c>
      <c r="P856" s="1">
        <f t="shared" si="91"/>
        <v>0</v>
      </c>
      <c r="Q856" s="1">
        <f>IF(D856=1,'Tela de entrada'!$O$13+P856,'Tela de entrada'!$S$13+P856)</f>
        <v>0</v>
      </c>
    </row>
    <row r="857" spans="1:17" x14ac:dyDescent="0.25">
      <c r="A857" t="str">
        <f t="shared" si="86"/>
        <v>Contrato 2</v>
      </c>
      <c r="B857" t="str">
        <f t="shared" si="87"/>
        <v>Contrato 2112</v>
      </c>
      <c r="C857">
        <v>1</v>
      </c>
      <c r="D857">
        <v>2</v>
      </c>
      <c r="E857">
        <f>IF(AND(A857='Tela de entrada'!$R$12,'Tela de entrada'!$S$15=1),1,IF(AND(A857='Tela de entrada'!$R$12,'Tela de entrada'!$S$15="",'Tela de entrada'!$O$15=2),1,IF(AND('Tela de entrada'!$R$12='Contrato Flexível Prioridade'!A857,'Tela de entrada'!$S$15="",'Tela de entrada'!$O$15=""),2,IF(AND(A857='Tela de entrada'!$N$12,'Tela de entrada'!$O$15=1),1,IF(AND('Tela de entrada'!$N$12='Contrato Flexível Prioridade'!A857,'Tela de entrada'!$O$15=2),2,IF(AND('Tela de entrada'!$N$12='Contrato Flexível Prioridade'!A857,'Tela de entrada'!$O$15="",'Tela de entrada'!$S$15&lt;&gt;1),1,IF(AND('Tela de entrada'!$N$12='Contrato Flexível Prioridade'!A857,'Tela de entrada'!$S$15=""),1,2)))))))</f>
        <v>2</v>
      </c>
      <c r="F857">
        <v>1</v>
      </c>
      <c r="G857">
        <v>112</v>
      </c>
      <c r="H857">
        <v>1</v>
      </c>
      <c r="I857" s="1">
        <f>INDEX('Tela de entrada'!$C$20:$C$763,MATCH(G857,'Tela de entrada'!$B$20:$B$763,0),1)</f>
        <v>32</v>
      </c>
      <c r="J857">
        <v>0</v>
      </c>
      <c r="K857">
        <f t="shared" si="88"/>
        <v>32</v>
      </c>
      <c r="L857" s="1">
        <f>SUMIFS('Contrato Flexível Percentual'!$R$2:$R$745,'Contrato Flexível Percentual'!$C$2:$C$745,'Contrato Flexível Prioridade'!F857,'Contrato Flexível Percentual'!$D$2:$D$745,'Contrato Flexível Prioridade'!G857)+SUMIFS('Contrato Firme'!N$2:N$745,'Contrato Firme'!$C$2:$C$745,'Contrato Flexível Prioridade'!F857,'Contrato Flexível Percentual'!$D$2:$D$745,'Contrato Flexível Prioridade'!G857)+'Tela de entrada'!$O$13+'Tela de entrada'!$S$13</f>
        <v>18.50618436406068</v>
      </c>
      <c r="M857" s="1">
        <f t="shared" si="89"/>
        <v>13.49381563593932</v>
      </c>
      <c r="N857" s="1">
        <f>IF(D857=1,'Tela de entrada'!$O$14-'Tela de entrada'!$O$13,'Tela de entrada'!$S$14-'Tela de entrada'!$S$13)</f>
        <v>10</v>
      </c>
      <c r="O857" s="1">
        <f t="shared" si="90"/>
        <v>0</v>
      </c>
      <c r="P857" s="1">
        <f t="shared" si="91"/>
        <v>0</v>
      </c>
      <c r="Q857" s="1">
        <f>IF(D857=1,'Tela de entrada'!$O$13+P857,'Tela de entrada'!$S$13+P857)</f>
        <v>0</v>
      </c>
    </row>
    <row r="858" spans="1:17" x14ac:dyDescent="0.25">
      <c r="A858" t="str">
        <f t="shared" si="86"/>
        <v>Contrato 2</v>
      </c>
      <c r="B858" t="str">
        <f t="shared" si="87"/>
        <v>Contrato 2113</v>
      </c>
      <c r="C858">
        <v>1</v>
      </c>
      <c r="D858">
        <v>2</v>
      </c>
      <c r="E858">
        <f>IF(AND(A858='Tela de entrada'!$R$12,'Tela de entrada'!$S$15=1),1,IF(AND(A858='Tela de entrada'!$R$12,'Tela de entrada'!$S$15="",'Tela de entrada'!$O$15=2),1,IF(AND('Tela de entrada'!$R$12='Contrato Flexível Prioridade'!A858,'Tela de entrada'!$S$15="",'Tela de entrada'!$O$15=""),2,IF(AND(A858='Tela de entrada'!$N$12,'Tela de entrada'!$O$15=1),1,IF(AND('Tela de entrada'!$N$12='Contrato Flexível Prioridade'!A858,'Tela de entrada'!$O$15=2),2,IF(AND('Tela de entrada'!$N$12='Contrato Flexível Prioridade'!A858,'Tela de entrada'!$O$15="",'Tela de entrada'!$S$15&lt;&gt;1),1,IF(AND('Tela de entrada'!$N$12='Contrato Flexível Prioridade'!A858,'Tela de entrada'!$S$15=""),1,2)))))))</f>
        <v>2</v>
      </c>
      <c r="F858">
        <v>1</v>
      </c>
      <c r="G858">
        <v>113</v>
      </c>
      <c r="H858">
        <v>1</v>
      </c>
      <c r="I858" s="1">
        <f>INDEX('Tela de entrada'!$C$20:$C$763,MATCH(G858,'Tela de entrada'!$B$20:$B$763,0),1)</f>
        <v>23</v>
      </c>
      <c r="J858">
        <v>0</v>
      </c>
      <c r="K858">
        <f t="shared" si="88"/>
        <v>23</v>
      </c>
      <c r="L858" s="1">
        <f>SUMIFS('Contrato Flexível Percentual'!$R$2:$R$745,'Contrato Flexível Percentual'!$C$2:$C$745,'Contrato Flexível Prioridade'!F858,'Contrato Flexível Percentual'!$D$2:$D$745,'Contrato Flexível Prioridade'!G858)+SUMIFS('Contrato Firme'!N$2:N$745,'Contrato Firme'!$C$2:$C$745,'Contrato Flexível Prioridade'!F858,'Contrato Flexível Percentual'!$D$2:$D$745,'Contrato Flexível Prioridade'!G858)+'Tela de entrada'!$O$13+'Tela de entrada'!$S$13</f>
        <v>13.576825594963511</v>
      </c>
      <c r="M858" s="1">
        <f t="shared" si="89"/>
        <v>9.4231744050364892</v>
      </c>
      <c r="N858" s="1">
        <f>IF(D858=1,'Tela de entrada'!$O$14-'Tela de entrada'!$O$13,'Tela de entrada'!$S$14-'Tela de entrada'!$S$13)</f>
        <v>10</v>
      </c>
      <c r="O858" s="1">
        <f t="shared" si="90"/>
        <v>0</v>
      </c>
      <c r="P858" s="1">
        <f t="shared" si="91"/>
        <v>0</v>
      </c>
      <c r="Q858" s="1">
        <f>IF(D858=1,'Tela de entrada'!$O$13+P858,'Tela de entrada'!$S$13+P858)</f>
        <v>0</v>
      </c>
    </row>
    <row r="859" spans="1:17" x14ac:dyDescent="0.25">
      <c r="A859" t="str">
        <f t="shared" si="86"/>
        <v>Contrato 2</v>
      </c>
      <c r="B859" t="str">
        <f t="shared" si="87"/>
        <v>Contrato 2114</v>
      </c>
      <c r="C859">
        <v>1</v>
      </c>
      <c r="D859">
        <v>2</v>
      </c>
      <c r="E859">
        <f>IF(AND(A859='Tela de entrada'!$R$12,'Tela de entrada'!$S$15=1),1,IF(AND(A859='Tela de entrada'!$R$12,'Tela de entrada'!$S$15="",'Tela de entrada'!$O$15=2),1,IF(AND('Tela de entrada'!$R$12='Contrato Flexível Prioridade'!A859,'Tela de entrada'!$S$15="",'Tela de entrada'!$O$15=""),2,IF(AND(A859='Tela de entrada'!$N$12,'Tela de entrada'!$O$15=1),1,IF(AND('Tela de entrada'!$N$12='Contrato Flexível Prioridade'!A859,'Tela de entrada'!$O$15=2),2,IF(AND('Tela de entrada'!$N$12='Contrato Flexível Prioridade'!A859,'Tela de entrada'!$O$15="",'Tela de entrada'!$S$15&lt;&gt;1),1,IF(AND('Tela de entrada'!$N$12='Contrato Flexível Prioridade'!A859,'Tela de entrada'!$S$15=""),1,2)))))))</f>
        <v>2</v>
      </c>
      <c r="F859">
        <v>1</v>
      </c>
      <c r="G859">
        <v>114</v>
      </c>
      <c r="H859">
        <v>1</v>
      </c>
      <c r="I859" s="1">
        <f>INDEX('Tela de entrada'!$C$20:$C$763,MATCH(G859,'Tela de entrada'!$B$20:$B$763,0),1)</f>
        <v>22</v>
      </c>
      <c r="J859">
        <v>0</v>
      </c>
      <c r="K859">
        <f t="shared" si="88"/>
        <v>22</v>
      </c>
      <c r="L859" s="1">
        <f>SUMIFS('Contrato Flexível Percentual'!$R$2:$R$745,'Contrato Flexível Percentual'!$C$2:$C$745,'Contrato Flexível Prioridade'!F859,'Contrato Flexível Percentual'!$D$2:$D$745,'Contrato Flexível Prioridade'!G859)+SUMIFS('Contrato Firme'!N$2:N$745,'Contrato Firme'!$C$2:$C$745,'Contrato Flexível Prioridade'!F859,'Contrato Flexível Percentual'!$D$2:$D$745,'Contrato Flexível Prioridade'!G859)+'Tela de entrada'!$O$13+'Tela de entrada'!$S$13</f>
        <v>13.029119065063828</v>
      </c>
      <c r="M859" s="1">
        <f t="shared" si="89"/>
        <v>8.9708809349361722</v>
      </c>
      <c r="N859" s="1">
        <f>IF(D859=1,'Tela de entrada'!$O$14-'Tela de entrada'!$O$13,'Tela de entrada'!$S$14-'Tela de entrada'!$S$13)</f>
        <v>10</v>
      </c>
      <c r="O859" s="1">
        <f t="shared" si="90"/>
        <v>0</v>
      </c>
      <c r="P859" s="1">
        <f t="shared" si="91"/>
        <v>0</v>
      </c>
      <c r="Q859" s="1">
        <f>IF(D859=1,'Tela de entrada'!$O$13+P859,'Tela de entrada'!$S$13+P859)</f>
        <v>0</v>
      </c>
    </row>
    <row r="860" spans="1:17" x14ac:dyDescent="0.25">
      <c r="A860" t="str">
        <f t="shared" si="86"/>
        <v>Contrato 2</v>
      </c>
      <c r="B860" t="str">
        <f t="shared" si="87"/>
        <v>Contrato 2115</v>
      </c>
      <c r="C860">
        <v>1</v>
      </c>
      <c r="D860">
        <v>2</v>
      </c>
      <c r="E860">
        <f>IF(AND(A860='Tela de entrada'!$R$12,'Tela de entrada'!$S$15=1),1,IF(AND(A860='Tela de entrada'!$R$12,'Tela de entrada'!$S$15="",'Tela de entrada'!$O$15=2),1,IF(AND('Tela de entrada'!$R$12='Contrato Flexível Prioridade'!A860,'Tela de entrada'!$S$15="",'Tela de entrada'!$O$15=""),2,IF(AND(A860='Tela de entrada'!$N$12,'Tela de entrada'!$O$15=1),1,IF(AND('Tela de entrada'!$N$12='Contrato Flexível Prioridade'!A860,'Tela de entrada'!$O$15=2),2,IF(AND('Tela de entrada'!$N$12='Contrato Flexível Prioridade'!A860,'Tela de entrada'!$O$15="",'Tela de entrada'!$S$15&lt;&gt;1),1,IF(AND('Tela de entrada'!$N$12='Contrato Flexível Prioridade'!A860,'Tela de entrada'!$S$15=""),1,2)))))))</f>
        <v>2</v>
      </c>
      <c r="F860">
        <v>1</v>
      </c>
      <c r="G860">
        <v>115</v>
      </c>
      <c r="H860">
        <v>1</v>
      </c>
      <c r="I860" s="1">
        <f>INDEX('Tela de entrada'!$C$20:$C$763,MATCH(G860,'Tela de entrada'!$B$20:$B$763,0),1)</f>
        <v>6</v>
      </c>
      <c r="J860">
        <v>0</v>
      </c>
      <c r="K860">
        <f t="shared" si="88"/>
        <v>6</v>
      </c>
      <c r="L860" s="1">
        <f>SUMIFS('Contrato Flexível Percentual'!$R$2:$R$745,'Contrato Flexível Percentual'!$C$2:$C$745,'Contrato Flexível Prioridade'!F860,'Contrato Flexível Percentual'!$D$2:$D$745,'Contrato Flexível Prioridade'!G860)+SUMIFS('Contrato Firme'!N$2:N$745,'Contrato Firme'!$C$2:$C$745,'Contrato Flexível Prioridade'!F860,'Contrato Flexível Percentual'!$D$2:$D$745,'Contrato Flexível Prioridade'!G860)+'Tela de entrada'!$O$13+'Tela de entrada'!$S$13</f>
        <v>4.9836603258165946</v>
      </c>
      <c r="M860" s="1">
        <f t="shared" si="89"/>
        <v>1.0163396741834054</v>
      </c>
      <c r="N860" s="1">
        <f>IF(D860=1,'Tela de entrada'!$O$14-'Tela de entrada'!$O$13,'Tela de entrada'!$S$14-'Tela de entrada'!$S$13)</f>
        <v>10</v>
      </c>
      <c r="O860" s="1">
        <f t="shared" si="90"/>
        <v>0</v>
      </c>
      <c r="P860" s="1">
        <f t="shared" si="91"/>
        <v>0</v>
      </c>
      <c r="Q860" s="1">
        <f>IF(D860=1,'Tela de entrada'!$O$13+P860,'Tela de entrada'!$S$13+P860)</f>
        <v>0</v>
      </c>
    </row>
    <row r="861" spans="1:17" x14ac:dyDescent="0.25">
      <c r="A861" t="str">
        <f t="shared" si="86"/>
        <v>Contrato 2</v>
      </c>
      <c r="B861" t="str">
        <f t="shared" si="87"/>
        <v>Contrato 2116</v>
      </c>
      <c r="C861">
        <v>1</v>
      </c>
      <c r="D861">
        <v>2</v>
      </c>
      <c r="E861">
        <f>IF(AND(A861='Tela de entrada'!$R$12,'Tela de entrada'!$S$15=1),1,IF(AND(A861='Tela de entrada'!$R$12,'Tela de entrada'!$S$15="",'Tela de entrada'!$O$15=2),1,IF(AND('Tela de entrada'!$R$12='Contrato Flexível Prioridade'!A861,'Tela de entrada'!$S$15="",'Tela de entrada'!$O$15=""),2,IF(AND(A861='Tela de entrada'!$N$12,'Tela de entrada'!$O$15=1),1,IF(AND('Tela de entrada'!$N$12='Contrato Flexível Prioridade'!A861,'Tela de entrada'!$O$15=2),2,IF(AND('Tela de entrada'!$N$12='Contrato Flexível Prioridade'!A861,'Tela de entrada'!$O$15="",'Tela de entrada'!$S$15&lt;&gt;1),1,IF(AND('Tela de entrada'!$N$12='Contrato Flexível Prioridade'!A861,'Tela de entrada'!$S$15=""),1,2)))))))</f>
        <v>2</v>
      </c>
      <c r="F861">
        <v>1</v>
      </c>
      <c r="G861">
        <v>116</v>
      </c>
      <c r="H861">
        <v>1</v>
      </c>
      <c r="I861" s="1">
        <f>INDEX('Tela de entrada'!$C$20:$C$763,MATCH(G861,'Tela de entrada'!$B$20:$B$763,0),1)</f>
        <v>12</v>
      </c>
      <c r="J861">
        <v>0</v>
      </c>
      <c r="K861">
        <f t="shared" si="88"/>
        <v>12</v>
      </c>
      <c r="L861" s="1">
        <f>SUMIFS('Contrato Flexível Percentual'!$R$2:$R$745,'Contrato Flexível Percentual'!$C$2:$C$745,'Contrato Flexível Prioridade'!F861,'Contrato Flexível Percentual'!$D$2:$D$745,'Contrato Flexível Prioridade'!G861)+SUMIFS('Contrato Firme'!N$2:N$745,'Contrato Firme'!$C$2:$C$745,'Contrato Flexível Prioridade'!F861,'Contrato Flexível Percentual'!$D$2:$D$745,'Contrato Flexível Prioridade'!G861)+'Tela de entrada'!$O$13+'Tela de entrada'!$S$13</f>
        <v>7.5520537660669707</v>
      </c>
      <c r="M861" s="1">
        <f t="shared" si="89"/>
        <v>4.4479462339330293</v>
      </c>
      <c r="N861" s="1">
        <f>IF(D861=1,'Tela de entrada'!$O$14-'Tela de entrada'!$O$13,'Tela de entrada'!$S$14-'Tela de entrada'!$S$13)</f>
        <v>10</v>
      </c>
      <c r="O861" s="1">
        <f t="shared" si="90"/>
        <v>0</v>
      </c>
      <c r="P861" s="1">
        <f t="shared" si="91"/>
        <v>0</v>
      </c>
      <c r="Q861" s="1">
        <f>IF(D861=1,'Tela de entrada'!$O$13+P861,'Tela de entrada'!$S$13+P861)</f>
        <v>0</v>
      </c>
    </row>
    <row r="862" spans="1:17" x14ac:dyDescent="0.25">
      <c r="A862" t="str">
        <f t="shared" si="86"/>
        <v>Contrato 2</v>
      </c>
      <c r="B862" t="str">
        <f t="shared" si="87"/>
        <v>Contrato 2117</v>
      </c>
      <c r="C862">
        <v>1</v>
      </c>
      <c r="D862">
        <v>2</v>
      </c>
      <c r="E862">
        <f>IF(AND(A862='Tela de entrada'!$R$12,'Tela de entrada'!$S$15=1),1,IF(AND(A862='Tela de entrada'!$R$12,'Tela de entrada'!$S$15="",'Tela de entrada'!$O$15=2),1,IF(AND('Tela de entrada'!$R$12='Contrato Flexível Prioridade'!A862,'Tela de entrada'!$S$15="",'Tela de entrada'!$O$15=""),2,IF(AND(A862='Tela de entrada'!$N$12,'Tela de entrada'!$O$15=1),1,IF(AND('Tela de entrada'!$N$12='Contrato Flexível Prioridade'!A862,'Tela de entrada'!$O$15=2),2,IF(AND('Tela de entrada'!$N$12='Contrato Flexível Prioridade'!A862,'Tela de entrada'!$O$15="",'Tela de entrada'!$S$15&lt;&gt;1),1,IF(AND('Tela de entrada'!$N$12='Contrato Flexível Prioridade'!A862,'Tela de entrada'!$S$15=""),1,2)))))))</f>
        <v>2</v>
      </c>
      <c r="F862">
        <v>1</v>
      </c>
      <c r="G862">
        <v>117</v>
      </c>
      <c r="H862">
        <v>1</v>
      </c>
      <c r="I862" s="1">
        <f>INDEX('Tela de entrada'!$C$20:$C$763,MATCH(G862,'Tela de entrada'!$B$20:$B$763,0),1)</f>
        <v>23</v>
      </c>
      <c r="J862">
        <v>0</v>
      </c>
      <c r="K862">
        <f t="shared" si="88"/>
        <v>23</v>
      </c>
      <c r="L862" s="1">
        <f>SUMIFS('Contrato Flexível Percentual'!$R$2:$R$745,'Contrato Flexível Percentual'!$C$2:$C$745,'Contrato Flexível Prioridade'!F862,'Contrato Flexível Percentual'!$D$2:$D$745,'Contrato Flexível Prioridade'!G862)+SUMIFS('Contrato Firme'!N$2:N$745,'Contrato Firme'!$C$2:$C$745,'Contrato Flexível Prioridade'!F862,'Contrato Flexível Percentual'!$D$2:$D$745,'Contrato Flexível Prioridade'!G862)+'Tela de entrada'!$O$13+'Tela de entrada'!$S$13</f>
        <v>13.576825594963511</v>
      </c>
      <c r="M862" s="1">
        <f t="shared" si="89"/>
        <v>9.4231744050364892</v>
      </c>
      <c r="N862" s="1">
        <f>IF(D862=1,'Tela de entrada'!$O$14-'Tela de entrada'!$O$13,'Tela de entrada'!$S$14-'Tela de entrada'!$S$13)</f>
        <v>10</v>
      </c>
      <c r="O862" s="1">
        <f t="shared" si="90"/>
        <v>0</v>
      </c>
      <c r="P862" s="1">
        <f t="shared" si="91"/>
        <v>0</v>
      </c>
      <c r="Q862" s="1">
        <f>IF(D862=1,'Tela de entrada'!$O$13+P862,'Tela de entrada'!$S$13+P862)</f>
        <v>0</v>
      </c>
    </row>
    <row r="863" spans="1:17" x14ac:dyDescent="0.25">
      <c r="A863" t="str">
        <f t="shared" si="86"/>
        <v>Contrato 2</v>
      </c>
      <c r="B863" t="str">
        <f t="shared" si="87"/>
        <v>Contrato 2118</v>
      </c>
      <c r="C863">
        <v>1</v>
      </c>
      <c r="D863">
        <v>2</v>
      </c>
      <c r="E863">
        <f>IF(AND(A863='Tela de entrada'!$R$12,'Tela de entrada'!$S$15=1),1,IF(AND(A863='Tela de entrada'!$R$12,'Tela de entrada'!$S$15="",'Tela de entrada'!$O$15=2),1,IF(AND('Tela de entrada'!$R$12='Contrato Flexível Prioridade'!A863,'Tela de entrada'!$S$15="",'Tela de entrada'!$O$15=""),2,IF(AND(A863='Tela de entrada'!$N$12,'Tela de entrada'!$O$15=1),1,IF(AND('Tela de entrada'!$N$12='Contrato Flexível Prioridade'!A863,'Tela de entrada'!$O$15=2),2,IF(AND('Tela de entrada'!$N$12='Contrato Flexível Prioridade'!A863,'Tela de entrada'!$O$15="",'Tela de entrada'!$S$15&lt;&gt;1),1,IF(AND('Tela de entrada'!$N$12='Contrato Flexível Prioridade'!A863,'Tela de entrada'!$S$15=""),1,2)))))))</f>
        <v>2</v>
      </c>
      <c r="F863">
        <v>1</v>
      </c>
      <c r="G863">
        <v>118</v>
      </c>
      <c r="H863">
        <v>1</v>
      </c>
      <c r="I863" s="1">
        <f>INDEX('Tela de entrada'!$C$20:$C$763,MATCH(G863,'Tela de entrada'!$B$20:$B$763,0),1)</f>
        <v>18</v>
      </c>
      <c r="J863">
        <v>0</v>
      </c>
      <c r="K863">
        <f t="shared" si="88"/>
        <v>18</v>
      </c>
      <c r="L863" s="1">
        <f>SUMIFS('Contrato Flexível Percentual'!$R$2:$R$745,'Contrato Flexível Percentual'!$C$2:$C$745,'Contrato Flexível Prioridade'!F863,'Contrato Flexível Percentual'!$D$2:$D$745,'Contrato Flexível Prioridade'!G863)+SUMIFS('Contrato Firme'!N$2:N$745,'Contrato Firme'!$C$2:$C$745,'Contrato Flexível Prioridade'!F863,'Contrato Flexível Percentual'!$D$2:$D$745,'Contrato Flexível Prioridade'!G863)+'Tela de entrada'!$O$13+'Tela de entrada'!$S$13</f>
        <v>10.838292945465083</v>
      </c>
      <c r="M863" s="1">
        <f t="shared" si="89"/>
        <v>7.1617070545349168</v>
      </c>
      <c r="N863" s="1">
        <f>IF(D863=1,'Tela de entrada'!$O$14-'Tela de entrada'!$O$13,'Tela de entrada'!$S$14-'Tela de entrada'!$S$13)</f>
        <v>10</v>
      </c>
      <c r="O863" s="1">
        <f t="shared" si="90"/>
        <v>0</v>
      </c>
      <c r="P863" s="1">
        <f t="shared" si="91"/>
        <v>0</v>
      </c>
      <c r="Q863" s="1">
        <f>IF(D863=1,'Tela de entrada'!$O$13+P863,'Tela de entrada'!$S$13+P863)</f>
        <v>0</v>
      </c>
    </row>
    <row r="864" spans="1:17" x14ac:dyDescent="0.25">
      <c r="A864" t="str">
        <f t="shared" si="86"/>
        <v>Contrato 2</v>
      </c>
      <c r="B864" t="str">
        <f t="shared" si="87"/>
        <v>Contrato 2119</v>
      </c>
      <c r="C864">
        <v>1</v>
      </c>
      <c r="D864">
        <v>2</v>
      </c>
      <c r="E864">
        <f>IF(AND(A864='Tela de entrada'!$R$12,'Tela de entrada'!$S$15=1),1,IF(AND(A864='Tela de entrada'!$R$12,'Tela de entrada'!$S$15="",'Tela de entrada'!$O$15=2),1,IF(AND('Tela de entrada'!$R$12='Contrato Flexível Prioridade'!A864,'Tela de entrada'!$S$15="",'Tela de entrada'!$O$15=""),2,IF(AND(A864='Tela de entrada'!$N$12,'Tela de entrada'!$O$15=1),1,IF(AND('Tela de entrada'!$N$12='Contrato Flexível Prioridade'!A864,'Tela de entrada'!$O$15=2),2,IF(AND('Tela de entrada'!$N$12='Contrato Flexível Prioridade'!A864,'Tela de entrada'!$O$15="",'Tela de entrada'!$S$15&lt;&gt;1),1,IF(AND('Tela de entrada'!$N$12='Contrato Flexível Prioridade'!A864,'Tela de entrada'!$S$15=""),1,2)))))))</f>
        <v>2</v>
      </c>
      <c r="F864">
        <v>1</v>
      </c>
      <c r="G864">
        <v>119</v>
      </c>
      <c r="H864">
        <v>1</v>
      </c>
      <c r="I864" s="1">
        <f>INDEX('Tela de entrada'!$C$20:$C$763,MATCH(G864,'Tela de entrada'!$B$20:$B$763,0),1)</f>
        <v>44</v>
      </c>
      <c r="J864">
        <v>0</v>
      </c>
      <c r="K864">
        <f t="shared" si="88"/>
        <v>44</v>
      </c>
      <c r="L864" s="1">
        <f>SUMIFS('Contrato Flexível Percentual'!$R$2:$R$745,'Contrato Flexível Percentual'!$C$2:$C$745,'Contrato Flexível Prioridade'!F864,'Contrato Flexível Percentual'!$D$2:$D$745,'Contrato Flexível Prioridade'!G864)+SUMIFS('Contrato Firme'!N$2:N$745,'Contrato Firme'!$C$2:$C$745,'Contrato Flexível Prioridade'!F864,'Contrato Flexível Percentual'!$D$2:$D$745,'Contrato Flexível Prioridade'!G864)+'Tela de entrada'!$O$13+'Tela de entrada'!$S$13</f>
        <v>23.8</v>
      </c>
      <c r="M864" s="1">
        <f t="shared" si="89"/>
        <v>20.2</v>
      </c>
      <c r="N864" s="1">
        <f>IF(D864=1,'Tela de entrada'!$O$14-'Tela de entrada'!$O$13,'Tela de entrada'!$S$14-'Tela de entrada'!$S$13)</f>
        <v>10</v>
      </c>
      <c r="O864" s="1">
        <f t="shared" si="90"/>
        <v>5.1999999999999993</v>
      </c>
      <c r="P864" s="1">
        <f t="shared" si="91"/>
        <v>5.1999999999999993</v>
      </c>
      <c r="Q864" s="1">
        <f>IF(D864=1,'Tela de entrada'!$O$13+P864,'Tela de entrada'!$S$13+P864)</f>
        <v>5.1999999999999993</v>
      </c>
    </row>
    <row r="865" spans="1:17" x14ac:dyDescent="0.25">
      <c r="A865" t="str">
        <f t="shared" si="86"/>
        <v>Contrato 2</v>
      </c>
      <c r="B865" t="str">
        <f t="shared" si="87"/>
        <v>Contrato 2120</v>
      </c>
      <c r="C865">
        <v>1</v>
      </c>
      <c r="D865">
        <v>2</v>
      </c>
      <c r="E865">
        <f>IF(AND(A865='Tela de entrada'!$R$12,'Tela de entrada'!$S$15=1),1,IF(AND(A865='Tela de entrada'!$R$12,'Tela de entrada'!$S$15="",'Tela de entrada'!$O$15=2),1,IF(AND('Tela de entrada'!$R$12='Contrato Flexível Prioridade'!A865,'Tela de entrada'!$S$15="",'Tela de entrada'!$O$15=""),2,IF(AND(A865='Tela de entrada'!$N$12,'Tela de entrada'!$O$15=1),1,IF(AND('Tela de entrada'!$N$12='Contrato Flexível Prioridade'!A865,'Tela de entrada'!$O$15=2),2,IF(AND('Tela de entrada'!$N$12='Contrato Flexível Prioridade'!A865,'Tela de entrada'!$O$15="",'Tela de entrada'!$S$15&lt;&gt;1),1,IF(AND('Tela de entrada'!$N$12='Contrato Flexível Prioridade'!A865,'Tela de entrada'!$S$15=""),1,2)))))))</f>
        <v>2</v>
      </c>
      <c r="F865">
        <v>1</v>
      </c>
      <c r="G865">
        <v>120</v>
      </c>
      <c r="H865">
        <v>1</v>
      </c>
      <c r="I865" s="1">
        <f>INDEX('Tela de entrada'!$C$20:$C$763,MATCH(G865,'Tela de entrada'!$B$20:$B$763,0),1)</f>
        <v>28</v>
      </c>
      <c r="J865">
        <v>0</v>
      </c>
      <c r="K865">
        <f t="shared" si="88"/>
        <v>28</v>
      </c>
      <c r="L865" s="1">
        <f>SUMIFS('Contrato Flexível Percentual'!$R$2:$R$745,'Contrato Flexível Percentual'!$C$2:$C$745,'Contrato Flexível Prioridade'!F865,'Contrato Flexível Percentual'!$D$2:$D$745,'Contrato Flexível Prioridade'!G865)+SUMIFS('Contrato Firme'!N$2:N$745,'Contrato Firme'!$C$2:$C$745,'Contrato Flexível Prioridade'!F865,'Contrato Flexível Percentual'!$D$2:$D$745,'Contrato Flexível Prioridade'!G865)+'Tela de entrada'!$O$13+'Tela de entrada'!$S$13</f>
        <v>16.31535824446194</v>
      </c>
      <c r="M865" s="1">
        <f t="shared" si="89"/>
        <v>11.68464175553806</v>
      </c>
      <c r="N865" s="1">
        <f>IF(D865=1,'Tela de entrada'!$O$14-'Tela de entrada'!$O$13,'Tela de entrada'!$S$14-'Tela de entrada'!$S$13)</f>
        <v>10</v>
      </c>
      <c r="O865" s="1">
        <f t="shared" si="90"/>
        <v>0</v>
      </c>
      <c r="P865" s="1">
        <f t="shared" si="91"/>
        <v>0</v>
      </c>
      <c r="Q865" s="1">
        <f>IF(D865=1,'Tela de entrada'!$O$13+P865,'Tela de entrada'!$S$13+P865)</f>
        <v>0</v>
      </c>
    </row>
    <row r="866" spans="1:17" x14ac:dyDescent="0.25">
      <c r="A866" t="str">
        <f t="shared" si="86"/>
        <v>Contrato 2</v>
      </c>
      <c r="B866" t="str">
        <f t="shared" si="87"/>
        <v>Contrato 2121</v>
      </c>
      <c r="C866">
        <v>1</v>
      </c>
      <c r="D866">
        <v>2</v>
      </c>
      <c r="E866">
        <f>IF(AND(A866='Tela de entrada'!$R$12,'Tela de entrada'!$S$15=1),1,IF(AND(A866='Tela de entrada'!$R$12,'Tela de entrada'!$S$15="",'Tela de entrada'!$O$15=2),1,IF(AND('Tela de entrada'!$R$12='Contrato Flexível Prioridade'!A866,'Tela de entrada'!$S$15="",'Tela de entrada'!$O$15=""),2,IF(AND(A866='Tela de entrada'!$N$12,'Tela de entrada'!$O$15=1),1,IF(AND('Tela de entrada'!$N$12='Contrato Flexível Prioridade'!A866,'Tela de entrada'!$O$15=2),2,IF(AND('Tela de entrada'!$N$12='Contrato Flexível Prioridade'!A866,'Tela de entrada'!$O$15="",'Tela de entrada'!$S$15&lt;&gt;1),1,IF(AND('Tela de entrada'!$N$12='Contrato Flexível Prioridade'!A866,'Tela de entrada'!$S$15=""),1,2)))))))</f>
        <v>2</v>
      </c>
      <c r="F866">
        <v>1</v>
      </c>
      <c r="G866">
        <v>121</v>
      </c>
      <c r="H866">
        <v>1</v>
      </c>
      <c r="I866" s="1">
        <f>INDEX('Tela de entrada'!$C$20:$C$763,MATCH(G866,'Tela de entrada'!$B$20:$B$763,0),1)</f>
        <v>8</v>
      </c>
      <c r="J866">
        <v>0</v>
      </c>
      <c r="K866">
        <f t="shared" si="88"/>
        <v>8</v>
      </c>
      <c r="L866" s="1">
        <f>SUMIFS('Contrato Flexível Percentual'!$R$2:$R$745,'Contrato Flexível Percentual'!$C$2:$C$745,'Contrato Flexível Prioridade'!F866,'Contrato Flexível Percentual'!$D$2:$D$745,'Contrato Flexível Prioridade'!G866)+SUMIFS('Contrato Firme'!N$2:N$745,'Contrato Firme'!$C$2:$C$745,'Contrato Flexível Prioridade'!F866,'Contrato Flexível Percentual'!$D$2:$D$745,'Contrato Flexível Prioridade'!G866)+'Tela de entrada'!$O$13+'Tela de entrada'!$S$13</f>
        <v>5.3836603258165949</v>
      </c>
      <c r="M866" s="1">
        <f t="shared" si="89"/>
        <v>2.6163396741834051</v>
      </c>
      <c r="N866" s="1">
        <f>IF(D866=1,'Tela de entrada'!$O$14-'Tela de entrada'!$O$13,'Tela de entrada'!$S$14-'Tela de entrada'!$S$13)</f>
        <v>10</v>
      </c>
      <c r="O866" s="1">
        <f t="shared" si="90"/>
        <v>0</v>
      </c>
      <c r="P866" s="1">
        <f t="shared" si="91"/>
        <v>0</v>
      </c>
      <c r="Q866" s="1">
        <f>IF(D866=1,'Tela de entrada'!$O$13+P866,'Tela de entrada'!$S$13+P866)</f>
        <v>0</v>
      </c>
    </row>
    <row r="867" spans="1:17" x14ac:dyDescent="0.25">
      <c r="A867" t="str">
        <f t="shared" si="86"/>
        <v>Contrato 2</v>
      </c>
      <c r="B867" t="str">
        <f t="shared" si="87"/>
        <v>Contrato 2122</v>
      </c>
      <c r="C867">
        <v>1</v>
      </c>
      <c r="D867">
        <v>2</v>
      </c>
      <c r="E867">
        <f>IF(AND(A867='Tela de entrada'!$R$12,'Tela de entrada'!$S$15=1),1,IF(AND(A867='Tela de entrada'!$R$12,'Tela de entrada'!$S$15="",'Tela de entrada'!$O$15=2),1,IF(AND('Tela de entrada'!$R$12='Contrato Flexível Prioridade'!A867,'Tela de entrada'!$S$15="",'Tela de entrada'!$O$15=""),2,IF(AND(A867='Tela de entrada'!$N$12,'Tela de entrada'!$O$15=1),1,IF(AND('Tela de entrada'!$N$12='Contrato Flexível Prioridade'!A867,'Tela de entrada'!$O$15=2),2,IF(AND('Tela de entrada'!$N$12='Contrato Flexível Prioridade'!A867,'Tela de entrada'!$O$15="",'Tela de entrada'!$S$15&lt;&gt;1),1,IF(AND('Tela de entrada'!$N$12='Contrato Flexível Prioridade'!A867,'Tela de entrada'!$S$15=""),1,2)))))))</f>
        <v>2</v>
      </c>
      <c r="F867">
        <v>1</v>
      </c>
      <c r="G867">
        <v>122</v>
      </c>
      <c r="H867">
        <v>1</v>
      </c>
      <c r="I867" s="1">
        <f>INDEX('Tela de entrada'!$C$20:$C$763,MATCH(G867,'Tela de entrada'!$B$20:$B$763,0),1)</f>
        <v>31</v>
      </c>
      <c r="J867">
        <v>0</v>
      </c>
      <c r="K867">
        <f t="shared" si="88"/>
        <v>31</v>
      </c>
      <c r="L867" s="1">
        <f>SUMIFS('Contrato Flexível Percentual'!$R$2:$R$745,'Contrato Flexível Percentual'!$C$2:$C$745,'Contrato Flexível Prioridade'!F867,'Contrato Flexível Percentual'!$D$2:$D$745,'Contrato Flexível Prioridade'!G867)+SUMIFS('Contrato Firme'!N$2:N$745,'Contrato Firme'!$C$2:$C$745,'Contrato Flexível Prioridade'!F867,'Contrato Flexível Percentual'!$D$2:$D$745,'Contrato Flexível Prioridade'!G867)+'Tela de entrada'!$O$13+'Tela de entrada'!$S$13</f>
        <v>17.958477834160995</v>
      </c>
      <c r="M867" s="1">
        <f t="shared" si="89"/>
        <v>13.041522165839005</v>
      </c>
      <c r="N867" s="1">
        <f>IF(D867=1,'Tela de entrada'!$O$14-'Tela de entrada'!$O$13,'Tela de entrada'!$S$14-'Tela de entrada'!$S$13)</f>
        <v>10</v>
      </c>
      <c r="O867" s="1">
        <f t="shared" si="90"/>
        <v>0</v>
      </c>
      <c r="P867" s="1">
        <f t="shared" si="91"/>
        <v>0</v>
      </c>
      <c r="Q867" s="1">
        <f>IF(D867=1,'Tela de entrada'!$O$13+P867,'Tela de entrada'!$S$13+P867)</f>
        <v>0</v>
      </c>
    </row>
    <row r="868" spans="1:17" x14ac:dyDescent="0.25">
      <c r="A868" t="str">
        <f t="shared" si="86"/>
        <v>Contrato 2</v>
      </c>
      <c r="B868" t="str">
        <f t="shared" si="87"/>
        <v>Contrato 2123</v>
      </c>
      <c r="C868">
        <v>1</v>
      </c>
      <c r="D868">
        <v>2</v>
      </c>
      <c r="E868">
        <f>IF(AND(A868='Tela de entrada'!$R$12,'Tela de entrada'!$S$15=1),1,IF(AND(A868='Tela de entrada'!$R$12,'Tela de entrada'!$S$15="",'Tela de entrada'!$O$15=2),1,IF(AND('Tela de entrada'!$R$12='Contrato Flexível Prioridade'!A868,'Tela de entrada'!$S$15="",'Tela de entrada'!$O$15=""),2,IF(AND(A868='Tela de entrada'!$N$12,'Tela de entrada'!$O$15=1),1,IF(AND('Tela de entrada'!$N$12='Contrato Flexível Prioridade'!A868,'Tela de entrada'!$O$15=2),2,IF(AND('Tela de entrada'!$N$12='Contrato Flexível Prioridade'!A868,'Tela de entrada'!$O$15="",'Tela de entrada'!$S$15&lt;&gt;1),1,IF(AND('Tela de entrada'!$N$12='Contrato Flexível Prioridade'!A868,'Tela de entrada'!$S$15=""),1,2)))))))</f>
        <v>2</v>
      </c>
      <c r="F868">
        <v>1</v>
      </c>
      <c r="G868">
        <v>123</v>
      </c>
      <c r="H868">
        <v>1</v>
      </c>
      <c r="I868" s="1">
        <f>INDEX('Tela de entrada'!$C$20:$C$763,MATCH(G868,'Tela de entrada'!$B$20:$B$763,0),1)</f>
        <v>22</v>
      </c>
      <c r="J868">
        <v>0</v>
      </c>
      <c r="K868">
        <f t="shared" si="88"/>
        <v>22</v>
      </c>
      <c r="L868" s="1">
        <f>SUMIFS('Contrato Flexível Percentual'!$R$2:$R$745,'Contrato Flexível Percentual'!$C$2:$C$745,'Contrato Flexível Prioridade'!F868,'Contrato Flexível Percentual'!$D$2:$D$745,'Contrato Flexível Prioridade'!G868)+SUMIFS('Contrato Firme'!N$2:N$745,'Contrato Firme'!$C$2:$C$745,'Contrato Flexível Prioridade'!F868,'Contrato Flexível Percentual'!$D$2:$D$745,'Contrato Flexível Prioridade'!G868)+'Tela de entrada'!$O$13+'Tela de entrada'!$S$13</f>
        <v>13.029119065063828</v>
      </c>
      <c r="M868" s="1">
        <f t="shared" si="89"/>
        <v>8.9708809349361722</v>
      </c>
      <c r="N868" s="1">
        <f>IF(D868=1,'Tela de entrada'!$O$14-'Tela de entrada'!$O$13,'Tela de entrada'!$S$14-'Tela de entrada'!$S$13)</f>
        <v>10</v>
      </c>
      <c r="O868" s="1">
        <f t="shared" si="90"/>
        <v>0</v>
      </c>
      <c r="P868" s="1">
        <f t="shared" si="91"/>
        <v>0</v>
      </c>
      <c r="Q868" s="1">
        <f>IF(D868=1,'Tela de entrada'!$O$13+P868,'Tela de entrada'!$S$13+P868)</f>
        <v>0</v>
      </c>
    </row>
    <row r="869" spans="1:17" x14ac:dyDescent="0.25">
      <c r="A869" t="str">
        <f t="shared" si="86"/>
        <v>Contrato 2</v>
      </c>
      <c r="B869" t="str">
        <f t="shared" si="87"/>
        <v>Contrato 2124</v>
      </c>
      <c r="C869">
        <v>1</v>
      </c>
      <c r="D869">
        <v>2</v>
      </c>
      <c r="E869">
        <f>IF(AND(A869='Tela de entrada'!$R$12,'Tela de entrada'!$S$15=1),1,IF(AND(A869='Tela de entrada'!$R$12,'Tela de entrada'!$S$15="",'Tela de entrada'!$O$15=2),1,IF(AND('Tela de entrada'!$R$12='Contrato Flexível Prioridade'!A869,'Tela de entrada'!$S$15="",'Tela de entrada'!$O$15=""),2,IF(AND(A869='Tela de entrada'!$N$12,'Tela de entrada'!$O$15=1),1,IF(AND('Tela de entrada'!$N$12='Contrato Flexível Prioridade'!A869,'Tela de entrada'!$O$15=2),2,IF(AND('Tela de entrada'!$N$12='Contrato Flexível Prioridade'!A869,'Tela de entrada'!$O$15="",'Tela de entrada'!$S$15&lt;&gt;1),1,IF(AND('Tela de entrada'!$N$12='Contrato Flexível Prioridade'!A869,'Tela de entrada'!$S$15=""),1,2)))))))</f>
        <v>2</v>
      </c>
      <c r="F869">
        <v>1</v>
      </c>
      <c r="G869">
        <v>124</v>
      </c>
      <c r="H869">
        <v>1</v>
      </c>
      <c r="I869" s="1">
        <f>INDEX('Tela de entrada'!$C$20:$C$763,MATCH(G869,'Tela de entrada'!$B$20:$B$763,0),1)</f>
        <v>5</v>
      </c>
      <c r="J869">
        <v>0</v>
      </c>
      <c r="K869">
        <f t="shared" si="88"/>
        <v>5</v>
      </c>
      <c r="L869" s="1">
        <f>SUMIFS('Contrato Flexível Percentual'!$R$2:$R$745,'Contrato Flexível Percentual'!$C$2:$C$745,'Contrato Flexível Prioridade'!F869,'Contrato Flexível Percentual'!$D$2:$D$745,'Contrato Flexível Prioridade'!G869)+SUMIFS('Contrato Firme'!N$2:N$745,'Contrato Firme'!$C$2:$C$745,'Contrato Flexível Prioridade'!F869,'Contrato Flexível Percentual'!$D$2:$D$745,'Contrato Flexível Prioridade'!G869)+'Tela de entrada'!$O$13+'Tela de entrada'!$S$13</f>
        <v>4.7836603258165944</v>
      </c>
      <c r="M869" s="1">
        <f t="shared" si="89"/>
        <v>0.21633967418340561</v>
      </c>
      <c r="N869" s="1">
        <f>IF(D869=1,'Tela de entrada'!$O$14-'Tela de entrada'!$O$13,'Tela de entrada'!$S$14-'Tela de entrada'!$S$13)</f>
        <v>10</v>
      </c>
      <c r="O869" s="1">
        <f t="shared" si="90"/>
        <v>0</v>
      </c>
      <c r="P869" s="1">
        <f t="shared" si="91"/>
        <v>0</v>
      </c>
      <c r="Q869" s="1">
        <f>IF(D869=1,'Tela de entrada'!$O$13+P869,'Tela de entrada'!$S$13+P869)</f>
        <v>0</v>
      </c>
    </row>
    <row r="870" spans="1:17" x14ac:dyDescent="0.25">
      <c r="A870" t="str">
        <f t="shared" si="86"/>
        <v>Contrato 2</v>
      </c>
      <c r="B870" t="str">
        <f t="shared" si="87"/>
        <v>Contrato 2125</v>
      </c>
      <c r="C870">
        <v>1</v>
      </c>
      <c r="D870">
        <v>2</v>
      </c>
      <c r="E870">
        <f>IF(AND(A870='Tela de entrada'!$R$12,'Tela de entrada'!$S$15=1),1,IF(AND(A870='Tela de entrada'!$R$12,'Tela de entrada'!$S$15="",'Tela de entrada'!$O$15=2),1,IF(AND('Tela de entrada'!$R$12='Contrato Flexível Prioridade'!A870,'Tela de entrada'!$S$15="",'Tela de entrada'!$O$15=""),2,IF(AND(A870='Tela de entrada'!$N$12,'Tela de entrada'!$O$15=1),1,IF(AND('Tela de entrada'!$N$12='Contrato Flexível Prioridade'!A870,'Tela de entrada'!$O$15=2),2,IF(AND('Tela de entrada'!$N$12='Contrato Flexível Prioridade'!A870,'Tela de entrada'!$O$15="",'Tela de entrada'!$S$15&lt;&gt;1),1,IF(AND('Tela de entrada'!$N$12='Contrato Flexível Prioridade'!A870,'Tela de entrada'!$S$15=""),1,2)))))))</f>
        <v>2</v>
      </c>
      <c r="F870">
        <v>1</v>
      </c>
      <c r="G870">
        <v>125</v>
      </c>
      <c r="H870">
        <v>1</v>
      </c>
      <c r="I870" s="1">
        <f>INDEX('Tela de entrada'!$C$20:$C$763,MATCH(G870,'Tela de entrada'!$B$20:$B$763,0),1)</f>
        <v>33</v>
      </c>
      <c r="J870">
        <v>0</v>
      </c>
      <c r="K870">
        <f t="shared" si="88"/>
        <v>33</v>
      </c>
      <c r="L870" s="1">
        <f>SUMIFS('Contrato Flexível Percentual'!$R$2:$R$745,'Contrato Flexível Percentual'!$C$2:$C$745,'Contrato Flexível Prioridade'!F870,'Contrato Flexível Percentual'!$D$2:$D$745,'Contrato Flexível Prioridade'!G870)+SUMIFS('Contrato Firme'!N$2:N$745,'Contrato Firme'!$C$2:$C$745,'Contrato Flexível Prioridade'!F870,'Contrato Flexível Percentual'!$D$2:$D$745,'Contrato Flexível Prioridade'!G870)+'Tela de entrada'!$O$13+'Tela de entrada'!$S$13</f>
        <v>19.053890893960364</v>
      </c>
      <c r="M870" s="1">
        <f t="shared" si="89"/>
        <v>13.946109106039636</v>
      </c>
      <c r="N870" s="1">
        <f>IF(D870=1,'Tela de entrada'!$O$14-'Tela de entrada'!$O$13,'Tela de entrada'!$S$14-'Tela de entrada'!$S$13)</f>
        <v>10</v>
      </c>
      <c r="O870" s="1">
        <f t="shared" si="90"/>
        <v>0</v>
      </c>
      <c r="P870" s="1">
        <f t="shared" si="91"/>
        <v>0</v>
      </c>
      <c r="Q870" s="1">
        <f>IF(D870=1,'Tela de entrada'!$O$13+P870,'Tela de entrada'!$S$13+P870)</f>
        <v>0</v>
      </c>
    </row>
    <row r="871" spans="1:17" x14ac:dyDescent="0.25">
      <c r="A871" t="str">
        <f t="shared" si="86"/>
        <v>Contrato 2</v>
      </c>
      <c r="B871" t="str">
        <f t="shared" si="87"/>
        <v>Contrato 2126</v>
      </c>
      <c r="C871">
        <v>1</v>
      </c>
      <c r="D871">
        <v>2</v>
      </c>
      <c r="E871">
        <f>IF(AND(A871='Tela de entrada'!$R$12,'Tela de entrada'!$S$15=1),1,IF(AND(A871='Tela de entrada'!$R$12,'Tela de entrada'!$S$15="",'Tela de entrada'!$O$15=2),1,IF(AND('Tela de entrada'!$R$12='Contrato Flexível Prioridade'!A871,'Tela de entrada'!$S$15="",'Tela de entrada'!$O$15=""),2,IF(AND(A871='Tela de entrada'!$N$12,'Tela de entrada'!$O$15=1),1,IF(AND('Tela de entrada'!$N$12='Contrato Flexível Prioridade'!A871,'Tela de entrada'!$O$15=2),2,IF(AND('Tela de entrada'!$N$12='Contrato Flexível Prioridade'!A871,'Tela de entrada'!$O$15="",'Tela de entrada'!$S$15&lt;&gt;1),1,IF(AND('Tela de entrada'!$N$12='Contrato Flexível Prioridade'!A871,'Tela de entrada'!$S$15=""),1,2)))))))</f>
        <v>2</v>
      </c>
      <c r="F871">
        <v>1</v>
      </c>
      <c r="G871">
        <v>126</v>
      </c>
      <c r="H871">
        <v>1</v>
      </c>
      <c r="I871" s="1">
        <f>INDEX('Tela de entrada'!$C$20:$C$763,MATCH(G871,'Tela de entrada'!$B$20:$B$763,0),1)</f>
        <v>23</v>
      </c>
      <c r="J871">
        <v>0</v>
      </c>
      <c r="K871">
        <f t="shared" si="88"/>
        <v>23</v>
      </c>
      <c r="L871" s="1">
        <f>SUMIFS('Contrato Flexível Percentual'!$R$2:$R$745,'Contrato Flexível Percentual'!$C$2:$C$745,'Contrato Flexível Prioridade'!F871,'Contrato Flexível Percentual'!$D$2:$D$745,'Contrato Flexível Prioridade'!G871)+SUMIFS('Contrato Firme'!N$2:N$745,'Contrato Firme'!$C$2:$C$745,'Contrato Flexível Prioridade'!F871,'Contrato Flexível Percentual'!$D$2:$D$745,'Contrato Flexível Prioridade'!G871)+'Tela de entrada'!$O$13+'Tela de entrada'!$S$13</f>
        <v>13.576825594963511</v>
      </c>
      <c r="M871" s="1">
        <f t="shared" si="89"/>
        <v>9.4231744050364892</v>
      </c>
      <c r="N871" s="1">
        <f>IF(D871=1,'Tela de entrada'!$O$14-'Tela de entrada'!$O$13,'Tela de entrada'!$S$14-'Tela de entrada'!$S$13)</f>
        <v>10</v>
      </c>
      <c r="O871" s="1">
        <f t="shared" si="90"/>
        <v>0</v>
      </c>
      <c r="P871" s="1">
        <f t="shared" si="91"/>
        <v>0</v>
      </c>
      <c r="Q871" s="1">
        <f>IF(D871=1,'Tela de entrada'!$O$13+P871,'Tela de entrada'!$S$13+P871)</f>
        <v>0</v>
      </c>
    </row>
    <row r="872" spans="1:17" x14ac:dyDescent="0.25">
      <c r="A872" t="str">
        <f t="shared" si="86"/>
        <v>Contrato 2</v>
      </c>
      <c r="B872" t="str">
        <f t="shared" si="87"/>
        <v>Contrato 2127</v>
      </c>
      <c r="C872">
        <v>1</v>
      </c>
      <c r="D872">
        <v>2</v>
      </c>
      <c r="E872">
        <f>IF(AND(A872='Tela de entrada'!$R$12,'Tela de entrada'!$S$15=1),1,IF(AND(A872='Tela de entrada'!$R$12,'Tela de entrada'!$S$15="",'Tela de entrada'!$O$15=2),1,IF(AND('Tela de entrada'!$R$12='Contrato Flexível Prioridade'!A872,'Tela de entrada'!$S$15="",'Tela de entrada'!$O$15=""),2,IF(AND(A872='Tela de entrada'!$N$12,'Tela de entrada'!$O$15=1),1,IF(AND('Tela de entrada'!$N$12='Contrato Flexível Prioridade'!A872,'Tela de entrada'!$O$15=2),2,IF(AND('Tela de entrada'!$N$12='Contrato Flexível Prioridade'!A872,'Tela de entrada'!$O$15="",'Tela de entrada'!$S$15&lt;&gt;1),1,IF(AND('Tela de entrada'!$N$12='Contrato Flexível Prioridade'!A872,'Tela de entrada'!$S$15=""),1,2)))))))</f>
        <v>2</v>
      </c>
      <c r="F872">
        <v>1</v>
      </c>
      <c r="G872">
        <v>127</v>
      </c>
      <c r="H872">
        <v>1</v>
      </c>
      <c r="I872" s="1">
        <f>INDEX('Tela de entrada'!$C$20:$C$763,MATCH(G872,'Tela de entrada'!$B$20:$B$763,0),1)</f>
        <v>26</v>
      </c>
      <c r="J872">
        <v>0</v>
      </c>
      <c r="K872">
        <f t="shared" si="88"/>
        <v>26</v>
      </c>
      <c r="L872" s="1">
        <f>SUMIFS('Contrato Flexível Percentual'!$R$2:$R$745,'Contrato Flexível Percentual'!$C$2:$C$745,'Contrato Flexível Prioridade'!F872,'Contrato Flexível Percentual'!$D$2:$D$745,'Contrato Flexível Prioridade'!G872)+SUMIFS('Contrato Firme'!N$2:N$745,'Contrato Firme'!$C$2:$C$745,'Contrato Flexível Prioridade'!F872,'Contrato Flexível Percentual'!$D$2:$D$745,'Contrato Flexível Prioridade'!G872)+'Tela de entrada'!$O$13+'Tela de entrada'!$S$13</f>
        <v>15.219945184662567</v>
      </c>
      <c r="M872" s="1">
        <f t="shared" si="89"/>
        <v>10.780054815337433</v>
      </c>
      <c r="N872" s="1">
        <f>IF(D872=1,'Tela de entrada'!$O$14-'Tela de entrada'!$O$13,'Tela de entrada'!$S$14-'Tela de entrada'!$S$13)</f>
        <v>10</v>
      </c>
      <c r="O872" s="1">
        <f t="shared" si="90"/>
        <v>0</v>
      </c>
      <c r="P872" s="1">
        <f t="shared" si="91"/>
        <v>0</v>
      </c>
      <c r="Q872" s="1">
        <f>IF(D872=1,'Tela de entrada'!$O$13+P872,'Tela de entrada'!$S$13+P872)</f>
        <v>0</v>
      </c>
    </row>
    <row r="873" spans="1:17" x14ac:dyDescent="0.25">
      <c r="A873" t="str">
        <f t="shared" si="86"/>
        <v>Contrato 2</v>
      </c>
      <c r="B873" t="str">
        <f t="shared" si="87"/>
        <v>Contrato 2128</v>
      </c>
      <c r="C873">
        <v>1</v>
      </c>
      <c r="D873">
        <v>2</v>
      </c>
      <c r="E873">
        <f>IF(AND(A873='Tela de entrada'!$R$12,'Tela de entrada'!$S$15=1),1,IF(AND(A873='Tela de entrada'!$R$12,'Tela de entrada'!$S$15="",'Tela de entrada'!$O$15=2),1,IF(AND('Tela de entrada'!$R$12='Contrato Flexível Prioridade'!A873,'Tela de entrada'!$S$15="",'Tela de entrada'!$O$15=""),2,IF(AND(A873='Tela de entrada'!$N$12,'Tela de entrada'!$O$15=1),1,IF(AND('Tela de entrada'!$N$12='Contrato Flexível Prioridade'!A873,'Tela de entrada'!$O$15=2),2,IF(AND('Tela de entrada'!$N$12='Contrato Flexível Prioridade'!A873,'Tela de entrada'!$O$15="",'Tela de entrada'!$S$15&lt;&gt;1),1,IF(AND('Tela de entrada'!$N$12='Contrato Flexível Prioridade'!A873,'Tela de entrada'!$S$15=""),1,2)))))))</f>
        <v>2</v>
      </c>
      <c r="F873">
        <v>1</v>
      </c>
      <c r="G873">
        <v>128</v>
      </c>
      <c r="H873">
        <v>1</v>
      </c>
      <c r="I873" s="1">
        <f>INDEX('Tela de entrada'!$C$20:$C$763,MATCH(G873,'Tela de entrada'!$B$20:$B$763,0),1)</f>
        <v>30</v>
      </c>
      <c r="J873">
        <v>0</v>
      </c>
      <c r="K873">
        <f t="shared" si="88"/>
        <v>30</v>
      </c>
      <c r="L873" s="1">
        <f>SUMIFS('Contrato Flexível Percentual'!$R$2:$R$745,'Contrato Flexível Percentual'!$C$2:$C$745,'Contrato Flexível Prioridade'!F873,'Contrato Flexível Percentual'!$D$2:$D$745,'Contrato Flexível Prioridade'!G873)+SUMIFS('Contrato Firme'!N$2:N$745,'Contrato Firme'!$C$2:$C$745,'Contrato Flexível Prioridade'!F873,'Contrato Flexível Percentual'!$D$2:$D$745,'Contrato Flexível Prioridade'!G873)+'Tela de entrada'!$O$13+'Tela de entrada'!$S$13</f>
        <v>17.41077130426131</v>
      </c>
      <c r="M873" s="1">
        <f t="shared" si="89"/>
        <v>12.58922869573869</v>
      </c>
      <c r="N873" s="1">
        <f>IF(D873=1,'Tela de entrada'!$O$14-'Tela de entrada'!$O$13,'Tela de entrada'!$S$14-'Tela de entrada'!$S$13)</f>
        <v>10</v>
      </c>
      <c r="O873" s="1">
        <f t="shared" si="90"/>
        <v>0</v>
      </c>
      <c r="P873" s="1">
        <f t="shared" si="91"/>
        <v>0</v>
      </c>
      <c r="Q873" s="1">
        <f>IF(D873=1,'Tela de entrada'!$O$13+P873,'Tela de entrada'!$S$13+P873)</f>
        <v>0</v>
      </c>
    </row>
    <row r="874" spans="1:17" x14ac:dyDescent="0.25">
      <c r="A874" t="str">
        <f t="shared" si="86"/>
        <v>Contrato 2</v>
      </c>
      <c r="B874" t="str">
        <f t="shared" si="87"/>
        <v>Contrato 2129</v>
      </c>
      <c r="C874">
        <v>1</v>
      </c>
      <c r="D874">
        <v>2</v>
      </c>
      <c r="E874">
        <f>IF(AND(A874='Tela de entrada'!$R$12,'Tela de entrada'!$S$15=1),1,IF(AND(A874='Tela de entrada'!$R$12,'Tela de entrada'!$S$15="",'Tela de entrada'!$O$15=2),1,IF(AND('Tela de entrada'!$R$12='Contrato Flexível Prioridade'!A874,'Tela de entrada'!$S$15="",'Tela de entrada'!$O$15=""),2,IF(AND(A874='Tela de entrada'!$N$12,'Tela de entrada'!$O$15=1),1,IF(AND('Tela de entrada'!$N$12='Contrato Flexível Prioridade'!A874,'Tela de entrada'!$O$15=2),2,IF(AND('Tela de entrada'!$N$12='Contrato Flexível Prioridade'!A874,'Tela de entrada'!$O$15="",'Tela de entrada'!$S$15&lt;&gt;1),1,IF(AND('Tela de entrada'!$N$12='Contrato Flexível Prioridade'!A874,'Tela de entrada'!$S$15=""),1,2)))))))</f>
        <v>2</v>
      </c>
      <c r="F874">
        <v>1</v>
      </c>
      <c r="G874">
        <v>129</v>
      </c>
      <c r="H874">
        <v>1</v>
      </c>
      <c r="I874" s="1">
        <f>INDEX('Tela de entrada'!$C$20:$C$763,MATCH(G874,'Tela de entrada'!$B$20:$B$763,0),1)</f>
        <v>15</v>
      </c>
      <c r="J874">
        <v>0</v>
      </c>
      <c r="K874">
        <f t="shared" si="88"/>
        <v>15</v>
      </c>
      <c r="L874" s="1">
        <f>SUMIFS('Contrato Flexível Percentual'!$R$2:$R$745,'Contrato Flexível Percentual'!$C$2:$C$745,'Contrato Flexível Prioridade'!F874,'Contrato Flexível Percentual'!$D$2:$D$745,'Contrato Flexível Prioridade'!G874)+SUMIFS('Contrato Firme'!N$2:N$745,'Contrato Firme'!$C$2:$C$745,'Contrato Flexível Prioridade'!F874,'Contrato Flexível Percentual'!$D$2:$D$745,'Contrato Flexível Prioridade'!G874)+'Tela de entrada'!$O$13+'Tela de entrada'!$S$13</f>
        <v>9.1951733557660269</v>
      </c>
      <c r="M874" s="1">
        <f t="shared" si="89"/>
        <v>5.8048266442339731</v>
      </c>
      <c r="N874" s="1">
        <f>IF(D874=1,'Tela de entrada'!$O$14-'Tela de entrada'!$O$13,'Tela de entrada'!$S$14-'Tela de entrada'!$S$13)</f>
        <v>10</v>
      </c>
      <c r="O874" s="1">
        <f t="shared" si="90"/>
        <v>0</v>
      </c>
      <c r="P874" s="1">
        <f t="shared" si="91"/>
        <v>0</v>
      </c>
      <c r="Q874" s="1">
        <f>IF(D874=1,'Tela de entrada'!$O$13+P874,'Tela de entrada'!$S$13+P874)</f>
        <v>0</v>
      </c>
    </row>
    <row r="875" spans="1:17" x14ac:dyDescent="0.25">
      <c r="A875" t="str">
        <f t="shared" si="86"/>
        <v>Contrato 2</v>
      </c>
      <c r="B875" t="str">
        <f t="shared" si="87"/>
        <v>Contrato 2130</v>
      </c>
      <c r="C875">
        <v>1</v>
      </c>
      <c r="D875">
        <v>2</v>
      </c>
      <c r="E875">
        <f>IF(AND(A875='Tela de entrada'!$R$12,'Tela de entrada'!$S$15=1),1,IF(AND(A875='Tela de entrada'!$R$12,'Tela de entrada'!$S$15="",'Tela de entrada'!$O$15=2),1,IF(AND('Tela de entrada'!$R$12='Contrato Flexível Prioridade'!A875,'Tela de entrada'!$S$15="",'Tela de entrada'!$O$15=""),2,IF(AND(A875='Tela de entrada'!$N$12,'Tela de entrada'!$O$15=1),1,IF(AND('Tela de entrada'!$N$12='Contrato Flexível Prioridade'!A875,'Tela de entrada'!$O$15=2),2,IF(AND('Tela de entrada'!$N$12='Contrato Flexível Prioridade'!A875,'Tela de entrada'!$O$15="",'Tela de entrada'!$S$15&lt;&gt;1),1,IF(AND('Tela de entrada'!$N$12='Contrato Flexível Prioridade'!A875,'Tela de entrada'!$S$15=""),1,2)))))))</f>
        <v>2</v>
      </c>
      <c r="F875">
        <v>1</v>
      </c>
      <c r="G875">
        <v>130</v>
      </c>
      <c r="H875">
        <v>1</v>
      </c>
      <c r="I875" s="1">
        <f>INDEX('Tela de entrada'!$C$20:$C$763,MATCH(G875,'Tela de entrada'!$B$20:$B$763,0),1)</f>
        <v>41</v>
      </c>
      <c r="J875">
        <v>0</v>
      </c>
      <c r="K875">
        <f t="shared" si="88"/>
        <v>41</v>
      </c>
      <c r="L875" s="1">
        <f>SUMIFS('Contrato Flexível Percentual'!$R$2:$R$745,'Contrato Flexível Percentual'!$C$2:$C$745,'Contrato Flexível Prioridade'!F875,'Contrato Flexível Percentual'!$D$2:$D$745,'Contrato Flexível Prioridade'!G875)+SUMIFS('Contrato Firme'!N$2:N$745,'Contrato Firme'!$C$2:$C$745,'Contrato Flexível Prioridade'!F875,'Contrato Flexível Percentual'!$D$2:$D$745,'Contrato Flexível Prioridade'!G875)+'Tela de entrada'!$O$13+'Tela de entrada'!$S$13</f>
        <v>23.200000000000003</v>
      </c>
      <c r="M875" s="1">
        <f t="shared" si="89"/>
        <v>17.799999999999997</v>
      </c>
      <c r="N875" s="1">
        <f>IF(D875=1,'Tela de entrada'!$O$14-'Tela de entrada'!$O$13,'Tela de entrada'!$S$14-'Tela de entrada'!$S$13)</f>
        <v>10</v>
      </c>
      <c r="O875" s="1">
        <f t="shared" si="90"/>
        <v>2.7999999999999972</v>
      </c>
      <c r="P875" s="1">
        <f t="shared" si="91"/>
        <v>2.7999999999999972</v>
      </c>
      <c r="Q875" s="1">
        <f>IF(D875=1,'Tela de entrada'!$O$13+P875,'Tela de entrada'!$S$13+P875)</f>
        <v>2.7999999999999972</v>
      </c>
    </row>
    <row r="876" spans="1:17" x14ac:dyDescent="0.25">
      <c r="A876" t="str">
        <f t="shared" si="86"/>
        <v>Contrato 2</v>
      </c>
      <c r="B876" t="str">
        <f t="shared" si="87"/>
        <v>Contrato 2131</v>
      </c>
      <c r="C876">
        <v>1</v>
      </c>
      <c r="D876">
        <v>2</v>
      </c>
      <c r="E876">
        <f>IF(AND(A876='Tela de entrada'!$R$12,'Tela de entrada'!$S$15=1),1,IF(AND(A876='Tela de entrada'!$R$12,'Tela de entrada'!$S$15="",'Tela de entrada'!$O$15=2),1,IF(AND('Tela de entrada'!$R$12='Contrato Flexível Prioridade'!A876,'Tela de entrada'!$S$15="",'Tela de entrada'!$O$15=""),2,IF(AND(A876='Tela de entrada'!$N$12,'Tela de entrada'!$O$15=1),1,IF(AND('Tela de entrada'!$N$12='Contrato Flexível Prioridade'!A876,'Tela de entrada'!$O$15=2),2,IF(AND('Tela de entrada'!$N$12='Contrato Flexível Prioridade'!A876,'Tela de entrada'!$O$15="",'Tela de entrada'!$S$15&lt;&gt;1),1,IF(AND('Tela de entrada'!$N$12='Contrato Flexível Prioridade'!A876,'Tela de entrada'!$S$15=""),1,2)))))))</f>
        <v>2</v>
      </c>
      <c r="F876">
        <v>1</v>
      </c>
      <c r="G876">
        <v>131</v>
      </c>
      <c r="H876">
        <v>1</v>
      </c>
      <c r="I876" s="1">
        <f>INDEX('Tela de entrada'!$C$20:$C$763,MATCH(G876,'Tela de entrada'!$B$20:$B$763,0),1)</f>
        <v>36</v>
      </c>
      <c r="J876">
        <v>0</v>
      </c>
      <c r="K876">
        <f t="shared" si="88"/>
        <v>36</v>
      </c>
      <c r="L876" s="1">
        <f>SUMIFS('Contrato Flexível Percentual'!$R$2:$R$745,'Contrato Flexível Percentual'!$C$2:$C$745,'Contrato Flexível Prioridade'!F876,'Contrato Flexível Percentual'!$D$2:$D$745,'Contrato Flexível Prioridade'!G876)+SUMIFS('Contrato Firme'!N$2:N$745,'Contrato Firme'!$C$2:$C$745,'Contrato Flexível Prioridade'!F876,'Contrato Flexível Percentual'!$D$2:$D$745,'Contrato Flexível Prioridade'!G876)+'Tela de entrada'!$O$13+'Tela de entrada'!$S$13</f>
        <v>20.697010483659422</v>
      </c>
      <c r="M876" s="1">
        <f t="shared" si="89"/>
        <v>15.302989516340578</v>
      </c>
      <c r="N876" s="1">
        <f>IF(D876=1,'Tela de entrada'!$O$14-'Tela de entrada'!$O$13,'Tela de entrada'!$S$14-'Tela de entrada'!$S$13)</f>
        <v>10</v>
      </c>
      <c r="O876" s="1">
        <f t="shared" si="90"/>
        <v>0.30298951634057758</v>
      </c>
      <c r="P876" s="1">
        <f t="shared" si="91"/>
        <v>0.30298951634057758</v>
      </c>
      <c r="Q876" s="1">
        <f>IF(D876=1,'Tela de entrada'!$O$13+P876,'Tela de entrada'!$S$13+P876)</f>
        <v>0.30298951634057758</v>
      </c>
    </row>
    <row r="877" spans="1:17" x14ac:dyDescent="0.25">
      <c r="A877" t="str">
        <f t="shared" si="86"/>
        <v>Contrato 2</v>
      </c>
      <c r="B877" t="str">
        <f t="shared" si="87"/>
        <v>Contrato 2132</v>
      </c>
      <c r="C877">
        <v>1</v>
      </c>
      <c r="D877">
        <v>2</v>
      </c>
      <c r="E877">
        <f>IF(AND(A877='Tela de entrada'!$R$12,'Tela de entrada'!$S$15=1),1,IF(AND(A877='Tela de entrada'!$R$12,'Tela de entrada'!$S$15="",'Tela de entrada'!$O$15=2),1,IF(AND('Tela de entrada'!$R$12='Contrato Flexível Prioridade'!A877,'Tela de entrada'!$S$15="",'Tela de entrada'!$O$15=""),2,IF(AND(A877='Tela de entrada'!$N$12,'Tela de entrada'!$O$15=1),1,IF(AND('Tela de entrada'!$N$12='Contrato Flexível Prioridade'!A877,'Tela de entrada'!$O$15=2),2,IF(AND('Tela de entrada'!$N$12='Contrato Flexível Prioridade'!A877,'Tela de entrada'!$O$15="",'Tela de entrada'!$S$15&lt;&gt;1),1,IF(AND('Tela de entrada'!$N$12='Contrato Flexível Prioridade'!A877,'Tela de entrada'!$S$15=""),1,2)))))))</f>
        <v>2</v>
      </c>
      <c r="F877">
        <v>1</v>
      </c>
      <c r="G877">
        <v>132</v>
      </c>
      <c r="H877">
        <v>1</v>
      </c>
      <c r="I877" s="1">
        <f>INDEX('Tela de entrada'!$C$20:$C$763,MATCH(G877,'Tela de entrada'!$B$20:$B$763,0),1)</f>
        <v>15</v>
      </c>
      <c r="J877">
        <v>0</v>
      </c>
      <c r="K877">
        <f t="shared" si="88"/>
        <v>15</v>
      </c>
      <c r="L877" s="1">
        <f>SUMIFS('Contrato Flexível Percentual'!$R$2:$R$745,'Contrato Flexível Percentual'!$C$2:$C$745,'Contrato Flexível Prioridade'!F877,'Contrato Flexível Percentual'!$D$2:$D$745,'Contrato Flexível Prioridade'!G877)+SUMIFS('Contrato Firme'!N$2:N$745,'Contrato Firme'!$C$2:$C$745,'Contrato Flexível Prioridade'!F877,'Contrato Flexível Percentual'!$D$2:$D$745,'Contrato Flexível Prioridade'!G877)+'Tela de entrada'!$O$13+'Tela de entrada'!$S$13</f>
        <v>9.1951733557660269</v>
      </c>
      <c r="M877" s="1">
        <f t="shared" si="89"/>
        <v>5.8048266442339731</v>
      </c>
      <c r="N877" s="1">
        <f>IF(D877=1,'Tela de entrada'!$O$14-'Tela de entrada'!$O$13,'Tela de entrada'!$S$14-'Tela de entrada'!$S$13)</f>
        <v>10</v>
      </c>
      <c r="O877" s="1">
        <f t="shared" si="90"/>
        <v>0</v>
      </c>
      <c r="P877" s="1">
        <f t="shared" si="91"/>
        <v>0</v>
      </c>
      <c r="Q877" s="1">
        <f>IF(D877=1,'Tela de entrada'!$O$13+P877,'Tela de entrada'!$S$13+P877)</f>
        <v>0</v>
      </c>
    </row>
    <row r="878" spans="1:17" x14ac:dyDescent="0.25">
      <c r="A878" t="str">
        <f t="shared" si="86"/>
        <v>Contrato 2</v>
      </c>
      <c r="B878" t="str">
        <f t="shared" si="87"/>
        <v>Contrato 2133</v>
      </c>
      <c r="C878">
        <v>1</v>
      </c>
      <c r="D878">
        <v>2</v>
      </c>
      <c r="E878">
        <f>IF(AND(A878='Tela de entrada'!$R$12,'Tela de entrada'!$S$15=1),1,IF(AND(A878='Tela de entrada'!$R$12,'Tela de entrada'!$S$15="",'Tela de entrada'!$O$15=2),1,IF(AND('Tela de entrada'!$R$12='Contrato Flexível Prioridade'!A878,'Tela de entrada'!$S$15="",'Tela de entrada'!$O$15=""),2,IF(AND(A878='Tela de entrada'!$N$12,'Tela de entrada'!$O$15=1),1,IF(AND('Tela de entrada'!$N$12='Contrato Flexível Prioridade'!A878,'Tela de entrada'!$O$15=2),2,IF(AND('Tela de entrada'!$N$12='Contrato Flexível Prioridade'!A878,'Tela de entrada'!$O$15="",'Tela de entrada'!$S$15&lt;&gt;1),1,IF(AND('Tela de entrada'!$N$12='Contrato Flexível Prioridade'!A878,'Tela de entrada'!$S$15=""),1,2)))))))</f>
        <v>2</v>
      </c>
      <c r="F878">
        <v>1</v>
      </c>
      <c r="G878">
        <v>133</v>
      </c>
      <c r="H878">
        <v>1</v>
      </c>
      <c r="I878" s="1">
        <f>INDEX('Tela de entrada'!$C$20:$C$763,MATCH(G878,'Tela de entrada'!$B$20:$B$763,0),1)</f>
        <v>49</v>
      </c>
      <c r="J878">
        <v>0</v>
      </c>
      <c r="K878">
        <f t="shared" si="88"/>
        <v>49</v>
      </c>
      <c r="L878" s="1">
        <f>SUMIFS('Contrato Flexível Percentual'!$R$2:$R$745,'Contrato Flexível Percentual'!$C$2:$C$745,'Contrato Flexível Prioridade'!F878,'Contrato Flexível Percentual'!$D$2:$D$745,'Contrato Flexível Prioridade'!G878)+SUMIFS('Contrato Firme'!N$2:N$745,'Contrato Firme'!$C$2:$C$745,'Contrato Flexível Prioridade'!F878,'Contrato Flexível Percentual'!$D$2:$D$745,'Contrato Flexível Prioridade'!G878)+'Tela de entrada'!$O$13+'Tela de entrada'!$S$13</f>
        <v>24.799999999999997</v>
      </c>
      <c r="M878" s="1">
        <f t="shared" si="89"/>
        <v>24.200000000000003</v>
      </c>
      <c r="N878" s="1">
        <f>IF(D878=1,'Tela de entrada'!$O$14-'Tela de entrada'!$O$13,'Tela de entrada'!$S$14-'Tela de entrada'!$S$13)</f>
        <v>10</v>
      </c>
      <c r="O878" s="1">
        <f t="shared" si="90"/>
        <v>9.2000000000000028</v>
      </c>
      <c r="P878" s="1">
        <f t="shared" si="91"/>
        <v>9.2000000000000028</v>
      </c>
      <c r="Q878" s="1">
        <f>IF(D878=1,'Tela de entrada'!$O$13+P878,'Tela de entrada'!$S$13+P878)</f>
        <v>9.2000000000000028</v>
      </c>
    </row>
    <row r="879" spans="1:17" x14ac:dyDescent="0.25">
      <c r="A879" t="str">
        <f t="shared" si="86"/>
        <v>Contrato 2</v>
      </c>
      <c r="B879" t="str">
        <f t="shared" si="87"/>
        <v>Contrato 2134</v>
      </c>
      <c r="C879">
        <v>1</v>
      </c>
      <c r="D879">
        <v>2</v>
      </c>
      <c r="E879">
        <f>IF(AND(A879='Tela de entrada'!$R$12,'Tela de entrada'!$S$15=1),1,IF(AND(A879='Tela de entrada'!$R$12,'Tela de entrada'!$S$15="",'Tela de entrada'!$O$15=2),1,IF(AND('Tela de entrada'!$R$12='Contrato Flexível Prioridade'!A879,'Tela de entrada'!$S$15="",'Tela de entrada'!$O$15=""),2,IF(AND(A879='Tela de entrada'!$N$12,'Tela de entrada'!$O$15=1),1,IF(AND('Tela de entrada'!$N$12='Contrato Flexível Prioridade'!A879,'Tela de entrada'!$O$15=2),2,IF(AND('Tela de entrada'!$N$12='Contrato Flexível Prioridade'!A879,'Tela de entrada'!$O$15="",'Tela de entrada'!$S$15&lt;&gt;1),1,IF(AND('Tela de entrada'!$N$12='Contrato Flexível Prioridade'!A879,'Tela de entrada'!$S$15=""),1,2)))))))</f>
        <v>2</v>
      </c>
      <c r="F879">
        <v>1</v>
      </c>
      <c r="G879">
        <v>134</v>
      </c>
      <c r="H879">
        <v>1</v>
      </c>
      <c r="I879" s="1">
        <f>INDEX('Tela de entrada'!$C$20:$C$763,MATCH(G879,'Tela de entrada'!$B$20:$B$763,0),1)</f>
        <v>11</v>
      </c>
      <c r="J879">
        <v>0</v>
      </c>
      <c r="K879">
        <f t="shared" si="88"/>
        <v>11</v>
      </c>
      <c r="L879" s="1">
        <f>SUMIFS('Contrato Flexível Percentual'!$R$2:$R$745,'Contrato Flexível Percentual'!$C$2:$C$745,'Contrato Flexível Prioridade'!F879,'Contrato Flexível Percentual'!$D$2:$D$745,'Contrato Flexível Prioridade'!G879)+SUMIFS('Contrato Firme'!N$2:N$745,'Contrato Firme'!$C$2:$C$745,'Contrato Flexível Prioridade'!F879,'Contrato Flexível Percentual'!$D$2:$D$745,'Contrato Flexível Prioridade'!G879)+'Tela de entrada'!$O$13+'Tela de entrada'!$S$13</f>
        <v>7.0043472361672849</v>
      </c>
      <c r="M879" s="1">
        <f t="shared" si="89"/>
        <v>3.9956527638327151</v>
      </c>
      <c r="N879" s="1">
        <f>IF(D879=1,'Tela de entrada'!$O$14-'Tela de entrada'!$O$13,'Tela de entrada'!$S$14-'Tela de entrada'!$S$13)</f>
        <v>10</v>
      </c>
      <c r="O879" s="1">
        <f t="shared" si="90"/>
        <v>0</v>
      </c>
      <c r="P879" s="1">
        <f t="shared" si="91"/>
        <v>0</v>
      </c>
      <c r="Q879" s="1">
        <f>IF(D879=1,'Tela de entrada'!$O$13+P879,'Tela de entrada'!$S$13+P879)</f>
        <v>0</v>
      </c>
    </row>
    <row r="880" spans="1:17" x14ac:dyDescent="0.25">
      <c r="A880" t="str">
        <f t="shared" si="86"/>
        <v>Contrato 2</v>
      </c>
      <c r="B880" t="str">
        <f t="shared" si="87"/>
        <v>Contrato 2135</v>
      </c>
      <c r="C880">
        <v>1</v>
      </c>
      <c r="D880">
        <v>2</v>
      </c>
      <c r="E880">
        <f>IF(AND(A880='Tela de entrada'!$R$12,'Tela de entrada'!$S$15=1),1,IF(AND(A880='Tela de entrada'!$R$12,'Tela de entrada'!$S$15="",'Tela de entrada'!$O$15=2),1,IF(AND('Tela de entrada'!$R$12='Contrato Flexível Prioridade'!A880,'Tela de entrada'!$S$15="",'Tela de entrada'!$O$15=""),2,IF(AND(A880='Tela de entrada'!$N$12,'Tela de entrada'!$O$15=1),1,IF(AND('Tela de entrada'!$N$12='Contrato Flexível Prioridade'!A880,'Tela de entrada'!$O$15=2),2,IF(AND('Tela de entrada'!$N$12='Contrato Flexível Prioridade'!A880,'Tela de entrada'!$O$15="",'Tela de entrada'!$S$15&lt;&gt;1),1,IF(AND('Tela de entrada'!$N$12='Contrato Flexível Prioridade'!A880,'Tela de entrada'!$S$15=""),1,2)))))))</f>
        <v>2</v>
      </c>
      <c r="F880">
        <v>1</v>
      </c>
      <c r="G880">
        <v>135</v>
      </c>
      <c r="H880">
        <v>1</v>
      </c>
      <c r="I880" s="1">
        <f>INDEX('Tela de entrada'!$C$20:$C$763,MATCH(G880,'Tela de entrada'!$B$20:$B$763,0),1)</f>
        <v>29</v>
      </c>
      <c r="J880">
        <v>0</v>
      </c>
      <c r="K880">
        <f t="shared" si="88"/>
        <v>29</v>
      </c>
      <c r="L880" s="1">
        <f>SUMIFS('Contrato Flexível Percentual'!$R$2:$R$745,'Contrato Flexível Percentual'!$C$2:$C$745,'Contrato Flexível Prioridade'!F880,'Contrato Flexível Percentual'!$D$2:$D$745,'Contrato Flexível Prioridade'!G880)+SUMIFS('Contrato Firme'!N$2:N$745,'Contrato Firme'!$C$2:$C$745,'Contrato Flexível Prioridade'!F880,'Contrato Flexível Percentual'!$D$2:$D$745,'Contrato Flexível Prioridade'!G880)+'Tela de entrada'!$O$13+'Tela de entrada'!$S$13</f>
        <v>16.863064774361622</v>
      </c>
      <c r="M880" s="1">
        <f t="shared" si="89"/>
        <v>12.136935225638378</v>
      </c>
      <c r="N880" s="1">
        <f>IF(D880=1,'Tela de entrada'!$O$14-'Tela de entrada'!$O$13,'Tela de entrada'!$S$14-'Tela de entrada'!$S$13)</f>
        <v>10</v>
      </c>
      <c r="O880" s="1">
        <f t="shared" si="90"/>
        <v>0</v>
      </c>
      <c r="P880" s="1">
        <f t="shared" si="91"/>
        <v>0</v>
      </c>
      <c r="Q880" s="1">
        <f>IF(D880=1,'Tela de entrada'!$O$13+P880,'Tela de entrada'!$S$13+P880)</f>
        <v>0</v>
      </c>
    </row>
    <row r="881" spans="1:17" x14ac:dyDescent="0.25">
      <c r="A881" t="str">
        <f t="shared" si="86"/>
        <v>Contrato 2</v>
      </c>
      <c r="B881" t="str">
        <f t="shared" si="87"/>
        <v>Contrato 2136</v>
      </c>
      <c r="C881">
        <v>1</v>
      </c>
      <c r="D881">
        <v>2</v>
      </c>
      <c r="E881">
        <f>IF(AND(A881='Tela de entrada'!$R$12,'Tela de entrada'!$S$15=1),1,IF(AND(A881='Tela de entrada'!$R$12,'Tela de entrada'!$S$15="",'Tela de entrada'!$O$15=2),1,IF(AND('Tela de entrada'!$R$12='Contrato Flexível Prioridade'!A881,'Tela de entrada'!$S$15="",'Tela de entrada'!$O$15=""),2,IF(AND(A881='Tela de entrada'!$N$12,'Tela de entrada'!$O$15=1),1,IF(AND('Tela de entrada'!$N$12='Contrato Flexível Prioridade'!A881,'Tela de entrada'!$O$15=2),2,IF(AND('Tela de entrada'!$N$12='Contrato Flexível Prioridade'!A881,'Tela de entrada'!$O$15="",'Tela de entrada'!$S$15&lt;&gt;1),1,IF(AND('Tela de entrada'!$N$12='Contrato Flexível Prioridade'!A881,'Tela de entrada'!$S$15=""),1,2)))))))</f>
        <v>2</v>
      </c>
      <c r="F881">
        <v>1</v>
      </c>
      <c r="G881">
        <v>136</v>
      </c>
      <c r="H881">
        <v>1</v>
      </c>
      <c r="I881" s="1">
        <f>INDEX('Tela de entrada'!$C$20:$C$763,MATCH(G881,'Tela de entrada'!$B$20:$B$763,0),1)</f>
        <v>32</v>
      </c>
      <c r="J881">
        <v>0</v>
      </c>
      <c r="K881">
        <f t="shared" si="88"/>
        <v>32</v>
      </c>
      <c r="L881" s="1">
        <f>SUMIFS('Contrato Flexível Percentual'!$R$2:$R$745,'Contrato Flexível Percentual'!$C$2:$C$745,'Contrato Flexível Prioridade'!F881,'Contrato Flexível Percentual'!$D$2:$D$745,'Contrato Flexível Prioridade'!G881)+SUMIFS('Contrato Firme'!N$2:N$745,'Contrato Firme'!$C$2:$C$745,'Contrato Flexível Prioridade'!F881,'Contrato Flexível Percentual'!$D$2:$D$745,'Contrato Flexível Prioridade'!G881)+'Tela de entrada'!$O$13+'Tela de entrada'!$S$13</f>
        <v>18.50618436406068</v>
      </c>
      <c r="M881" s="1">
        <f t="shared" si="89"/>
        <v>13.49381563593932</v>
      </c>
      <c r="N881" s="1">
        <f>IF(D881=1,'Tela de entrada'!$O$14-'Tela de entrada'!$O$13,'Tela de entrada'!$S$14-'Tela de entrada'!$S$13)</f>
        <v>10</v>
      </c>
      <c r="O881" s="1">
        <f t="shared" si="90"/>
        <v>0</v>
      </c>
      <c r="P881" s="1">
        <f t="shared" si="91"/>
        <v>0</v>
      </c>
      <c r="Q881" s="1">
        <f>IF(D881=1,'Tela de entrada'!$O$13+P881,'Tela de entrada'!$S$13+P881)</f>
        <v>0</v>
      </c>
    </row>
    <row r="882" spans="1:17" x14ac:dyDescent="0.25">
      <c r="A882" t="str">
        <f t="shared" si="86"/>
        <v>Contrato 2</v>
      </c>
      <c r="B882" t="str">
        <f t="shared" si="87"/>
        <v>Contrato 2137</v>
      </c>
      <c r="C882">
        <v>1</v>
      </c>
      <c r="D882">
        <v>2</v>
      </c>
      <c r="E882">
        <f>IF(AND(A882='Tela de entrada'!$R$12,'Tela de entrada'!$S$15=1),1,IF(AND(A882='Tela de entrada'!$R$12,'Tela de entrada'!$S$15="",'Tela de entrada'!$O$15=2),1,IF(AND('Tela de entrada'!$R$12='Contrato Flexível Prioridade'!A882,'Tela de entrada'!$S$15="",'Tela de entrada'!$O$15=""),2,IF(AND(A882='Tela de entrada'!$N$12,'Tela de entrada'!$O$15=1),1,IF(AND('Tela de entrada'!$N$12='Contrato Flexível Prioridade'!A882,'Tela de entrada'!$O$15=2),2,IF(AND('Tela de entrada'!$N$12='Contrato Flexível Prioridade'!A882,'Tela de entrada'!$O$15="",'Tela de entrada'!$S$15&lt;&gt;1),1,IF(AND('Tela de entrada'!$N$12='Contrato Flexível Prioridade'!A882,'Tela de entrada'!$S$15=""),1,2)))))))</f>
        <v>2</v>
      </c>
      <c r="F882">
        <v>1</v>
      </c>
      <c r="G882">
        <v>137</v>
      </c>
      <c r="H882">
        <v>1</v>
      </c>
      <c r="I882" s="1">
        <f>INDEX('Tela de entrada'!$C$20:$C$763,MATCH(G882,'Tela de entrada'!$B$20:$B$763,0),1)</f>
        <v>30</v>
      </c>
      <c r="J882">
        <v>0</v>
      </c>
      <c r="K882">
        <f t="shared" si="88"/>
        <v>30</v>
      </c>
      <c r="L882" s="1">
        <f>SUMIFS('Contrato Flexível Percentual'!$R$2:$R$745,'Contrato Flexível Percentual'!$C$2:$C$745,'Contrato Flexível Prioridade'!F882,'Contrato Flexível Percentual'!$D$2:$D$745,'Contrato Flexível Prioridade'!G882)+SUMIFS('Contrato Firme'!N$2:N$745,'Contrato Firme'!$C$2:$C$745,'Contrato Flexível Prioridade'!F882,'Contrato Flexível Percentual'!$D$2:$D$745,'Contrato Flexível Prioridade'!G882)+'Tela de entrada'!$O$13+'Tela de entrada'!$S$13</f>
        <v>17.41077130426131</v>
      </c>
      <c r="M882" s="1">
        <f t="shared" si="89"/>
        <v>12.58922869573869</v>
      </c>
      <c r="N882" s="1">
        <f>IF(D882=1,'Tela de entrada'!$O$14-'Tela de entrada'!$O$13,'Tela de entrada'!$S$14-'Tela de entrada'!$S$13)</f>
        <v>10</v>
      </c>
      <c r="O882" s="1">
        <f t="shared" si="90"/>
        <v>0</v>
      </c>
      <c r="P882" s="1">
        <f t="shared" si="91"/>
        <v>0</v>
      </c>
      <c r="Q882" s="1">
        <f>IF(D882=1,'Tela de entrada'!$O$13+P882,'Tela de entrada'!$S$13+P882)</f>
        <v>0</v>
      </c>
    </row>
    <row r="883" spans="1:17" x14ac:dyDescent="0.25">
      <c r="A883" t="str">
        <f t="shared" si="86"/>
        <v>Contrato 2</v>
      </c>
      <c r="B883" t="str">
        <f t="shared" si="87"/>
        <v>Contrato 2138</v>
      </c>
      <c r="C883">
        <v>1</v>
      </c>
      <c r="D883">
        <v>2</v>
      </c>
      <c r="E883">
        <f>IF(AND(A883='Tela de entrada'!$R$12,'Tela de entrada'!$S$15=1),1,IF(AND(A883='Tela de entrada'!$R$12,'Tela de entrada'!$S$15="",'Tela de entrada'!$O$15=2),1,IF(AND('Tela de entrada'!$R$12='Contrato Flexível Prioridade'!A883,'Tela de entrada'!$S$15="",'Tela de entrada'!$O$15=""),2,IF(AND(A883='Tela de entrada'!$N$12,'Tela de entrada'!$O$15=1),1,IF(AND('Tela de entrada'!$N$12='Contrato Flexível Prioridade'!A883,'Tela de entrada'!$O$15=2),2,IF(AND('Tela de entrada'!$N$12='Contrato Flexível Prioridade'!A883,'Tela de entrada'!$O$15="",'Tela de entrada'!$S$15&lt;&gt;1),1,IF(AND('Tela de entrada'!$N$12='Contrato Flexível Prioridade'!A883,'Tela de entrada'!$S$15=""),1,2)))))))</f>
        <v>2</v>
      </c>
      <c r="F883">
        <v>1</v>
      </c>
      <c r="G883">
        <v>138</v>
      </c>
      <c r="H883">
        <v>1</v>
      </c>
      <c r="I883" s="1">
        <f>INDEX('Tela de entrada'!$C$20:$C$763,MATCH(G883,'Tela de entrada'!$B$20:$B$763,0),1)</f>
        <v>29</v>
      </c>
      <c r="J883">
        <v>0</v>
      </c>
      <c r="K883">
        <f t="shared" si="88"/>
        <v>29</v>
      </c>
      <c r="L883" s="1">
        <f>SUMIFS('Contrato Flexível Percentual'!$R$2:$R$745,'Contrato Flexível Percentual'!$C$2:$C$745,'Contrato Flexível Prioridade'!F883,'Contrato Flexível Percentual'!$D$2:$D$745,'Contrato Flexível Prioridade'!G883)+SUMIFS('Contrato Firme'!N$2:N$745,'Contrato Firme'!$C$2:$C$745,'Contrato Flexível Prioridade'!F883,'Contrato Flexível Percentual'!$D$2:$D$745,'Contrato Flexível Prioridade'!G883)+'Tela de entrada'!$O$13+'Tela de entrada'!$S$13</f>
        <v>16.863064774361622</v>
      </c>
      <c r="M883" s="1">
        <f t="shared" si="89"/>
        <v>12.136935225638378</v>
      </c>
      <c r="N883" s="1">
        <f>IF(D883=1,'Tela de entrada'!$O$14-'Tela de entrada'!$O$13,'Tela de entrada'!$S$14-'Tela de entrada'!$S$13)</f>
        <v>10</v>
      </c>
      <c r="O883" s="1">
        <f t="shared" si="90"/>
        <v>0</v>
      </c>
      <c r="P883" s="1">
        <f t="shared" si="91"/>
        <v>0</v>
      </c>
      <c r="Q883" s="1">
        <f>IF(D883=1,'Tela de entrada'!$O$13+P883,'Tela de entrada'!$S$13+P883)</f>
        <v>0</v>
      </c>
    </row>
    <row r="884" spans="1:17" x14ac:dyDescent="0.25">
      <c r="A884" t="str">
        <f t="shared" si="86"/>
        <v>Contrato 2</v>
      </c>
      <c r="B884" t="str">
        <f t="shared" si="87"/>
        <v>Contrato 2139</v>
      </c>
      <c r="C884">
        <v>1</v>
      </c>
      <c r="D884">
        <v>2</v>
      </c>
      <c r="E884">
        <f>IF(AND(A884='Tela de entrada'!$R$12,'Tela de entrada'!$S$15=1),1,IF(AND(A884='Tela de entrada'!$R$12,'Tela de entrada'!$S$15="",'Tela de entrada'!$O$15=2),1,IF(AND('Tela de entrada'!$R$12='Contrato Flexível Prioridade'!A884,'Tela de entrada'!$S$15="",'Tela de entrada'!$O$15=""),2,IF(AND(A884='Tela de entrada'!$N$12,'Tela de entrada'!$O$15=1),1,IF(AND('Tela de entrada'!$N$12='Contrato Flexível Prioridade'!A884,'Tela de entrada'!$O$15=2),2,IF(AND('Tela de entrada'!$N$12='Contrato Flexível Prioridade'!A884,'Tela de entrada'!$O$15="",'Tela de entrada'!$S$15&lt;&gt;1),1,IF(AND('Tela de entrada'!$N$12='Contrato Flexível Prioridade'!A884,'Tela de entrada'!$S$15=""),1,2)))))))</f>
        <v>2</v>
      </c>
      <c r="F884">
        <v>1</v>
      </c>
      <c r="G884">
        <v>139</v>
      </c>
      <c r="H884">
        <v>1</v>
      </c>
      <c r="I884" s="1">
        <f>INDEX('Tela de entrada'!$C$20:$C$763,MATCH(G884,'Tela de entrada'!$B$20:$B$763,0),1)</f>
        <v>25</v>
      </c>
      <c r="J884">
        <v>0</v>
      </c>
      <c r="K884">
        <f t="shared" si="88"/>
        <v>25</v>
      </c>
      <c r="L884" s="1">
        <f>SUMIFS('Contrato Flexível Percentual'!$R$2:$R$745,'Contrato Flexível Percentual'!$C$2:$C$745,'Contrato Flexível Prioridade'!F884,'Contrato Flexível Percentual'!$D$2:$D$745,'Contrato Flexível Prioridade'!G884)+SUMIFS('Contrato Firme'!N$2:N$745,'Contrato Firme'!$C$2:$C$745,'Contrato Flexível Prioridade'!F884,'Contrato Flexível Percentual'!$D$2:$D$745,'Contrato Flexível Prioridade'!G884)+'Tela de entrada'!$O$13+'Tela de entrada'!$S$13</f>
        <v>14.672238654762884</v>
      </c>
      <c r="M884" s="1">
        <f t="shared" si="89"/>
        <v>10.327761345237116</v>
      </c>
      <c r="N884" s="1">
        <f>IF(D884=1,'Tela de entrada'!$O$14-'Tela de entrada'!$O$13,'Tela de entrada'!$S$14-'Tela de entrada'!$S$13)</f>
        <v>10</v>
      </c>
      <c r="O884" s="1">
        <f t="shared" si="90"/>
        <v>0</v>
      </c>
      <c r="P884" s="1">
        <f t="shared" si="91"/>
        <v>0</v>
      </c>
      <c r="Q884" s="1">
        <f>IF(D884=1,'Tela de entrada'!$O$13+P884,'Tela de entrada'!$S$13+P884)</f>
        <v>0</v>
      </c>
    </row>
    <row r="885" spans="1:17" x14ac:dyDescent="0.25">
      <c r="A885" t="str">
        <f t="shared" si="86"/>
        <v>Contrato 2</v>
      </c>
      <c r="B885" t="str">
        <f t="shared" si="87"/>
        <v>Contrato 2140</v>
      </c>
      <c r="C885">
        <v>1</v>
      </c>
      <c r="D885">
        <v>2</v>
      </c>
      <c r="E885">
        <f>IF(AND(A885='Tela de entrada'!$R$12,'Tela de entrada'!$S$15=1),1,IF(AND(A885='Tela de entrada'!$R$12,'Tela de entrada'!$S$15="",'Tela de entrada'!$O$15=2),1,IF(AND('Tela de entrada'!$R$12='Contrato Flexível Prioridade'!A885,'Tela de entrada'!$S$15="",'Tela de entrada'!$O$15=""),2,IF(AND(A885='Tela de entrada'!$N$12,'Tela de entrada'!$O$15=1),1,IF(AND('Tela de entrada'!$N$12='Contrato Flexível Prioridade'!A885,'Tela de entrada'!$O$15=2),2,IF(AND('Tela de entrada'!$N$12='Contrato Flexível Prioridade'!A885,'Tela de entrada'!$O$15="",'Tela de entrada'!$S$15&lt;&gt;1),1,IF(AND('Tela de entrada'!$N$12='Contrato Flexível Prioridade'!A885,'Tela de entrada'!$S$15=""),1,2)))))))</f>
        <v>2</v>
      </c>
      <c r="F885">
        <v>1</v>
      </c>
      <c r="G885">
        <v>140</v>
      </c>
      <c r="H885">
        <v>1</v>
      </c>
      <c r="I885" s="1">
        <f>INDEX('Tela de entrada'!$C$20:$C$763,MATCH(G885,'Tela de entrada'!$B$20:$B$763,0),1)</f>
        <v>5</v>
      </c>
      <c r="J885">
        <v>0</v>
      </c>
      <c r="K885">
        <f t="shared" si="88"/>
        <v>5</v>
      </c>
      <c r="L885" s="1">
        <f>SUMIFS('Contrato Flexível Percentual'!$R$2:$R$745,'Contrato Flexível Percentual'!$C$2:$C$745,'Contrato Flexível Prioridade'!F885,'Contrato Flexível Percentual'!$D$2:$D$745,'Contrato Flexível Prioridade'!G885)+SUMIFS('Contrato Firme'!N$2:N$745,'Contrato Firme'!$C$2:$C$745,'Contrato Flexível Prioridade'!F885,'Contrato Flexível Percentual'!$D$2:$D$745,'Contrato Flexível Prioridade'!G885)+'Tela de entrada'!$O$13+'Tela de entrada'!$S$13</f>
        <v>4.7836603258165944</v>
      </c>
      <c r="M885" s="1">
        <f t="shared" si="89"/>
        <v>0.21633967418340561</v>
      </c>
      <c r="N885" s="1">
        <f>IF(D885=1,'Tela de entrada'!$O$14-'Tela de entrada'!$O$13,'Tela de entrada'!$S$14-'Tela de entrada'!$S$13)</f>
        <v>10</v>
      </c>
      <c r="O885" s="1">
        <f t="shared" si="90"/>
        <v>0</v>
      </c>
      <c r="P885" s="1">
        <f t="shared" si="91"/>
        <v>0</v>
      </c>
      <c r="Q885" s="1">
        <f>IF(D885=1,'Tela de entrada'!$O$13+P885,'Tela de entrada'!$S$13+P885)</f>
        <v>0</v>
      </c>
    </row>
    <row r="886" spans="1:17" x14ac:dyDescent="0.25">
      <c r="A886" t="str">
        <f t="shared" si="86"/>
        <v>Contrato 2</v>
      </c>
      <c r="B886" t="str">
        <f t="shared" si="87"/>
        <v>Contrato 2141</v>
      </c>
      <c r="C886">
        <v>1</v>
      </c>
      <c r="D886">
        <v>2</v>
      </c>
      <c r="E886">
        <f>IF(AND(A886='Tela de entrada'!$R$12,'Tela de entrada'!$S$15=1),1,IF(AND(A886='Tela de entrada'!$R$12,'Tela de entrada'!$S$15="",'Tela de entrada'!$O$15=2),1,IF(AND('Tela de entrada'!$R$12='Contrato Flexível Prioridade'!A886,'Tela de entrada'!$S$15="",'Tela de entrada'!$O$15=""),2,IF(AND(A886='Tela de entrada'!$N$12,'Tela de entrada'!$O$15=1),1,IF(AND('Tela de entrada'!$N$12='Contrato Flexível Prioridade'!A886,'Tela de entrada'!$O$15=2),2,IF(AND('Tela de entrada'!$N$12='Contrato Flexível Prioridade'!A886,'Tela de entrada'!$O$15="",'Tela de entrada'!$S$15&lt;&gt;1),1,IF(AND('Tela de entrada'!$N$12='Contrato Flexível Prioridade'!A886,'Tela de entrada'!$S$15=""),1,2)))))))</f>
        <v>2</v>
      </c>
      <c r="F886">
        <v>1</v>
      </c>
      <c r="G886">
        <v>141</v>
      </c>
      <c r="H886">
        <v>1</v>
      </c>
      <c r="I886" s="1">
        <f>INDEX('Tela de entrada'!$C$20:$C$763,MATCH(G886,'Tela de entrada'!$B$20:$B$763,0),1)</f>
        <v>26</v>
      </c>
      <c r="J886">
        <v>0</v>
      </c>
      <c r="K886">
        <f t="shared" si="88"/>
        <v>26</v>
      </c>
      <c r="L886" s="1">
        <f>SUMIFS('Contrato Flexível Percentual'!$R$2:$R$745,'Contrato Flexível Percentual'!$C$2:$C$745,'Contrato Flexível Prioridade'!F886,'Contrato Flexível Percentual'!$D$2:$D$745,'Contrato Flexível Prioridade'!G886)+SUMIFS('Contrato Firme'!N$2:N$745,'Contrato Firme'!$C$2:$C$745,'Contrato Flexível Prioridade'!F886,'Contrato Flexível Percentual'!$D$2:$D$745,'Contrato Flexível Prioridade'!G886)+'Tela de entrada'!$O$13+'Tela de entrada'!$S$13</f>
        <v>15.219945184662567</v>
      </c>
      <c r="M886" s="1">
        <f t="shared" si="89"/>
        <v>10.780054815337433</v>
      </c>
      <c r="N886" s="1">
        <f>IF(D886=1,'Tela de entrada'!$O$14-'Tela de entrada'!$O$13,'Tela de entrada'!$S$14-'Tela de entrada'!$S$13)</f>
        <v>10</v>
      </c>
      <c r="O886" s="1">
        <f t="shared" si="90"/>
        <v>0</v>
      </c>
      <c r="P886" s="1">
        <f t="shared" si="91"/>
        <v>0</v>
      </c>
      <c r="Q886" s="1">
        <f>IF(D886=1,'Tela de entrada'!$O$13+P886,'Tela de entrada'!$S$13+P886)</f>
        <v>0</v>
      </c>
    </row>
    <row r="887" spans="1:17" x14ac:dyDescent="0.25">
      <c r="A887" t="str">
        <f t="shared" si="86"/>
        <v>Contrato 2</v>
      </c>
      <c r="B887" t="str">
        <f t="shared" si="87"/>
        <v>Contrato 2142</v>
      </c>
      <c r="C887">
        <v>1</v>
      </c>
      <c r="D887">
        <v>2</v>
      </c>
      <c r="E887">
        <f>IF(AND(A887='Tela de entrada'!$R$12,'Tela de entrada'!$S$15=1),1,IF(AND(A887='Tela de entrada'!$R$12,'Tela de entrada'!$S$15="",'Tela de entrada'!$O$15=2),1,IF(AND('Tela de entrada'!$R$12='Contrato Flexível Prioridade'!A887,'Tela de entrada'!$S$15="",'Tela de entrada'!$O$15=""),2,IF(AND(A887='Tela de entrada'!$N$12,'Tela de entrada'!$O$15=1),1,IF(AND('Tela de entrada'!$N$12='Contrato Flexível Prioridade'!A887,'Tela de entrada'!$O$15=2),2,IF(AND('Tela de entrada'!$N$12='Contrato Flexível Prioridade'!A887,'Tela de entrada'!$O$15="",'Tela de entrada'!$S$15&lt;&gt;1),1,IF(AND('Tela de entrada'!$N$12='Contrato Flexível Prioridade'!A887,'Tela de entrada'!$S$15=""),1,2)))))))</f>
        <v>2</v>
      </c>
      <c r="F887">
        <v>1</v>
      </c>
      <c r="G887">
        <v>142</v>
      </c>
      <c r="H887">
        <v>1</v>
      </c>
      <c r="I887" s="1">
        <f>INDEX('Tela de entrada'!$C$20:$C$763,MATCH(G887,'Tela de entrada'!$B$20:$B$763,0),1)</f>
        <v>35</v>
      </c>
      <c r="J887">
        <v>0</v>
      </c>
      <c r="K887">
        <f t="shared" si="88"/>
        <v>35</v>
      </c>
      <c r="L887" s="1">
        <f>SUMIFS('Contrato Flexível Percentual'!$R$2:$R$745,'Contrato Flexível Percentual'!$C$2:$C$745,'Contrato Flexível Prioridade'!F887,'Contrato Flexível Percentual'!$D$2:$D$745,'Contrato Flexível Prioridade'!G887)+SUMIFS('Contrato Firme'!N$2:N$745,'Contrato Firme'!$C$2:$C$745,'Contrato Flexível Prioridade'!F887,'Contrato Flexível Percentual'!$D$2:$D$745,'Contrato Flexível Prioridade'!G887)+'Tela de entrada'!$O$13+'Tela de entrada'!$S$13</f>
        <v>20.149303953759738</v>
      </c>
      <c r="M887" s="1">
        <f t="shared" si="89"/>
        <v>14.850696046240262</v>
      </c>
      <c r="N887" s="1">
        <f>IF(D887=1,'Tela de entrada'!$O$14-'Tela de entrada'!$O$13,'Tela de entrada'!$S$14-'Tela de entrada'!$S$13)</f>
        <v>10</v>
      </c>
      <c r="O887" s="1">
        <f t="shared" si="90"/>
        <v>0</v>
      </c>
      <c r="P887" s="1">
        <f t="shared" si="91"/>
        <v>0</v>
      </c>
      <c r="Q887" s="1">
        <f>IF(D887=1,'Tela de entrada'!$O$13+P887,'Tela de entrada'!$S$13+P887)</f>
        <v>0</v>
      </c>
    </row>
    <row r="888" spans="1:17" x14ac:dyDescent="0.25">
      <c r="A888" t="str">
        <f t="shared" si="86"/>
        <v>Contrato 2</v>
      </c>
      <c r="B888" t="str">
        <f t="shared" si="87"/>
        <v>Contrato 2143</v>
      </c>
      <c r="C888">
        <v>1</v>
      </c>
      <c r="D888">
        <v>2</v>
      </c>
      <c r="E888">
        <f>IF(AND(A888='Tela de entrada'!$R$12,'Tela de entrada'!$S$15=1),1,IF(AND(A888='Tela de entrada'!$R$12,'Tela de entrada'!$S$15="",'Tela de entrada'!$O$15=2),1,IF(AND('Tela de entrada'!$R$12='Contrato Flexível Prioridade'!A888,'Tela de entrada'!$S$15="",'Tela de entrada'!$O$15=""),2,IF(AND(A888='Tela de entrada'!$N$12,'Tela de entrada'!$O$15=1),1,IF(AND('Tela de entrada'!$N$12='Contrato Flexível Prioridade'!A888,'Tela de entrada'!$O$15=2),2,IF(AND('Tela de entrada'!$N$12='Contrato Flexível Prioridade'!A888,'Tela de entrada'!$O$15="",'Tela de entrada'!$S$15&lt;&gt;1),1,IF(AND('Tela de entrada'!$N$12='Contrato Flexível Prioridade'!A888,'Tela de entrada'!$S$15=""),1,2)))))))</f>
        <v>2</v>
      </c>
      <c r="F888">
        <v>1</v>
      </c>
      <c r="G888">
        <v>143</v>
      </c>
      <c r="H888">
        <v>1</v>
      </c>
      <c r="I888" s="1">
        <f>INDEX('Tela de entrada'!$C$20:$C$763,MATCH(G888,'Tela de entrada'!$B$20:$B$763,0),1)</f>
        <v>33</v>
      </c>
      <c r="J888">
        <v>0</v>
      </c>
      <c r="K888">
        <f t="shared" si="88"/>
        <v>33</v>
      </c>
      <c r="L888" s="1">
        <f>SUMIFS('Contrato Flexível Percentual'!$R$2:$R$745,'Contrato Flexível Percentual'!$C$2:$C$745,'Contrato Flexível Prioridade'!F888,'Contrato Flexível Percentual'!$D$2:$D$745,'Contrato Flexível Prioridade'!G888)+SUMIFS('Contrato Firme'!N$2:N$745,'Contrato Firme'!$C$2:$C$745,'Contrato Flexível Prioridade'!F888,'Contrato Flexível Percentual'!$D$2:$D$745,'Contrato Flexível Prioridade'!G888)+'Tela de entrada'!$O$13+'Tela de entrada'!$S$13</f>
        <v>19.053890893960364</v>
      </c>
      <c r="M888" s="1">
        <f t="shared" si="89"/>
        <v>13.946109106039636</v>
      </c>
      <c r="N888" s="1">
        <f>IF(D888=1,'Tela de entrada'!$O$14-'Tela de entrada'!$O$13,'Tela de entrada'!$S$14-'Tela de entrada'!$S$13)</f>
        <v>10</v>
      </c>
      <c r="O888" s="1">
        <f t="shared" si="90"/>
        <v>0</v>
      </c>
      <c r="P888" s="1">
        <f t="shared" si="91"/>
        <v>0</v>
      </c>
      <c r="Q888" s="1">
        <f>IF(D888=1,'Tela de entrada'!$O$13+P888,'Tela de entrada'!$S$13+P888)</f>
        <v>0</v>
      </c>
    </row>
    <row r="889" spans="1:17" x14ac:dyDescent="0.25">
      <c r="A889" t="str">
        <f t="shared" si="86"/>
        <v>Contrato 2</v>
      </c>
      <c r="B889" t="str">
        <f t="shared" si="87"/>
        <v>Contrato 2144</v>
      </c>
      <c r="C889">
        <v>1</v>
      </c>
      <c r="D889">
        <v>2</v>
      </c>
      <c r="E889">
        <f>IF(AND(A889='Tela de entrada'!$R$12,'Tela de entrada'!$S$15=1),1,IF(AND(A889='Tela de entrada'!$R$12,'Tela de entrada'!$S$15="",'Tela de entrada'!$O$15=2),1,IF(AND('Tela de entrada'!$R$12='Contrato Flexível Prioridade'!A889,'Tela de entrada'!$S$15="",'Tela de entrada'!$O$15=""),2,IF(AND(A889='Tela de entrada'!$N$12,'Tela de entrada'!$O$15=1),1,IF(AND('Tela de entrada'!$N$12='Contrato Flexível Prioridade'!A889,'Tela de entrada'!$O$15=2),2,IF(AND('Tela de entrada'!$N$12='Contrato Flexível Prioridade'!A889,'Tela de entrada'!$O$15="",'Tela de entrada'!$S$15&lt;&gt;1),1,IF(AND('Tela de entrada'!$N$12='Contrato Flexível Prioridade'!A889,'Tela de entrada'!$S$15=""),1,2)))))))</f>
        <v>2</v>
      </c>
      <c r="F889">
        <v>1</v>
      </c>
      <c r="G889">
        <v>144</v>
      </c>
      <c r="H889">
        <v>1</v>
      </c>
      <c r="I889" s="1">
        <f>INDEX('Tela de entrada'!$C$20:$C$763,MATCH(G889,'Tela de entrada'!$B$20:$B$763,0),1)</f>
        <v>5</v>
      </c>
      <c r="J889">
        <v>0</v>
      </c>
      <c r="K889">
        <f t="shared" si="88"/>
        <v>5</v>
      </c>
      <c r="L889" s="1">
        <f>SUMIFS('Contrato Flexível Percentual'!$R$2:$R$745,'Contrato Flexível Percentual'!$C$2:$C$745,'Contrato Flexível Prioridade'!F889,'Contrato Flexível Percentual'!$D$2:$D$745,'Contrato Flexível Prioridade'!G889)+SUMIFS('Contrato Firme'!N$2:N$745,'Contrato Firme'!$C$2:$C$745,'Contrato Flexível Prioridade'!F889,'Contrato Flexível Percentual'!$D$2:$D$745,'Contrato Flexível Prioridade'!G889)+'Tela de entrada'!$O$13+'Tela de entrada'!$S$13</f>
        <v>4.7836603258165944</v>
      </c>
      <c r="M889" s="1">
        <f t="shared" si="89"/>
        <v>0.21633967418340561</v>
      </c>
      <c r="N889" s="1">
        <f>IF(D889=1,'Tela de entrada'!$O$14-'Tela de entrada'!$O$13,'Tela de entrada'!$S$14-'Tela de entrada'!$S$13)</f>
        <v>10</v>
      </c>
      <c r="O889" s="1">
        <f t="shared" si="90"/>
        <v>0</v>
      </c>
      <c r="P889" s="1">
        <f t="shared" si="91"/>
        <v>0</v>
      </c>
      <c r="Q889" s="1">
        <f>IF(D889=1,'Tela de entrada'!$O$13+P889,'Tela de entrada'!$S$13+P889)</f>
        <v>0</v>
      </c>
    </row>
    <row r="890" spans="1:17" x14ac:dyDescent="0.25">
      <c r="A890" t="str">
        <f t="shared" si="86"/>
        <v>Contrato 2</v>
      </c>
      <c r="B890" t="str">
        <f t="shared" si="87"/>
        <v>Contrato 2145</v>
      </c>
      <c r="C890">
        <v>1</v>
      </c>
      <c r="D890">
        <v>2</v>
      </c>
      <c r="E890">
        <f>IF(AND(A890='Tela de entrada'!$R$12,'Tela de entrada'!$S$15=1),1,IF(AND(A890='Tela de entrada'!$R$12,'Tela de entrada'!$S$15="",'Tela de entrada'!$O$15=2),1,IF(AND('Tela de entrada'!$R$12='Contrato Flexível Prioridade'!A890,'Tela de entrada'!$S$15="",'Tela de entrada'!$O$15=""),2,IF(AND(A890='Tela de entrada'!$N$12,'Tela de entrada'!$O$15=1),1,IF(AND('Tela de entrada'!$N$12='Contrato Flexível Prioridade'!A890,'Tela de entrada'!$O$15=2),2,IF(AND('Tela de entrada'!$N$12='Contrato Flexível Prioridade'!A890,'Tela de entrada'!$O$15="",'Tela de entrada'!$S$15&lt;&gt;1),1,IF(AND('Tela de entrada'!$N$12='Contrato Flexível Prioridade'!A890,'Tela de entrada'!$S$15=""),1,2)))))))</f>
        <v>2</v>
      </c>
      <c r="F890">
        <v>1</v>
      </c>
      <c r="G890">
        <v>145</v>
      </c>
      <c r="H890">
        <v>1</v>
      </c>
      <c r="I890" s="1">
        <f>INDEX('Tela de entrada'!$C$20:$C$763,MATCH(G890,'Tela de entrada'!$B$20:$B$763,0),1)</f>
        <v>29</v>
      </c>
      <c r="J890">
        <v>0</v>
      </c>
      <c r="K890">
        <f t="shared" si="88"/>
        <v>29</v>
      </c>
      <c r="L890" s="1">
        <f>SUMIFS('Contrato Flexível Percentual'!$R$2:$R$745,'Contrato Flexível Percentual'!$C$2:$C$745,'Contrato Flexível Prioridade'!F890,'Contrato Flexível Percentual'!$D$2:$D$745,'Contrato Flexível Prioridade'!G890)+SUMIFS('Contrato Firme'!N$2:N$745,'Contrato Firme'!$C$2:$C$745,'Contrato Flexível Prioridade'!F890,'Contrato Flexível Percentual'!$D$2:$D$745,'Contrato Flexível Prioridade'!G890)+'Tela de entrada'!$O$13+'Tela de entrada'!$S$13</f>
        <v>16.863064774361622</v>
      </c>
      <c r="M890" s="1">
        <f t="shared" si="89"/>
        <v>12.136935225638378</v>
      </c>
      <c r="N890" s="1">
        <f>IF(D890=1,'Tela de entrada'!$O$14-'Tela de entrada'!$O$13,'Tela de entrada'!$S$14-'Tela de entrada'!$S$13)</f>
        <v>10</v>
      </c>
      <c r="O890" s="1">
        <f t="shared" si="90"/>
        <v>0</v>
      </c>
      <c r="P890" s="1">
        <f t="shared" si="91"/>
        <v>0</v>
      </c>
      <c r="Q890" s="1">
        <f>IF(D890=1,'Tela de entrada'!$O$13+P890,'Tela de entrada'!$S$13+P890)</f>
        <v>0</v>
      </c>
    </row>
    <row r="891" spans="1:17" x14ac:dyDescent="0.25">
      <c r="A891" t="str">
        <f t="shared" si="86"/>
        <v>Contrato 2</v>
      </c>
      <c r="B891" t="str">
        <f t="shared" si="87"/>
        <v>Contrato 2146</v>
      </c>
      <c r="C891">
        <v>1</v>
      </c>
      <c r="D891">
        <v>2</v>
      </c>
      <c r="E891">
        <f>IF(AND(A891='Tela de entrada'!$R$12,'Tela de entrada'!$S$15=1),1,IF(AND(A891='Tela de entrada'!$R$12,'Tela de entrada'!$S$15="",'Tela de entrada'!$O$15=2),1,IF(AND('Tela de entrada'!$R$12='Contrato Flexível Prioridade'!A891,'Tela de entrada'!$S$15="",'Tela de entrada'!$O$15=""),2,IF(AND(A891='Tela de entrada'!$N$12,'Tela de entrada'!$O$15=1),1,IF(AND('Tela de entrada'!$N$12='Contrato Flexível Prioridade'!A891,'Tela de entrada'!$O$15=2),2,IF(AND('Tela de entrada'!$N$12='Contrato Flexível Prioridade'!A891,'Tela de entrada'!$O$15="",'Tela de entrada'!$S$15&lt;&gt;1),1,IF(AND('Tela de entrada'!$N$12='Contrato Flexível Prioridade'!A891,'Tela de entrada'!$S$15=""),1,2)))))))</f>
        <v>2</v>
      </c>
      <c r="F891">
        <v>1</v>
      </c>
      <c r="G891">
        <v>146</v>
      </c>
      <c r="H891">
        <v>1</v>
      </c>
      <c r="I891" s="1">
        <f>INDEX('Tela de entrada'!$C$20:$C$763,MATCH(G891,'Tela de entrada'!$B$20:$B$763,0),1)</f>
        <v>50</v>
      </c>
      <c r="J891">
        <v>0</v>
      </c>
      <c r="K891">
        <f t="shared" si="88"/>
        <v>50</v>
      </c>
      <c r="L891" s="1">
        <f>SUMIFS('Contrato Flexível Percentual'!$R$2:$R$745,'Contrato Flexível Percentual'!$C$2:$C$745,'Contrato Flexível Prioridade'!F891,'Contrato Flexível Percentual'!$D$2:$D$745,'Contrato Flexível Prioridade'!G891)+SUMIFS('Contrato Firme'!N$2:N$745,'Contrato Firme'!$C$2:$C$745,'Contrato Flexível Prioridade'!F891,'Contrato Flexível Percentual'!$D$2:$D$745,'Contrato Flexível Prioridade'!G891)+'Tela de entrada'!$O$13+'Tela de entrada'!$S$13</f>
        <v>25</v>
      </c>
      <c r="M891" s="1">
        <f t="shared" si="89"/>
        <v>25</v>
      </c>
      <c r="N891" s="1">
        <f>IF(D891=1,'Tela de entrada'!$O$14-'Tela de entrada'!$O$13,'Tela de entrada'!$S$14-'Tela de entrada'!$S$13)</f>
        <v>10</v>
      </c>
      <c r="O891" s="1">
        <f t="shared" si="90"/>
        <v>10</v>
      </c>
      <c r="P891" s="1">
        <f t="shared" si="91"/>
        <v>10</v>
      </c>
      <c r="Q891" s="1">
        <f>IF(D891=1,'Tela de entrada'!$O$13+P891,'Tela de entrada'!$S$13+P891)</f>
        <v>10</v>
      </c>
    </row>
    <row r="892" spans="1:17" x14ac:dyDescent="0.25">
      <c r="A892" t="str">
        <f t="shared" si="86"/>
        <v>Contrato 2</v>
      </c>
      <c r="B892" t="str">
        <f t="shared" si="87"/>
        <v>Contrato 2147</v>
      </c>
      <c r="C892">
        <v>1</v>
      </c>
      <c r="D892">
        <v>2</v>
      </c>
      <c r="E892">
        <f>IF(AND(A892='Tela de entrada'!$R$12,'Tela de entrada'!$S$15=1),1,IF(AND(A892='Tela de entrada'!$R$12,'Tela de entrada'!$S$15="",'Tela de entrada'!$O$15=2),1,IF(AND('Tela de entrada'!$R$12='Contrato Flexível Prioridade'!A892,'Tela de entrada'!$S$15="",'Tela de entrada'!$O$15=""),2,IF(AND(A892='Tela de entrada'!$N$12,'Tela de entrada'!$O$15=1),1,IF(AND('Tela de entrada'!$N$12='Contrato Flexível Prioridade'!A892,'Tela de entrada'!$O$15=2),2,IF(AND('Tela de entrada'!$N$12='Contrato Flexível Prioridade'!A892,'Tela de entrada'!$O$15="",'Tela de entrada'!$S$15&lt;&gt;1),1,IF(AND('Tela de entrada'!$N$12='Contrato Flexível Prioridade'!A892,'Tela de entrada'!$S$15=""),1,2)))))))</f>
        <v>2</v>
      </c>
      <c r="F892">
        <v>1</v>
      </c>
      <c r="G892">
        <v>147</v>
      </c>
      <c r="H892">
        <v>1</v>
      </c>
      <c r="I892" s="1">
        <f>INDEX('Tela de entrada'!$C$20:$C$763,MATCH(G892,'Tela de entrada'!$B$20:$B$763,0),1)</f>
        <v>50</v>
      </c>
      <c r="J892">
        <v>0</v>
      </c>
      <c r="K892">
        <f t="shared" si="88"/>
        <v>50</v>
      </c>
      <c r="L892" s="1">
        <f>SUMIFS('Contrato Flexível Percentual'!$R$2:$R$745,'Contrato Flexível Percentual'!$C$2:$C$745,'Contrato Flexível Prioridade'!F892,'Contrato Flexível Percentual'!$D$2:$D$745,'Contrato Flexível Prioridade'!G892)+SUMIFS('Contrato Firme'!N$2:N$745,'Contrato Firme'!$C$2:$C$745,'Contrato Flexível Prioridade'!F892,'Contrato Flexível Percentual'!$D$2:$D$745,'Contrato Flexível Prioridade'!G892)+'Tela de entrada'!$O$13+'Tela de entrada'!$S$13</f>
        <v>25</v>
      </c>
      <c r="M892" s="1">
        <f t="shared" si="89"/>
        <v>25</v>
      </c>
      <c r="N892" s="1">
        <f>IF(D892=1,'Tela de entrada'!$O$14-'Tela de entrada'!$O$13,'Tela de entrada'!$S$14-'Tela de entrada'!$S$13)</f>
        <v>10</v>
      </c>
      <c r="O892" s="1">
        <f t="shared" si="90"/>
        <v>10</v>
      </c>
      <c r="P892" s="1">
        <f t="shared" si="91"/>
        <v>10</v>
      </c>
      <c r="Q892" s="1">
        <f>IF(D892=1,'Tela de entrada'!$O$13+P892,'Tela de entrada'!$S$13+P892)</f>
        <v>10</v>
      </c>
    </row>
    <row r="893" spans="1:17" x14ac:dyDescent="0.25">
      <c r="A893" t="str">
        <f t="shared" si="86"/>
        <v>Contrato 2</v>
      </c>
      <c r="B893" t="str">
        <f t="shared" si="87"/>
        <v>Contrato 2148</v>
      </c>
      <c r="C893">
        <v>1</v>
      </c>
      <c r="D893">
        <v>2</v>
      </c>
      <c r="E893">
        <f>IF(AND(A893='Tela de entrada'!$R$12,'Tela de entrada'!$S$15=1),1,IF(AND(A893='Tela de entrada'!$R$12,'Tela de entrada'!$S$15="",'Tela de entrada'!$O$15=2),1,IF(AND('Tela de entrada'!$R$12='Contrato Flexível Prioridade'!A893,'Tela de entrada'!$S$15="",'Tela de entrada'!$O$15=""),2,IF(AND(A893='Tela de entrada'!$N$12,'Tela de entrada'!$O$15=1),1,IF(AND('Tela de entrada'!$N$12='Contrato Flexível Prioridade'!A893,'Tela de entrada'!$O$15=2),2,IF(AND('Tela de entrada'!$N$12='Contrato Flexível Prioridade'!A893,'Tela de entrada'!$O$15="",'Tela de entrada'!$S$15&lt;&gt;1),1,IF(AND('Tela de entrada'!$N$12='Contrato Flexível Prioridade'!A893,'Tela de entrada'!$S$15=""),1,2)))))))</f>
        <v>2</v>
      </c>
      <c r="F893">
        <v>1</v>
      </c>
      <c r="G893">
        <v>148</v>
      </c>
      <c r="H893">
        <v>1</v>
      </c>
      <c r="I893" s="1">
        <f>INDEX('Tela de entrada'!$C$20:$C$763,MATCH(G893,'Tela de entrada'!$B$20:$B$763,0),1)</f>
        <v>43</v>
      </c>
      <c r="J893">
        <v>0</v>
      </c>
      <c r="K893">
        <f t="shared" si="88"/>
        <v>43</v>
      </c>
      <c r="L893" s="1">
        <f>SUMIFS('Contrato Flexível Percentual'!$R$2:$R$745,'Contrato Flexível Percentual'!$C$2:$C$745,'Contrato Flexível Prioridade'!F893,'Contrato Flexível Percentual'!$D$2:$D$745,'Contrato Flexível Prioridade'!G893)+SUMIFS('Contrato Firme'!N$2:N$745,'Contrato Firme'!$C$2:$C$745,'Contrato Flexível Prioridade'!F893,'Contrato Flexível Percentual'!$D$2:$D$745,'Contrato Flexível Prioridade'!G893)+'Tela de entrada'!$O$13+'Tela de entrada'!$S$13</f>
        <v>23.6</v>
      </c>
      <c r="M893" s="1">
        <f t="shared" si="89"/>
        <v>19.399999999999999</v>
      </c>
      <c r="N893" s="1">
        <f>IF(D893=1,'Tela de entrada'!$O$14-'Tela de entrada'!$O$13,'Tela de entrada'!$S$14-'Tela de entrada'!$S$13)</f>
        <v>10</v>
      </c>
      <c r="O893" s="1">
        <f t="shared" si="90"/>
        <v>4.3999999999999986</v>
      </c>
      <c r="P893" s="1">
        <f t="shared" si="91"/>
        <v>4.3999999999999986</v>
      </c>
      <c r="Q893" s="1">
        <f>IF(D893=1,'Tela de entrada'!$O$13+P893,'Tela de entrada'!$S$13+P893)</f>
        <v>4.3999999999999986</v>
      </c>
    </row>
    <row r="894" spans="1:17" x14ac:dyDescent="0.25">
      <c r="A894" t="str">
        <f t="shared" ref="A894:A957" si="92">IF(D894=1,"Contrato 1","Contrato 2")</f>
        <v>Contrato 2</v>
      </c>
      <c r="B894" t="str">
        <f t="shared" ref="B894:B957" si="93">CONCATENATE(IF(D894=1,"Contrato 1","Contrato 2"),G894)</f>
        <v>Contrato 2149</v>
      </c>
      <c r="C894">
        <v>1</v>
      </c>
      <c r="D894">
        <v>2</v>
      </c>
      <c r="E894">
        <f>IF(AND(A894='Tela de entrada'!$R$12,'Tela de entrada'!$S$15=1),1,IF(AND(A894='Tela de entrada'!$R$12,'Tela de entrada'!$S$15="",'Tela de entrada'!$O$15=2),1,IF(AND('Tela de entrada'!$R$12='Contrato Flexível Prioridade'!A894,'Tela de entrada'!$S$15="",'Tela de entrada'!$O$15=""),2,IF(AND(A894='Tela de entrada'!$N$12,'Tela de entrada'!$O$15=1),1,IF(AND('Tela de entrada'!$N$12='Contrato Flexível Prioridade'!A894,'Tela de entrada'!$O$15=2),2,IF(AND('Tela de entrada'!$N$12='Contrato Flexível Prioridade'!A894,'Tela de entrada'!$O$15="",'Tela de entrada'!$S$15&lt;&gt;1),1,IF(AND('Tela de entrada'!$N$12='Contrato Flexível Prioridade'!A894,'Tela de entrada'!$S$15=""),1,2)))))))</f>
        <v>2</v>
      </c>
      <c r="F894">
        <v>1</v>
      </c>
      <c r="G894">
        <v>149</v>
      </c>
      <c r="H894">
        <v>1</v>
      </c>
      <c r="I894" s="1">
        <f>INDEX('Tela de entrada'!$C$20:$C$763,MATCH(G894,'Tela de entrada'!$B$20:$B$763,0),1)</f>
        <v>33</v>
      </c>
      <c r="J894">
        <v>0</v>
      </c>
      <c r="K894">
        <f t="shared" ref="K894:K957" si="94">I894-J894</f>
        <v>33</v>
      </c>
      <c r="L894" s="1">
        <f>SUMIFS('Contrato Flexível Percentual'!$R$2:$R$745,'Contrato Flexível Percentual'!$C$2:$C$745,'Contrato Flexível Prioridade'!F894,'Contrato Flexível Percentual'!$D$2:$D$745,'Contrato Flexível Prioridade'!G894)+SUMIFS('Contrato Firme'!N$2:N$745,'Contrato Firme'!$C$2:$C$745,'Contrato Flexível Prioridade'!F894,'Contrato Flexível Percentual'!$D$2:$D$745,'Contrato Flexível Prioridade'!G894)+'Tela de entrada'!$O$13+'Tela de entrada'!$S$13</f>
        <v>19.053890893960364</v>
      </c>
      <c r="M894" s="1">
        <f t="shared" si="89"/>
        <v>13.946109106039636</v>
      </c>
      <c r="N894" s="1">
        <f>IF(D894=1,'Tela de entrada'!$O$14-'Tela de entrada'!$O$13,'Tela de entrada'!$S$14-'Tela de entrada'!$S$13)</f>
        <v>10</v>
      </c>
      <c r="O894" s="1">
        <f t="shared" si="90"/>
        <v>0</v>
      </c>
      <c r="P894" s="1">
        <f t="shared" si="91"/>
        <v>0</v>
      </c>
      <c r="Q894" s="1">
        <f>IF(D894=1,'Tela de entrada'!$O$13+P894,'Tela de entrada'!$S$13+P894)</f>
        <v>0</v>
      </c>
    </row>
    <row r="895" spans="1:17" x14ac:dyDescent="0.25">
      <c r="A895" t="str">
        <f t="shared" si="92"/>
        <v>Contrato 2</v>
      </c>
      <c r="B895" t="str">
        <f t="shared" si="93"/>
        <v>Contrato 2150</v>
      </c>
      <c r="C895">
        <v>1</v>
      </c>
      <c r="D895">
        <v>2</v>
      </c>
      <c r="E895">
        <f>IF(AND(A895='Tela de entrada'!$R$12,'Tela de entrada'!$S$15=1),1,IF(AND(A895='Tela de entrada'!$R$12,'Tela de entrada'!$S$15="",'Tela de entrada'!$O$15=2),1,IF(AND('Tela de entrada'!$R$12='Contrato Flexível Prioridade'!A895,'Tela de entrada'!$S$15="",'Tela de entrada'!$O$15=""),2,IF(AND(A895='Tela de entrada'!$N$12,'Tela de entrada'!$O$15=1),1,IF(AND('Tela de entrada'!$N$12='Contrato Flexível Prioridade'!A895,'Tela de entrada'!$O$15=2),2,IF(AND('Tela de entrada'!$N$12='Contrato Flexível Prioridade'!A895,'Tela de entrada'!$O$15="",'Tela de entrada'!$S$15&lt;&gt;1),1,IF(AND('Tela de entrada'!$N$12='Contrato Flexível Prioridade'!A895,'Tela de entrada'!$S$15=""),1,2)))))))</f>
        <v>2</v>
      </c>
      <c r="F895">
        <v>1</v>
      </c>
      <c r="G895">
        <v>150</v>
      </c>
      <c r="H895">
        <v>1</v>
      </c>
      <c r="I895" s="1">
        <f>INDEX('Tela de entrada'!$C$20:$C$763,MATCH(G895,'Tela de entrada'!$B$20:$B$763,0),1)</f>
        <v>22</v>
      </c>
      <c r="J895">
        <v>0</v>
      </c>
      <c r="K895">
        <f t="shared" si="94"/>
        <v>22</v>
      </c>
      <c r="L895" s="1">
        <f>SUMIFS('Contrato Flexível Percentual'!$R$2:$R$745,'Contrato Flexível Percentual'!$C$2:$C$745,'Contrato Flexível Prioridade'!F895,'Contrato Flexível Percentual'!$D$2:$D$745,'Contrato Flexível Prioridade'!G895)+SUMIFS('Contrato Firme'!N$2:N$745,'Contrato Firme'!$C$2:$C$745,'Contrato Flexível Prioridade'!F895,'Contrato Flexível Percentual'!$D$2:$D$745,'Contrato Flexível Prioridade'!G895)+'Tela de entrada'!$O$13+'Tela de entrada'!$S$13</f>
        <v>13.029119065063828</v>
      </c>
      <c r="M895" s="1">
        <f t="shared" ref="M895:M958" si="95">MAX(I895-L895,0)</f>
        <v>8.9708809349361722</v>
      </c>
      <c r="N895" s="1">
        <f>IF(D895=1,'Tela de entrada'!$O$14-'Tela de entrada'!$O$13,'Tela de entrada'!$S$14-'Tela de entrada'!$S$13)</f>
        <v>10</v>
      </c>
      <c r="O895" s="1">
        <f t="shared" ref="O895:O958" si="96">IF(E895=1,M895,MIN(N895,M895-MIN(M895,SUMIFS($N$2:$N$1489,$D$2:$D$1489,D895-1,$G$2:$G$1489,G895,$E$2:$E$1489,1))))</f>
        <v>0</v>
      </c>
      <c r="P895" s="1">
        <f t="shared" ref="P895:P958" si="97">IF(O895&gt;0,MIN(O895,N895),0)</f>
        <v>0</v>
      </c>
      <c r="Q895" s="1">
        <f>IF(D895=1,'Tela de entrada'!$O$13+P895,'Tela de entrada'!$S$13+P895)</f>
        <v>0</v>
      </c>
    </row>
    <row r="896" spans="1:17" x14ac:dyDescent="0.25">
      <c r="A896" t="str">
        <f t="shared" si="92"/>
        <v>Contrato 2</v>
      </c>
      <c r="B896" t="str">
        <f t="shared" si="93"/>
        <v>Contrato 2151</v>
      </c>
      <c r="C896">
        <v>1</v>
      </c>
      <c r="D896">
        <v>2</v>
      </c>
      <c r="E896">
        <f>IF(AND(A896='Tela de entrada'!$R$12,'Tela de entrada'!$S$15=1),1,IF(AND(A896='Tela de entrada'!$R$12,'Tela de entrada'!$S$15="",'Tela de entrada'!$O$15=2),1,IF(AND('Tela de entrada'!$R$12='Contrato Flexível Prioridade'!A896,'Tela de entrada'!$S$15="",'Tela de entrada'!$O$15=""),2,IF(AND(A896='Tela de entrada'!$N$12,'Tela de entrada'!$O$15=1),1,IF(AND('Tela de entrada'!$N$12='Contrato Flexível Prioridade'!A896,'Tela de entrada'!$O$15=2),2,IF(AND('Tela de entrada'!$N$12='Contrato Flexível Prioridade'!A896,'Tela de entrada'!$O$15="",'Tela de entrada'!$S$15&lt;&gt;1),1,IF(AND('Tela de entrada'!$N$12='Contrato Flexível Prioridade'!A896,'Tela de entrada'!$S$15=""),1,2)))))))</f>
        <v>2</v>
      </c>
      <c r="F896">
        <v>1</v>
      </c>
      <c r="G896">
        <v>151</v>
      </c>
      <c r="H896">
        <v>1</v>
      </c>
      <c r="I896" s="1">
        <f>INDEX('Tela de entrada'!$C$20:$C$763,MATCH(G896,'Tela de entrada'!$B$20:$B$763,0),1)</f>
        <v>23</v>
      </c>
      <c r="J896">
        <v>0</v>
      </c>
      <c r="K896">
        <f t="shared" si="94"/>
        <v>23</v>
      </c>
      <c r="L896" s="1">
        <f>SUMIFS('Contrato Flexível Percentual'!$R$2:$R$745,'Contrato Flexível Percentual'!$C$2:$C$745,'Contrato Flexível Prioridade'!F896,'Contrato Flexível Percentual'!$D$2:$D$745,'Contrato Flexível Prioridade'!G896)+SUMIFS('Contrato Firme'!N$2:N$745,'Contrato Firme'!$C$2:$C$745,'Contrato Flexível Prioridade'!F896,'Contrato Flexível Percentual'!$D$2:$D$745,'Contrato Flexível Prioridade'!G896)+'Tela de entrada'!$O$13+'Tela de entrada'!$S$13</f>
        <v>13.576825594963511</v>
      </c>
      <c r="M896" s="1">
        <f t="shared" si="95"/>
        <v>9.4231744050364892</v>
      </c>
      <c r="N896" s="1">
        <f>IF(D896=1,'Tela de entrada'!$O$14-'Tela de entrada'!$O$13,'Tela de entrada'!$S$14-'Tela de entrada'!$S$13)</f>
        <v>10</v>
      </c>
      <c r="O896" s="1">
        <f t="shared" si="96"/>
        <v>0</v>
      </c>
      <c r="P896" s="1">
        <f t="shared" si="97"/>
        <v>0</v>
      </c>
      <c r="Q896" s="1">
        <f>IF(D896=1,'Tela de entrada'!$O$13+P896,'Tela de entrada'!$S$13+P896)</f>
        <v>0</v>
      </c>
    </row>
    <row r="897" spans="1:17" x14ac:dyDescent="0.25">
      <c r="A897" t="str">
        <f t="shared" si="92"/>
        <v>Contrato 2</v>
      </c>
      <c r="B897" t="str">
        <f t="shared" si="93"/>
        <v>Contrato 2152</v>
      </c>
      <c r="C897">
        <v>1</v>
      </c>
      <c r="D897">
        <v>2</v>
      </c>
      <c r="E897">
        <f>IF(AND(A897='Tela de entrada'!$R$12,'Tela de entrada'!$S$15=1),1,IF(AND(A897='Tela de entrada'!$R$12,'Tela de entrada'!$S$15="",'Tela de entrada'!$O$15=2),1,IF(AND('Tela de entrada'!$R$12='Contrato Flexível Prioridade'!A897,'Tela de entrada'!$S$15="",'Tela de entrada'!$O$15=""),2,IF(AND(A897='Tela de entrada'!$N$12,'Tela de entrada'!$O$15=1),1,IF(AND('Tela de entrada'!$N$12='Contrato Flexível Prioridade'!A897,'Tela de entrada'!$O$15=2),2,IF(AND('Tela de entrada'!$N$12='Contrato Flexível Prioridade'!A897,'Tela de entrada'!$O$15="",'Tela de entrada'!$S$15&lt;&gt;1),1,IF(AND('Tela de entrada'!$N$12='Contrato Flexível Prioridade'!A897,'Tela de entrada'!$S$15=""),1,2)))))))</f>
        <v>2</v>
      </c>
      <c r="F897">
        <v>1</v>
      </c>
      <c r="G897">
        <v>152</v>
      </c>
      <c r="H897">
        <v>1</v>
      </c>
      <c r="I897" s="1">
        <f>INDEX('Tela de entrada'!$C$20:$C$763,MATCH(G897,'Tela de entrada'!$B$20:$B$763,0),1)</f>
        <v>29</v>
      </c>
      <c r="J897">
        <v>0</v>
      </c>
      <c r="K897">
        <f t="shared" si="94"/>
        <v>29</v>
      </c>
      <c r="L897" s="1">
        <f>SUMIFS('Contrato Flexível Percentual'!$R$2:$R$745,'Contrato Flexível Percentual'!$C$2:$C$745,'Contrato Flexível Prioridade'!F897,'Contrato Flexível Percentual'!$D$2:$D$745,'Contrato Flexível Prioridade'!G897)+SUMIFS('Contrato Firme'!N$2:N$745,'Contrato Firme'!$C$2:$C$745,'Contrato Flexível Prioridade'!F897,'Contrato Flexível Percentual'!$D$2:$D$745,'Contrato Flexível Prioridade'!G897)+'Tela de entrada'!$O$13+'Tela de entrada'!$S$13</f>
        <v>16.863064774361622</v>
      </c>
      <c r="M897" s="1">
        <f t="shared" si="95"/>
        <v>12.136935225638378</v>
      </c>
      <c r="N897" s="1">
        <f>IF(D897=1,'Tela de entrada'!$O$14-'Tela de entrada'!$O$13,'Tela de entrada'!$S$14-'Tela de entrada'!$S$13)</f>
        <v>10</v>
      </c>
      <c r="O897" s="1">
        <f t="shared" si="96"/>
        <v>0</v>
      </c>
      <c r="P897" s="1">
        <f t="shared" si="97"/>
        <v>0</v>
      </c>
      <c r="Q897" s="1">
        <f>IF(D897=1,'Tela de entrada'!$O$13+P897,'Tela de entrada'!$S$13+P897)</f>
        <v>0</v>
      </c>
    </row>
    <row r="898" spans="1:17" x14ac:dyDescent="0.25">
      <c r="A898" t="str">
        <f t="shared" si="92"/>
        <v>Contrato 2</v>
      </c>
      <c r="B898" t="str">
        <f t="shared" si="93"/>
        <v>Contrato 2153</v>
      </c>
      <c r="C898">
        <v>1</v>
      </c>
      <c r="D898">
        <v>2</v>
      </c>
      <c r="E898">
        <f>IF(AND(A898='Tela de entrada'!$R$12,'Tela de entrada'!$S$15=1),1,IF(AND(A898='Tela de entrada'!$R$12,'Tela de entrada'!$S$15="",'Tela de entrada'!$O$15=2),1,IF(AND('Tela de entrada'!$R$12='Contrato Flexível Prioridade'!A898,'Tela de entrada'!$S$15="",'Tela de entrada'!$O$15=""),2,IF(AND(A898='Tela de entrada'!$N$12,'Tela de entrada'!$O$15=1),1,IF(AND('Tela de entrada'!$N$12='Contrato Flexível Prioridade'!A898,'Tela de entrada'!$O$15=2),2,IF(AND('Tela de entrada'!$N$12='Contrato Flexível Prioridade'!A898,'Tela de entrada'!$O$15="",'Tela de entrada'!$S$15&lt;&gt;1),1,IF(AND('Tela de entrada'!$N$12='Contrato Flexível Prioridade'!A898,'Tela de entrada'!$S$15=""),1,2)))))))</f>
        <v>2</v>
      </c>
      <c r="F898">
        <v>1</v>
      </c>
      <c r="G898">
        <v>153</v>
      </c>
      <c r="H898">
        <v>1</v>
      </c>
      <c r="I898" s="1">
        <f>INDEX('Tela de entrada'!$C$20:$C$763,MATCH(G898,'Tela de entrada'!$B$20:$B$763,0),1)</f>
        <v>11</v>
      </c>
      <c r="J898">
        <v>0</v>
      </c>
      <c r="K898">
        <f t="shared" si="94"/>
        <v>11</v>
      </c>
      <c r="L898" s="1">
        <f>SUMIFS('Contrato Flexível Percentual'!$R$2:$R$745,'Contrato Flexível Percentual'!$C$2:$C$745,'Contrato Flexível Prioridade'!F898,'Contrato Flexível Percentual'!$D$2:$D$745,'Contrato Flexível Prioridade'!G898)+SUMIFS('Contrato Firme'!N$2:N$745,'Contrato Firme'!$C$2:$C$745,'Contrato Flexível Prioridade'!F898,'Contrato Flexível Percentual'!$D$2:$D$745,'Contrato Flexível Prioridade'!G898)+'Tela de entrada'!$O$13+'Tela de entrada'!$S$13</f>
        <v>7.0043472361672849</v>
      </c>
      <c r="M898" s="1">
        <f t="shared" si="95"/>
        <v>3.9956527638327151</v>
      </c>
      <c r="N898" s="1">
        <f>IF(D898=1,'Tela de entrada'!$O$14-'Tela de entrada'!$O$13,'Tela de entrada'!$S$14-'Tela de entrada'!$S$13)</f>
        <v>10</v>
      </c>
      <c r="O898" s="1">
        <f t="shared" si="96"/>
        <v>0</v>
      </c>
      <c r="P898" s="1">
        <f t="shared" si="97"/>
        <v>0</v>
      </c>
      <c r="Q898" s="1">
        <f>IF(D898=1,'Tela de entrada'!$O$13+P898,'Tela de entrada'!$S$13+P898)</f>
        <v>0</v>
      </c>
    </row>
    <row r="899" spans="1:17" x14ac:dyDescent="0.25">
      <c r="A899" t="str">
        <f t="shared" si="92"/>
        <v>Contrato 2</v>
      </c>
      <c r="B899" t="str">
        <f t="shared" si="93"/>
        <v>Contrato 2154</v>
      </c>
      <c r="C899">
        <v>1</v>
      </c>
      <c r="D899">
        <v>2</v>
      </c>
      <c r="E899">
        <f>IF(AND(A899='Tela de entrada'!$R$12,'Tela de entrada'!$S$15=1),1,IF(AND(A899='Tela de entrada'!$R$12,'Tela de entrada'!$S$15="",'Tela de entrada'!$O$15=2),1,IF(AND('Tela de entrada'!$R$12='Contrato Flexível Prioridade'!A899,'Tela de entrada'!$S$15="",'Tela de entrada'!$O$15=""),2,IF(AND(A899='Tela de entrada'!$N$12,'Tela de entrada'!$O$15=1),1,IF(AND('Tela de entrada'!$N$12='Contrato Flexível Prioridade'!A899,'Tela de entrada'!$O$15=2),2,IF(AND('Tela de entrada'!$N$12='Contrato Flexível Prioridade'!A899,'Tela de entrada'!$O$15="",'Tela de entrada'!$S$15&lt;&gt;1),1,IF(AND('Tela de entrada'!$N$12='Contrato Flexível Prioridade'!A899,'Tela de entrada'!$S$15=""),1,2)))))))</f>
        <v>2</v>
      </c>
      <c r="F899">
        <v>1</v>
      </c>
      <c r="G899">
        <v>154</v>
      </c>
      <c r="H899">
        <v>1</v>
      </c>
      <c r="I899" s="1">
        <f>INDEX('Tela de entrada'!$C$20:$C$763,MATCH(G899,'Tela de entrada'!$B$20:$B$763,0),1)</f>
        <v>28</v>
      </c>
      <c r="J899">
        <v>0</v>
      </c>
      <c r="K899">
        <f t="shared" si="94"/>
        <v>28</v>
      </c>
      <c r="L899" s="1">
        <f>SUMIFS('Contrato Flexível Percentual'!$R$2:$R$745,'Contrato Flexível Percentual'!$C$2:$C$745,'Contrato Flexível Prioridade'!F899,'Contrato Flexível Percentual'!$D$2:$D$745,'Contrato Flexível Prioridade'!G899)+SUMIFS('Contrato Firme'!N$2:N$745,'Contrato Firme'!$C$2:$C$745,'Contrato Flexível Prioridade'!F899,'Contrato Flexível Percentual'!$D$2:$D$745,'Contrato Flexível Prioridade'!G899)+'Tela de entrada'!$O$13+'Tela de entrada'!$S$13</f>
        <v>16.31535824446194</v>
      </c>
      <c r="M899" s="1">
        <f t="shared" si="95"/>
        <v>11.68464175553806</v>
      </c>
      <c r="N899" s="1">
        <f>IF(D899=1,'Tela de entrada'!$O$14-'Tela de entrada'!$O$13,'Tela de entrada'!$S$14-'Tela de entrada'!$S$13)</f>
        <v>10</v>
      </c>
      <c r="O899" s="1">
        <f t="shared" si="96"/>
        <v>0</v>
      </c>
      <c r="P899" s="1">
        <f t="shared" si="97"/>
        <v>0</v>
      </c>
      <c r="Q899" s="1">
        <f>IF(D899=1,'Tela de entrada'!$O$13+P899,'Tela de entrada'!$S$13+P899)</f>
        <v>0</v>
      </c>
    </row>
    <row r="900" spans="1:17" x14ac:dyDescent="0.25">
      <c r="A900" t="str">
        <f t="shared" si="92"/>
        <v>Contrato 2</v>
      </c>
      <c r="B900" t="str">
        <f t="shared" si="93"/>
        <v>Contrato 2155</v>
      </c>
      <c r="C900">
        <v>1</v>
      </c>
      <c r="D900">
        <v>2</v>
      </c>
      <c r="E900">
        <f>IF(AND(A900='Tela de entrada'!$R$12,'Tela de entrada'!$S$15=1),1,IF(AND(A900='Tela de entrada'!$R$12,'Tela de entrada'!$S$15="",'Tela de entrada'!$O$15=2),1,IF(AND('Tela de entrada'!$R$12='Contrato Flexível Prioridade'!A900,'Tela de entrada'!$S$15="",'Tela de entrada'!$O$15=""),2,IF(AND(A900='Tela de entrada'!$N$12,'Tela de entrada'!$O$15=1),1,IF(AND('Tela de entrada'!$N$12='Contrato Flexível Prioridade'!A900,'Tela de entrada'!$O$15=2),2,IF(AND('Tela de entrada'!$N$12='Contrato Flexível Prioridade'!A900,'Tela de entrada'!$O$15="",'Tela de entrada'!$S$15&lt;&gt;1),1,IF(AND('Tela de entrada'!$N$12='Contrato Flexível Prioridade'!A900,'Tela de entrada'!$S$15=""),1,2)))))))</f>
        <v>2</v>
      </c>
      <c r="F900">
        <v>1</v>
      </c>
      <c r="G900">
        <v>155</v>
      </c>
      <c r="H900">
        <v>1</v>
      </c>
      <c r="I900" s="1">
        <f>INDEX('Tela de entrada'!$C$20:$C$763,MATCH(G900,'Tela de entrada'!$B$20:$B$763,0),1)</f>
        <v>40</v>
      </c>
      <c r="J900">
        <v>0</v>
      </c>
      <c r="K900">
        <f t="shared" si="94"/>
        <v>40</v>
      </c>
      <c r="L900" s="1">
        <f>SUMIFS('Contrato Flexível Percentual'!$R$2:$R$745,'Contrato Flexível Percentual'!$C$2:$C$745,'Contrato Flexível Prioridade'!F900,'Contrato Flexível Percentual'!$D$2:$D$745,'Contrato Flexível Prioridade'!G900)+SUMIFS('Contrato Firme'!N$2:N$745,'Contrato Firme'!$C$2:$C$745,'Contrato Flexível Prioridade'!F900,'Contrato Flexível Percentual'!$D$2:$D$745,'Contrato Flexível Prioridade'!G900)+'Tela de entrada'!$O$13+'Tela de entrada'!$S$13</f>
        <v>22.887836603258165</v>
      </c>
      <c r="M900" s="1">
        <f t="shared" si="95"/>
        <v>17.112163396741835</v>
      </c>
      <c r="N900" s="1">
        <f>IF(D900=1,'Tela de entrada'!$O$14-'Tela de entrada'!$O$13,'Tela de entrada'!$S$14-'Tela de entrada'!$S$13)</f>
        <v>10</v>
      </c>
      <c r="O900" s="1">
        <f t="shared" si="96"/>
        <v>2.1121633967418347</v>
      </c>
      <c r="P900" s="1">
        <f t="shared" si="97"/>
        <v>2.1121633967418347</v>
      </c>
      <c r="Q900" s="1">
        <f>IF(D900=1,'Tela de entrada'!$O$13+P900,'Tela de entrada'!$S$13+P900)</f>
        <v>2.1121633967418347</v>
      </c>
    </row>
    <row r="901" spans="1:17" x14ac:dyDescent="0.25">
      <c r="A901" t="str">
        <f t="shared" si="92"/>
        <v>Contrato 2</v>
      </c>
      <c r="B901" t="str">
        <f t="shared" si="93"/>
        <v>Contrato 2156</v>
      </c>
      <c r="C901">
        <v>1</v>
      </c>
      <c r="D901">
        <v>2</v>
      </c>
      <c r="E901">
        <f>IF(AND(A901='Tela de entrada'!$R$12,'Tela de entrada'!$S$15=1),1,IF(AND(A901='Tela de entrada'!$R$12,'Tela de entrada'!$S$15="",'Tela de entrada'!$O$15=2),1,IF(AND('Tela de entrada'!$R$12='Contrato Flexível Prioridade'!A901,'Tela de entrada'!$S$15="",'Tela de entrada'!$O$15=""),2,IF(AND(A901='Tela de entrada'!$N$12,'Tela de entrada'!$O$15=1),1,IF(AND('Tela de entrada'!$N$12='Contrato Flexível Prioridade'!A901,'Tela de entrada'!$O$15=2),2,IF(AND('Tela de entrada'!$N$12='Contrato Flexível Prioridade'!A901,'Tela de entrada'!$O$15="",'Tela de entrada'!$S$15&lt;&gt;1),1,IF(AND('Tela de entrada'!$N$12='Contrato Flexível Prioridade'!A901,'Tela de entrada'!$S$15=""),1,2)))))))</f>
        <v>2</v>
      </c>
      <c r="F901">
        <v>1</v>
      </c>
      <c r="G901">
        <v>156</v>
      </c>
      <c r="H901">
        <v>1</v>
      </c>
      <c r="I901" s="1">
        <f>INDEX('Tela de entrada'!$C$20:$C$763,MATCH(G901,'Tela de entrada'!$B$20:$B$763,0),1)</f>
        <v>41</v>
      </c>
      <c r="J901">
        <v>0</v>
      </c>
      <c r="K901">
        <f t="shared" si="94"/>
        <v>41</v>
      </c>
      <c r="L901" s="1">
        <f>SUMIFS('Contrato Flexível Percentual'!$R$2:$R$745,'Contrato Flexível Percentual'!$C$2:$C$745,'Contrato Flexível Prioridade'!F901,'Contrato Flexível Percentual'!$D$2:$D$745,'Contrato Flexível Prioridade'!G901)+SUMIFS('Contrato Firme'!N$2:N$745,'Contrato Firme'!$C$2:$C$745,'Contrato Flexível Prioridade'!F901,'Contrato Flexível Percentual'!$D$2:$D$745,'Contrato Flexível Prioridade'!G901)+'Tela de entrada'!$O$13+'Tela de entrada'!$S$13</f>
        <v>23.200000000000003</v>
      </c>
      <c r="M901" s="1">
        <f t="shared" si="95"/>
        <v>17.799999999999997</v>
      </c>
      <c r="N901" s="1">
        <f>IF(D901=1,'Tela de entrada'!$O$14-'Tela de entrada'!$O$13,'Tela de entrada'!$S$14-'Tela de entrada'!$S$13)</f>
        <v>10</v>
      </c>
      <c r="O901" s="1">
        <f t="shared" si="96"/>
        <v>2.7999999999999972</v>
      </c>
      <c r="P901" s="1">
        <f t="shared" si="97"/>
        <v>2.7999999999999972</v>
      </c>
      <c r="Q901" s="1">
        <f>IF(D901=1,'Tela de entrada'!$O$13+P901,'Tela de entrada'!$S$13+P901)</f>
        <v>2.7999999999999972</v>
      </c>
    </row>
    <row r="902" spans="1:17" x14ac:dyDescent="0.25">
      <c r="A902" t="str">
        <f t="shared" si="92"/>
        <v>Contrato 2</v>
      </c>
      <c r="B902" t="str">
        <f t="shared" si="93"/>
        <v>Contrato 2157</v>
      </c>
      <c r="C902">
        <v>1</v>
      </c>
      <c r="D902">
        <v>2</v>
      </c>
      <c r="E902">
        <f>IF(AND(A902='Tela de entrada'!$R$12,'Tela de entrada'!$S$15=1),1,IF(AND(A902='Tela de entrada'!$R$12,'Tela de entrada'!$S$15="",'Tela de entrada'!$O$15=2),1,IF(AND('Tela de entrada'!$R$12='Contrato Flexível Prioridade'!A902,'Tela de entrada'!$S$15="",'Tela de entrada'!$O$15=""),2,IF(AND(A902='Tela de entrada'!$N$12,'Tela de entrada'!$O$15=1),1,IF(AND('Tela de entrada'!$N$12='Contrato Flexível Prioridade'!A902,'Tela de entrada'!$O$15=2),2,IF(AND('Tela de entrada'!$N$12='Contrato Flexível Prioridade'!A902,'Tela de entrada'!$O$15="",'Tela de entrada'!$S$15&lt;&gt;1),1,IF(AND('Tela de entrada'!$N$12='Contrato Flexível Prioridade'!A902,'Tela de entrada'!$S$15=""),1,2)))))))</f>
        <v>2</v>
      </c>
      <c r="F902">
        <v>1</v>
      </c>
      <c r="G902">
        <v>157</v>
      </c>
      <c r="H902">
        <v>1</v>
      </c>
      <c r="I902" s="1">
        <f>INDEX('Tela de entrada'!$C$20:$C$763,MATCH(G902,'Tela de entrada'!$B$20:$B$763,0),1)</f>
        <v>45</v>
      </c>
      <c r="J902">
        <v>0</v>
      </c>
      <c r="K902">
        <f t="shared" si="94"/>
        <v>45</v>
      </c>
      <c r="L902" s="1">
        <f>SUMIFS('Contrato Flexível Percentual'!$R$2:$R$745,'Contrato Flexível Percentual'!$C$2:$C$745,'Contrato Flexível Prioridade'!F902,'Contrato Flexível Percentual'!$D$2:$D$745,'Contrato Flexível Prioridade'!G902)+SUMIFS('Contrato Firme'!N$2:N$745,'Contrato Firme'!$C$2:$C$745,'Contrato Flexível Prioridade'!F902,'Contrato Flexível Percentual'!$D$2:$D$745,'Contrato Flexível Prioridade'!G902)+'Tela de entrada'!$O$13+'Tela de entrada'!$S$13</f>
        <v>24</v>
      </c>
      <c r="M902" s="1">
        <f t="shared" si="95"/>
        <v>21</v>
      </c>
      <c r="N902" s="1">
        <f>IF(D902=1,'Tela de entrada'!$O$14-'Tela de entrada'!$O$13,'Tela de entrada'!$S$14-'Tela de entrada'!$S$13)</f>
        <v>10</v>
      </c>
      <c r="O902" s="1">
        <f t="shared" si="96"/>
        <v>6</v>
      </c>
      <c r="P902" s="1">
        <f t="shared" si="97"/>
        <v>6</v>
      </c>
      <c r="Q902" s="1">
        <f>IF(D902=1,'Tela de entrada'!$O$13+P902,'Tela de entrada'!$S$13+P902)</f>
        <v>6</v>
      </c>
    </row>
    <row r="903" spans="1:17" x14ac:dyDescent="0.25">
      <c r="A903" t="str">
        <f t="shared" si="92"/>
        <v>Contrato 2</v>
      </c>
      <c r="B903" t="str">
        <f t="shared" si="93"/>
        <v>Contrato 2158</v>
      </c>
      <c r="C903">
        <v>1</v>
      </c>
      <c r="D903">
        <v>2</v>
      </c>
      <c r="E903">
        <f>IF(AND(A903='Tela de entrada'!$R$12,'Tela de entrada'!$S$15=1),1,IF(AND(A903='Tela de entrada'!$R$12,'Tela de entrada'!$S$15="",'Tela de entrada'!$O$15=2),1,IF(AND('Tela de entrada'!$R$12='Contrato Flexível Prioridade'!A903,'Tela de entrada'!$S$15="",'Tela de entrada'!$O$15=""),2,IF(AND(A903='Tela de entrada'!$N$12,'Tela de entrada'!$O$15=1),1,IF(AND('Tela de entrada'!$N$12='Contrato Flexível Prioridade'!A903,'Tela de entrada'!$O$15=2),2,IF(AND('Tela de entrada'!$N$12='Contrato Flexível Prioridade'!A903,'Tela de entrada'!$O$15="",'Tela de entrada'!$S$15&lt;&gt;1),1,IF(AND('Tela de entrada'!$N$12='Contrato Flexível Prioridade'!A903,'Tela de entrada'!$S$15=""),1,2)))))))</f>
        <v>2</v>
      </c>
      <c r="F903">
        <v>1</v>
      </c>
      <c r="G903">
        <v>158</v>
      </c>
      <c r="H903">
        <v>1</v>
      </c>
      <c r="I903" s="1">
        <f>INDEX('Tela de entrada'!$C$20:$C$763,MATCH(G903,'Tela de entrada'!$B$20:$B$763,0),1)</f>
        <v>44</v>
      </c>
      <c r="J903">
        <v>0</v>
      </c>
      <c r="K903">
        <f t="shared" si="94"/>
        <v>44</v>
      </c>
      <c r="L903" s="1">
        <f>SUMIFS('Contrato Flexível Percentual'!$R$2:$R$745,'Contrato Flexível Percentual'!$C$2:$C$745,'Contrato Flexível Prioridade'!F903,'Contrato Flexível Percentual'!$D$2:$D$745,'Contrato Flexível Prioridade'!G903)+SUMIFS('Contrato Firme'!N$2:N$745,'Contrato Firme'!$C$2:$C$745,'Contrato Flexível Prioridade'!F903,'Contrato Flexível Percentual'!$D$2:$D$745,'Contrato Flexível Prioridade'!G903)+'Tela de entrada'!$O$13+'Tela de entrada'!$S$13</f>
        <v>23.8</v>
      </c>
      <c r="M903" s="1">
        <f t="shared" si="95"/>
        <v>20.2</v>
      </c>
      <c r="N903" s="1">
        <f>IF(D903=1,'Tela de entrada'!$O$14-'Tela de entrada'!$O$13,'Tela de entrada'!$S$14-'Tela de entrada'!$S$13)</f>
        <v>10</v>
      </c>
      <c r="O903" s="1">
        <f t="shared" si="96"/>
        <v>5.1999999999999993</v>
      </c>
      <c r="P903" s="1">
        <f t="shared" si="97"/>
        <v>5.1999999999999993</v>
      </c>
      <c r="Q903" s="1">
        <f>IF(D903=1,'Tela de entrada'!$O$13+P903,'Tela de entrada'!$S$13+P903)</f>
        <v>5.1999999999999993</v>
      </c>
    </row>
    <row r="904" spans="1:17" x14ac:dyDescent="0.25">
      <c r="A904" t="str">
        <f t="shared" si="92"/>
        <v>Contrato 2</v>
      </c>
      <c r="B904" t="str">
        <f t="shared" si="93"/>
        <v>Contrato 2159</v>
      </c>
      <c r="C904">
        <v>1</v>
      </c>
      <c r="D904">
        <v>2</v>
      </c>
      <c r="E904">
        <f>IF(AND(A904='Tela de entrada'!$R$12,'Tela de entrada'!$S$15=1),1,IF(AND(A904='Tela de entrada'!$R$12,'Tela de entrada'!$S$15="",'Tela de entrada'!$O$15=2),1,IF(AND('Tela de entrada'!$R$12='Contrato Flexível Prioridade'!A904,'Tela de entrada'!$S$15="",'Tela de entrada'!$O$15=""),2,IF(AND(A904='Tela de entrada'!$N$12,'Tela de entrada'!$O$15=1),1,IF(AND('Tela de entrada'!$N$12='Contrato Flexível Prioridade'!A904,'Tela de entrada'!$O$15=2),2,IF(AND('Tela de entrada'!$N$12='Contrato Flexível Prioridade'!A904,'Tela de entrada'!$O$15="",'Tela de entrada'!$S$15&lt;&gt;1),1,IF(AND('Tela de entrada'!$N$12='Contrato Flexível Prioridade'!A904,'Tela de entrada'!$S$15=""),1,2)))))))</f>
        <v>2</v>
      </c>
      <c r="F904">
        <v>1</v>
      </c>
      <c r="G904">
        <v>159</v>
      </c>
      <c r="H904">
        <v>1</v>
      </c>
      <c r="I904" s="1">
        <f>INDEX('Tela de entrada'!$C$20:$C$763,MATCH(G904,'Tela de entrada'!$B$20:$B$763,0),1)</f>
        <v>43</v>
      </c>
      <c r="J904">
        <v>0</v>
      </c>
      <c r="K904">
        <f t="shared" si="94"/>
        <v>43</v>
      </c>
      <c r="L904" s="1">
        <f>SUMIFS('Contrato Flexível Percentual'!$R$2:$R$745,'Contrato Flexível Percentual'!$C$2:$C$745,'Contrato Flexível Prioridade'!F904,'Contrato Flexível Percentual'!$D$2:$D$745,'Contrato Flexível Prioridade'!G904)+SUMIFS('Contrato Firme'!N$2:N$745,'Contrato Firme'!$C$2:$C$745,'Contrato Flexível Prioridade'!F904,'Contrato Flexível Percentual'!$D$2:$D$745,'Contrato Flexível Prioridade'!G904)+'Tela de entrada'!$O$13+'Tela de entrada'!$S$13</f>
        <v>23.6</v>
      </c>
      <c r="M904" s="1">
        <f t="shared" si="95"/>
        <v>19.399999999999999</v>
      </c>
      <c r="N904" s="1">
        <f>IF(D904=1,'Tela de entrada'!$O$14-'Tela de entrada'!$O$13,'Tela de entrada'!$S$14-'Tela de entrada'!$S$13)</f>
        <v>10</v>
      </c>
      <c r="O904" s="1">
        <f t="shared" si="96"/>
        <v>4.3999999999999986</v>
      </c>
      <c r="P904" s="1">
        <f t="shared" si="97"/>
        <v>4.3999999999999986</v>
      </c>
      <c r="Q904" s="1">
        <f>IF(D904=1,'Tela de entrada'!$O$13+P904,'Tela de entrada'!$S$13+P904)</f>
        <v>4.3999999999999986</v>
      </c>
    </row>
    <row r="905" spans="1:17" x14ac:dyDescent="0.25">
      <c r="A905" t="str">
        <f t="shared" si="92"/>
        <v>Contrato 2</v>
      </c>
      <c r="B905" t="str">
        <f t="shared" si="93"/>
        <v>Contrato 2160</v>
      </c>
      <c r="C905">
        <v>1</v>
      </c>
      <c r="D905">
        <v>2</v>
      </c>
      <c r="E905">
        <f>IF(AND(A905='Tela de entrada'!$R$12,'Tela de entrada'!$S$15=1),1,IF(AND(A905='Tela de entrada'!$R$12,'Tela de entrada'!$S$15="",'Tela de entrada'!$O$15=2),1,IF(AND('Tela de entrada'!$R$12='Contrato Flexível Prioridade'!A905,'Tela de entrada'!$S$15="",'Tela de entrada'!$O$15=""),2,IF(AND(A905='Tela de entrada'!$N$12,'Tela de entrada'!$O$15=1),1,IF(AND('Tela de entrada'!$N$12='Contrato Flexível Prioridade'!A905,'Tela de entrada'!$O$15=2),2,IF(AND('Tela de entrada'!$N$12='Contrato Flexível Prioridade'!A905,'Tela de entrada'!$O$15="",'Tela de entrada'!$S$15&lt;&gt;1),1,IF(AND('Tela de entrada'!$N$12='Contrato Flexível Prioridade'!A905,'Tela de entrada'!$S$15=""),1,2)))))))</f>
        <v>2</v>
      </c>
      <c r="F905">
        <v>1</v>
      </c>
      <c r="G905">
        <v>160</v>
      </c>
      <c r="H905">
        <v>1</v>
      </c>
      <c r="I905" s="1">
        <f>INDEX('Tela de entrada'!$C$20:$C$763,MATCH(G905,'Tela de entrada'!$B$20:$B$763,0),1)</f>
        <v>12</v>
      </c>
      <c r="J905">
        <v>0</v>
      </c>
      <c r="K905">
        <f t="shared" si="94"/>
        <v>12</v>
      </c>
      <c r="L905" s="1">
        <f>SUMIFS('Contrato Flexível Percentual'!$R$2:$R$745,'Contrato Flexível Percentual'!$C$2:$C$745,'Contrato Flexível Prioridade'!F905,'Contrato Flexível Percentual'!$D$2:$D$745,'Contrato Flexível Prioridade'!G905)+SUMIFS('Contrato Firme'!N$2:N$745,'Contrato Firme'!$C$2:$C$745,'Contrato Flexível Prioridade'!F905,'Contrato Flexível Percentual'!$D$2:$D$745,'Contrato Flexível Prioridade'!G905)+'Tela de entrada'!$O$13+'Tela de entrada'!$S$13</f>
        <v>7.5520537660669707</v>
      </c>
      <c r="M905" s="1">
        <f t="shared" si="95"/>
        <v>4.4479462339330293</v>
      </c>
      <c r="N905" s="1">
        <f>IF(D905=1,'Tela de entrada'!$O$14-'Tela de entrada'!$O$13,'Tela de entrada'!$S$14-'Tela de entrada'!$S$13)</f>
        <v>10</v>
      </c>
      <c r="O905" s="1">
        <f t="shared" si="96"/>
        <v>0</v>
      </c>
      <c r="P905" s="1">
        <f t="shared" si="97"/>
        <v>0</v>
      </c>
      <c r="Q905" s="1">
        <f>IF(D905=1,'Tela de entrada'!$O$13+P905,'Tela de entrada'!$S$13+P905)</f>
        <v>0</v>
      </c>
    </row>
    <row r="906" spans="1:17" x14ac:dyDescent="0.25">
      <c r="A906" t="str">
        <f t="shared" si="92"/>
        <v>Contrato 2</v>
      </c>
      <c r="B906" t="str">
        <f t="shared" si="93"/>
        <v>Contrato 2161</v>
      </c>
      <c r="C906">
        <v>1</v>
      </c>
      <c r="D906">
        <v>2</v>
      </c>
      <c r="E906">
        <f>IF(AND(A906='Tela de entrada'!$R$12,'Tela de entrada'!$S$15=1),1,IF(AND(A906='Tela de entrada'!$R$12,'Tela de entrada'!$S$15="",'Tela de entrada'!$O$15=2),1,IF(AND('Tela de entrada'!$R$12='Contrato Flexível Prioridade'!A906,'Tela de entrada'!$S$15="",'Tela de entrada'!$O$15=""),2,IF(AND(A906='Tela de entrada'!$N$12,'Tela de entrada'!$O$15=1),1,IF(AND('Tela de entrada'!$N$12='Contrato Flexível Prioridade'!A906,'Tela de entrada'!$O$15=2),2,IF(AND('Tela de entrada'!$N$12='Contrato Flexível Prioridade'!A906,'Tela de entrada'!$O$15="",'Tela de entrada'!$S$15&lt;&gt;1),1,IF(AND('Tela de entrada'!$N$12='Contrato Flexível Prioridade'!A906,'Tela de entrada'!$S$15=""),1,2)))))))</f>
        <v>2</v>
      </c>
      <c r="F906">
        <v>1</v>
      </c>
      <c r="G906">
        <v>161</v>
      </c>
      <c r="H906">
        <v>1</v>
      </c>
      <c r="I906" s="1">
        <f>INDEX('Tela de entrada'!$C$20:$C$763,MATCH(G906,'Tela de entrada'!$B$20:$B$763,0),1)</f>
        <v>42</v>
      </c>
      <c r="J906">
        <v>0</v>
      </c>
      <c r="K906">
        <f t="shared" si="94"/>
        <v>42</v>
      </c>
      <c r="L906" s="1">
        <f>SUMIFS('Contrato Flexível Percentual'!$R$2:$R$745,'Contrato Flexível Percentual'!$C$2:$C$745,'Contrato Flexível Prioridade'!F906,'Contrato Flexível Percentual'!$D$2:$D$745,'Contrato Flexível Prioridade'!G906)+SUMIFS('Contrato Firme'!N$2:N$745,'Contrato Firme'!$C$2:$C$745,'Contrato Flexível Prioridade'!F906,'Contrato Flexível Percentual'!$D$2:$D$745,'Contrato Flexível Prioridade'!G906)+'Tela de entrada'!$O$13+'Tela de entrada'!$S$13</f>
        <v>23.4</v>
      </c>
      <c r="M906" s="1">
        <f t="shared" si="95"/>
        <v>18.600000000000001</v>
      </c>
      <c r="N906" s="1">
        <f>IF(D906=1,'Tela de entrada'!$O$14-'Tela de entrada'!$O$13,'Tela de entrada'!$S$14-'Tela de entrada'!$S$13)</f>
        <v>10</v>
      </c>
      <c r="O906" s="1">
        <f t="shared" si="96"/>
        <v>3.6000000000000014</v>
      </c>
      <c r="P906" s="1">
        <f t="shared" si="97"/>
        <v>3.6000000000000014</v>
      </c>
      <c r="Q906" s="1">
        <f>IF(D906=1,'Tela de entrada'!$O$13+P906,'Tela de entrada'!$S$13+P906)</f>
        <v>3.6000000000000014</v>
      </c>
    </row>
    <row r="907" spans="1:17" x14ac:dyDescent="0.25">
      <c r="A907" t="str">
        <f t="shared" si="92"/>
        <v>Contrato 2</v>
      </c>
      <c r="B907" t="str">
        <f t="shared" si="93"/>
        <v>Contrato 2162</v>
      </c>
      <c r="C907">
        <v>1</v>
      </c>
      <c r="D907">
        <v>2</v>
      </c>
      <c r="E907">
        <f>IF(AND(A907='Tela de entrada'!$R$12,'Tela de entrada'!$S$15=1),1,IF(AND(A907='Tela de entrada'!$R$12,'Tela de entrada'!$S$15="",'Tela de entrada'!$O$15=2),1,IF(AND('Tela de entrada'!$R$12='Contrato Flexível Prioridade'!A907,'Tela de entrada'!$S$15="",'Tela de entrada'!$O$15=""),2,IF(AND(A907='Tela de entrada'!$N$12,'Tela de entrada'!$O$15=1),1,IF(AND('Tela de entrada'!$N$12='Contrato Flexível Prioridade'!A907,'Tela de entrada'!$O$15=2),2,IF(AND('Tela de entrada'!$N$12='Contrato Flexível Prioridade'!A907,'Tela de entrada'!$O$15="",'Tela de entrada'!$S$15&lt;&gt;1),1,IF(AND('Tela de entrada'!$N$12='Contrato Flexível Prioridade'!A907,'Tela de entrada'!$S$15=""),1,2)))))))</f>
        <v>2</v>
      </c>
      <c r="F907">
        <v>1</v>
      </c>
      <c r="G907">
        <v>162</v>
      </c>
      <c r="H907">
        <v>1</v>
      </c>
      <c r="I907" s="1">
        <f>INDEX('Tela de entrada'!$C$20:$C$763,MATCH(G907,'Tela de entrada'!$B$20:$B$763,0),1)</f>
        <v>30</v>
      </c>
      <c r="J907">
        <v>0</v>
      </c>
      <c r="K907">
        <f t="shared" si="94"/>
        <v>30</v>
      </c>
      <c r="L907" s="1">
        <f>SUMIFS('Contrato Flexível Percentual'!$R$2:$R$745,'Contrato Flexível Percentual'!$C$2:$C$745,'Contrato Flexível Prioridade'!F907,'Contrato Flexível Percentual'!$D$2:$D$745,'Contrato Flexível Prioridade'!G907)+SUMIFS('Contrato Firme'!N$2:N$745,'Contrato Firme'!$C$2:$C$745,'Contrato Flexível Prioridade'!F907,'Contrato Flexível Percentual'!$D$2:$D$745,'Contrato Flexível Prioridade'!G907)+'Tela de entrada'!$O$13+'Tela de entrada'!$S$13</f>
        <v>17.41077130426131</v>
      </c>
      <c r="M907" s="1">
        <f t="shared" si="95"/>
        <v>12.58922869573869</v>
      </c>
      <c r="N907" s="1">
        <f>IF(D907=1,'Tela de entrada'!$O$14-'Tela de entrada'!$O$13,'Tela de entrada'!$S$14-'Tela de entrada'!$S$13)</f>
        <v>10</v>
      </c>
      <c r="O907" s="1">
        <f t="shared" si="96"/>
        <v>0</v>
      </c>
      <c r="P907" s="1">
        <f t="shared" si="97"/>
        <v>0</v>
      </c>
      <c r="Q907" s="1">
        <f>IF(D907=1,'Tela de entrada'!$O$13+P907,'Tela de entrada'!$S$13+P907)</f>
        <v>0</v>
      </c>
    </row>
    <row r="908" spans="1:17" x14ac:dyDescent="0.25">
      <c r="A908" t="str">
        <f t="shared" si="92"/>
        <v>Contrato 2</v>
      </c>
      <c r="B908" t="str">
        <f t="shared" si="93"/>
        <v>Contrato 2163</v>
      </c>
      <c r="C908">
        <v>1</v>
      </c>
      <c r="D908">
        <v>2</v>
      </c>
      <c r="E908">
        <f>IF(AND(A908='Tela de entrada'!$R$12,'Tela de entrada'!$S$15=1),1,IF(AND(A908='Tela de entrada'!$R$12,'Tela de entrada'!$S$15="",'Tela de entrada'!$O$15=2),1,IF(AND('Tela de entrada'!$R$12='Contrato Flexível Prioridade'!A908,'Tela de entrada'!$S$15="",'Tela de entrada'!$O$15=""),2,IF(AND(A908='Tela de entrada'!$N$12,'Tela de entrada'!$O$15=1),1,IF(AND('Tela de entrada'!$N$12='Contrato Flexível Prioridade'!A908,'Tela de entrada'!$O$15=2),2,IF(AND('Tela de entrada'!$N$12='Contrato Flexível Prioridade'!A908,'Tela de entrada'!$O$15="",'Tela de entrada'!$S$15&lt;&gt;1),1,IF(AND('Tela de entrada'!$N$12='Contrato Flexível Prioridade'!A908,'Tela de entrada'!$S$15=""),1,2)))))))</f>
        <v>2</v>
      </c>
      <c r="F908">
        <v>1</v>
      </c>
      <c r="G908">
        <v>163</v>
      </c>
      <c r="H908">
        <v>1</v>
      </c>
      <c r="I908" s="1">
        <f>INDEX('Tela de entrada'!$C$20:$C$763,MATCH(G908,'Tela de entrada'!$B$20:$B$763,0),1)</f>
        <v>40</v>
      </c>
      <c r="J908">
        <v>0</v>
      </c>
      <c r="K908">
        <f t="shared" si="94"/>
        <v>40</v>
      </c>
      <c r="L908" s="1">
        <f>SUMIFS('Contrato Flexível Percentual'!$R$2:$R$745,'Contrato Flexível Percentual'!$C$2:$C$745,'Contrato Flexível Prioridade'!F908,'Contrato Flexível Percentual'!$D$2:$D$745,'Contrato Flexível Prioridade'!G908)+SUMIFS('Contrato Firme'!N$2:N$745,'Contrato Firme'!$C$2:$C$745,'Contrato Flexível Prioridade'!F908,'Contrato Flexível Percentual'!$D$2:$D$745,'Contrato Flexível Prioridade'!G908)+'Tela de entrada'!$O$13+'Tela de entrada'!$S$13</f>
        <v>22.887836603258165</v>
      </c>
      <c r="M908" s="1">
        <f t="shared" si="95"/>
        <v>17.112163396741835</v>
      </c>
      <c r="N908" s="1">
        <f>IF(D908=1,'Tela de entrada'!$O$14-'Tela de entrada'!$O$13,'Tela de entrada'!$S$14-'Tela de entrada'!$S$13)</f>
        <v>10</v>
      </c>
      <c r="O908" s="1">
        <f t="shared" si="96"/>
        <v>2.1121633967418347</v>
      </c>
      <c r="P908" s="1">
        <f t="shared" si="97"/>
        <v>2.1121633967418347</v>
      </c>
      <c r="Q908" s="1">
        <f>IF(D908=1,'Tela de entrada'!$O$13+P908,'Tela de entrada'!$S$13+P908)</f>
        <v>2.1121633967418347</v>
      </c>
    </row>
    <row r="909" spans="1:17" x14ac:dyDescent="0.25">
      <c r="A909" t="str">
        <f t="shared" si="92"/>
        <v>Contrato 2</v>
      </c>
      <c r="B909" t="str">
        <f t="shared" si="93"/>
        <v>Contrato 2164</v>
      </c>
      <c r="C909">
        <v>1</v>
      </c>
      <c r="D909">
        <v>2</v>
      </c>
      <c r="E909">
        <f>IF(AND(A909='Tela de entrada'!$R$12,'Tela de entrada'!$S$15=1),1,IF(AND(A909='Tela de entrada'!$R$12,'Tela de entrada'!$S$15="",'Tela de entrada'!$O$15=2),1,IF(AND('Tela de entrada'!$R$12='Contrato Flexível Prioridade'!A909,'Tela de entrada'!$S$15="",'Tela de entrada'!$O$15=""),2,IF(AND(A909='Tela de entrada'!$N$12,'Tela de entrada'!$O$15=1),1,IF(AND('Tela de entrada'!$N$12='Contrato Flexível Prioridade'!A909,'Tela de entrada'!$O$15=2),2,IF(AND('Tela de entrada'!$N$12='Contrato Flexível Prioridade'!A909,'Tela de entrada'!$O$15="",'Tela de entrada'!$S$15&lt;&gt;1),1,IF(AND('Tela de entrada'!$N$12='Contrato Flexível Prioridade'!A909,'Tela de entrada'!$S$15=""),1,2)))))))</f>
        <v>2</v>
      </c>
      <c r="F909">
        <v>1</v>
      </c>
      <c r="G909">
        <v>164</v>
      </c>
      <c r="H909">
        <v>1</v>
      </c>
      <c r="I909" s="1">
        <f>INDEX('Tela de entrada'!$C$20:$C$763,MATCH(G909,'Tela de entrada'!$B$20:$B$763,0),1)</f>
        <v>29</v>
      </c>
      <c r="J909">
        <v>0</v>
      </c>
      <c r="K909">
        <f t="shared" si="94"/>
        <v>29</v>
      </c>
      <c r="L909" s="1">
        <f>SUMIFS('Contrato Flexível Percentual'!$R$2:$R$745,'Contrato Flexível Percentual'!$C$2:$C$745,'Contrato Flexível Prioridade'!F909,'Contrato Flexível Percentual'!$D$2:$D$745,'Contrato Flexível Prioridade'!G909)+SUMIFS('Contrato Firme'!N$2:N$745,'Contrato Firme'!$C$2:$C$745,'Contrato Flexível Prioridade'!F909,'Contrato Flexível Percentual'!$D$2:$D$745,'Contrato Flexível Prioridade'!G909)+'Tela de entrada'!$O$13+'Tela de entrada'!$S$13</f>
        <v>16.863064774361622</v>
      </c>
      <c r="M909" s="1">
        <f t="shared" si="95"/>
        <v>12.136935225638378</v>
      </c>
      <c r="N909" s="1">
        <f>IF(D909=1,'Tela de entrada'!$O$14-'Tela de entrada'!$O$13,'Tela de entrada'!$S$14-'Tela de entrada'!$S$13)</f>
        <v>10</v>
      </c>
      <c r="O909" s="1">
        <f t="shared" si="96"/>
        <v>0</v>
      </c>
      <c r="P909" s="1">
        <f t="shared" si="97"/>
        <v>0</v>
      </c>
      <c r="Q909" s="1">
        <f>IF(D909=1,'Tela de entrada'!$O$13+P909,'Tela de entrada'!$S$13+P909)</f>
        <v>0</v>
      </c>
    </row>
    <row r="910" spans="1:17" x14ac:dyDescent="0.25">
      <c r="A910" t="str">
        <f t="shared" si="92"/>
        <v>Contrato 2</v>
      </c>
      <c r="B910" t="str">
        <f t="shared" si="93"/>
        <v>Contrato 2165</v>
      </c>
      <c r="C910">
        <v>1</v>
      </c>
      <c r="D910">
        <v>2</v>
      </c>
      <c r="E910">
        <f>IF(AND(A910='Tela de entrada'!$R$12,'Tela de entrada'!$S$15=1),1,IF(AND(A910='Tela de entrada'!$R$12,'Tela de entrada'!$S$15="",'Tela de entrada'!$O$15=2),1,IF(AND('Tela de entrada'!$R$12='Contrato Flexível Prioridade'!A910,'Tela de entrada'!$S$15="",'Tela de entrada'!$O$15=""),2,IF(AND(A910='Tela de entrada'!$N$12,'Tela de entrada'!$O$15=1),1,IF(AND('Tela de entrada'!$N$12='Contrato Flexível Prioridade'!A910,'Tela de entrada'!$O$15=2),2,IF(AND('Tela de entrada'!$N$12='Contrato Flexível Prioridade'!A910,'Tela de entrada'!$O$15="",'Tela de entrada'!$S$15&lt;&gt;1),1,IF(AND('Tela de entrada'!$N$12='Contrato Flexível Prioridade'!A910,'Tela de entrada'!$S$15=""),1,2)))))))</f>
        <v>2</v>
      </c>
      <c r="F910">
        <v>1</v>
      </c>
      <c r="G910">
        <v>165</v>
      </c>
      <c r="H910">
        <v>1</v>
      </c>
      <c r="I910" s="1">
        <f>INDEX('Tela de entrada'!$C$20:$C$763,MATCH(G910,'Tela de entrada'!$B$20:$B$763,0),1)</f>
        <v>20</v>
      </c>
      <c r="J910">
        <v>0</v>
      </c>
      <c r="K910">
        <f t="shared" si="94"/>
        <v>20</v>
      </c>
      <c r="L910" s="1">
        <f>SUMIFS('Contrato Flexível Percentual'!$R$2:$R$745,'Contrato Flexível Percentual'!$C$2:$C$745,'Contrato Flexível Prioridade'!F910,'Contrato Flexível Percentual'!$D$2:$D$745,'Contrato Flexível Prioridade'!G910)+SUMIFS('Contrato Firme'!N$2:N$745,'Contrato Firme'!$C$2:$C$745,'Contrato Flexível Prioridade'!F910,'Contrato Flexível Percentual'!$D$2:$D$745,'Contrato Flexível Prioridade'!G910)+'Tela de entrada'!$O$13+'Tela de entrada'!$S$13</f>
        <v>11.933706005264455</v>
      </c>
      <c r="M910" s="1">
        <f t="shared" si="95"/>
        <v>8.0662939947355454</v>
      </c>
      <c r="N910" s="1">
        <f>IF(D910=1,'Tela de entrada'!$O$14-'Tela de entrada'!$O$13,'Tela de entrada'!$S$14-'Tela de entrada'!$S$13)</f>
        <v>10</v>
      </c>
      <c r="O910" s="1">
        <f t="shared" si="96"/>
        <v>0</v>
      </c>
      <c r="P910" s="1">
        <f t="shared" si="97"/>
        <v>0</v>
      </c>
      <c r="Q910" s="1">
        <f>IF(D910=1,'Tela de entrada'!$O$13+P910,'Tela de entrada'!$S$13+P910)</f>
        <v>0</v>
      </c>
    </row>
    <row r="911" spans="1:17" x14ac:dyDescent="0.25">
      <c r="A911" t="str">
        <f t="shared" si="92"/>
        <v>Contrato 2</v>
      </c>
      <c r="B911" t="str">
        <f t="shared" si="93"/>
        <v>Contrato 2166</v>
      </c>
      <c r="C911">
        <v>1</v>
      </c>
      <c r="D911">
        <v>2</v>
      </c>
      <c r="E911">
        <f>IF(AND(A911='Tela de entrada'!$R$12,'Tela de entrada'!$S$15=1),1,IF(AND(A911='Tela de entrada'!$R$12,'Tela de entrada'!$S$15="",'Tela de entrada'!$O$15=2),1,IF(AND('Tela de entrada'!$R$12='Contrato Flexível Prioridade'!A911,'Tela de entrada'!$S$15="",'Tela de entrada'!$O$15=""),2,IF(AND(A911='Tela de entrada'!$N$12,'Tela de entrada'!$O$15=1),1,IF(AND('Tela de entrada'!$N$12='Contrato Flexível Prioridade'!A911,'Tela de entrada'!$O$15=2),2,IF(AND('Tela de entrada'!$N$12='Contrato Flexível Prioridade'!A911,'Tela de entrada'!$O$15="",'Tela de entrada'!$S$15&lt;&gt;1),1,IF(AND('Tela de entrada'!$N$12='Contrato Flexível Prioridade'!A911,'Tela de entrada'!$S$15=""),1,2)))))))</f>
        <v>2</v>
      </c>
      <c r="F911">
        <v>1</v>
      </c>
      <c r="G911">
        <v>166</v>
      </c>
      <c r="H911">
        <v>1</v>
      </c>
      <c r="I911" s="1">
        <f>INDEX('Tela de entrada'!$C$20:$C$763,MATCH(G911,'Tela de entrada'!$B$20:$B$763,0),1)</f>
        <v>13</v>
      </c>
      <c r="J911">
        <v>0</v>
      </c>
      <c r="K911">
        <f t="shared" si="94"/>
        <v>13</v>
      </c>
      <c r="L911" s="1">
        <f>SUMIFS('Contrato Flexível Percentual'!$R$2:$R$745,'Contrato Flexível Percentual'!$C$2:$C$745,'Contrato Flexível Prioridade'!F911,'Contrato Flexível Percentual'!$D$2:$D$745,'Contrato Flexível Prioridade'!G911)+SUMIFS('Contrato Firme'!N$2:N$745,'Contrato Firme'!$C$2:$C$745,'Contrato Flexível Prioridade'!F911,'Contrato Flexível Percentual'!$D$2:$D$745,'Contrato Flexível Prioridade'!G911)+'Tela de entrada'!$O$13+'Tela de entrada'!$S$13</f>
        <v>8.0997602959666555</v>
      </c>
      <c r="M911" s="1">
        <f t="shared" si="95"/>
        <v>4.9002397040333445</v>
      </c>
      <c r="N911" s="1">
        <f>IF(D911=1,'Tela de entrada'!$O$14-'Tela de entrada'!$O$13,'Tela de entrada'!$S$14-'Tela de entrada'!$S$13)</f>
        <v>10</v>
      </c>
      <c r="O911" s="1">
        <f t="shared" si="96"/>
        <v>0</v>
      </c>
      <c r="P911" s="1">
        <f t="shared" si="97"/>
        <v>0</v>
      </c>
      <c r="Q911" s="1">
        <f>IF(D911=1,'Tela de entrada'!$O$13+P911,'Tela de entrada'!$S$13+P911)</f>
        <v>0</v>
      </c>
    </row>
    <row r="912" spans="1:17" x14ac:dyDescent="0.25">
      <c r="A912" t="str">
        <f t="shared" si="92"/>
        <v>Contrato 2</v>
      </c>
      <c r="B912" t="str">
        <f t="shared" si="93"/>
        <v>Contrato 2167</v>
      </c>
      <c r="C912">
        <v>1</v>
      </c>
      <c r="D912">
        <v>2</v>
      </c>
      <c r="E912">
        <f>IF(AND(A912='Tela de entrada'!$R$12,'Tela de entrada'!$S$15=1),1,IF(AND(A912='Tela de entrada'!$R$12,'Tela de entrada'!$S$15="",'Tela de entrada'!$O$15=2),1,IF(AND('Tela de entrada'!$R$12='Contrato Flexível Prioridade'!A912,'Tela de entrada'!$S$15="",'Tela de entrada'!$O$15=""),2,IF(AND(A912='Tela de entrada'!$N$12,'Tela de entrada'!$O$15=1),1,IF(AND('Tela de entrada'!$N$12='Contrato Flexível Prioridade'!A912,'Tela de entrada'!$O$15=2),2,IF(AND('Tela de entrada'!$N$12='Contrato Flexível Prioridade'!A912,'Tela de entrada'!$O$15="",'Tela de entrada'!$S$15&lt;&gt;1),1,IF(AND('Tela de entrada'!$N$12='Contrato Flexível Prioridade'!A912,'Tela de entrada'!$S$15=""),1,2)))))))</f>
        <v>2</v>
      </c>
      <c r="F912">
        <v>1</v>
      </c>
      <c r="G912">
        <v>167</v>
      </c>
      <c r="H912">
        <v>1</v>
      </c>
      <c r="I912" s="1">
        <f>INDEX('Tela de entrada'!$C$20:$C$763,MATCH(G912,'Tela de entrada'!$B$20:$B$763,0),1)</f>
        <v>14</v>
      </c>
      <c r="J912">
        <v>0</v>
      </c>
      <c r="K912">
        <f t="shared" si="94"/>
        <v>14</v>
      </c>
      <c r="L912" s="1">
        <f>SUMIFS('Contrato Flexível Percentual'!$R$2:$R$745,'Contrato Flexível Percentual'!$C$2:$C$745,'Contrato Flexível Prioridade'!F912,'Contrato Flexível Percentual'!$D$2:$D$745,'Contrato Flexível Prioridade'!G912)+SUMIFS('Contrato Firme'!N$2:N$745,'Contrato Firme'!$C$2:$C$745,'Contrato Flexível Prioridade'!F912,'Contrato Flexível Percentual'!$D$2:$D$745,'Contrato Flexível Prioridade'!G912)+'Tela de entrada'!$O$13+'Tela de entrada'!$S$13</f>
        <v>8.6474668258663421</v>
      </c>
      <c r="M912" s="1">
        <f t="shared" si="95"/>
        <v>5.3525331741336579</v>
      </c>
      <c r="N912" s="1">
        <f>IF(D912=1,'Tela de entrada'!$O$14-'Tela de entrada'!$O$13,'Tela de entrada'!$S$14-'Tela de entrada'!$S$13)</f>
        <v>10</v>
      </c>
      <c r="O912" s="1">
        <f t="shared" si="96"/>
        <v>0</v>
      </c>
      <c r="P912" s="1">
        <f t="shared" si="97"/>
        <v>0</v>
      </c>
      <c r="Q912" s="1">
        <f>IF(D912=1,'Tela de entrada'!$O$13+P912,'Tela de entrada'!$S$13+P912)</f>
        <v>0</v>
      </c>
    </row>
    <row r="913" spans="1:17" x14ac:dyDescent="0.25">
      <c r="A913" t="str">
        <f t="shared" si="92"/>
        <v>Contrato 2</v>
      </c>
      <c r="B913" t="str">
        <f t="shared" si="93"/>
        <v>Contrato 2168</v>
      </c>
      <c r="C913">
        <v>1</v>
      </c>
      <c r="D913">
        <v>2</v>
      </c>
      <c r="E913">
        <f>IF(AND(A913='Tela de entrada'!$R$12,'Tela de entrada'!$S$15=1),1,IF(AND(A913='Tela de entrada'!$R$12,'Tela de entrada'!$S$15="",'Tela de entrada'!$O$15=2),1,IF(AND('Tela de entrada'!$R$12='Contrato Flexível Prioridade'!A913,'Tela de entrada'!$S$15="",'Tela de entrada'!$O$15=""),2,IF(AND(A913='Tela de entrada'!$N$12,'Tela de entrada'!$O$15=1),1,IF(AND('Tela de entrada'!$N$12='Contrato Flexível Prioridade'!A913,'Tela de entrada'!$O$15=2),2,IF(AND('Tela de entrada'!$N$12='Contrato Flexível Prioridade'!A913,'Tela de entrada'!$O$15="",'Tela de entrada'!$S$15&lt;&gt;1),1,IF(AND('Tela de entrada'!$N$12='Contrato Flexível Prioridade'!A913,'Tela de entrada'!$S$15=""),1,2)))))))</f>
        <v>2</v>
      </c>
      <c r="F913">
        <v>1</v>
      </c>
      <c r="G913">
        <v>168</v>
      </c>
      <c r="H913">
        <v>1</v>
      </c>
      <c r="I913" s="1">
        <f>INDEX('Tela de entrada'!$C$20:$C$763,MATCH(G913,'Tela de entrada'!$B$20:$B$763,0),1)</f>
        <v>13</v>
      </c>
      <c r="J913">
        <v>0</v>
      </c>
      <c r="K913">
        <f t="shared" si="94"/>
        <v>13</v>
      </c>
      <c r="L913" s="1">
        <f>SUMIFS('Contrato Flexível Percentual'!$R$2:$R$745,'Contrato Flexível Percentual'!$C$2:$C$745,'Contrato Flexível Prioridade'!F913,'Contrato Flexível Percentual'!$D$2:$D$745,'Contrato Flexível Prioridade'!G913)+SUMIFS('Contrato Firme'!N$2:N$745,'Contrato Firme'!$C$2:$C$745,'Contrato Flexível Prioridade'!F913,'Contrato Flexível Percentual'!$D$2:$D$745,'Contrato Flexível Prioridade'!G913)+'Tela de entrada'!$O$13+'Tela de entrada'!$S$13</f>
        <v>8.0997602959666555</v>
      </c>
      <c r="M913" s="1">
        <f t="shared" si="95"/>
        <v>4.9002397040333445</v>
      </c>
      <c r="N913" s="1">
        <f>IF(D913=1,'Tela de entrada'!$O$14-'Tela de entrada'!$O$13,'Tela de entrada'!$S$14-'Tela de entrada'!$S$13)</f>
        <v>10</v>
      </c>
      <c r="O913" s="1">
        <f t="shared" si="96"/>
        <v>0</v>
      </c>
      <c r="P913" s="1">
        <f t="shared" si="97"/>
        <v>0</v>
      </c>
      <c r="Q913" s="1">
        <f>IF(D913=1,'Tela de entrada'!$O$13+P913,'Tela de entrada'!$S$13+P913)</f>
        <v>0</v>
      </c>
    </row>
    <row r="914" spans="1:17" x14ac:dyDescent="0.25">
      <c r="A914" t="str">
        <f t="shared" si="92"/>
        <v>Contrato 2</v>
      </c>
      <c r="B914" t="str">
        <f t="shared" si="93"/>
        <v>Contrato 2169</v>
      </c>
      <c r="C914">
        <v>1</v>
      </c>
      <c r="D914">
        <v>2</v>
      </c>
      <c r="E914">
        <f>IF(AND(A914='Tela de entrada'!$R$12,'Tela de entrada'!$S$15=1),1,IF(AND(A914='Tela de entrada'!$R$12,'Tela de entrada'!$S$15="",'Tela de entrada'!$O$15=2),1,IF(AND('Tela de entrada'!$R$12='Contrato Flexível Prioridade'!A914,'Tela de entrada'!$S$15="",'Tela de entrada'!$O$15=""),2,IF(AND(A914='Tela de entrada'!$N$12,'Tela de entrada'!$O$15=1),1,IF(AND('Tela de entrada'!$N$12='Contrato Flexível Prioridade'!A914,'Tela de entrada'!$O$15=2),2,IF(AND('Tela de entrada'!$N$12='Contrato Flexível Prioridade'!A914,'Tela de entrada'!$O$15="",'Tela de entrada'!$S$15&lt;&gt;1),1,IF(AND('Tela de entrada'!$N$12='Contrato Flexível Prioridade'!A914,'Tela de entrada'!$S$15=""),1,2)))))))</f>
        <v>2</v>
      </c>
      <c r="F914">
        <v>1</v>
      </c>
      <c r="G914">
        <v>169</v>
      </c>
      <c r="H914">
        <v>1</v>
      </c>
      <c r="I914" s="1">
        <f>INDEX('Tela de entrada'!$C$20:$C$763,MATCH(G914,'Tela de entrada'!$B$20:$B$763,0),1)</f>
        <v>43</v>
      </c>
      <c r="J914">
        <v>0</v>
      </c>
      <c r="K914">
        <f t="shared" si="94"/>
        <v>43</v>
      </c>
      <c r="L914" s="1">
        <f>SUMIFS('Contrato Flexível Percentual'!$R$2:$R$745,'Contrato Flexível Percentual'!$C$2:$C$745,'Contrato Flexível Prioridade'!F914,'Contrato Flexível Percentual'!$D$2:$D$745,'Contrato Flexível Prioridade'!G914)+SUMIFS('Contrato Firme'!N$2:N$745,'Contrato Firme'!$C$2:$C$745,'Contrato Flexível Prioridade'!F914,'Contrato Flexível Percentual'!$D$2:$D$745,'Contrato Flexível Prioridade'!G914)+'Tela de entrada'!$O$13+'Tela de entrada'!$S$13</f>
        <v>23.6</v>
      </c>
      <c r="M914" s="1">
        <f t="shared" si="95"/>
        <v>19.399999999999999</v>
      </c>
      <c r="N914" s="1">
        <f>IF(D914=1,'Tela de entrada'!$O$14-'Tela de entrada'!$O$13,'Tela de entrada'!$S$14-'Tela de entrada'!$S$13)</f>
        <v>10</v>
      </c>
      <c r="O914" s="1">
        <f t="shared" si="96"/>
        <v>4.3999999999999986</v>
      </c>
      <c r="P914" s="1">
        <f t="shared" si="97"/>
        <v>4.3999999999999986</v>
      </c>
      <c r="Q914" s="1">
        <f>IF(D914=1,'Tela de entrada'!$O$13+P914,'Tela de entrada'!$S$13+P914)</f>
        <v>4.3999999999999986</v>
      </c>
    </row>
    <row r="915" spans="1:17" x14ac:dyDescent="0.25">
      <c r="A915" t="str">
        <f t="shared" si="92"/>
        <v>Contrato 2</v>
      </c>
      <c r="B915" t="str">
        <f t="shared" si="93"/>
        <v>Contrato 2170</v>
      </c>
      <c r="C915">
        <v>1</v>
      </c>
      <c r="D915">
        <v>2</v>
      </c>
      <c r="E915">
        <f>IF(AND(A915='Tela de entrada'!$R$12,'Tela de entrada'!$S$15=1),1,IF(AND(A915='Tela de entrada'!$R$12,'Tela de entrada'!$S$15="",'Tela de entrada'!$O$15=2),1,IF(AND('Tela de entrada'!$R$12='Contrato Flexível Prioridade'!A915,'Tela de entrada'!$S$15="",'Tela de entrada'!$O$15=""),2,IF(AND(A915='Tela de entrada'!$N$12,'Tela de entrada'!$O$15=1),1,IF(AND('Tela de entrada'!$N$12='Contrato Flexível Prioridade'!A915,'Tela de entrada'!$O$15=2),2,IF(AND('Tela de entrada'!$N$12='Contrato Flexível Prioridade'!A915,'Tela de entrada'!$O$15="",'Tela de entrada'!$S$15&lt;&gt;1),1,IF(AND('Tela de entrada'!$N$12='Contrato Flexível Prioridade'!A915,'Tela de entrada'!$S$15=""),1,2)))))))</f>
        <v>2</v>
      </c>
      <c r="F915">
        <v>1</v>
      </c>
      <c r="G915">
        <v>170</v>
      </c>
      <c r="H915">
        <v>1</v>
      </c>
      <c r="I915" s="1">
        <f>INDEX('Tela de entrada'!$C$20:$C$763,MATCH(G915,'Tela de entrada'!$B$20:$B$763,0),1)</f>
        <v>20</v>
      </c>
      <c r="J915">
        <v>0</v>
      </c>
      <c r="K915">
        <f t="shared" si="94"/>
        <v>20</v>
      </c>
      <c r="L915" s="1">
        <f>SUMIFS('Contrato Flexível Percentual'!$R$2:$R$745,'Contrato Flexível Percentual'!$C$2:$C$745,'Contrato Flexível Prioridade'!F915,'Contrato Flexível Percentual'!$D$2:$D$745,'Contrato Flexível Prioridade'!G915)+SUMIFS('Contrato Firme'!N$2:N$745,'Contrato Firme'!$C$2:$C$745,'Contrato Flexível Prioridade'!F915,'Contrato Flexível Percentual'!$D$2:$D$745,'Contrato Flexível Prioridade'!G915)+'Tela de entrada'!$O$13+'Tela de entrada'!$S$13</f>
        <v>11.933706005264455</v>
      </c>
      <c r="M915" s="1">
        <f t="shared" si="95"/>
        <v>8.0662939947355454</v>
      </c>
      <c r="N915" s="1">
        <f>IF(D915=1,'Tela de entrada'!$O$14-'Tela de entrada'!$O$13,'Tela de entrada'!$S$14-'Tela de entrada'!$S$13)</f>
        <v>10</v>
      </c>
      <c r="O915" s="1">
        <f t="shared" si="96"/>
        <v>0</v>
      </c>
      <c r="P915" s="1">
        <f t="shared" si="97"/>
        <v>0</v>
      </c>
      <c r="Q915" s="1">
        <f>IF(D915=1,'Tela de entrada'!$O$13+P915,'Tela de entrada'!$S$13+P915)</f>
        <v>0</v>
      </c>
    </row>
    <row r="916" spans="1:17" x14ac:dyDescent="0.25">
      <c r="A916" t="str">
        <f t="shared" si="92"/>
        <v>Contrato 2</v>
      </c>
      <c r="B916" t="str">
        <f t="shared" si="93"/>
        <v>Contrato 2171</v>
      </c>
      <c r="C916">
        <v>1</v>
      </c>
      <c r="D916">
        <v>2</v>
      </c>
      <c r="E916">
        <f>IF(AND(A916='Tela de entrada'!$R$12,'Tela de entrada'!$S$15=1),1,IF(AND(A916='Tela de entrada'!$R$12,'Tela de entrada'!$S$15="",'Tela de entrada'!$O$15=2),1,IF(AND('Tela de entrada'!$R$12='Contrato Flexível Prioridade'!A916,'Tela de entrada'!$S$15="",'Tela de entrada'!$O$15=""),2,IF(AND(A916='Tela de entrada'!$N$12,'Tela de entrada'!$O$15=1),1,IF(AND('Tela de entrada'!$N$12='Contrato Flexível Prioridade'!A916,'Tela de entrada'!$O$15=2),2,IF(AND('Tela de entrada'!$N$12='Contrato Flexível Prioridade'!A916,'Tela de entrada'!$O$15="",'Tela de entrada'!$S$15&lt;&gt;1),1,IF(AND('Tela de entrada'!$N$12='Contrato Flexível Prioridade'!A916,'Tela de entrada'!$S$15=""),1,2)))))))</f>
        <v>2</v>
      </c>
      <c r="F916">
        <v>1</v>
      </c>
      <c r="G916">
        <v>171</v>
      </c>
      <c r="H916">
        <v>1</v>
      </c>
      <c r="I916" s="1">
        <f>INDEX('Tela de entrada'!$C$20:$C$763,MATCH(G916,'Tela de entrada'!$B$20:$B$763,0),1)</f>
        <v>13</v>
      </c>
      <c r="J916">
        <v>0</v>
      </c>
      <c r="K916">
        <f t="shared" si="94"/>
        <v>13</v>
      </c>
      <c r="L916" s="1">
        <f>SUMIFS('Contrato Flexível Percentual'!$R$2:$R$745,'Contrato Flexível Percentual'!$C$2:$C$745,'Contrato Flexível Prioridade'!F916,'Contrato Flexível Percentual'!$D$2:$D$745,'Contrato Flexível Prioridade'!G916)+SUMIFS('Contrato Firme'!N$2:N$745,'Contrato Firme'!$C$2:$C$745,'Contrato Flexível Prioridade'!F916,'Contrato Flexível Percentual'!$D$2:$D$745,'Contrato Flexível Prioridade'!G916)+'Tela de entrada'!$O$13+'Tela de entrada'!$S$13</f>
        <v>8.0997602959666555</v>
      </c>
      <c r="M916" s="1">
        <f t="shared" si="95"/>
        <v>4.9002397040333445</v>
      </c>
      <c r="N916" s="1">
        <f>IF(D916=1,'Tela de entrada'!$O$14-'Tela de entrada'!$O$13,'Tela de entrada'!$S$14-'Tela de entrada'!$S$13)</f>
        <v>10</v>
      </c>
      <c r="O916" s="1">
        <f t="shared" si="96"/>
        <v>0</v>
      </c>
      <c r="P916" s="1">
        <f t="shared" si="97"/>
        <v>0</v>
      </c>
      <c r="Q916" s="1">
        <f>IF(D916=1,'Tela de entrada'!$O$13+P916,'Tela de entrada'!$S$13+P916)</f>
        <v>0</v>
      </c>
    </row>
    <row r="917" spans="1:17" x14ac:dyDescent="0.25">
      <c r="A917" t="str">
        <f t="shared" si="92"/>
        <v>Contrato 2</v>
      </c>
      <c r="B917" t="str">
        <f t="shared" si="93"/>
        <v>Contrato 2172</v>
      </c>
      <c r="C917">
        <v>1</v>
      </c>
      <c r="D917">
        <v>2</v>
      </c>
      <c r="E917">
        <f>IF(AND(A917='Tela de entrada'!$R$12,'Tela de entrada'!$S$15=1),1,IF(AND(A917='Tela de entrada'!$R$12,'Tela de entrada'!$S$15="",'Tela de entrada'!$O$15=2),1,IF(AND('Tela de entrada'!$R$12='Contrato Flexível Prioridade'!A917,'Tela de entrada'!$S$15="",'Tela de entrada'!$O$15=""),2,IF(AND(A917='Tela de entrada'!$N$12,'Tela de entrada'!$O$15=1),1,IF(AND('Tela de entrada'!$N$12='Contrato Flexível Prioridade'!A917,'Tela de entrada'!$O$15=2),2,IF(AND('Tela de entrada'!$N$12='Contrato Flexível Prioridade'!A917,'Tela de entrada'!$O$15="",'Tela de entrada'!$S$15&lt;&gt;1),1,IF(AND('Tela de entrada'!$N$12='Contrato Flexível Prioridade'!A917,'Tela de entrada'!$S$15=""),1,2)))))))</f>
        <v>2</v>
      </c>
      <c r="F917">
        <v>1</v>
      </c>
      <c r="G917">
        <v>172</v>
      </c>
      <c r="H917">
        <v>1</v>
      </c>
      <c r="I917" s="1">
        <f>INDEX('Tela de entrada'!$C$20:$C$763,MATCH(G917,'Tela de entrada'!$B$20:$B$763,0),1)</f>
        <v>18</v>
      </c>
      <c r="J917">
        <v>0</v>
      </c>
      <c r="K917">
        <f t="shared" si="94"/>
        <v>18</v>
      </c>
      <c r="L917" s="1">
        <f>SUMIFS('Contrato Flexível Percentual'!$R$2:$R$745,'Contrato Flexível Percentual'!$C$2:$C$745,'Contrato Flexível Prioridade'!F917,'Contrato Flexível Percentual'!$D$2:$D$745,'Contrato Flexível Prioridade'!G917)+SUMIFS('Contrato Firme'!N$2:N$745,'Contrato Firme'!$C$2:$C$745,'Contrato Flexível Prioridade'!F917,'Contrato Flexível Percentual'!$D$2:$D$745,'Contrato Flexível Prioridade'!G917)+'Tela de entrada'!$O$13+'Tela de entrada'!$S$13</f>
        <v>10.838292945465083</v>
      </c>
      <c r="M917" s="1">
        <f t="shared" si="95"/>
        <v>7.1617070545349168</v>
      </c>
      <c r="N917" s="1">
        <f>IF(D917=1,'Tela de entrada'!$O$14-'Tela de entrada'!$O$13,'Tela de entrada'!$S$14-'Tela de entrada'!$S$13)</f>
        <v>10</v>
      </c>
      <c r="O917" s="1">
        <f t="shared" si="96"/>
        <v>0</v>
      </c>
      <c r="P917" s="1">
        <f t="shared" si="97"/>
        <v>0</v>
      </c>
      <c r="Q917" s="1">
        <f>IF(D917=1,'Tela de entrada'!$O$13+P917,'Tela de entrada'!$S$13+P917)</f>
        <v>0</v>
      </c>
    </row>
    <row r="918" spans="1:17" x14ac:dyDescent="0.25">
      <c r="A918" t="str">
        <f t="shared" si="92"/>
        <v>Contrato 2</v>
      </c>
      <c r="B918" t="str">
        <f t="shared" si="93"/>
        <v>Contrato 2173</v>
      </c>
      <c r="C918">
        <v>1</v>
      </c>
      <c r="D918">
        <v>2</v>
      </c>
      <c r="E918">
        <f>IF(AND(A918='Tela de entrada'!$R$12,'Tela de entrada'!$S$15=1),1,IF(AND(A918='Tela de entrada'!$R$12,'Tela de entrada'!$S$15="",'Tela de entrada'!$O$15=2),1,IF(AND('Tela de entrada'!$R$12='Contrato Flexível Prioridade'!A918,'Tela de entrada'!$S$15="",'Tela de entrada'!$O$15=""),2,IF(AND(A918='Tela de entrada'!$N$12,'Tela de entrada'!$O$15=1),1,IF(AND('Tela de entrada'!$N$12='Contrato Flexível Prioridade'!A918,'Tela de entrada'!$O$15=2),2,IF(AND('Tela de entrada'!$N$12='Contrato Flexível Prioridade'!A918,'Tela de entrada'!$O$15="",'Tela de entrada'!$S$15&lt;&gt;1),1,IF(AND('Tela de entrada'!$N$12='Contrato Flexível Prioridade'!A918,'Tela de entrada'!$S$15=""),1,2)))))))</f>
        <v>2</v>
      </c>
      <c r="F918">
        <v>1</v>
      </c>
      <c r="G918">
        <v>173</v>
      </c>
      <c r="H918">
        <v>1</v>
      </c>
      <c r="I918" s="1">
        <f>INDEX('Tela de entrada'!$C$20:$C$763,MATCH(G918,'Tela de entrada'!$B$20:$B$763,0),1)</f>
        <v>46</v>
      </c>
      <c r="J918">
        <v>0</v>
      </c>
      <c r="K918">
        <f t="shared" si="94"/>
        <v>46</v>
      </c>
      <c r="L918" s="1">
        <f>SUMIFS('Contrato Flexível Percentual'!$R$2:$R$745,'Contrato Flexível Percentual'!$C$2:$C$745,'Contrato Flexível Prioridade'!F918,'Contrato Flexível Percentual'!$D$2:$D$745,'Contrato Flexível Prioridade'!G918)+SUMIFS('Contrato Firme'!N$2:N$745,'Contrato Firme'!$C$2:$C$745,'Contrato Flexível Prioridade'!F918,'Contrato Flexível Percentual'!$D$2:$D$745,'Contrato Flexível Prioridade'!G918)+'Tela de entrada'!$O$13+'Tela de entrada'!$S$13</f>
        <v>24.2</v>
      </c>
      <c r="M918" s="1">
        <f t="shared" si="95"/>
        <v>21.8</v>
      </c>
      <c r="N918" s="1">
        <f>IF(D918=1,'Tela de entrada'!$O$14-'Tela de entrada'!$O$13,'Tela de entrada'!$S$14-'Tela de entrada'!$S$13)</f>
        <v>10</v>
      </c>
      <c r="O918" s="1">
        <f t="shared" si="96"/>
        <v>6.8000000000000007</v>
      </c>
      <c r="P918" s="1">
        <f t="shared" si="97"/>
        <v>6.8000000000000007</v>
      </c>
      <c r="Q918" s="1">
        <f>IF(D918=1,'Tela de entrada'!$O$13+P918,'Tela de entrada'!$S$13+P918)</f>
        <v>6.8000000000000007</v>
      </c>
    </row>
    <row r="919" spans="1:17" x14ac:dyDescent="0.25">
      <c r="A919" t="str">
        <f t="shared" si="92"/>
        <v>Contrato 2</v>
      </c>
      <c r="B919" t="str">
        <f t="shared" si="93"/>
        <v>Contrato 2174</v>
      </c>
      <c r="C919">
        <v>1</v>
      </c>
      <c r="D919">
        <v>2</v>
      </c>
      <c r="E919">
        <f>IF(AND(A919='Tela de entrada'!$R$12,'Tela de entrada'!$S$15=1),1,IF(AND(A919='Tela de entrada'!$R$12,'Tela de entrada'!$S$15="",'Tela de entrada'!$O$15=2),1,IF(AND('Tela de entrada'!$R$12='Contrato Flexível Prioridade'!A919,'Tela de entrada'!$S$15="",'Tela de entrada'!$O$15=""),2,IF(AND(A919='Tela de entrada'!$N$12,'Tela de entrada'!$O$15=1),1,IF(AND('Tela de entrada'!$N$12='Contrato Flexível Prioridade'!A919,'Tela de entrada'!$O$15=2),2,IF(AND('Tela de entrada'!$N$12='Contrato Flexível Prioridade'!A919,'Tela de entrada'!$O$15="",'Tela de entrada'!$S$15&lt;&gt;1),1,IF(AND('Tela de entrada'!$N$12='Contrato Flexível Prioridade'!A919,'Tela de entrada'!$S$15=""),1,2)))))))</f>
        <v>2</v>
      </c>
      <c r="F919">
        <v>1</v>
      </c>
      <c r="G919">
        <v>174</v>
      </c>
      <c r="H919">
        <v>1</v>
      </c>
      <c r="I919" s="1">
        <f>INDEX('Tela de entrada'!$C$20:$C$763,MATCH(G919,'Tela de entrada'!$B$20:$B$763,0),1)</f>
        <v>49</v>
      </c>
      <c r="J919">
        <v>0</v>
      </c>
      <c r="K919">
        <f t="shared" si="94"/>
        <v>49</v>
      </c>
      <c r="L919" s="1">
        <f>SUMIFS('Contrato Flexível Percentual'!$R$2:$R$745,'Contrato Flexível Percentual'!$C$2:$C$745,'Contrato Flexível Prioridade'!F919,'Contrato Flexível Percentual'!$D$2:$D$745,'Contrato Flexível Prioridade'!G919)+SUMIFS('Contrato Firme'!N$2:N$745,'Contrato Firme'!$C$2:$C$745,'Contrato Flexível Prioridade'!F919,'Contrato Flexível Percentual'!$D$2:$D$745,'Contrato Flexível Prioridade'!G919)+'Tela de entrada'!$O$13+'Tela de entrada'!$S$13</f>
        <v>24.799999999999997</v>
      </c>
      <c r="M919" s="1">
        <f t="shared" si="95"/>
        <v>24.200000000000003</v>
      </c>
      <c r="N919" s="1">
        <f>IF(D919=1,'Tela de entrada'!$O$14-'Tela de entrada'!$O$13,'Tela de entrada'!$S$14-'Tela de entrada'!$S$13)</f>
        <v>10</v>
      </c>
      <c r="O919" s="1">
        <f t="shared" si="96"/>
        <v>9.2000000000000028</v>
      </c>
      <c r="P919" s="1">
        <f t="shared" si="97"/>
        <v>9.2000000000000028</v>
      </c>
      <c r="Q919" s="1">
        <f>IF(D919=1,'Tela de entrada'!$O$13+P919,'Tela de entrada'!$S$13+P919)</f>
        <v>9.2000000000000028</v>
      </c>
    </row>
    <row r="920" spans="1:17" x14ac:dyDescent="0.25">
      <c r="A920" t="str">
        <f t="shared" si="92"/>
        <v>Contrato 2</v>
      </c>
      <c r="B920" t="str">
        <f t="shared" si="93"/>
        <v>Contrato 2175</v>
      </c>
      <c r="C920">
        <v>1</v>
      </c>
      <c r="D920">
        <v>2</v>
      </c>
      <c r="E920">
        <f>IF(AND(A920='Tela de entrada'!$R$12,'Tela de entrada'!$S$15=1),1,IF(AND(A920='Tela de entrada'!$R$12,'Tela de entrada'!$S$15="",'Tela de entrada'!$O$15=2),1,IF(AND('Tela de entrada'!$R$12='Contrato Flexível Prioridade'!A920,'Tela de entrada'!$S$15="",'Tela de entrada'!$O$15=""),2,IF(AND(A920='Tela de entrada'!$N$12,'Tela de entrada'!$O$15=1),1,IF(AND('Tela de entrada'!$N$12='Contrato Flexível Prioridade'!A920,'Tela de entrada'!$O$15=2),2,IF(AND('Tela de entrada'!$N$12='Contrato Flexível Prioridade'!A920,'Tela de entrada'!$O$15="",'Tela de entrada'!$S$15&lt;&gt;1),1,IF(AND('Tela de entrada'!$N$12='Contrato Flexível Prioridade'!A920,'Tela de entrada'!$S$15=""),1,2)))))))</f>
        <v>2</v>
      </c>
      <c r="F920">
        <v>1</v>
      </c>
      <c r="G920">
        <v>175</v>
      </c>
      <c r="H920">
        <v>1</v>
      </c>
      <c r="I920" s="1">
        <f>INDEX('Tela de entrada'!$C$20:$C$763,MATCH(G920,'Tela de entrada'!$B$20:$B$763,0),1)</f>
        <v>18</v>
      </c>
      <c r="J920">
        <v>0</v>
      </c>
      <c r="K920">
        <f t="shared" si="94"/>
        <v>18</v>
      </c>
      <c r="L920" s="1">
        <f>SUMIFS('Contrato Flexível Percentual'!$R$2:$R$745,'Contrato Flexível Percentual'!$C$2:$C$745,'Contrato Flexível Prioridade'!F920,'Contrato Flexível Percentual'!$D$2:$D$745,'Contrato Flexível Prioridade'!G920)+SUMIFS('Contrato Firme'!N$2:N$745,'Contrato Firme'!$C$2:$C$745,'Contrato Flexível Prioridade'!F920,'Contrato Flexível Percentual'!$D$2:$D$745,'Contrato Flexível Prioridade'!G920)+'Tela de entrada'!$O$13+'Tela de entrada'!$S$13</f>
        <v>10.838292945465083</v>
      </c>
      <c r="M920" s="1">
        <f t="shared" si="95"/>
        <v>7.1617070545349168</v>
      </c>
      <c r="N920" s="1">
        <f>IF(D920=1,'Tela de entrada'!$O$14-'Tela de entrada'!$O$13,'Tela de entrada'!$S$14-'Tela de entrada'!$S$13)</f>
        <v>10</v>
      </c>
      <c r="O920" s="1">
        <f t="shared" si="96"/>
        <v>0</v>
      </c>
      <c r="P920" s="1">
        <f t="shared" si="97"/>
        <v>0</v>
      </c>
      <c r="Q920" s="1">
        <f>IF(D920=1,'Tela de entrada'!$O$13+P920,'Tela de entrada'!$S$13+P920)</f>
        <v>0</v>
      </c>
    </row>
    <row r="921" spans="1:17" x14ac:dyDescent="0.25">
      <c r="A921" t="str">
        <f t="shared" si="92"/>
        <v>Contrato 2</v>
      </c>
      <c r="B921" t="str">
        <f t="shared" si="93"/>
        <v>Contrato 2176</v>
      </c>
      <c r="C921">
        <v>1</v>
      </c>
      <c r="D921">
        <v>2</v>
      </c>
      <c r="E921">
        <f>IF(AND(A921='Tela de entrada'!$R$12,'Tela de entrada'!$S$15=1),1,IF(AND(A921='Tela de entrada'!$R$12,'Tela de entrada'!$S$15="",'Tela de entrada'!$O$15=2),1,IF(AND('Tela de entrada'!$R$12='Contrato Flexível Prioridade'!A921,'Tela de entrada'!$S$15="",'Tela de entrada'!$O$15=""),2,IF(AND(A921='Tela de entrada'!$N$12,'Tela de entrada'!$O$15=1),1,IF(AND('Tela de entrada'!$N$12='Contrato Flexível Prioridade'!A921,'Tela de entrada'!$O$15=2),2,IF(AND('Tela de entrada'!$N$12='Contrato Flexível Prioridade'!A921,'Tela de entrada'!$O$15="",'Tela de entrada'!$S$15&lt;&gt;1),1,IF(AND('Tela de entrada'!$N$12='Contrato Flexível Prioridade'!A921,'Tela de entrada'!$S$15=""),1,2)))))))</f>
        <v>2</v>
      </c>
      <c r="F921">
        <v>1</v>
      </c>
      <c r="G921">
        <v>176</v>
      </c>
      <c r="H921">
        <v>1</v>
      </c>
      <c r="I921" s="1">
        <f>INDEX('Tela de entrada'!$C$20:$C$763,MATCH(G921,'Tela de entrada'!$B$20:$B$763,0),1)</f>
        <v>18</v>
      </c>
      <c r="J921">
        <v>0</v>
      </c>
      <c r="K921">
        <f t="shared" si="94"/>
        <v>18</v>
      </c>
      <c r="L921" s="1">
        <f>SUMIFS('Contrato Flexível Percentual'!$R$2:$R$745,'Contrato Flexível Percentual'!$C$2:$C$745,'Contrato Flexível Prioridade'!F921,'Contrato Flexível Percentual'!$D$2:$D$745,'Contrato Flexível Prioridade'!G921)+SUMIFS('Contrato Firme'!N$2:N$745,'Contrato Firme'!$C$2:$C$745,'Contrato Flexível Prioridade'!F921,'Contrato Flexível Percentual'!$D$2:$D$745,'Contrato Flexível Prioridade'!G921)+'Tela de entrada'!$O$13+'Tela de entrada'!$S$13</f>
        <v>10.838292945465083</v>
      </c>
      <c r="M921" s="1">
        <f t="shared" si="95"/>
        <v>7.1617070545349168</v>
      </c>
      <c r="N921" s="1">
        <f>IF(D921=1,'Tela de entrada'!$O$14-'Tela de entrada'!$O$13,'Tela de entrada'!$S$14-'Tela de entrada'!$S$13)</f>
        <v>10</v>
      </c>
      <c r="O921" s="1">
        <f t="shared" si="96"/>
        <v>0</v>
      </c>
      <c r="P921" s="1">
        <f t="shared" si="97"/>
        <v>0</v>
      </c>
      <c r="Q921" s="1">
        <f>IF(D921=1,'Tela de entrada'!$O$13+P921,'Tela de entrada'!$S$13+P921)</f>
        <v>0</v>
      </c>
    </row>
    <row r="922" spans="1:17" x14ac:dyDescent="0.25">
      <c r="A922" t="str">
        <f t="shared" si="92"/>
        <v>Contrato 2</v>
      </c>
      <c r="B922" t="str">
        <f t="shared" si="93"/>
        <v>Contrato 2177</v>
      </c>
      <c r="C922">
        <v>1</v>
      </c>
      <c r="D922">
        <v>2</v>
      </c>
      <c r="E922">
        <f>IF(AND(A922='Tela de entrada'!$R$12,'Tela de entrada'!$S$15=1),1,IF(AND(A922='Tela de entrada'!$R$12,'Tela de entrada'!$S$15="",'Tela de entrada'!$O$15=2),1,IF(AND('Tela de entrada'!$R$12='Contrato Flexível Prioridade'!A922,'Tela de entrada'!$S$15="",'Tela de entrada'!$O$15=""),2,IF(AND(A922='Tela de entrada'!$N$12,'Tela de entrada'!$O$15=1),1,IF(AND('Tela de entrada'!$N$12='Contrato Flexível Prioridade'!A922,'Tela de entrada'!$O$15=2),2,IF(AND('Tela de entrada'!$N$12='Contrato Flexível Prioridade'!A922,'Tela de entrada'!$O$15="",'Tela de entrada'!$S$15&lt;&gt;1),1,IF(AND('Tela de entrada'!$N$12='Contrato Flexível Prioridade'!A922,'Tela de entrada'!$S$15=""),1,2)))))))</f>
        <v>2</v>
      </c>
      <c r="F922">
        <v>1</v>
      </c>
      <c r="G922">
        <v>177</v>
      </c>
      <c r="H922">
        <v>1</v>
      </c>
      <c r="I922" s="1">
        <f>INDEX('Tela de entrada'!$C$20:$C$763,MATCH(G922,'Tela de entrada'!$B$20:$B$763,0),1)</f>
        <v>9</v>
      </c>
      <c r="J922">
        <v>0</v>
      </c>
      <c r="K922">
        <f t="shared" si="94"/>
        <v>9</v>
      </c>
      <c r="L922" s="1">
        <f>SUMIFS('Contrato Flexível Percentual'!$R$2:$R$745,'Contrato Flexível Percentual'!$C$2:$C$745,'Contrato Flexível Prioridade'!F922,'Contrato Flexível Percentual'!$D$2:$D$745,'Contrato Flexível Prioridade'!G922)+SUMIFS('Contrato Firme'!N$2:N$745,'Contrato Firme'!$C$2:$C$745,'Contrato Flexível Prioridade'!F922,'Contrato Flexível Percentual'!$D$2:$D$745,'Contrato Flexível Prioridade'!G922)+'Tela de entrada'!$O$13+'Tela de entrada'!$S$13</f>
        <v>5.9089341763679135</v>
      </c>
      <c r="M922" s="1">
        <f t="shared" si="95"/>
        <v>3.0910658236320865</v>
      </c>
      <c r="N922" s="1">
        <f>IF(D922=1,'Tela de entrada'!$O$14-'Tela de entrada'!$O$13,'Tela de entrada'!$S$14-'Tela de entrada'!$S$13)</f>
        <v>10</v>
      </c>
      <c r="O922" s="1">
        <f t="shared" si="96"/>
        <v>0</v>
      </c>
      <c r="P922" s="1">
        <f t="shared" si="97"/>
        <v>0</v>
      </c>
      <c r="Q922" s="1">
        <f>IF(D922=1,'Tela de entrada'!$O$13+P922,'Tela de entrada'!$S$13+P922)</f>
        <v>0</v>
      </c>
    </row>
    <row r="923" spans="1:17" x14ac:dyDescent="0.25">
      <c r="A923" t="str">
        <f t="shared" si="92"/>
        <v>Contrato 2</v>
      </c>
      <c r="B923" t="str">
        <f t="shared" si="93"/>
        <v>Contrato 2178</v>
      </c>
      <c r="C923">
        <v>1</v>
      </c>
      <c r="D923">
        <v>2</v>
      </c>
      <c r="E923">
        <f>IF(AND(A923='Tela de entrada'!$R$12,'Tela de entrada'!$S$15=1),1,IF(AND(A923='Tela de entrada'!$R$12,'Tela de entrada'!$S$15="",'Tela de entrada'!$O$15=2),1,IF(AND('Tela de entrada'!$R$12='Contrato Flexível Prioridade'!A923,'Tela de entrada'!$S$15="",'Tela de entrada'!$O$15=""),2,IF(AND(A923='Tela de entrada'!$N$12,'Tela de entrada'!$O$15=1),1,IF(AND('Tela de entrada'!$N$12='Contrato Flexível Prioridade'!A923,'Tela de entrada'!$O$15=2),2,IF(AND('Tela de entrada'!$N$12='Contrato Flexível Prioridade'!A923,'Tela de entrada'!$O$15="",'Tela de entrada'!$S$15&lt;&gt;1),1,IF(AND('Tela de entrada'!$N$12='Contrato Flexível Prioridade'!A923,'Tela de entrada'!$S$15=""),1,2)))))))</f>
        <v>2</v>
      </c>
      <c r="F923">
        <v>1</v>
      </c>
      <c r="G923">
        <v>178</v>
      </c>
      <c r="H923">
        <v>1</v>
      </c>
      <c r="I923" s="1">
        <f>INDEX('Tela de entrada'!$C$20:$C$763,MATCH(G923,'Tela de entrada'!$B$20:$B$763,0),1)</f>
        <v>14</v>
      </c>
      <c r="J923">
        <v>0</v>
      </c>
      <c r="K923">
        <f t="shared" si="94"/>
        <v>14</v>
      </c>
      <c r="L923" s="1">
        <f>SUMIFS('Contrato Flexível Percentual'!$R$2:$R$745,'Contrato Flexível Percentual'!$C$2:$C$745,'Contrato Flexível Prioridade'!F923,'Contrato Flexível Percentual'!$D$2:$D$745,'Contrato Flexível Prioridade'!G923)+SUMIFS('Contrato Firme'!N$2:N$745,'Contrato Firme'!$C$2:$C$745,'Contrato Flexível Prioridade'!F923,'Contrato Flexível Percentual'!$D$2:$D$745,'Contrato Flexível Prioridade'!G923)+'Tela de entrada'!$O$13+'Tela de entrada'!$S$13</f>
        <v>8.6474668258663421</v>
      </c>
      <c r="M923" s="1">
        <f t="shared" si="95"/>
        <v>5.3525331741336579</v>
      </c>
      <c r="N923" s="1">
        <f>IF(D923=1,'Tela de entrada'!$O$14-'Tela de entrada'!$O$13,'Tela de entrada'!$S$14-'Tela de entrada'!$S$13)</f>
        <v>10</v>
      </c>
      <c r="O923" s="1">
        <f t="shared" si="96"/>
        <v>0</v>
      </c>
      <c r="P923" s="1">
        <f t="shared" si="97"/>
        <v>0</v>
      </c>
      <c r="Q923" s="1">
        <f>IF(D923=1,'Tela de entrada'!$O$13+P923,'Tela de entrada'!$S$13+P923)</f>
        <v>0</v>
      </c>
    </row>
    <row r="924" spans="1:17" x14ac:dyDescent="0.25">
      <c r="A924" t="str">
        <f t="shared" si="92"/>
        <v>Contrato 2</v>
      </c>
      <c r="B924" t="str">
        <f t="shared" si="93"/>
        <v>Contrato 2179</v>
      </c>
      <c r="C924">
        <v>1</v>
      </c>
      <c r="D924">
        <v>2</v>
      </c>
      <c r="E924">
        <f>IF(AND(A924='Tela de entrada'!$R$12,'Tela de entrada'!$S$15=1),1,IF(AND(A924='Tela de entrada'!$R$12,'Tela de entrada'!$S$15="",'Tela de entrada'!$O$15=2),1,IF(AND('Tela de entrada'!$R$12='Contrato Flexível Prioridade'!A924,'Tela de entrada'!$S$15="",'Tela de entrada'!$O$15=""),2,IF(AND(A924='Tela de entrada'!$N$12,'Tela de entrada'!$O$15=1),1,IF(AND('Tela de entrada'!$N$12='Contrato Flexível Prioridade'!A924,'Tela de entrada'!$O$15=2),2,IF(AND('Tela de entrada'!$N$12='Contrato Flexível Prioridade'!A924,'Tela de entrada'!$O$15="",'Tela de entrada'!$S$15&lt;&gt;1),1,IF(AND('Tela de entrada'!$N$12='Contrato Flexível Prioridade'!A924,'Tela de entrada'!$S$15=""),1,2)))))))</f>
        <v>2</v>
      </c>
      <c r="F924">
        <v>1</v>
      </c>
      <c r="G924">
        <v>179</v>
      </c>
      <c r="H924">
        <v>1</v>
      </c>
      <c r="I924" s="1">
        <f>INDEX('Tela de entrada'!$C$20:$C$763,MATCH(G924,'Tela de entrada'!$B$20:$B$763,0),1)</f>
        <v>40</v>
      </c>
      <c r="J924">
        <v>0</v>
      </c>
      <c r="K924">
        <f t="shared" si="94"/>
        <v>40</v>
      </c>
      <c r="L924" s="1">
        <f>SUMIFS('Contrato Flexível Percentual'!$R$2:$R$745,'Contrato Flexível Percentual'!$C$2:$C$745,'Contrato Flexível Prioridade'!F924,'Contrato Flexível Percentual'!$D$2:$D$745,'Contrato Flexível Prioridade'!G924)+SUMIFS('Contrato Firme'!N$2:N$745,'Contrato Firme'!$C$2:$C$745,'Contrato Flexível Prioridade'!F924,'Contrato Flexível Percentual'!$D$2:$D$745,'Contrato Flexível Prioridade'!G924)+'Tela de entrada'!$O$13+'Tela de entrada'!$S$13</f>
        <v>22.887836603258165</v>
      </c>
      <c r="M924" s="1">
        <f t="shared" si="95"/>
        <v>17.112163396741835</v>
      </c>
      <c r="N924" s="1">
        <f>IF(D924=1,'Tela de entrada'!$O$14-'Tela de entrada'!$O$13,'Tela de entrada'!$S$14-'Tela de entrada'!$S$13)</f>
        <v>10</v>
      </c>
      <c r="O924" s="1">
        <f t="shared" si="96"/>
        <v>2.1121633967418347</v>
      </c>
      <c r="P924" s="1">
        <f t="shared" si="97"/>
        <v>2.1121633967418347</v>
      </c>
      <c r="Q924" s="1">
        <f>IF(D924=1,'Tela de entrada'!$O$13+P924,'Tela de entrada'!$S$13+P924)</f>
        <v>2.1121633967418347</v>
      </c>
    </row>
    <row r="925" spans="1:17" x14ac:dyDescent="0.25">
      <c r="A925" t="str">
        <f t="shared" si="92"/>
        <v>Contrato 2</v>
      </c>
      <c r="B925" t="str">
        <f t="shared" si="93"/>
        <v>Contrato 2180</v>
      </c>
      <c r="C925">
        <v>1</v>
      </c>
      <c r="D925">
        <v>2</v>
      </c>
      <c r="E925">
        <f>IF(AND(A925='Tela de entrada'!$R$12,'Tela de entrada'!$S$15=1),1,IF(AND(A925='Tela de entrada'!$R$12,'Tela de entrada'!$S$15="",'Tela de entrada'!$O$15=2),1,IF(AND('Tela de entrada'!$R$12='Contrato Flexível Prioridade'!A925,'Tela de entrada'!$S$15="",'Tela de entrada'!$O$15=""),2,IF(AND(A925='Tela de entrada'!$N$12,'Tela de entrada'!$O$15=1),1,IF(AND('Tela de entrada'!$N$12='Contrato Flexível Prioridade'!A925,'Tela de entrada'!$O$15=2),2,IF(AND('Tela de entrada'!$N$12='Contrato Flexível Prioridade'!A925,'Tela de entrada'!$O$15="",'Tela de entrada'!$S$15&lt;&gt;1),1,IF(AND('Tela de entrada'!$N$12='Contrato Flexível Prioridade'!A925,'Tela de entrada'!$S$15=""),1,2)))))))</f>
        <v>2</v>
      </c>
      <c r="F925">
        <v>1</v>
      </c>
      <c r="G925">
        <v>180</v>
      </c>
      <c r="H925">
        <v>1</v>
      </c>
      <c r="I925" s="1">
        <f>INDEX('Tela de entrada'!$C$20:$C$763,MATCH(G925,'Tela de entrada'!$B$20:$B$763,0),1)</f>
        <v>42</v>
      </c>
      <c r="J925">
        <v>0</v>
      </c>
      <c r="K925">
        <f t="shared" si="94"/>
        <v>42</v>
      </c>
      <c r="L925" s="1">
        <f>SUMIFS('Contrato Flexível Percentual'!$R$2:$R$745,'Contrato Flexível Percentual'!$C$2:$C$745,'Contrato Flexível Prioridade'!F925,'Contrato Flexível Percentual'!$D$2:$D$745,'Contrato Flexível Prioridade'!G925)+SUMIFS('Contrato Firme'!N$2:N$745,'Contrato Firme'!$C$2:$C$745,'Contrato Flexível Prioridade'!F925,'Contrato Flexível Percentual'!$D$2:$D$745,'Contrato Flexível Prioridade'!G925)+'Tela de entrada'!$O$13+'Tela de entrada'!$S$13</f>
        <v>23.4</v>
      </c>
      <c r="M925" s="1">
        <f t="shared" si="95"/>
        <v>18.600000000000001</v>
      </c>
      <c r="N925" s="1">
        <f>IF(D925=1,'Tela de entrada'!$O$14-'Tela de entrada'!$O$13,'Tela de entrada'!$S$14-'Tela de entrada'!$S$13)</f>
        <v>10</v>
      </c>
      <c r="O925" s="1">
        <f t="shared" si="96"/>
        <v>3.6000000000000014</v>
      </c>
      <c r="P925" s="1">
        <f t="shared" si="97"/>
        <v>3.6000000000000014</v>
      </c>
      <c r="Q925" s="1">
        <f>IF(D925=1,'Tela de entrada'!$O$13+P925,'Tela de entrada'!$S$13+P925)</f>
        <v>3.6000000000000014</v>
      </c>
    </row>
    <row r="926" spans="1:17" x14ac:dyDescent="0.25">
      <c r="A926" t="str">
        <f t="shared" si="92"/>
        <v>Contrato 2</v>
      </c>
      <c r="B926" t="str">
        <f t="shared" si="93"/>
        <v>Contrato 2181</v>
      </c>
      <c r="C926">
        <v>1</v>
      </c>
      <c r="D926">
        <v>2</v>
      </c>
      <c r="E926">
        <f>IF(AND(A926='Tela de entrada'!$R$12,'Tela de entrada'!$S$15=1),1,IF(AND(A926='Tela de entrada'!$R$12,'Tela de entrada'!$S$15="",'Tela de entrada'!$O$15=2),1,IF(AND('Tela de entrada'!$R$12='Contrato Flexível Prioridade'!A926,'Tela de entrada'!$S$15="",'Tela de entrada'!$O$15=""),2,IF(AND(A926='Tela de entrada'!$N$12,'Tela de entrada'!$O$15=1),1,IF(AND('Tela de entrada'!$N$12='Contrato Flexível Prioridade'!A926,'Tela de entrada'!$O$15=2),2,IF(AND('Tela de entrada'!$N$12='Contrato Flexível Prioridade'!A926,'Tela de entrada'!$O$15="",'Tela de entrada'!$S$15&lt;&gt;1),1,IF(AND('Tela de entrada'!$N$12='Contrato Flexível Prioridade'!A926,'Tela de entrada'!$S$15=""),1,2)))))))</f>
        <v>2</v>
      </c>
      <c r="F926">
        <v>1</v>
      </c>
      <c r="G926">
        <v>181</v>
      </c>
      <c r="H926">
        <v>1</v>
      </c>
      <c r="I926" s="1">
        <f>INDEX('Tela de entrada'!$C$20:$C$763,MATCH(G926,'Tela de entrada'!$B$20:$B$763,0),1)</f>
        <v>40</v>
      </c>
      <c r="J926">
        <v>0</v>
      </c>
      <c r="K926">
        <f t="shared" si="94"/>
        <v>40</v>
      </c>
      <c r="L926" s="1">
        <f>SUMIFS('Contrato Flexível Percentual'!$R$2:$R$745,'Contrato Flexível Percentual'!$C$2:$C$745,'Contrato Flexível Prioridade'!F926,'Contrato Flexível Percentual'!$D$2:$D$745,'Contrato Flexível Prioridade'!G926)+SUMIFS('Contrato Firme'!N$2:N$745,'Contrato Firme'!$C$2:$C$745,'Contrato Flexível Prioridade'!F926,'Contrato Flexível Percentual'!$D$2:$D$745,'Contrato Flexível Prioridade'!G926)+'Tela de entrada'!$O$13+'Tela de entrada'!$S$13</f>
        <v>22.887836603258165</v>
      </c>
      <c r="M926" s="1">
        <f t="shared" si="95"/>
        <v>17.112163396741835</v>
      </c>
      <c r="N926" s="1">
        <f>IF(D926=1,'Tela de entrada'!$O$14-'Tela de entrada'!$O$13,'Tela de entrada'!$S$14-'Tela de entrada'!$S$13)</f>
        <v>10</v>
      </c>
      <c r="O926" s="1">
        <f t="shared" si="96"/>
        <v>2.1121633967418347</v>
      </c>
      <c r="P926" s="1">
        <f t="shared" si="97"/>
        <v>2.1121633967418347</v>
      </c>
      <c r="Q926" s="1">
        <f>IF(D926=1,'Tela de entrada'!$O$13+P926,'Tela de entrada'!$S$13+P926)</f>
        <v>2.1121633967418347</v>
      </c>
    </row>
    <row r="927" spans="1:17" x14ac:dyDescent="0.25">
      <c r="A927" t="str">
        <f t="shared" si="92"/>
        <v>Contrato 2</v>
      </c>
      <c r="B927" t="str">
        <f t="shared" si="93"/>
        <v>Contrato 2182</v>
      </c>
      <c r="C927">
        <v>1</v>
      </c>
      <c r="D927">
        <v>2</v>
      </c>
      <c r="E927">
        <f>IF(AND(A927='Tela de entrada'!$R$12,'Tela de entrada'!$S$15=1),1,IF(AND(A927='Tela de entrada'!$R$12,'Tela de entrada'!$S$15="",'Tela de entrada'!$O$15=2),1,IF(AND('Tela de entrada'!$R$12='Contrato Flexível Prioridade'!A927,'Tela de entrada'!$S$15="",'Tela de entrada'!$O$15=""),2,IF(AND(A927='Tela de entrada'!$N$12,'Tela de entrada'!$O$15=1),1,IF(AND('Tela de entrada'!$N$12='Contrato Flexível Prioridade'!A927,'Tela de entrada'!$O$15=2),2,IF(AND('Tela de entrada'!$N$12='Contrato Flexível Prioridade'!A927,'Tela de entrada'!$O$15="",'Tela de entrada'!$S$15&lt;&gt;1),1,IF(AND('Tela de entrada'!$N$12='Contrato Flexível Prioridade'!A927,'Tela de entrada'!$S$15=""),1,2)))))))</f>
        <v>2</v>
      </c>
      <c r="F927">
        <v>1</v>
      </c>
      <c r="G927">
        <v>182</v>
      </c>
      <c r="H927">
        <v>1</v>
      </c>
      <c r="I927" s="1">
        <f>INDEX('Tela de entrada'!$C$20:$C$763,MATCH(G927,'Tela de entrada'!$B$20:$B$763,0),1)</f>
        <v>43</v>
      </c>
      <c r="J927">
        <v>0</v>
      </c>
      <c r="K927">
        <f t="shared" si="94"/>
        <v>43</v>
      </c>
      <c r="L927" s="1">
        <f>SUMIFS('Contrato Flexível Percentual'!$R$2:$R$745,'Contrato Flexível Percentual'!$C$2:$C$745,'Contrato Flexível Prioridade'!F927,'Contrato Flexível Percentual'!$D$2:$D$745,'Contrato Flexível Prioridade'!G927)+SUMIFS('Contrato Firme'!N$2:N$745,'Contrato Firme'!$C$2:$C$745,'Contrato Flexível Prioridade'!F927,'Contrato Flexível Percentual'!$D$2:$D$745,'Contrato Flexível Prioridade'!G927)+'Tela de entrada'!$O$13+'Tela de entrada'!$S$13</f>
        <v>23.6</v>
      </c>
      <c r="M927" s="1">
        <f t="shared" si="95"/>
        <v>19.399999999999999</v>
      </c>
      <c r="N927" s="1">
        <f>IF(D927=1,'Tela de entrada'!$O$14-'Tela de entrada'!$O$13,'Tela de entrada'!$S$14-'Tela de entrada'!$S$13)</f>
        <v>10</v>
      </c>
      <c r="O927" s="1">
        <f t="shared" si="96"/>
        <v>4.3999999999999986</v>
      </c>
      <c r="P927" s="1">
        <f t="shared" si="97"/>
        <v>4.3999999999999986</v>
      </c>
      <c r="Q927" s="1">
        <f>IF(D927=1,'Tela de entrada'!$O$13+P927,'Tela de entrada'!$S$13+P927)</f>
        <v>4.3999999999999986</v>
      </c>
    </row>
    <row r="928" spans="1:17" x14ac:dyDescent="0.25">
      <c r="A928" t="str">
        <f t="shared" si="92"/>
        <v>Contrato 2</v>
      </c>
      <c r="B928" t="str">
        <f t="shared" si="93"/>
        <v>Contrato 2183</v>
      </c>
      <c r="C928">
        <v>1</v>
      </c>
      <c r="D928">
        <v>2</v>
      </c>
      <c r="E928">
        <f>IF(AND(A928='Tela de entrada'!$R$12,'Tela de entrada'!$S$15=1),1,IF(AND(A928='Tela de entrada'!$R$12,'Tela de entrada'!$S$15="",'Tela de entrada'!$O$15=2),1,IF(AND('Tela de entrada'!$R$12='Contrato Flexível Prioridade'!A928,'Tela de entrada'!$S$15="",'Tela de entrada'!$O$15=""),2,IF(AND(A928='Tela de entrada'!$N$12,'Tela de entrada'!$O$15=1),1,IF(AND('Tela de entrada'!$N$12='Contrato Flexível Prioridade'!A928,'Tela de entrada'!$O$15=2),2,IF(AND('Tela de entrada'!$N$12='Contrato Flexível Prioridade'!A928,'Tela de entrada'!$O$15="",'Tela de entrada'!$S$15&lt;&gt;1),1,IF(AND('Tela de entrada'!$N$12='Contrato Flexível Prioridade'!A928,'Tela de entrada'!$S$15=""),1,2)))))))</f>
        <v>2</v>
      </c>
      <c r="F928">
        <v>1</v>
      </c>
      <c r="G928">
        <v>183</v>
      </c>
      <c r="H928">
        <v>1</v>
      </c>
      <c r="I928" s="1">
        <f>INDEX('Tela de entrada'!$C$20:$C$763,MATCH(G928,'Tela de entrada'!$B$20:$B$763,0),1)</f>
        <v>24</v>
      </c>
      <c r="J928">
        <v>0</v>
      </c>
      <c r="K928">
        <f t="shared" si="94"/>
        <v>24</v>
      </c>
      <c r="L928" s="1">
        <f>SUMIFS('Contrato Flexível Percentual'!$R$2:$R$745,'Contrato Flexível Percentual'!$C$2:$C$745,'Contrato Flexível Prioridade'!F928,'Contrato Flexível Percentual'!$D$2:$D$745,'Contrato Flexível Prioridade'!G928)+SUMIFS('Contrato Firme'!N$2:N$745,'Contrato Firme'!$C$2:$C$745,'Contrato Flexível Prioridade'!F928,'Contrato Flexível Percentual'!$D$2:$D$745,'Contrato Flexível Prioridade'!G928)+'Tela de entrada'!$O$13+'Tela de entrada'!$S$13</f>
        <v>14.124532124863197</v>
      </c>
      <c r="M928" s="1">
        <f t="shared" si="95"/>
        <v>9.8754678751368026</v>
      </c>
      <c r="N928" s="1">
        <f>IF(D928=1,'Tela de entrada'!$O$14-'Tela de entrada'!$O$13,'Tela de entrada'!$S$14-'Tela de entrada'!$S$13)</f>
        <v>10</v>
      </c>
      <c r="O928" s="1">
        <f t="shared" si="96"/>
        <v>0</v>
      </c>
      <c r="P928" s="1">
        <f t="shared" si="97"/>
        <v>0</v>
      </c>
      <c r="Q928" s="1">
        <f>IF(D928=1,'Tela de entrada'!$O$13+P928,'Tela de entrada'!$S$13+P928)</f>
        <v>0</v>
      </c>
    </row>
    <row r="929" spans="1:17" x14ac:dyDescent="0.25">
      <c r="A929" t="str">
        <f t="shared" si="92"/>
        <v>Contrato 2</v>
      </c>
      <c r="B929" t="str">
        <f t="shared" si="93"/>
        <v>Contrato 2184</v>
      </c>
      <c r="C929">
        <v>1</v>
      </c>
      <c r="D929">
        <v>2</v>
      </c>
      <c r="E929">
        <f>IF(AND(A929='Tela de entrada'!$R$12,'Tela de entrada'!$S$15=1),1,IF(AND(A929='Tela de entrada'!$R$12,'Tela de entrada'!$S$15="",'Tela de entrada'!$O$15=2),1,IF(AND('Tela de entrada'!$R$12='Contrato Flexível Prioridade'!A929,'Tela de entrada'!$S$15="",'Tela de entrada'!$O$15=""),2,IF(AND(A929='Tela de entrada'!$N$12,'Tela de entrada'!$O$15=1),1,IF(AND('Tela de entrada'!$N$12='Contrato Flexível Prioridade'!A929,'Tela de entrada'!$O$15=2),2,IF(AND('Tela de entrada'!$N$12='Contrato Flexível Prioridade'!A929,'Tela de entrada'!$O$15="",'Tela de entrada'!$S$15&lt;&gt;1),1,IF(AND('Tela de entrada'!$N$12='Contrato Flexível Prioridade'!A929,'Tela de entrada'!$S$15=""),1,2)))))))</f>
        <v>2</v>
      </c>
      <c r="F929">
        <v>1</v>
      </c>
      <c r="G929">
        <v>184</v>
      </c>
      <c r="H929">
        <v>1</v>
      </c>
      <c r="I929" s="1">
        <f>INDEX('Tela de entrada'!$C$20:$C$763,MATCH(G929,'Tela de entrada'!$B$20:$B$763,0),1)</f>
        <v>27</v>
      </c>
      <c r="J929">
        <v>0</v>
      </c>
      <c r="K929">
        <f t="shared" si="94"/>
        <v>27</v>
      </c>
      <c r="L929" s="1">
        <f>SUMIFS('Contrato Flexível Percentual'!$R$2:$R$745,'Contrato Flexível Percentual'!$C$2:$C$745,'Contrato Flexível Prioridade'!F929,'Contrato Flexível Percentual'!$D$2:$D$745,'Contrato Flexível Prioridade'!G929)+SUMIFS('Contrato Firme'!N$2:N$745,'Contrato Firme'!$C$2:$C$745,'Contrato Flexível Prioridade'!F929,'Contrato Flexível Percentual'!$D$2:$D$745,'Contrato Flexível Prioridade'!G929)+'Tela de entrada'!$O$13+'Tela de entrada'!$S$13</f>
        <v>15.767651714562254</v>
      </c>
      <c r="M929" s="1">
        <f t="shared" si="95"/>
        <v>11.232348285437746</v>
      </c>
      <c r="N929" s="1">
        <f>IF(D929=1,'Tela de entrada'!$O$14-'Tela de entrada'!$O$13,'Tela de entrada'!$S$14-'Tela de entrada'!$S$13)</f>
        <v>10</v>
      </c>
      <c r="O929" s="1">
        <f t="shared" si="96"/>
        <v>0</v>
      </c>
      <c r="P929" s="1">
        <f t="shared" si="97"/>
        <v>0</v>
      </c>
      <c r="Q929" s="1">
        <f>IF(D929=1,'Tela de entrada'!$O$13+P929,'Tela de entrada'!$S$13+P929)</f>
        <v>0</v>
      </c>
    </row>
    <row r="930" spans="1:17" x14ac:dyDescent="0.25">
      <c r="A930" t="str">
        <f t="shared" si="92"/>
        <v>Contrato 2</v>
      </c>
      <c r="B930" t="str">
        <f t="shared" si="93"/>
        <v>Contrato 2185</v>
      </c>
      <c r="C930">
        <v>1</v>
      </c>
      <c r="D930">
        <v>2</v>
      </c>
      <c r="E930">
        <f>IF(AND(A930='Tela de entrada'!$R$12,'Tela de entrada'!$S$15=1),1,IF(AND(A930='Tela de entrada'!$R$12,'Tela de entrada'!$S$15="",'Tela de entrada'!$O$15=2),1,IF(AND('Tela de entrada'!$R$12='Contrato Flexível Prioridade'!A930,'Tela de entrada'!$S$15="",'Tela de entrada'!$O$15=""),2,IF(AND(A930='Tela de entrada'!$N$12,'Tela de entrada'!$O$15=1),1,IF(AND('Tela de entrada'!$N$12='Contrato Flexível Prioridade'!A930,'Tela de entrada'!$O$15=2),2,IF(AND('Tela de entrada'!$N$12='Contrato Flexível Prioridade'!A930,'Tela de entrada'!$O$15="",'Tela de entrada'!$S$15&lt;&gt;1),1,IF(AND('Tela de entrada'!$N$12='Contrato Flexível Prioridade'!A930,'Tela de entrada'!$S$15=""),1,2)))))))</f>
        <v>2</v>
      </c>
      <c r="F930">
        <v>1</v>
      </c>
      <c r="G930">
        <v>185</v>
      </c>
      <c r="H930">
        <v>1</v>
      </c>
      <c r="I930" s="1">
        <f>INDEX('Tela de entrada'!$C$20:$C$763,MATCH(G930,'Tela de entrada'!$B$20:$B$763,0),1)</f>
        <v>34</v>
      </c>
      <c r="J930">
        <v>0</v>
      </c>
      <c r="K930">
        <f t="shared" si="94"/>
        <v>34</v>
      </c>
      <c r="L930" s="1">
        <f>SUMIFS('Contrato Flexível Percentual'!$R$2:$R$745,'Contrato Flexível Percentual'!$C$2:$C$745,'Contrato Flexível Prioridade'!F930,'Contrato Flexível Percentual'!$D$2:$D$745,'Contrato Flexível Prioridade'!G930)+SUMIFS('Contrato Firme'!N$2:N$745,'Contrato Firme'!$C$2:$C$745,'Contrato Flexível Prioridade'!F930,'Contrato Flexível Percentual'!$D$2:$D$745,'Contrato Flexível Prioridade'!G930)+'Tela de entrada'!$O$13+'Tela de entrada'!$S$13</f>
        <v>19.601597423860053</v>
      </c>
      <c r="M930" s="1">
        <f t="shared" si="95"/>
        <v>14.398402576139947</v>
      </c>
      <c r="N930" s="1">
        <f>IF(D930=1,'Tela de entrada'!$O$14-'Tela de entrada'!$O$13,'Tela de entrada'!$S$14-'Tela de entrada'!$S$13)</f>
        <v>10</v>
      </c>
      <c r="O930" s="1">
        <f t="shared" si="96"/>
        <v>0</v>
      </c>
      <c r="P930" s="1">
        <f t="shared" si="97"/>
        <v>0</v>
      </c>
      <c r="Q930" s="1">
        <f>IF(D930=1,'Tela de entrada'!$O$13+P930,'Tela de entrada'!$S$13+P930)</f>
        <v>0</v>
      </c>
    </row>
    <row r="931" spans="1:17" x14ac:dyDescent="0.25">
      <c r="A931" t="str">
        <f t="shared" si="92"/>
        <v>Contrato 2</v>
      </c>
      <c r="B931" t="str">
        <f t="shared" si="93"/>
        <v>Contrato 2186</v>
      </c>
      <c r="C931">
        <v>1</v>
      </c>
      <c r="D931">
        <v>2</v>
      </c>
      <c r="E931">
        <f>IF(AND(A931='Tela de entrada'!$R$12,'Tela de entrada'!$S$15=1),1,IF(AND(A931='Tela de entrada'!$R$12,'Tela de entrada'!$S$15="",'Tela de entrada'!$O$15=2),1,IF(AND('Tela de entrada'!$R$12='Contrato Flexível Prioridade'!A931,'Tela de entrada'!$S$15="",'Tela de entrada'!$O$15=""),2,IF(AND(A931='Tela de entrada'!$N$12,'Tela de entrada'!$O$15=1),1,IF(AND('Tela de entrada'!$N$12='Contrato Flexível Prioridade'!A931,'Tela de entrada'!$O$15=2),2,IF(AND('Tela de entrada'!$N$12='Contrato Flexível Prioridade'!A931,'Tela de entrada'!$O$15="",'Tela de entrada'!$S$15&lt;&gt;1),1,IF(AND('Tela de entrada'!$N$12='Contrato Flexível Prioridade'!A931,'Tela de entrada'!$S$15=""),1,2)))))))</f>
        <v>2</v>
      </c>
      <c r="F931">
        <v>1</v>
      </c>
      <c r="G931">
        <v>186</v>
      </c>
      <c r="H931">
        <v>1</v>
      </c>
      <c r="I931" s="1">
        <f>INDEX('Tela de entrada'!$C$20:$C$763,MATCH(G931,'Tela de entrada'!$B$20:$B$763,0),1)</f>
        <v>37</v>
      </c>
      <c r="J931">
        <v>0</v>
      </c>
      <c r="K931">
        <f t="shared" si="94"/>
        <v>37</v>
      </c>
      <c r="L931" s="1">
        <f>SUMIFS('Contrato Flexível Percentual'!$R$2:$R$745,'Contrato Flexível Percentual'!$C$2:$C$745,'Contrato Flexível Prioridade'!F931,'Contrato Flexível Percentual'!$D$2:$D$745,'Contrato Flexível Prioridade'!G931)+SUMIFS('Contrato Firme'!N$2:N$745,'Contrato Firme'!$C$2:$C$745,'Contrato Flexível Prioridade'!F931,'Contrato Flexível Percentual'!$D$2:$D$745,'Contrato Flexível Prioridade'!G931)+'Tela de entrada'!$O$13+'Tela de entrada'!$S$13</f>
        <v>21.244717013559111</v>
      </c>
      <c r="M931" s="1">
        <f t="shared" si="95"/>
        <v>15.755282986440889</v>
      </c>
      <c r="N931" s="1">
        <f>IF(D931=1,'Tela de entrada'!$O$14-'Tela de entrada'!$O$13,'Tela de entrada'!$S$14-'Tela de entrada'!$S$13)</f>
        <v>10</v>
      </c>
      <c r="O931" s="1">
        <f t="shared" si="96"/>
        <v>0.7552829864408892</v>
      </c>
      <c r="P931" s="1">
        <f t="shared" si="97"/>
        <v>0.7552829864408892</v>
      </c>
      <c r="Q931" s="1">
        <f>IF(D931=1,'Tela de entrada'!$O$13+P931,'Tela de entrada'!$S$13+P931)</f>
        <v>0.7552829864408892</v>
      </c>
    </row>
    <row r="932" spans="1:17" x14ac:dyDescent="0.25">
      <c r="A932" t="str">
        <f t="shared" si="92"/>
        <v>Contrato 2</v>
      </c>
      <c r="B932" t="str">
        <f t="shared" si="93"/>
        <v>Contrato 2187</v>
      </c>
      <c r="C932">
        <v>1</v>
      </c>
      <c r="D932">
        <v>2</v>
      </c>
      <c r="E932">
        <f>IF(AND(A932='Tela de entrada'!$R$12,'Tela de entrada'!$S$15=1),1,IF(AND(A932='Tela de entrada'!$R$12,'Tela de entrada'!$S$15="",'Tela de entrada'!$O$15=2),1,IF(AND('Tela de entrada'!$R$12='Contrato Flexível Prioridade'!A932,'Tela de entrada'!$S$15="",'Tela de entrada'!$O$15=""),2,IF(AND(A932='Tela de entrada'!$N$12,'Tela de entrada'!$O$15=1),1,IF(AND('Tela de entrada'!$N$12='Contrato Flexível Prioridade'!A932,'Tela de entrada'!$O$15=2),2,IF(AND('Tela de entrada'!$N$12='Contrato Flexível Prioridade'!A932,'Tela de entrada'!$O$15="",'Tela de entrada'!$S$15&lt;&gt;1),1,IF(AND('Tela de entrada'!$N$12='Contrato Flexível Prioridade'!A932,'Tela de entrada'!$S$15=""),1,2)))))))</f>
        <v>2</v>
      </c>
      <c r="F932">
        <v>1</v>
      </c>
      <c r="G932">
        <v>187</v>
      </c>
      <c r="H932">
        <v>1</v>
      </c>
      <c r="I932" s="1">
        <f>INDEX('Tela de entrada'!$C$20:$C$763,MATCH(G932,'Tela de entrada'!$B$20:$B$763,0),1)</f>
        <v>29</v>
      </c>
      <c r="J932">
        <v>0</v>
      </c>
      <c r="K932">
        <f t="shared" si="94"/>
        <v>29</v>
      </c>
      <c r="L932" s="1">
        <f>SUMIFS('Contrato Flexível Percentual'!$R$2:$R$745,'Contrato Flexível Percentual'!$C$2:$C$745,'Contrato Flexível Prioridade'!F932,'Contrato Flexível Percentual'!$D$2:$D$745,'Contrato Flexível Prioridade'!G932)+SUMIFS('Contrato Firme'!N$2:N$745,'Contrato Firme'!$C$2:$C$745,'Contrato Flexível Prioridade'!F932,'Contrato Flexível Percentual'!$D$2:$D$745,'Contrato Flexível Prioridade'!G932)+'Tela de entrada'!$O$13+'Tela de entrada'!$S$13</f>
        <v>16.863064774361622</v>
      </c>
      <c r="M932" s="1">
        <f t="shared" si="95"/>
        <v>12.136935225638378</v>
      </c>
      <c r="N932" s="1">
        <f>IF(D932=1,'Tela de entrada'!$O$14-'Tela de entrada'!$O$13,'Tela de entrada'!$S$14-'Tela de entrada'!$S$13)</f>
        <v>10</v>
      </c>
      <c r="O932" s="1">
        <f t="shared" si="96"/>
        <v>0</v>
      </c>
      <c r="P932" s="1">
        <f t="shared" si="97"/>
        <v>0</v>
      </c>
      <c r="Q932" s="1">
        <f>IF(D932=1,'Tela de entrada'!$O$13+P932,'Tela de entrada'!$S$13+P932)</f>
        <v>0</v>
      </c>
    </row>
    <row r="933" spans="1:17" x14ac:dyDescent="0.25">
      <c r="A933" t="str">
        <f t="shared" si="92"/>
        <v>Contrato 2</v>
      </c>
      <c r="B933" t="str">
        <f t="shared" si="93"/>
        <v>Contrato 2188</v>
      </c>
      <c r="C933">
        <v>1</v>
      </c>
      <c r="D933">
        <v>2</v>
      </c>
      <c r="E933">
        <f>IF(AND(A933='Tela de entrada'!$R$12,'Tela de entrada'!$S$15=1),1,IF(AND(A933='Tela de entrada'!$R$12,'Tela de entrada'!$S$15="",'Tela de entrada'!$O$15=2),1,IF(AND('Tela de entrada'!$R$12='Contrato Flexível Prioridade'!A933,'Tela de entrada'!$S$15="",'Tela de entrada'!$O$15=""),2,IF(AND(A933='Tela de entrada'!$N$12,'Tela de entrada'!$O$15=1),1,IF(AND('Tela de entrada'!$N$12='Contrato Flexível Prioridade'!A933,'Tela de entrada'!$O$15=2),2,IF(AND('Tela de entrada'!$N$12='Contrato Flexível Prioridade'!A933,'Tela de entrada'!$O$15="",'Tela de entrada'!$S$15&lt;&gt;1),1,IF(AND('Tela de entrada'!$N$12='Contrato Flexível Prioridade'!A933,'Tela de entrada'!$S$15=""),1,2)))))))</f>
        <v>2</v>
      </c>
      <c r="F933">
        <v>1</v>
      </c>
      <c r="G933">
        <v>188</v>
      </c>
      <c r="H933">
        <v>1</v>
      </c>
      <c r="I933" s="1">
        <f>INDEX('Tela de entrada'!$C$20:$C$763,MATCH(G933,'Tela de entrada'!$B$20:$B$763,0),1)</f>
        <v>18</v>
      </c>
      <c r="J933">
        <v>0</v>
      </c>
      <c r="K933">
        <f t="shared" si="94"/>
        <v>18</v>
      </c>
      <c r="L933" s="1">
        <f>SUMIFS('Contrato Flexível Percentual'!$R$2:$R$745,'Contrato Flexível Percentual'!$C$2:$C$745,'Contrato Flexível Prioridade'!F933,'Contrato Flexível Percentual'!$D$2:$D$745,'Contrato Flexível Prioridade'!G933)+SUMIFS('Contrato Firme'!N$2:N$745,'Contrato Firme'!$C$2:$C$745,'Contrato Flexível Prioridade'!F933,'Contrato Flexível Percentual'!$D$2:$D$745,'Contrato Flexível Prioridade'!G933)+'Tela de entrada'!$O$13+'Tela de entrada'!$S$13</f>
        <v>10.838292945465083</v>
      </c>
      <c r="M933" s="1">
        <f t="shared" si="95"/>
        <v>7.1617070545349168</v>
      </c>
      <c r="N933" s="1">
        <f>IF(D933=1,'Tela de entrada'!$O$14-'Tela de entrada'!$O$13,'Tela de entrada'!$S$14-'Tela de entrada'!$S$13)</f>
        <v>10</v>
      </c>
      <c r="O933" s="1">
        <f t="shared" si="96"/>
        <v>0</v>
      </c>
      <c r="P933" s="1">
        <f t="shared" si="97"/>
        <v>0</v>
      </c>
      <c r="Q933" s="1">
        <f>IF(D933=1,'Tela de entrada'!$O$13+P933,'Tela de entrada'!$S$13+P933)</f>
        <v>0</v>
      </c>
    </row>
    <row r="934" spans="1:17" x14ac:dyDescent="0.25">
      <c r="A934" t="str">
        <f t="shared" si="92"/>
        <v>Contrato 2</v>
      </c>
      <c r="B934" t="str">
        <f t="shared" si="93"/>
        <v>Contrato 2189</v>
      </c>
      <c r="C934">
        <v>1</v>
      </c>
      <c r="D934">
        <v>2</v>
      </c>
      <c r="E934">
        <f>IF(AND(A934='Tela de entrada'!$R$12,'Tela de entrada'!$S$15=1),1,IF(AND(A934='Tela de entrada'!$R$12,'Tela de entrada'!$S$15="",'Tela de entrada'!$O$15=2),1,IF(AND('Tela de entrada'!$R$12='Contrato Flexível Prioridade'!A934,'Tela de entrada'!$S$15="",'Tela de entrada'!$O$15=""),2,IF(AND(A934='Tela de entrada'!$N$12,'Tela de entrada'!$O$15=1),1,IF(AND('Tela de entrada'!$N$12='Contrato Flexível Prioridade'!A934,'Tela de entrada'!$O$15=2),2,IF(AND('Tela de entrada'!$N$12='Contrato Flexível Prioridade'!A934,'Tela de entrada'!$O$15="",'Tela de entrada'!$S$15&lt;&gt;1),1,IF(AND('Tela de entrada'!$N$12='Contrato Flexível Prioridade'!A934,'Tela de entrada'!$S$15=""),1,2)))))))</f>
        <v>2</v>
      </c>
      <c r="F934">
        <v>1</v>
      </c>
      <c r="G934">
        <v>189</v>
      </c>
      <c r="H934">
        <v>1</v>
      </c>
      <c r="I934" s="1">
        <f>INDEX('Tela de entrada'!$C$20:$C$763,MATCH(G934,'Tela de entrada'!$B$20:$B$763,0),1)</f>
        <v>26</v>
      </c>
      <c r="J934">
        <v>0</v>
      </c>
      <c r="K934">
        <f t="shared" si="94"/>
        <v>26</v>
      </c>
      <c r="L934" s="1">
        <f>SUMIFS('Contrato Flexível Percentual'!$R$2:$R$745,'Contrato Flexível Percentual'!$C$2:$C$745,'Contrato Flexível Prioridade'!F934,'Contrato Flexível Percentual'!$D$2:$D$745,'Contrato Flexível Prioridade'!G934)+SUMIFS('Contrato Firme'!N$2:N$745,'Contrato Firme'!$C$2:$C$745,'Contrato Flexível Prioridade'!F934,'Contrato Flexível Percentual'!$D$2:$D$745,'Contrato Flexível Prioridade'!G934)+'Tela de entrada'!$O$13+'Tela de entrada'!$S$13</f>
        <v>15.219945184662567</v>
      </c>
      <c r="M934" s="1">
        <f t="shared" si="95"/>
        <v>10.780054815337433</v>
      </c>
      <c r="N934" s="1">
        <f>IF(D934=1,'Tela de entrada'!$O$14-'Tela de entrada'!$O$13,'Tela de entrada'!$S$14-'Tela de entrada'!$S$13)</f>
        <v>10</v>
      </c>
      <c r="O934" s="1">
        <f t="shared" si="96"/>
        <v>0</v>
      </c>
      <c r="P934" s="1">
        <f t="shared" si="97"/>
        <v>0</v>
      </c>
      <c r="Q934" s="1">
        <f>IF(D934=1,'Tela de entrada'!$O$13+P934,'Tela de entrada'!$S$13+P934)</f>
        <v>0</v>
      </c>
    </row>
    <row r="935" spans="1:17" x14ac:dyDescent="0.25">
      <c r="A935" t="str">
        <f t="shared" si="92"/>
        <v>Contrato 2</v>
      </c>
      <c r="B935" t="str">
        <f t="shared" si="93"/>
        <v>Contrato 2190</v>
      </c>
      <c r="C935">
        <v>1</v>
      </c>
      <c r="D935">
        <v>2</v>
      </c>
      <c r="E935">
        <f>IF(AND(A935='Tela de entrada'!$R$12,'Tela de entrada'!$S$15=1),1,IF(AND(A935='Tela de entrada'!$R$12,'Tela de entrada'!$S$15="",'Tela de entrada'!$O$15=2),1,IF(AND('Tela de entrada'!$R$12='Contrato Flexível Prioridade'!A935,'Tela de entrada'!$S$15="",'Tela de entrada'!$O$15=""),2,IF(AND(A935='Tela de entrada'!$N$12,'Tela de entrada'!$O$15=1),1,IF(AND('Tela de entrada'!$N$12='Contrato Flexível Prioridade'!A935,'Tela de entrada'!$O$15=2),2,IF(AND('Tela de entrada'!$N$12='Contrato Flexível Prioridade'!A935,'Tela de entrada'!$O$15="",'Tela de entrada'!$S$15&lt;&gt;1),1,IF(AND('Tela de entrada'!$N$12='Contrato Flexível Prioridade'!A935,'Tela de entrada'!$S$15=""),1,2)))))))</f>
        <v>2</v>
      </c>
      <c r="F935">
        <v>1</v>
      </c>
      <c r="G935">
        <v>190</v>
      </c>
      <c r="H935">
        <v>1</v>
      </c>
      <c r="I935" s="1">
        <f>INDEX('Tela de entrada'!$C$20:$C$763,MATCH(G935,'Tela de entrada'!$B$20:$B$763,0),1)</f>
        <v>46</v>
      </c>
      <c r="J935">
        <v>0</v>
      </c>
      <c r="K935">
        <f t="shared" si="94"/>
        <v>46</v>
      </c>
      <c r="L935" s="1">
        <f>SUMIFS('Contrato Flexível Percentual'!$R$2:$R$745,'Contrato Flexível Percentual'!$C$2:$C$745,'Contrato Flexível Prioridade'!F935,'Contrato Flexível Percentual'!$D$2:$D$745,'Contrato Flexível Prioridade'!G935)+SUMIFS('Contrato Firme'!N$2:N$745,'Contrato Firme'!$C$2:$C$745,'Contrato Flexível Prioridade'!F935,'Contrato Flexível Percentual'!$D$2:$D$745,'Contrato Flexível Prioridade'!G935)+'Tela de entrada'!$O$13+'Tela de entrada'!$S$13</f>
        <v>24.2</v>
      </c>
      <c r="M935" s="1">
        <f t="shared" si="95"/>
        <v>21.8</v>
      </c>
      <c r="N935" s="1">
        <f>IF(D935=1,'Tela de entrada'!$O$14-'Tela de entrada'!$O$13,'Tela de entrada'!$S$14-'Tela de entrada'!$S$13)</f>
        <v>10</v>
      </c>
      <c r="O935" s="1">
        <f t="shared" si="96"/>
        <v>6.8000000000000007</v>
      </c>
      <c r="P935" s="1">
        <f t="shared" si="97"/>
        <v>6.8000000000000007</v>
      </c>
      <c r="Q935" s="1">
        <f>IF(D935=1,'Tela de entrada'!$O$13+P935,'Tela de entrada'!$S$13+P935)</f>
        <v>6.8000000000000007</v>
      </c>
    </row>
    <row r="936" spans="1:17" x14ac:dyDescent="0.25">
      <c r="A936" t="str">
        <f t="shared" si="92"/>
        <v>Contrato 2</v>
      </c>
      <c r="B936" t="str">
        <f t="shared" si="93"/>
        <v>Contrato 2191</v>
      </c>
      <c r="C936">
        <v>1</v>
      </c>
      <c r="D936">
        <v>2</v>
      </c>
      <c r="E936">
        <f>IF(AND(A936='Tela de entrada'!$R$12,'Tela de entrada'!$S$15=1),1,IF(AND(A936='Tela de entrada'!$R$12,'Tela de entrada'!$S$15="",'Tela de entrada'!$O$15=2),1,IF(AND('Tela de entrada'!$R$12='Contrato Flexível Prioridade'!A936,'Tela de entrada'!$S$15="",'Tela de entrada'!$O$15=""),2,IF(AND(A936='Tela de entrada'!$N$12,'Tela de entrada'!$O$15=1),1,IF(AND('Tela de entrada'!$N$12='Contrato Flexível Prioridade'!A936,'Tela de entrada'!$O$15=2),2,IF(AND('Tela de entrada'!$N$12='Contrato Flexível Prioridade'!A936,'Tela de entrada'!$O$15="",'Tela de entrada'!$S$15&lt;&gt;1),1,IF(AND('Tela de entrada'!$N$12='Contrato Flexível Prioridade'!A936,'Tela de entrada'!$S$15=""),1,2)))))))</f>
        <v>2</v>
      </c>
      <c r="F936">
        <v>1</v>
      </c>
      <c r="G936">
        <v>191</v>
      </c>
      <c r="H936">
        <v>1</v>
      </c>
      <c r="I936" s="1">
        <f>INDEX('Tela de entrada'!$C$20:$C$763,MATCH(G936,'Tela de entrada'!$B$20:$B$763,0),1)</f>
        <v>25</v>
      </c>
      <c r="J936">
        <v>0</v>
      </c>
      <c r="K936">
        <f t="shared" si="94"/>
        <v>25</v>
      </c>
      <c r="L936" s="1">
        <f>SUMIFS('Contrato Flexível Percentual'!$R$2:$R$745,'Contrato Flexível Percentual'!$C$2:$C$745,'Contrato Flexível Prioridade'!F936,'Contrato Flexível Percentual'!$D$2:$D$745,'Contrato Flexível Prioridade'!G936)+SUMIFS('Contrato Firme'!N$2:N$745,'Contrato Firme'!$C$2:$C$745,'Contrato Flexível Prioridade'!F936,'Contrato Flexível Percentual'!$D$2:$D$745,'Contrato Flexível Prioridade'!G936)+'Tela de entrada'!$O$13+'Tela de entrada'!$S$13</f>
        <v>14.672238654762884</v>
      </c>
      <c r="M936" s="1">
        <f t="shared" si="95"/>
        <v>10.327761345237116</v>
      </c>
      <c r="N936" s="1">
        <f>IF(D936=1,'Tela de entrada'!$O$14-'Tela de entrada'!$O$13,'Tela de entrada'!$S$14-'Tela de entrada'!$S$13)</f>
        <v>10</v>
      </c>
      <c r="O936" s="1">
        <f t="shared" si="96"/>
        <v>0</v>
      </c>
      <c r="P936" s="1">
        <f t="shared" si="97"/>
        <v>0</v>
      </c>
      <c r="Q936" s="1">
        <f>IF(D936=1,'Tela de entrada'!$O$13+P936,'Tela de entrada'!$S$13+P936)</f>
        <v>0</v>
      </c>
    </row>
    <row r="937" spans="1:17" x14ac:dyDescent="0.25">
      <c r="A937" t="str">
        <f t="shared" si="92"/>
        <v>Contrato 2</v>
      </c>
      <c r="B937" t="str">
        <f t="shared" si="93"/>
        <v>Contrato 2192</v>
      </c>
      <c r="C937">
        <v>1</v>
      </c>
      <c r="D937">
        <v>2</v>
      </c>
      <c r="E937">
        <f>IF(AND(A937='Tela de entrada'!$R$12,'Tela de entrada'!$S$15=1),1,IF(AND(A937='Tela de entrada'!$R$12,'Tela de entrada'!$S$15="",'Tela de entrada'!$O$15=2),1,IF(AND('Tela de entrada'!$R$12='Contrato Flexível Prioridade'!A937,'Tela de entrada'!$S$15="",'Tela de entrada'!$O$15=""),2,IF(AND(A937='Tela de entrada'!$N$12,'Tela de entrada'!$O$15=1),1,IF(AND('Tela de entrada'!$N$12='Contrato Flexível Prioridade'!A937,'Tela de entrada'!$O$15=2),2,IF(AND('Tela de entrada'!$N$12='Contrato Flexível Prioridade'!A937,'Tela de entrada'!$O$15="",'Tela de entrada'!$S$15&lt;&gt;1),1,IF(AND('Tela de entrada'!$N$12='Contrato Flexível Prioridade'!A937,'Tela de entrada'!$S$15=""),1,2)))))))</f>
        <v>2</v>
      </c>
      <c r="F937">
        <v>1</v>
      </c>
      <c r="G937">
        <v>192</v>
      </c>
      <c r="H937">
        <v>1</v>
      </c>
      <c r="I937" s="1">
        <f>INDEX('Tela de entrada'!$C$20:$C$763,MATCH(G937,'Tela de entrada'!$B$20:$B$763,0),1)</f>
        <v>49</v>
      </c>
      <c r="J937">
        <v>0</v>
      </c>
      <c r="K937">
        <f t="shared" si="94"/>
        <v>49</v>
      </c>
      <c r="L937" s="1">
        <f>SUMIFS('Contrato Flexível Percentual'!$R$2:$R$745,'Contrato Flexível Percentual'!$C$2:$C$745,'Contrato Flexível Prioridade'!F937,'Contrato Flexível Percentual'!$D$2:$D$745,'Contrato Flexível Prioridade'!G937)+SUMIFS('Contrato Firme'!N$2:N$745,'Contrato Firme'!$C$2:$C$745,'Contrato Flexível Prioridade'!F937,'Contrato Flexível Percentual'!$D$2:$D$745,'Contrato Flexível Prioridade'!G937)+'Tela de entrada'!$O$13+'Tela de entrada'!$S$13</f>
        <v>24.799999999999997</v>
      </c>
      <c r="M937" s="1">
        <f t="shared" si="95"/>
        <v>24.200000000000003</v>
      </c>
      <c r="N937" s="1">
        <f>IF(D937=1,'Tela de entrada'!$O$14-'Tela de entrada'!$O$13,'Tela de entrada'!$S$14-'Tela de entrada'!$S$13)</f>
        <v>10</v>
      </c>
      <c r="O937" s="1">
        <f t="shared" si="96"/>
        <v>9.2000000000000028</v>
      </c>
      <c r="P937" s="1">
        <f t="shared" si="97"/>
        <v>9.2000000000000028</v>
      </c>
      <c r="Q937" s="1">
        <f>IF(D937=1,'Tela de entrada'!$O$13+P937,'Tela de entrada'!$S$13+P937)</f>
        <v>9.2000000000000028</v>
      </c>
    </row>
    <row r="938" spans="1:17" x14ac:dyDescent="0.25">
      <c r="A938" t="str">
        <f t="shared" si="92"/>
        <v>Contrato 2</v>
      </c>
      <c r="B938" t="str">
        <f t="shared" si="93"/>
        <v>Contrato 2193</v>
      </c>
      <c r="C938">
        <v>1</v>
      </c>
      <c r="D938">
        <v>2</v>
      </c>
      <c r="E938">
        <f>IF(AND(A938='Tela de entrada'!$R$12,'Tela de entrada'!$S$15=1),1,IF(AND(A938='Tela de entrada'!$R$12,'Tela de entrada'!$S$15="",'Tela de entrada'!$O$15=2),1,IF(AND('Tela de entrada'!$R$12='Contrato Flexível Prioridade'!A938,'Tela de entrada'!$S$15="",'Tela de entrada'!$O$15=""),2,IF(AND(A938='Tela de entrada'!$N$12,'Tela de entrada'!$O$15=1),1,IF(AND('Tela de entrada'!$N$12='Contrato Flexível Prioridade'!A938,'Tela de entrada'!$O$15=2),2,IF(AND('Tela de entrada'!$N$12='Contrato Flexível Prioridade'!A938,'Tela de entrada'!$O$15="",'Tela de entrada'!$S$15&lt;&gt;1),1,IF(AND('Tela de entrada'!$N$12='Contrato Flexível Prioridade'!A938,'Tela de entrada'!$S$15=""),1,2)))))))</f>
        <v>2</v>
      </c>
      <c r="F938">
        <v>1</v>
      </c>
      <c r="G938">
        <v>193</v>
      </c>
      <c r="H938">
        <v>1</v>
      </c>
      <c r="I938" s="1">
        <f>INDEX('Tela de entrada'!$C$20:$C$763,MATCH(G938,'Tela de entrada'!$B$20:$B$763,0),1)</f>
        <v>18</v>
      </c>
      <c r="J938">
        <v>0</v>
      </c>
      <c r="K938">
        <f t="shared" si="94"/>
        <v>18</v>
      </c>
      <c r="L938" s="1">
        <f>SUMIFS('Contrato Flexível Percentual'!$R$2:$R$745,'Contrato Flexível Percentual'!$C$2:$C$745,'Contrato Flexível Prioridade'!F938,'Contrato Flexível Percentual'!$D$2:$D$745,'Contrato Flexível Prioridade'!G938)+SUMIFS('Contrato Firme'!N$2:N$745,'Contrato Firme'!$C$2:$C$745,'Contrato Flexível Prioridade'!F938,'Contrato Flexível Percentual'!$D$2:$D$745,'Contrato Flexível Prioridade'!G938)+'Tela de entrada'!$O$13+'Tela de entrada'!$S$13</f>
        <v>10.838292945465083</v>
      </c>
      <c r="M938" s="1">
        <f t="shared" si="95"/>
        <v>7.1617070545349168</v>
      </c>
      <c r="N938" s="1">
        <f>IF(D938=1,'Tela de entrada'!$O$14-'Tela de entrada'!$O$13,'Tela de entrada'!$S$14-'Tela de entrada'!$S$13)</f>
        <v>10</v>
      </c>
      <c r="O938" s="1">
        <f t="shared" si="96"/>
        <v>0</v>
      </c>
      <c r="P938" s="1">
        <f t="shared" si="97"/>
        <v>0</v>
      </c>
      <c r="Q938" s="1">
        <f>IF(D938=1,'Tela de entrada'!$O$13+P938,'Tela de entrada'!$S$13+P938)</f>
        <v>0</v>
      </c>
    </row>
    <row r="939" spans="1:17" x14ac:dyDescent="0.25">
      <c r="A939" t="str">
        <f t="shared" si="92"/>
        <v>Contrato 2</v>
      </c>
      <c r="B939" t="str">
        <f t="shared" si="93"/>
        <v>Contrato 2194</v>
      </c>
      <c r="C939">
        <v>1</v>
      </c>
      <c r="D939">
        <v>2</v>
      </c>
      <c r="E939">
        <f>IF(AND(A939='Tela de entrada'!$R$12,'Tela de entrada'!$S$15=1),1,IF(AND(A939='Tela de entrada'!$R$12,'Tela de entrada'!$S$15="",'Tela de entrada'!$O$15=2),1,IF(AND('Tela de entrada'!$R$12='Contrato Flexível Prioridade'!A939,'Tela de entrada'!$S$15="",'Tela de entrada'!$O$15=""),2,IF(AND(A939='Tela de entrada'!$N$12,'Tela de entrada'!$O$15=1),1,IF(AND('Tela de entrada'!$N$12='Contrato Flexível Prioridade'!A939,'Tela de entrada'!$O$15=2),2,IF(AND('Tela de entrada'!$N$12='Contrato Flexível Prioridade'!A939,'Tela de entrada'!$O$15="",'Tela de entrada'!$S$15&lt;&gt;1),1,IF(AND('Tela de entrada'!$N$12='Contrato Flexível Prioridade'!A939,'Tela de entrada'!$S$15=""),1,2)))))))</f>
        <v>2</v>
      </c>
      <c r="F939">
        <v>1</v>
      </c>
      <c r="G939">
        <v>194</v>
      </c>
      <c r="H939">
        <v>1</v>
      </c>
      <c r="I939" s="1">
        <f>INDEX('Tela de entrada'!$C$20:$C$763,MATCH(G939,'Tela de entrada'!$B$20:$B$763,0),1)</f>
        <v>36</v>
      </c>
      <c r="J939">
        <v>0</v>
      </c>
      <c r="K939">
        <f t="shared" si="94"/>
        <v>36</v>
      </c>
      <c r="L939" s="1">
        <f>SUMIFS('Contrato Flexível Percentual'!$R$2:$R$745,'Contrato Flexível Percentual'!$C$2:$C$745,'Contrato Flexível Prioridade'!F939,'Contrato Flexível Percentual'!$D$2:$D$745,'Contrato Flexível Prioridade'!G939)+SUMIFS('Contrato Firme'!N$2:N$745,'Contrato Firme'!$C$2:$C$745,'Contrato Flexível Prioridade'!F939,'Contrato Flexível Percentual'!$D$2:$D$745,'Contrato Flexível Prioridade'!G939)+'Tela de entrada'!$O$13+'Tela de entrada'!$S$13</f>
        <v>20.697010483659422</v>
      </c>
      <c r="M939" s="1">
        <f t="shared" si="95"/>
        <v>15.302989516340578</v>
      </c>
      <c r="N939" s="1">
        <f>IF(D939=1,'Tela de entrada'!$O$14-'Tela de entrada'!$O$13,'Tela de entrada'!$S$14-'Tela de entrada'!$S$13)</f>
        <v>10</v>
      </c>
      <c r="O939" s="1">
        <f t="shared" si="96"/>
        <v>0.30298951634057758</v>
      </c>
      <c r="P939" s="1">
        <f t="shared" si="97"/>
        <v>0.30298951634057758</v>
      </c>
      <c r="Q939" s="1">
        <f>IF(D939=1,'Tela de entrada'!$O$13+P939,'Tela de entrada'!$S$13+P939)</f>
        <v>0.30298951634057758</v>
      </c>
    </row>
    <row r="940" spans="1:17" x14ac:dyDescent="0.25">
      <c r="A940" t="str">
        <f t="shared" si="92"/>
        <v>Contrato 2</v>
      </c>
      <c r="B940" t="str">
        <f t="shared" si="93"/>
        <v>Contrato 2195</v>
      </c>
      <c r="C940">
        <v>1</v>
      </c>
      <c r="D940">
        <v>2</v>
      </c>
      <c r="E940">
        <f>IF(AND(A940='Tela de entrada'!$R$12,'Tela de entrada'!$S$15=1),1,IF(AND(A940='Tela de entrada'!$R$12,'Tela de entrada'!$S$15="",'Tela de entrada'!$O$15=2),1,IF(AND('Tela de entrada'!$R$12='Contrato Flexível Prioridade'!A940,'Tela de entrada'!$S$15="",'Tela de entrada'!$O$15=""),2,IF(AND(A940='Tela de entrada'!$N$12,'Tela de entrada'!$O$15=1),1,IF(AND('Tela de entrada'!$N$12='Contrato Flexível Prioridade'!A940,'Tela de entrada'!$O$15=2),2,IF(AND('Tela de entrada'!$N$12='Contrato Flexível Prioridade'!A940,'Tela de entrada'!$O$15="",'Tela de entrada'!$S$15&lt;&gt;1),1,IF(AND('Tela de entrada'!$N$12='Contrato Flexível Prioridade'!A940,'Tela de entrada'!$S$15=""),1,2)))))))</f>
        <v>2</v>
      </c>
      <c r="F940">
        <v>1</v>
      </c>
      <c r="G940">
        <v>195</v>
      </c>
      <c r="H940">
        <v>1</v>
      </c>
      <c r="I940" s="1">
        <f>INDEX('Tela de entrada'!$C$20:$C$763,MATCH(G940,'Tela de entrada'!$B$20:$B$763,0),1)</f>
        <v>36</v>
      </c>
      <c r="J940">
        <v>0</v>
      </c>
      <c r="K940">
        <f t="shared" si="94"/>
        <v>36</v>
      </c>
      <c r="L940" s="1">
        <f>SUMIFS('Contrato Flexível Percentual'!$R$2:$R$745,'Contrato Flexível Percentual'!$C$2:$C$745,'Contrato Flexível Prioridade'!F940,'Contrato Flexível Percentual'!$D$2:$D$745,'Contrato Flexível Prioridade'!G940)+SUMIFS('Contrato Firme'!N$2:N$745,'Contrato Firme'!$C$2:$C$745,'Contrato Flexível Prioridade'!F940,'Contrato Flexível Percentual'!$D$2:$D$745,'Contrato Flexível Prioridade'!G940)+'Tela de entrada'!$O$13+'Tela de entrada'!$S$13</f>
        <v>20.697010483659422</v>
      </c>
      <c r="M940" s="1">
        <f t="shared" si="95"/>
        <v>15.302989516340578</v>
      </c>
      <c r="N940" s="1">
        <f>IF(D940=1,'Tela de entrada'!$O$14-'Tela de entrada'!$O$13,'Tela de entrada'!$S$14-'Tela de entrada'!$S$13)</f>
        <v>10</v>
      </c>
      <c r="O940" s="1">
        <f t="shared" si="96"/>
        <v>0.30298951634057758</v>
      </c>
      <c r="P940" s="1">
        <f t="shared" si="97"/>
        <v>0.30298951634057758</v>
      </c>
      <c r="Q940" s="1">
        <f>IF(D940=1,'Tela de entrada'!$O$13+P940,'Tela de entrada'!$S$13+P940)</f>
        <v>0.30298951634057758</v>
      </c>
    </row>
    <row r="941" spans="1:17" x14ac:dyDescent="0.25">
      <c r="A941" t="str">
        <f t="shared" si="92"/>
        <v>Contrato 2</v>
      </c>
      <c r="B941" t="str">
        <f t="shared" si="93"/>
        <v>Contrato 2196</v>
      </c>
      <c r="C941">
        <v>1</v>
      </c>
      <c r="D941">
        <v>2</v>
      </c>
      <c r="E941">
        <f>IF(AND(A941='Tela de entrada'!$R$12,'Tela de entrada'!$S$15=1),1,IF(AND(A941='Tela de entrada'!$R$12,'Tela de entrada'!$S$15="",'Tela de entrada'!$O$15=2),1,IF(AND('Tela de entrada'!$R$12='Contrato Flexível Prioridade'!A941,'Tela de entrada'!$S$15="",'Tela de entrada'!$O$15=""),2,IF(AND(A941='Tela de entrada'!$N$12,'Tela de entrada'!$O$15=1),1,IF(AND('Tela de entrada'!$N$12='Contrato Flexível Prioridade'!A941,'Tela de entrada'!$O$15=2),2,IF(AND('Tela de entrada'!$N$12='Contrato Flexível Prioridade'!A941,'Tela de entrada'!$O$15="",'Tela de entrada'!$S$15&lt;&gt;1),1,IF(AND('Tela de entrada'!$N$12='Contrato Flexível Prioridade'!A941,'Tela de entrada'!$S$15=""),1,2)))))))</f>
        <v>2</v>
      </c>
      <c r="F941">
        <v>1</v>
      </c>
      <c r="G941">
        <v>196</v>
      </c>
      <c r="H941">
        <v>1</v>
      </c>
      <c r="I941" s="1">
        <f>INDEX('Tela de entrada'!$C$20:$C$763,MATCH(G941,'Tela de entrada'!$B$20:$B$763,0),1)</f>
        <v>16</v>
      </c>
      <c r="J941">
        <v>0</v>
      </c>
      <c r="K941">
        <f t="shared" si="94"/>
        <v>16</v>
      </c>
      <c r="L941" s="1">
        <f>SUMIFS('Contrato Flexível Percentual'!$R$2:$R$745,'Contrato Flexível Percentual'!$C$2:$C$745,'Contrato Flexível Prioridade'!F941,'Contrato Flexível Percentual'!$D$2:$D$745,'Contrato Flexível Prioridade'!G941)+SUMIFS('Contrato Firme'!N$2:N$745,'Contrato Firme'!$C$2:$C$745,'Contrato Flexível Prioridade'!F941,'Contrato Flexível Percentual'!$D$2:$D$745,'Contrato Flexível Prioridade'!G941)+'Tela de entrada'!$O$13+'Tela de entrada'!$S$13</f>
        <v>9.7428798856657117</v>
      </c>
      <c r="M941" s="1">
        <f t="shared" si="95"/>
        <v>6.2571201143342883</v>
      </c>
      <c r="N941" s="1">
        <f>IF(D941=1,'Tela de entrada'!$O$14-'Tela de entrada'!$O$13,'Tela de entrada'!$S$14-'Tela de entrada'!$S$13)</f>
        <v>10</v>
      </c>
      <c r="O941" s="1">
        <f t="shared" si="96"/>
        <v>0</v>
      </c>
      <c r="P941" s="1">
        <f t="shared" si="97"/>
        <v>0</v>
      </c>
      <c r="Q941" s="1">
        <f>IF(D941=1,'Tela de entrada'!$O$13+P941,'Tela de entrada'!$S$13+P941)</f>
        <v>0</v>
      </c>
    </row>
    <row r="942" spans="1:17" x14ac:dyDescent="0.25">
      <c r="A942" t="str">
        <f t="shared" si="92"/>
        <v>Contrato 2</v>
      </c>
      <c r="B942" t="str">
        <f t="shared" si="93"/>
        <v>Contrato 2197</v>
      </c>
      <c r="C942">
        <v>1</v>
      </c>
      <c r="D942">
        <v>2</v>
      </c>
      <c r="E942">
        <f>IF(AND(A942='Tela de entrada'!$R$12,'Tela de entrada'!$S$15=1),1,IF(AND(A942='Tela de entrada'!$R$12,'Tela de entrada'!$S$15="",'Tela de entrada'!$O$15=2),1,IF(AND('Tela de entrada'!$R$12='Contrato Flexível Prioridade'!A942,'Tela de entrada'!$S$15="",'Tela de entrada'!$O$15=""),2,IF(AND(A942='Tela de entrada'!$N$12,'Tela de entrada'!$O$15=1),1,IF(AND('Tela de entrada'!$N$12='Contrato Flexível Prioridade'!A942,'Tela de entrada'!$O$15=2),2,IF(AND('Tela de entrada'!$N$12='Contrato Flexível Prioridade'!A942,'Tela de entrada'!$O$15="",'Tela de entrada'!$S$15&lt;&gt;1),1,IF(AND('Tela de entrada'!$N$12='Contrato Flexível Prioridade'!A942,'Tela de entrada'!$S$15=""),1,2)))))))</f>
        <v>2</v>
      </c>
      <c r="F942">
        <v>1</v>
      </c>
      <c r="G942">
        <v>197</v>
      </c>
      <c r="H942">
        <v>1</v>
      </c>
      <c r="I942" s="1">
        <f>INDEX('Tela de entrada'!$C$20:$C$763,MATCH(G942,'Tela de entrada'!$B$20:$B$763,0),1)</f>
        <v>22</v>
      </c>
      <c r="J942">
        <v>0</v>
      </c>
      <c r="K942">
        <f t="shared" si="94"/>
        <v>22</v>
      </c>
      <c r="L942" s="1">
        <f>SUMIFS('Contrato Flexível Percentual'!$R$2:$R$745,'Contrato Flexível Percentual'!$C$2:$C$745,'Contrato Flexível Prioridade'!F942,'Contrato Flexível Percentual'!$D$2:$D$745,'Contrato Flexível Prioridade'!G942)+SUMIFS('Contrato Firme'!N$2:N$745,'Contrato Firme'!$C$2:$C$745,'Contrato Flexível Prioridade'!F942,'Contrato Flexível Percentual'!$D$2:$D$745,'Contrato Flexível Prioridade'!G942)+'Tela de entrada'!$O$13+'Tela de entrada'!$S$13</f>
        <v>13.029119065063828</v>
      </c>
      <c r="M942" s="1">
        <f t="shared" si="95"/>
        <v>8.9708809349361722</v>
      </c>
      <c r="N942" s="1">
        <f>IF(D942=1,'Tela de entrada'!$O$14-'Tela de entrada'!$O$13,'Tela de entrada'!$S$14-'Tela de entrada'!$S$13)</f>
        <v>10</v>
      </c>
      <c r="O942" s="1">
        <f t="shared" si="96"/>
        <v>0</v>
      </c>
      <c r="P942" s="1">
        <f t="shared" si="97"/>
        <v>0</v>
      </c>
      <c r="Q942" s="1">
        <f>IF(D942=1,'Tela de entrada'!$O$13+P942,'Tela de entrada'!$S$13+P942)</f>
        <v>0</v>
      </c>
    </row>
    <row r="943" spans="1:17" x14ac:dyDescent="0.25">
      <c r="A943" t="str">
        <f t="shared" si="92"/>
        <v>Contrato 2</v>
      </c>
      <c r="B943" t="str">
        <f t="shared" si="93"/>
        <v>Contrato 2198</v>
      </c>
      <c r="C943">
        <v>1</v>
      </c>
      <c r="D943">
        <v>2</v>
      </c>
      <c r="E943">
        <f>IF(AND(A943='Tela de entrada'!$R$12,'Tela de entrada'!$S$15=1),1,IF(AND(A943='Tela de entrada'!$R$12,'Tela de entrada'!$S$15="",'Tela de entrada'!$O$15=2),1,IF(AND('Tela de entrada'!$R$12='Contrato Flexível Prioridade'!A943,'Tela de entrada'!$S$15="",'Tela de entrada'!$O$15=""),2,IF(AND(A943='Tela de entrada'!$N$12,'Tela de entrada'!$O$15=1),1,IF(AND('Tela de entrada'!$N$12='Contrato Flexível Prioridade'!A943,'Tela de entrada'!$O$15=2),2,IF(AND('Tela de entrada'!$N$12='Contrato Flexível Prioridade'!A943,'Tela de entrada'!$O$15="",'Tela de entrada'!$S$15&lt;&gt;1),1,IF(AND('Tela de entrada'!$N$12='Contrato Flexível Prioridade'!A943,'Tela de entrada'!$S$15=""),1,2)))))))</f>
        <v>2</v>
      </c>
      <c r="F943">
        <v>1</v>
      </c>
      <c r="G943">
        <v>198</v>
      </c>
      <c r="H943">
        <v>1</v>
      </c>
      <c r="I943" s="1">
        <f>INDEX('Tela de entrada'!$C$20:$C$763,MATCH(G943,'Tela de entrada'!$B$20:$B$763,0),1)</f>
        <v>48</v>
      </c>
      <c r="J943">
        <v>0</v>
      </c>
      <c r="K943">
        <f t="shared" si="94"/>
        <v>48</v>
      </c>
      <c r="L943" s="1">
        <f>SUMIFS('Contrato Flexível Percentual'!$R$2:$R$745,'Contrato Flexível Percentual'!$C$2:$C$745,'Contrato Flexível Prioridade'!F943,'Contrato Flexível Percentual'!$D$2:$D$745,'Contrato Flexível Prioridade'!G943)+SUMIFS('Contrato Firme'!N$2:N$745,'Contrato Firme'!$C$2:$C$745,'Contrato Flexível Prioridade'!F943,'Contrato Flexível Percentual'!$D$2:$D$745,'Contrato Flexível Prioridade'!G943)+'Tela de entrada'!$O$13+'Tela de entrada'!$S$13</f>
        <v>24.6</v>
      </c>
      <c r="M943" s="1">
        <f t="shared" si="95"/>
        <v>23.4</v>
      </c>
      <c r="N943" s="1">
        <f>IF(D943=1,'Tela de entrada'!$O$14-'Tela de entrada'!$O$13,'Tela de entrada'!$S$14-'Tela de entrada'!$S$13)</f>
        <v>10</v>
      </c>
      <c r="O943" s="1">
        <f t="shared" si="96"/>
        <v>8.3999999999999986</v>
      </c>
      <c r="P943" s="1">
        <f t="shared" si="97"/>
        <v>8.3999999999999986</v>
      </c>
      <c r="Q943" s="1">
        <f>IF(D943=1,'Tela de entrada'!$O$13+P943,'Tela de entrada'!$S$13+P943)</f>
        <v>8.3999999999999986</v>
      </c>
    </row>
    <row r="944" spans="1:17" x14ac:dyDescent="0.25">
      <c r="A944" t="str">
        <f t="shared" si="92"/>
        <v>Contrato 2</v>
      </c>
      <c r="B944" t="str">
        <f t="shared" si="93"/>
        <v>Contrato 2199</v>
      </c>
      <c r="C944">
        <v>1</v>
      </c>
      <c r="D944">
        <v>2</v>
      </c>
      <c r="E944">
        <f>IF(AND(A944='Tela de entrada'!$R$12,'Tela de entrada'!$S$15=1),1,IF(AND(A944='Tela de entrada'!$R$12,'Tela de entrada'!$S$15="",'Tela de entrada'!$O$15=2),1,IF(AND('Tela de entrada'!$R$12='Contrato Flexível Prioridade'!A944,'Tela de entrada'!$S$15="",'Tela de entrada'!$O$15=""),2,IF(AND(A944='Tela de entrada'!$N$12,'Tela de entrada'!$O$15=1),1,IF(AND('Tela de entrada'!$N$12='Contrato Flexível Prioridade'!A944,'Tela de entrada'!$O$15=2),2,IF(AND('Tela de entrada'!$N$12='Contrato Flexível Prioridade'!A944,'Tela de entrada'!$O$15="",'Tela de entrada'!$S$15&lt;&gt;1),1,IF(AND('Tela de entrada'!$N$12='Contrato Flexível Prioridade'!A944,'Tela de entrada'!$S$15=""),1,2)))))))</f>
        <v>2</v>
      </c>
      <c r="F944">
        <v>1</v>
      </c>
      <c r="G944">
        <v>199</v>
      </c>
      <c r="H944">
        <v>1</v>
      </c>
      <c r="I944" s="1">
        <f>INDEX('Tela de entrada'!$C$20:$C$763,MATCH(G944,'Tela de entrada'!$B$20:$B$763,0),1)</f>
        <v>46</v>
      </c>
      <c r="J944">
        <v>0</v>
      </c>
      <c r="K944">
        <f t="shared" si="94"/>
        <v>46</v>
      </c>
      <c r="L944" s="1">
        <f>SUMIFS('Contrato Flexível Percentual'!$R$2:$R$745,'Contrato Flexível Percentual'!$C$2:$C$745,'Contrato Flexível Prioridade'!F944,'Contrato Flexível Percentual'!$D$2:$D$745,'Contrato Flexível Prioridade'!G944)+SUMIFS('Contrato Firme'!N$2:N$745,'Contrato Firme'!$C$2:$C$745,'Contrato Flexível Prioridade'!F944,'Contrato Flexível Percentual'!$D$2:$D$745,'Contrato Flexível Prioridade'!G944)+'Tela de entrada'!$O$13+'Tela de entrada'!$S$13</f>
        <v>24.2</v>
      </c>
      <c r="M944" s="1">
        <f t="shared" si="95"/>
        <v>21.8</v>
      </c>
      <c r="N944" s="1">
        <f>IF(D944=1,'Tela de entrada'!$O$14-'Tela de entrada'!$O$13,'Tela de entrada'!$S$14-'Tela de entrada'!$S$13)</f>
        <v>10</v>
      </c>
      <c r="O944" s="1">
        <f t="shared" si="96"/>
        <v>6.8000000000000007</v>
      </c>
      <c r="P944" s="1">
        <f t="shared" si="97"/>
        <v>6.8000000000000007</v>
      </c>
      <c r="Q944" s="1">
        <f>IF(D944=1,'Tela de entrada'!$O$13+P944,'Tela de entrada'!$S$13+P944)</f>
        <v>6.8000000000000007</v>
      </c>
    </row>
    <row r="945" spans="1:17" x14ac:dyDescent="0.25">
      <c r="A945" t="str">
        <f t="shared" si="92"/>
        <v>Contrato 2</v>
      </c>
      <c r="B945" t="str">
        <f t="shared" si="93"/>
        <v>Contrato 2200</v>
      </c>
      <c r="C945">
        <v>1</v>
      </c>
      <c r="D945">
        <v>2</v>
      </c>
      <c r="E945">
        <f>IF(AND(A945='Tela de entrada'!$R$12,'Tela de entrada'!$S$15=1),1,IF(AND(A945='Tela de entrada'!$R$12,'Tela de entrada'!$S$15="",'Tela de entrada'!$O$15=2),1,IF(AND('Tela de entrada'!$R$12='Contrato Flexível Prioridade'!A945,'Tela de entrada'!$S$15="",'Tela de entrada'!$O$15=""),2,IF(AND(A945='Tela de entrada'!$N$12,'Tela de entrada'!$O$15=1),1,IF(AND('Tela de entrada'!$N$12='Contrato Flexível Prioridade'!A945,'Tela de entrada'!$O$15=2),2,IF(AND('Tela de entrada'!$N$12='Contrato Flexível Prioridade'!A945,'Tela de entrada'!$O$15="",'Tela de entrada'!$S$15&lt;&gt;1),1,IF(AND('Tela de entrada'!$N$12='Contrato Flexível Prioridade'!A945,'Tela de entrada'!$S$15=""),1,2)))))))</f>
        <v>2</v>
      </c>
      <c r="F945">
        <v>1</v>
      </c>
      <c r="G945">
        <v>200</v>
      </c>
      <c r="H945">
        <v>1</v>
      </c>
      <c r="I945" s="1">
        <f>INDEX('Tela de entrada'!$C$20:$C$763,MATCH(G945,'Tela de entrada'!$B$20:$B$763,0),1)</f>
        <v>19</v>
      </c>
      <c r="J945">
        <v>0</v>
      </c>
      <c r="K945">
        <f t="shared" si="94"/>
        <v>19</v>
      </c>
      <c r="L945" s="1">
        <f>SUMIFS('Contrato Flexível Percentual'!$R$2:$R$745,'Contrato Flexível Percentual'!$C$2:$C$745,'Contrato Flexível Prioridade'!F945,'Contrato Flexível Percentual'!$D$2:$D$745,'Contrato Flexível Prioridade'!G945)+SUMIFS('Contrato Firme'!N$2:N$745,'Contrato Firme'!$C$2:$C$745,'Contrato Flexível Prioridade'!F945,'Contrato Flexível Percentual'!$D$2:$D$745,'Contrato Flexível Prioridade'!G945)+'Tela de entrada'!$O$13+'Tela de entrada'!$S$13</f>
        <v>11.38599947536477</v>
      </c>
      <c r="M945" s="1">
        <f t="shared" si="95"/>
        <v>7.6140005246352302</v>
      </c>
      <c r="N945" s="1">
        <f>IF(D945=1,'Tela de entrada'!$O$14-'Tela de entrada'!$O$13,'Tela de entrada'!$S$14-'Tela de entrada'!$S$13)</f>
        <v>10</v>
      </c>
      <c r="O945" s="1">
        <f t="shared" si="96"/>
        <v>0</v>
      </c>
      <c r="P945" s="1">
        <f t="shared" si="97"/>
        <v>0</v>
      </c>
      <c r="Q945" s="1">
        <f>IF(D945=1,'Tela de entrada'!$O$13+P945,'Tela de entrada'!$S$13+P945)</f>
        <v>0</v>
      </c>
    </row>
    <row r="946" spans="1:17" x14ac:dyDescent="0.25">
      <c r="A946" t="str">
        <f t="shared" si="92"/>
        <v>Contrato 2</v>
      </c>
      <c r="B946" t="str">
        <f t="shared" si="93"/>
        <v>Contrato 2201</v>
      </c>
      <c r="C946">
        <v>1</v>
      </c>
      <c r="D946">
        <v>2</v>
      </c>
      <c r="E946">
        <f>IF(AND(A946='Tela de entrada'!$R$12,'Tela de entrada'!$S$15=1),1,IF(AND(A946='Tela de entrada'!$R$12,'Tela de entrada'!$S$15="",'Tela de entrada'!$O$15=2),1,IF(AND('Tela de entrada'!$R$12='Contrato Flexível Prioridade'!A946,'Tela de entrada'!$S$15="",'Tela de entrada'!$O$15=""),2,IF(AND(A946='Tela de entrada'!$N$12,'Tela de entrada'!$O$15=1),1,IF(AND('Tela de entrada'!$N$12='Contrato Flexível Prioridade'!A946,'Tela de entrada'!$O$15=2),2,IF(AND('Tela de entrada'!$N$12='Contrato Flexível Prioridade'!A946,'Tela de entrada'!$O$15="",'Tela de entrada'!$S$15&lt;&gt;1),1,IF(AND('Tela de entrada'!$N$12='Contrato Flexível Prioridade'!A946,'Tela de entrada'!$S$15=""),1,2)))))))</f>
        <v>2</v>
      </c>
      <c r="F946">
        <v>1</v>
      </c>
      <c r="G946">
        <v>201</v>
      </c>
      <c r="H946">
        <v>1</v>
      </c>
      <c r="I946" s="1">
        <f>INDEX('Tela de entrada'!$C$20:$C$763,MATCH(G946,'Tela de entrada'!$B$20:$B$763,0),1)</f>
        <v>35</v>
      </c>
      <c r="J946">
        <v>0</v>
      </c>
      <c r="K946">
        <f t="shared" si="94"/>
        <v>35</v>
      </c>
      <c r="L946" s="1">
        <f>SUMIFS('Contrato Flexível Percentual'!$R$2:$R$745,'Contrato Flexível Percentual'!$C$2:$C$745,'Contrato Flexível Prioridade'!F946,'Contrato Flexível Percentual'!$D$2:$D$745,'Contrato Flexível Prioridade'!G946)+SUMIFS('Contrato Firme'!N$2:N$745,'Contrato Firme'!$C$2:$C$745,'Contrato Flexível Prioridade'!F946,'Contrato Flexível Percentual'!$D$2:$D$745,'Contrato Flexível Prioridade'!G946)+'Tela de entrada'!$O$13+'Tela de entrada'!$S$13</f>
        <v>20.149303953759738</v>
      </c>
      <c r="M946" s="1">
        <f t="shared" si="95"/>
        <v>14.850696046240262</v>
      </c>
      <c r="N946" s="1">
        <f>IF(D946=1,'Tela de entrada'!$O$14-'Tela de entrada'!$O$13,'Tela de entrada'!$S$14-'Tela de entrada'!$S$13)</f>
        <v>10</v>
      </c>
      <c r="O946" s="1">
        <f t="shared" si="96"/>
        <v>0</v>
      </c>
      <c r="P946" s="1">
        <f t="shared" si="97"/>
        <v>0</v>
      </c>
      <c r="Q946" s="1">
        <f>IF(D946=1,'Tela de entrada'!$O$13+P946,'Tela de entrada'!$S$13+P946)</f>
        <v>0</v>
      </c>
    </row>
    <row r="947" spans="1:17" x14ac:dyDescent="0.25">
      <c r="A947" t="str">
        <f t="shared" si="92"/>
        <v>Contrato 2</v>
      </c>
      <c r="B947" t="str">
        <f t="shared" si="93"/>
        <v>Contrato 2202</v>
      </c>
      <c r="C947">
        <v>1</v>
      </c>
      <c r="D947">
        <v>2</v>
      </c>
      <c r="E947">
        <f>IF(AND(A947='Tela de entrada'!$R$12,'Tela de entrada'!$S$15=1),1,IF(AND(A947='Tela de entrada'!$R$12,'Tela de entrada'!$S$15="",'Tela de entrada'!$O$15=2),1,IF(AND('Tela de entrada'!$R$12='Contrato Flexível Prioridade'!A947,'Tela de entrada'!$S$15="",'Tela de entrada'!$O$15=""),2,IF(AND(A947='Tela de entrada'!$N$12,'Tela de entrada'!$O$15=1),1,IF(AND('Tela de entrada'!$N$12='Contrato Flexível Prioridade'!A947,'Tela de entrada'!$O$15=2),2,IF(AND('Tela de entrada'!$N$12='Contrato Flexível Prioridade'!A947,'Tela de entrada'!$O$15="",'Tela de entrada'!$S$15&lt;&gt;1),1,IF(AND('Tela de entrada'!$N$12='Contrato Flexível Prioridade'!A947,'Tela de entrada'!$S$15=""),1,2)))))))</f>
        <v>2</v>
      </c>
      <c r="F947">
        <v>1</v>
      </c>
      <c r="G947">
        <v>202</v>
      </c>
      <c r="H947">
        <v>1</v>
      </c>
      <c r="I947" s="1">
        <f>INDEX('Tela de entrada'!$C$20:$C$763,MATCH(G947,'Tela de entrada'!$B$20:$B$763,0),1)</f>
        <v>13</v>
      </c>
      <c r="J947">
        <v>0</v>
      </c>
      <c r="K947">
        <f t="shared" si="94"/>
        <v>13</v>
      </c>
      <c r="L947" s="1">
        <f>SUMIFS('Contrato Flexível Percentual'!$R$2:$R$745,'Contrato Flexível Percentual'!$C$2:$C$745,'Contrato Flexível Prioridade'!F947,'Contrato Flexível Percentual'!$D$2:$D$745,'Contrato Flexível Prioridade'!G947)+SUMIFS('Contrato Firme'!N$2:N$745,'Contrato Firme'!$C$2:$C$745,'Contrato Flexível Prioridade'!F947,'Contrato Flexível Percentual'!$D$2:$D$745,'Contrato Flexível Prioridade'!G947)+'Tela de entrada'!$O$13+'Tela de entrada'!$S$13</f>
        <v>8.0997602959666555</v>
      </c>
      <c r="M947" s="1">
        <f t="shared" si="95"/>
        <v>4.9002397040333445</v>
      </c>
      <c r="N947" s="1">
        <f>IF(D947=1,'Tela de entrada'!$O$14-'Tela de entrada'!$O$13,'Tela de entrada'!$S$14-'Tela de entrada'!$S$13)</f>
        <v>10</v>
      </c>
      <c r="O947" s="1">
        <f t="shared" si="96"/>
        <v>0</v>
      </c>
      <c r="P947" s="1">
        <f t="shared" si="97"/>
        <v>0</v>
      </c>
      <c r="Q947" s="1">
        <f>IF(D947=1,'Tela de entrada'!$O$13+P947,'Tela de entrada'!$S$13+P947)</f>
        <v>0</v>
      </c>
    </row>
    <row r="948" spans="1:17" x14ac:dyDescent="0.25">
      <c r="A948" t="str">
        <f t="shared" si="92"/>
        <v>Contrato 2</v>
      </c>
      <c r="B948" t="str">
        <f t="shared" si="93"/>
        <v>Contrato 2203</v>
      </c>
      <c r="C948">
        <v>1</v>
      </c>
      <c r="D948">
        <v>2</v>
      </c>
      <c r="E948">
        <f>IF(AND(A948='Tela de entrada'!$R$12,'Tela de entrada'!$S$15=1),1,IF(AND(A948='Tela de entrada'!$R$12,'Tela de entrada'!$S$15="",'Tela de entrada'!$O$15=2),1,IF(AND('Tela de entrada'!$R$12='Contrato Flexível Prioridade'!A948,'Tela de entrada'!$S$15="",'Tela de entrada'!$O$15=""),2,IF(AND(A948='Tela de entrada'!$N$12,'Tela de entrada'!$O$15=1),1,IF(AND('Tela de entrada'!$N$12='Contrato Flexível Prioridade'!A948,'Tela de entrada'!$O$15=2),2,IF(AND('Tela de entrada'!$N$12='Contrato Flexível Prioridade'!A948,'Tela de entrada'!$O$15="",'Tela de entrada'!$S$15&lt;&gt;1),1,IF(AND('Tela de entrada'!$N$12='Contrato Flexível Prioridade'!A948,'Tela de entrada'!$S$15=""),1,2)))))))</f>
        <v>2</v>
      </c>
      <c r="F948">
        <v>1</v>
      </c>
      <c r="G948">
        <v>203</v>
      </c>
      <c r="H948">
        <v>1</v>
      </c>
      <c r="I948" s="1">
        <f>INDEX('Tela de entrada'!$C$20:$C$763,MATCH(G948,'Tela de entrada'!$B$20:$B$763,0),1)</f>
        <v>31</v>
      </c>
      <c r="J948">
        <v>0</v>
      </c>
      <c r="K948">
        <f t="shared" si="94"/>
        <v>31</v>
      </c>
      <c r="L948" s="1">
        <f>SUMIFS('Contrato Flexível Percentual'!$R$2:$R$745,'Contrato Flexível Percentual'!$C$2:$C$745,'Contrato Flexível Prioridade'!F948,'Contrato Flexível Percentual'!$D$2:$D$745,'Contrato Flexível Prioridade'!G948)+SUMIFS('Contrato Firme'!N$2:N$745,'Contrato Firme'!$C$2:$C$745,'Contrato Flexível Prioridade'!F948,'Contrato Flexível Percentual'!$D$2:$D$745,'Contrato Flexível Prioridade'!G948)+'Tela de entrada'!$O$13+'Tela de entrada'!$S$13</f>
        <v>17.958477834160995</v>
      </c>
      <c r="M948" s="1">
        <f t="shared" si="95"/>
        <v>13.041522165839005</v>
      </c>
      <c r="N948" s="1">
        <f>IF(D948=1,'Tela de entrada'!$O$14-'Tela de entrada'!$O$13,'Tela de entrada'!$S$14-'Tela de entrada'!$S$13)</f>
        <v>10</v>
      </c>
      <c r="O948" s="1">
        <f t="shared" si="96"/>
        <v>0</v>
      </c>
      <c r="P948" s="1">
        <f t="shared" si="97"/>
        <v>0</v>
      </c>
      <c r="Q948" s="1">
        <f>IF(D948=1,'Tela de entrada'!$O$13+P948,'Tela de entrada'!$S$13+P948)</f>
        <v>0</v>
      </c>
    </row>
    <row r="949" spans="1:17" x14ac:dyDescent="0.25">
      <c r="A949" t="str">
        <f t="shared" si="92"/>
        <v>Contrato 2</v>
      </c>
      <c r="B949" t="str">
        <f t="shared" si="93"/>
        <v>Contrato 2204</v>
      </c>
      <c r="C949">
        <v>1</v>
      </c>
      <c r="D949">
        <v>2</v>
      </c>
      <c r="E949">
        <f>IF(AND(A949='Tela de entrada'!$R$12,'Tela de entrada'!$S$15=1),1,IF(AND(A949='Tela de entrada'!$R$12,'Tela de entrada'!$S$15="",'Tela de entrada'!$O$15=2),1,IF(AND('Tela de entrada'!$R$12='Contrato Flexível Prioridade'!A949,'Tela de entrada'!$S$15="",'Tela de entrada'!$O$15=""),2,IF(AND(A949='Tela de entrada'!$N$12,'Tela de entrada'!$O$15=1),1,IF(AND('Tela de entrada'!$N$12='Contrato Flexível Prioridade'!A949,'Tela de entrada'!$O$15=2),2,IF(AND('Tela de entrada'!$N$12='Contrato Flexível Prioridade'!A949,'Tela de entrada'!$O$15="",'Tela de entrada'!$S$15&lt;&gt;1),1,IF(AND('Tela de entrada'!$N$12='Contrato Flexível Prioridade'!A949,'Tela de entrada'!$S$15=""),1,2)))))))</f>
        <v>2</v>
      </c>
      <c r="F949">
        <v>1</v>
      </c>
      <c r="G949">
        <v>204</v>
      </c>
      <c r="H949">
        <v>1</v>
      </c>
      <c r="I949" s="1">
        <f>INDEX('Tela de entrada'!$C$20:$C$763,MATCH(G949,'Tela de entrada'!$B$20:$B$763,0),1)</f>
        <v>46</v>
      </c>
      <c r="J949">
        <v>0</v>
      </c>
      <c r="K949">
        <f t="shared" si="94"/>
        <v>46</v>
      </c>
      <c r="L949" s="1">
        <f>SUMIFS('Contrato Flexível Percentual'!$R$2:$R$745,'Contrato Flexível Percentual'!$C$2:$C$745,'Contrato Flexível Prioridade'!F949,'Contrato Flexível Percentual'!$D$2:$D$745,'Contrato Flexível Prioridade'!G949)+SUMIFS('Contrato Firme'!N$2:N$745,'Contrato Firme'!$C$2:$C$745,'Contrato Flexível Prioridade'!F949,'Contrato Flexível Percentual'!$D$2:$D$745,'Contrato Flexível Prioridade'!G949)+'Tela de entrada'!$O$13+'Tela de entrada'!$S$13</f>
        <v>24.2</v>
      </c>
      <c r="M949" s="1">
        <f t="shared" si="95"/>
        <v>21.8</v>
      </c>
      <c r="N949" s="1">
        <f>IF(D949=1,'Tela de entrada'!$O$14-'Tela de entrada'!$O$13,'Tela de entrada'!$S$14-'Tela de entrada'!$S$13)</f>
        <v>10</v>
      </c>
      <c r="O949" s="1">
        <f t="shared" si="96"/>
        <v>6.8000000000000007</v>
      </c>
      <c r="P949" s="1">
        <f t="shared" si="97"/>
        <v>6.8000000000000007</v>
      </c>
      <c r="Q949" s="1">
        <f>IF(D949=1,'Tela de entrada'!$O$13+P949,'Tela de entrada'!$S$13+P949)</f>
        <v>6.8000000000000007</v>
      </c>
    </row>
    <row r="950" spans="1:17" x14ac:dyDescent="0.25">
      <c r="A950" t="str">
        <f t="shared" si="92"/>
        <v>Contrato 2</v>
      </c>
      <c r="B950" t="str">
        <f t="shared" si="93"/>
        <v>Contrato 2205</v>
      </c>
      <c r="C950">
        <v>1</v>
      </c>
      <c r="D950">
        <v>2</v>
      </c>
      <c r="E950">
        <f>IF(AND(A950='Tela de entrada'!$R$12,'Tela de entrada'!$S$15=1),1,IF(AND(A950='Tela de entrada'!$R$12,'Tela de entrada'!$S$15="",'Tela de entrada'!$O$15=2),1,IF(AND('Tela de entrada'!$R$12='Contrato Flexível Prioridade'!A950,'Tela de entrada'!$S$15="",'Tela de entrada'!$O$15=""),2,IF(AND(A950='Tela de entrada'!$N$12,'Tela de entrada'!$O$15=1),1,IF(AND('Tela de entrada'!$N$12='Contrato Flexível Prioridade'!A950,'Tela de entrada'!$O$15=2),2,IF(AND('Tela de entrada'!$N$12='Contrato Flexível Prioridade'!A950,'Tela de entrada'!$O$15="",'Tela de entrada'!$S$15&lt;&gt;1),1,IF(AND('Tela de entrada'!$N$12='Contrato Flexível Prioridade'!A950,'Tela de entrada'!$S$15=""),1,2)))))))</f>
        <v>2</v>
      </c>
      <c r="F950">
        <v>1</v>
      </c>
      <c r="G950">
        <v>205</v>
      </c>
      <c r="H950">
        <v>1</v>
      </c>
      <c r="I950" s="1">
        <f>INDEX('Tela de entrada'!$C$20:$C$763,MATCH(G950,'Tela de entrada'!$B$20:$B$763,0),1)</f>
        <v>16</v>
      </c>
      <c r="J950">
        <v>0</v>
      </c>
      <c r="K950">
        <f t="shared" si="94"/>
        <v>16</v>
      </c>
      <c r="L950" s="1">
        <f>SUMIFS('Contrato Flexível Percentual'!$R$2:$R$745,'Contrato Flexível Percentual'!$C$2:$C$745,'Contrato Flexível Prioridade'!F950,'Contrato Flexível Percentual'!$D$2:$D$745,'Contrato Flexível Prioridade'!G950)+SUMIFS('Contrato Firme'!N$2:N$745,'Contrato Firme'!$C$2:$C$745,'Contrato Flexível Prioridade'!F950,'Contrato Flexível Percentual'!$D$2:$D$745,'Contrato Flexível Prioridade'!G950)+'Tela de entrada'!$O$13+'Tela de entrada'!$S$13</f>
        <v>9.7428798856657117</v>
      </c>
      <c r="M950" s="1">
        <f t="shared" si="95"/>
        <v>6.2571201143342883</v>
      </c>
      <c r="N950" s="1">
        <f>IF(D950=1,'Tela de entrada'!$O$14-'Tela de entrada'!$O$13,'Tela de entrada'!$S$14-'Tela de entrada'!$S$13)</f>
        <v>10</v>
      </c>
      <c r="O950" s="1">
        <f t="shared" si="96"/>
        <v>0</v>
      </c>
      <c r="P950" s="1">
        <f t="shared" si="97"/>
        <v>0</v>
      </c>
      <c r="Q950" s="1">
        <f>IF(D950=1,'Tela de entrada'!$O$13+P950,'Tela de entrada'!$S$13+P950)</f>
        <v>0</v>
      </c>
    </row>
    <row r="951" spans="1:17" x14ac:dyDescent="0.25">
      <c r="A951" t="str">
        <f t="shared" si="92"/>
        <v>Contrato 2</v>
      </c>
      <c r="B951" t="str">
        <f t="shared" si="93"/>
        <v>Contrato 2206</v>
      </c>
      <c r="C951">
        <v>1</v>
      </c>
      <c r="D951">
        <v>2</v>
      </c>
      <c r="E951">
        <f>IF(AND(A951='Tela de entrada'!$R$12,'Tela de entrada'!$S$15=1),1,IF(AND(A951='Tela de entrada'!$R$12,'Tela de entrada'!$S$15="",'Tela de entrada'!$O$15=2),1,IF(AND('Tela de entrada'!$R$12='Contrato Flexível Prioridade'!A951,'Tela de entrada'!$S$15="",'Tela de entrada'!$O$15=""),2,IF(AND(A951='Tela de entrada'!$N$12,'Tela de entrada'!$O$15=1),1,IF(AND('Tela de entrada'!$N$12='Contrato Flexível Prioridade'!A951,'Tela de entrada'!$O$15=2),2,IF(AND('Tela de entrada'!$N$12='Contrato Flexível Prioridade'!A951,'Tela de entrada'!$O$15="",'Tela de entrada'!$S$15&lt;&gt;1),1,IF(AND('Tela de entrada'!$N$12='Contrato Flexível Prioridade'!A951,'Tela de entrada'!$S$15=""),1,2)))))))</f>
        <v>2</v>
      </c>
      <c r="F951">
        <v>1</v>
      </c>
      <c r="G951">
        <v>206</v>
      </c>
      <c r="H951">
        <v>1</v>
      </c>
      <c r="I951" s="1">
        <f>INDEX('Tela de entrada'!$C$20:$C$763,MATCH(G951,'Tela de entrada'!$B$20:$B$763,0),1)</f>
        <v>31</v>
      </c>
      <c r="J951">
        <v>0</v>
      </c>
      <c r="K951">
        <f t="shared" si="94"/>
        <v>31</v>
      </c>
      <c r="L951" s="1">
        <f>SUMIFS('Contrato Flexível Percentual'!$R$2:$R$745,'Contrato Flexível Percentual'!$C$2:$C$745,'Contrato Flexível Prioridade'!F951,'Contrato Flexível Percentual'!$D$2:$D$745,'Contrato Flexível Prioridade'!G951)+SUMIFS('Contrato Firme'!N$2:N$745,'Contrato Firme'!$C$2:$C$745,'Contrato Flexível Prioridade'!F951,'Contrato Flexível Percentual'!$D$2:$D$745,'Contrato Flexível Prioridade'!G951)+'Tela de entrada'!$O$13+'Tela de entrada'!$S$13</f>
        <v>17.958477834160995</v>
      </c>
      <c r="M951" s="1">
        <f t="shared" si="95"/>
        <v>13.041522165839005</v>
      </c>
      <c r="N951" s="1">
        <f>IF(D951=1,'Tela de entrada'!$O$14-'Tela de entrada'!$O$13,'Tela de entrada'!$S$14-'Tela de entrada'!$S$13)</f>
        <v>10</v>
      </c>
      <c r="O951" s="1">
        <f t="shared" si="96"/>
        <v>0</v>
      </c>
      <c r="P951" s="1">
        <f t="shared" si="97"/>
        <v>0</v>
      </c>
      <c r="Q951" s="1">
        <f>IF(D951=1,'Tela de entrada'!$O$13+P951,'Tela de entrada'!$S$13+P951)</f>
        <v>0</v>
      </c>
    </row>
    <row r="952" spans="1:17" x14ac:dyDescent="0.25">
      <c r="A952" t="str">
        <f t="shared" si="92"/>
        <v>Contrato 2</v>
      </c>
      <c r="B952" t="str">
        <f t="shared" si="93"/>
        <v>Contrato 2207</v>
      </c>
      <c r="C952">
        <v>1</v>
      </c>
      <c r="D952">
        <v>2</v>
      </c>
      <c r="E952">
        <f>IF(AND(A952='Tela de entrada'!$R$12,'Tela de entrada'!$S$15=1),1,IF(AND(A952='Tela de entrada'!$R$12,'Tela de entrada'!$S$15="",'Tela de entrada'!$O$15=2),1,IF(AND('Tela de entrada'!$R$12='Contrato Flexível Prioridade'!A952,'Tela de entrada'!$S$15="",'Tela de entrada'!$O$15=""),2,IF(AND(A952='Tela de entrada'!$N$12,'Tela de entrada'!$O$15=1),1,IF(AND('Tela de entrada'!$N$12='Contrato Flexível Prioridade'!A952,'Tela de entrada'!$O$15=2),2,IF(AND('Tela de entrada'!$N$12='Contrato Flexível Prioridade'!A952,'Tela de entrada'!$O$15="",'Tela de entrada'!$S$15&lt;&gt;1),1,IF(AND('Tela de entrada'!$N$12='Contrato Flexível Prioridade'!A952,'Tela de entrada'!$S$15=""),1,2)))))))</f>
        <v>2</v>
      </c>
      <c r="F952">
        <v>1</v>
      </c>
      <c r="G952">
        <v>207</v>
      </c>
      <c r="H952">
        <v>1</v>
      </c>
      <c r="I952" s="1">
        <f>INDEX('Tela de entrada'!$C$20:$C$763,MATCH(G952,'Tela de entrada'!$B$20:$B$763,0),1)</f>
        <v>25</v>
      </c>
      <c r="J952">
        <v>0</v>
      </c>
      <c r="K952">
        <f t="shared" si="94"/>
        <v>25</v>
      </c>
      <c r="L952" s="1">
        <f>SUMIFS('Contrato Flexível Percentual'!$R$2:$R$745,'Contrato Flexível Percentual'!$C$2:$C$745,'Contrato Flexível Prioridade'!F952,'Contrato Flexível Percentual'!$D$2:$D$745,'Contrato Flexível Prioridade'!G952)+SUMIFS('Contrato Firme'!N$2:N$745,'Contrato Firme'!$C$2:$C$745,'Contrato Flexível Prioridade'!F952,'Contrato Flexível Percentual'!$D$2:$D$745,'Contrato Flexível Prioridade'!G952)+'Tela de entrada'!$O$13+'Tela de entrada'!$S$13</f>
        <v>14.672238654762884</v>
      </c>
      <c r="M952" s="1">
        <f t="shared" si="95"/>
        <v>10.327761345237116</v>
      </c>
      <c r="N952" s="1">
        <f>IF(D952=1,'Tela de entrada'!$O$14-'Tela de entrada'!$O$13,'Tela de entrada'!$S$14-'Tela de entrada'!$S$13)</f>
        <v>10</v>
      </c>
      <c r="O952" s="1">
        <f t="shared" si="96"/>
        <v>0</v>
      </c>
      <c r="P952" s="1">
        <f t="shared" si="97"/>
        <v>0</v>
      </c>
      <c r="Q952" s="1">
        <f>IF(D952=1,'Tela de entrada'!$O$13+P952,'Tela de entrada'!$S$13+P952)</f>
        <v>0</v>
      </c>
    </row>
    <row r="953" spans="1:17" x14ac:dyDescent="0.25">
      <c r="A953" t="str">
        <f t="shared" si="92"/>
        <v>Contrato 2</v>
      </c>
      <c r="B953" t="str">
        <f t="shared" si="93"/>
        <v>Contrato 2208</v>
      </c>
      <c r="C953">
        <v>1</v>
      </c>
      <c r="D953">
        <v>2</v>
      </c>
      <c r="E953">
        <f>IF(AND(A953='Tela de entrada'!$R$12,'Tela de entrada'!$S$15=1),1,IF(AND(A953='Tela de entrada'!$R$12,'Tela de entrada'!$S$15="",'Tela de entrada'!$O$15=2),1,IF(AND('Tela de entrada'!$R$12='Contrato Flexível Prioridade'!A953,'Tela de entrada'!$S$15="",'Tela de entrada'!$O$15=""),2,IF(AND(A953='Tela de entrada'!$N$12,'Tela de entrada'!$O$15=1),1,IF(AND('Tela de entrada'!$N$12='Contrato Flexível Prioridade'!A953,'Tela de entrada'!$O$15=2),2,IF(AND('Tela de entrada'!$N$12='Contrato Flexível Prioridade'!A953,'Tela de entrada'!$O$15="",'Tela de entrada'!$S$15&lt;&gt;1),1,IF(AND('Tela de entrada'!$N$12='Contrato Flexível Prioridade'!A953,'Tela de entrada'!$S$15=""),1,2)))))))</f>
        <v>2</v>
      </c>
      <c r="F953">
        <v>1</v>
      </c>
      <c r="G953">
        <v>208</v>
      </c>
      <c r="H953">
        <v>1</v>
      </c>
      <c r="I953" s="1">
        <f>INDEX('Tela de entrada'!$C$20:$C$763,MATCH(G953,'Tela de entrada'!$B$20:$B$763,0),1)</f>
        <v>42</v>
      </c>
      <c r="J953">
        <v>0</v>
      </c>
      <c r="K953">
        <f t="shared" si="94"/>
        <v>42</v>
      </c>
      <c r="L953" s="1">
        <f>SUMIFS('Contrato Flexível Percentual'!$R$2:$R$745,'Contrato Flexível Percentual'!$C$2:$C$745,'Contrato Flexível Prioridade'!F953,'Contrato Flexível Percentual'!$D$2:$D$745,'Contrato Flexível Prioridade'!G953)+SUMIFS('Contrato Firme'!N$2:N$745,'Contrato Firme'!$C$2:$C$745,'Contrato Flexível Prioridade'!F953,'Contrato Flexível Percentual'!$D$2:$D$745,'Contrato Flexível Prioridade'!G953)+'Tela de entrada'!$O$13+'Tela de entrada'!$S$13</f>
        <v>23.4</v>
      </c>
      <c r="M953" s="1">
        <f t="shared" si="95"/>
        <v>18.600000000000001</v>
      </c>
      <c r="N953" s="1">
        <f>IF(D953=1,'Tela de entrada'!$O$14-'Tela de entrada'!$O$13,'Tela de entrada'!$S$14-'Tela de entrada'!$S$13)</f>
        <v>10</v>
      </c>
      <c r="O953" s="1">
        <f t="shared" si="96"/>
        <v>3.6000000000000014</v>
      </c>
      <c r="P953" s="1">
        <f t="shared" si="97"/>
        <v>3.6000000000000014</v>
      </c>
      <c r="Q953" s="1">
        <f>IF(D953=1,'Tela de entrada'!$O$13+P953,'Tela de entrada'!$S$13+P953)</f>
        <v>3.6000000000000014</v>
      </c>
    </row>
    <row r="954" spans="1:17" x14ac:dyDescent="0.25">
      <c r="A954" t="str">
        <f t="shared" si="92"/>
        <v>Contrato 2</v>
      </c>
      <c r="B954" t="str">
        <f t="shared" si="93"/>
        <v>Contrato 2209</v>
      </c>
      <c r="C954">
        <v>1</v>
      </c>
      <c r="D954">
        <v>2</v>
      </c>
      <c r="E954">
        <f>IF(AND(A954='Tela de entrada'!$R$12,'Tela de entrada'!$S$15=1),1,IF(AND(A954='Tela de entrada'!$R$12,'Tela de entrada'!$S$15="",'Tela de entrada'!$O$15=2),1,IF(AND('Tela de entrada'!$R$12='Contrato Flexível Prioridade'!A954,'Tela de entrada'!$S$15="",'Tela de entrada'!$O$15=""),2,IF(AND(A954='Tela de entrada'!$N$12,'Tela de entrada'!$O$15=1),1,IF(AND('Tela de entrada'!$N$12='Contrato Flexível Prioridade'!A954,'Tela de entrada'!$O$15=2),2,IF(AND('Tela de entrada'!$N$12='Contrato Flexível Prioridade'!A954,'Tela de entrada'!$O$15="",'Tela de entrada'!$S$15&lt;&gt;1),1,IF(AND('Tela de entrada'!$N$12='Contrato Flexível Prioridade'!A954,'Tela de entrada'!$S$15=""),1,2)))))))</f>
        <v>2</v>
      </c>
      <c r="F954">
        <v>1</v>
      </c>
      <c r="G954">
        <v>209</v>
      </c>
      <c r="H954">
        <v>1</v>
      </c>
      <c r="I954" s="1">
        <f>INDEX('Tela de entrada'!$C$20:$C$763,MATCH(G954,'Tela de entrada'!$B$20:$B$763,0),1)</f>
        <v>50</v>
      </c>
      <c r="J954">
        <v>0</v>
      </c>
      <c r="K954">
        <f t="shared" si="94"/>
        <v>50</v>
      </c>
      <c r="L954" s="1">
        <f>SUMIFS('Contrato Flexível Percentual'!$R$2:$R$745,'Contrato Flexível Percentual'!$C$2:$C$745,'Contrato Flexível Prioridade'!F954,'Contrato Flexível Percentual'!$D$2:$D$745,'Contrato Flexível Prioridade'!G954)+SUMIFS('Contrato Firme'!N$2:N$745,'Contrato Firme'!$C$2:$C$745,'Contrato Flexível Prioridade'!F954,'Contrato Flexível Percentual'!$D$2:$D$745,'Contrato Flexível Prioridade'!G954)+'Tela de entrada'!$O$13+'Tela de entrada'!$S$13</f>
        <v>25</v>
      </c>
      <c r="M954" s="1">
        <f t="shared" si="95"/>
        <v>25</v>
      </c>
      <c r="N954" s="1">
        <f>IF(D954=1,'Tela de entrada'!$O$14-'Tela de entrada'!$O$13,'Tela de entrada'!$S$14-'Tela de entrada'!$S$13)</f>
        <v>10</v>
      </c>
      <c r="O954" s="1">
        <f t="shared" si="96"/>
        <v>10</v>
      </c>
      <c r="P954" s="1">
        <f t="shared" si="97"/>
        <v>10</v>
      </c>
      <c r="Q954" s="1">
        <f>IF(D954=1,'Tela de entrada'!$O$13+P954,'Tela de entrada'!$S$13+P954)</f>
        <v>10</v>
      </c>
    </row>
    <row r="955" spans="1:17" x14ac:dyDescent="0.25">
      <c r="A955" t="str">
        <f t="shared" si="92"/>
        <v>Contrato 2</v>
      </c>
      <c r="B955" t="str">
        <f t="shared" si="93"/>
        <v>Contrato 2210</v>
      </c>
      <c r="C955">
        <v>1</v>
      </c>
      <c r="D955">
        <v>2</v>
      </c>
      <c r="E955">
        <f>IF(AND(A955='Tela de entrada'!$R$12,'Tela de entrada'!$S$15=1),1,IF(AND(A955='Tela de entrada'!$R$12,'Tela de entrada'!$S$15="",'Tela de entrada'!$O$15=2),1,IF(AND('Tela de entrada'!$R$12='Contrato Flexível Prioridade'!A955,'Tela de entrada'!$S$15="",'Tela de entrada'!$O$15=""),2,IF(AND(A955='Tela de entrada'!$N$12,'Tela de entrada'!$O$15=1),1,IF(AND('Tela de entrada'!$N$12='Contrato Flexível Prioridade'!A955,'Tela de entrada'!$O$15=2),2,IF(AND('Tela de entrada'!$N$12='Contrato Flexível Prioridade'!A955,'Tela de entrada'!$O$15="",'Tela de entrada'!$S$15&lt;&gt;1),1,IF(AND('Tela de entrada'!$N$12='Contrato Flexível Prioridade'!A955,'Tela de entrada'!$S$15=""),1,2)))))))</f>
        <v>2</v>
      </c>
      <c r="F955">
        <v>1</v>
      </c>
      <c r="G955">
        <v>210</v>
      </c>
      <c r="H955">
        <v>1</v>
      </c>
      <c r="I955" s="1">
        <f>INDEX('Tela de entrada'!$C$20:$C$763,MATCH(G955,'Tela de entrada'!$B$20:$B$763,0),1)</f>
        <v>5</v>
      </c>
      <c r="J955">
        <v>0</v>
      </c>
      <c r="K955">
        <f t="shared" si="94"/>
        <v>5</v>
      </c>
      <c r="L955" s="1">
        <f>SUMIFS('Contrato Flexível Percentual'!$R$2:$R$745,'Contrato Flexível Percentual'!$C$2:$C$745,'Contrato Flexível Prioridade'!F955,'Contrato Flexível Percentual'!$D$2:$D$745,'Contrato Flexível Prioridade'!G955)+SUMIFS('Contrato Firme'!N$2:N$745,'Contrato Firme'!$C$2:$C$745,'Contrato Flexível Prioridade'!F955,'Contrato Flexível Percentual'!$D$2:$D$745,'Contrato Flexível Prioridade'!G955)+'Tela de entrada'!$O$13+'Tela de entrada'!$S$13</f>
        <v>4.7836603258165944</v>
      </c>
      <c r="M955" s="1">
        <f t="shared" si="95"/>
        <v>0.21633967418340561</v>
      </c>
      <c r="N955" s="1">
        <f>IF(D955=1,'Tela de entrada'!$O$14-'Tela de entrada'!$O$13,'Tela de entrada'!$S$14-'Tela de entrada'!$S$13)</f>
        <v>10</v>
      </c>
      <c r="O955" s="1">
        <f t="shared" si="96"/>
        <v>0</v>
      </c>
      <c r="P955" s="1">
        <f t="shared" si="97"/>
        <v>0</v>
      </c>
      <c r="Q955" s="1">
        <f>IF(D955=1,'Tela de entrada'!$O$13+P955,'Tela de entrada'!$S$13+P955)</f>
        <v>0</v>
      </c>
    </row>
    <row r="956" spans="1:17" x14ac:dyDescent="0.25">
      <c r="A956" t="str">
        <f t="shared" si="92"/>
        <v>Contrato 2</v>
      </c>
      <c r="B956" t="str">
        <f t="shared" si="93"/>
        <v>Contrato 2211</v>
      </c>
      <c r="C956">
        <v>1</v>
      </c>
      <c r="D956">
        <v>2</v>
      </c>
      <c r="E956">
        <f>IF(AND(A956='Tela de entrada'!$R$12,'Tela de entrada'!$S$15=1),1,IF(AND(A956='Tela de entrada'!$R$12,'Tela de entrada'!$S$15="",'Tela de entrada'!$O$15=2),1,IF(AND('Tela de entrada'!$R$12='Contrato Flexível Prioridade'!A956,'Tela de entrada'!$S$15="",'Tela de entrada'!$O$15=""),2,IF(AND(A956='Tela de entrada'!$N$12,'Tela de entrada'!$O$15=1),1,IF(AND('Tela de entrada'!$N$12='Contrato Flexível Prioridade'!A956,'Tela de entrada'!$O$15=2),2,IF(AND('Tela de entrada'!$N$12='Contrato Flexível Prioridade'!A956,'Tela de entrada'!$O$15="",'Tela de entrada'!$S$15&lt;&gt;1),1,IF(AND('Tela de entrada'!$N$12='Contrato Flexível Prioridade'!A956,'Tela de entrada'!$S$15=""),1,2)))))))</f>
        <v>2</v>
      </c>
      <c r="F956">
        <v>1</v>
      </c>
      <c r="G956">
        <v>211</v>
      </c>
      <c r="H956">
        <v>1</v>
      </c>
      <c r="I956" s="1">
        <f>INDEX('Tela de entrada'!$C$20:$C$763,MATCH(G956,'Tela de entrada'!$B$20:$B$763,0),1)</f>
        <v>34</v>
      </c>
      <c r="J956">
        <v>0</v>
      </c>
      <c r="K956">
        <f t="shared" si="94"/>
        <v>34</v>
      </c>
      <c r="L956" s="1">
        <f>SUMIFS('Contrato Flexível Percentual'!$R$2:$R$745,'Contrato Flexível Percentual'!$C$2:$C$745,'Contrato Flexível Prioridade'!F956,'Contrato Flexível Percentual'!$D$2:$D$745,'Contrato Flexível Prioridade'!G956)+SUMIFS('Contrato Firme'!N$2:N$745,'Contrato Firme'!$C$2:$C$745,'Contrato Flexível Prioridade'!F956,'Contrato Flexível Percentual'!$D$2:$D$745,'Contrato Flexível Prioridade'!G956)+'Tela de entrada'!$O$13+'Tela de entrada'!$S$13</f>
        <v>19.601597423860053</v>
      </c>
      <c r="M956" s="1">
        <f t="shared" si="95"/>
        <v>14.398402576139947</v>
      </c>
      <c r="N956" s="1">
        <f>IF(D956=1,'Tela de entrada'!$O$14-'Tela de entrada'!$O$13,'Tela de entrada'!$S$14-'Tela de entrada'!$S$13)</f>
        <v>10</v>
      </c>
      <c r="O956" s="1">
        <f t="shared" si="96"/>
        <v>0</v>
      </c>
      <c r="P956" s="1">
        <f t="shared" si="97"/>
        <v>0</v>
      </c>
      <c r="Q956" s="1">
        <f>IF(D956=1,'Tela de entrada'!$O$13+P956,'Tela de entrada'!$S$13+P956)</f>
        <v>0</v>
      </c>
    </row>
    <row r="957" spans="1:17" x14ac:dyDescent="0.25">
      <c r="A957" t="str">
        <f t="shared" si="92"/>
        <v>Contrato 2</v>
      </c>
      <c r="B957" t="str">
        <f t="shared" si="93"/>
        <v>Contrato 2212</v>
      </c>
      <c r="C957">
        <v>1</v>
      </c>
      <c r="D957">
        <v>2</v>
      </c>
      <c r="E957">
        <f>IF(AND(A957='Tela de entrada'!$R$12,'Tela de entrada'!$S$15=1),1,IF(AND(A957='Tela de entrada'!$R$12,'Tela de entrada'!$S$15="",'Tela de entrada'!$O$15=2),1,IF(AND('Tela de entrada'!$R$12='Contrato Flexível Prioridade'!A957,'Tela de entrada'!$S$15="",'Tela de entrada'!$O$15=""),2,IF(AND(A957='Tela de entrada'!$N$12,'Tela de entrada'!$O$15=1),1,IF(AND('Tela de entrada'!$N$12='Contrato Flexível Prioridade'!A957,'Tela de entrada'!$O$15=2),2,IF(AND('Tela de entrada'!$N$12='Contrato Flexível Prioridade'!A957,'Tela de entrada'!$O$15="",'Tela de entrada'!$S$15&lt;&gt;1),1,IF(AND('Tela de entrada'!$N$12='Contrato Flexível Prioridade'!A957,'Tela de entrada'!$S$15=""),1,2)))))))</f>
        <v>2</v>
      </c>
      <c r="F957">
        <v>1</v>
      </c>
      <c r="G957">
        <v>212</v>
      </c>
      <c r="H957">
        <v>1</v>
      </c>
      <c r="I957" s="1">
        <f>INDEX('Tela de entrada'!$C$20:$C$763,MATCH(G957,'Tela de entrada'!$B$20:$B$763,0),1)</f>
        <v>42</v>
      </c>
      <c r="J957">
        <v>0</v>
      </c>
      <c r="K957">
        <f t="shared" si="94"/>
        <v>42</v>
      </c>
      <c r="L957" s="1">
        <f>SUMIFS('Contrato Flexível Percentual'!$R$2:$R$745,'Contrato Flexível Percentual'!$C$2:$C$745,'Contrato Flexível Prioridade'!F957,'Contrato Flexível Percentual'!$D$2:$D$745,'Contrato Flexível Prioridade'!G957)+SUMIFS('Contrato Firme'!N$2:N$745,'Contrato Firme'!$C$2:$C$745,'Contrato Flexível Prioridade'!F957,'Contrato Flexível Percentual'!$D$2:$D$745,'Contrato Flexível Prioridade'!G957)+'Tela de entrada'!$O$13+'Tela de entrada'!$S$13</f>
        <v>23.4</v>
      </c>
      <c r="M957" s="1">
        <f t="shared" si="95"/>
        <v>18.600000000000001</v>
      </c>
      <c r="N957" s="1">
        <f>IF(D957=1,'Tela de entrada'!$O$14-'Tela de entrada'!$O$13,'Tela de entrada'!$S$14-'Tela de entrada'!$S$13)</f>
        <v>10</v>
      </c>
      <c r="O957" s="1">
        <f t="shared" si="96"/>
        <v>3.6000000000000014</v>
      </c>
      <c r="P957" s="1">
        <f t="shared" si="97"/>
        <v>3.6000000000000014</v>
      </c>
      <c r="Q957" s="1">
        <f>IF(D957=1,'Tela de entrada'!$O$13+P957,'Tela de entrada'!$S$13+P957)</f>
        <v>3.6000000000000014</v>
      </c>
    </row>
    <row r="958" spans="1:17" x14ac:dyDescent="0.25">
      <c r="A958" t="str">
        <f t="shared" ref="A958:A1021" si="98">IF(D958=1,"Contrato 1","Contrato 2")</f>
        <v>Contrato 2</v>
      </c>
      <c r="B958" t="str">
        <f t="shared" ref="B958:B1021" si="99">CONCATENATE(IF(D958=1,"Contrato 1","Contrato 2"),G958)</f>
        <v>Contrato 2213</v>
      </c>
      <c r="C958">
        <v>1</v>
      </c>
      <c r="D958">
        <v>2</v>
      </c>
      <c r="E958">
        <f>IF(AND(A958='Tela de entrada'!$R$12,'Tela de entrada'!$S$15=1),1,IF(AND(A958='Tela de entrada'!$R$12,'Tela de entrada'!$S$15="",'Tela de entrada'!$O$15=2),1,IF(AND('Tela de entrada'!$R$12='Contrato Flexível Prioridade'!A958,'Tela de entrada'!$S$15="",'Tela de entrada'!$O$15=""),2,IF(AND(A958='Tela de entrada'!$N$12,'Tela de entrada'!$O$15=1),1,IF(AND('Tela de entrada'!$N$12='Contrato Flexível Prioridade'!A958,'Tela de entrada'!$O$15=2),2,IF(AND('Tela de entrada'!$N$12='Contrato Flexível Prioridade'!A958,'Tela de entrada'!$O$15="",'Tela de entrada'!$S$15&lt;&gt;1),1,IF(AND('Tela de entrada'!$N$12='Contrato Flexível Prioridade'!A958,'Tela de entrada'!$S$15=""),1,2)))))))</f>
        <v>2</v>
      </c>
      <c r="F958">
        <v>1</v>
      </c>
      <c r="G958">
        <v>213</v>
      </c>
      <c r="H958">
        <v>1</v>
      </c>
      <c r="I958" s="1">
        <f>INDEX('Tela de entrada'!$C$20:$C$763,MATCH(G958,'Tela de entrada'!$B$20:$B$763,0),1)</f>
        <v>43</v>
      </c>
      <c r="J958">
        <v>0</v>
      </c>
      <c r="K958">
        <f t="shared" ref="K958:K1021" si="100">I958-J958</f>
        <v>43</v>
      </c>
      <c r="L958" s="1">
        <f>SUMIFS('Contrato Flexível Percentual'!$R$2:$R$745,'Contrato Flexível Percentual'!$C$2:$C$745,'Contrato Flexível Prioridade'!F958,'Contrato Flexível Percentual'!$D$2:$D$745,'Contrato Flexível Prioridade'!G958)+SUMIFS('Contrato Firme'!N$2:N$745,'Contrato Firme'!$C$2:$C$745,'Contrato Flexível Prioridade'!F958,'Contrato Flexível Percentual'!$D$2:$D$745,'Contrato Flexível Prioridade'!G958)+'Tela de entrada'!$O$13+'Tela de entrada'!$S$13</f>
        <v>23.6</v>
      </c>
      <c r="M958" s="1">
        <f t="shared" si="95"/>
        <v>19.399999999999999</v>
      </c>
      <c r="N958" s="1">
        <f>IF(D958=1,'Tela de entrada'!$O$14-'Tela de entrada'!$O$13,'Tela de entrada'!$S$14-'Tela de entrada'!$S$13)</f>
        <v>10</v>
      </c>
      <c r="O958" s="1">
        <f t="shared" si="96"/>
        <v>4.3999999999999986</v>
      </c>
      <c r="P958" s="1">
        <f t="shared" si="97"/>
        <v>4.3999999999999986</v>
      </c>
      <c r="Q958" s="1">
        <f>IF(D958=1,'Tela de entrada'!$O$13+P958,'Tela de entrada'!$S$13+P958)</f>
        <v>4.3999999999999986</v>
      </c>
    </row>
    <row r="959" spans="1:17" x14ac:dyDescent="0.25">
      <c r="A959" t="str">
        <f t="shared" si="98"/>
        <v>Contrato 2</v>
      </c>
      <c r="B959" t="str">
        <f t="shared" si="99"/>
        <v>Contrato 2214</v>
      </c>
      <c r="C959">
        <v>1</v>
      </c>
      <c r="D959">
        <v>2</v>
      </c>
      <c r="E959">
        <f>IF(AND(A959='Tela de entrada'!$R$12,'Tela de entrada'!$S$15=1),1,IF(AND(A959='Tela de entrada'!$R$12,'Tela de entrada'!$S$15="",'Tela de entrada'!$O$15=2),1,IF(AND('Tela de entrada'!$R$12='Contrato Flexível Prioridade'!A959,'Tela de entrada'!$S$15="",'Tela de entrada'!$O$15=""),2,IF(AND(A959='Tela de entrada'!$N$12,'Tela de entrada'!$O$15=1),1,IF(AND('Tela de entrada'!$N$12='Contrato Flexível Prioridade'!A959,'Tela de entrada'!$O$15=2),2,IF(AND('Tela de entrada'!$N$12='Contrato Flexível Prioridade'!A959,'Tela de entrada'!$O$15="",'Tela de entrada'!$S$15&lt;&gt;1),1,IF(AND('Tela de entrada'!$N$12='Contrato Flexível Prioridade'!A959,'Tela de entrada'!$S$15=""),1,2)))))))</f>
        <v>2</v>
      </c>
      <c r="F959">
        <v>1</v>
      </c>
      <c r="G959">
        <v>214</v>
      </c>
      <c r="H959">
        <v>1</v>
      </c>
      <c r="I959" s="1">
        <f>INDEX('Tela de entrada'!$C$20:$C$763,MATCH(G959,'Tela de entrada'!$B$20:$B$763,0),1)</f>
        <v>37</v>
      </c>
      <c r="J959">
        <v>0</v>
      </c>
      <c r="K959">
        <f t="shared" si="100"/>
        <v>37</v>
      </c>
      <c r="L959" s="1">
        <f>SUMIFS('Contrato Flexível Percentual'!$R$2:$R$745,'Contrato Flexível Percentual'!$C$2:$C$745,'Contrato Flexível Prioridade'!F959,'Contrato Flexível Percentual'!$D$2:$D$745,'Contrato Flexível Prioridade'!G959)+SUMIFS('Contrato Firme'!N$2:N$745,'Contrato Firme'!$C$2:$C$745,'Contrato Flexível Prioridade'!F959,'Contrato Flexível Percentual'!$D$2:$D$745,'Contrato Flexível Prioridade'!G959)+'Tela de entrada'!$O$13+'Tela de entrada'!$S$13</f>
        <v>21.244717013559111</v>
      </c>
      <c r="M959" s="1">
        <f t="shared" ref="M959:M1022" si="101">MAX(I959-L959,0)</f>
        <v>15.755282986440889</v>
      </c>
      <c r="N959" s="1">
        <f>IF(D959=1,'Tela de entrada'!$O$14-'Tela de entrada'!$O$13,'Tela de entrada'!$S$14-'Tela de entrada'!$S$13)</f>
        <v>10</v>
      </c>
      <c r="O959" s="1">
        <f t="shared" ref="O959:O1022" si="102">IF(E959=1,M959,MIN(N959,M959-MIN(M959,SUMIFS($N$2:$N$1489,$D$2:$D$1489,D959-1,$G$2:$G$1489,G959,$E$2:$E$1489,1))))</f>
        <v>0.7552829864408892</v>
      </c>
      <c r="P959" s="1">
        <f t="shared" ref="P959:P1022" si="103">IF(O959&gt;0,MIN(O959,N959),0)</f>
        <v>0.7552829864408892</v>
      </c>
      <c r="Q959" s="1">
        <f>IF(D959=1,'Tela de entrada'!$O$13+P959,'Tela de entrada'!$S$13+P959)</f>
        <v>0.7552829864408892</v>
      </c>
    </row>
    <row r="960" spans="1:17" x14ac:dyDescent="0.25">
      <c r="A960" t="str">
        <f t="shared" si="98"/>
        <v>Contrato 2</v>
      </c>
      <c r="B960" t="str">
        <f t="shared" si="99"/>
        <v>Contrato 2215</v>
      </c>
      <c r="C960">
        <v>1</v>
      </c>
      <c r="D960">
        <v>2</v>
      </c>
      <c r="E960">
        <f>IF(AND(A960='Tela de entrada'!$R$12,'Tela de entrada'!$S$15=1),1,IF(AND(A960='Tela de entrada'!$R$12,'Tela de entrada'!$S$15="",'Tela de entrada'!$O$15=2),1,IF(AND('Tela de entrada'!$R$12='Contrato Flexível Prioridade'!A960,'Tela de entrada'!$S$15="",'Tela de entrada'!$O$15=""),2,IF(AND(A960='Tela de entrada'!$N$12,'Tela de entrada'!$O$15=1),1,IF(AND('Tela de entrada'!$N$12='Contrato Flexível Prioridade'!A960,'Tela de entrada'!$O$15=2),2,IF(AND('Tela de entrada'!$N$12='Contrato Flexível Prioridade'!A960,'Tela de entrada'!$O$15="",'Tela de entrada'!$S$15&lt;&gt;1),1,IF(AND('Tela de entrada'!$N$12='Contrato Flexível Prioridade'!A960,'Tela de entrada'!$S$15=""),1,2)))))))</f>
        <v>2</v>
      </c>
      <c r="F960">
        <v>1</v>
      </c>
      <c r="G960">
        <v>215</v>
      </c>
      <c r="H960">
        <v>1</v>
      </c>
      <c r="I960" s="1">
        <f>INDEX('Tela de entrada'!$C$20:$C$763,MATCH(G960,'Tela de entrada'!$B$20:$B$763,0),1)</f>
        <v>35</v>
      </c>
      <c r="J960">
        <v>0</v>
      </c>
      <c r="K960">
        <f t="shared" si="100"/>
        <v>35</v>
      </c>
      <c r="L960" s="1">
        <f>SUMIFS('Contrato Flexível Percentual'!$R$2:$R$745,'Contrato Flexível Percentual'!$C$2:$C$745,'Contrato Flexível Prioridade'!F960,'Contrato Flexível Percentual'!$D$2:$D$745,'Contrato Flexível Prioridade'!G960)+SUMIFS('Contrato Firme'!N$2:N$745,'Contrato Firme'!$C$2:$C$745,'Contrato Flexível Prioridade'!F960,'Contrato Flexível Percentual'!$D$2:$D$745,'Contrato Flexível Prioridade'!G960)+'Tela de entrada'!$O$13+'Tela de entrada'!$S$13</f>
        <v>20.149303953759738</v>
      </c>
      <c r="M960" s="1">
        <f t="shared" si="101"/>
        <v>14.850696046240262</v>
      </c>
      <c r="N960" s="1">
        <f>IF(D960=1,'Tela de entrada'!$O$14-'Tela de entrada'!$O$13,'Tela de entrada'!$S$14-'Tela de entrada'!$S$13)</f>
        <v>10</v>
      </c>
      <c r="O960" s="1">
        <f t="shared" si="102"/>
        <v>0</v>
      </c>
      <c r="P960" s="1">
        <f t="shared" si="103"/>
        <v>0</v>
      </c>
      <c r="Q960" s="1">
        <f>IF(D960=1,'Tela de entrada'!$O$13+P960,'Tela de entrada'!$S$13+P960)</f>
        <v>0</v>
      </c>
    </row>
    <row r="961" spans="1:17" x14ac:dyDescent="0.25">
      <c r="A961" t="str">
        <f t="shared" si="98"/>
        <v>Contrato 2</v>
      </c>
      <c r="B961" t="str">
        <f t="shared" si="99"/>
        <v>Contrato 2216</v>
      </c>
      <c r="C961">
        <v>1</v>
      </c>
      <c r="D961">
        <v>2</v>
      </c>
      <c r="E961">
        <f>IF(AND(A961='Tela de entrada'!$R$12,'Tela de entrada'!$S$15=1),1,IF(AND(A961='Tela de entrada'!$R$12,'Tela de entrada'!$S$15="",'Tela de entrada'!$O$15=2),1,IF(AND('Tela de entrada'!$R$12='Contrato Flexível Prioridade'!A961,'Tela de entrada'!$S$15="",'Tela de entrada'!$O$15=""),2,IF(AND(A961='Tela de entrada'!$N$12,'Tela de entrada'!$O$15=1),1,IF(AND('Tela de entrada'!$N$12='Contrato Flexível Prioridade'!A961,'Tela de entrada'!$O$15=2),2,IF(AND('Tela de entrada'!$N$12='Contrato Flexível Prioridade'!A961,'Tela de entrada'!$O$15="",'Tela de entrada'!$S$15&lt;&gt;1),1,IF(AND('Tela de entrada'!$N$12='Contrato Flexível Prioridade'!A961,'Tela de entrada'!$S$15=""),1,2)))))))</f>
        <v>2</v>
      </c>
      <c r="F961">
        <v>1</v>
      </c>
      <c r="G961">
        <v>216</v>
      </c>
      <c r="H961">
        <v>1</v>
      </c>
      <c r="I961" s="1">
        <f>INDEX('Tela de entrada'!$C$20:$C$763,MATCH(G961,'Tela de entrada'!$B$20:$B$763,0),1)</f>
        <v>35</v>
      </c>
      <c r="J961">
        <v>0</v>
      </c>
      <c r="K961">
        <f t="shared" si="100"/>
        <v>35</v>
      </c>
      <c r="L961" s="1">
        <f>SUMIFS('Contrato Flexível Percentual'!$R$2:$R$745,'Contrato Flexível Percentual'!$C$2:$C$745,'Contrato Flexível Prioridade'!F961,'Contrato Flexível Percentual'!$D$2:$D$745,'Contrato Flexível Prioridade'!G961)+SUMIFS('Contrato Firme'!N$2:N$745,'Contrato Firme'!$C$2:$C$745,'Contrato Flexível Prioridade'!F961,'Contrato Flexível Percentual'!$D$2:$D$745,'Contrato Flexível Prioridade'!G961)+'Tela de entrada'!$O$13+'Tela de entrada'!$S$13</f>
        <v>20.149303953759738</v>
      </c>
      <c r="M961" s="1">
        <f t="shared" si="101"/>
        <v>14.850696046240262</v>
      </c>
      <c r="N961" s="1">
        <f>IF(D961=1,'Tela de entrada'!$O$14-'Tela de entrada'!$O$13,'Tela de entrada'!$S$14-'Tela de entrada'!$S$13)</f>
        <v>10</v>
      </c>
      <c r="O961" s="1">
        <f t="shared" si="102"/>
        <v>0</v>
      </c>
      <c r="P961" s="1">
        <f t="shared" si="103"/>
        <v>0</v>
      </c>
      <c r="Q961" s="1">
        <f>IF(D961=1,'Tela de entrada'!$O$13+P961,'Tela de entrada'!$S$13+P961)</f>
        <v>0</v>
      </c>
    </row>
    <row r="962" spans="1:17" x14ac:dyDescent="0.25">
      <c r="A962" t="str">
        <f t="shared" si="98"/>
        <v>Contrato 2</v>
      </c>
      <c r="B962" t="str">
        <f t="shared" si="99"/>
        <v>Contrato 2217</v>
      </c>
      <c r="C962">
        <v>1</v>
      </c>
      <c r="D962">
        <v>2</v>
      </c>
      <c r="E962">
        <f>IF(AND(A962='Tela de entrada'!$R$12,'Tela de entrada'!$S$15=1),1,IF(AND(A962='Tela de entrada'!$R$12,'Tela de entrada'!$S$15="",'Tela de entrada'!$O$15=2),1,IF(AND('Tela de entrada'!$R$12='Contrato Flexível Prioridade'!A962,'Tela de entrada'!$S$15="",'Tela de entrada'!$O$15=""),2,IF(AND(A962='Tela de entrada'!$N$12,'Tela de entrada'!$O$15=1),1,IF(AND('Tela de entrada'!$N$12='Contrato Flexível Prioridade'!A962,'Tela de entrada'!$O$15=2),2,IF(AND('Tela de entrada'!$N$12='Contrato Flexível Prioridade'!A962,'Tela de entrada'!$O$15="",'Tela de entrada'!$S$15&lt;&gt;1),1,IF(AND('Tela de entrada'!$N$12='Contrato Flexível Prioridade'!A962,'Tela de entrada'!$S$15=""),1,2)))))))</f>
        <v>2</v>
      </c>
      <c r="F962">
        <v>1</v>
      </c>
      <c r="G962">
        <v>217</v>
      </c>
      <c r="H962">
        <v>1</v>
      </c>
      <c r="I962" s="1">
        <f>INDEX('Tela de entrada'!$C$20:$C$763,MATCH(G962,'Tela de entrada'!$B$20:$B$763,0),1)</f>
        <v>45</v>
      </c>
      <c r="J962">
        <v>0</v>
      </c>
      <c r="K962">
        <f t="shared" si="100"/>
        <v>45</v>
      </c>
      <c r="L962" s="1">
        <f>SUMIFS('Contrato Flexível Percentual'!$R$2:$R$745,'Contrato Flexível Percentual'!$C$2:$C$745,'Contrato Flexível Prioridade'!F962,'Contrato Flexível Percentual'!$D$2:$D$745,'Contrato Flexível Prioridade'!G962)+SUMIFS('Contrato Firme'!N$2:N$745,'Contrato Firme'!$C$2:$C$745,'Contrato Flexível Prioridade'!F962,'Contrato Flexível Percentual'!$D$2:$D$745,'Contrato Flexível Prioridade'!G962)+'Tela de entrada'!$O$13+'Tela de entrada'!$S$13</f>
        <v>24</v>
      </c>
      <c r="M962" s="1">
        <f t="shared" si="101"/>
        <v>21</v>
      </c>
      <c r="N962" s="1">
        <f>IF(D962=1,'Tela de entrada'!$O$14-'Tela de entrada'!$O$13,'Tela de entrada'!$S$14-'Tela de entrada'!$S$13)</f>
        <v>10</v>
      </c>
      <c r="O962" s="1">
        <f t="shared" si="102"/>
        <v>6</v>
      </c>
      <c r="P962" s="1">
        <f t="shared" si="103"/>
        <v>6</v>
      </c>
      <c r="Q962" s="1">
        <f>IF(D962=1,'Tela de entrada'!$O$13+P962,'Tela de entrada'!$S$13+P962)</f>
        <v>6</v>
      </c>
    </row>
    <row r="963" spans="1:17" x14ac:dyDescent="0.25">
      <c r="A963" t="str">
        <f t="shared" si="98"/>
        <v>Contrato 2</v>
      </c>
      <c r="B963" t="str">
        <f t="shared" si="99"/>
        <v>Contrato 2218</v>
      </c>
      <c r="C963">
        <v>1</v>
      </c>
      <c r="D963">
        <v>2</v>
      </c>
      <c r="E963">
        <f>IF(AND(A963='Tela de entrada'!$R$12,'Tela de entrada'!$S$15=1),1,IF(AND(A963='Tela de entrada'!$R$12,'Tela de entrada'!$S$15="",'Tela de entrada'!$O$15=2),1,IF(AND('Tela de entrada'!$R$12='Contrato Flexível Prioridade'!A963,'Tela de entrada'!$S$15="",'Tela de entrada'!$O$15=""),2,IF(AND(A963='Tela de entrada'!$N$12,'Tela de entrada'!$O$15=1),1,IF(AND('Tela de entrada'!$N$12='Contrato Flexível Prioridade'!A963,'Tela de entrada'!$O$15=2),2,IF(AND('Tela de entrada'!$N$12='Contrato Flexível Prioridade'!A963,'Tela de entrada'!$O$15="",'Tela de entrada'!$S$15&lt;&gt;1),1,IF(AND('Tela de entrada'!$N$12='Contrato Flexível Prioridade'!A963,'Tela de entrada'!$S$15=""),1,2)))))))</f>
        <v>2</v>
      </c>
      <c r="F963">
        <v>1</v>
      </c>
      <c r="G963">
        <v>218</v>
      </c>
      <c r="H963">
        <v>1</v>
      </c>
      <c r="I963" s="1">
        <f>INDEX('Tela de entrada'!$C$20:$C$763,MATCH(G963,'Tela de entrada'!$B$20:$B$763,0),1)</f>
        <v>5</v>
      </c>
      <c r="J963">
        <v>0</v>
      </c>
      <c r="K963">
        <f t="shared" si="100"/>
        <v>5</v>
      </c>
      <c r="L963" s="1">
        <f>SUMIFS('Contrato Flexível Percentual'!$R$2:$R$745,'Contrato Flexível Percentual'!$C$2:$C$745,'Contrato Flexível Prioridade'!F963,'Contrato Flexível Percentual'!$D$2:$D$745,'Contrato Flexível Prioridade'!G963)+SUMIFS('Contrato Firme'!N$2:N$745,'Contrato Firme'!$C$2:$C$745,'Contrato Flexível Prioridade'!F963,'Contrato Flexível Percentual'!$D$2:$D$745,'Contrato Flexível Prioridade'!G963)+'Tela de entrada'!$O$13+'Tela de entrada'!$S$13</f>
        <v>4.7836603258165944</v>
      </c>
      <c r="M963" s="1">
        <f t="shared" si="101"/>
        <v>0.21633967418340561</v>
      </c>
      <c r="N963" s="1">
        <f>IF(D963=1,'Tela de entrada'!$O$14-'Tela de entrada'!$O$13,'Tela de entrada'!$S$14-'Tela de entrada'!$S$13)</f>
        <v>10</v>
      </c>
      <c r="O963" s="1">
        <f t="shared" si="102"/>
        <v>0</v>
      </c>
      <c r="P963" s="1">
        <f t="shared" si="103"/>
        <v>0</v>
      </c>
      <c r="Q963" s="1">
        <f>IF(D963=1,'Tela de entrada'!$O$13+P963,'Tela de entrada'!$S$13+P963)</f>
        <v>0</v>
      </c>
    </row>
    <row r="964" spans="1:17" x14ac:dyDescent="0.25">
      <c r="A964" t="str">
        <f t="shared" si="98"/>
        <v>Contrato 2</v>
      </c>
      <c r="B964" t="str">
        <f t="shared" si="99"/>
        <v>Contrato 2219</v>
      </c>
      <c r="C964">
        <v>1</v>
      </c>
      <c r="D964">
        <v>2</v>
      </c>
      <c r="E964">
        <f>IF(AND(A964='Tela de entrada'!$R$12,'Tela de entrada'!$S$15=1),1,IF(AND(A964='Tela de entrada'!$R$12,'Tela de entrada'!$S$15="",'Tela de entrada'!$O$15=2),1,IF(AND('Tela de entrada'!$R$12='Contrato Flexível Prioridade'!A964,'Tela de entrada'!$S$15="",'Tela de entrada'!$O$15=""),2,IF(AND(A964='Tela de entrada'!$N$12,'Tela de entrada'!$O$15=1),1,IF(AND('Tela de entrada'!$N$12='Contrato Flexível Prioridade'!A964,'Tela de entrada'!$O$15=2),2,IF(AND('Tela de entrada'!$N$12='Contrato Flexível Prioridade'!A964,'Tela de entrada'!$O$15="",'Tela de entrada'!$S$15&lt;&gt;1),1,IF(AND('Tela de entrada'!$N$12='Contrato Flexível Prioridade'!A964,'Tela de entrada'!$S$15=""),1,2)))))))</f>
        <v>2</v>
      </c>
      <c r="F964">
        <v>1</v>
      </c>
      <c r="G964">
        <v>219</v>
      </c>
      <c r="H964">
        <v>1</v>
      </c>
      <c r="I964" s="1">
        <f>INDEX('Tela de entrada'!$C$20:$C$763,MATCH(G964,'Tela de entrada'!$B$20:$B$763,0),1)</f>
        <v>7</v>
      </c>
      <c r="J964">
        <v>0</v>
      </c>
      <c r="K964">
        <f t="shared" si="100"/>
        <v>7</v>
      </c>
      <c r="L964" s="1">
        <f>SUMIFS('Contrato Flexível Percentual'!$R$2:$R$745,'Contrato Flexível Percentual'!$C$2:$C$745,'Contrato Flexível Prioridade'!F964,'Contrato Flexível Percentual'!$D$2:$D$745,'Contrato Flexível Prioridade'!G964)+SUMIFS('Contrato Firme'!N$2:N$745,'Contrato Firme'!$C$2:$C$745,'Contrato Flexível Prioridade'!F964,'Contrato Flexível Percentual'!$D$2:$D$745,'Contrato Flexível Prioridade'!G964)+'Tela de entrada'!$O$13+'Tela de entrada'!$S$13</f>
        <v>5.1836603258165947</v>
      </c>
      <c r="M964" s="1">
        <f t="shared" si="101"/>
        <v>1.8163396741834053</v>
      </c>
      <c r="N964" s="1">
        <f>IF(D964=1,'Tela de entrada'!$O$14-'Tela de entrada'!$O$13,'Tela de entrada'!$S$14-'Tela de entrada'!$S$13)</f>
        <v>10</v>
      </c>
      <c r="O964" s="1">
        <f t="shared" si="102"/>
        <v>0</v>
      </c>
      <c r="P964" s="1">
        <f t="shared" si="103"/>
        <v>0</v>
      </c>
      <c r="Q964" s="1">
        <f>IF(D964=1,'Tela de entrada'!$O$13+P964,'Tela de entrada'!$S$13+P964)</f>
        <v>0</v>
      </c>
    </row>
    <row r="965" spans="1:17" x14ac:dyDescent="0.25">
      <c r="A965" t="str">
        <f t="shared" si="98"/>
        <v>Contrato 2</v>
      </c>
      <c r="B965" t="str">
        <f t="shared" si="99"/>
        <v>Contrato 2220</v>
      </c>
      <c r="C965">
        <v>1</v>
      </c>
      <c r="D965">
        <v>2</v>
      </c>
      <c r="E965">
        <f>IF(AND(A965='Tela de entrada'!$R$12,'Tela de entrada'!$S$15=1),1,IF(AND(A965='Tela de entrada'!$R$12,'Tela de entrada'!$S$15="",'Tela de entrada'!$O$15=2),1,IF(AND('Tela de entrada'!$R$12='Contrato Flexível Prioridade'!A965,'Tela de entrada'!$S$15="",'Tela de entrada'!$O$15=""),2,IF(AND(A965='Tela de entrada'!$N$12,'Tela de entrada'!$O$15=1),1,IF(AND('Tela de entrada'!$N$12='Contrato Flexível Prioridade'!A965,'Tela de entrada'!$O$15=2),2,IF(AND('Tela de entrada'!$N$12='Contrato Flexível Prioridade'!A965,'Tela de entrada'!$O$15="",'Tela de entrada'!$S$15&lt;&gt;1),1,IF(AND('Tela de entrada'!$N$12='Contrato Flexível Prioridade'!A965,'Tela de entrada'!$S$15=""),1,2)))))))</f>
        <v>2</v>
      </c>
      <c r="F965">
        <v>1</v>
      </c>
      <c r="G965">
        <v>220</v>
      </c>
      <c r="H965">
        <v>1</v>
      </c>
      <c r="I965" s="1">
        <f>INDEX('Tela de entrada'!$C$20:$C$763,MATCH(G965,'Tela de entrada'!$B$20:$B$763,0),1)</f>
        <v>41</v>
      </c>
      <c r="J965">
        <v>0</v>
      </c>
      <c r="K965">
        <f t="shared" si="100"/>
        <v>41</v>
      </c>
      <c r="L965" s="1">
        <f>SUMIFS('Contrato Flexível Percentual'!$R$2:$R$745,'Contrato Flexível Percentual'!$C$2:$C$745,'Contrato Flexível Prioridade'!F965,'Contrato Flexível Percentual'!$D$2:$D$745,'Contrato Flexível Prioridade'!G965)+SUMIFS('Contrato Firme'!N$2:N$745,'Contrato Firme'!$C$2:$C$745,'Contrato Flexível Prioridade'!F965,'Contrato Flexível Percentual'!$D$2:$D$745,'Contrato Flexível Prioridade'!G965)+'Tela de entrada'!$O$13+'Tela de entrada'!$S$13</f>
        <v>23.200000000000003</v>
      </c>
      <c r="M965" s="1">
        <f t="shared" si="101"/>
        <v>17.799999999999997</v>
      </c>
      <c r="N965" s="1">
        <f>IF(D965=1,'Tela de entrada'!$O$14-'Tela de entrada'!$O$13,'Tela de entrada'!$S$14-'Tela de entrada'!$S$13)</f>
        <v>10</v>
      </c>
      <c r="O965" s="1">
        <f t="shared" si="102"/>
        <v>2.7999999999999972</v>
      </c>
      <c r="P965" s="1">
        <f t="shared" si="103"/>
        <v>2.7999999999999972</v>
      </c>
      <c r="Q965" s="1">
        <f>IF(D965=1,'Tela de entrada'!$O$13+P965,'Tela de entrada'!$S$13+P965)</f>
        <v>2.7999999999999972</v>
      </c>
    </row>
    <row r="966" spans="1:17" x14ac:dyDescent="0.25">
      <c r="A966" t="str">
        <f t="shared" si="98"/>
        <v>Contrato 2</v>
      </c>
      <c r="B966" t="str">
        <f t="shared" si="99"/>
        <v>Contrato 2221</v>
      </c>
      <c r="C966">
        <v>1</v>
      </c>
      <c r="D966">
        <v>2</v>
      </c>
      <c r="E966">
        <f>IF(AND(A966='Tela de entrada'!$R$12,'Tela de entrada'!$S$15=1),1,IF(AND(A966='Tela de entrada'!$R$12,'Tela de entrada'!$S$15="",'Tela de entrada'!$O$15=2),1,IF(AND('Tela de entrada'!$R$12='Contrato Flexível Prioridade'!A966,'Tela de entrada'!$S$15="",'Tela de entrada'!$O$15=""),2,IF(AND(A966='Tela de entrada'!$N$12,'Tela de entrada'!$O$15=1),1,IF(AND('Tela de entrada'!$N$12='Contrato Flexível Prioridade'!A966,'Tela de entrada'!$O$15=2),2,IF(AND('Tela de entrada'!$N$12='Contrato Flexível Prioridade'!A966,'Tela de entrada'!$O$15="",'Tela de entrada'!$S$15&lt;&gt;1),1,IF(AND('Tela de entrada'!$N$12='Contrato Flexível Prioridade'!A966,'Tela de entrada'!$S$15=""),1,2)))))))</f>
        <v>2</v>
      </c>
      <c r="F966">
        <v>1</v>
      </c>
      <c r="G966">
        <v>221</v>
      </c>
      <c r="H966">
        <v>1</v>
      </c>
      <c r="I966" s="1">
        <f>INDEX('Tela de entrada'!$C$20:$C$763,MATCH(G966,'Tela de entrada'!$B$20:$B$763,0),1)</f>
        <v>15</v>
      </c>
      <c r="J966">
        <v>0</v>
      </c>
      <c r="K966">
        <f t="shared" si="100"/>
        <v>15</v>
      </c>
      <c r="L966" s="1">
        <f>SUMIFS('Contrato Flexível Percentual'!$R$2:$R$745,'Contrato Flexível Percentual'!$C$2:$C$745,'Contrato Flexível Prioridade'!F966,'Contrato Flexível Percentual'!$D$2:$D$745,'Contrato Flexível Prioridade'!G966)+SUMIFS('Contrato Firme'!N$2:N$745,'Contrato Firme'!$C$2:$C$745,'Contrato Flexível Prioridade'!F966,'Contrato Flexível Percentual'!$D$2:$D$745,'Contrato Flexível Prioridade'!G966)+'Tela de entrada'!$O$13+'Tela de entrada'!$S$13</f>
        <v>9.1951733557660269</v>
      </c>
      <c r="M966" s="1">
        <f t="shared" si="101"/>
        <v>5.8048266442339731</v>
      </c>
      <c r="N966" s="1">
        <f>IF(D966=1,'Tela de entrada'!$O$14-'Tela de entrada'!$O$13,'Tela de entrada'!$S$14-'Tela de entrada'!$S$13)</f>
        <v>10</v>
      </c>
      <c r="O966" s="1">
        <f t="shared" si="102"/>
        <v>0</v>
      </c>
      <c r="P966" s="1">
        <f t="shared" si="103"/>
        <v>0</v>
      </c>
      <c r="Q966" s="1">
        <f>IF(D966=1,'Tela de entrada'!$O$13+P966,'Tela de entrada'!$S$13+P966)</f>
        <v>0</v>
      </c>
    </row>
    <row r="967" spans="1:17" x14ac:dyDescent="0.25">
      <c r="A967" t="str">
        <f t="shared" si="98"/>
        <v>Contrato 2</v>
      </c>
      <c r="B967" t="str">
        <f t="shared" si="99"/>
        <v>Contrato 2222</v>
      </c>
      <c r="C967">
        <v>1</v>
      </c>
      <c r="D967">
        <v>2</v>
      </c>
      <c r="E967">
        <f>IF(AND(A967='Tela de entrada'!$R$12,'Tela de entrada'!$S$15=1),1,IF(AND(A967='Tela de entrada'!$R$12,'Tela de entrada'!$S$15="",'Tela de entrada'!$O$15=2),1,IF(AND('Tela de entrada'!$R$12='Contrato Flexível Prioridade'!A967,'Tela de entrada'!$S$15="",'Tela de entrada'!$O$15=""),2,IF(AND(A967='Tela de entrada'!$N$12,'Tela de entrada'!$O$15=1),1,IF(AND('Tela de entrada'!$N$12='Contrato Flexível Prioridade'!A967,'Tela de entrada'!$O$15=2),2,IF(AND('Tela de entrada'!$N$12='Contrato Flexível Prioridade'!A967,'Tela de entrada'!$O$15="",'Tela de entrada'!$S$15&lt;&gt;1),1,IF(AND('Tela de entrada'!$N$12='Contrato Flexível Prioridade'!A967,'Tela de entrada'!$S$15=""),1,2)))))))</f>
        <v>2</v>
      </c>
      <c r="F967">
        <v>1</v>
      </c>
      <c r="G967">
        <v>222</v>
      </c>
      <c r="H967">
        <v>1</v>
      </c>
      <c r="I967" s="1">
        <f>INDEX('Tela de entrada'!$C$20:$C$763,MATCH(G967,'Tela de entrada'!$B$20:$B$763,0),1)</f>
        <v>10</v>
      </c>
      <c r="J967">
        <v>0</v>
      </c>
      <c r="K967">
        <f t="shared" si="100"/>
        <v>10</v>
      </c>
      <c r="L967" s="1">
        <f>SUMIFS('Contrato Flexível Percentual'!$R$2:$R$745,'Contrato Flexível Percentual'!$C$2:$C$745,'Contrato Flexível Prioridade'!F967,'Contrato Flexível Percentual'!$D$2:$D$745,'Contrato Flexível Prioridade'!G967)+SUMIFS('Contrato Firme'!N$2:N$745,'Contrato Firme'!$C$2:$C$745,'Contrato Flexível Prioridade'!F967,'Contrato Flexível Percentual'!$D$2:$D$745,'Contrato Flexível Prioridade'!G967)+'Tela de entrada'!$O$13+'Tela de entrada'!$S$13</f>
        <v>6.4566407062675992</v>
      </c>
      <c r="M967" s="1">
        <f t="shared" si="101"/>
        <v>3.5433592937324008</v>
      </c>
      <c r="N967" s="1">
        <f>IF(D967=1,'Tela de entrada'!$O$14-'Tela de entrada'!$O$13,'Tela de entrada'!$S$14-'Tela de entrada'!$S$13)</f>
        <v>10</v>
      </c>
      <c r="O967" s="1">
        <f t="shared" si="102"/>
        <v>0</v>
      </c>
      <c r="P967" s="1">
        <f t="shared" si="103"/>
        <v>0</v>
      </c>
      <c r="Q967" s="1">
        <f>IF(D967=1,'Tela de entrada'!$O$13+P967,'Tela de entrada'!$S$13+P967)</f>
        <v>0</v>
      </c>
    </row>
    <row r="968" spans="1:17" x14ac:dyDescent="0.25">
      <c r="A968" t="str">
        <f t="shared" si="98"/>
        <v>Contrato 2</v>
      </c>
      <c r="B968" t="str">
        <f t="shared" si="99"/>
        <v>Contrato 2223</v>
      </c>
      <c r="C968">
        <v>1</v>
      </c>
      <c r="D968">
        <v>2</v>
      </c>
      <c r="E968">
        <f>IF(AND(A968='Tela de entrada'!$R$12,'Tela de entrada'!$S$15=1),1,IF(AND(A968='Tela de entrada'!$R$12,'Tela de entrada'!$S$15="",'Tela de entrada'!$O$15=2),1,IF(AND('Tela de entrada'!$R$12='Contrato Flexível Prioridade'!A968,'Tela de entrada'!$S$15="",'Tela de entrada'!$O$15=""),2,IF(AND(A968='Tela de entrada'!$N$12,'Tela de entrada'!$O$15=1),1,IF(AND('Tela de entrada'!$N$12='Contrato Flexível Prioridade'!A968,'Tela de entrada'!$O$15=2),2,IF(AND('Tela de entrada'!$N$12='Contrato Flexível Prioridade'!A968,'Tela de entrada'!$O$15="",'Tela de entrada'!$S$15&lt;&gt;1),1,IF(AND('Tela de entrada'!$N$12='Contrato Flexível Prioridade'!A968,'Tela de entrada'!$S$15=""),1,2)))))))</f>
        <v>2</v>
      </c>
      <c r="F968">
        <v>1</v>
      </c>
      <c r="G968">
        <v>223</v>
      </c>
      <c r="H968">
        <v>1</v>
      </c>
      <c r="I968" s="1">
        <f>INDEX('Tela de entrada'!$C$20:$C$763,MATCH(G968,'Tela de entrada'!$B$20:$B$763,0),1)</f>
        <v>27</v>
      </c>
      <c r="J968">
        <v>0</v>
      </c>
      <c r="K968">
        <f t="shared" si="100"/>
        <v>27</v>
      </c>
      <c r="L968" s="1">
        <f>SUMIFS('Contrato Flexível Percentual'!$R$2:$R$745,'Contrato Flexível Percentual'!$C$2:$C$745,'Contrato Flexível Prioridade'!F968,'Contrato Flexível Percentual'!$D$2:$D$745,'Contrato Flexível Prioridade'!G968)+SUMIFS('Contrato Firme'!N$2:N$745,'Contrato Firme'!$C$2:$C$745,'Contrato Flexível Prioridade'!F968,'Contrato Flexível Percentual'!$D$2:$D$745,'Contrato Flexível Prioridade'!G968)+'Tela de entrada'!$O$13+'Tela de entrada'!$S$13</f>
        <v>15.767651714562254</v>
      </c>
      <c r="M968" s="1">
        <f t="shared" si="101"/>
        <v>11.232348285437746</v>
      </c>
      <c r="N968" s="1">
        <f>IF(D968=1,'Tela de entrada'!$O$14-'Tela de entrada'!$O$13,'Tela de entrada'!$S$14-'Tela de entrada'!$S$13)</f>
        <v>10</v>
      </c>
      <c r="O968" s="1">
        <f t="shared" si="102"/>
        <v>0</v>
      </c>
      <c r="P968" s="1">
        <f t="shared" si="103"/>
        <v>0</v>
      </c>
      <c r="Q968" s="1">
        <f>IF(D968=1,'Tela de entrada'!$O$13+P968,'Tela de entrada'!$S$13+P968)</f>
        <v>0</v>
      </c>
    </row>
    <row r="969" spans="1:17" x14ac:dyDescent="0.25">
      <c r="A969" t="str">
        <f t="shared" si="98"/>
        <v>Contrato 2</v>
      </c>
      <c r="B969" t="str">
        <f t="shared" si="99"/>
        <v>Contrato 2224</v>
      </c>
      <c r="C969">
        <v>1</v>
      </c>
      <c r="D969">
        <v>2</v>
      </c>
      <c r="E969">
        <f>IF(AND(A969='Tela de entrada'!$R$12,'Tela de entrada'!$S$15=1),1,IF(AND(A969='Tela de entrada'!$R$12,'Tela de entrada'!$S$15="",'Tela de entrada'!$O$15=2),1,IF(AND('Tela de entrada'!$R$12='Contrato Flexível Prioridade'!A969,'Tela de entrada'!$S$15="",'Tela de entrada'!$O$15=""),2,IF(AND(A969='Tela de entrada'!$N$12,'Tela de entrada'!$O$15=1),1,IF(AND('Tela de entrada'!$N$12='Contrato Flexível Prioridade'!A969,'Tela de entrada'!$O$15=2),2,IF(AND('Tela de entrada'!$N$12='Contrato Flexível Prioridade'!A969,'Tela de entrada'!$O$15="",'Tela de entrada'!$S$15&lt;&gt;1),1,IF(AND('Tela de entrada'!$N$12='Contrato Flexível Prioridade'!A969,'Tela de entrada'!$S$15=""),1,2)))))))</f>
        <v>2</v>
      </c>
      <c r="F969">
        <v>1</v>
      </c>
      <c r="G969">
        <v>224</v>
      </c>
      <c r="H969">
        <v>1</v>
      </c>
      <c r="I969" s="1">
        <f>INDEX('Tela de entrada'!$C$20:$C$763,MATCH(G969,'Tela de entrada'!$B$20:$B$763,0),1)</f>
        <v>11</v>
      </c>
      <c r="J969">
        <v>0</v>
      </c>
      <c r="K969">
        <f t="shared" si="100"/>
        <v>11</v>
      </c>
      <c r="L969" s="1">
        <f>SUMIFS('Contrato Flexível Percentual'!$R$2:$R$745,'Contrato Flexível Percentual'!$C$2:$C$745,'Contrato Flexível Prioridade'!F969,'Contrato Flexível Percentual'!$D$2:$D$745,'Contrato Flexível Prioridade'!G969)+SUMIFS('Contrato Firme'!N$2:N$745,'Contrato Firme'!$C$2:$C$745,'Contrato Flexível Prioridade'!F969,'Contrato Flexível Percentual'!$D$2:$D$745,'Contrato Flexível Prioridade'!G969)+'Tela de entrada'!$O$13+'Tela de entrada'!$S$13</f>
        <v>7.0043472361672849</v>
      </c>
      <c r="M969" s="1">
        <f t="shared" si="101"/>
        <v>3.9956527638327151</v>
      </c>
      <c r="N969" s="1">
        <f>IF(D969=1,'Tela de entrada'!$O$14-'Tela de entrada'!$O$13,'Tela de entrada'!$S$14-'Tela de entrada'!$S$13)</f>
        <v>10</v>
      </c>
      <c r="O969" s="1">
        <f t="shared" si="102"/>
        <v>0</v>
      </c>
      <c r="P969" s="1">
        <f t="shared" si="103"/>
        <v>0</v>
      </c>
      <c r="Q969" s="1">
        <f>IF(D969=1,'Tela de entrada'!$O$13+P969,'Tela de entrada'!$S$13+P969)</f>
        <v>0</v>
      </c>
    </row>
    <row r="970" spans="1:17" x14ac:dyDescent="0.25">
      <c r="A970" t="str">
        <f t="shared" si="98"/>
        <v>Contrato 2</v>
      </c>
      <c r="B970" t="str">
        <f t="shared" si="99"/>
        <v>Contrato 2225</v>
      </c>
      <c r="C970">
        <v>1</v>
      </c>
      <c r="D970">
        <v>2</v>
      </c>
      <c r="E970">
        <f>IF(AND(A970='Tela de entrada'!$R$12,'Tela de entrada'!$S$15=1),1,IF(AND(A970='Tela de entrada'!$R$12,'Tela de entrada'!$S$15="",'Tela de entrada'!$O$15=2),1,IF(AND('Tela de entrada'!$R$12='Contrato Flexível Prioridade'!A970,'Tela de entrada'!$S$15="",'Tela de entrada'!$O$15=""),2,IF(AND(A970='Tela de entrada'!$N$12,'Tela de entrada'!$O$15=1),1,IF(AND('Tela de entrada'!$N$12='Contrato Flexível Prioridade'!A970,'Tela de entrada'!$O$15=2),2,IF(AND('Tela de entrada'!$N$12='Contrato Flexível Prioridade'!A970,'Tela de entrada'!$O$15="",'Tela de entrada'!$S$15&lt;&gt;1),1,IF(AND('Tela de entrada'!$N$12='Contrato Flexível Prioridade'!A970,'Tela de entrada'!$S$15=""),1,2)))))))</f>
        <v>2</v>
      </c>
      <c r="F970">
        <v>1</v>
      </c>
      <c r="G970">
        <v>225</v>
      </c>
      <c r="H970">
        <v>1</v>
      </c>
      <c r="I970" s="1">
        <f>INDEX('Tela de entrada'!$C$20:$C$763,MATCH(G970,'Tela de entrada'!$B$20:$B$763,0),1)</f>
        <v>8</v>
      </c>
      <c r="J970">
        <v>0</v>
      </c>
      <c r="K970">
        <f t="shared" si="100"/>
        <v>8</v>
      </c>
      <c r="L970" s="1">
        <f>SUMIFS('Contrato Flexível Percentual'!$R$2:$R$745,'Contrato Flexível Percentual'!$C$2:$C$745,'Contrato Flexível Prioridade'!F970,'Contrato Flexível Percentual'!$D$2:$D$745,'Contrato Flexível Prioridade'!G970)+SUMIFS('Contrato Firme'!N$2:N$745,'Contrato Firme'!$C$2:$C$745,'Contrato Flexível Prioridade'!F970,'Contrato Flexível Percentual'!$D$2:$D$745,'Contrato Flexível Prioridade'!G970)+'Tela de entrada'!$O$13+'Tela de entrada'!$S$13</f>
        <v>5.3836603258165949</v>
      </c>
      <c r="M970" s="1">
        <f t="shared" si="101"/>
        <v>2.6163396741834051</v>
      </c>
      <c r="N970" s="1">
        <f>IF(D970=1,'Tela de entrada'!$O$14-'Tela de entrada'!$O$13,'Tela de entrada'!$S$14-'Tela de entrada'!$S$13)</f>
        <v>10</v>
      </c>
      <c r="O970" s="1">
        <f t="shared" si="102"/>
        <v>0</v>
      </c>
      <c r="P970" s="1">
        <f t="shared" si="103"/>
        <v>0</v>
      </c>
      <c r="Q970" s="1">
        <f>IF(D970=1,'Tela de entrada'!$O$13+P970,'Tela de entrada'!$S$13+P970)</f>
        <v>0</v>
      </c>
    </row>
    <row r="971" spans="1:17" x14ac:dyDescent="0.25">
      <c r="A971" t="str">
        <f t="shared" si="98"/>
        <v>Contrato 2</v>
      </c>
      <c r="B971" t="str">
        <f t="shared" si="99"/>
        <v>Contrato 2226</v>
      </c>
      <c r="C971">
        <v>1</v>
      </c>
      <c r="D971">
        <v>2</v>
      </c>
      <c r="E971">
        <f>IF(AND(A971='Tela de entrada'!$R$12,'Tela de entrada'!$S$15=1),1,IF(AND(A971='Tela de entrada'!$R$12,'Tela de entrada'!$S$15="",'Tela de entrada'!$O$15=2),1,IF(AND('Tela de entrada'!$R$12='Contrato Flexível Prioridade'!A971,'Tela de entrada'!$S$15="",'Tela de entrada'!$O$15=""),2,IF(AND(A971='Tela de entrada'!$N$12,'Tela de entrada'!$O$15=1),1,IF(AND('Tela de entrada'!$N$12='Contrato Flexível Prioridade'!A971,'Tela de entrada'!$O$15=2),2,IF(AND('Tela de entrada'!$N$12='Contrato Flexível Prioridade'!A971,'Tela de entrada'!$O$15="",'Tela de entrada'!$S$15&lt;&gt;1),1,IF(AND('Tela de entrada'!$N$12='Contrato Flexível Prioridade'!A971,'Tela de entrada'!$S$15=""),1,2)))))))</f>
        <v>2</v>
      </c>
      <c r="F971">
        <v>1</v>
      </c>
      <c r="G971">
        <v>226</v>
      </c>
      <c r="H971">
        <v>1</v>
      </c>
      <c r="I971" s="1">
        <f>INDEX('Tela de entrada'!$C$20:$C$763,MATCH(G971,'Tela de entrada'!$B$20:$B$763,0),1)</f>
        <v>42</v>
      </c>
      <c r="J971">
        <v>0</v>
      </c>
      <c r="K971">
        <f t="shared" si="100"/>
        <v>42</v>
      </c>
      <c r="L971" s="1">
        <f>SUMIFS('Contrato Flexível Percentual'!$R$2:$R$745,'Contrato Flexível Percentual'!$C$2:$C$745,'Contrato Flexível Prioridade'!F971,'Contrato Flexível Percentual'!$D$2:$D$745,'Contrato Flexível Prioridade'!G971)+SUMIFS('Contrato Firme'!N$2:N$745,'Contrato Firme'!$C$2:$C$745,'Contrato Flexível Prioridade'!F971,'Contrato Flexível Percentual'!$D$2:$D$745,'Contrato Flexível Prioridade'!G971)+'Tela de entrada'!$O$13+'Tela de entrada'!$S$13</f>
        <v>23.4</v>
      </c>
      <c r="M971" s="1">
        <f t="shared" si="101"/>
        <v>18.600000000000001</v>
      </c>
      <c r="N971" s="1">
        <f>IF(D971=1,'Tela de entrada'!$O$14-'Tela de entrada'!$O$13,'Tela de entrada'!$S$14-'Tela de entrada'!$S$13)</f>
        <v>10</v>
      </c>
      <c r="O971" s="1">
        <f t="shared" si="102"/>
        <v>3.6000000000000014</v>
      </c>
      <c r="P971" s="1">
        <f t="shared" si="103"/>
        <v>3.6000000000000014</v>
      </c>
      <c r="Q971" s="1">
        <f>IF(D971=1,'Tela de entrada'!$O$13+P971,'Tela de entrada'!$S$13+P971)</f>
        <v>3.6000000000000014</v>
      </c>
    </row>
    <row r="972" spans="1:17" x14ac:dyDescent="0.25">
      <c r="A972" t="str">
        <f t="shared" si="98"/>
        <v>Contrato 2</v>
      </c>
      <c r="B972" t="str">
        <f t="shared" si="99"/>
        <v>Contrato 2227</v>
      </c>
      <c r="C972">
        <v>1</v>
      </c>
      <c r="D972">
        <v>2</v>
      </c>
      <c r="E972">
        <f>IF(AND(A972='Tela de entrada'!$R$12,'Tela de entrada'!$S$15=1),1,IF(AND(A972='Tela de entrada'!$R$12,'Tela de entrada'!$S$15="",'Tela de entrada'!$O$15=2),1,IF(AND('Tela de entrada'!$R$12='Contrato Flexível Prioridade'!A972,'Tela de entrada'!$S$15="",'Tela de entrada'!$O$15=""),2,IF(AND(A972='Tela de entrada'!$N$12,'Tela de entrada'!$O$15=1),1,IF(AND('Tela de entrada'!$N$12='Contrato Flexível Prioridade'!A972,'Tela de entrada'!$O$15=2),2,IF(AND('Tela de entrada'!$N$12='Contrato Flexível Prioridade'!A972,'Tela de entrada'!$O$15="",'Tela de entrada'!$S$15&lt;&gt;1),1,IF(AND('Tela de entrada'!$N$12='Contrato Flexível Prioridade'!A972,'Tela de entrada'!$S$15=""),1,2)))))))</f>
        <v>2</v>
      </c>
      <c r="F972">
        <v>1</v>
      </c>
      <c r="G972">
        <v>227</v>
      </c>
      <c r="H972">
        <v>1</v>
      </c>
      <c r="I972" s="1">
        <f>INDEX('Tela de entrada'!$C$20:$C$763,MATCH(G972,'Tela de entrada'!$B$20:$B$763,0),1)</f>
        <v>47</v>
      </c>
      <c r="J972">
        <v>0</v>
      </c>
      <c r="K972">
        <f t="shared" si="100"/>
        <v>47</v>
      </c>
      <c r="L972" s="1">
        <f>SUMIFS('Contrato Flexível Percentual'!$R$2:$R$745,'Contrato Flexível Percentual'!$C$2:$C$745,'Contrato Flexível Prioridade'!F972,'Contrato Flexível Percentual'!$D$2:$D$745,'Contrato Flexível Prioridade'!G972)+SUMIFS('Contrato Firme'!N$2:N$745,'Contrato Firme'!$C$2:$C$745,'Contrato Flexível Prioridade'!F972,'Contrato Flexível Percentual'!$D$2:$D$745,'Contrato Flexível Prioridade'!G972)+'Tela de entrada'!$O$13+'Tela de entrada'!$S$13</f>
        <v>24.4</v>
      </c>
      <c r="M972" s="1">
        <f t="shared" si="101"/>
        <v>22.6</v>
      </c>
      <c r="N972" s="1">
        <f>IF(D972=1,'Tela de entrada'!$O$14-'Tela de entrada'!$O$13,'Tela de entrada'!$S$14-'Tela de entrada'!$S$13)</f>
        <v>10</v>
      </c>
      <c r="O972" s="1">
        <f t="shared" si="102"/>
        <v>7.6000000000000014</v>
      </c>
      <c r="P972" s="1">
        <f t="shared" si="103"/>
        <v>7.6000000000000014</v>
      </c>
      <c r="Q972" s="1">
        <f>IF(D972=1,'Tela de entrada'!$O$13+P972,'Tela de entrada'!$S$13+P972)</f>
        <v>7.6000000000000014</v>
      </c>
    </row>
    <row r="973" spans="1:17" x14ac:dyDescent="0.25">
      <c r="A973" t="str">
        <f t="shared" si="98"/>
        <v>Contrato 2</v>
      </c>
      <c r="B973" t="str">
        <f t="shared" si="99"/>
        <v>Contrato 2228</v>
      </c>
      <c r="C973">
        <v>1</v>
      </c>
      <c r="D973">
        <v>2</v>
      </c>
      <c r="E973">
        <f>IF(AND(A973='Tela de entrada'!$R$12,'Tela de entrada'!$S$15=1),1,IF(AND(A973='Tela de entrada'!$R$12,'Tela de entrada'!$S$15="",'Tela de entrada'!$O$15=2),1,IF(AND('Tela de entrada'!$R$12='Contrato Flexível Prioridade'!A973,'Tela de entrada'!$S$15="",'Tela de entrada'!$O$15=""),2,IF(AND(A973='Tela de entrada'!$N$12,'Tela de entrada'!$O$15=1),1,IF(AND('Tela de entrada'!$N$12='Contrato Flexível Prioridade'!A973,'Tela de entrada'!$O$15=2),2,IF(AND('Tela de entrada'!$N$12='Contrato Flexível Prioridade'!A973,'Tela de entrada'!$O$15="",'Tela de entrada'!$S$15&lt;&gt;1),1,IF(AND('Tela de entrada'!$N$12='Contrato Flexível Prioridade'!A973,'Tela de entrada'!$S$15=""),1,2)))))))</f>
        <v>2</v>
      </c>
      <c r="F973">
        <v>1</v>
      </c>
      <c r="G973">
        <v>228</v>
      </c>
      <c r="H973">
        <v>1</v>
      </c>
      <c r="I973" s="1">
        <f>INDEX('Tela de entrada'!$C$20:$C$763,MATCH(G973,'Tela de entrada'!$B$20:$B$763,0),1)</f>
        <v>12</v>
      </c>
      <c r="J973">
        <v>0</v>
      </c>
      <c r="K973">
        <f t="shared" si="100"/>
        <v>12</v>
      </c>
      <c r="L973" s="1">
        <f>SUMIFS('Contrato Flexível Percentual'!$R$2:$R$745,'Contrato Flexível Percentual'!$C$2:$C$745,'Contrato Flexível Prioridade'!F973,'Contrato Flexível Percentual'!$D$2:$D$745,'Contrato Flexível Prioridade'!G973)+SUMIFS('Contrato Firme'!N$2:N$745,'Contrato Firme'!$C$2:$C$745,'Contrato Flexível Prioridade'!F973,'Contrato Flexível Percentual'!$D$2:$D$745,'Contrato Flexível Prioridade'!G973)+'Tela de entrada'!$O$13+'Tela de entrada'!$S$13</f>
        <v>7.5520537660669707</v>
      </c>
      <c r="M973" s="1">
        <f t="shared" si="101"/>
        <v>4.4479462339330293</v>
      </c>
      <c r="N973" s="1">
        <f>IF(D973=1,'Tela de entrada'!$O$14-'Tela de entrada'!$O$13,'Tela de entrada'!$S$14-'Tela de entrada'!$S$13)</f>
        <v>10</v>
      </c>
      <c r="O973" s="1">
        <f t="shared" si="102"/>
        <v>0</v>
      </c>
      <c r="P973" s="1">
        <f t="shared" si="103"/>
        <v>0</v>
      </c>
      <c r="Q973" s="1">
        <f>IF(D973=1,'Tela de entrada'!$O$13+P973,'Tela de entrada'!$S$13+P973)</f>
        <v>0</v>
      </c>
    </row>
    <row r="974" spans="1:17" x14ac:dyDescent="0.25">
      <c r="A974" t="str">
        <f t="shared" si="98"/>
        <v>Contrato 2</v>
      </c>
      <c r="B974" t="str">
        <f t="shared" si="99"/>
        <v>Contrato 2229</v>
      </c>
      <c r="C974">
        <v>1</v>
      </c>
      <c r="D974">
        <v>2</v>
      </c>
      <c r="E974">
        <f>IF(AND(A974='Tela de entrada'!$R$12,'Tela de entrada'!$S$15=1),1,IF(AND(A974='Tela de entrada'!$R$12,'Tela de entrada'!$S$15="",'Tela de entrada'!$O$15=2),1,IF(AND('Tela de entrada'!$R$12='Contrato Flexível Prioridade'!A974,'Tela de entrada'!$S$15="",'Tela de entrada'!$O$15=""),2,IF(AND(A974='Tela de entrada'!$N$12,'Tela de entrada'!$O$15=1),1,IF(AND('Tela de entrada'!$N$12='Contrato Flexível Prioridade'!A974,'Tela de entrada'!$O$15=2),2,IF(AND('Tela de entrada'!$N$12='Contrato Flexível Prioridade'!A974,'Tela de entrada'!$O$15="",'Tela de entrada'!$S$15&lt;&gt;1),1,IF(AND('Tela de entrada'!$N$12='Contrato Flexível Prioridade'!A974,'Tela de entrada'!$S$15=""),1,2)))))))</f>
        <v>2</v>
      </c>
      <c r="F974">
        <v>1</v>
      </c>
      <c r="G974">
        <v>229</v>
      </c>
      <c r="H974">
        <v>1</v>
      </c>
      <c r="I974" s="1">
        <f>INDEX('Tela de entrada'!$C$20:$C$763,MATCH(G974,'Tela de entrada'!$B$20:$B$763,0),1)</f>
        <v>44</v>
      </c>
      <c r="J974">
        <v>0</v>
      </c>
      <c r="K974">
        <f t="shared" si="100"/>
        <v>44</v>
      </c>
      <c r="L974" s="1">
        <f>SUMIFS('Contrato Flexível Percentual'!$R$2:$R$745,'Contrato Flexível Percentual'!$C$2:$C$745,'Contrato Flexível Prioridade'!F974,'Contrato Flexível Percentual'!$D$2:$D$745,'Contrato Flexível Prioridade'!G974)+SUMIFS('Contrato Firme'!N$2:N$745,'Contrato Firme'!$C$2:$C$745,'Contrato Flexível Prioridade'!F974,'Contrato Flexível Percentual'!$D$2:$D$745,'Contrato Flexível Prioridade'!G974)+'Tela de entrada'!$O$13+'Tela de entrada'!$S$13</f>
        <v>23.8</v>
      </c>
      <c r="M974" s="1">
        <f t="shared" si="101"/>
        <v>20.2</v>
      </c>
      <c r="N974" s="1">
        <f>IF(D974=1,'Tela de entrada'!$O$14-'Tela de entrada'!$O$13,'Tela de entrada'!$S$14-'Tela de entrada'!$S$13)</f>
        <v>10</v>
      </c>
      <c r="O974" s="1">
        <f t="shared" si="102"/>
        <v>5.1999999999999993</v>
      </c>
      <c r="P974" s="1">
        <f t="shared" si="103"/>
        <v>5.1999999999999993</v>
      </c>
      <c r="Q974" s="1">
        <f>IF(D974=1,'Tela de entrada'!$O$13+P974,'Tela de entrada'!$S$13+P974)</f>
        <v>5.1999999999999993</v>
      </c>
    </row>
    <row r="975" spans="1:17" x14ac:dyDescent="0.25">
      <c r="A975" t="str">
        <f t="shared" si="98"/>
        <v>Contrato 2</v>
      </c>
      <c r="B975" t="str">
        <f t="shared" si="99"/>
        <v>Contrato 2230</v>
      </c>
      <c r="C975">
        <v>1</v>
      </c>
      <c r="D975">
        <v>2</v>
      </c>
      <c r="E975">
        <f>IF(AND(A975='Tela de entrada'!$R$12,'Tela de entrada'!$S$15=1),1,IF(AND(A975='Tela de entrada'!$R$12,'Tela de entrada'!$S$15="",'Tela de entrada'!$O$15=2),1,IF(AND('Tela de entrada'!$R$12='Contrato Flexível Prioridade'!A975,'Tela de entrada'!$S$15="",'Tela de entrada'!$O$15=""),2,IF(AND(A975='Tela de entrada'!$N$12,'Tela de entrada'!$O$15=1),1,IF(AND('Tela de entrada'!$N$12='Contrato Flexível Prioridade'!A975,'Tela de entrada'!$O$15=2),2,IF(AND('Tela de entrada'!$N$12='Contrato Flexível Prioridade'!A975,'Tela de entrada'!$O$15="",'Tela de entrada'!$S$15&lt;&gt;1),1,IF(AND('Tela de entrada'!$N$12='Contrato Flexível Prioridade'!A975,'Tela de entrada'!$S$15=""),1,2)))))))</f>
        <v>2</v>
      </c>
      <c r="F975">
        <v>1</v>
      </c>
      <c r="G975">
        <v>230</v>
      </c>
      <c r="H975">
        <v>1</v>
      </c>
      <c r="I975" s="1">
        <f>INDEX('Tela de entrada'!$C$20:$C$763,MATCH(G975,'Tela de entrada'!$B$20:$B$763,0),1)</f>
        <v>11</v>
      </c>
      <c r="J975">
        <v>0</v>
      </c>
      <c r="K975">
        <f t="shared" si="100"/>
        <v>11</v>
      </c>
      <c r="L975" s="1">
        <f>SUMIFS('Contrato Flexível Percentual'!$R$2:$R$745,'Contrato Flexível Percentual'!$C$2:$C$745,'Contrato Flexível Prioridade'!F975,'Contrato Flexível Percentual'!$D$2:$D$745,'Contrato Flexível Prioridade'!G975)+SUMIFS('Contrato Firme'!N$2:N$745,'Contrato Firme'!$C$2:$C$745,'Contrato Flexível Prioridade'!F975,'Contrato Flexível Percentual'!$D$2:$D$745,'Contrato Flexível Prioridade'!G975)+'Tela de entrada'!$O$13+'Tela de entrada'!$S$13</f>
        <v>7.0043472361672849</v>
      </c>
      <c r="M975" s="1">
        <f t="shared" si="101"/>
        <v>3.9956527638327151</v>
      </c>
      <c r="N975" s="1">
        <f>IF(D975=1,'Tela de entrada'!$O$14-'Tela de entrada'!$O$13,'Tela de entrada'!$S$14-'Tela de entrada'!$S$13)</f>
        <v>10</v>
      </c>
      <c r="O975" s="1">
        <f t="shared" si="102"/>
        <v>0</v>
      </c>
      <c r="P975" s="1">
        <f t="shared" si="103"/>
        <v>0</v>
      </c>
      <c r="Q975" s="1">
        <f>IF(D975=1,'Tela de entrada'!$O$13+P975,'Tela de entrada'!$S$13+P975)</f>
        <v>0</v>
      </c>
    </row>
    <row r="976" spans="1:17" x14ac:dyDescent="0.25">
      <c r="A976" t="str">
        <f t="shared" si="98"/>
        <v>Contrato 2</v>
      </c>
      <c r="B976" t="str">
        <f t="shared" si="99"/>
        <v>Contrato 2231</v>
      </c>
      <c r="C976">
        <v>1</v>
      </c>
      <c r="D976">
        <v>2</v>
      </c>
      <c r="E976">
        <f>IF(AND(A976='Tela de entrada'!$R$12,'Tela de entrada'!$S$15=1),1,IF(AND(A976='Tela de entrada'!$R$12,'Tela de entrada'!$S$15="",'Tela de entrada'!$O$15=2),1,IF(AND('Tela de entrada'!$R$12='Contrato Flexível Prioridade'!A976,'Tela de entrada'!$S$15="",'Tela de entrada'!$O$15=""),2,IF(AND(A976='Tela de entrada'!$N$12,'Tela de entrada'!$O$15=1),1,IF(AND('Tela de entrada'!$N$12='Contrato Flexível Prioridade'!A976,'Tela de entrada'!$O$15=2),2,IF(AND('Tela de entrada'!$N$12='Contrato Flexível Prioridade'!A976,'Tela de entrada'!$O$15="",'Tela de entrada'!$S$15&lt;&gt;1),1,IF(AND('Tela de entrada'!$N$12='Contrato Flexível Prioridade'!A976,'Tela de entrada'!$S$15=""),1,2)))))))</f>
        <v>2</v>
      </c>
      <c r="F976">
        <v>1</v>
      </c>
      <c r="G976">
        <v>231</v>
      </c>
      <c r="H976">
        <v>1</v>
      </c>
      <c r="I976" s="1">
        <f>INDEX('Tela de entrada'!$C$20:$C$763,MATCH(G976,'Tela de entrada'!$B$20:$B$763,0),1)</f>
        <v>37</v>
      </c>
      <c r="J976">
        <v>0</v>
      </c>
      <c r="K976">
        <f t="shared" si="100"/>
        <v>37</v>
      </c>
      <c r="L976" s="1">
        <f>SUMIFS('Contrato Flexível Percentual'!$R$2:$R$745,'Contrato Flexível Percentual'!$C$2:$C$745,'Contrato Flexível Prioridade'!F976,'Contrato Flexível Percentual'!$D$2:$D$745,'Contrato Flexível Prioridade'!G976)+SUMIFS('Contrato Firme'!N$2:N$745,'Contrato Firme'!$C$2:$C$745,'Contrato Flexível Prioridade'!F976,'Contrato Flexível Percentual'!$D$2:$D$745,'Contrato Flexível Prioridade'!G976)+'Tela de entrada'!$O$13+'Tela de entrada'!$S$13</f>
        <v>21.244717013559111</v>
      </c>
      <c r="M976" s="1">
        <f t="shared" si="101"/>
        <v>15.755282986440889</v>
      </c>
      <c r="N976" s="1">
        <f>IF(D976=1,'Tela de entrada'!$O$14-'Tela de entrada'!$O$13,'Tela de entrada'!$S$14-'Tela de entrada'!$S$13)</f>
        <v>10</v>
      </c>
      <c r="O976" s="1">
        <f t="shared" si="102"/>
        <v>0.7552829864408892</v>
      </c>
      <c r="P976" s="1">
        <f t="shared" si="103"/>
        <v>0.7552829864408892</v>
      </c>
      <c r="Q976" s="1">
        <f>IF(D976=1,'Tela de entrada'!$O$13+P976,'Tela de entrada'!$S$13+P976)</f>
        <v>0.7552829864408892</v>
      </c>
    </row>
    <row r="977" spans="1:17" x14ac:dyDescent="0.25">
      <c r="A977" t="str">
        <f t="shared" si="98"/>
        <v>Contrato 2</v>
      </c>
      <c r="B977" t="str">
        <f t="shared" si="99"/>
        <v>Contrato 2232</v>
      </c>
      <c r="C977">
        <v>1</v>
      </c>
      <c r="D977">
        <v>2</v>
      </c>
      <c r="E977">
        <f>IF(AND(A977='Tela de entrada'!$R$12,'Tela de entrada'!$S$15=1),1,IF(AND(A977='Tela de entrada'!$R$12,'Tela de entrada'!$S$15="",'Tela de entrada'!$O$15=2),1,IF(AND('Tela de entrada'!$R$12='Contrato Flexível Prioridade'!A977,'Tela de entrada'!$S$15="",'Tela de entrada'!$O$15=""),2,IF(AND(A977='Tela de entrada'!$N$12,'Tela de entrada'!$O$15=1),1,IF(AND('Tela de entrada'!$N$12='Contrato Flexível Prioridade'!A977,'Tela de entrada'!$O$15=2),2,IF(AND('Tela de entrada'!$N$12='Contrato Flexível Prioridade'!A977,'Tela de entrada'!$O$15="",'Tela de entrada'!$S$15&lt;&gt;1),1,IF(AND('Tela de entrada'!$N$12='Contrato Flexível Prioridade'!A977,'Tela de entrada'!$S$15=""),1,2)))))))</f>
        <v>2</v>
      </c>
      <c r="F977">
        <v>1</v>
      </c>
      <c r="G977">
        <v>232</v>
      </c>
      <c r="H977">
        <v>1</v>
      </c>
      <c r="I977" s="1">
        <f>INDEX('Tela de entrada'!$C$20:$C$763,MATCH(G977,'Tela de entrada'!$B$20:$B$763,0),1)</f>
        <v>47</v>
      </c>
      <c r="J977">
        <v>0</v>
      </c>
      <c r="K977">
        <f t="shared" si="100"/>
        <v>47</v>
      </c>
      <c r="L977" s="1">
        <f>SUMIFS('Contrato Flexível Percentual'!$R$2:$R$745,'Contrato Flexível Percentual'!$C$2:$C$745,'Contrato Flexível Prioridade'!F977,'Contrato Flexível Percentual'!$D$2:$D$745,'Contrato Flexível Prioridade'!G977)+SUMIFS('Contrato Firme'!N$2:N$745,'Contrato Firme'!$C$2:$C$745,'Contrato Flexível Prioridade'!F977,'Contrato Flexível Percentual'!$D$2:$D$745,'Contrato Flexível Prioridade'!G977)+'Tela de entrada'!$O$13+'Tela de entrada'!$S$13</f>
        <v>24.4</v>
      </c>
      <c r="M977" s="1">
        <f t="shared" si="101"/>
        <v>22.6</v>
      </c>
      <c r="N977" s="1">
        <f>IF(D977=1,'Tela de entrada'!$O$14-'Tela de entrada'!$O$13,'Tela de entrada'!$S$14-'Tela de entrada'!$S$13)</f>
        <v>10</v>
      </c>
      <c r="O977" s="1">
        <f t="shared" si="102"/>
        <v>7.6000000000000014</v>
      </c>
      <c r="P977" s="1">
        <f t="shared" si="103"/>
        <v>7.6000000000000014</v>
      </c>
      <c r="Q977" s="1">
        <f>IF(D977=1,'Tela de entrada'!$O$13+P977,'Tela de entrada'!$S$13+P977)</f>
        <v>7.6000000000000014</v>
      </c>
    </row>
    <row r="978" spans="1:17" x14ac:dyDescent="0.25">
      <c r="A978" t="str">
        <f t="shared" si="98"/>
        <v>Contrato 2</v>
      </c>
      <c r="B978" t="str">
        <f t="shared" si="99"/>
        <v>Contrato 2233</v>
      </c>
      <c r="C978">
        <v>1</v>
      </c>
      <c r="D978">
        <v>2</v>
      </c>
      <c r="E978">
        <f>IF(AND(A978='Tela de entrada'!$R$12,'Tela de entrada'!$S$15=1),1,IF(AND(A978='Tela de entrada'!$R$12,'Tela de entrada'!$S$15="",'Tela de entrada'!$O$15=2),1,IF(AND('Tela de entrada'!$R$12='Contrato Flexível Prioridade'!A978,'Tela de entrada'!$S$15="",'Tela de entrada'!$O$15=""),2,IF(AND(A978='Tela de entrada'!$N$12,'Tela de entrada'!$O$15=1),1,IF(AND('Tela de entrada'!$N$12='Contrato Flexível Prioridade'!A978,'Tela de entrada'!$O$15=2),2,IF(AND('Tela de entrada'!$N$12='Contrato Flexível Prioridade'!A978,'Tela de entrada'!$O$15="",'Tela de entrada'!$S$15&lt;&gt;1),1,IF(AND('Tela de entrada'!$N$12='Contrato Flexível Prioridade'!A978,'Tela de entrada'!$S$15=""),1,2)))))))</f>
        <v>2</v>
      </c>
      <c r="F978">
        <v>1</v>
      </c>
      <c r="G978">
        <v>233</v>
      </c>
      <c r="H978">
        <v>1</v>
      </c>
      <c r="I978" s="1">
        <f>INDEX('Tela de entrada'!$C$20:$C$763,MATCH(G978,'Tela de entrada'!$B$20:$B$763,0),1)</f>
        <v>17</v>
      </c>
      <c r="J978">
        <v>0</v>
      </c>
      <c r="K978">
        <f t="shared" si="100"/>
        <v>17</v>
      </c>
      <c r="L978" s="1">
        <f>SUMIFS('Contrato Flexível Percentual'!$R$2:$R$745,'Contrato Flexível Percentual'!$C$2:$C$745,'Contrato Flexível Prioridade'!F978,'Contrato Flexível Percentual'!$D$2:$D$745,'Contrato Flexível Prioridade'!G978)+SUMIFS('Contrato Firme'!N$2:N$745,'Contrato Firme'!$C$2:$C$745,'Contrato Flexível Prioridade'!F978,'Contrato Flexível Percentual'!$D$2:$D$745,'Contrato Flexível Prioridade'!G978)+'Tela de entrada'!$O$13+'Tela de entrada'!$S$13</f>
        <v>10.290586415565398</v>
      </c>
      <c r="M978" s="1">
        <f t="shared" si="101"/>
        <v>6.7094135844346017</v>
      </c>
      <c r="N978" s="1">
        <f>IF(D978=1,'Tela de entrada'!$O$14-'Tela de entrada'!$O$13,'Tela de entrada'!$S$14-'Tela de entrada'!$S$13)</f>
        <v>10</v>
      </c>
      <c r="O978" s="1">
        <f t="shared" si="102"/>
        <v>0</v>
      </c>
      <c r="P978" s="1">
        <f t="shared" si="103"/>
        <v>0</v>
      </c>
      <c r="Q978" s="1">
        <f>IF(D978=1,'Tela de entrada'!$O$13+P978,'Tela de entrada'!$S$13+P978)</f>
        <v>0</v>
      </c>
    </row>
    <row r="979" spans="1:17" x14ac:dyDescent="0.25">
      <c r="A979" t="str">
        <f t="shared" si="98"/>
        <v>Contrato 2</v>
      </c>
      <c r="B979" t="str">
        <f t="shared" si="99"/>
        <v>Contrato 2234</v>
      </c>
      <c r="C979">
        <v>1</v>
      </c>
      <c r="D979">
        <v>2</v>
      </c>
      <c r="E979">
        <f>IF(AND(A979='Tela de entrada'!$R$12,'Tela de entrada'!$S$15=1),1,IF(AND(A979='Tela de entrada'!$R$12,'Tela de entrada'!$S$15="",'Tela de entrada'!$O$15=2),1,IF(AND('Tela de entrada'!$R$12='Contrato Flexível Prioridade'!A979,'Tela de entrada'!$S$15="",'Tela de entrada'!$O$15=""),2,IF(AND(A979='Tela de entrada'!$N$12,'Tela de entrada'!$O$15=1),1,IF(AND('Tela de entrada'!$N$12='Contrato Flexível Prioridade'!A979,'Tela de entrada'!$O$15=2),2,IF(AND('Tela de entrada'!$N$12='Contrato Flexível Prioridade'!A979,'Tela de entrada'!$O$15="",'Tela de entrada'!$S$15&lt;&gt;1),1,IF(AND('Tela de entrada'!$N$12='Contrato Flexível Prioridade'!A979,'Tela de entrada'!$S$15=""),1,2)))))))</f>
        <v>2</v>
      </c>
      <c r="F979">
        <v>1</v>
      </c>
      <c r="G979">
        <v>234</v>
      </c>
      <c r="H979">
        <v>1</v>
      </c>
      <c r="I979" s="1">
        <f>INDEX('Tela de entrada'!$C$20:$C$763,MATCH(G979,'Tela de entrada'!$B$20:$B$763,0),1)</f>
        <v>48</v>
      </c>
      <c r="J979">
        <v>0</v>
      </c>
      <c r="K979">
        <f t="shared" si="100"/>
        <v>48</v>
      </c>
      <c r="L979" s="1">
        <f>SUMIFS('Contrato Flexível Percentual'!$R$2:$R$745,'Contrato Flexível Percentual'!$C$2:$C$745,'Contrato Flexível Prioridade'!F979,'Contrato Flexível Percentual'!$D$2:$D$745,'Contrato Flexível Prioridade'!G979)+SUMIFS('Contrato Firme'!N$2:N$745,'Contrato Firme'!$C$2:$C$745,'Contrato Flexível Prioridade'!F979,'Contrato Flexível Percentual'!$D$2:$D$745,'Contrato Flexível Prioridade'!G979)+'Tela de entrada'!$O$13+'Tela de entrada'!$S$13</f>
        <v>24.6</v>
      </c>
      <c r="M979" s="1">
        <f t="shared" si="101"/>
        <v>23.4</v>
      </c>
      <c r="N979" s="1">
        <f>IF(D979=1,'Tela de entrada'!$O$14-'Tela de entrada'!$O$13,'Tela de entrada'!$S$14-'Tela de entrada'!$S$13)</f>
        <v>10</v>
      </c>
      <c r="O979" s="1">
        <f t="shared" si="102"/>
        <v>8.3999999999999986</v>
      </c>
      <c r="P979" s="1">
        <f t="shared" si="103"/>
        <v>8.3999999999999986</v>
      </c>
      <c r="Q979" s="1">
        <f>IF(D979=1,'Tela de entrada'!$O$13+P979,'Tela de entrada'!$S$13+P979)</f>
        <v>8.3999999999999986</v>
      </c>
    </row>
    <row r="980" spans="1:17" x14ac:dyDescent="0.25">
      <c r="A980" t="str">
        <f t="shared" si="98"/>
        <v>Contrato 2</v>
      </c>
      <c r="B980" t="str">
        <f t="shared" si="99"/>
        <v>Contrato 2235</v>
      </c>
      <c r="C980">
        <v>1</v>
      </c>
      <c r="D980">
        <v>2</v>
      </c>
      <c r="E980">
        <f>IF(AND(A980='Tela de entrada'!$R$12,'Tela de entrada'!$S$15=1),1,IF(AND(A980='Tela de entrada'!$R$12,'Tela de entrada'!$S$15="",'Tela de entrada'!$O$15=2),1,IF(AND('Tela de entrada'!$R$12='Contrato Flexível Prioridade'!A980,'Tela de entrada'!$S$15="",'Tela de entrada'!$O$15=""),2,IF(AND(A980='Tela de entrada'!$N$12,'Tela de entrada'!$O$15=1),1,IF(AND('Tela de entrada'!$N$12='Contrato Flexível Prioridade'!A980,'Tela de entrada'!$O$15=2),2,IF(AND('Tela de entrada'!$N$12='Contrato Flexível Prioridade'!A980,'Tela de entrada'!$O$15="",'Tela de entrada'!$S$15&lt;&gt;1),1,IF(AND('Tela de entrada'!$N$12='Contrato Flexível Prioridade'!A980,'Tela de entrada'!$S$15=""),1,2)))))))</f>
        <v>2</v>
      </c>
      <c r="F980">
        <v>1</v>
      </c>
      <c r="G980">
        <v>235</v>
      </c>
      <c r="H980">
        <v>1</v>
      </c>
      <c r="I980" s="1">
        <f>INDEX('Tela de entrada'!$C$20:$C$763,MATCH(G980,'Tela de entrada'!$B$20:$B$763,0),1)</f>
        <v>25</v>
      </c>
      <c r="J980">
        <v>0</v>
      </c>
      <c r="K980">
        <f t="shared" si="100"/>
        <v>25</v>
      </c>
      <c r="L980" s="1">
        <f>SUMIFS('Contrato Flexível Percentual'!$R$2:$R$745,'Contrato Flexível Percentual'!$C$2:$C$745,'Contrato Flexível Prioridade'!F980,'Contrato Flexível Percentual'!$D$2:$D$745,'Contrato Flexível Prioridade'!G980)+SUMIFS('Contrato Firme'!N$2:N$745,'Contrato Firme'!$C$2:$C$745,'Contrato Flexível Prioridade'!F980,'Contrato Flexível Percentual'!$D$2:$D$745,'Contrato Flexível Prioridade'!G980)+'Tela de entrada'!$O$13+'Tela de entrada'!$S$13</f>
        <v>14.672238654762884</v>
      </c>
      <c r="M980" s="1">
        <f t="shared" si="101"/>
        <v>10.327761345237116</v>
      </c>
      <c r="N980" s="1">
        <f>IF(D980=1,'Tela de entrada'!$O$14-'Tela de entrada'!$O$13,'Tela de entrada'!$S$14-'Tela de entrada'!$S$13)</f>
        <v>10</v>
      </c>
      <c r="O980" s="1">
        <f t="shared" si="102"/>
        <v>0</v>
      </c>
      <c r="P980" s="1">
        <f t="shared" si="103"/>
        <v>0</v>
      </c>
      <c r="Q980" s="1">
        <f>IF(D980=1,'Tela de entrada'!$O$13+P980,'Tela de entrada'!$S$13+P980)</f>
        <v>0</v>
      </c>
    </row>
    <row r="981" spans="1:17" x14ac:dyDescent="0.25">
      <c r="A981" t="str">
        <f t="shared" si="98"/>
        <v>Contrato 2</v>
      </c>
      <c r="B981" t="str">
        <f t="shared" si="99"/>
        <v>Contrato 2236</v>
      </c>
      <c r="C981">
        <v>1</v>
      </c>
      <c r="D981">
        <v>2</v>
      </c>
      <c r="E981">
        <f>IF(AND(A981='Tela de entrada'!$R$12,'Tela de entrada'!$S$15=1),1,IF(AND(A981='Tela de entrada'!$R$12,'Tela de entrada'!$S$15="",'Tela de entrada'!$O$15=2),1,IF(AND('Tela de entrada'!$R$12='Contrato Flexível Prioridade'!A981,'Tela de entrada'!$S$15="",'Tela de entrada'!$O$15=""),2,IF(AND(A981='Tela de entrada'!$N$12,'Tela de entrada'!$O$15=1),1,IF(AND('Tela de entrada'!$N$12='Contrato Flexível Prioridade'!A981,'Tela de entrada'!$O$15=2),2,IF(AND('Tela de entrada'!$N$12='Contrato Flexível Prioridade'!A981,'Tela de entrada'!$O$15="",'Tela de entrada'!$S$15&lt;&gt;1),1,IF(AND('Tela de entrada'!$N$12='Contrato Flexível Prioridade'!A981,'Tela de entrada'!$S$15=""),1,2)))))))</f>
        <v>2</v>
      </c>
      <c r="F981">
        <v>1</v>
      </c>
      <c r="G981">
        <v>236</v>
      </c>
      <c r="H981">
        <v>1</v>
      </c>
      <c r="I981" s="1">
        <f>INDEX('Tela de entrada'!$C$20:$C$763,MATCH(G981,'Tela de entrada'!$B$20:$B$763,0),1)</f>
        <v>46</v>
      </c>
      <c r="J981">
        <v>0</v>
      </c>
      <c r="K981">
        <f t="shared" si="100"/>
        <v>46</v>
      </c>
      <c r="L981" s="1">
        <f>SUMIFS('Contrato Flexível Percentual'!$R$2:$R$745,'Contrato Flexível Percentual'!$C$2:$C$745,'Contrato Flexível Prioridade'!F981,'Contrato Flexível Percentual'!$D$2:$D$745,'Contrato Flexível Prioridade'!G981)+SUMIFS('Contrato Firme'!N$2:N$745,'Contrato Firme'!$C$2:$C$745,'Contrato Flexível Prioridade'!F981,'Contrato Flexível Percentual'!$D$2:$D$745,'Contrato Flexível Prioridade'!G981)+'Tela de entrada'!$O$13+'Tela de entrada'!$S$13</f>
        <v>24.2</v>
      </c>
      <c r="M981" s="1">
        <f t="shared" si="101"/>
        <v>21.8</v>
      </c>
      <c r="N981" s="1">
        <f>IF(D981=1,'Tela de entrada'!$O$14-'Tela de entrada'!$O$13,'Tela de entrada'!$S$14-'Tela de entrada'!$S$13)</f>
        <v>10</v>
      </c>
      <c r="O981" s="1">
        <f t="shared" si="102"/>
        <v>6.8000000000000007</v>
      </c>
      <c r="P981" s="1">
        <f t="shared" si="103"/>
        <v>6.8000000000000007</v>
      </c>
      <c r="Q981" s="1">
        <f>IF(D981=1,'Tela de entrada'!$O$13+P981,'Tela de entrada'!$S$13+P981)</f>
        <v>6.8000000000000007</v>
      </c>
    </row>
    <row r="982" spans="1:17" x14ac:dyDescent="0.25">
      <c r="A982" t="str">
        <f t="shared" si="98"/>
        <v>Contrato 2</v>
      </c>
      <c r="B982" t="str">
        <f t="shared" si="99"/>
        <v>Contrato 2237</v>
      </c>
      <c r="C982">
        <v>1</v>
      </c>
      <c r="D982">
        <v>2</v>
      </c>
      <c r="E982">
        <f>IF(AND(A982='Tela de entrada'!$R$12,'Tela de entrada'!$S$15=1),1,IF(AND(A982='Tela de entrada'!$R$12,'Tela de entrada'!$S$15="",'Tela de entrada'!$O$15=2),1,IF(AND('Tela de entrada'!$R$12='Contrato Flexível Prioridade'!A982,'Tela de entrada'!$S$15="",'Tela de entrada'!$O$15=""),2,IF(AND(A982='Tela de entrada'!$N$12,'Tela de entrada'!$O$15=1),1,IF(AND('Tela de entrada'!$N$12='Contrato Flexível Prioridade'!A982,'Tela de entrada'!$O$15=2),2,IF(AND('Tela de entrada'!$N$12='Contrato Flexível Prioridade'!A982,'Tela de entrada'!$O$15="",'Tela de entrada'!$S$15&lt;&gt;1),1,IF(AND('Tela de entrada'!$N$12='Contrato Flexível Prioridade'!A982,'Tela de entrada'!$S$15=""),1,2)))))))</f>
        <v>2</v>
      </c>
      <c r="F982">
        <v>1</v>
      </c>
      <c r="G982">
        <v>237</v>
      </c>
      <c r="H982">
        <v>1</v>
      </c>
      <c r="I982" s="1">
        <f>INDEX('Tela de entrada'!$C$20:$C$763,MATCH(G982,'Tela de entrada'!$B$20:$B$763,0),1)</f>
        <v>15</v>
      </c>
      <c r="J982">
        <v>0</v>
      </c>
      <c r="K982">
        <f t="shared" si="100"/>
        <v>15</v>
      </c>
      <c r="L982" s="1">
        <f>SUMIFS('Contrato Flexível Percentual'!$R$2:$R$745,'Contrato Flexível Percentual'!$C$2:$C$745,'Contrato Flexível Prioridade'!F982,'Contrato Flexível Percentual'!$D$2:$D$745,'Contrato Flexível Prioridade'!G982)+SUMIFS('Contrato Firme'!N$2:N$745,'Contrato Firme'!$C$2:$C$745,'Contrato Flexível Prioridade'!F982,'Contrato Flexível Percentual'!$D$2:$D$745,'Contrato Flexível Prioridade'!G982)+'Tela de entrada'!$O$13+'Tela de entrada'!$S$13</f>
        <v>9.1951733557660269</v>
      </c>
      <c r="M982" s="1">
        <f t="shared" si="101"/>
        <v>5.8048266442339731</v>
      </c>
      <c r="N982" s="1">
        <f>IF(D982=1,'Tela de entrada'!$O$14-'Tela de entrada'!$O$13,'Tela de entrada'!$S$14-'Tela de entrada'!$S$13)</f>
        <v>10</v>
      </c>
      <c r="O982" s="1">
        <f t="shared" si="102"/>
        <v>0</v>
      </c>
      <c r="P982" s="1">
        <f t="shared" si="103"/>
        <v>0</v>
      </c>
      <c r="Q982" s="1">
        <f>IF(D982=1,'Tela de entrada'!$O$13+P982,'Tela de entrada'!$S$13+P982)</f>
        <v>0</v>
      </c>
    </row>
    <row r="983" spans="1:17" x14ac:dyDescent="0.25">
      <c r="A983" t="str">
        <f t="shared" si="98"/>
        <v>Contrato 2</v>
      </c>
      <c r="B983" t="str">
        <f t="shared" si="99"/>
        <v>Contrato 2238</v>
      </c>
      <c r="C983">
        <v>1</v>
      </c>
      <c r="D983">
        <v>2</v>
      </c>
      <c r="E983">
        <f>IF(AND(A983='Tela de entrada'!$R$12,'Tela de entrada'!$S$15=1),1,IF(AND(A983='Tela de entrada'!$R$12,'Tela de entrada'!$S$15="",'Tela de entrada'!$O$15=2),1,IF(AND('Tela de entrada'!$R$12='Contrato Flexível Prioridade'!A983,'Tela de entrada'!$S$15="",'Tela de entrada'!$O$15=""),2,IF(AND(A983='Tela de entrada'!$N$12,'Tela de entrada'!$O$15=1),1,IF(AND('Tela de entrada'!$N$12='Contrato Flexível Prioridade'!A983,'Tela de entrada'!$O$15=2),2,IF(AND('Tela de entrada'!$N$12='Contrato Flexível Prioridade'!A983,'Tela de entrada'!$O$15="",'Tela de entrada'!$S$15&lt;&gt;1),1,IF(AND('Tela de entrada'!$N$12='Contrato Flexível Prioridade'!A983,'Tela de entrada'!$S$15=""),1,2)))))))</f>
        <v>2</v>
      </c>
      <c r="F983">
        <v>1</v>
      </c>
      <c r="G983">
        <v>238</v>
      </c>
      <c r="H983">
        <v>1</v>
      </c>
      <c r="I983" s="1">
        <f>INDEX('Tela de entrada'!$C$20:$C$763,MATCH(G983,'Tela de entrada'!$B$20:$B$763,0),1)</f>
        <v>50</v>
      </c>
      <c r="J983">
        <v>0</v>
      </c>
      <c r="K983">
        <f t="shared" si="100"/>
        <v>50</v>
      </c>
      <c r="L983" s="1">
        <f>SUMIFS('Contrato Flexível Percentual'!$R$2:$R$745,'Contrato Flexível Percentual'!$C$2:$C$745,'Contrato Flexível Prioridade'!F983,'Contrato Flexível Percentual'!$D$2:$D$745,'Contrato Flexível Prioridade'!G983)+SUMIFS('Contrato Firme'!N$2:N$745,'Contrato Firme'!$C$2:$C$745,'Contrato Flexível Prioridade'!F983,'Contrato Flexível Percentual'!$D$2:$D$745,'Contrato Flexível Prioridade'!G983)+'Tela de entrada'!$O$13+'Tela de entrada'!$S$13</f>
        <v>25</v>
      </c>
      <c r="M983" s="1">
        <f t="shared" si="101"/>
        <v>25</v>
      </c>
      <c r="N983" s="1">
        <f>IF(D983=1,'Tela de entrada'!$O$14-'Tela de entrada'!$O$13,'Tela de entrada'!$S$14-'Tela de entrada'!$S$13)</f>
        <v>10</v>
      </c>
      <c r="O983" s="1">
        <f t="shared" si="102"/>
        <v>10</v>
      </c>
      <c r="P983" s="1">
        <f t="shared" si="103"/>
        <v>10</v>
      </c>
      <c r="Q983" s="1">
        <f>IF(D983=1,'Tela de entrada'!$O$13+P983,'Tela de entrada'!$S$13+P983)</f>
        <v>10</v>
      </c>
    </row>
    <row r="984" spans="1:17" x14ac:dyDescent="0.25">
      <c r="A984" t="str">
        <f t="shared" si="98"/>
        <v>Contrato 2</v>
      </c>
      <c r="B984" t="str">
        <f t="shared" si="99"/>
        <v>Contrato 2239</v>
      </c>
      <c r="C984">
        <v>1</v>
      </c>
      <c r="D984">
        <v>2</v>
      </c>
      <c r="E984">
        <f>IF(AND(A984='Tela de entrada'!$R$12,'Tela de entrada'!$S$15=1),1,IF(AND(A984='Tela de entrada'!$R$12,'Tela de entrada'!$S$15="",'Tela de entrada'!$O$15=2),1,IF(AND('Tela de entrada'!$R$12='Contrato Flexível Prioridade'!A984,'Tela de entrada'!$S$15="",'Tela de entrada'!$O$15=""),2,IF(AND(A984='Tela de entrada'!$N$12,'Tela de entrada'!$O$15=1),1,IF(AND('Tela de entrada'!$N$12='Contrato Flexível Prioridade'!A984,'Tela de entrada'!$O$15=2),2,IF(AND('Tela de entrada'!$N$12='Contrato Flexível Prioridade'!A984,'Tela de entrada'!$O$15="",'Tela de entrada'!$S$15&lt;&gt;1),1,IF(AND('Tela de entrada'!$N$12='Contrato Flexível Prioridade'!A984,'Tela de entrada'!$S$15=""),1,2)))))))</f>
        <v>2</v>
      </c>
      <c r="F984">
        <v>1</v>
      </c>
      <c r="G984">
        <v>239</v>
      </c>
      <c r="H984">
        <v>1</v>
      </c>
      <c r="I984" s="1">
        <f>INDEX('Tela de entrada'!$C$20:$C$763,MATCH(G984,'Tela de entrada'!$B$20:$B$763,0),1)</f>
        <v>38</v>
      </c>
      <c r="J984">
        <v>0</v>
      </c>
      <c r="K984">
        <f t="shared" si="100"/>
        <v>38</v>
      </c>
      <c r="L984" s="1">
        <f>SUMIFS('Contrato Flexível Percentual'!$R$2:$R$745,'Contrato Flexível Percentual'!$C$2:$C$745,'Contrato Flexível Prioridade'!F984,'Contrato Flexível Percentual'!$D$2:$D$745,'Contrato Flexível Prioridade'!G984)+SUMIFS('Contrato Firme'!N$2:N$745,'Contrato Firme'!$C$2:$C$745,'Contrato Flexível Prioridade'!F984,'Contrato Flexível Percentual'!$D$2:$D$745,'Contrato Flexível Prioridade'!G984)+'Tela de entrada'!$O$13+'Tela de entrada'!$S$13</f>
        <v>21.792423543458796</v>
      </c>
      <c r="M984" s="1">
        <f t="shared" si="101"/>
        <v>16.207576456541204</v>
      </c>
      <c r="N984" s="1">
        <f>IF(D984=1,'Tela de entrada'!$O$14-'Tela de entrada'!$O$13,'Tela de entrada'!$S$14-'Tela de entrada'!$S$13)</f>
        <v>10</v>
      </c>
      <c r="O984" s="1">
        <f t="shared" si="102"/>
        <v>1.2075764565412044</v>
      </c>
      <c r="P984" s="1">
        <f t="shared" si="103"/>
        <v>1.2075764565412044</v>
      </c>
      <c r="Q984" s="1">
        <f>IF(D984=1,'Tela de entrada'!$O$13+P984,'Tela de entrada'!$S$13+P984)</f>
        <v>1.2075764565412044</v>
      </c>
    </row>
    <row r="985" spans="1:17" x14ac:dyDescent="0.25">
      <c r="A985" t="str">
        <f t="shared" si="98"/>
        <v>Contrato 2</v>
      </c>
      <c r="B985" t="str">
        <f t="shared" si="99"/>
        <v>Contrato 2240</v>
      </c>
      <c r="C985">
        <v>1</v>
      </c>
      <c r="D985">
        <v>2</v>
      </c>
      <c r="E985">
        <f>IF(AND(A985='Tela de entrada'!$R$12,'Tela de entrada'!$S$15=1),1,IF(AND(A985='Tela de entrada'!$R$12,'Tela de entrada'!$S$15="",'Tela de entrada'!$O$15=2),1,IF(AND('Tela de entrada'!$R$12='Contrato Flexível Prioridade'!A985,'Tela de entrada'!$S$15="",'Tela de entrada'!$O$15=""),2,IF(AND(A985='Tela de entrada'!$N$12,'Tela de entrada'!$O$15=1),1,IF(AND('Tela de entrada'!$N$12='Contrato Flexível Prioridade'!A985,'Tela de entrada'!$O$15=2),2,IF(AND('Tela de entrada'!$N$12='Contrato Flexível Prioridade'!A985,'Tela de entrada'!$O$15="",'Tela de entrada'!$S$15&lt;&gt;1),1,IF(AND('Tela de entrada'!$N$12='Contrato Flexível Prioridade'!A985,'Tela de entrada'!$S$15=""),1,2)))))))</f>
        <v>2</v>
      </c>
      <c r="F985">
        <v>1</v>
      </c>
      <c r="G985">
        <v>240</v>
      </c>
      <c r="H985">
        <v>1</v>
      </c>
      <c r="I985" s="1">
        <f>INDEX('Tela de entrada'!$C$20:$C$763,MATCH(G985,'Tela de entrada'!$B$20:$B$763,0),1)</f>
        <v>16</v>
      </c>
      <c r="J985">
        <v>0</v>
      </c>
      <c r="K985">
        <f t="shared" si="100"/>
        <v>16</v>
      </c>
      <c r="L985" s="1">
        <f>SUMIFS('Contrato Flexível Percentual'!$R$2:$R$745,'Contrato Flexível Percentual'!$C$2:$C$745,'Contrato Flexível Prioridade'!F985,'Contrato Flexível Percentual'!$D$2:$D$745,'Contrato Flexível Prioridade'!G985)+SUMIFS('Contrato Firme'!N$2:N$745,'Contrato Firme'!$C$2:$C$745,'Contrato Flexível Prioridade'!F985,'Contrato Flexível Percentual'!$D$2:$D$745,'Contrato Flexível Prioridade'!G985)+'Tela de entrada'!$O$13+'Tela de entrada'!$S$13</f>
        <v>9.7428798856657117</v>
      </c>
      <c r="M985" s="1">
        <f t="shared" si="101"/>
        <v>6.2571201143342883</v>
      </c>
      <c r="N985" s="1">
        <f>IF(D985=1,'Tela de entrada'!$O$14-'Tela de entrada'!$O$13,'Tela de entrada'!$S$14-'Tela de entrada'!$S$13)</f>
        <v>10</v>
      </c>
      <c r="O985" s="1">
        <f t="shared" si="102"/>
        <v>0</v>
      </c>
      <c r="P985" s="1">
        <f t="shared" si="103"/>
        <v>0</v>
      </c>
      <c r="Q985" s="1">
        <f>IF(D985=1,'Tela de entrada'!$O$13+P985,'Tela de entrada'!$S$13+P985)</f>
        <v>0</v>
      </c>
    </row>
    <row r="986" spans="1:17" x14ac:dyDescent="0.25">
      <c r="A986" t="str">
        <f t="shared" si="98"/>
        <v>Contrato 2</v>
      </c>
      <c r="B986" t="str">
        <f t="shared" si="99"/>
        <v>Contrato 2241</v>
      </c>
      <c r="C986">
        <v>1</v>
      </c>
      <c r="D986">
        <v>2</v>
      </c>
      <c r="E986">
        <f>IF(AND(A986='Tela de entrada'!$R$12,'Tela de entrada'!$S$15=1),1,IF(AND(A986='Tela de entrada'!$R$12,'Tela de entrada'!$S$15="",'Tela de entrada'!$O$15=2),1,IF(AND('Tela de entrada'!$R$12='Contrato Flexível Prioridade'!A986,'Tela de entrada'!$S$15="",'Tela de entrada'!$O$15=""),2,IF(AND(A986='Tela de entrada'!$N$12,'Tela de entrada'!$O$15=1),1,IF(AND('Tela de entrada'!$N$12='Contrato Flexível Prioridade'!A986,'Tela de entrada'!$O$15=2),2,IF(AND('Tela de entrada'!$N$12='Contrato Flexível Prioridade'!A986,'Tela de entrada'!$O$15="",'Tela de entrada'!$S$15&lt;&gt;1),1,IF(AND('Tela de entrada'!$N$12='Contrato Flexível Prioridade'!A986,'Tela de entrada'!$S$15=""),1,2)))))))</f>
        <v>2</v>
      </c>
      <c r="F986">
        <v>1</v>
      </c>
      <c r="G986">
        <v>241</v>
      </c>
      <c r="H986">
        <v>1</v>
      </c>
      <c r="I986" s="1">
        <f>INDEX('Tela de entrada'!$C$20:$C$763,MATCH(G986,'Tela de entrada'!$B$20:$B$763,0),1)</f>
        <v>22</v>
      </c>
      <c r="J986">
        <v>0</v>
      </c>
      <c r="K986">
        <f t="shared" si="100"/>
        <v>22</v>
      </c>
      <c r="L986" s="1">
        <f>SUMIFS('Contrato Flexível Percentual'!$R$2:$R$745,'Contrato Flexível Percentual'!$C$2:$C$745,'Contrato Flexível Prioridade'!F986,'Contrato Flexível Percentual'!$D$2:$D$745,'Contrato Flexível Prioridade'!G986)+SUMIFS('Contrato Firme'!N$2:N$745,'Contrato Firme'!$C$2:$C$745,'Contrato Flexível Prioridade'!F986,'Contrato Flexível Percentual'!$D$2:$D$745,'Contrato Flexível Prioridade'!G986)+'Tela de entrada'!$O$13+'Tela de entrada'!$S$13</f>
        <v>13.029119065063828</v>
      </c>
      <c r="M986" s="1">
        <f t="shared" si="101"/>
        <v>8.9708809349361722</v>
      </c>
      <c r="N986" s="1">
        <f>IF(D986=1,'Tela de entrada'!$O$14-'Tela de entrada'!$O$13,'Tela de entrada'!$S$14-'Tela de entrada'!$S$13)</f>
        <v>10</v>
      </c>
      <c r="O986" s="1">
        <f t="shared" si="102"/>
        <v>0</v>
      </c>
      <c r="P986" s="1">
        <f t="shared" si="103"/>
        <v>0</v>
      </c>
      <c r="Q986" s="1">
        <f>IF(D986=1,'Tela de entrada'!$O$13+P986,'Tela de entrada'!$S$13+P986)</f>
        <v>0</v>
      </c>
    </row>
    <row r="987" spans="1:17" x14ac:dyDescent="0.25">
      <c r="A987" t="str">
        <f t="shared" si="98"/>
        <v>Contrato 2</v>
      </c>
      <c r="B987" t="str">
        <f t="shared" si="99"/>
        <v>Contrato 2242</v>
      </c>
      <c r="C987">
        <v>1</v>
      </c>
      <c r="D987">
        <v>2</v>
      </c>
      <c r="E987">
        <f>IF(AND(A987='Tela de entrada'!$R$12,'Tela de entrada'!$S$15=1),1,IF(AND(A987='Tela de entrada'!$R$12,'Tela de entrada'!$S$15="",'Tela de entrada'!$O$15=2),1,IF(AND('Tela de entrada'!$R$12='Contrato Flexível Prioridade'!A987,'Tela de entrada'!$S$15="",'Tela de entrada'!$O$15=""),2,IF(AND(A987='Tela de entrada'!$N$12,'Tela de entrada'!$O$15=1),1,IF(AND('Tela de entrada'!$N$12='Contrato Flexível Prioridade'!A987,'Tela de entrada'!$O$15=2),2,IF(AND('Tela de entrada'!$N$12='Contrato Flexível Prioridade'!A987,'Tela de entrada'!$O$15="",'Tela de entrada'!$S$15&lt;&gt;1),1,IF(AND('Tela de entrada'!$N$12='Contrato Flexível Prioridade'!A987,'Tela de entrada'!$S$15=""),1,2)))))))</f>
        <v>2</v>
      </c>
      <c r="F987">
        <v>1</v>
      </c>
      <c r="G987">
        <v>242</v>
      </c>
      <c r="H987">
        <v>1</v>
      </c>
      <c r="I987" s="1">
        <f>INDEX('Tela de entrada'!$C$20:$C$763,MATCH(G987,'Tela de entrada'!$B$20:$B$763,0),1)</f>
        <v>32</v>
      </c>
      <c r="J987">
        <v>0</v>
      </c>
      <c r="K987">
        <f t="shared" si="100"/>
        <v>32</v>
      </c>
      <c r="L987" s="1">
        <f>SUMIFS('Contrato Flexível Percentual'!$R$2:$R$745,'Contrato Flexível Percentual'!$C$2:$C$745,'Contrato Flexível Prioridade'!F987,'Contrato Flexível Percentual'!$D$2:$D$745,'Contrato Flexível Prioridade'!G987)+SUMIFS('Contrato Firme'!N$2:N$745,'Contrato Firme'!$C$2:$C$745,'Contrato Flexível Prioridade'!F987,'Contrato Flexível Percentual'!$D$2:$D$745,'Contrato Flexível Prioridade'!G987)+'Tela de entrada'!$O$13+'Tela de entrada'!$S$13</f>
        <v>18.50618436406068</v>
      </c>
      <c r="M987" s="1">
        <f t="shared" si="101"/>
        <v>13.49381563593932</v>
      </c>
      <c r="N987" s="1">
        <f>IF(D987=1,'Tela de entrada'!$O$14-'Tela de entrada'!$O$13,'Tela de entrada'!$S$14-'Tela de entrada'!$S$13)</f>
        <v>10</v>
      </c>
      <c r="O987" s="1">
        <f t="shared" si="102"/>
        <v>0</v>
      </c>
      <c r="P987" s="1">
        <f t="shared" si="103"/>
        <v>0</v>
      </c>
      <c r="Q987" s="1">
        <f>IF(D987=1,'Tela de entrada'!$O$13+P987,'Tela de entrada'!$S$13+P987)</f>
        <v>0</v>
      </c>
    </row>
    <row r="988" spans="1:17" x14ac:dyDescent="0.25">
      <c r="A988" t="str">
        <f t="shared" si="98"/>
        <v>Contrato 2</v>
      </c>
      <c r="B988" t="str">
        <f t="shared" si="99"/>
        <v>Contrato 2243</v>
      </c>
      <c r="C988">
        <v>1</v>
      </c>
      <c r="D988">
        <v>2</v>
      </c>
      <c r="E988">
        <f>IF(AND(A988='Tela de entrada'!$R$12,'Tela de entrada'!$S$15=1),1,IF(AND(A988='Tela de entrada'!$R$12,'Tela de entrada'!$S$15="",'Tela de entrada'!$O$15=2),1,IF(AND('Tela de entrada'!$R$12='Contrato Flexível Prioridade'!A988,'Tela de entrada'!$S$15="",'Tela de entrada'!$O$15=""),2,IF(AND(A988='Tela de entrada'!$N$12,'Tela de entrada'!$O$15=1),1,IF(AND('Tela de entrada'!$N$12='Contrato Flexível Prioridade'!A988,'Tela de entrada'!$O$15=2),2,IF(AND('Tela de entrada'!$N$12='Contrato Flexível Prioridade'!A988,'Tela de entrada'!$O$15="",'Tela de entrada'!$S$15&lt;&gt;1),1,IF(AND('Tela de entrada'!$N$12='Contrato Flexível Prioridade'!A988,'Tela de entrada'!$S$15=""),1,2)))))))</f>
        <v>2</v>
      </c>
      <c r="F988">
        <v>1</v>
      </c>
      <c r="G988">
        <v>243</v>
      </c>
      <c r="H988">
        <v>1</v>
      </c>
      <c r="I988" s="1">
        <f>INDEX('Tela de entrada'!$C$20:$C$763,MATCH(G988,'Tela de entrada'!$B$20:$B$763,0),1)</f>
        <v>50</v>
      </c>
      <c r="J988">
        <v>0</v>
      </c>
      <c r="K988">
        <f t="shared" si="100"/>
        <v>50</v>
      </c>
      <c r="L988" s="1">
        <f>SUMIFS('Contrato Flexível Percentual'!$R$2:$R$745,'Contrato Flexível Percentual'!$C$2:$C$745,'Contrato Flexível Prioridade'!F988,'Contrato Flexível Percentual'!$D$2:$D$745,'Contrato Flexível Prioridade'!G988)+SUMIFS('Contrato Firme'!N$2:N$745,'Contrato Firme'!$C$2:$C$745,'Contrato Flexível Prioridade'!F988,'Contrato Flexível Percentual'!$D$2:$D$745,'Contrato Flexível Prioridade'!G988)+'Tela de entrada'!$O$13+'Tela de entrada'!$S$13</f>
        <v>25</v>
      </c>
      <c r="M988" s="1">
        <f t="shared" si="101"/>
        <v>25</v>
      </c>
      <c r="N988" s="1">
        <f>IF(D988=1,'Tela de entrada'!$O$14-'Tela de entrada'!$O$13,'Tela de entrada'!$S$14-'Tela de entrada'!$S$13)</f>
        <v>10</v>
      </c>
      <c r="O988" s="1">
        <f t="shared" si="102"/>
        <v>10</v>
      </c>
      <c r="P988" s="1">
        <f t="shared" si="103"/>
        <v>10</v>
      </c>
      <c r="Q988" s="1">
        <f>IF(D988=1,'Tela de entrada'!$O$13+P988,'Tela de entrada'!$S$13+P988)</f>
        <v>10</v>
      </c>
    </row>
    <row r="989" spans="1:17" x14ac:dyDescent="0.25">
      <c r="A989" t="str">
        <f t="shared" si="98"/>
        <v>Contrato 2</v>
      </c>
      <c r="B989" t="str">
        <f t="shared" si="99"/>
        <v>Contrato 2244</v>
      </c>
      <c r="C989">
        <v>1</v>
      </c>
      <c r="D989">
        <v>2</v>
      </c>
      <c r="E989">
        <f>IF(AND(A989='Tela de entrada'!$R$12,'Tela de entrada'!$S$15=1),1,IF(AND(A989='Tela de entrada'!$R$12,'Tela de entrada'!$S$15="",'Tela de entrada'!$O$15=2),1,IF(AND('Tela de entrada'!$R$12='Contrato Flexível Prioridade'!A989,'Tela de entrada'!$S$15="",'Tela de entrada'!$O$15=""),2,IF(AND(A989='Tela de entrada'!$N$12,'Tela de entrada'!$O$15=1),1,IF(AND('Tela de entrada'!$N$12='Contrato Flexível Prioridade'!A989,'Tela de entrada'!$O$15=2),2,IF(AND('Tela de entrada'!$N$12='Contrato Flexível Prioridade'!A989,'Tela de entrada'!$O$15="",'Tela de entrada'!$S$15&lt;&gt;1),1,IF(AND('Tela de entrada'!$N$12='Contrato Flexível Prioridade'!A989,'Tela de entrada'!$S$15=""),1,2)))))))</f>
        <v>2</v>
      </c>
      <c r="F989">
        <v>1</v>
      </c>
      <c r="G989">
        <v>244</v>
      </c>
      <c r="H989">
        <v>1</v>
      </c>
      <c r="I989" s="1">
        <f>INDEX('Tela de entrada'!$C$20:$C$763,MATCH(G989,'Tela de entrada'!$B$20:$B$763,0),1)</f>
        <v>26</v>
      </c>
      <c r="J989">
        <v>0</v>
      </c>
      <c r="K989">
        <f t="shared" si="100"/>
        <v>26</v>
      </c>
      <c r="L989" s="1">
        <f>SUMIFS('Contrato Flexível Percentual'!$R$2:$R$745,'Contrato Flexível Percentual'!$C$2:$C$745,'Contrato Flexível Prioridade'!F989,'Contrato Flexível Percentual'!$D$2:$D$745,'Contrato Flexível Prioridade'!G989)+SUMIFS('Contrato Firme'!N$2:N$745,'Contrato Firme'!$C$2:$C$745,'Contrato Flexível Prioridade'!F989,'Contrato Flexível Percentual'!$D$2:$D$745,'Contrato Flexível Prioridade'!G989)+'Tela de entrada'!$O$13+'Tela de entrada'!$S$13</f>
        <v>15.219945184662567</v>
      </c>
      <c r="M989" s="1">
        <f t="shared" si="101"/>
        <v>10.780054815337433</v>
      </c>
      <c r="N989" s="1">
        <f>IF(D989=1,'Tela de entrada'!$O$14-'Tela de entrada'!$O$13,'Tela de entrada'!$S$14-'Tela de entrada'!$S$13)</f>
        <v>10</v>
      </c>
      <c r="O989" s="1">
        <f t="shared" si="102"/>
        <v>0</v>
      </c>
      <c r="P989" s="1">
        <f t="shared" si="103"/>
        <v>0</v>
      </c>
      <c r="Q989" s="1">
        <f>IF(D989=1,'Tela de entrada'!$O$13+P989,'Tela de entrada'!$S$13+P989)</f>
        <v>0</v>
      </c>
    </row>
    <row r="990" spans="1:17" x14ac:dyDescent="0.25">
      <c r="A990" t="str">
        <f t="shared" si="98"/>
        <v>Contrato 2</v>
      </c>
      <c r="B990" t="str">
        <f t="shared" si="99"/>
        <v>Contrato 2245</v>
      </c>
      <c r="C990">
        <v>1</v>
      </c>
      <c r="D990">
        <v>2</v>
      </c>
      <c r="E990">
        <f>IF(AND(A990='Tela de entrada'!$R$12,'Tela de entrada'!$S$15=1),1,IF(AND(A990='Tela de entrada'!$R$12,'Tela de entrada'!$S$15="",'Tela de entrada'!$O$15=2),1,IF(AND('Tela de entrada'!$R$12='Contrato Flexível Prioridade'!A990,'Tela de entrada'!$S$15="",'Tela de entrada'!$O$15=""),2,IF(AND(A990='Tela de entrada'!$N$12,'Tela de entrada'!$O$15=1),1,IF(AND('Tela de entrada'!$N$12='Contrato Flexível Prioridade'!A990,'Tela de entrada'!$O$15=2),2,IF(AND('Tela de entrada'!$N$12='Contrato Flexível Prioridade'!A990,'Tela de entrada'!$O$15="",'Tela de entrada'!$S$15&lt;&gt;1),1,IF(AND('Tela de entrada'!$N$12='Contrato Flexível Prioridade'!A990,'Tela de entrada'!$S$15=""),1,2)))))))</f>
        <v>2</v>
      </c>
      <c r="F990">
        <v>1</v>
      </c>
      <c r="G990">
        <v>245</v>
      </c>
      <c r="H990">
        <v>1</v>
      </c>
      <c r="I990" s="1">
        <f>INDEX('Tela de entrada'!$C$20:$C$763,MATCH(G990,'Tela de entrada'!$B$20:$B$763,0),1)</f>
        <v>8</v>
      </c>
      <c r="J990">
        <v>0</v>
      </c>
      <c r="K990">
        <f t="shared" si="100"/>
        <v>8</v>
      </c>
      <c r="L990" s="1">
        <f>SUMIFS('Contrato Flexível Percentual'!$R$2:$R$745,'Contrato Flexível Percentual'!$C$2:$C$745,'Contrato Flexível Prioridade'!F990,'Contrato Flexível Percentual'!$D$2:$D$745,'Contrato Flexível Prioridade'!G990)+SUMIFS('Contrato Firme'!N$2:N$745,'Contrato Firme'!$C$2:$C$745,'Contrato Flexível Prioridade'!F990,'Contrato Flexível Percentual'!$D$2:$D$745,'Contrato Flexível Prioridade'!G990)+'Tela de entrada'!$O$13+'Tela de entrada'!$S$13</f>
        <v>5.3836603258165949</v>
      </c>
      <c r="M990" s="1">
        <f t="shared" si="101"/>
        <v>2.6163396741834051</v>
      </c>
      <c r="N990" s="1">
        <f>IF(D990=1,'Tela de entrada'!$O$14-'Tela de entrada'!$O$13,'Tela de entrada'!$S$14-'Tela de entrada'!$S$13)</f>
        <v>10</v>
      </c>
      <c r="O990" s="1">
        <f t="shared" si="102"/>
        <v>0</v>
      </c>
      <c r="P990" s="1">
        <f t="shared" si="103"/>
        <v>0</v>
      </c>
      <c r="Q990" s="1">
        <f>IF(D990=1,'Tela de entrada'!$O$13+P990,'Tela de entrada'!$S$13+P990)</f>
        <v>0</v>
      </c>
    </row>
    <row r="991" spans="1:17" x14ac:dyDescent="0.25">
      <c r="A991" t="str">
        <f t="shared" si="98"/>
        <v>Contrato 2</v>
      </c>
      <c r="B991" t="str">
        <f t="shared" si="99"/>
        <v>Contrato 2246</v>
      </c>
      <c r="C991">
        <v>1</v>
      </c>
      <c r="D991">
        <v>2</v>
      </c>
      <c r="E991">
        <f>IF(AND(A991='Tela de entrada'!$R$12,'Tela de entrada'!$S$15=1),1,IF(AND(A991='Tela de entrada'!$R$12,'Tela de entrada'!$S$15="",'Tela de entrada'!$O$15=2),1,IF(AND('Tela de entrada'!$R$12='Contrato Flexível Prioridade'!A991,'Tela de entrada'!$S$15="",'Tela de entrada'!$O$15=""),2,IF(AND(A991='Tela de entrada'!$N$12,'Tela de entrada'!$O$15=1),1,IF(AND('Tela de entrada'!$N$12='Contrato Flexível Prioridade'!A991,'Tela de entrada'!$O$15=2),2,IF(AND('Tela de entrada'!$N$12='Contrato Flexível Prioridade'!A991,'Tela de entrada'!$O$15="",'Tela de entrada'!$S$15&lt;&gt;1),1,IF(AND('Tela de entrada'!$N$12='Contrato Flexível Prioridade'!A991,'Tela de entrada'!$S$15=""),1,2)))))))</f>
        <v>2</v>
      </c>
      <c r="F991">
        <v>1</v>
      </c>
      <c r="G991">
        <v>246</v>
      </c>
      <c r="H991">
        <v>1</v>
      </c>
      <c r="I991" s="1">
        <f>INDEX('Tela de entrada'!$C$20:$C$763,MATCH(G991,'Tela de entrada'!$B$20:$B$763,0),1)</f>
        <v>11</v>
      </c>
      <c r="J991">
        <v>0</v>
      </c>
      <c r="K991">
        <f t="shared" si="100"/>
        <v>11</v>
      </c>
      <c r="L991" s="1">
        <f>SUMIFS('Contrato Flexível Percentual'!$R$2:$R$745,'Contrato Flexível Percentual'!$C$2:$C$745,'Contrato Flexível Prioridade'!F991,'Contrato Flexível Percentual'!$D$2:$D$745,'Contrato Flexível Prioridade'!G991)+SUMIFS('Contrato Firme'!N$2:N$745,'Contrato Firme'!$C$2:$C$745,'Contrato Flexível Prioridade'!F991,'Contrato Flexível Percentual'!$D$2:$D$745,'Contrato Flexível Prioridade'!G991)+'Tela de entrada'!$O$13+'Tela de entrada'!$S$13</f>
        <v>7.0043472361672849</v>
      </c>
      <c r="M991" s="1">
        <f t="shared" si="101"/>
        <v>3.9956527638327151</v>
      </c>
      <c r="N991" s="1">
        <f>IF(D991=1,'Tela de entrada'!$O$14-'Tela de entrada'!$O$13,'Tela de entrada'!$S$14-'Tela de entrada'!$S$13)</f>
        <v>10</v>
      </c>
      <c r="O991" s="1">
        <f t="shared" si="102"/>
        <v>0</v>
      </c>
      <c r="P991" s="1">
        <f t="shared" si="103"/>
        <v>0</v>
      </c>
      <c r="Q991" s="1">
        <f>IF(D991=1,'Tela de entrada'!$O$13+P991,'Tela de entrada'!$S$13+P991)</f>
        <v>0</v>
      </c>
    </row>
    <row r="992" spans="1:17" x14ac:dyDescent="0.25">
      <c r="A992" t="str">
        <f t="shared" si="98"/>
        <v>Contrato 2</v>
      </c>
      <c r="B992" t="str">
        <f t="shared" si="99"/>
        <v>Contrato 2247</v>
      </c>
      <c r="C992">
        <v>1</v>
      </c>
      <c r="D992">
        <v>2</v>
      </c>
      <c r="E992">
        <f>IF(AND(A992='Tela de entrada'!$R$12,'Tela de entrada'!$S$15=1),1,IF(AND(A992='Tela de entrada'!$R$12,'Tela de entrada'!$S$15="",'Tela de entrada'!$O$15=2),1,IF(AND('Tela de entrada'!$R$12='Contrato Flexível Prioridade'!A992,'Tela de entrada'!$S$15="",'Tela de entrada'!$O$15=""),2,IF(AND(A992='Tela de entrada'!$N$12,'Tela de entrada'!$O$15=1),1,IF(AND('Tela de entrada'!$N$12='Contrato Flexível Prioridade'!A992,'Tela de entrada'!$O$15=2),2,IF(AND('Tela de entrada'!$N$12='Contrato Flexível Prioridade'!A992,'Tela de entrada'!$O$15="",'Tela de entrada'!$S$15&lt;&gt;1),1,IF(AND('Tela de entrada'!$N$12='Contrato Flexível Prioridade'!A992,'Tela de entrada'!$S$15=""),1,2)))))))</f>
        <v>2</v>
      </c>
      <c r="F992">
        <v>1</v>
      </c>
      <c r="G992">
        <v>247</v>
      </c>
      <c r="H992">
        <v>1</v>
      </c>
      <c r="I992" s="1">
        <f>INDEX('Tela de entrada'!$C$20:$C$763,MATCH(G992,'Tela de entrada'!$B$20:$B$763,0),1)</f>
        <v>24</v>
      </c>
      <c r="J992">
        <v>0</v>
      </c>
      <c r="K992">
        <f t="shared" si="100"/>
        <v>24</v>
      </c>
      <c r="L992" s="1">
        <f>SUMIFS('Contrato Flexível Percentual'!$R$2:$R$745,'Contrato Flexível Percentual'!$C$2:$C$745,'Contrato Flexível Prioridade'!F992,'Contrato Flexível Percentual'!$D$2:$D$745,'Contrato Flexível Prioridade'!G992)+SUMIFS('Contrato Firme'!N$2:N$745,'Contrato Firme'!$C$2:$C$745,'Contrato Flexível Prioridade'!F992,'Contrato Flexível Percentual'!$D$2:$D$745,'Contrato Flexível Prioridade'!G992)+'Tela de entrada'!$O$13+'Tela de entrada'!$S$13</f>
        <v>14.124532124863197</v>
      </c>
      <c r="M992" s="1">
        <f t="shared" si="101"/>
        <v>9.8754678751368026</v>
      </c>
      <c r="N992" s="1">
        <f>IF(D992=1,'Tela de entrada'!$O$14-'Tela de entrada'!$O$13,'Tela de entrada'!$S$14-'Tela de entrada'!$S$13)</f>
        <v>10</v>
      </c>
      <c r="O992" s="1">
        <f t="shared" si="102"/>
        <v>0</v>
      </c>
      <c r="P992" s="1">
        <f t="shared" si="103"/>
        <v>0</v>
      </c>
      <c r="Q992" s="1">
        <f>IF(D992=1,'Tela de entrada'!$O$13+P992,'Tela de entrada'!$S$13+P992)</f>
        <v>0</v>
      </c>
    </row>
    <row r="993" spans="1:17" x14ac:dyDescent="0.25">
      <c r="A993" t="str">
        <f t="shared" si="98"/>
        <v>Contrato 2</v>
      </c>
      <c r="B993" t="str">
        <f t="shared" si="99"/>
        <v>Contrato 2248</v>
      </c>
      <c r="C993">
        <v>1</v>
      </c>
      <c r="D993">
        <v>2</v>
      </c>
      <c r="E993">
        <f>IF(AND(A993='Tela de entrada'!$R$12,'Tela de entrada'!$S$15=1),1,IF(AND(A993='Tela de entrada'!$R$12,'Tela de entrada'!$S$15="",'Tela de entrada'!$O$15=2),1,IF(AND('Tela de entrada'!$R$12='Contrato Flexível Prioridade'!A993,'Tela de entrada'!$S$15="",'Tela de entrada'!$O$15=""),2,IF(AND(A993='Tela de entrada'!$N$12,'Tela de entrada'!$O$15=1),1,IF(AND('Tela de entrada'!$N$12='Contrato Flexível Prioridade'!A993,'Tela de entrada'!$O$15=2),2,IF(AND('Tela de entrada'!$N$12='Contrato Flexível Prioridade'!A993,'Tela de entrada'!$O$15="",'Tela de entrada'!$S$15&lt;&gt;1),1,IF(AND('Tela de entrada'!$N$12='Contrato Flexível Prioridade'!A993,'Tela de entrada'!$S$15=""),1,2)))))))</f>
        <v>2</v>
      </c>
      <c r="F993">
        <v>1</v>
      </c>
      <c r="G993">
        <v>248</v>
      </c>
      <c r="H993">
        <v>1</v>
      </c>
      <c r="I993" s="1">
        <f>INDEX('Tela de entrada'!$C$20:$C$763,MATCH(G993,'Tela de entrada'!$B$20:$B$763,0),1)</f>
        <v>5</v>
      </c>
      <c r="J993">
        <v>0</v>
      </c>
      <c r="K993">
        <f t="shared" si="100"/>
        <v>5</v>
      </c>
      <c r="L993" s="1">
        <f>SUMIFS('Contrato Flexível Percentual'!$R$2:$R$745,'Contrato Flexível Percentual'!$C$2:$C$745,'Contrato Flexível Prioridade'!F993,'Contrato Flexível Percentual'!$D$2:$D$745,'Contrato Flexível Prioridade'!G993)+SUMIFS('Contrato Firme'!N$2:N$745,'Contrato Firme'!$C$2:$C$745,'Contrato Flexível Prioridade'!F993,'Contrato Flexível Percentual'!$D$2:$D$745,'Contrato Flexível Prioridade'!G993)+'Tela de entrada'!$O$13+'Tela de entrada'!$S$13</f>
        <v>4.7836603258165944</v>
      </c>
      <c r="M993" s="1">
        <f t="shared" si="101"/>
        <v>0.21633967418340561</v>
      </c>
      <c r="N993" s="1">
        <f>IF(D993=1,'Tela de entrada'!$O$14-'Tela de entrada'!$O$13,'Tela de entrada'!$S$14-'Tela de entrada'!$S$13)</f>
        <v>10</v>
      </c>
      <c r="O993" s="1">
        <f t="shared" si="102"/>
        <v>0</v>
      </c>
      <c r="P993" s="1">
        <f t="shared" si="103"/>
        <v>0</v>
      </c>
      <c r="Q993" s="1">
        <f>IF(D993=1,'Tela de entrada'!$O$13+P993,'Tela de entrada'!$S$13+P993)</f>
        <v>0</v>
      </c>
    </row>
    <row r="994" spans="1:17" x14ac:dyDescent="0.25">
      <c r="A994" t="str">
        <f t="shared" si="98"/>
        <v>Contrato 2</v>
      </c>
      <c r="B994" t="str">
        <f t="shared" si="99"/>
        <v>Contrato 2249</v>
      </c>
      <c r="C994">
        <v>1</v>
      </c>
      <c r="D994">
        <v>2</v>
      </c>
      <c r="E994">
        <f>IF(AND(A994='Tela de entrada'!$R$12,'Tela de entrada'!$S$15=1),1,IF(AND(A994='Tela de entrada'!$R$12,'Tela de entrada'!$S$15="",'Tela de entrada'!$O$15=2),1,IF(AND('Tela de entrada'!$R$12='Contrato Flexível Prioridade'!A994,'Tela de entrada'!$S$15="",'Tela de entrada'!$O$15=""),2,IF(AND(A994='Tela de entrada'!$N$12,'Tela de entrada'!$O$15=1),1,IF(AND('Tela de entrada'!$N$12='Contrato Flexível Prioridade'!A994,'Tela de entrada'!$O$15=2),2,IF(AND('Tela de entrada'!$N$12='Contrato Flexível Prioridade'!A994,'Tela de entrada'!$O$15="",'Tela de entrada'!$S$15&lt;&gt;1),1,IF(AND('Tela de entrada'!$N$12='Contrato Flexível Prioridade'!A994,'Tela de entrada'!$S$15=""),1,2)))))))</f>
        <v>2</v>
      </c>
      <c r="F994">
        <v>1</v>
      </c>
      <c r="G994">
        <v>249</v>
      </c>
      <c r="H994">
        <v>1</v>
      </c>
      <c r="I994" s="1">
        <f>INDEX('Tela de entrada'!$C$20:$C$763,MATCH(G994,'Tela de entrada'!$B$20:$B$763,0),1)</f>
        <v>10</v>
      </c>
      <c r="J994">
        <v>0</v>
      </c>
      <c r="K994">
        <f t="shared" si="100"/>
        <v>10</v>
      </c>
      <c r="L994" s="1">
        <f>SUMIFS('Contrato Flexível Percentual'!$R$2:$R$745,'Contrato Flexível Percentual'!$C$2:$C$745,'Contrato Flexível Prioridade'!F994,'Contrato Flexível Percentual'!$D$2:$D$745,'Contrato Flexível Prioridade'!G994)+SUMIFS('Contrato Firme'!N$2:N$745,'Contrato Firme'!$C$2:$C$745,'Contrato Flexível Prioridade'!F994,'Contrato Flexível Percentual'!$D$2:$D$745,'Contrato Flexível Prioridade'!G994)+'Tela de entrada'!$O$13+'Tela de entrada'!$S$13</f>
        <v>6.4566407062675992</v>
      </c>
      <c r="M994" s="1">
        <f t="shared" si="101"/>
        <v>3.5433592937324008</v>
      </c>
      <c r="N994" s="1">
        <f>IF(D994=1,'Tela de entrada'!$O$14-'Tela de entrada'!$O$13,'Tela de entrada'!$S$14-'Tela de entrada'!$S$13)</f>
        <v>10</v>
      </c>
      <c r="O994" s="1">
        <f t="shared" si="102"/>
        <v>0</v>
      </c>
      <c r="P994" s="1">
        <f t="shared" si="103"/>
        <v>0</v>
      </c>
      <c r="Q994" s="1">
        <f>IF(D994=1,'Tela de entrada'!$O$13+P994,'Tela de entrada'!$S$13+P994)</f>
        <v>0</v>
      </c>
    </row>
    <row r="995" spans="1:17" x14ac:dyDescent="0.25">
      <c r="A995" t="str">
        <f t="shared" si="98"/>
        <v>Contrato 2</v>
      </c>
      <c r="B995" t="str">
        <f t="shared" si="99"/>
        <v>Contrato 2250</v>
      </c>
      <c r="C995">
        <v>1</v>
      </c>
      <c r="D995">
        <v>2</v>
      </c>
      <c r="E995">
        <f>IF(AND(A995='Tela de entrada'!$R$12,'Tela de entrada'!$S$15=1),1,IF(AND(A995='Tela de entrada'!$R$12,'Tela de entrada'!$S$15="",'Tela de entrada'!$O$15=2),1,IF(AND('Tela de entrada'!$R$12='Contrato Flexível Prioridade'!A995,'Tela de entrada'!$S$15="",'Tela de entrada'!$O$15=""),2,IF(AND(A995='Tela de entrada'!$N$12,'Tela de entrada'!$O$15=1),1,IF(AND('Tela de entrada'!$N$12='Contrato Flexível Prioridade'!A995,'Tela de entrada'!$O$15=2),2,IF(AND('Tela de entrada'!$N$12='Contrato Flexível Prioridade'!A995,'Tela de entrada'!$O$15="",'Tela de entrada'!$S$15&lt;&gt;1),1,IF(AND('Tela de entrada'!$N$12='Contrato Flexível Prioridade'!A995,'Tela de entrada'!$S$15=""),1,2)))))))</f>
        <v>2</v>
      </c>
      <c r="F995">
        <v>1</v>
      </c>
      <c r="G995">
        <v>250</v>
      </c>
      <c r="H995">
        <v>1</v>
      </c>
      <c r="I995" s="1">
        <f>INDEX('Tela de entrada'!$C$20:$C$763,MATCH(G995,'Tela de entrada'!$B$20:$B$763,0),1)</f>
        <v>10</v>
      </c>
      <c r="J995">
        <v>0</v>
      </c>
      <c r="K995">
        <f t="shared" si="100"/>
        <v>10</v>
      </c>
      <c r="L995" s="1">
        <f>SUMIFS('Contrato Flexível Percentual'!$R$2:$R$745,'Contrato Flexível Percentual'!$C$2:$C$745,'Contrato Flexível Prioridade'!F995,'Contrato Flexível Percentual'!$D$2:$D$745,'Contrato Flexível Prioridade'!G995)+SUMIFS('Contrato Firme'!N$2:N$745,'Contrato Firme'!$C$2:$C$745,'Contrato Flexível Prioridade'!F995,'Contrato Flexível Percentual'!$D$2:$D$745,'Contrato Flexível Prioridade'!G995)+'Tela de entrada'!$O$13+'Tela de entrada'!$S$13</f>
        <v>6.4566407062675992</v>
      </c>
      <c r="M995" s="1">
        <f t="shared" si="101"/>
        <v>3.5433592937324008</v>
      </c>
      <c r="N995" s="1">
        <f>IF(D995=1,'Tela de entrada'!$O$14-'Tela de entrada'!$O$13,'Tela de entrada'!$S$14-'Tela de entrada'!$S$13)</f>
        <v>10</v>
      </c>
      <c r="O995" s="1">
        <f t="shared" si="102"/>
        <v>0</v>
      </c>
      <c r="P995" s="1">
        <f t="shared" si="103"/>
        <v>0</v>
      </c>
      <c r="Q995" s="1">
        <f>IF(D995=1,'Tela de entrada'!$O$13+P995,'Tela de entrada'!$S$13+P995)</f>
        <v>0</v>
      </c>
    </row>
    <row r="996" spans="1:17" x14ac:dyDescent="0.25">
      <c r="A996" t="str">
        <f t="shared" si="98"/>
        <v>Contrato 2</v>
      </c>
      <c r="B996" t="str">
        <f t="shared" si="99"/>
        <v>Contrato 2251</v>
      </c>
      <c r="C996">
        <v>1</v>
      </c>
      <c r="D996">
        <v>2</v>
      </c>
      <c r="E996">
        <f>IF(AND(A996='Tela de entrada'!$R$12,'Tela de entrada'!$S$15=1),1,IF(AND(A996='Tela de entrada'!$R$12,'Tela de entrada'!$S$15="",'Tela de entrada'!$O$15=2),1,IF(AND('Tela de entrada'!$R$12='Contrato Flexível Prioridade'!A996,'Tela de entrada'!$S$15="",'Tela de entrada'!$O$15=""),2,IF(AND(A996='Tela de entrada'!$N$12,'Tela de entrada'!$O$15=1),1,IF(AND('Tela de entrada'!$N$12='Contrato Flexível Prioridade'!A996,'Tela de entrada'!$O$15=2),2,IF(AND('Tela de entrada'!$N$12='Contrato Flexível Prioridade'!A996,'Tela de entrada'!$O$15="",'Tela de entrada'!$S$15&lt;&gt;1),1,IF(AND('Tela de entrada'!$N$12='Contrato Flexível Prioridade'!A996,'Tela de entrada'!$S$15=""),1,2)))))))</f>
        <v>2</v>
      </c>
      <c r="F996">
        <v>1</v>
      </c>
      <c r="G996">
        <v>251</v>
      </c>
      <c r="H996">
        <v>1</v>
      </c>
      <c r="I996" s="1">
        <f>INDEX('Tela de entrada'!$C$20:$C$763,MATCH(G996,'Tela de entrada'!$B$20:$B$763,0),1)</f>
        <v>28</v>
      </c>
      <c r="J996">
        <v>0</v>
      </c>
      <c r="K996">
        <f t="shared" si="100"/>
        <v>28</v>
      </c>
      <c r="L996" s="1">
        <f>SUMIFS('Contrato Flexível Percentual'!$R$2:$R$745,'Contrato Flexível Percentual'!$C$2:$C$745,'Contrato Flexível Prioridade'!F996,'Contrato Flexível Percentual'!$D$2:$D$745,'Contrato Flexível Prioridade'!G996)+SUMIFS('Contrato Firme'!N$2:N$745,'Contrato Firme'!$C$2:$C$745,'Contrato Flexível Prioridade'!F996,'Contrato Flexível Percentual'!$D$2:$D$745,'Contrato Flexível Prioridade'!G996)+'Tela de entrada'!$O$13+'Tela de entrada'!$S$13</f>
        <v>16.31535824446194</v>
      </c>
      <c r="M996" s="1">
        <f t="shared" si="101"/>
        <v>11.68464175553806</v>
      </c>
      <c r="N996" s="1">
        <f>IF(D996=1,'Tela de entrada'!$O$14-'Tela de entrada'!$O$13,'Tela de entrada'!$S$14-'Tela de entrada'!$S$13)</f>
        <v>10</v>
      </c>
      <c r="O996" s="1">
        <f t="shared" si="102"/>
        <v>0</v>
      </c>
      <c r="P996" s="1">
        <f t="shared" si="103"/>
        <v>0</v>
      </c>
      <c r="Q996" s="1">
        <f>IF(D996=1,'Tela de entrada'!$O$13+P996,'Tela de entrada'!$S$13+P996)</f>
        <v>0</v>
      </c>
    </row>
    <row r="997" spans="1:17" x14ac:dyDescent="0.25">
      <c r="A997" t="str">
        <f t="shared" si="98"/>
        <v>Contrato 2</v>
      </c>
      <c r="B997" t="str">
        <f t="shared" si="99"/>
        <v>Contrato 2252</v>
      </c>
      <c r="C997">
        <v>1</v>
      </c>
      <c r="D997">
        <v>2</v>
      </c>
      <c r="E997">
        <f>IF(AND(A997='Tela de entrada'!$R$12,'Tela de entrada'!$S$15=1),1,IF(AND(A997='Tela de entrada'!$R$12,'Tela de entrada'!$S$15="",'Tela de entrada'!$O$15=2),1,IF(AND('Tela de entrada'!$R$12='Contrato Flexível Prioridade'!A997,'Tela de entrada'!$S$15="",'Tela de entrada'!$O$15=""),2,IF(AND(A997='Tela de entrada'!$N$12,'Tela de entrada'!$O$15=1),1,IF(AND('Tela de entrada'!$N$12='Contrato Flexível Prioridade'!A997,'Tela de entrada'!$O$15=2),2,IF(AND('Tela de entrada'!$N$12='Contrato Flexível Prioridade'!A997,'Tela de entrada'!$O$15="",'Tela de entrada'!$S$15&lt;&gt;1),1,IF(AND('Tela de entrada'!$N$12='Contrato Flexível Prioridade'!A997,'Tela de entrada'!$S$15=""),1,2)))))))</f>
        <v>2</v>
      </c>
      <c r="F997">
        <v>1</v>
      </c>
      <c r="G997">
        <v>252</v>
      </c>
      <c r="H997">
        <v>1</v>
      </c>
      <c r="I997" s="1">
        <f>INDEX('Tela de entrada'!$C$20:$C$763,MATCH(G997,'Tela de entrada'!$B$20:$B$763,0),1)</f>
        <v>31</v>
      </c>
      <c r="J997">
        <v>0</v>
      </c>
      <c r="K997">
        <f t="shared" si="100"/>
        <v>31</v>
      </c>
      <c r="L997" s="1">
        <f>SUMIFS('Contrato Flexível Percentual'!$R$2:$R$745,'Contrato Flexível Percentual'!$C$2:$C$745,'Contrato Flexível Prioridade'!F997,'Contrato Flexível Percentual'!$D$2:$D$745,'Contrato Flexível Prioridade'!G997)+SUMIFS('Contrato Firme'!N$2:N$745,'Contrato Firme'!$C$2:$C$745,'Contrato Flexível Prioridade'!F997,'Contrato Flexível Percentual'!$D$2:$D$745,'Contrato Flexível Prioridade'!G997)+'Tela de entrada'!$O$13+'Tela de entrada'!$S$13</f>
        <v>17.958477834160995</v>
      </c>
      <c r="M997" s="1">
        <f t="shared" si="101"/>
        <v>13.041522165839005</v>
      </c>
      <c r="N997" s="1">
        <f>IF(D997=1,'Tela de entrada'!$O$14-'Tela de entrada'!$O$13,'Tela de entrada'!$S$14-'Tela de entrada'!$S$13)</f>
        <v>10</v>
      </c>
      <c r="O997" s="1">
        <f t="shared" si="102"/>
        <v>0</v>
      </c>
      <c r="P997" s="1">
        <f t="shared" si="103"/>
        <v>0</v>
      </c>
      <c r="Q997" s="1">
        <f>IF(D997=1,'Tela de entrada'!$O$13+P997,'Tela de entrada'!$S$13+P997)</f>
        <v>0</v>
      </c>
    </row>
    <row r="998" spans="1:17" x14ac:dyDescent="0.25">
      <c r="A998" t="str">
        <f t="shared" si="98"/>
        <v>Contrato 2</v>
      </c>
      <c r="B998" t="str">
        <f t="shared" si="99"/>
        <v>Contrato 2253</v>
      </c>
      <c r="C998">
        <v>1</v>
      </c>
      <c r="D998">
        <v>2</v>
      </c>
      <c r="E998">
        <f>IF(AND(A998='Tela de entrada'!$R$12,'Tela de entrada'!$S$15=1),1,IF(AND(A998='Tela de entrada'!$R$12,'Tela de entrada'!$S$15="",'Tela de entrada'!$O$15=2),1,IF(AND('Tela de entrada'!$R$12='Contrato Flexível Prioridade'!A998,'Tela de entrada'!$S$15="",'Tela de entrada'!$O$15=""),2,IF(AND(A998='Tela de entrada'!$N$12,'Tela de entrada'!$O$15=1),1,IF(AND('Tela de entrada'!$N$12='Contrato Flexível Prioridade'!A998,'Tela de entrada'!$O$15=2),2,IF(AND('Tela de entrada'!$N$12='Contrato Flexível Prioridade'!A998,'Tela de entrada'!$O$15="",'Tela de entrada'!$S$15&lt;&gt;1),1,IF(AND('Tela de entrada'!$N$12='Contrato Flexível Prioridade'!A998,'Tela de entrada'!$S$15=""),1,2)))))))</f>
        <v>2</v>
      </c>
      <c r="F998">
        <v>1</v>
      </c>
      <c r="G998">
        <v>253</v>
      </c>
      <c r="H998">
        <v>1</v>
      </c>
      <c r="I998" s="1">
        <f>INDEX('Tela de entrada'!$C$20:$C$763,MATCH(G998,'Tela de entrada'!$B$20:$B$763,0),1)</f>
        <v>32</v>
      </c>
      <c r="J998">
        <v>0</v>
      </c>
      <c r="K998">
        <f t="shared" si="100"/>
        <v>32</v>
      </c>
      <c r="L998" s="1">
        <f>SUMIFS('Contrato Flexível Percentual'!$R$2:$R$745,'Contrato Flexível Percentual'!$C$2:$C$745,'Contrato Flexível Prioridade'!F998,'Contrato Flexível Percentual'!$D$2:$D$745,'Contrato Flexível Prioridade'!G998)+SUMIFS('Contrato Firme'!N$2:N$745,'Contrato Firme'!$C$2:$C$745,'Contrato Flexível Prioridade'!F998,'Contrato Flexível Percentual'!$D$2:$D$745,'Contrato Flexível Prioridade'!G998)+'Tela de entrada'!$O$13+'Tela de entrada'!$S$13</f>
        <v>18.50618436406068</v>
      </c>
      <c r="M998" s="1">
        <f t="shared" si="101"/>
        <v>13.49381563593932</v>
      </c>
      <c r="N998" s="1">
        <f>IF(D998=1,'Tela de entrada'!$O$14-'Tela de entrada'!$O$13,'Tela de entrada'!$S$14-'Tela de entrada'!$S$13)</f>
        <v>10</v>
      </c>
      <c r="O998" s="1">
        <f t="shared" si="102"/>
        <v>0</v>
      </c>
      <c r="P998" s="1">
        <f t="shared" si="103"/>
        <v>0</v>
      </c>
      <c r="Q998" s="1">
        <f>IF(D998=1,'Tela de entrada'!$O$13+P998,'Tela de entrada'!$S$13+P998)</f>
        <v>0</v>
      </c>
    </row>
    <row r="999" spans="1:17" x14ac:dyDescent="0.25">
      <c r="A999" t="str">
        <f t="shared" si="98"/>
        <v>Contrato 2</v>
      </c>
      <c r="B999" t="str">
        <f t="shared" si="99"/>
        <v>Contrato 2254</v>
      </c>
      <c r="C999">
        <v>1</v>
      </c>
      <c r="D999">
        <v>2</v>
      </c>
      <c r="E999">
        <f>IF(AND(A999='Tela de entrada'!$R$12,'Tela de entrada'!$S$15=1),1,IF(AND(A999='Tela de entrada'!$R$12,'Tela de entrada'!$S$15="",'Tela de entrada'!$O$15=2),1,IF(AND('Tela de entrada'!$R$12='Contrato Flexível Prioridade'!A999,'Tela de entrada'!$S$15="",'Tela de entrada'!$O$15=""),2,IF(AND(A999='Tela de entrada'!$N$12,'Tela de entrada'!$O$15=1),1,IF(AND('Tela de entrada'!$N$12='Contrato Flexível Prioridade'!A999,'Tela de entrada'!$O$15=2),2,IF(AND('Tela de entrada'!$N$12='Contrato Flexível Prioridade'!A999,'Tela de entrada'!$O$15="",'Tela de entrada'!$S$15&lt;&gt;1),1,IF(AND('Tela de entrada'!$N$12='Contrato Flexível Prioridade'!A999,'Tela de entrada'!$S$15=""),1,2)))))))</f>
        <v>2</v>
      </c>
      <c r="F999">
        <v>1</v>
      </c>
      <c r="G999">
        <v>254</v>
      </c>
      <c r="H999">
        <v>1</v>
      </c>
      <c r="I999" s="1">
        <f>INDEX('Tela de entrada'!$C$20:$C$763,MATCH(G999,'Tela de entrada'!$B$20:$B$763,0),1)</f>
        <v>42</v>
      </c>
      <c r="J999">
        <v>0</v>
      </c>
      <c r="K999">
        <f t="shared" si="100"/>
        <v>42</v>
      </c>
      <c r="L999" s="1">
        <f>SUMIFS('Contrato Flexível Percentual'!$R$2:$R$745,'Contrato Flexível Percentual'!$C$2:$C$745,'Contrato Flexível Prioridade'!F999,'Contrato Flexível Percentual'!$D$2:$D$745,'Contrato Flexível Prioridade'!G999)+SUMIFS('Contrato Firme'!N$2:N$745,'Contrato Firme'!$C$2:$C$745,'Contrato Flexível Prioridade'!F999,'Contrato Flexível Percentual'!$D$2:$D$745,'Contrato Flexível Prioridade'!G999)+'Tela de entrada'!$O$13+'Tela de entrada'!$S$13</f>
        <v>23.4</v>
      </c>
      <c r="M999" s="1">
        <f t="shared" si="101"/>
        <v>18.600000000000001</v>
      </c>
      <c r="N999" s="1">
        <f>IF(D999=1,'Tela de entrada'!$O$14-'Tela de entrada'!$O$13,'Tela de entrada'!$S$14-'Tela de entrada'!$S$13)</f>
        <v>10</v>
      </c>
      <c r="O999" s="1">
        <f t="shared" si="102"/>
        <v>3.6000000000000014</v>
      </c>
      <c r="P999" s="1">
        <f t="shared" si="103"/>
        <v>3.6000000000000014</v>
      </c>
      <c r="Q999" s="1">
        <f>IF(D999=1,'Tela de entrada'!$O$13+P999,'Tela de entrada'!$S$13+P999)</f>
        <v>3.6000000000000014</v>
      </c>
    </row>
    <row r="1000" spans="1:17" x14ac:dyDescent="0.25">
      <c r="A1000" t="str">
        <f t="shared" si="98"/>
        <v>Contrato 2</v>
      </c>
      <c r="B1000" t="str">
        <f t="shared" si="99"/>
        <v>Contrato 2255</v>
      </c>
      <c r="C1000">
        <v>1</v>
      </c>
      <c r="D1000">
        <v>2</v>
      </c>
      <c r="E1000">
        <f>IF(AND(A1000='Tela de entrada'!$R$12,'Tela de entrada'!$S$15=1),1,IF(AND(A1000='Tela de entrada'!$R$12,'Tela de entrada'!$S$15="",'Tela de entrada'!$O$15=2),1,IF(AND('Tela de entrada'!$R$12='Contrato Flexível Prioridade'!A1000,'Tela de entrada'!$S$15="",'Tela de entrada'!$O$15=""),2,IF(AND(A1000='Tela de entrada'!$N$12,'Tela de entrada'!$O$15=1),1,IF(AND('Tela de entrada'!$N$12='Contrato Flexível Prioridade'!A1000,'Tela de entrada'!$O$15=2),2,IF(AND('Tela de entrada'!$N$12='Contrato Flexível Prioridade'!A1000,'Tela de entrada'!$O$15="",'Tela de entrada'!$S$15&lt;&gt;1),1,IF(AND('Tela de entrada'!$N$12='Contrato Flexível Prioridade'!A1000,'Tela de entrada'!$S$15=""),1,2)))))))</f>
        <v>2</v>
      </c>
      <c r="F1000">
        <v>1</v>
      </c>
      <c r="G1000">
        <v>255</v>
      </c>
      <c r="H1000">
        <v>1</v>
      </c>
      <c r="I1000" s="1">
        <f>INDEX('Tela de entrada'!$C$20:$C$763,MATCH(G1000,'Tela de entrada'!$B$20:$B$763,0),1)</f>
        <v>21</v>
      </c>
      <c r="J1000">
        <v>0</v>
      </c>
      <c r="K1000">
        <f t="shared" si="100"/>
        <v>21</v>
      </c>
      <c r="L1000" s="1">
        <f>SUMIFS('Contrato Flexível Percentual'!$R$2:$R$745,'Contrato Flexível Percentual'!$C$2:$C$745,'Contrato Flexível Prioridade'!F1000,'Contrato Flexível Percentual'!$D$2:$D$745,'Contrato Flexível Prioridade'!G1000)+SUMIFS('Contrato Firme'!N$2:N$745,'Contrato Firme'!$C$2:$C$745,'Contrato Flexível Prioridade'!F1000,'Contrato Flexível Percentual'!$D$2:$D$745,'Contrato Flexível Prioridade'!G1000)+'Tela de entrada'!$O$13+'Tela de entrada'!$S$13</f>
        <v>12.481412535164139</v>
      </c>
      <c r="M1000" s="1">
        <f t="shared" si="101"/>
        <v>8.5185874648358606</v>
      </c>
      <c r="N1000" s="1">
        <f>IF(D1000=1,'Tela de entrada'!$O$14-'Tela de entrada'!$O$13,'Tela de entrada'!$S$14-'Tela de entrada'!$S$13)</f>
        <v>10</v>
      </c>
      <c r="O1000" s="1">
        <f t="shared" si="102"/>
        <v>0</v>
      </c>
      <c r="P1000" s="1">
        <f t="shared" si="103"/>
        <v>0</v>
      </c>
      <c r="Q1000" s="1">
        <f>IF(D1000=1,'Tela de entrada'!$O$13+P1000,'Tela de entrada'!$S$13+P1000)</f>
        <v>0</v>
      </c>
    </row>
    <row r="1001" spans="1:17" x14ac:dyDescent="0.25">
      <c r="A1001" t="str">
        <f t="shared" si="98"/>
        <v>Contrato 2</v>
      </c>
      <c r="B1001" t="str">
        <f t="shared" si="99"/>
        <v>Contrato 2256</v>
      </c>
      <c r="C1001">
        <v>1</v>
      </c>
      <c r="D1001">
        <v>2</v>
      </c>
      <c r="E1001">
        <f>IF(AND(A1001='Tela de entrada'!$R$12,'Tela de entrada'!$S$15=1),1,IF(AND(A1001='Tela de entrada'!$R$12,'Tela de entrada'!$S$15="",'Tela de entrada'!$O$15=2),1,IF(AND('Tela de entrada'!$R$12='Contrato Flexível Prioridade'!A1001,'Tela de entrada'!$S$15="",'Tela de entrada'!$O$15=""),2,IF(AND(A1001='Tela de entrada'!$N$12,'Tela de entrada'!$O$15=1),1,IF(AND('Tela de entrada'!$N$12='Contrato Flexível Prioridade'!A1001,'Tela de entrada'!$O$15=2),2,IF(AND('Tela de entrada'!$N$12='Contrato Flexível Prioridade'!A1001,'Tela de entrada'!$O$15="",'Tela de entrada'!$S$15&lt;&gt;1),1,IF(AND('Tela de entrada'!$N$12='Contrato Flexível Prioridade'!A1001,'Tela de entrada'!$S$15=""),1,2)))))))</f>
        <v>2</v>
      </c>
      <c r="F1001">
        <v>1</v>
      </c>
      <c r="G1001">
        <v>256</v>
      </c>
      <c r="H1001">
        <v>1</v>
      </c>
      <c r="I1001" s="1">
        <f>INDEX('Tela de entrada'!$C$20:$C$763,MATCH(G1001,'Tela de entrada'!$B$20:$B$763,0),1)</f>
        <v>39</v>
      </c>
      <c r="J1001">
        <v>0</v>
      </c>
      <c r="K1001">
        <f t="shared" si="100"/>
        <v>39</v>
      </c>
      <c r="L1001" s="1">
        <f>SUMIFS('Contrato Flexível Percentual'!$R$2:$R$745,'Contrato Flexível Percentual'!$C$2:$C$745,'Contrato Flexível Prioridade'!F1001,'Contrato Flexível Percentual'!$D$2:$D$745,'Contrato Flexível Prioridade'!G1001)+SUMIFS('Contrato Firme'!N$2:N$745,'Contrato Firme'!$C$2:$C$745,'Contrato Flexível Prioridade'!F1001,'Contrato Flexível Percentual'!$D$2:$D$745,'Contrato Flexível Prioridade'!G1001)+'Tela de entrada'!$O$13+'Tela de entrada'!$S$13</f>
        <v>22.34013007335848</v>
      </c>
      <c r="M1001" s="1">
        <f t="shared" si="101"/>
        <v>16.65986992664152</v>
      </c>
      <c r="N1001" s="1">
        <f>IF(D1001=1,'Tela de entrada'!$O$14-'Tela de entrada'!$O$13,'Tela de entrada'!$S$14-'Tela de entrada'!$S$13)</f>
        <v>10</v>
      </c>
      <c r="O1001" s="1">
        <f t="shared" si="102"/>
        <v>1.6598699266415196</v>
      </c>
      <c r="P1001" s="1">
        <f t="shared" si="103"/>
        <v>1.6598699266415196</v>
      </c>
      <c r="Q1001" s="1">
        <f>IF(D1001=1,'Tela de entrada'!$O$13+P1001,'Tela de entrada'!$S$13+P1001)</f>
        <v>1.6598699266415196</v>
      </c>
    </row>
    <row r="1002" spans="1:17" x14ac:dyDescent="0.25">
      <c r="A1002" t="str">
        <f t="shared" si="98"/>
        <v>Contrato 2</v>
      </c>
      <c r="B1002" t="str">
        <f t="shared" si="99"/>
        <v>Contrato 2257</v>
      </c>
      <c r="C1002">
        <v>1</v>
      </c>
      <c r="D1002">
        <v>2</v>
      </c>
      <c r="E1002">
        <f>IF(AND(A1002='Tela de entrada'!$R$12,'Tela de entrada'!$S$15=1),1,IF(AND(A1002='Tela de entrada'!$R$12,'Tela de entrada'!$S$15="",'Tela de entrada'!$O$15=2),1,IF(AND('Tela de entrada'!$R$12='Contrato Flexível Prioridade'!A1002,'Tela de entrada'!$S$15="",'Tela de entrada'!$O$15=""),2,IF(AND(A1002='Tela de entrada'!$N$12,'Tela de entrada'!$O$15=1),1,IF(AND('Tela de entrada'!$N$12='Contrato Flexível Prioridade'!A1002,'Tela de entrada'!$O$15=2),2,IF(AND('Tela de entrada'!$N$12='Contrato Flexível Prioridade'!A1002,'Tela de entrada'!$O$15="",'Tela de entrada'!$S$15&lt;&gt;1),1,IF(AND('Tela de entrada'!$N$12='Contrato Flexível Prioridade'!A1002,'Tela de entrada'!$S$15=""),1,2)))))))</f>
        <v>2</v>
      </c>
      <c r="F1002">
        <v>1</v>
      </c>
      <c r="G1002">
        <v>257</v>
      </c>
      <c r="H1002">
        <v>1</v>
      </c>
      <c r="I1002" s="1">
        <f>INDEX('Tela de entrada'!$C$20:$C$763,MATCH(G1002,'Tela de entrada'!$B$20:$B$763,0),1)</f>
        <v>33</v>
      </c>
      <c r="J1002">
        <v>0</v>
      </c>
      <c r="K1002">
        <f t="shared" si="100"/>
        <v>33</v>
      </c>
      <c r="L1002" s="1">
        <f>SUMIFS('Contrato Flexível Percentual'!$R$2:$R$745,'Contrato Flexível Percentual'!$C$2:$C$745,'Contrato Flexível Prioridade'!F1002,'Contrato Flexível Percentual'!$D$2:$D$745,'Contrato Flexível Prioridade'!G1002)+SUMIFS('Contrato Firme'!N$2:N$745,'Contrato Firme'!$C$2:$C$745,'Contrato Flexível Prioridade'!F1002,'Contrato Flexível Percentual'!$D$2:$D$745,'Contrato Flexível Prioridade'!G1002)+'Tela de entrada'!$O$13+'Tela de entrada'!$S$13</f>
        <v>19.053890893960364</v>
      </c>
      <c r="M1002" s="1">
        <f t="shared" si="101"/>
        <v>13.946109106039636</v>
      </c>
      <c r="N1002" s="1">
        <f>IF(D1002=1,'Tela de entrada'!$O$14-'Tela de entrada'!$O$13,'Tela de entrada'!$S$14-'Tela de entrada'!$S$13)</f>
        <v>10</v>
      </c>
      <c r="O1002" s="1">
        <f t="shared" si="102"/>
        <v>0</v>
      </c>
      <c r="P1002" s="1">
        <f t="shared" si="103"/>
        <v>0</v>
      </c>
      <c r="Q1002" s="1">
        <f>IF(D1002=1,'Tela de entrada'!$O$13+P1002,'Tela de entrada'!$S$13+P1002)</f>
        <v>0</v>
      </c>
    </row>
    <row r="1003" spans="1:17" x14ac:dyDescent="0.25">
      <c r="A1003" t="str">
        <f t="shared" si="98"/>
        <v>Contrato 2</v>
      </c>
      <c r="B1003" t="str">
        <f t="shared" si="99"/>
        <v>Contrato 2258</v>
      </c>
      <c r="C1003">
        <v>1</v>
      </c>
      <c r="D1003">
        <v>2</v>
      </c>
      <c r="E1003">
        <f>IF(AND(A1003='Tela de entrada'!$R$12,'Tela de entrada'!$S$15=1),1,IF(AND(A1003='Tela de entrada'!$R$12,'Tela de entrada'!$S$15="",'Tela de entrada'!$O$15=2),1,IF(AND('Tela de entrada'!$R$12='Contrato Flexível Prioridade'!A1003,'Tela de entrada'!$S$15="",'Tela de entrada'!$O$15=""),2,IF(AND(A1003='Tela de entrada'!$N$12,'Tela de entrada'!$O$15=1),1,IF(AND('Tela de entrada'!$N$12='Contrato Flexível Prioridade'!A1003,'Tela de entrada'!$O$15=2),2,IF(AND('Tela de entrada'!$N$12='Contrato Flexível Prioridade'!A1003,'Tela de entrada'!$O$15="",'Tela de entrada'!$S$15&lt;&gt;1),1,IF(AND('Tela de entrada'!$N$12='Contrato Flexível Prioridade'!A1003,'Tela de entrada'!$S$15=""),1,2)))))))</f>
        <v>2</v>
      </c>
      <c r="F1003">
        <v>1</v>
      </c>
      <c r="G1003">
        <v>258</v>
      </c>
      <c r="H1003">
        <v>1</v>
      </c>
      <c r="I1003" s="1">
        <f>INDEX('Tela de entrada'!$C$20:$C$763,MATCH(G1003,'Tela de entrada'!$B$20:$B$763,0),1)</f>
        <v>19</v>
      </c>
      <c r="J1003">
        <v>0</v>
      </c>
      <c r="K1003">
        <f t="shared" si="100"/>
        <v>19</v>
      </c>
      <c r="L1003" s="1">
        <f>SUMIFS('Contrato Flexível Percentual'!$R$2:$R$745,'Contrato Flexível Percentual'!$C$2:$C$745,'Contrato Flexível Prioridade'!F1003,'Contrato Flexível Percentual'!$D$2:$D$745,'Contrato Flexível Prioridade'!G1003)+SUMIFS('Contrato Firme'!N$2:N$745,'Contrato Firme'!$C$2:$C$745,'Contrato Flexível Prioridade'!F1003,'Contrato Flexível Percentual'!$D$2:$D$745,'Contrato Flexível Prioridade'!G1003)+'Tela de entrada'!$O$13+'Tela de entrada'!$S$13</f>
        <v>11.38599947536477</v>
      </c>
      <c r="M1003" s="1">
        <f t="shared" si="101"/>
        <v>7.6140005246352302</v>
      </c>
      <c r="N1003" s="1">
        <f>IF(D1003=1,'Tela de entrada'!$O$14-'Tela de entrada'!$O$13,'Tela de entrada'!$S$14-'Tela de entrada'!$S$13)</f>
        <v>10</v>
      </c>
      <c r="O1003" s="1">
        <f t="shared" si="102"/>
        <v>0</v>
      </c>
      <c r="P1003" s="1">
        <f t="shared" si="103"/>
        <v>0</v>
      </c>
      <c r="Q1003" s="1">
        <f>IF(D1003=1,'Tela de entrada'!$O$13+P1003,'Tela de entrada'!$S$13+P1003)</f>
        <v>0</v>
      </c>
    </row>
    <row r="1004" spans="1:17" x14ac:dyDescent="0.25">
      <c r="A1004" t="str">
        <f t="shared" si="98"/>
        <v>Contrato 2</v>
      </c>
      <c r="B1004" t="str">
        <f t="shared" si="99"/>
        <v>Contrato 2259</v>
      </c>
      <c r="C1004">
        <v>1</v>
      </c>
      <c r="D1004">
        <v>2</v>
      </c>
      <c r="E1004">
        <f>IF(AND(A1004='Tela de entrada'!$R$12,'Tela de entrada'!$S$15=1),1,IF(AND(A1004='Tela de entrada'!$R$12,'Tela de entrada'!$S$15="",'Tela de entrada'!$O$15=2),1,IF(AND('Tela de entrada'!$R$12='Contrato Flexível Prioridade'!A1004,'Tela de entrada'!$S$15="",'Tela de entrada'!$O$15=""),2,IF(AND(A1004='Tela de entrada'!$N$12,'Tela de entrada'!$O$15=1),1,IF(AND('Tela de entrada'!$N$12='Contrato Flexível Prioridade'!A1004,'Tela de entrada'!$O$15=2),2,IF(AND('Tela de entrada'!$N$12='Contrato Flexível Prioridade'!A1004,'Tela de entrada'!$O$15="",'Tela de entrada'!$S$15&lt;&gt;1),1,IF(AND('Tela de entrada'!$N$12='Contrato Flexível Prioridade'!A1004,'Tela de entrada'!$S$15=""),1,2)))))))</f>
        <v>2</v>
      </c>
      <c r="F1004">
        <v>1</v>
      </c>
      <c r="G1004">
        <v>259</v>
      </c>
      <c r="H1004">
        <v>1</v>
      </c>
      <c r="I1004" s="1">
        <f>INDEX('Tela de entrada'!$C$20:$C$763,MATCH(G1004,'Tela de entrada'!$B$20:$B$763,0),1)</f>
        <v>50</v>
      </c>
      <c r="J1004">
        <v>0</v>
      </c>
      <c r="K1004">
        <f t="shared" si="100"/>
        <v>50</v>
      </c>
      <c r="L1004" s="1">
        <f>SUMIFS('Contrato Flexível Percentual'!$R$2:$R$745,'Contrato Flexível Percentual'!$C$2:$C$745,'Contrato Flexível Prioridade'!F1004,'Contrato Flexível Percentual'!$D$2:$D$745,'Contrato Flexível Prioridade'!G1004)+SUMIFS('Contrato Firme'!N$2:N$745,'Contrato Firme'!$C$2:$C$745,'Contrato Flexível Prioridade'!F1004,'Contrato Flexível Percentual'!$D$2:$D$745,'Contrato Flexível Prioridade'!G1004)+'Tela de entrada'!$O$13+'Tela de entrada'!$S$13</f>
        <v>25</v>
      </c>
      <c r="M1004" s="1">
        <f t="shared" si="101"/>
        <v>25</v>
      </c>
      <c r="N1004" s="1">
        <f>IF(D1004=1,'Tela de entrada'!$O$14-'Tela de entrada'!$O$13,'Tela de entrada'!$S$14-'Tela de entrada'!$S$13)</f>
        <v>10</v>
      </c>
      <c r="O1004" s="1">
        <f t="shared" si="102"/>
        <v>10</v>
      </c>
      <c r="P1004" s="1">
        <f t="shared" si="103"/>
        <v>10</v>
      </c>
      <c r="Q1004" s="1">
        <f>IF(D1004=1,'Tela de entrada'!$O$13+P1004,'Tela de entrada'!$S$13+P1004)</f>
        <v>10</v>
      </c>
    </row>
    <row r="1005" spans="1:17" x14ac:dyDescent="0.25">
      <c r="A1005" t="str">
        <f t="shared" si="98"/>
        <v>Contrato 2</v>
      </c>
      <c r="B1005" t="str">
        <f t="shared" si="99"/>
        <v>Contrato 2260</v>
      </c>
      <c r="C1005">
        <v>1</v>
      </c>
      <c r="D1005">
        <v>2</v>
      </c>
      <c r="E1005">
        <f>IF(AND(A1005='Tela de entrada'!$R$12,'Tela de entrada'!$S$15=1),1,IF(AND(A1005='Tela de entrada'!$R$12,'Tela de entrada'!$S$15="",'Tela de entrada'!$O$15=2),1,IF(AND('Tela de entrada'!$R$12='Contrato Flexível Prioridade'!A1005,'Tela de entrada'!$S$15="",'Tela de entrada'!$O$15=""),2,IF(AND(A1005='Tela de entrada'!$N$12,'Tela de entrada'!$O$15=1),1,IF(AND('Tela de entrada'!$N$12='Contrato Flexível Prioridade'!A1005,'Tela de entrada'!$O$15=2),2,IF(AND('Tela de entrada'!$N$12='Contrato Flexível Prioridade'!A1005,'Tela de entrada'!$O$15="",'Tela de entrada'!$S$15&lt;&gt;1),1,IF(AND('Tela de entrada'!$N$12='Contrato Flexível Prioridade'!A1005,'Tela de entrada'!$S$15=""),1,2)))))))</f>
        <v>2</v>
      </c>
      <c r="F1005">
        <v>1</v>
      </c>
      <c r="G1005">
        <v>260</v>
      </c>
      <c r="H1005">
        <v>1</v>
      </c>
      <c r="I1005" s="1">
        <f>INDEX('Tela de entrada'!$C$20:$C$763,MATCH(G1005,'Tela de entrada'!$B$20:$B$763,0),1)</f>
        <v>5</v>
      </c>
      <c r="J1005">
        <v>0</v>
      </c>
      <c r="K1005">
        <f t="shared" si="100"/>
        <v>5</v>
      </c>
      <c r="L1005" s="1">
        <f>SUMIFS('Contrato Flexível Percentual'!$R$2:$R$745,'Contrato Flexível Percentual'!$C$2:$C$745,'Contrato Flexível Prioridade'!F1005,'Contrato Flexível Percentual'!$D$2:$D$745,'Contrato Flexível Prioridade'!G1005)+SUMIFS('Contrato Firme'!N$2:N$745,'Contrato Firme'!$C$2:$C$745,'Contrato Flexível Prioridade'!F1005,'Contrato Flexível Percentual'!$D$2:$D$745,'Contrato Flexível Prioridade'!G1005)+'Tela de entrada'!$O$13+'Tela de entrada'!$S$13</f>
        <v>4.7836603258165944</v>
      </c>
      <c r="M1005" s="1">
        <f t="shared" si="101"/>
        <v>0.21633967418340561</v>
      </c>
      <c r="N1005" s="1">
        <f>IF(D1005=1,'Tela de entrada'!$O$14-'Tela de entrada'!$O$13,'Tela de entrada'!$S$14-'Tela de entrada'!$S$13)</f>
        <v>10</v>
      </c>
      <c r="O1005" s="1">
        <f t="shared" si="102"/>
        <v>0</v>
      </c>
      <c r="P1005" s="1">
        <f t="shared" si="103"/>
        <v>0</v>
      </c>
      <c r="Q1005" s="1">
        <f>IF(D1005=1,'Tela de entrada'!$O$13+P1005,'Tela de entrada'!$S$13+P1005)</f>
        <v>0</v>
      </c>
    </row>
    <row r="1006" spans="1:17" x14ac:dyDescent="0.25">
      <c r="A1006" t="str">
        <f t="shared" si="98"/>
        <v>Contrato 2</v>
      </c>
      <c r="B1006" t="str">
        <f t="shared" si="99"/>
        <v>Contrato 2261</v>
      </c>
      <c r="C1006">
        <v>1</v>
      </c>
      <c r="D1006">
        <v>2</v>
      </c>
      <c r="E1006">
        <f>IF(AND(A1006='Tela de entrada'!$R$12,'Tela de entrada'!$S$15=1),1,IF(AND(A1006='Tela de entrada'!$R$12,'Tela de entrada'!$S$15="",'Tela de entrada'!$O$15=2),1,IF(AND('Tela de entrada'!$R$12='Contrato Flexível Prioridade'!A1006,'Tela de entrada'!$S$15="",'Tela de entrada'!$O$15=""),2,IF(AND(A1006='Tela de entrada'!$N$12,'Tela de entrada'!$O$15=1),1,IF(AND('Tela de entrada'!$N$12='Contrato Flexível Prioridade'!A1006,'Tela de entrada'!$O$15=2),2,IF(AND('Tela de entrada'!$N$12='Contrato Flexível Prioridade'!A1006,'Tela de entrada'!$O$15="",'Tela de entrada'!$S$15&lt;&gt;1),1,IF(AND('Tela de entrada'!$N$12='Contrato Flexível Prioridade'!A1006,'Tela de entrada'!$S$15=""),1,2)))))))</f>
        <v>2</v>
      </c>
      <c r="F1006">
        <v>1</v>
      </c>
      <c r="G1006">
        <v>261</v>
      </c>
      <c r="H1006">
        <v>1</v>
      </c>
      <c r="I1006" s="1">
        <f>INDEX('Tela de entrada'!$C$20:$C$763,MATCH(G1006,'Tela de entrada'!$B$20:$B$763,0),1)</f>
        <v>34</v>
      </c>
      <c r="J1006">
        <v>0</v>
      </c>
      <c r="K1006">
        <f t="shared" si="100"/>
        <v>34</v>
      </c>
      <c r="L1006" s="1">
        <f>SUMIFS('Contrato Flexível Percentual'!$R$2:$R$745,'Contrato Flexível Percentual'!$C$2:$C$745,'Contrato Flexível Prioridade'!F1006,'Contrato Flexível Percentual'!$D$2:$D$745,'Contrato Flexível Prioridade'!G1006)+SUMIFS('Contrato Firme'!N$2:N$745,'Contrato Firme'!$C$2:$C$745,'Contrato Flexível Prioridade'!F1006,'Contrato Flexível Percentual'!$D$2:$D$745,'Contrato Flexível Prioridade'!G1006)+'Tela de entrada'!$O$13+'Tela de entrada'!$S$13</f>
        <v>19.601597423860053</v>
      </c>
      <c r="M1006" s="1">
        <f t="shared" si="101"/>
        <v>14.398402576139947</v>
      </c>
      <c r="N1006" s="1">
        <f>IF(D1006=1,'Tela de entrada'!$O$14-'Tela de entrada'!$O$13,'Tela de entrada'!$S$14-'Tela de entrada'!$S$13)</f>
        <v>10</v>
      </c>
      <c r="O1006" s="1">
        <f t="shared" si="102"/>
        <v>0</v>
      </c>
      <c r="P1006" s="1">
        <f t="shared" si="103"/>
        <v>0</v>
      </c>
      <c r="Q1006" s="1">
        <f>IF(D1006=1,'Tela de entrada'!$O$13+P1006,'Tela de entrada'!$S$13+P1006)</f>
        <v>0</v>
      </c>
    </row>
    <row r="1007" spans="1:17" x14ac:dyDescent="0.25">
      <c r="A1007" t="str">
        <f t="shared" si="98"/>
        <v>Contrato 2</v>
      </c>
      <c r="B1007" t="str">
        <f t="shared" si="99"/>
        <v>Contrato 2262</v>
      </c>
      <c r="C1007">
        <v>1</v>
      </c>
      <c r="D1007">
        <v>2</v>
      </c>
      <c r="E1007">
        <f>IF(AND(A1007='Tela de entrada'!$R$12,'Tela de entrada'!$S$15=1),1,IF(AND(A1007='Tela de entrada'!$R$12,'Tela de entrada'!$S$15="",'Tela de entrada'!$O$15=2),1,IF(AND('Tela de entrada'!$R$12='Contrato Flexível Prioridade'!A1007,'Tela de entrada'!$S$15="",'Tela de entrada'!$O$15=""),2,IF(AND(A1007='Tela de entrada'!$N$12,'Tela de entrada'!$O$15=1),1,IF(AND('Tela de entrada'!$N$12='Contrato Flexível Prioridade'!A1007,'Tela de entrada'!$O$15=2),2,IF(AND('Tela de entrada'!$N$12='Contrato Flexível Prioridade'!A1007,'Tela de entrada'!$O$15="",'Tela de entrada'!$S$15&lt;&gt;1),1,IF(AND('Tela de entrada'!$N$12='Contrato Flexível Prioridade'!A1007,'Tela de entrada'!$S$15=""),1,2)))))))</f>
        <v>2</v>
      </c>
      <c r="F1007">
        <v>1</v>
      </c>
      <c r="G1007">
        <v>262</v>
      </c>
      <c r="H1007">
        <v>1</v>
      </c>
      <c r="I1007" s="1">
        <f>INDEX('Tela de entrada'!$C$20:$C$763,MATCH(G1007,'Tela de entrada'!$B$20:$B$763,0),1)</f>
        <v>14</v>
      </c>
      <c r="J1007">
        <v>0</v>
      </c>
      <c r="K1007">
        <f t="shared" si="100"/>
        <v>14</v>
      </c>
      <c r="L1007" s="1">
        <f>SUMIFS('Contrato Flexível Percentual'!$R$2:$R$745,'Contrato Flexível Percentual'!$C$2:$C$745,'Contrato Flexível Prioridade'!F1007,'Contrato Flexível Percentual'!$D$2:$D$745,'Contrato Flexível Prioridade'!G1007)+SUMIFS('Contrato Firme'!N$2:N$745,'Contrato Firme'!$C$2:$C$745,'Contrato Flexível Prioridade'!F1007,'Contrato Flexível Percentual'!$D$2:$D$745,'Contrato Flexível Prioridade'!G1007)+'Tela de entrada'!$O$13+'Tela de entrada'!$S$13</f>
        <v>8.6474668258663421</v>
      </c>
      <c r="M1007" s="1">
        <f t="shared" si="101"/>
        <v>5.3525331741336579</v>
      </c>
      <c r="N1007" s="1">
        <f>IF(D1007=1,'Tela de entrada'!$O$14-'Tela de entrada'!$O$13,'Tela de entrada'!$S$14-'Tela de entrada'!$S$13)</f>
        <v>10</v>
      </c>
      <c r="O1007" s="1">
        <f t="shared" si="102"/>
        <v>0</v>
      </c>
      <c r="P1007" s="1">
        <f t="shared" si="103"/>
        <v>0</v>
      </c>
      <c r="Q1007" s="1">
        <f>IF(D1007=1,'Tela de entrada'!$O$13+P1007,'Tela de entrada'!$S$13+P1007)</f>
        <v>0</v>
      </c>
    </row>
    <row r="1008" spans="1:17" x14ac:dyDescent="0.25">
      <c r="A1008" t="str">
        <f t="shared" si="98"/>
        <v>Contrato 2</v>
      </c>
      <c r="B1008" t="str">
        <f t="shared" si="99"/>
        <v>Contrato 2263</v>
      </c>
      <c r="C1008">
        <v>1</v>
      </c>
      <c r="D1008">
        <v>2</v>
      </c>
      <c r="E1008">
        <f>IF(AND(A1008='Tela de entrada'!$R$12,'Tela de entrada'!$S$15=1),1,IF(AND(A1008='Tela de entrada'!$R$12,'Tela de entrada'!$S$15="",'Tela de entrada'!$O$15=2),1,IF(AND('Tela de entrada'!$R$12='Contrato Flexível Prioridade'!A1008,'Tela de entrada'!$S$15="",'Tela de entrada'!$O$15=""),2,IF(AND(A1008='Tela de entrada'!$N$12,'Tela de entrada'!$O$15=1),1,IF(AND('Tela de entrada'!$N$12='Contrato Flexível Prioridade'!A1008,'Tela de entrada'!$O$15=2),2,IF(AND('Tela de entrada'!$N$12='Contrato Flexível Prioridade'!A1008,'Tela de entrada'!$O$15="",'Tela de entrada'!$S$15&lt;&gt;1),1,IF(AND('Tela de entrada'!$N$12='Contrato Flexível Prioridade'!A1008,'Tela de entrada'!$S$15=""),1,2)))))))</f>
        <v>2</v>
      </c>
      <c r="F1008">
        <v>1</v>
      </c>
      <c r="G1008">
        <v>263</v>
      </c>
      <c r="H1008">
        <v>1</v>
      </c>
      <c r="I1008" s="1">
        <f>INDEX('Tela de entrada'!$C$20:$C$763,MATCH(G1008,'Tela de entrada'!$B$20:$B$763,0),1)</f>
        <v>5</v>
      </c>
      <c r="J1008">
        <v>0</v>
      </c>
      <c r="K1008">
        <f t="shared" si="100"/>
        <v>5</v>
      </c>
      <c r="L1008" s="1">
        <f>SUMIFS('Contrato Flexível Percentual'!$R$2:$R$745,'Contrato Flexível Percentual'!$C$2:$C$745,'Contrato Flexível Prioridade'!F1008,'Contrato Flexível Percentual'!$D$2:$D$745,'Contrato Flexível Prioridade'!G1008)+SUMIFS('Contrato Firme'!N$2:N$745,'Contrato Firme'!$C$2:$C$745,'Contrato Flexível Prioridade'!F1008,'Contrato Flexível Percentual'!$D$2:$D$745,'Contrato Flexível Prioridade'!G1008)+'Tela de entrada'!$O$13+'Tela de entrada'!$S$13</f>
        <v>4.7836603258165944</v>
      </c>
      <c r="M1008" s="1">
        <f t="shared" si="101"/>
        <v>0.21633967418340561</v>
      </c>
      <c r="N1008" s="1">
        <f>IF(D1008=1,'Tela de entrada'!$O$14-'Tela de entrada'!$O$13,'Tela de entrada'!$S$14-'Tela de entrada'!$S$13)</f>
        <v>10</v>
      </c>
      <c r="O1008" s="1">
        <f t="shared" si="102"/>
        <v>0</v>
      </c>
      <c r="P1008" s="1">
        <f t="shared" si="103"/>
        <v>0</v>
      </c>
      <c r="Q1008" s="1">
        <f>IF(D1008=1,'Tela de entrada'!$O$13+P1008,'Tela de entrada'!$S$13+P1008)</f>
        <v>0</v>
      </c>
    </row>
    <row r="1009" spans="1:17" x14ac:dyDescent="0.25">
      <c r="A1009" t="str">
        <f t="shared" si="98"/>
        <v>Contrato 2</v>
      </c>
      <c r="B1009" t="str">
        <f t="shared" si="99"/>
        <v>Contrato 2264</v>
      </c>
      <c r="C1009">
        <v>1</v>
      </c>
      <c r="D1009">
        <v>2</v>
      </c>
      <c r="E1009">
        <f>IF(AND(A1009='Tela de entrada'!$R$12,'Tela de entrada'!$S$15=1),1,IF(AND(A1009='Tela de entrada'!$R$12,'Tela de entrada'!$S$15="",'Tela de entrada'!$O$15=2),1,IF(AND('Tela de entrada'!$R$12='Contrato Flexível Prioridade'!A1009,'Tela de entrada'!$S$15="",'Tela de entrada'!$O$15=""),2,IF(AND(A1009='Tela de entrada'!$N$12,'Tela de entrada'!$O$15=1),1,IF(AND('Tela de entrada'!$N$12='Contrato Flexível Prioridade'!A1009,'Tela de entrada'!$O$15=2),2,IF(AND('Tela de entrada'!$N$12='Contrato Flexível Prioridade'!A1009,'Tela de entrada'!$O$15="",'Tela de entrada'!$S$15&lt;&gt;1),1,IF(AND('Tela de entrada'!$N$12='Contrato Flexível Prioridade'!A1009,'Tela de entrada'!$S$15=""),1,2)))))))</f>
        <v>2</v>
      </c>
      <c r="F1009">
        <v>1</v>
      </c>
      <c r="G1009">
        <v>264</v>
      </c>
      <c r="H1009">
        <v>1</v>
      </c>
      <c r="I1009" s="1">
        <f>INDEX('Tela de entrada'!$C$20:$C$763,MATCH(G1009,'Tela de entrada'!$B$20:$B$763,0),1)</f>
        <v>32</v>
      </c>
      <c r="J1009">
        <v>0</v>
      </c>
      <c r="K1009">
        <f t="shared" si="100"/>
        <v>32</v>
      </c>
      <c r="L1009" s="1">
        <f>SUMIFS('Contrato Flexível Percentual'!$R$2:$R$745,'Contrato Flexível Percentual'!$C$2:$C$745,'Contrato Flexível Prioridade'!F1009,'Contrato Flexível Percentual'!$D$2:$D$745,'Contrato Flexível Prioridade'!G1009)+SUMIFS('Contrato Firme'!N$2:N$745,'Contrato Firme'!$C$2:$C$745,'Contrato Flexível Prioridade'!F1009,'Contrato Flexível Percentual'!$D$2:$D$745,'Contrato Flexível Prioridade'!G1009)+'Tela de entrada'!$O$13+'Tela de entrada'!$S$13</f>
        <v>18.50618436406068</v>
      </c>
      <c r="M1009" s="1">
        <f t="shared" si="101"/>
        <v>13.49381563593932</v>
      </c>
      <c r="N1009" s="1">
        <f>IF(D1009=1,'Tela de entrada'!$O$14-'Tela de entrada'!$O$13,'Tela de entrada'!$S$14-'Tela de entrada'!$S$13)</f>
        <v>10</v>
      </c>
      <c r="O1009" s="1">
        <f t="shared" si="102"/>
        <v>0</v>
      </c>
      <c r="P1009" s="1">
        <f t="shared" si="103"/>
        <v>0</v>
      </c>
      <c r="Q1009" s="1">
        <f>IF(D1009=1,'Tela de entrada'!$O$13+P1009,'Tela de entrada'!$S$13+P1009)</f>
        <v>0</v>
      </c>
    </row>
    <row r="1010" spans="1:17" x14ac:dyDescent="0.25">
      <c r="A1010" t="str">
        <f t="shared" si="98"/>
        <v>Contrato 2</v>
      </c>
      <c r="B1010" t="str">
        <f t="shared" si="99"/>
        <v>Contrato 2265</v>
      </c>
      <c r="C1010">
        <v>1</v>
      </c>
      <c r="D1010">
        <v>2</v>
      </c>
      <c r="E1010">
        <f>IF(AND(A1010='Tela de entrada'!$R$12,'Tela de entrada'!$S$15=1),1,IF(AND(A1010='Tela de entrada'!$R$12,'Tela de entrada'!$S$15="",'Tela de entrada'!$O$15=2),1,IF(AND('Tela de entrada'!$R$12='Contrato Flexível Prioridade'!A1010,'Tela de entrada'!$S$15="",'Tela de entrada'!$O$15=""),2,IF(AND(A1010='Tela de entrada'!$N$12,'Tela de entrada'!$O$15=1),1,IF(AND('Tela de entrada'!$N$12='Contrato Flexível Prioridade'!A1010,'Tela de entrada'!$O$15=2),2,IF(AND('Tela de entrada'!$N$12='Contrato Flexível Prioridade'!A1010,'Tela de entrada'!$O$15="",'Tela de entrada'!$S$15&lt;&gt;1),1,IF(AND('Tela de entrada'!$N$12='Contrato Flexível Prioridade'!A1010,'Tela de entrada'!$S$15=""),1,2)))))))</f>
        <v>2</v>
      </c>
      <c r="F1010">
        <v>1</v>
      </c>
      <c r="G1010">
        <v>265</v>
      </c>
      <c r="H1010">
        <v>1</v>
      </c>
      <c r="I1010" s="1">
        <f>INDEX('Tela de entrada'!$C$20:$C$763,MATCH(G1010,'Tela de entrada'!$B$20:$B$763,0),1)</f>
        <v>46</v>
      </c>
      <c r="J1010">
        <v>0</v>
      </c>
      <c r="K1010">
        <f t="shared" si="100"/>
        <v>46</v>
      </c>
      <c r="L1010" s="1">
        <f>SUMIFS('Contrato Flexível Percentual'!$R$2:$R$745,'Contrato Flexível Percentual'!$C$2:$C$745,'Contrato Flexível Prioridade'!F1010,'Contrato Flexível Percentual'!$D$2:$D$745,'Contrato Flexível Prioridade'!G1010)+SUMIFS('Contrato Firme'!N$2:N$745,'Contrato Firme'!$C$2:$C$745,'Contrato Flexível Prioridade'!F1010,'Contrato Flexível Percentual'!$D$2:$D$745,'Contrato Flexível Prioridade'!G1010)+'Tela de entrada'!$O$13+'Tela de entrada'!$S$13</f>
        <v>24.2</v>
      </c>
      <c r="M1010" s="1">
        <f t="shared" si="101"/>
        <v>21.8</v>
      </c>
      <c r="N1010" s="1">
        <f>IF(D1010=1,'Tela de entrada'!$O$14-'Tela de entrada'!$O$13,'Tela de entrada'!$S$14-'Tela de entrada'!$S$13)</f>
        <v>10</v>
      </c>
      <c r="O1010" s="1">
        <f t="shared" si="102"/>
        <v>6.8000000000000007</v>
      </c>
      <c r="P1010" s="1">
        <f t="shared" si="103"/>
        <v>6.8000000000000007</v>
      </c>
      <c r="Q1010" s="1">
        <f>IF(D1010=1,'Tela de entrada'!$O$13+P1010,'Tela de entrada'!$S$13+P1010)</f>
        <v>6.8000000000000007</v>
      </c>
    </row>
    <row r="1011" spans="1:17" x14ac:dyDescent="0.25">
      <c r="A1011" t="str">
        <f t="shared" si="98"/>
        <v>Contrato 2</v>
      </c>
      <c r="B1011" t="str">
        <f t="shared" si="99"/>
        <v>Contrato 2266</v>
      </c>
      <c r="C1011">
        <v>1</v>
      </c>
      <c r="D1011">
        <v>2</v>
      </c>
      <c r="E1011">
        <f>IF(AND(A1011='Tela de entrada'!$R$12,'Tela de entrada'!$S$15=1),1,IF(AND(A1011='Tela de entrada'!$R$12,'Tela de entrada'!$S$15="",'Tela de entrada'!$O$15=2),1,IF(AND('Tela de entrada'!$R$12='Contrato Flexível Prioridade'!A1011,'Tela de entrada'!$S$15="",'Tela de entrada'!$O$15=""),2,IF(AND(A1011='Tela de entrada'!$N$12,'Tela de entrada'!$O$15=1),1,IF(AND('Tela de entrada'!$N$12='Contrato Flexível Prioridade'!A1011,'Tela de entrada'!$O$15=2),2,IF(AND('Tela de entrada'!$N$12='Contrato Flexível Prioridade'!A1011,'Tela de entrada'!$O$15="",'Tela de entrada'!$S$15&lt;&gt;1),1,IF(AND('Tela de entrada'!$N$12='Contrato Flexível Prioridade'!A1011,'Tela de entrada'!$S$15=""),1,2)))))))</f>
        <v>2</v>
      </c>
      <c r="F1011">
        <v>1</v>
      </c>
      <c r="G1011">
        <v>266</v>
      </c>
      <c r="H1011">
        <v>1</v>
      </c>
      <c r="I1011" s="1">
        <f>INDEX('Tela de entrada'!$C$20:$C$763,MATCH(G1011,'Tela de entrada'!$B$20:$B$763,0),1)</f>
        <v>12</v>
      </c>
      <c r="J1011">
        <v>0</v>
      </c>
      <c r="K1011">
        <f t="shared" si="100"/>
        <v>12</v>
      </c>
      <c r="L1011" s="1">
        <f>SUMIFS('Contrato Flexível Percentual'!$R$2:$R$745,'Contrato Flexível Percentual'!$C$2:$C$745,'Contrato Flexível Prioridade'!F1011,'Contrato Flexível Percentual'!$D$2:$D$745,'Contrato Flexível Prioridade'!G1011)+SUMIFS('Contrato Firme'!N$2:N$745,'Contrato Firme'!$C$2:$C$745,'Contrato Flexível Prioridade'!F1011,'Contrato Flexível Percentual'!$D$2:$D$745,'Contrato Flexível Prioridade'!G1011)+'Tela de entrada'!$O$13+'Tela de entrada'!$S$13</f>
        <v>7.5520537660669707</v>
      </c>
      <c r="M1011" s="1">
        <f t="shared" si="101"/>
        <v>4.4479462339330293</v>
      </c>
      <c r="N1011" s="1">
        <f>IF(D1011=1,'Tela de entrada'!$O$14-'Tela de entrada'!$O$13,'Tela de entrada'!$S$14-'Tela de entrada'!$S$13)</f>
        <v>10</v>
      </c>
      <c r="O1011" s="1">
        <f t="shared" si="102"/>
        <v>0</v>
      </c>
      <c r="P1011" s="1">
        <f t="shared" si="103"/>
        <v>0</v>
      </c>
      <c r="Q1011" s="1">
        <f>IF(D1011=1,'Tela de entrada'!$O$13+P1011,'Tela de entrada'!$S$13+P1011)</f>
        <v>0</v>
      </c>
    </row>
    <row r="1012" spans="1:17" x14ac:dyDescent="0.25">
      <c r="A1012" t="str">
        <f t="shared" si="98"/>
        <v>Contrato 2</v>
      </c>
      <c r="B1012" t="str">
        <f t="shared" si="99"/>
        <v>Contrato 2267</v>
      </c>
      <c r="C1012">
        <v>1</v>
      </c>
      <c r="D1012">
        <v>2</v>
      </c>
      <c r="E1012">
        <f>IF(AND(A1012='Tela de entrada'!$R$12,'Tela de entrada'!$S$15=1),1,IF(AND(A1012='Tela de entrada'!$R$12,'Tela de entrada'!$S$15="",'Tela de entrada'!$O$15=2),1,IF(AND('Tela de entrada'!$R$12='Contrato Flexível Prioridade'!A1012,'Tela de entrada'!$S$15="",'Tela de entrada'!$O$15=""),2,IF(AND(A1012='Tela de entrada'!$N$12,'Tela de entrada'!$O$15=1),1,IF(AND('Tela de entrada'!$N$12='Contrato Flexível Prioridade'!A1012,'Tela de entrada'!$O$15=2),2,IF(AND('Tela de entrada'!$N$12='Contrato Flexível Prioridade'!A1012,'Tela de entrada'!$O$15="",'Tela de entrada'!$S$15&lt;&gt;1),1,IF(AND('Tela de entrada'!$N$12='Contrato Flexível Prioridade'!A1012,'Tela de entrada'!$S$15=""),1,2)))))))</f>
        <v>2</v>
      </c>
      <c r="F1012">
        <v>1</v>
      </c>
      <c r="G1012">
        <v>267</v>
      </c>
      <c r="H1012">
        <v>1</v>
      </c>
      <c r="I1012" s="1">
        <f>INDEX('Tela de entrada'!$C$20:$C$763,MATCH(G1012,'Tela de entrada'!$B$20:$B$763,0),1)</f>
        <v>48</v>
      </c>
      <c r="J1012">
        <v>0</v>
      </c>
      <c r="K1012">
        <f t="shared" si="100"/>
        <v>48</v>
      </c>
      <c r="L1012" s="1">
        <f>SUMIFS('Contrato Flexível Percentual'!$R$2:$R$745,'Contrato Flexível Percentual'!$C$2:$C$745,'Contrato Flexível Prioridade'!F1012,'Contrato Flexível Percentual'!$D$2:$D$745,'Contrato Flexível Prioridade'!G1012)+SUMIFS('Contrato Firme'!N$2:N$745,'Contrato Firme'!$C$2:$C$745,'Contrato Flexível Prioridade'!F1012,'Contrato Flexível Percentual'!$D$2:$D$745,'Contrato Flexível Prioridade'!G1012)+'Tela de entrada'!$O$13+'Tela de entrada'!$S$13</f>
        <v>24.6</v>
      </c>
      <c r="M1012" s="1">
        <f t="shared" si="101"/>
        <v>23.4</v>
      </c>
      <c r="N1012" s="1">
        <f>IF(D1012=1,'Tela de entrada'!$O$14-'Tela de entrada'!$O$13,'Tela de entrada'!$S$14-'Tela de entrada'!$S$13)</f>
        <v>10</v>
      </c>
      <c r="O1012" s="1">
        <f t="shared" si="102"/>
        <v>8.3999999999999986</v>
      </c>
      <c r="P1012" s="1">
        <f t="shared" si="103"/>
        <v>8.3999999999999986</v>
      </c>
      <c r="Q1012" s="1">
        <f>IF(D1012=1,'Tela de entrada'!$O$13+P1012,'Tela de entrada'!$S$13+P1012)</f>
        <v>8.3999999999999986</v>
      </c>
    </row>
    <row r="1013" spans="1:17" x14ac:dyDescent="0.25">
      <c r="A1013" t="str">
        <f t="shared" si="98"/>
        <v>Contrato 2</v>
      </c>
      <c r="B1013" t="str">
        <f t="shared" si="99"/>
        <v>Contrato 2268</v>
      </c>
      <c r="C1013">
        <v>1</v>
      </c>
      <c r="D1013">
        <v>2</v>
      </c>
      <c r="E1013">
        <f>IF(AND(A1013='Tela de entrada'!$R$12,'Tela de entrada'!$S$15=1),1,IF(AND(A1013='Tela de entrada'!$R$12,'Tela de entrada'!$S$15="",'Tela de entrada'!$O$15=2),1,IF(AND('Tela de entrada'!$R$12='Contrato Flexível Prioridade'!A1013,'Tela de entrada'!$S$15="",'Tela de entrada'!$O$15=""),2,IF(AND(A1013='Tela de entrada'!$N$12,'Tela de entrada'!$O$15=1),1,IF(AND('Tela de entrada'!$N$12='Contrato Flexível Prioridade'!A1013,'Tela de entrada'!$O$15=2),2,IF(AND('Tela de entrada'!$N$12='Contrato Flexível Prioridade'!A1013,'Tela de entrada'!$O$15="",'Tela de entrada'!$S$15&lt;&gt;1),1,IF(AND('Tela de entrada'!$N$12='Contrato Flexível Prioridade'!A1013,'Tela de entrada'!$S$15=""),1,2)))))))</f>
        <v>2</v>
      </c>
      <c r="F1013">
        <v>1</v>
      </c>
      <c r="G1013">
        <v>268</v>
      </c>
      <c r="H1013">
        <v>1</v>
      </c>
      <c r="I1013" s="1">
        <f>INDEX('Tela de entrada'!$C$20:$C$763,MATCH(G1013,'Tela de entrada'!$B$20:$B$763,0),1)</f>
        <v>25</v>
      </c>
      <c r="J1013">
        <v>0</v>
      </c>
      <c r="K1013">
        <f t="shared" si="100"/>
        <v>25</v>
      </c>
      <c r="L1013" s="1">
        <f>SUMIFS('Contrato Flexível Percentual'!$R$2:$R$745,'Contrato Flexível Percentual'!$C$2:$C$745,'Contrato Flexível Prioridade'!F1013,'Contrato Flexível Percentual'!$D$2:$D$745,'Contrato Flexível Prioridade'!G1013)+SUMIFS('Contrato Firme'!N$2:N$745,'Contrato Firme'!$C$2:$C$745,'Contrato Flexível Prioridade'!F1013,'Contrato Flexível Percentual'!$D$2:$D$745,'Contrato Flexível Prioridade'!G1013)+'Tela de entrada'!$O$13+'Tela de entrada'!$S$13</f>
        <v>14.672238654762884</v>
      </c>
      <c r="M1013" s="1">
        <f t="shared" si="101"/>
        <v>10.327761345237116</v>
      </c>
      <c r="N1013" s="1">
        <f>IF(D1013=1,'Tela de entrada'!$O$14-'Tela de entrada'!$O$13,'Tela de entrada'!$S$14-'Tela de entrada'!$S$13)</f>
        <v>10</v>
      </c>
      <c r="O1013" s="1">
        <f t="shared" si="102"/>
        <v>0</v>
      </c>
      <c r="P1013" s="1">
        <f t="shared" si="103"/>
        <v>0</v>
      </c>
      <c r="Q1013" s="1">
        <f>IF(D1013=1,'Tela de entrada'!$O$13+P1013,'Tela de entrada'!$S$13+P1013)</f>
        <v>0</v>
      </c>
    </row>
    <row r="1014" spans="1:17" x14ac:dyDescent="0.25">
      <c r="A1014" t="str">
        <f t="shared" si="98"/>
        <v>Contrato 2</v>
      </c>
      <c r="B1014" t="str">
        <f t="shared" si="99"/>
        <v>Contrato 2269</v>
      </c>
      <c r="C1014">
        <v>1</v>
      </c>
      <c r="D1014">
        <v>2</v>
      </c>
      <c r="E1014">
        <f>IF(AND(A1014='Tela de entrada'!$R$12,'Tela de entrada'!$S$15=1),1,IF(AND(A1014='Tela de entrada'!$R$12,'Tela de entrada'!$S$15="",'Tela de entrada'!$O$15=2),1,IF(AND('Tela de entrada'!$R$12='Contrato Flexível Prioridade'!A1014,'Tela de entrada'!$S$15="",'Tela de entrada'!$O$15=""),2,IF(AND(A1014='Tela de entrada'!$N$12,'Tela de entrada'!$O$15=1),1,IF(AND('Tela de entrada'!$N$12='Contrato Flexível Prioridade'!A1014,'Tela de entrada'!$O$15=2),2,IF(AND('Tela de entrada'!$N$12='Contrato Flexível Prioridade'!A1014,'Tela de entrada'!$O$15="",'Tela de entrada'!$S$15&lt;&gt;1),1,IF(AND('Tela de entrada'!$N$12='Contrato Flexível Prioridade'!A1014,'Tela de entrada'!$S$15=""),1,2)))))))</f>
        <v>2</v>
      </c>
      <c r="F1014">
        <v>1</v>
      </c>
      <c r="G1014">
        <v>269</v>
      </c>
      <c r="H1014">
        <v>1</v>
      </c>
      <c r="I1014" s="1">
        <f>INDEX('Tela de entrada'!$C$20:$C$763,MATCH(G1014,'Tela de entrada'!$B$20:$B$763,0),1)</f>
        <v>17</v>
      </c>
      <c r="J1014">
        <v>0</v>
      </c>
      <c r="K1014">
        <f t="shared" si="100"/>
        <v>17</v>
      </c>
      <c r="L1014" s="1">
        <f>SUMIFS('Contrato Flexível Percentual'!$R$2:$R$745,'Contrato Flexível Percentual'!$C$2:$C$745,'Contrato Flexível Prioridade'!F1014,'Contrato Flexível Percentual'!$D$2:$D$745,'Contrato Flexível Prioridade'!G1014)+SUMIFS('Contrato Firme'!N$2:N$745,'Contrato Firme'!$C$2:$C$745,'Contrato Flexível Prioridade'!F1014,'Contrato Flexível Percentual'!$D$2:$D$745,'Contrato Flexível Prioridade'!G1014)+'Tela de entrada'!$O$13+'Tela de entrada'!$S$13</f>
        <v>10.290586415565398</v>
      </c>
      <c r="M1014" s="1">
        <f t="shared" si="101"/>
        <v>6.7094135844346017</v>
      </c>
      <c r="N1014" s="1">
        <f>IF(D1014=1,'Tela de entrada'!$O$14-'Tela de entrada'!$O$13,'Tela de entrada'!$S$14-'Tela de entrada'!$S$13)</f>
        <v>10</v>
      </c>
      <c r="O1014" s="1">
        <f t="shared" si="102"/>
        <v>0</v>
      </c>
      <c r="P1014" s="1">
        <f t="shared" si="103"/>
        <v>0</v>
      </c>
      <c r="Q1014" s="1">
        <f>IF(D1014=1,'Tela de entrada'!$O$13+P1014,'Tela de entrada'!$S$13+P1014)</f>
        <v>0</v>
      </c>
    </row>
    <row r="1015" spans="1:17" x14ac:dyDescent="0.25">
      <c r="A1015" t="str">
        <f t="shared" si="98"/>
        <v>Contrato 2</v>
      </c>
      <c r="B1015" t="str">
        <f t="shared" si="99"/>
        <v>Contrato 2270</v>
      </c>
      <c r="C1015">
        <v>1</v>
      </c>
      <c r="D1015">
        <v>2</v>
      </c>
      <c r="E1015">
        <f>IF(AND(A1015='Tela de entrada'!$R$12,'Tela de entrada'!$S$15=1),1,IF(AND(A1015='Tela de entrada'!$R$12,'Tela de entrada'!$S$15="",'Tela de entrada'!$O$15=2),1,IF(AND('Tela de entrada'!$R$12='Contrato Flexível Prioridade'!A1015,'Tela de entrada'!$S$15="",'Tela de entrada'!$O$15=""),2,IF(AND(A1015='Tela de entrada'!$N$12,'Tela de entrada'!$O$15=1),1,IF(AND('Tela de entrada'!$N$12='Contrato Flexível Prioridade'!A1015,'Tela de entrada'!$O$15=2),2,IF(AND('Tela de entrada'!$N$12='Contrato Flexível Prioridade'!A1015,'Tela de entrada'!$O$15="",'Tela de entrada'!$S$15&lt;&gt;1),1,IF(AND('Tela de entrada'!$N$12='Contrato Flexível Prioridade'!A1015,'Tela de entrada'!$S$15=""),1,2)))))))</f>
        <v>2</v>
      </c>
      <c r="F1015">
        <v>1</v>
      </c>
      <c r="G1015">
        <v>270</v>
      </c>
      <c r="H1015">
        <v>1</v>
      </c>
      <c r="I1015" s="1">
        <f>INDEX('Tela de entrada'!$C$20:$C$763,MATCH(G1015,'Tela de entrada'!$B$20:$B$763,0),1)</f>
        <v>22</v>
      </c>
      <c r="J1015">
        <v>0</v>
      </c>
      <c r="K1015">
        <f t="shared" si="100"/>
        <v>22</v>
      </c>
      <c r="L1015" s="1">
        <f>SUMIFS('Contrato Flexível Percentual'!$R$2:$R$745,'Contrato Flexível Percentual'!$C$2:$C$745,'Contrato Flexível Prioridade'!F1015,'Contrato Flexível Percentual'!$D$2:$D$745,'Contrato Flexível Prioridade'!G1015)+SUMIFS('Contrato Firme'!N$2:N$745,'Contrato Firme'!$C$2:$C$745,'Contrato Flexível Prioridade'!F1015,'Contrato Flexível Percentual'!$D$2:$D$745,'Contrato Flexível Prioridade'!G1015)+'Tela de entrada'!$O$13+'Tela de entrada'!$S$13</f>
        <v>13.029119065063828</v>
      </c>
      <c r="M1015" s="1">
        <f t="shared" si="101"/>
        <v>8.9708809349361722</v>
      </c>
      <c r="N1015" s="1">
        <f>IF(D1015=1,'Tela de entrada'!$O$14-'Tela de entrada'!$O$13,'Tela de entrada'!$S$14-'Tela de entrada'!$S$13)</f>
        <v>10</v>
      </c>
      <c r="O1015" s="1">
        <f t="shared" si="102"/>
        <v>0</v>
      </c>
      <c r="P1015" s="1">
        <f t="shared" si="103"/>
        <v>0</v>
      </c>
      <c r="Q1015" s="1">
        <f>IF(D1015=1,'Tela de entrada'!$O$13+P1015,'Tela de entrada'!$S$13+P1015)</f>
        <v>0</v>
      </c>
    </row>
    <row r="1016" spans="1:17" x14ac:dyDescent="0.25">
      <c r="A1016" t="str">
        <f t="shared" si="98"/>
        <v>Contrato 2</v>
      </c>
      <c r="B1016" t="str">
        <f t="shared" si="99"/>
        <v>Contrato 2271</v>
      </c>
      <c r="C1016">
        <v>1</v>
      </c>
      <c r="D1016">
        <v>2</v>
      </c>
      <c r="E1016">
        <f>IF(AND(A1016='Tela de entrada'!$R$12,'Tela de entrada'!$S$15=1),1,IF(AND(A1016='Tela de entrada'!$R$12,'Tela de entrada'!$S$15="",'Tela de entrada'!$O$15=2),1,IF(AND('Tela de entrada'!$R$12='Contrato Flexível Prioridade'!A1016,'Tela de entrada'!$S$15="",'Tela de entrada'!$O$15=""),2,IF(AND(A1016='Tela de entrada'!$N$12,'Tela de entrada'!$O$15=1),1,IF(AND('Tela de entrada'!$N$12='Contrato Flexível Prioridade'!A1016,'Tela de entrada'!$O$15=2),2,IF(AND('Tela de entrada'!$N$12='Contrato Flexível Prioridade'!A1016,'Tela de entrada'!$O$15="",'Tela de entrada'!$S$15&lt;&gt;1),1,IF(AND('Tela de entrada'!$N$12='Contrato Flexível Prioridade'!A1016,'Tela de entrada'!$S$15=""),1,2)))))))</f>
        <v>2</v>
      </c>
      <c r="F1016">
        <v>1</v>
      </c>
      <c r="G1016">
        <v>271</v>
      </c>
      <c r="H1016">
        <v>1</v>
      </c>
      <c r="I1016" s="1">
        <f>INDEX('Tela de entrada'!$C$20:$C$763,MATCH(G1016,'Tela de entrada'!$B$20:$B$763,0),1)</f>
        <v>34</v>
      </c>
      <c r="J1016">
        <v>0</v>
      </c>
      <c r="K1016">
        <f t="shared" si="100"/>
        <v>34</v>
      </c>
      <c r="L1016" s="1">
        <f>SUMIFS('Contrato Flexível Percentual'!$R$2:$R$745,'Contrato Flexível Percentual'!$C$2:$C$745,'Contrato Flexível Prioridade'!F1016,'Contrato Flexível Percentual'!$D$2:$D$745,'Contrato Flexível Prioridade'!G1016)+SUMIFS('Contrato Firme'!N$2:N$745,'Contrato Firme'!$C$2:$C$745,'Contrato Flexível Prioridade'!F1016,'Contrato Flexível Percentual'!$D$2:$D$745,'Contrato Flexível Prioridade'!G1016)+'Tela de entrada'!$O$13+'Tela de entrada'!$S$13</f>
        <v>19.601597423860053</v>
      </c>
      <c r="M1016" s="1">
        <f t="shared" si="101"/>
        <v>14.398402576139947</v>
      </c>
      <c r="N1016" s="1">
        <f>IF(D1016=1,'Tela de entrada'!$O$14-'Tela de entrada'!$O$13,'Tela de entrada'!$S$14-'Tela de entrada'!$S$13)</f>
        <v>10</v>
      </c>
      <c r="O1016" s="1">
        <f t="shared" si="102"/>
        <v>0</v>
      </c>
      <c r="P1016" s="1">
        <f t="shared" si="103"/>
        <v>0</v>
      </c>
      <c r="Q1016" s="1">
        <f>IF(D1016=1,'Tela de entrada'!$O$13+P1016,'Tela de entrada'!$S$13+P1016)</f>
        <v>0</v>
      </c>
    </row>
    <row r="1017" spans="1:17" x14ac:dyDescent="0.25">
      <c r="A1017" t="str">
        <f t="shared" si="98"/>
        <v>Contrato 2</v>
      </c>
      <c r="B1017" t="str">
        <f t="shared" si="99"/>
        <v>Contrato 2272</v>
      </c>
      <c r="C1017">
        <v>1</v>
      </c>
      <c r="D1017">
        <v>2</v>
      </c>
      <c r="E1017">
        <f>IF(AND(A1017='Tela de entrada'!$R$12,'Tela de entrada'!$S$15=1),1,IF(AND(A1017='Tela de entrada'!$R$12,'Tela de entrada'!$S$15="",'Tela de entrada'!$O$15=2),1,IF(AND('Tela de entrada'!$R$12='Contrato Flexível Prioridade'!A1017,'Tela de entrada'!$S$15="",'Tela de entrada'!$O$15=""),2,IF(AND(A1017='Tela de entrada'!$N$12,'Tela de entrada'!$O$15=1),1,IF(AND('Tela de entrada'!$N$12='Contrato Flexível Prioridade'!A1017,'Tela de entrada'!$O$15=2),2,IF(AND('Tela de entrada'!$N$12='Contrato Flexível Prioridade'!A1017,'Tela de entrada'!$O$15="",'Tela de entrada'!$S$15&lt;&gt;1),1,IF(AND('Tela de entrada'!$N$12='Contrato Flexível Prioridade'!A1017,'Tela de entrada'!$S$15=""),1,2)))))))</f>
        <v>2</v>
      </c>
      <c r="F1017">
        <v>1</v>
      </c>
      <c r="G1017">
        <v>272</v>
      </c>
      <c r="H1017">
        <v>1</v>
      </c>
      <c r="I1017" s="1">
        <f>INDEX('Tela de entrada'!$C$20:$C$763,MATCH(G1017,'Tela de entrada'!$B$20:$B$763,0),1)</f>
        <v>8</v>
      </c>
      <c r="J1017">
        <v>0</v>
      </c>
      <c r="K1017">
        <f t="shared" si="100"/>
        <v>8</v>
      </c>
      <c r="L1017" s="1">
        <f>SUMIFS('Contrato Flexível Percentual'!$R$2:$R$745,'Contrato Flexível Percentual'!$C$2:$C$745,'Contrato Flexível Prioridade'!F1017,'Contrato Flexível Percentual'!$D$2:$D$745,'Contrato Flexível Prioridade'!G1017)+SUMIFS('Contrato Firme'!N$2:N$745,'Contrato Firme'!$C$2:$C$745,'Contrato Flexível Prioridade'!F1017,'Contrato Flexível Percentual'!$D$2:$D$745,'Contrato Flexível Prioridade'!G1017)+'Tela de entrada'!$O$13+'Tela de entrada'!$S$13</f>
        <v>5.3836603258165949</v>
      </c>
      <c r="M1017" s="1">
        <f t="shared" si="101"/>
        <v>2.6163396741834051</v>
      </c>
      <c r="N1017" s="1">
        <f>IF(D1017=1,'Tela de entrada'!$O$14-'Tela de entrada'!$O$13,'Tela de entrada'!$S$14-'Tela de entrada'!$S$13)</f>
        <v>10</v>
      </c>
      <c r="O1017" s="1">
        <f t="shared" si="102"/>
        <v>0</v>
      </c>
      <c r="P1017" s="1">
        <f t="shared" si="103"/>
        <v>0</v>
      </c>
      <c r="Q1017" s="1">
        <f>IF(D1017=1,'Tela de entrada'!$O$13+P1017,'Tela de entrada'!$S$13+P1017)</f>
        <v>0</v>
      </c>
    </row>
    <row r="1018" spans="1:17" x14ac:dyDescent="0.25">
      <c r="A1018" t="str">
        <f t="shared" si="98"/>
        <v>Contrato 2</v>
      </c>
      <c r="B1018" t="str">
        <f t="shared" si="99"/>
        <v>Contrato 2273</v>
      </c>
      <c r="C1018">
        <v>1</v>
      </c>
      <c r="D1018">
        <v>2</v>
      </c>
      <c r="E1018">
        <f>IF(AND(A1018='Tela de entrada'!$R$12,'Tela de entrada'!$S$15=1),1,IF(AND(A1018='Tela de entrada'!$R$12,'Tela de entrada'!$S$15="",'Tela de entrada'!$O$15=2),1,IF(AND('Tela de entrada'!$R$12='Contrato Flexível Prioridade'!A1018,'Tela de entrada'!$S$15="",'Tela de entrada'!$O$15=""),2,IF(AND(A1018='Tela de entrada'!$N$12,'Tela de entrada'!$O$15=1),1,IF(AND('Tela de entrada'!$N$12='Contrato Flexível Prioridade'!A1018,'Tela de entrada'!$O$15=2),2,IF(AND('Tela de entrada'!$N$12='Contrato Flexível Prioridade'!A1018,'Tela de entrada'!$O$15="",'Tela de entrada'!$S$15&lt;&gt;1),1,IF(AND('Tela de entrada'!$N$12='Contrato Flexível Prioridade'!A1018,'Tela de entrada'!$S$15=""),1,2)))))))</f>
        <v>2</v>
      </c>
      <c r="F1018">
        <v>1</v>
      </c>
      <c r="G1018">
        <v>273</v>
      </c>
      <c r="H1018">
        <v>1</v>
      </c>
      <c r="I1018" s="1">
        <f>INDEX('Tela de entrada'!$C$20:$C$763,MATCH(G1018,'Tela de entrada'!$B$20:$B$763,0),1)</f>
        <v>40</v>
      </c>
      <c r="J1018">
        <v>0</v>
      </c>
      <c r="K1018">
        <f t="shared" si="100"/>
        <v>40</v>
      </c>
      <c r="L1018" s="1">
        <f>SUMIFS('Contrato Flexível Percentual'!$R$2:$R$745,'Contrato Flexível Percentual'!$C$2:$C$745,'Contrato Flexível Prioridade'!F1018,'Contrato Flexível Percentual'!$D$2:$D$745,'Contrato Flexível Prioridade'!G1018)+SUMIFS('Contrato Firme'!N$2:N$745,'Contrato Firme'!$C$2:$C$745,'Contrato Flexível Prioridade'!F1018,'Contrato Flexível Percentual'!$D$2:$D$745,'Contrato Flexível Prioridade'!G1018)+'Tela de entrada'!$O$13+'Tela de entrada'!$S$13</f>
        <v>22.887836603258165</v>
      </c>
      <c r="M1018" s="1">
        <f t="shared" si="101"/>
        <v>17.112163396741835</v>
      </c>
      <c r="N1018" s="1">
        <f>IF(D1018=1,'Tela de entrada'!$O$14-'Tela de entrada'!$O$13,'Tela de entrada'!$S$14-'Tela de entrada'!$S$13)</f>
        <v>10</v>
      </c>
      <c r="O1018" s="1">
        <f t="shared" si="102"/>
        <v>2.1121633967418347</v>
      </c>
      <c r="P1018" s="1">
        <f t="shared" si="103"/>
        <v>2.1121633967418347</v>
      </c>
      <c r="Q1018" s="1">
        <f>IF(D1018=1,'Tela de entrada'!$O$13+P1018,'Tela de entrada'!$S$13+P1018)</f>
        <v>2.1121633967418347</v>
      </c>
    </row>
    <row r="1019" spans="1:17" x14ac:dyDescent="0.25">
      <c r="A1019" t="str">
        <f t="shared" si="98"/>
        <v>Contrato 2</v>
      </c>
      <c r="B1019" t="str">
        <f t="shared" si="99"/>
        <v>Contrato 2274</v>
      </c>
      <c r="C1019">
        <v>1</v>
      </c>
      <c r="D1019">
        <v>2</v>
      </c>
      <c r="E1019">
        <f>IF(AND(A1019='Tela de entrada'!$R$12,'Tela de entrada'!$S$15=1),1,IF(AND(A1019='Tela de entrada'!$R$12,'Tela de entrada'!$S$15="",'Tela de entrada'!$O$15=2),1,IF(AND('Tela de entrada'!$R$12='Contrato Flexível Prioridade'!A1019,'Tela de entrada'!$S$15="",'Tela de entrada'!$O$15=""),2,IF(AND(A1019='Tela de entrada'!$N$12,'Tela de entrada'!$O$15=1),1,IF(AND('Tela de entrada'!$N$12='Contrato Flexível Prioridade'!A1019,'Tela de entrada'!$O$15=2),2,IF(AND('Tela de entrada'!$N$12='Contrato Flexível Prioridade'!A1019,'Tela de entrada'!$O$15="",'Tela de entrada'!$S$15&lt;&gt;1),1,IF(AND('Tela de entrada'!$N$12='Contrato Flexível Prioridade'!A1019,'Tela de entrada'!$S$15=""),1,2)))))))</f>
        <v>2</v>
      </c>
      <c r="F1019">
        <v>1</v>
      </c>
      <c r="G1019">
        <v>274</v>
      </c>
      <c r="H1019">
        <v>1</v>
      </c>
      <c r="I1019" s="1">
        <f>INDEX('Tela de entrada'!$C$20:$C$763,MATCH(G1019,'Tela de entrada'!$B$20:$B$763,0),1)</f>
        <v>18</v>
      </c>
      <c r="J1019">
        <v>0</v>
      </c>
      <c r="K1019">
        <f t="shared" si="100"/>
        <v>18</v>
      </c>
      <c r="L1019" s="1">
        <f>SUMIFS('Contrato Flexível Percentual'!$R$2:$R$745,'Contrato Flexível Percentual'!$C$2:$C$745,'Contrato Flexível Prioridade'!F1019,'Contrato Flexível Percentual'!$D$2:$D$745,'Contrato Flexível Prioridade'!G1019)+SUMIFS('Contrato Firme'!N$2:N$745,'Contrato Firme'!$C$2:$C$745,'Contrato Flexível Prioridade'!F1019,'Contrato Flexível Percentual'!$D$2:$D$745,'Contrato Flexível Prioridade'!G1019)+'Tela de entrada'!$O$13+'Tela de entrada'!$S$13</f>
        <v>10.838292945465083</v>
      </c>
      <c r="M1019" s="1">
        <f t="shared" si="101"/>
        <v>7.1617070545349168</v>
      </c>
      <c r="N1019" s="1">
        <f>IF(D1019=1,'Tela de entrada'!$O$14-'Tela de entrada'!$O$13,'Tela de entrada'!$S$14-'Tela de entrada'!$S$13)</f>
        <v>10</v>
      </c>
      <c r="O1019" s="1">
        <f t="shared" si="102"/>
        <v>0</v>
      </c>
      <c r="P1019" s="1">
        <f t="shared" si="103"/>
        <v>0</v>
      </c>
      <c r="Q1019" s="1">
        <f>IF(D1019=1,'Tela de entrada'!$O$13+P1019,'Tela de entrada'!$S$13+P1019)</f>
        <v>0</v>
      </c>
    </row>
    <row r="1020" spans="1:17" x14ac:dyDescent="0.25">
      <c r="A1020" t="str">
        <f t="shared" si="98"/>
        <v>Contrato 2</v>
      </c>
      <c r="B1020" t="str">
        <f t="shared" si="99"/>
        <v>Contrato 2275</v>
      </c>
      <c r="C1020">
        <v>1</v>
      </c>
      <c r="D1020">
        <v>2</v>
      </c>
      <c r="E1020">
        <f>IF(AND(A1020='Tela de entrada'!$R$12,'Tela de entrada'!$S$15=1),1,IF(AND(A1020='Tela de entrada'!$R$12,'Tela de entrada'!$S$15="",'Tela de entrada'!$O$15=2),1,IF(AND('Tela de entrada'!$R$12='Contrato Flexível Prioridade'!A1020,'Tela de entrada'!$S$15="",'Tela de entrada'!$O$15=""),2,IF(AND(A1020='Tela de entrada'!$N$12,'Tela de entrada'!$O$15=1),1,IF(AND('Tela de entrada'!$N$12='Contrato Flexível Prioridade'!A1020,'Tela de entrada'!$O$15=2),2,IF(AND('Tela de entrada'!$N$12='Contrato Flexível Prioridade'!A1020,'Tela de entrada'!$O$15="",'Tela de entrada'!$S$15&lt;&gt;1),1,IF(AND('Tela de entrada'!$N$12='Contrato Flexível Prioridade'!A1020,'Tela de entrada'!$S$15=""),1,2)))))))</f>
        <v>2</v>
      </c>
      <c r="F1020">
        <v>1</v>
      </c>
      <c r="G1020">
        <v>275</v>
      </c>
      <c r="H1020">
        <v>1</v>
      </c>
      <c r="I1020" s="1">
        <f>INDEX('Tela de entrada'!$C$20:$C$763,MATCH(G1020,'Tela de entrada'!$B$20:$B$763,0),1)</f>
        <v>12</v>
      </c>
      <c r="J1020">
        <v>0</v>
      </c>
      <c r="K1020">
        <f t="shared" si="100"/>
        <v>12</v>
      </c>
      <c r="L1020" s="1">
        <f>SUMIFS('Contrato Flexível Percentual'!$R$2:$R$745,'Contrato Flexível Percentual'!$C$2:$C$745,'Contrato Flexível Prioridade'!F1020,'Contrato Flexível Percentual'!$D$2:$D$745,'Contrato Flexível Prioridade'!G1020)+SUMIFS('Contrato Firme'!N$2:N$745,'Contrato Firme'!$C$2:$C$745,'Contrato Flexível Prioridade'!F1020,'Contrato Flexível Percentual'!$D$2:$D$745,'Contrato Flexível Prioridade'!G1020)+'Tela de entrada'!$O$13+'Tela de entrada'!$S$13</f>
        <v>7.5520537660669707</v>
      </c>
      <c r="M1020" s="1">
        <f t="shared" si="101"/>
        <v>4.4479462339330293</v>
      </c>
      <c r="N1020" s="1">
        <f>IF(D1020=1,'Tela de entrada'!$O$14-'Tela de entrada'!$O$13,'Tela de entrada'!$S$14-'Tela de entrada'!$S$13)</f>
        <v>10</v>
      </c>
      <c r="O1020" s="1">
        <f t="shared" si="102"/>
        <v>0</v>
      </c>
      <c r="P1020" s="1">
        <f t="shared" si="103"/>
        <v>0</v>
      </c>
      <c r="Q1020" s="1">
        <f>IF(D1020=1,'Tela de entrada'!$O$13+P1020,'Tela de entrada'!$S$13+P1020)</f>
        <v>0</v>
      </c>
    </row>
    <row r="1021" spans="1:17" x14ac:dyDescent="0.25">
      <c r="A1021" t="str">
        <f t="shared" si="98"/>
        <v>Contrato 2</v>
      </c>
      <c r="B1021" t="str">
        <f t="shared" si="99"/>
        <v>Contrato 2276</v>
      </c>
      <c r="C1021">
        <v>1</v>
      </c>
      <c r="D1021">
        <v>2</v>
      </c>
      <c r="E1021">
        <f>IF(AND(A1021='Tela de entrada'!$R$12,'Tela de entrada'!$S$15=1),1,IF(AND(A1021='Tela de entrada'!$R$12,'Tela de entrada'!$S$15="",'Tela de entrada'!$O$15=2),1,IF(AND('Tela de entrada'!$R$12='Contrato Flexível Prioridade'!A1021,'Tela de entrada'!$S$15="",'Tela de entrada'!$O$15=""),2,IF(AND(A1021='Tela de entrada'!$N$12,'Tela de entrada'!$O$15=1),1,IF(AND('Tela de entrada'!$N$12='Contrato Flexível Prioridade'!A1021,'Tela de entrada'!$O$15=2),2,IF(AND('Tela de entrada'!$N$12='Contrato Flexível Prioridade'!A1021,'Tela de entrada'!$O$15="",'Tela de entrada'!$S$15&lt;&gt;1),1,IF(AND('Tela de entrada'!$N$12='Contrato Flexível Prioridade'!A1021,'Tela de entrada'!$S$15=""),1,2)))))))</f>
        <v>2</v>
      </c>
      <c r="F1021">
        <v>1</v>
      </c>
      <c r="G1021">
        <v>276</v>
      </c>
      <c r="H1021">
        <v>1</v>
      </c>
      <c r="I1021" s="1">
        <f>INDEX('Tela de entrada'!$C$20:$C$763,MATCH(G1021,'Tela de entrada'!$B$20:$B$763,0),1)</f>
        <v>47</v>
      </c>
      <c r="J1021">
        <v>0</v>
      </c>
      <c r="K1021">
        <f t="shared" si="100"/>
        <v>47</v>
      </c>
      <c r="L1021" s="1">
        <f>SUMIFS('Contrato Flexível Percentual'!$R$2:$R$745,'Contrato Flexível Percentual'!$C$2:$C$745,'Contrato Flexível Prioridade'!F1021,'Contrato Flexível Percentual'!$D$2:$D$745,'Contrato Flexível Prioridade'!G1021)+SUMIFS('Contrato Firme'!N$2:N$745,'Contrato Firme'!$C$2:$C$745,'Contrato Flexível Prioridade'!F1021,'Contrato Flexível Percentual'!$D$2:$D$745,'Contrato Flexível Prioridade'!G1021)+'Tela de entrada'!$O$13+'Tela de entrada'!$S$13</f>
        <v>24.4</v>
      </c>
      <c r="M1021" s="1">
        <f t="shared" si="101"/>
        <v>22.6</v>
      </c>
      <c r="N1021" s="1">
        <f>IF(D1021=1,'Tela de entrada'!$O$14-'Tela de entrada'!$O$13,'Tela de entrada'!$S$14-'Tela de entrada'!$S$13)</f>
        <v>10</v>
      </c>
      <c r="O1021" s="1">
        <f t="shared" si="102"/>
        <v>7.6000000000000014</v>
      </c>
      <c r="P1021" s="1">
        <f t="shared" si="103"/>
        <v>7.6000000000000014</v>
      </c>
      <c r="Q1021" s="1">
        <f>IF(D1021=1,'Tela de entrada'!$O$13+P1021,'Tela de entrada'!$S$13+P1021)</f>
        <v>7.6000000000000014</v>
      </c>
    </row>
    <row r="1022" spans="1:17" x14ac:dyDescent="0.25">
      <c r="A1022" t="str">
        <f t="shared" ref="A1022:A1085" si="104">IF(D1022=1,"Contrato 1","Contrato 2")</f>
        <v>Contrato 2</v>
      </c>
      <c r="B1022" t="str">
        <f t="shared" ref="B1022:B1085" si="105">CONCATENATE(IF(D1022=1,"Contrato 1","Contrato 2"),G1022)</f>
        <v>Contrato 2277</v>
      </c>
      <c r="C1022">
        <v>1</v>
      </c>
      <c r="D1022">
        <v>2</v>
      </c>
      <c r="E1022">
        <f>IF(AND(A1022='Tela de entrada'!$R$12,'Tela de entrada'!$S$15=1),1,IF(AND(A1022='Tela de entrada'!$R$12,'Tela de entrada'!$S$15="",'Tela de entrada'!$O$15=2),1,IF(AND('Tela de entrada'!$R$12='Contrato Flexível Prioridade'!A1022,'Tela de entrada'!$S$15="",'Tela de entrada'!$O$15=""),2,IF(AND(A1022='Tela de entrada'!$N$12,'Tela de entrada'!$O$15=1),1,IF(AND('Tela de entrada'!$N$12='Contrato Flexível Prioridade'!A1022,'Tela de entrada'!$O$15=2),2,IF(AND('Tela de entrada'!$N$12='Contrato Flexível Prioridade'!A1022,'Tela de entrada'!$O$15="",'Tela de entrada'!$S$15&lt;&gt;1),1,IF(AND('Tela de entrada'!$N$12='Contrato Flexível Prioridade'!A1022,'Tela de entrada'!$S$15=""),1,2)))))))</f>
        <v>2</v>
      </c>
      <c r="F1022">
        <v>1</v>
      </c>
      <c r="G1022">
        <v>277</v>
      </c>
      <c r="H1022">
        <v>1</v>
      </c>
      <c r="I1022" s="1">
        <f>INDEX('Tela de entrada'!$C$20:$C$763,MATCH(G1022,'Tela de entrada'!$B$20:$B$763,0),1)</f>
        <v>34</v>
      </c>
      <c r="J1022">
        <v>0</v>
      </c>
      <c r="K1022">
        <f t="shared" ref="K1022:K1085" si="106">I1022-J1022</f>
        <v>34</v>
      </c>
      <c r="L1022" s="1">
        <f>SUMIFS('Contrato Flexível Percentual'!$R$2:$R$745,'Contrato Flexível Percentual'!$C$2:$C$745,'Contrato Flexível Prioridade'!F1022,'Contrato Flexível Percentual'!$D$2:$D$745,'Contrato Flexível Prioridade'!G1022)+SUMIFS('Contrato Firme'!N$2:N$745,'Contrato Firme'!$C$2:$C$745,'Contrato Flexível Prioridade'!F1022,'Contrato Flexível Percentual'!$D$2:$D$745,'Contrato Flexível Prioridade'!G1022)+'Tela de entrada'!$O$13+'Tela de entrada'!$S$13</f>
        <v>19.601597423860053</v>
      </c>
      <c r="M1022" s="1">
        <f t="shared" si="101"/>
        <v>14.398402576139947</v>
      </c>
      <c r="N1022" s="1">
        <f>IF(D1022=1,'Tela de entrada'!$O$14-'Tela de entrada'!$O$13,'Tela de entrada'!$S$14-'Tela de entrada'!$S$13)</f>
        <v>10</v>
      </c>
      <c r="O1022" s="1">
        <f t="shared" si="102"/>
        <v>0</v>
      </c>
      <c r="P1022" s="1">
        <f t="shared" si="103"/>
        <v>0</v>
      </c>
      <c r="Q1022" s="1">
        <f>IF(D1022=1,'Tela de entrada'!$O$13+P1022,'Tela de entrada'!$S$13+P1022)</f>
        <v>0</v>
      </c>
    </row>
    <row r="1023" spans="1:17" x14ac:dyDescent="0.25">
      <c r="A1023" t="str">
        <f t="shared" si="104"/>
        <v>Contrato 2</v>
      </c>
      <c r="B1023" t="str">
        <f t="shared" si="105"/>
        <v>Contrato 2278</v>
      </c>
      <c r="C1023">
        <v>1</v>
      </c>
      <c r="D1023">
        <v>2</v>
      </c>
      <c r="E1023">
        <f>IF(AND(A1023='Tela de entrada'!$R$12,'Tela de entrada'!$S$15=1),1,IF(AND(A1023='Tela de entrada'!$R$12,'Tela de entrada'!$S$15="",'Tela de entrada'!$O$15=2),1,IF(AND('Tela de entrada'!$R$12='Contrato Flexível Prioridade'!A1023,'Tela de entrada'!$S$15="",'Tela de entrada'!$O$15=""),2,IF(AND(A1023='Tela de entrada'!$N$12,'Tela de entrada'!$O$15=1),1,IF(AND('Tela de entrada'!$N$12='Contrato Flexível Prioridade'!A1023,'Tela de entrada'!$O$15=2),2,IF(AND('Tela de entrada'!$N$12='Contrato Flexível Prioridade'!A1023,'Tela de entrada'!$O$15="",'Tela de entrada'!$S$15&lt;&gt;1),1,IF(AND('Tela de entrada'!$N$12='Contrato Flexível Prioridade'!A1023,'Tela de entrada'!$S$15=""),1,2)))))))</f>
        <v>2</v>
      </c>
      <c r="F1023">
        <v>1</v>
      </c>
      <c r="G1023">
        <v>278</v>
      </c>
      <c r="H1023">
        <v>1</v>
      </c>
      <c r="I1023" s="1">
        <f>INDEX('Tela de entrada'!$C$20:$C$763,MATCH(G1023,'Tela de entrada'!$B$20:$B$763,0),1)</f>
        <v>33</v>
      </c>
      <c r="J1023">
        <v>0</v>
      </c>
      <c r="K1023">
        <f t="shared" si="106"/>
        <v>33</v>
      </c>
      <c r="L1023" s="1">
        <f>SUMIFS('Contrato Flexível Percentual'!$R$2:$R$745,'Contrato Flexível Percentual'!$C$2:$C$745,'Contrato Flexível Prioridade'!F1023,'Contrato Flexível Percentual'!$D$2:$D$745,'Contrato Flexível Prioridade'!G1023)+SUMIFS('Contrato Firme'!N$2:N$745,'Contrato Firme'!$C$2:$C$745,'Contrato Flexível Prioridade'!F1023,'Contrato Flexível Percentual'!$D$2:$D$745,'Contrato Flexível Prioridade'!G1023)+'Tela de entrada'!$O$13+'Tela de entrada'!$S$13</f>
        <v>19.053890893960364</v>
      </c>
      <c r="M1023" s="1">
        <f t="shared" ref="M1023:M1086" si="107">MAX(I1023-L1023,0)</f>
        <v>13.946109106039636</v>
      </c>
      <c r="N1023" s="1">
        <f>IF(D1023=1,'Tela de entrada'!$O$14-'Tela de entrada'!$O$13,'Tela de entrada'!$S$14-'Tela de entrada'!$S$13)</f>
        <v>10</v>
      </c>
      <c r="O1023" s="1">
        <f t="shared" ref="O1023:O1086" si="108">IF(E1023=1,M1023,MIN(N1023,M1023-MIN(M1023,SUMIFS($N$2:$N$1489,$D$2:$D$1489,D1023-1,$G$2:$G$1489,G1023,$E$2:$E$1489,1))))</f>
        <v>0</v>
      </c>
      <c r="P1023" s="1">
        <f t="shared" ref="P1023:P1086" si="109">IF(O1023&gt;0,MIN(O1023,N1023),0)</f>
        <v>0</v>
      </c>
      <c r="Q1023" s="1">
        <f>IF(D1023=1,'Tela de entrada'!$O$13+P1023,'Tela de entrada'!$S$13+P1023)</f>
        <v>0</v>
      </c>
    </row>
    <row r="1024" spans="1:17" x14ac:dyDescent="0.25">
      <c r="A1024" t="str">
        <f t="shared" si="104"/>
        <v>Contrato 2</v>
      </c>
      <c r="B1024" t="str">
        <f t="shared" si="105"/>
        <v>Contrato 2279</v>
      </c>
      <c r="C1024">
        <v>1</v>
      </c>
      <c r="D1024">
        <v>2</v>
      </c>
      <c r="E1024">
        <f>IF(AND(A1024='Tela de entrada'!$R$12,'Tela de entrada'!$S$15=1),1,IF(AND(A1024='Tela de entrada'!$R$12,'Tela de entrada'!$S$15="",'Tela de entrada'!$O$15=2),1,IF(AND('Tela de entrada'!$R$12='Contrato Flexível Prioridade'!A1024,'Tela de entrada'!$S$15="",'Tela de entrada'!$O$15=""),2,IF(AND(A1024='Tela de entrada'!$N$12,'Tela de entrada'!$O$15=1),1,IF(AND('Tela de entrada'!$N$12='Contrato Flexível Prioridade'!A1024,'Tela de entrada'!$O$15=2),2,IF(AND('Tela de entrada'!$N$12='Contrato Flexível Prioridade'!A1024,'Tela de entrada'!$O$15="",'Tela de entrada'!$S$15&lt;&gt;1),1,IF(AND('Tela de entrada'!$N$12='Contrato Flexível Prioridade'!A1024,'Tela de entrada'!$S$15=""),1,2)))))))</f>
        <v>2</v>
      </c>
      <c r="F1024">
        <v>1</v>
      </c>
      <c r="G1024">
        <v>279</v>
      </c>
      <c r="H1024">
        <v>1</v>
      </c>
      <c r="I1024" s="1">
        <f>INDEX('Tela de entrada'!$C$20:$C$763,MATCH(G1024,'Tela de entrada'!$B$20:$B$763,0),1)</f>
        <v>27</v>
      </c>
      <c r="J1024">
        <v>0</v>
      </c>
      <c r="K1024">
        <f t="shared" si="106"/>
        <v>27</v>
      </c>
      <c r="L1024" s="1">
        <f>SUMIFS('Contrato Flexível Percentual'!$R$2:$R$745,'Contrato Flexível Percentual'!$C$2:$C$745,'Contrato Flexível Prioridade'!F1024,'Contrato Flexível Percentual'!$D$2:$D$745,'Contrato Flexível Prioridade'!G1024)+SUMIFS('Contrato Firme'!N$2:N$745,'Contrato Firme'!$C$2:$C$745,'Contrato Flexível Prioridade'!F1024,'Contrato Flexível Percentual'!$D$2:$D$745,'Contrato Flexível Prioridade'!G1024)+'Tela de entrada'!$O$13+'Tela de entrada'!$S$13</f>
        <v>15.767651714562254</v>
      </c>
      <c r="M1024" s="1">
        <f t="shared" si="107"/>
        <v>11.232348285437746</v>
      </c>
      <c r="N1024" s="1">
        <f>IF(D1024=1,'Tela de entrada'!$O$14-'Tela de entrada'!$O$13,'Tela de entrada'!$S$14-'Tela de entrada'!$S$13)</f>
        <v>10</v>
      </c>
      <c r="O1024" s="1">
        <f t="shared" si="108"/>
        <v>0</v>
      </c>
      <c r="P1024" s="1">
        <f t="shared" si="109"/>
        <v>0</v>
      </c>
      <c r="Q1024" s="1">
        <f>IF(D1024=1,'Tela de entrada'!$O$13+P1024,'Tela de entrada'!$S$13+P1024)</f>
        <v>0</v>
      </c>
    </row>
    <row r="1025" spans="1:17" x14ac:dyDescent="0.25">
      <c r="A1025" t="str">
        <f t="shared" si="104"/>
        <v>Contrato 2</v>
      </c>
      <c r="B1025" t="str">
        <f t="shared" si="105"/>
        <v>Contrato 2280</v>
      </c>
      <c r="C1025">
        <v>1</v>
      </c>
      <c r="D1025">
        <v>2</v>
      </c>
      <c r="E1025">
        <f>IF(AND(A1025='Tela de entrada'!$R$12,'Tela de entrada'!$S$15=1),1,IF(AND(A1025='Tela de entrada'!$R$12,'Tela de entrada'!$S$15="",'Tela de entrada'!$O$15=2),1,IF(AND('Tela de entrada'!$R$12='Contrato Flexível Prioridade'!A1025,'Tela de entrada'!$S$15="",'Tela de entrada'!$O$15=""),2,IF(AND(A1025='Tela de entrada'!$N$12,'Tela de entrada'!$O$15=1),1,IF(AND('Tela de entrada'!$N$12='Contrato Flexível Prioridade'!A1025,'Tela de entrada'!$O$15=2),2,IF(AND('Tela de entrada'!$N$12='Contrato Flexível Prioridade'!A1025,'Tela de entrada'!$O$15="",'Tela de entrada'!$S$15&lt;&gt;1),1,IF(AND('Tela de entrada'!$N$12='Contrato Flexível Prioridade'!A1025,'Tela de entrada'!$S$15=""),1,2)))))))</f>
        <v>2</v>
      </c>
      <c r="F1025">
        <v>1</v>
      </c>
      <c r="G1025">
        <v>280</v>
      </c>
      <c r="H1025">
        <v>1</v>
      </c>
      <c r="I1025" s="1">
        <f>INDEX('Tela de entrada'!$C$20:$C$763,MATCH(G1025,'Tela de entrada'!$B$20:$B$763,0),1)</f>
        <v>46</v>
      </c>
      <c r="J1025">
        <v>0</v>
      </c>
      <c r="K1025">
        <f t="shared" si="106"/>
        <v>46</v>
      </c>
      <c r="L1025" s="1">
        <f>SUMIFS('Contrato Flexível Percentual'!$R$2:$R$745,'Contrato Flexível Percentual'!$C$2:$C$745,'Contrato Flexível Prioridade'!F1025,'Contrato Flexível Percentual'!$D$2:$D$745,'Contrato Flexível Prioridade'!G1025)+SUMIFS('Contrato Firme'!N$2:N$745,'Contrato Firme'!$C$2:$C$745,'Contrato Flexível Prioridade'!F1025,'Contrato Flexível Percentual'!$D$2:$D$745,'Contrato Flexível Prioridade'!G1025)+'Tela de entrada'!$O$13+'Tela de entrada'!$S$13</f>
        <v>24.2</v>
      </c>
      <c r="M1025" s="1">
        <f t="shared" si="107"/>
        <v>21.8</v>
      </c>
      <c r="N1025" s="1">
        <f>IF(D1025=1,'Tela de entrada'!$O$14-'Tela de entrada'!$O$13,'Tela de entrada'!$S$14-'Tela de entrada'!$S$13)</f>
        <v>10</v>
      </c>
      <c r="O1025" s="1">
        <f t="shared" si="108"/>
        <v>6.8000000000000007</v>
      </c>
      <c r="P1025" s="1">
        <f t="shared" si="109"/>
        <v>6.8000000000000007</v>
      </c>
      <c r="Q1025" s="1">
        <f>IF(D1025=1,'Tela de entrada'!$O$13+P1025,'Tela de entrada'!$S$13+P1025)</f>
        <v>6.8000000000000007</v>
      </c>
    </row>
    <row r="1026" spans="1:17" x14ac:dyDescent="0.25">
      <c r="A1026" t="str">
        <f t="shared" si="104"/>
        <v>Contrato 2</v>
      </c>
      <c r="B1026" t="str">
        <f t="shared" si="105"/>
        <v>Contrato 2281</v>
      </c>
      <c r="C1026">
        <v>1</v>
      </c>
      <c r="D1026">
        <v>2</v>
      </c>
      <c r="E1026">
        <f>IF(AND(A1026='Tela de entrada'!$R$12,'Tela de entrada'!$S$15=1),1,IF(AND(A1026='Tela de entrada'!$R$12,'Tela de entrada'!$S$15="",'Tela de entrada'!$O$15=2),1,IF(AND('Tela de entrada'!$R$12='Contrato Flexível Prioridade'!A1026,'Tela de entrada'!$S$15="",'Tela de entrada'!$O$15=""),2,IF(AND(A1026='Tela de entrada'!$N$12,'Tela de entrada'!$O$15=1),1,IF(AND('Tela de entrada'!$N$12='Contrato Flexível Prioridade'!A1026,'Tela de entrada'!$O$15=2),2,IF(AND('Tela de entrada'!$N$12='Contrato Flexível Prioridade'!A1026,'Tela de entrada'!$O$15="",'Tela de entrada'!$S$15&lt;&gt;1),1,IF(AND('Tela de entrada'!$N$12='Contrato Flexível Prioridade'!A1026,'Tela de entrada'!$S$15=""),1,2)))))))</f>
        <v>2</v>
      </c>
      <c r="F1026">
        <v>1</v>
      </c>
      <c r="G1026">
        <v>281</v>
      </c>
      <c r="H1026">
        <v>1</v>
      </c>
      <c r="I1026" s="1">
        <f>INDEX('Tela de entrada'!$C$20:$C$763,MATCH(G1026,'Tela de entrada'!$B$20:$B$763,0),1)</f>
        <v>15</v>
      </c>
      <c r="J1026">
        <v>0</v>
      </c>
      <c r="K1026">
        <f t="shared" si="106"/>
        <v>15</v>
      </c>
      <c r="L1026" s="1">
        <f>SUMIFS('Contrato Flexível Percentual'!$R$2:$R$745,'Contrato Flexível Percentual'!$C$2:$C$745,'Contrato Flexível Prioridade'!F1026,'Contrato Flexível Percentual'!$D$2:$D$745,'Contrato Flexível Prioridade'!G1026)+SUMIFS('Contrato Firme'!N$2:N$745,'Contrato Firme'!$C$2:$C$745,'Contrato Flexível Prioridade'!F1026,'Contrato Flexível Percentual'!$D$2:$D$745,'Contrato Flexível Prioridade'!G1026)+'Tela de entrada'!$O$13+'Tela de entrada'!$S$13</f>
        <v>9.1951733557660269</v>
      </c>
      <c r="M1026" s="1">
        <f t="shared" si="107"/>
        <v>5.8048266442339731</v>
      </c>
      <c r="N1026" s="1">
        <f>IF(D1026=1,'Tela de entrada'!$O$14-'Tela de entrada'!$O$13,'Tela de entrada'!$S$14-'Tela de entrada'!$S$13)</f>
        <v>10</v>
      </c>
      <c r="O1026" s="1">
        <f t="shared" si="108"/>
        <v>0</v>
      </c>
      <c r="P1026" s="1">
        <f t="shared" si="109"/>
        <v>0</v>
      </c>
      <c r="Q1026" s="1">
        <f>IF(D1026=1,'Tela de entrada'!$O$13+P1026,'Tela de entrada'!$S$13+P1026)</f>
        <v>0</v>
      </c>
    </row>
    <row r="1027" spans="1:17" x14ac:dyDescent="0.25">
      <c r="A1027" t="str">
        <f t="shared" si="104"/>
        <v>Contrato 2</v>
      </c>
      <c r="B1027" t="str">
        <f t="shared" si="105"/>
        <v>Contrato 2282</v>
      </c>
      <c r="C1027">
        <v>1</v>
      </c>
      <c r="D1027">
        <v>2</v>
      </c>
      <c r="E1027">
        <f>IF(AND(A1027='Tela de entrada'!$R$12,'Tela de entrada'!$S$15=1),1,IF(AND(A1027='Tela de entrada'!$R$12,'Tela de entrada'!$S$15="",'Tela de entrada'!$O$15=2),1,IF(AND('Tela de entrada'!$R$12='Contrato Flexível Prioridade'!A1027,'Tela de entrada'!$S$15="",'Tela de entrada'!$O$15=""),2,IF(AND(A1027='Tela de entrada'!$N$12,'Tela de entrada'!$O$15=1),1,IF(AND('Tela de entrada'!$N$12='Contrato Flexível Prioridade'!A1027,'Tela de entrada'!$O$15=2),2,IF(AND('Tela de entrada'!$N$12='Contrato Flexível Prioridade'!A1027,'Tela de entrada'!$O$15="",'Tela de entrada'!$S$15&lt;&gt;1),1,IF(AND('Tela de entrada'!$N$12='Contrato Flexível Prioridade'!A1027,'Tela de entrada'!$S$15=""),1,2)))))))</f>
        <v>2</v>
      </c>
      <c r="F1027">
        <v>1</v>
      </c>
      <c r="G1027">
        <v>282</v>
      </c>
      <c r="H1027">
        <v>1</v>
      </c>
      <c r="I1027" s="1">
        <f>INDEX('Tela de entrada'!$C$20:$C$763,MATCH(G1027,'Tela de entrada'!$B$20:$B$763,0),1)</f>
        <v>9</v>
      </c>
      <c r="J1027">
        <v>0</v>
      </c>
      <c r="K1027">
        <f t="shared" si="106"/>
        <v>9</v>
      </c>
      <c r="L1027" s="1">
        <f>SUMIFS('Contrato Flexível Percentual'!$R$2:$R$745,'Contrato Flexível Percentual'!$C$2:$C$745,'Contrato Flexível Prioridade'!F1027,'Contrato Flexível Percentual'!$D$2:$D$745,'Contrato Flexível Prioridade'!G1027)+SUMIFS('Contrato Firme'!N$2:N$745,'Contrato Firme'!$C$2:$C$745,'Contrato Flexível Prioridade'!F1027,'Contrato Flexível Percentual'!$D$2:$D$745,'Contrato Flexível Prioridade'!G1027)+'Tela de entrada'!$O$13+'Tela de entrada'!$S$13</f>
        <v>5.9089341763679135</v>
      </c>
      <c r="M1027" s="1">
        <f t="shared" si="107"/>
        <v>3.0910658236320865</v>
      </c>
      <c r="N1027" s="1">
        <f>IF(D1027=1,'Tela de entrada'!$O$14-'Tela de entrada'!$O$13,'Tela de entrada'!$S$14-'Tela de entrada'!$S$13)</f>
        <v>10</v>
      </c>
      <c r="O1027" s="1">
        <f t="shared" si="108"/>
        <v>0</v>
      </c>
      <c r="P1027" s="1">
        <f t="shared" si="109"/>
        <v>0</v>
      </c>
      <c r="Q1027" s="1">
        <f>IF(D1027=1,'Tela de entrada'!$O$13+P1027,'Tela de entrada'!$S$13+P1027)</f>
        <v>0</v>
      </c>
    </row>
    <row r="1028" spans="1:17" x14ac:dyDescent="0.25">
      <c r="A1028" t="str">
        <f t="shared" si="104"/>
        <v>Contrato 2</v>
      </c>
      <c r="B1028" t="str">
        <f t="shared" si="105"/>
        <v>Contrato 2283</v>
      </c>
      <c r="C1028">
        <v>1</v>
      </c>
      <c r="D1028">
        <v>2</v>
      </c>
      <c r="E1028">
        <f>IF(AND(A1028='Tela de entrada'!$R$12,'Tela de entrada'!$S$15=1),1,IF(AND(A1028='Tela de entrada'!$R$12,'Tela de entrada'!$S$15="",'Tela de entrada'!$O$15=2),1,IF(AND('Tela de entrada'!$R$12='Contrato Flexível Prioridade'!A1028,'Tela de entrada'!$S$15="",'Tela de entrada'!$O$15=""),2,IF(AND(A1028='Tela de entrada'!$N$12,'Tela de entrada'!$O$15=1),1,IF(AND('Tela de entrada'!$N$12='Contrato Flexível Prioridade'!A1028,'Tela de entrada'!$O$15=2),2,IF(AND('Tela de entrada'!$N$12='Contrato Flexível Prioridade'!A1028,'Tela de entrada'!$O$15="",'Tela de entrada'!$S$15&lt;&gt;1),1,IF(AND('Tela de entrada'!$N$12='Contrato Flexível Prioridade'!A1028,'Tela de entrada'!$S$15=""),1,2)))))))</f>
        <v>2</v>
      </c>
      <c r="F1028">
        <v>1</v>
      </c>
      <c r="G1028">
        <v>283</v>
      </c>
      <c r="H1028">
        <v>1</v>
      </c>
      <c r="I1028" s="1">
        <f>INDEX('Tela de entrada'!$C$20:$C$763,MATCH(G1028,'Tela de entrada'!$B$20:$B$763,0),1)</f>
        <v>44</v>
      </c>
      <c r="J1028">
        <v>0</v>
      </c>
      <c r="K1028">
        <f t="shared" si="106"/>
        <v>44</v>
      </c>
      <c r="L1028" s="1">
        <f>SUMIFS('Contrato Flexível Percentual'!$R$2:$R$745,'Contrato Flexível Percentual'!$C$2:$C$745,'Contrato Flexível Prioridade'!F1028,'Contrato Flexível Percentual'!$D$2:$D$745,'Contrato Flexível Prioridade'!G1028)+SUMIFS('Contrato Firme'!N$2:N$745,'Contrato Firme'!$C$2:$C$745,'Contrato Flexível Prioridade'!F1028,'Contrato Flexível Percentual'!$D$2:$D$745,'Contrato Flexível Prioridade'!G1028)+'Tela de entrada'!$O$13+'Tela de entrada'!$S$13</f>
        <v>23.8</v>
      </c>
      <c r="M1028" s="1">
        <f t="shared" si="107"/>
        <v>20.2</v>
      </c>
      <c r="N1028" s="1">
        <f>IF(D1028=1,'Tela de entrada'!$O$14-'Tela de entrada'!$O$13,'Tela de entrada'!$S$14-'Tela de entrada'!$S$13)</f>
        <v>10</v>
      </c>
      <c r="O1028" s="1">
        <f t="shared" si="108"/>
        <v>5.1999999999999993</v>
      </c>
      <c r="P1028" s="1">
        <f t="shared" si="109"/>
        <v>5.1999999999999993</v>
      </c>
      <c r="Q1028" s="1">
        <f>IF(D1028=1,'Tela de entrada'!$O$13+P1028,'Tela de entrada'!$S$13+P1028)</f>
        <v>5.1999999999999993</v>
      </c>
    </row>
    <row r="1029" spans="1:17" x14ac:dyDescent="0.25">
      <c r="A1029" t="str">
        <f t="shared" si="104"/>
        <v>Contrato 2</v>
      </c>
      <c r="B1029" t="str">
        <f t="shared" si="105"/>
        <v>Contrato 2284</v>
      </c>
      <c r="C1029">
        <v>1</v>
      </c>
      <c r="D1029">
        <v>2</v>
      </c>
      <c r="E1029">
        <f>IF(AND(A1029='Tela de entrada'!$R$12,'Tela de entrada'!$S$15=1),1,IF(AND(A1029='Tela de entrada'!$R$12,'Tela de entrada'!$S$15="",'Tela de entrada'!$O$15=2),1,IF(AND('Tela de entrada'!$R$12='Contrato Flexível Prioridade'!A1029,'Tela de entrada'!$S$15="",'Tela de entrada'!$O$15=""),2,IF(AND(A1029='Tela de entrada'!$N$12,'Tela de entrada'!$O$15=1),1,IF(AND('Tela de entrada'!$N$12='Contrato Flexível Prioridade'!A1029,'Tela de entrada'!$O$15=2),2,IF(AND('Tela de entrada'!$N$12='Contrato Flexível Prioridade'!A1029,'Tela de entrada'!$O$15="",'Tela de entrada'!$S$15&lt;&gt;1),1,IF(AND('Tela de entrada'!$N$12='Contrato Flexível Prioridade'!A1029,'Tela de entrada'!$S$15=""),1,2)))))))</f>
        <v>2</v>
      </c>
      <c r="F1029">
        <v>1</v>
      </c>
      <c r="G1029">
        <v>284</v>
      </c>
      <c r="H1029">
        <v>1</v>
      </c>
      <c r="I1029" s="1">
        <f>INDEX('Tela de entrada'!$C$20:$C$763,MATCH(G1029,'Tela de entrada'!$B$20:$B$763,0),1)</f>
        <v>6</v>
      </c>
      <c r="J1029">
        <v>0</v>
      </c>
      <c r="K1029">
        <f t="shared" si="106"/>
        <v>6</v>
      </c>
      <c r="L1029" s="1">
        <f>SUMIFS('Contrato Flexível Percentual'!$R$2:$R$745,'Contrato Flexível Percentual'!$C$2:$C$745,'Contrato Flexível Prioridade'!F1029,'Contrato Flexível Percentual'!$D$2:$D$745,'Contrato Flexível Prioridade'!G1029)+SUMIFS('Contrato Firme'!N$2:N$745,'Contrato Firme'!$C$2:$C$745,'Contrato Flexível Prioridade'!F1029,'Contrato Flexível Percentual'!$D$2:$D$745,'Contrato Flexível Prioridade'!G1029)+'Tela de entrada'!$O$13+'Tela de entrada'!$S$13</f>
        <v>4.9836603258165946</v>
      </c>
      <c r="M1029" s="1">
        <f t="shared" si="107"/>
        <v>1.0163396741834054</v>
      </c>
      <c r="N1029" s="1">
        <f>IF(D1029=1,'Tela de entrada'!$O$14-'Tela de entrada'!$O$13,'Tela de entrada'!$S$14-'Tela de entrada'!$S$13)</f>
        <v>10</v>
      </c>
      <c r="O1029" s="1">
        <f t="shared" si="108"/>
        <v>0</v>
      </c>
      <c r="P1029" s="1">
        <f t="shared" si="109"/>
        <v>0</v>
      </c>
      <c r="Q1029" s="1">
        <f>IF(D1029=1,'Tela de entrada'!$O$13+P1029,'Tela de entrada'!$S$13+P1029)</f>
        <v>0</v>
      </c>
    </row>
    <row r="1030" spans="1:17" x14ac:dyDescent="0.25">
      <c r="A1030" t="str">
        <f t="shared" si="104"/>
        <v>Contrato 2</v>
      </c>
      <c r="B1030" t="str">
        <f t="shared" si="105"/>
        <v>Contrato 2285</v>
      </c>
      <c r="C1030">
        <v>1</v>
      </c>
      <c r="D1030">
        <v>2</v>
      </c>
      <c r="E1030">
        <f>IF(AND(A1030='Tela de entrada'!$R$12,'Tela de entrada'!$S$15=1),1,IF(AND(A1030='Tela de entrada'!$R$12,'Tela de entrada'!$S$15="",'Tela de entrada'!$O$15=2),1,IF(AND('Tela de entrada'!$R$12='Contrato Flexível Prioridade'!A1030,'Tela de entrada'!$S$15="",'Tela de entrada'!$O$15=""),2,IF(AND(A1030='Tela de entrada'!$N$12,'Tela de entrada'!$O$15=1),1,IF(AND('Tela de entrada'!$N$12='Contrato Flexível Prioridade'!A1030,'Tela de entrada'!$O$15=2),2,IF(AND('Tela de entrada'!$N$12='Contrato Flexível Prioridade'!A1030,'Tela de entrada'!$O$15="",'Tela de entrada'!$S$15&lt;&gt;1),1,IF(AND('Tela de entrada'!$N$12='Contrato Flexível Prioridade'!A1030,'Tela de entrada'!$S$15=""),1,2)))))))</f>
        <v>2</v>
      </c>
      <c r="F1030">
        <v>1</v>
      </c>
      <c r="G1030">
        <v>285</v>
      </c>
      <c r="H1030">
        <v>1</v>
      </c>
      <c r="I1030" s="1">
        <f>INDEX('Tela de entrada'!$C$20:$C$763,MATCH(G1030,'Tela de entrada'!$B$20:$B$763,0),1)</f>
        <v>5</v>
      </c>
      <c r="J1030">
        <v>0</v>
      </c>
      <c r="K1030">
        <f t="shared" si="106"/>
        <v>5</v>
      </c>
      <c r="L1030" s="1">
        <f>SUMIFS('Contrato Flexível Percentual'!$R$2:$R$745,'Contrato Flexível Percentual'!$C$2:$C$745,'Contrato Flexível Prioridade'!F1030,'Contrato Flexível Percentual'!$D$2:$D$745,'Contrato Flexível Prioridade'!G1030)+SUMIFS('Contrato Firme'!N$2:N$745,'Contrato Firme'!$C$2:$C$745,'Contrato Flexível Prioridade'!F1030,'Contrato Flexível Percentual'!$D$2:$D$745,'Contrato Flexível Prioridade'!G1030)+'Tela de entrada'!$O$13+'Tela de entrada'!$S$13</f>
        <v>4.7836603258165944</v>
      </c>
      <c r="M1030" s="1">
        <f t="shared" si="107"/>
        <v>0.21633967418340561</v>
      </c>
      <c r="N1030" s="1">
        <f>IF(D1030=1,'Tela de entrada'!$O$14-'Tela de entrada'!$O$13,'Tela de entrada'!$S$14-'Tela de entrada'!$S$13)</f>
        <v>10</v>
      </c>
      <c r="O1030" s="1">
        <f t="shared" si="108"/>
        <v>0</v>
      </c>
      <c r="P1030" s="1">
        <f t="shared" si="109"/>
        <v>0</v>
      </c>
      <c r="Q1030" s="1">
        <f>IF(D1030=1,'Tela de entrada'!$O$13+P1030,'Tela de entrada'!$S$13+P1030)</f>
        <v>0</v>
      </c>
    </row>
    <row r="1031" spans="1:17" x14ac:dyDescent="0.25">
      <c r="A1031" t="str">
        <f t="shared" si="104"/>
        <v>Contrato 2</v>
      </c>
      <c r="B1031" t="str">
        <f t="shared" si="105"/>
        <v>Contrato 2286</v>
      </c>
      <c r="C1031">
        <v>1</v>
      </c>
      <c r="D1031">
        <v>2</v>
      </c>
      <c r="E1031">
        <f>IF(AND(A1031='Tela de entrada'!$R$12,'Tela de entrada'!$S$15=1),1,IF(AND(A1031='Tela de entrada'!$R$12,'Tela de entrada'!$S$15="",'Tela de entrada'!$O$15=2),1,IF(AND('Tela de entrada'!$R$12='Contrato Flexível Prioridade'!A1031,'Tela de entrada'!$S$15="",'Tela de entrada'!$O$15=""),2,IF(AND(A1031='Tela de entrada'!$N$12,'Tela de entrada'!$O$15=1),1,IF(AND('Tela de entrada'!$N$12='Contrato Flexível Prioridade'!A1031,'Tela de entrada'!$O$15=2),2,IF(AND('Tela de entrada'!$N$12='Contrato Flexível Prioridade'!A1031,'Tela de entrada'!$O$15="",'Tela de entrada'!$S$15&lt;&gt;1),1,IF(AND('Tela de entrada'!$N$12='Contrato Flexível Prioridade'!A1031,'Tela de entrada'!$S$15=""),1,2)))))))</f>
        <v>2</v>
      </c>
      <c r="F1031">
        <v>1</v>
      </c>
      <c r="G1031">
        <v>286</v>
      </c>
      <c r="H1031">
        <v>1</v>
      </c>
      <c r="I1031" s="1">
        <f>INDEX('Tela de entrada'!$C$20:$C$763,MATCH(G1031,'Tela de entrada'!$B$20:$B$763,0),1)</f>
        <v>10</v>
      </c>
      <c r="J1031">
        <v>0</v>
      </c>
      <c r="K1031">
        <f t="shared" si="106"/>
        <v>10</v>
      </c>
      <c r="L1031" s="1">
        <f>SUMIFS('Contrato Flexível Percentual'!$R$2:$R$745,'Contrato Flexível Percentual'!$C$2:$C$745,'Contrato Flexível Prioridade'!F1031,'Contrato Flexível Percentual'!$D$2:$D$745,'Contrato Flexível Prioridade'!G1031)+SUMIFS('Contrato Firme'!N$2:N$745,'Contrato Firme'!$C$2:$C$745,'Contrato Flexível Prioridade'!F1031,'Contrato Flexível Percentual'!$D$2:$D$745,'Contrato Flexível Prioridade'!G1031)+'Tela de entrada'!$O$13+'Tela de entrada'!$S$13</f>
        <v>6.4566407062675992</v>
      </c>
      <c r="M1031" s="1">
        <f t="shared" si="107"/>
        <v>3.5433592937324008</v>
      </c>
      <c r="N1031" s="1">
        <f>IF(D1031=1,'Tela de entrada'!$O$14-'Tela de entrada'!$O$13,'Tela de entrada'!$S$14-'Tela de entrada'!$S$13)</f>
        <v>10</v>
      </c>
      <c r="O1031" s="1">
        <f t="shared" si="108"/>
        <v>0</v>
      </c>
      <c r="P1031" s="1">
        <f t="shared" si="109"/>
        <v>0</v>
      </c>
      <c r="Q1031" s="1">
        <f>IF(D1031=1,'Tela de entrada'!$O$13+P1031,'Tela de entrada'!$S$13+P1031)</f>
        <v>0</v>
      </c>
    </row>
    <row r="1032" spans="1:17" x14ac:dyDescent="0.25">
      <c r="A1032" t="str">
        <f t="shared" si="104"/>
        <v>Contrato 2</v>
      </c>
      <c r="B1032" t="str">
        <f t="shared" si="105"/>
        <v>Contrato 2287</v>
      </c>
      <c r="C1032">
        <v>1</v>
      </c>
      <c r="D1032">
        <v>2</v>
      </c>
      <c r="E1032">
        <f>IF(AND(A1032='Tela de entrada'!$R$12,'Tela de entrada'!$S$15=1),1,IF(AND(A1032='Tela de entrada'!$R$12,'Tela de entrada'!$S$15="",'Tela de entrada'!$O$15=2),1,IF(AND('Tela de entrada'!$R$12='Contrato Flexível Prioridade'!A1032,'Tela de entrada'!$S$15="",'Tela de entrada'!$O$15=""),2,IF(AND(A1032='Tela de entrada'!$N$12,'Tela de entrada'!$O$15=1),1,IF(AND('Tela de entrada'!$N$12='Contrato Flexível Prioridade'!A1032,'Tela de entrada'!$O$15=2),2,IF(AND('Tela de entrada'!$N$12='Contrato Flexível Prioridade'!A1032,'Tela de entrada'!$O$15="",'Tela de entrada'!$S$15&lt;&gt;1),1,IF(AND('Tela de entrada'!$N$12='Contrato Flexível Prioridade'!A1032,'Tela de entrada'!$S$15=""),1,2)))))))</f>
        <v>2</v>
      </c>
      <c r="F1032">
        <v>1</v>
      </c>
      <c r="G1032">
        <v>287</v>
      </c>
      <c r="H1032">
        <v>1</v>
      </c>
      <c r="I1032" s="1">
        <f>INDEX('Tela de entrada'!$C$20:$C$763,MATCH(G1032,'Tela de entrada'!$B$20:$B$763,0),1)</f>
        <v>7</v>
      </c>
      <c r="J1032">
        <v>0</v>
      </c>
      <c r="K1032">
        <f t="shared" si="106"/>
        <v>7</v>
      </c>
      <c r="L1032" s="1">
        <f>SUMIFS('Contrato Flexível Percentual'!$R$2:$R$745,'Contrato Flexível Percentual'!$C$2:$C$745,'Contrato Flexível Prioridade'!F1032,'Contrato Flexível Percentual'!$D$2:$D$745,'Contrato Flexível Prioridade'!G1032)+SUMIFS('Contrato Firme'!N$2:N$745,'Contrato Firme'!$C$2:$C$745,'Contrato Flexível Prioridade'!F1032,'Contrato Flexível Percentual'!$D$2:$D$745,'Contrato Flexível Prioridade'!G1032)+'Tela de entrada'!$O$13+'Tela de entrada'!$S$13</f>
        <v>5.1836603258165947</v>
      </c>
      <c r="M1032" s="1">
        <f t="shared" si="107"/>
        <v>1.8163396741834053</v>
      </c>
      <c r="N1032" s="1">
        <f>IF(D1032=1,'Tela de entrada'!$O$14-'Tela de entrada'!$O$13,'Tela de entrada'!$S$14-'Tela de entrada'!$S$13)</f>
        <v>10</v>
      </c>
      <c r="O1032" s="1">
        <f t="shared" si="108"/>
        <v>0</v>
      </c>
      <c r="P1032" s="1">
        <f t="shared" si="109"/>
        <v>0</v>
      </c>
      <c r="Q1032" s="1">
        <f>IF(D1032=1,'Tela de entrada'!$O$13+P1032,'Tela de entrada'!$S$13+P1032)</f>
        <v>0</v>
      </c>
    </row>
    <row r="1033" spans="1:17" x14ac:dyDescent="0.25">
      <c r="A1033" t="str">
        <f t="shared" si="104"/>
        <v>Contrato 2</v>
      </c>
      <c r="B1033" t="str">
        <f t="shared" si="105"/>
        <v>Contrato 2288</v>
      </c>
      <c r="C1033">
        <v>1</v>
      </c>
      <c r="D1033">
        <v>2</v>
      </c>
      <c r="E1033">
        <f>IF(AND(A1033='Tela de entrada'!$R$12,'Tela de entrada'!$S$15=1),1,IF(AND(A1033='Tela de entrada'!$R$12,'Tela de entrada'!$S$15="",'Tela de entrada'!$O$15=2),1,IF(AND('Tela de entrada'!$R$12='Contrato Flexível Prioridade'!A1033,'Tela de entrada'!$S$15="",'Tela de entrada'!$O$15=""),2,IF(AND(A1033='Tela de entrada'!$N$12,'Tela de entrada'!$O$15=1),1,IF(AND('Tela de entrada'!$N$12='Contrato Flexível Prioridade'!A1033,'Tela de entrada'!$O$15=2),2,IF(AND('Tela de entrada'!$N$12='Contrato Flexível Prioridade'!A1033,'Tela de entrada'!$O$15="",'Tela de entrada'!$S$15&lt;&gt;1),1,IF(AND('Tela de entrada'!$N$12='Contrato Flexível Prioridade'!A1033,'Tela de entrada'!$S$15=""),1,2)))))))</f>
        <v>2</v>
      </c>
      <c r="F1033">
        <v>1</v>
      </c>
      <c r="G1033">
        <v>288</v>
      </c>
      <c r="H1033">
        <v>1</v>
      </c>
      <c r="I1033" s="1">
        <f>INDEX('Tela de entrada'!$C$20:$C$763,MATCH(G1033,'Tela de entrada'!$B$20:$B$763,0),1)</f>
        <v>29</v>
      </c>
      <c r="J1033">
        <v>0</v>
      </c>
      <c r="K1033">
        <f t="shared" si="106"/>
        <v>29</v>
      </c>
      <c r="L1033" s="1">
        <f>SUMIFS('Contrato Flexível Percentual'!$R$2:$R$745,'Contrato Flexível Percentual'!$C$2:$C$745,'Contrato Flexível Prioridade'!F1033,'Contrato Flexível Percentual'!$D$2:$D$745,'Contrato Flexível Prioridade'!G1033)+SUMIFS('Contrato Firme'!N$2:N$745,'Contrato Firme'!$C$2:$C$745,'Contrato Flexível Prioridade'!F1033,'Contrato Flexível Percentual'!$D$2:$D$745,'Contrato Flexível Prioridade'!G1033)+'Tela de entrada'!$O$13+'Tela de entrada'!$S$13</f>
        <v>16.863064774361622</v>
      </c>
      <c r="M1033" s="1">
        <f t="shared" si="107"/>
        <v>12.136935225638378</v>
      </c>
      <c r="N1033" s="1">
        <f>IF(D1033=1,'Tela de entrada'!$O$14-'Tela de entrada'!$O$13,'Tela de entrada'!$S$14-'Tela de entrada'!$S$13)</f>
        <v>10</v>
      </c>
      <c r="O1033" s="1">
        <f t="shared" si="108"/>
        <v>0</v>
      </c>
      <c r="P1033" s="1">
        <f t="shared" si="109"/>
        <v>0</v>
      </c>
      <c r="Q1033" s="1">
        <f>IF(D1033=1,'Tela de entrada'!$O$13+P1033,'Tela de entrada'!$S$13+P1033)</f>
        <v>0</v>
      </c>
    </row>
    <row r="1034" spans="1:17" x14ac:dyDescent="0.25">
      <c r="A1034" t="str">
        <f t="shared" si="104"/>
        <v>Contrato 2</v>
      </c>
      <c r="B1034" t="str">
        <f t="shared" si="105"/>
        <v>Contrato 2289</v>
      </c>
      <c r="C1034">
        <v>1</v>
      </c>
      <c r="D1034">
        <v>2</v>
      </c>
      <c r="E1034">
        <f>IF(AND(A1034='Tela de entrada'!$R$12,'Tela de entrada'!$S$15=1),1,IF(AND(A1034='Tela de entrada'!$R$12,'Tela de entrada'!$S$15="",'Tela de entrada'!$O$15=2),1,IF(AND('Tela de entrada'!$R$12='Contrato Flexível Prioridade'!A1034,'Tela de entrada'!$S$15="",'Tela de entrada'!$O$15=""),2,IF(AND(A1034='Tela de entrada'!$N$12,'Tela de entrada'!$O$15=1),1,IF(AND('Tela de entrada'!$N$12='Contrato Flexível Prioridade'!A1034,'Tela de entrada'!$O$15=2),2,IF(AND('Tela de entrada'!$N$12='Contrato Flexível Prioridade'!A1034,'Tela de entrada'!$O$15="",'Tela de entrada'!$S$15&lt;&gt;1),1,IF(AND('Tela de entrada'!$N$12='Contrato Flexível Prioridade'!A1034,'Tela de entrada'!$S$15=""),1,2)))))))</f>
        <v>2</v>
      </c>
      <c r="F1034">
        <v>1</v>
      </c>
      <c r="G1034">
        <v>289</v>
      </c>
      <c r="H1034">
        <v>1</v>
      </c>
      <c r="I1034" s="1">
        <f>INDEX('Tela de entrada'!$C$20:$C$763,MATCH(G1034,'Tela de entrada'!$B$20:$B$763,0),1)</f>
        <v>33</v>
      </c>
      <c r="J1034">
        <v>0</v>
      </c>
      <c r="K1034">
        <f t="shared" si="106"/>
        <v>33</v>
      </c>
      <c r="L1034" s="1">
        <f>SUMIFS('Contrato Flexível Percentual'!$R$2:$R$745,'Contrato Flexível Percentual'!$C$2:$C$745,'Contrato Flexível Prioridade'!F1034,'Contrato Flexível Percentual'!$D$2:$D$745,'Contrato Flexível Prioridade'!G1034)+SUMIFS('Contrato Firme'!N$2:N$745,'Contrato Firme'!$C$2:$C$745,'Contrato Flexível Prioridade'!F1034,'Contrato Flexível Percentual'!$D$2:$D$745,'Contrato Flexível Prioridade'!G1034)+'Tela de entrada'!$O$13+'Tela de entrada'!$S$13</f>
        <v>19.053890893960364</v>
      </c>
      <c r="M1034" s="1">
        <f t="shared" si="107"/>
        <v>13.946109106039636</v>
      </c>
      <c r="N1034" s="1">
        <f>IF(D1034=1,'Tela de entrada'!$O$14-'Tela de entrada'!$O$13,'Tela de entrada'!$S$14-'Tela de entrada'!$S$13)</f>
        <v>10</v>
      </c>
      <c r="O1034" s="1">
        <f t="shared" si="108"/>
        <v>0</v>
      </c>
      <c r="P1034" s="1">
        <f t="shared" si="109"/>
        <v>0</v>
      </c>
      <c r="Q1034" s="1">
        <f>IF(D1034=1,'Tela de entrada'!$O$13+P1034,'Tela de entrada'!$S$13+P1034)</f>
        <v>0</v>
      </c>
    </row>
    <row r="1035" spans="1:17" x14ac:dyDescent="0.25">
      <c r="A1035" t="str">
        <f t="shared" si="104"/>
        <v>Contrato 2</v>
      </c>
      <c r="B1035" t="str">
        <f t="shared" si="105"/>
        <v>Contrato 2290</v>
      </c>
      <c r="C1035">
        <v>1</v>
      </c>
      <c r="D1035">
        <v>2</v>
      </c>
      <c r="E1035">
        <f>IF(AND(A1035='Tela de entrada'!$R$12,'Tela de entrada'!$S$15=1),1,IF(AND(A1035='Tela de entrada'!$R$12,'Tela de entrada'!$S$15="",'Tela de entrada'!$O$15=2),1,IF(AND('Tela de entrada'!$R$12='Contrato Flexível Prioridade'!A1035,'Tela de entrada'!$S$15="",'Tela de entrada'!$O$15=""),2,IF(AND(A1035='Tela de entrada'!$N$12,'Tela de entrada'!$O$15=1),1,IF(AND('Tela de entrada'!$N$12='Contrato Flexível Prioridade'!A1035,'Tela de entrada'!$O$15=2),2,IF(AND('Tela de entrada'!$N$12='Contrato Flexível Prioridade'!A1035,'Tela de entrada'!$O$15="",'Tela de entrada'!$S$15&lt;&gt;1),1,IF(AND('Tela de entrada'!$N$12='Contrato Flexível Prioridade'!A1035,'Tela de entrada'!$S$15=""),1,2)))))))</f>
        <v>2</v>
      </c>
      <c r="F1035">
        <v>1</v>
      </c>
      <c r="G1035">
        <v>290</v>
      </c>
      <c r="H1035">
        <v>1</v>
      </c>
      <c r="I1035" s="1">
        <f>INDEX('Tela de entrada'!$C$20:$C$763,MATCH(G1035,'Tela de entrada'!$B$20:$B$763,0),1)</f>
        <v>15</v>
      </c>
      <c r="J1035">
        <v>0</v>
      </c>
      <c r="K1035">
        <f t="shared" si="106"/>
        <v>15</v>
      </c>
      <c r="L1035" s="1">
        <f>SUMIFS('Contrato Flexível Percentual'!$R$2:$R$745,'Contrato Flexível Percentual'!$C$2:$C$745,'Contrato Flexível Prioridade'!F1035,'Contrato Flexível Percentual'!$D$2:$D$745,'Contrato Flexível Prioridade'!G1035)+SUMIFS('Contrato Firme'!N$2:N$745,'Contrato Firme'!$C$2:$C$745,'Contrato Flexível Prioridade'!F1035,'Contrato Flexível Percentual'!$D$2:$D$745,'Contrato Flexível Prioridade'!G1035)+'Tela de entrada'!$O$13+'Tela de entrada'!$S$13</f>
        <v>9.1951733557660269</v>
      </c>
      <c r="M1035" s="1">
        <f t="shared" si="107"/>
        <v>5.8048266442339731</v>
      </c>
      <c r="N1035" s="1">
        <f>IF(D1035=1,'Tela de entrada'!$O$14-'Tela de entrada'!$O$13,'Tela de entrada'!$S$14-'Tela de entrada'!$S$13)</f>
        <v>10</v>
      </c>
      <c r="O1035" s="1">
        <f t="shared" si="108"/>
        <v>0</v>
      </c>
      <c r="P1035" s="1">
        <f t="shared" si="109"/>
        <v>0</v>
      </c>
      <c r="Q1035" s="1">
        <f>IF(D1035=1,'Tela de entrada'!$O$13+P1035,'Tela de entrada'!$S$13+P1035)</f>
        <v>0</v>
      </c>
    </row>
    <row r="1036" spans="1:17" x14ac:dyDescent="0.25">
      <c r="A1036" t="str">
        <f t="shared" si="104"/>
        <v>Contrato 2</v>
      </c>
      <c r="B1036" t="str">
        <f t="shared" si="105"/>
        <v>Contrato 2291</v>
      </c>
      <c r="C1036">
        <v>1</v>
      </c>
      <c r="D1036">
        <v>2</v>
      </c>
      <c r="E1036">
        <f>IF(AND(A1036='Tela de entrada'!$R$12,'Tela de entrada'!$S$15=1),1,IF(AND(A1036='Tela de entrada'!$R$12,'Tela de entrada'!$S$15="",'Tela de entrada'!$O$15=2),1,IF(AND('Tela de entrada'!$R$12='Contrato Flexível Prioridade'!A1036,'Tela de entrada'!$S$15="",'Tela de entrada'!$O$15=""),2,IF(AND(A1036='Tela de entrada'!$N$12,'Tela de entrada'!$O$15=1),1,IF(AND('Tela de entrada'!$N$12='Contrato Flexível Prioridade'!A1036,'Tela de entrada'!$O$15=2),2,IF(AND('Tela de entrada'!$N$12='Contrato Flexível Prioridade'!A1036,'Tela de entrada'!$O$15="",'Tela de entrada'!$S$15&lt;&gt;1),1,IF(AND('Tela de entrada'!$N$12='Contrato Flexível Prioridade'!A1036,'Tela de entrada'!$S$15=""),1,2)))))))</f>
        <v>2</v>
      </c>
      <c r="F1036">
        <v>1</v>
      </c>
      <c r="G1036">
        <v>291</v>
      </c>
      <c r="H1036">
        <v>1</v>
      </c>
      <c r="I1036" s="1">
        <f>INDEX('Tela de entrada'!$C$20:$C$763,MATCH(G1036,'Tela de entrada'!$B$20:$B$763,0),1)</f>
        <v>43</v>
      </c>
      <c r="J1036">
        <v>0</v>
      </c>
      <c r="K1036">
        <f t="shared" si="106"/>
        <v>43</v>
      </c>
      <c r="L1036" s="1">
        <f>SUMIFS('Contrato Flexível Percentual'!$R$2:$R$745,'Contrato Flexível Percentual'!$C$2:$C$745,'Contrato Flexível Prioridade'!F1036,'Contrato Flexível Percentual'!$D$2:$D$745,'Contrato Flexível Prioridade'!G1036)+SUMIFS('Contrato Firme'!N$2:N$745,'Contrato Firme'!$C$2:$C$745,'Contrato Flexível Prioridade'!F1036,'Contrato Flexível Percentual'!$D$2:$D$745,'Contrato Flexível Prioridade'!G1036)+'Tela de entrada'!$O$13+'Tela de entrada'!$S$13</f>
        <v>23.6</v>
      </c>
      <c r="M1036" s="1">
        <f t="shared" si="107"/>
        <v>19.399999999999999</v>
      </c>
      <c r="N1036" s="1">
        <f>IF(D1036=1,'Tela de entrada'!$O$14-'Tela de entrada'!$O$13,'Tela de entrada'!$S$14-'Tela de entrada'!$S$13)</f>
        <v>10</v>
      </c>
      <c r="O1036" s="1">
        <f t="shared" si="108"/>
        <v>4.3999999999999986</v>
      </c>
      <c r="P1036" s="1">
        <f t="shared" si="109"/>
        <v>4.3999999999999986</v>
      </c>
      <c r="Q1036" s="1">
        <f>IF(D1036=1,'Tela de entrada'!$O$13+P1036,'Tela de entrada'!$S$13+P1036)</f>
        <v>4.3999999999999986</v>
      </c>
    </row>
    <row r="1037" spans="1:17" x14ac:dyDescent="0.25">
      <c r="A1037" t="str">
        <f t="shared" si="104"/>
        <v>Contrato 2</v>
      </c>
      <c r="B1037" t="str">
        <f t="shared" si="105"/>
        <v>Contrato 2292</v>
      </c>
      <c r="C1037">
        <v>1</v>
      </c>
      <c r="D1037">
        <v>2</v>
      </c>
      <c r="E1037">
        <f>IF(AND(A1037='Tela de entrada'!$R$12,'Tela de entrada'!$S$15=1),1,IF(AND(A1037='Tela de entrada'!$R$12,'Tela de entrada'!$S$15="",'Tela de entrada'!$O$15=2),1,IF(AND('Tela de entrada'!$R$12='Contrato Flexível Prioridade'!A1037,'Tela de entrada'!$S$15="",'Tela de entrada'!$O$15=""),2,IF(AND(A1037='Tela de entrada'!$N$12,'Tela de entrada'!$O$15=1),1,IF(AND('Tela de entrada'!$N$12='Contrato Flexível Prioridade'!A1037,'Tela de entrada'!$O$15=2),2,IF(AND('Tela de entrada'!$N$12='Contrato Flexível Prioridade'!A1037,'Tela de entrada'!$O$15="",'Tela de entrada'!$S$15&lt;&gt;1),1,IF(AND('Tela de entrada'!$N$12='Contrato Flexível Prioridade'!A1037,'Tela de entrada'!$S$15=""),1,2)))))))</f>
        <v>2</v>
      </c>
      <c r="F1037">
        <v>1</v>
      </c>
      <c r="G1037">
        <v>292</v>
      </c>
      <c r="H1037">
        <v>1</v>
      </c>
      <c r="I1037" s="1">
        <f>INDEX('Tela de entrada'!$C$20:$C$763,MATCH(G1037,'Tela de entrada'!$B$20:$B$763,0),1)</f>
        <v>33</v>
      </c>
      <c r="J1037">
        <v>0</v>
      </c>
      <c r="K1037">
        <f t="shared" si="106"/>
        <v>33</v>
      </c>
      <c r="L1037" s="1">
        <f>SUMIFS('Contrato Flexível Percentual'!$R$2:$R$745,'Contrato Flexível Percentual'!$C$2:$C$745,'Contrato Flexível Prioridade'!F1037,'Contrato Flexível Percentual'!$D$2:$D$745,'Contrato Flexível Prioridade'!G1037)+SUMIFS('Contrato Firme'!N$2:N$745,'Contrato Firme'!$C$2:$C$745,'Contrato Flexível Prioridade'!F1037,'Contrato Flexível Percentual'!$D$2:$D$745,'Contrato Flexível Prioridade'!G1037)+'Tela de entrada'!$O$13+'Tela de entrada'!$S$13</f>
        <v>19.053890893960364</v>
      </c>
      <c r="M1037" s="1">
        <f t="shared" si="107"/>
        <v>13.946109106039636</v>
      </c>
      <c r="N1037" s="1">
        <f>IF(D1037=1,'Tela de entrada'!$O$14-'Tela de entrada'!$O$13,'Tela de entrada'!$S$14-'Tela de entrada'!$S$13)</f>
        <v>10</v>
      </c>
      <c r="O1037" s="1">
        <f t="shared" si="108"/>
        <v>0</v>
      </c>
      <c r="P1037" s="1">
        <f t="shared" si="109"/>
        <v>0</v>
      </c>
      <c r="Q1037" s="1">
        <f>IF(D1037=1,'Tela de entrada'!$O$13+P1037,'Tela de entrada'!$S$13+P1037)</f>
        <v>0</v>
      </c>
    </row>
    <row r="1038" spans="1:17" x14ac:dyDescent="0.25">
      <c r="A1038" t="str">
        <f t="shared" si="104"/>
        <v>Contrato 2</v>
      </c>
      <c r="B1038" t="str">
        <f t="shared" si="105"/>
        <v>Contrato 2293</v>
      </c>
      <c r="C1038">
        <v>1</v>
      </c>
      <c r="D1038">
        <v>2</v>
      </c>
      <c r="E1038">
        <f>IF(AND(A1038='Tela de entrada'!$R$12,'Tela de entrada'!$S$15=1),1,IF(AND(A1038='Tela de entrada'!$R$12,'Tela de entrada'!$S$15="",'Tela de entrada'!$O$15=2),1,IF(AND('Tela de entrada'!$R$12='Contrato Flexível Prioridade'!A1038,'Tela de entrada'!$S$15="",'Tela de entrada'!$O$15=""),2,IF(AND(A1038='Tela de entrada'!$N$12,'Tela de entrada'!$O$15=1),1,IF(AND('Tela de entrada'!$N$12='Contrato Flexível Prioridade'!A1038,'Tela de entrada'!$O$15=2),2,IF(AND('Tela de entrada'!$N$12='Contrato Flexível Prioridade'!A1038,'Tela de entrada'!$O$15="",'Tela de entrada'!$S$15&lt;&gt;1),1,IF(AND('Tela de entrada'!$N$12='Contrato Flexível Prioridade'!A1038,'Tela de entrada'!$S$15=""),1,2)))))))</f>
        <v>2</v>
      </c>
      <c r="F1038">
        <v>1</v>
      </c>
      <c r="G1038">
        <v>293</v>
      </c>
      <c r="H1038">
        <v>1</v>
      </c>
      <c r="I1038" s="1">
        <f>INDEX('Tela de entrada'!$C$20:$C$763,MATCH(G1038,'Tela de entrada'!$B$20:$B$763,0),1)</f>
        <v>7</v>
      </c>
      <c r="J1038">
        <v>0</v>
      </c>
      <c r="K1038">
        <f t="shared" si="106"/>
        <v>7</v>
      </c>
      <c r="L1038" s="1">
        <f>SUMIFS('Contrato Flexível Percentual'!$R$2:$R$745,'Contrato Flexível Percentual'!$C$2:$C$745,'Contrato Flexível Prioridade'!F1038,'Contrato Flexível Percentual'!$D$2:$D$745,'Contrato Flexível Prioridade'!G1038)+SUMIFS('Contrato Firme'!N$2:N$745,'Contrato Firme'!$C$2:$C$745,'Contrato Flexível Prioridade'!F1038,'Contrato Flexível Percentual'!$D$2:$D$745,'Contrato Flexível Prioridade'!G1038)+'Tela de entrada'!$O$13+'Tela de entrada'!$S$13</f>
        <v>5.1836603258165947</v>
      </c>
      <c r="M1038" s="1">
        <f t="shared" si="107"/>
        <v>1.8163396741834053</v>
      </c>
      <c r="N1038" s="1">
        <f>IF(D1038=1,'Tela de entrada'!$O$14-'Tela de entrada'!$O$13,'Tela de entrada'!$S$14-'Tela de entrada'!$S$13)</f>
        <v>10</v>
      </c>
      <c r="O1038" s="1">
        <f t="shared" si="108"/>
        <v>0</v>
      </c>
      <c r="P1038" s="1">
        <f t="shared" si="109"/>
        <v>0</v>
      </c>
      <c r="Q1038" s="1">
        <f>IF(D1038=1,'Tela de entrada'!$O$13+P1038,'Tela de entrada'!$S$13+P1038)</f>
        <v>0</v>
      </c>
    </row>
    <row r="1039" spans="1:17" x14ac:dyDescent="0.25">
      <c r="A1039" t="str">
        <f t="shared" si="104"/>
        <v>Contrato 2</v>
      </c>
      <c r="B1039" t="str">
        <f t="shared" si="105"/>
        <v>Contrato 2294</v>
      </c>
      <c r="C1039">
        <v>1</v>
      </c>
      <c r="D1039">
        <v>2</v>
      </c>
      <c r="E1039">
        <f>IF(AND(A1039='Tela de entrada'!$R$12,'Tela de entrada'!$S$15=1),1,IF(AND(A1039='Tela de entrada'!$R$12,'Tela de entrada'!$S$15="",'Tela de entrada'!$O$15=2),1,IF(AND('Tela de entrada'!$R$12='Contrato Flexível Prioridade'!A1039,'Tela de entrada'!$S$15="",'Tela de entrada'!$O$15=""),2,IF(AND(A1039='Tela de entrada'!$N$12,'Tela de entrada'!$O$15=1),1,IF(AND('Tela de entrada'!$N$12='Contrato Flexível Prioridade'!A1039,'Tela de entrada'!$O$15=2),2,IF(AND('Tela de entrada'!$N$12='Contrato Flexível Prioridade'!A1039,'Tela de entrada'!$O$15="",'Tela de entrada'!$S$15&lt;&gt;1),1,IF(AND('Tela de entrada'!$N$12='Contrato Flexível Prioridade'!A1039,'Tela de entrada'!$S$15=""),1,2)))))))</f>
        <v>2</v>
      </c>
      <c r="F1039">
        <v>1</v>
      </c>
      <c r="G1039">
        <v>294</v>
      </c>
      <c r="H1039">
        <v>1</v>
      </c>
      <c r="I1039" s="1">
        <f>INDEX('Tela de entrada'!$C$20:$C$763,MATCH(G1039,'Tela de entrada'!$B$20:$B$763,0),1)</f>
        <v>46</v>
      </c>
      <c r="J1039">
        <v>0</v>
      </c>
      <c r="K1039">
        <f t="shared" si="106"/>
        <v>46</v>
      </c>
      <c r="L1039" s="1">
        <f>SUMIFS('Contrato Flexível Percentual'!$R$2:$R$745,'Contrato Flexível Percentual'!$C$2:$C$745,'Contrato Flexível Prioridade'!F1039,'Contrato Flexível Percentual'!$D$2:$D$745,'Contrato Flexível Prioridade'!G1039)+SUMIFS('Contrato Firme'!N$2:N$745,'Contrato Firme'!$C$2:$C$745,'Contrato Flexível Prioridade'!F1039,'Contrato Flexível Percentual'!$D$2:$D$745,'Contrato Flexível Prioridade'!G1039)+'Tela de entrada'!$O$13+'Tela de entrada'!$S$13</f>
        <v>24.2</v>
      </c>
      <c r="M1039" s="1">
        <f t="shared" si="107"/>
        <v>21.8</v>
      </c>
      <c r="N1039" s="1">
        <f>IF(D1039=1,'Tela de entrada'!$O$14-'Tela de entrada'!$O$13,'Tela de entrada'!$S$14-'Tela de entrada'!$S$13)</f>
        <v>10</v>
      </c>
      <c r="O1039" s="1">
        <f t="shared" si="108"/>
        <v>6.8000000000000007</v>
      </c>
      <c r="P1039" s="1">
        <f t="shared" si="109"/>
        <v>6.8000000000000007</v>
      </c>
      <c r="Q1039" s="1">
        <f>IF(D1039=1,'Tela de entrada'!$O$13+P1039,'Tela de entrada'!$S$13+P1039)</f>
        <v>6.8000000000000007</v>
      </c>
    </row>
    <row r="1040" spans="1:17" x14ac:dyDescent="0.25">
      <c r="A1040" t="str">
        <f t="shared" si="104"/>
        <v>Contrato 2</v>
      </c>
      <c r="B1040" t="str">
        <f t="shared" si="105"/>
        <v>Contrato 2295</v>
      </c>
      <c r="C1040">
        <v>1</v>
      </c>
      <c r="D1040">
        <v>2</v>
      </c>
      <c r="E1040">
        <f>IF(AND(A1040='Tela de entrada'!$R$12,'Tela de entrada'!$S$15=1),1,IF(AND(A1040='Tela de entrada'!$R$12,'Tela de entrada'!$S$15="",'Tela de entrada'!$O$15=2),1,IF(AND('Tela de entrada'!$R$12='Contrato Flexível Prioridade'!A1040,'Tela de entrada'!$S$15="",'Tela de entrada'!$O$15=""),2,IF(AND(A1040='Tela de entrada'!$N$12,'Tela de entrada'!$O$15=1),1,IF(AND('Tela de entrada'!$N$12='Contrato Flexível Prioridade'!A1040,'Tela de entrada'!$O$15=2),2,IF(AND('Tela de entrada'!$N$12='Contrato Flexível Prioridade'!A1040,'Tela de entrada'!$O$15="",'Tela de entrada'!$S$15&lt;&gt;1),1,IF(AND('Tela de entrada'!$N$12='Contrato Flexível Prioridade'!A1040,'Tela de entrada'!$S$15=""),1,2)))))))</f>
        <v>2</v>
      </c>
      <c r="F1040">
        <v>1</v>
      </c>
      <c r="G1040">
        <v>295</v>
      </c>
      <c r="H1040">
        <v>1</v>
      </c>
      <c r="I1040" s="1">
        <f>INDEX('Tela de entrada'!$C$20:$C$763,MATCH(G1040,'Tela de entrada'!$B$20:$B$763,0),1)</f>
        <v>36</v>
      </c>
      <c r="J1040">
        <v>0</v>
      </c>
      <c r="K1040">
        <f t="shared" si="106"/>
        <v>36</v>
      </c>
      <c r="L1040" s="1">
        <f>SUMIFS('Contrato Flexível Percentual'!$R$2:$R$745,'Contrato Flexível Percentual'!$C$2:$C$745,'Contrato Flexível Prioridade'!F1040,'Contrato Flexível Percentual'!$D$2:$D$745,'Contrato Flexível Prioridade'!G1040)+SUMIFS('Contrato Firme'!N$2:N$745,'Contrato Firme'!$C$2:$C$745,'Contrato Flexível Prioridade'!F1040,'Contrato Flexível Percentual'!$D$2:$D$745,'Contrato Flexível Prioridade'!G1040)+'Tela de entrada'!$O$13+'Tela de entrada'!$S$13</f>
        <v>20.697010483659422</v>
      </c>
      <c r="M1040" s="1">
        <f t="shared" si="107"/>
        <v>15.302989516340578</v>
      </c>
      <c r="N1040" s="1">
        <f>IF(D1040=1,'Tela de entrada'!$O$14-'Tela de entrada'!$O$13,'Tela de entrada'!$S$14-'Tela de entrada'!$S$13)</f>
        <v>10</v>
      </c>
      <c r="O1040" s="1">
        <f t="shared" si="108"/>
        <v>0.30298951634057758</v>
      </c>
      <c r="P1040" s="1">
        <f t="shared" si="109"/>
        <v>0.30298951634057758</v>
      </c>
      <c r="Q1040" s="1">
        <f>IF(D1040=1,'Tela de entrada'!$O$13+P1040,'Tela de entrada'!$S$13+P1040)</f>
        <v>0.30298951634057758</v>
      </c>
    </row>
    <row r="1041" spans="1:17" x14ac:dyDescent="0.25">
      <c r="A1041" t="str">
        <f t="shared" si="104"/>
        <v>Contrato 2</v>
      </c>
      <c r="B1041" t="str">
        <f t="shared" si="105"/>
        <v>Contrato 2296</v>
      </c>
      <c r="C1041">
        <v>1</v>
      </c>
      <c r="D1041">
        <v>2</v>
      </c>
      <c r="E1041">
        <f>IF(AND(A1041='Tela de entrada'!$R$12,'Tela de entrada'!$S$15=1),1,IF(AND(A1041='Tela de entrada'!$R$12,'Tela de entrada'!$S$15="",'Tela de entrada'!$O$15=2),1,IF(AND('Tela de entrada'!$R$12='Contrato Flexível Prioridade'!A1041,'Tela de entrada'!$S$15="",'Tela de entrada'!$O$15=""),2,IF(AND(A1041='Tela de entrada'!$N$12,'Tela de entrada'!$O$15=1),1,IF(AND('Tela de entrada'!$N$12='Contrato Flexível Prioridade'!A1041,'Tela de entrada'!$O$15=2),2,IF(AND('Tela de entrada'!$N$12='Contrato Flexível Prioridade'!A1041,'Tela de entrada'!$O$15="",'Tela de entrada'!$S$15&lt;&gt;1),1,IF(AND('Tela de entrada'!$N$12='Contrato Flexível Prioridade'!A1041,'Tela de entrada'!$S$15=""),1,2)))))))</f>
        <v>2</v>
      </c>
      <c r="F1041">
        <v>1</v>
      </c>
      <c r="G1041">
        <v>296</v>
      </c>
      <c r="H1041">
        <v>1</v>
      </c>
      <c r="I1041" s="1">
        <f>INDEX('Tela de entrada'!$C$20:$C$763,MATCH(G1041,'Tela de entrada'!$B$20:$B$763,0),1)</f>
        <v>38</v>
      </c>
      <c r="J1041">
        <v>0</v>
      </c>
      <c r="K1041">
        <f t="shared" si="106"/>
        <v>38</v>
      </c>
      <c r="L1041" s="1">
        <f>SUMIFS('Contrato Flexível Percentual'!$R$2:$R$745,'Contrato Flexível Percentual'!$C$2:$C$745,'Contrato Flexível Prioridade'!F1041,'Contrato Flexível Percentual'!$D$2:$D$745,'Contrato Flexível Prioridade'!G1041)+SUMIFS('Contrato Firme'!N$2:N$745,'Contrato Firme'!$C$2:$C$745,'Contrato Flexível Prioridade'!F1041,'Contrato Flexível Percentual'!$D$2:$D$745,'Contrato Flexível Prioridade'!G1041)+'Tela de entrada'!$O$13+'Tela de entrada'!$S$13</f>
        <v>21.792423543458796</v>
      </c>
      <c r="M1041" s="1">
        <f t="shared" si="107"/>
        <v>16.207576456541204</v>
      </c>
      <c r="N1041" s="1">
        <f>IF(D1041=1,'Tela de entrada'!$O$14-'Tela de entrada'!$O$13,'Tela de entrada'!$S$14-'Tela de entrada'!$S$13)</f>
        <v>10</v>
      </c>
      <c r="O1041" s="1">
        <f t="shared" si="108"/>
        <v>1.2075764565412044</v>
      </c>
      <c r="P1041" s="1">
        <f t="shared" si="109"/>
        <v>1.2075764565412044</v>
      </c>
      <c r="Q1041" s="1">
        <f>IF(D1041=1,'Tela de entrada'!$O$13+P1041,'Tela de entrada'!$S$13+P1041)</f>
        <v>1.2075764565412044</v>
      </c>
    </row>
    <row r="1042" spans="1:17" x14ac:dyDescent="0.25">
      <c r="A1042" t="str">
        <f t="shared" si="104"/>
        <v>Contrato 2</v>
      </c>
      <c r="B1042" t="str">
        <f t="shared" si="105"/>
        <v>Contrato 2297</v>
      </c>
      <c r="C1042">
        <v>1</v>
      </c>
      <c r="D1042">
        <v>2</v>
      </c>
      <c r="E1042">
        <f>IF(AND(A1042='Tela de entrada'!$R$12,'Tela de entrada'!$S$15=1),1,IF(AND(A1042='Tela de entrada'!$R$12,'Tela de entrada'!$S$15="",'Tela de entrada'!$O$15=2),1,IF(AND('Tela de entrada'!$R$12='Contrato Flexível Prioridade'!A1042,'Tela de entrada'!$S$15="",'Tela de entrada'!$O$15=""),2,IF(AND(A1042='Tela de entrada'!$N$12,'Tela de entrada'!$O$15=1),1,IF(AND('Tela de entrada'!$N$12='Contrato Flexível Prioridade'!A1042,'Tela de entrada'!$O$15=2),2,IF(AND('Tela de entrada'!$N$12='Contrato Flexível Prioridade'!A1042,'Tela de entrada'!$O$15="",'Tela de entrada'!$S$15&lt;&gt;1),1,IF(AND('Tela de entrada'!$N$12='Contrato Flexível Prioridade'!A1042,'Tela de entrada'!$S$15=""),1,2)))))))</f>
        <v>2</v>
      </c>
      <c r="F1042">
        <v>1</v>
      </c>
      <c r="G1042">
        <v>297</v>
      </c>
      <c r="H1042">
        <v>1</v>
      </c>
      <c r="I1042" s="1">
        <f>INDEX('Tela de entrada'!$C$20:$C$763,MATCH(G1042,'Tela de entrada'!$B$20:$B$763,0),1)</f>
        <v>17</v>
      </c>
      <c r="J1042">
        <v>0</v>
      </c>
      <c r="K1042">
        <f t="shared" si="106"/>
        <v>17</v>
      </c>
      <c r="L1042" s="1">
        <f>SUMIFS('Contrato Flexível Percentual'!$R$2:$R$745,'Contrato Flexível Percentual'!$C$2:$C$745,'Contrato Flexível Prioridade'!F1042,'Contrato Flexível Percentual'!$D$2:$D$745,'Contrato Flexível Prioridade'!G1042)+SUMIFS('Contrato Firme'!N$2:N$745,'Contrato Firme'!$C$2:$C$745,'Contrato Flexível Prioridade'!F1042,'Contrato Flexível Percentual'!$D$2:$D$745,'Contrato Flexível Prioridade'!G1042)+'Tela de entrada'!$O$13+'Tela de entrada'!$S$13</f>
        <v>10.290586415565398</v>
      </c>
      <c r="M1042" s="1">
        <f t="shared" si="107"/>
        <v>6.7094135844346017</v>
      </c>
      <c r="N1042" s="1">
        <f>IF(D1042=1,'Tela de entrada'!$O$14-'Tela de entrada'!$O$13,'Tela de entrada'!$S$14-'Tela de entrada'!$S$13)</f>
        <v>10</v>
      </c>
      <c r="O1042" s="1">
        <f t="shared" si="108"/>
        <v>0</v>
      </c>
      <c r="P1042" s="1">
        <f t="shared" si="109"/>
        <v>0</v>
      </c>
      <c r="Q1042" s="1">
        <f>IF(D1042=1,'Tela de entrada'!$O$13+P1042,'Tela de entrada'!$S$13+P1042)</f>
        <v>0</v>
      </c>
    </row>
    <row r="1043" spans="1:17" x14ac:dyDescent="0.25">
      <c r="A1043" t="str">
        <f t="shared" si="104"/>
        <v>Contrato 2</v>
      </c>
      <c r="B1043" t="str">
        <f t="shared" si="105"/>
        <v>Contrato 2298</v>
      </c>
      <c r="C1043">
        <v>1</v>
      </c>
      <c r="D1043">
        <v>2</v>
      </c>
      <c r="E1043">
        <f>IF(AND(A1043='Tela de entrada'!$R$12,'Tela de entrada'!$S$15=1),1,IF(AND(A1043='Tela de entrada'!$R$12,'Tela de entrada'!$S$15="",'Tela de entrada'!$O$15=2),1,IF(AND('Tela de entrada'!$R$12='Contrato Flexível Prioridade'!A1043,'Tela de entrada'!$S$15="",'Tela de entrada'!$O$15=""),2,IF(AND(A1043='Tela de entrada'!$N$12,'Tela de entrada'!$O$15=1),1,IF(AND('Tela de entrada'!$N$12='Contrato Flexível Prioridade'!A1043,'Tela de entrada'!$O$15=2),2,IF(AND('Tela de entrada'!$N$12='Contrato Flexível Prioridade'!A1043,'Tela de entrada'!$O$15="",'Tela de entrada'!$S$15&lt;&gt;1),1,IF(AND('Tela de entrada'!$N$12='Contrato Flexível Prioridade'!A1043,'Tela de entrada'!$S$15=""),1,2)))))))</f>
        <v>2</v>
      </c>
      <c r="F1043">
        <v>1</v>
      </c>
      <c r="G1043">
        <v>298</v>
      </c>
      <c r="H1043">
        <v>1</v>
      </c>
      <c r="I1043" s="1">
        <f>INDEX('Tela de entrada'!$C$20:$C$763,MATCH(G1043,'Tela de entrada'!$B$20:$B$763,0),1)</f>
        <v>41</v>
      </c>
      <c r="J1043">
        <v>0</v>
      </c>
      <c r="K1043">
        <f t="shared" si="106"/>
        <v>41</v>
      </c>
      <c r="L1043" s="1">
        <f>SUMIFS('Contrato Flexível Percentual'!$R$2:$R$745,'Contrato Flexível Percentual'!$C$2:$C$745,'Contrato Flexível Prioridade'!F1043,'Contrato Flexível Percentual'!$D$2:$D$745,'Contrato Flexível Prioridade'!G1043)+SUMIFS('Contrato Firme'!N$2:N$745,'Contrato Firme'!$C$2:$C$745,'Contrato Flexível Prioridade'!F1043,'Contrato Flexível Percentual'!$D$2:$D$745,'Contrato Flexível Prioridade'!G1043)+'Tela de entrada'!$O$13+'Tela de entrada'!$S$13</f>
        <v>23.200000000000003</v>
      </c>
      <c r="M1043" s="1">
        <f t="shared" si="107"/>
        <v>17.799999999999997</v>
      </c>
      <c r="N1043" s="1">
        <f>IF(D1043=1,'Tela de entrada'!$O$14-'Tela de entrada'!$O$13,'Tela de entrada'!$S$14-'Tela de entrada'!$S$13)</f>
        <v>10</v>
      </c>
      <c r="O1043" s="1">
        <f t="shared" si="108"/>
        <v>2.7999999999999972</v>
      </c>
      <c r="P1043" s="1">
        <f t="shared" si="109"/>
        <v>2.7999999999999972</v>
      </c>
      <c r="Q1043" s="1">
        <f>IF(D1043=1,'Tela de entrada'!$O$13+P1043,'Tela de entrada'!$S$13+P1043)</f>
        <v>2.7999999999999972</v>
      </c>
    </row>
    <row r="1044" spans="1:17" x14ac:dyDescent="0.25">
      <c r="A1044" t="str">
        <f t="shared" si="104"/>
        <v>Contrato 2</v>
      </c>
      <c r="B1044" t="str">
        <f t="shared" si="105"/>
        <v>Contrato 2299</v>
      </c>
      <c r="C1044">
        <v>1</v>
      </c>
      <c r="D1044">
        <v>2</v>
      </c>
      <c r="E1044">
        <f>IF(AND(A1044='Tela de entrada'!$R$12,'Tela de entrada'!$S$15=1),1,IF(AND(A1044='Tela de entrada'!$R$12,'Tela de entrada'!$S$15="",'Tela de entrada'!$O$15=2),1,IF(AND('Tela de entrada'!$R$12='Contrato Flexível Prioridade'!A1044,'Tela de entrada'!$S$15="",'Tela de entrada'!$O$15=""),2,IF(AND(A1044='Tela de entrada'!$N$12,'Tela de entrada'!$O$15=1),1,IF(AND('Tela de entrada'!$N$12='Contrato Flexível Prioridade'!A1044,'Tela de entrada'!$O$15=2),2,IF(AND('Tela de entrada'!$N$12='Contrato Flexível Prioridade'!A1044,'Tela de entrada'!$O$15="",'Tela de entrada'!$S$15&lt;&gt;1),1,IF(AND('Tela de entrada'!$N$12='Contrato Flexível Prioridade'!A1044,'Tela de entrada'!$S$15=""),1,2)))))))</f>
        <v>2</v>
      </c>
      <c r="F1044">
        <v>1</v>
      </c>
      <c r="G1044">
        <v>299</v>
      </c>
      <c r="H1044">
        <v>1</v>
      </c>
      <c r="I1044" s="1">
        <f>INDEX('Tela de entrada'!$C$20:$C$763,MATCH(G1044,'Tela de entrada'!$B$20:$B$763,0),1)</f>
        <v>37</v>
      </c>
      <c r="J1044">
        <v>0</v>
      </c>
      <c r="K1044">
        <f t="shared" si="106"/>
        <v>37</v>
      </c>
      <c r="L1044" s="1">
        <f>SUMIFS('Contrato Flexível Percentual'!$R$2:$R$745,'Contrato Flexível Percentual'!$C$2:$C$745,'Contrato Flexível Prioridade'!F1044,'Contrato Flexível Percentual'!$D$2:$D$745,'Contrato Flexível Prioridade'!G1044)+SUMIFS('Contrato Firme'!N$2:N$745,'Contrato Firme'!$C$2:$C$745,'Contrato Flexível Prioridade'!F1044,'Contrato Flexível Percentual'!$D$2:$D$745,'Contrato Flexível Prioridade'!G1044)+'Tela de entrada'!$O$13+'Tela de entrada'!$S$13</f>
        <v>21.244717013559111</v>
      </c>
      <c r="M1044" s="1">
        <f t="shared" si="107"/>
        <v>15.755282986440889</v>
      </c>
      <c r="N1044" s="1">
        <f>IF(D1044=1,'Tela de entrada'!$O$14-'Tela de entrada'!$O$13,'Tela de entrada'!$S$14-'Tela de entrada'!$S$13)</f>
        <v>10</v>
      </c>
      <c r="O1044" s="1">
        <f t="shared" si="108"/>
        <v>0.7552829864408892</v>
      </c>
      <c r="P1044" s="1">
        <f t="shared" si="109"/>
        <v>0.7552829864408892</v>
      </c>
      <c r="Q1044" s="1">
        <f>IF(D1044=1,'Tela de entrada'!$O$13+P1044,'Tela de entrada'!$S$13+P1044)</f>
        <v>0.7552829864408892</v>
      </c>
    </row>
    <row r="1045" spans="1:17" x14ac:dyDescent="0.25">
      <c r="A1045" t="str">
        <f t="shared" si="104"/>
        <v>Contrato 2</v>
      </c>
      <c r="B1045" t="str">
        <f t="shared" si="105"/>
        <v>Contrato 2300</v>
      </c>
      <c r="C1045">
        <v>1</v>
      </c>
      <c r="D1045">
        <v>2</v>
      </c>
      <c r="E1045">
        <f>IF(AND(A1045='Tela de entrada'!$R$12,'Tela de entrada'!$S$15=1),1,IF(AND(A1045='Tela de entrada'!$R$12,'Tela de entrada'!$S$15="",'Tela de entrada'!$O$15=2),1,IF(AND('Tela de entrada'!$R$12='Contrato Flexível Prioridade'!A1045,'Tela de entrada'!$S$15="",'Tela de entrada'!$O$15=""),2,IF(AND(A1045='Tela de entrada'!$N$12,'Tela de entrada'!$O$15=1),1,IF(AND('Tela de entrada'!$N$12='Contrato Flexível Prioridade'!A1045,'Tela de entrada'!$O$15=2),2,IF(AND('Tela de entrada'!$N$12='Contrato Flexível Prioridade'!A1045,'Tela de entrada'!$O$15="",'Tela de entrada'!$S$15&lt;&gt;1),1,IF(AND('Tela de entrada'!$N$12='Contrato Flexível Prioridade'!A1045,'Tela de entrada'!$S$15=""),1,2)))))))</f>
        <v>2</v>
      </c>
      <c r="F1045">
        <v>1</v>
      </c>
      <c r="G1045">
        <v>300</v>
      </c>
      <c r="H1045">
        <v>1</v>
      </c>
      <c r="I1045" s="1">
        <f>INDEX('Tela de entrada'!$C$20:$C$763,MATCH(G1045,'Tela de entrada'!$B$20:$B$763,0),1)</f>
        <v>33</v>
      </c>
      <c r="J1045">
        <v>0</v>
      </c>
      <c r="K1045">
        <f t="shared" si="106"/>
        <v>33</v>
      </c>
      <c r="L1045" s="1">
        <f>SUMIFS('Contrato Flexível Percentual'!$R$2:$R$745,'Contrato Flexível Percentual'!$C$2:$C$745,'Contrato Flexível Prioridade'!F1045,'Contrato Flexível Percentual'!$D$2:$D$745,'Contrato Flexível Prioridade'!G1045)+SUMIFS('Contrato Firme'!N$2:N$745,'Contrato Firme'!$C$2:$C$745,'Contrato Flexível Prioridade'!F1045,'Contrato Flexível Percentual'!$D$2:$D$745,'Contrato Flexível Prioridade'!G1045)+'Tela de entrada'!$O$13+'Tela de entrada'!$S$13</f>
        <v>19.053890893960364</v>
      </c>
      <c r="M1045" s="1">
        <f t="shared" si="107"/>
        <v>13.946109106039636</v>
      </c>
      <c r="N1045" s="1">
        <f>IF(D1045=1,'Tela de entrada'!$O$14-'Tela de entrada'!$O$13,'Tela de entrada'!$S$14-'Tela de entrada'!$S$13)</f>
        <v>10</v>
      </c>
      <c r="O1045" s="1">
        <f t="shared" si="108"/>
        <v>0</v>
      </c>
      <c r="P1045" s="1">
        <f t="shared" si="109"/>
        <v>0</v>
      </c>
      <c r="Q1045" s="1">
        <f>IF(D1045=1,'Tela de entrada'!$O$13+P1045,'Tela de entrada'!$S$13+P1045)</f>
        <v>0</v>
      </c>
    </row>
    <row r="1046" spans="1:17" x14ac:dyDescent="0.25">
      <c r="A1046" t="str">
        <f t="shared" si="104"/>
        <v>Contrato 2</v>
      </c>
      <c r="B1046" t="str">
        <f t="shared" si="105"/>
        <v>Contrato 2301</v>
      </c>
      <c r="C1046">
        <v>1</v>
      </c>
      <c r="D1046">
        <v>2</v>
      </c>
      <c r="E1046">
        <f>IF(AND(A1046='Tela de entrada'!$R$12,'Tela de entrada'!$S$15=1),1,IF(AND(A1046='Tela de entrada'!$R$12,'Tela de entrada'!$S$15="",'Tela de entrada'!$O$15=2),1,IF(AND('Tela de entrada'!$R$12='Contrato Flexível Prioridade'!A1046,'Tela de entrada'!$S$15="",'Tela de entrada'!$O$15=""),2,IF(AND(A1046='Tela de entrada'!$N$12,'Tela de entrada'!$O$15=1),1,IF(AND('Tela de entrada'!$N$12='Contrato Flexível Prioridade'!A1046,'Tela de entrada'!$O$15=2),2,IF(AND('Tela de entrada'!$N$12='Contrato Flexível Prioridade'!A1046,'Tela de entrada'!$O$15="",'Tela de entrada'!$S$15&lt;&gt;1),1,IF(AND('Tela de entrada'!$N$12='Contrato Flexível Prioridade'!A1046,'Tela de entrada'!$S$15=""),1,2)))))))</f>
        <v>2</v>
      </c>
      <c r="F1046">
        <v>1</v>
      </c>
      <c r="G1046">
        <v>301</v>
      </c>
      <c r="H1046">
        <v>1</v>
      </c>
      <c r="I1046" s="1">
        <f>INDEX('Tela de entrada'!$C$20:$C$763,MATCH(G1046,'Tela de entrada'!$B$20:$B$763,0),1)</f>
        <v>28</v>
      </c>
      <c r="J1046">
        <v>0</v>
      </c>
      <c r="K1046">
        <f t="shared" si="106"/>
        <v>28</v>
      </c>
      <c r="L1046" s="1">
        <f>SUMIFS('Contrato Flexível Percentual'!$R$2:$R$745,'Contrato Flexível Percentual'!$C$2:$C$745,'Contrato Flexível Prioridade'!F1046,'Contrato Flexível Percentual'!$D$2:$D$745,'Contrato Flexível Prioridade'!G1046)+SUMIFS('Contrato Firme'!N$2:N$745,'Contrato Firme'!$C$2:$C$745,'Contrato Flexível Prioridade'!F1046,'Contrato Flexível Percentual'!$D$2:$D$745,'Contrato Flexível Prioridade'!G1046)+'Tela de entrada'!$O$13+'Tela de entrada'!$S$13</f>
        <v>16.31535824446194</v>
      </c>
      <c r="M1046" s="1">
        <f t="shared" si="107"/>
        <v>11.68464175553806</v>
      </c>
      <c r="N1046" s="1">
        <f>IF(D1046=1,'Tela de entrada'!$O$14-'Tela de entrada'!$O$13,'Tela de entrada'!$S$14-'Tela de entrada'!$S$13)</f>
        <v>10</v>
      </c>
      <c r="O1046" s="1">
        <f t="shared" si="108"/>
        <v>0</v>
      </c>
      <c r="P1046" s="1">
        <f t="shared" si="109"/>
        <v>0</v>
      </c>
      <c r="Q1046" s="1">
        <f>IF(D1046=1,'Tela de entrada'!$O$13+P1046,'Tela de entrada'!$S$13+P1046)</f>
        <v>0</v>
      </c>
    </row>
    <row r="1047" spans="1:17" x14ac:dyDescent="0.25">
      <c r="A1047" t="str">
        <f t="shared" si="104"/>
        <v>Contrato 2</v>
      </c>
      <c r="B1047" t="str">
        <f t="shared" si="105"/>
        <v>Contrato 2302</v>
      </c>
      <c r="C1047">
        <v>1</v>
      </c>
      <c r="D1047">
        <v>2</v>
      </c>
      <c r="E1047">
        <f>IF(AND(A1047='Tela de entrada'!$R$12,'Tela de entrada'!$S$15=1),1,IF(AND(A1047='Tela de entrada'!$R$12,'Tela de entrada'!$S$15="",'Tela de entrada'!$O$15=2),1,IF(AND('Tela de entrada'!$R$12='Contrato Flexível Prioridade'!A1047,'Tela de entrada'!$S$15="",'Tela de entrada'!$O$15=""),2,IF(AND(A1047='Tela de entrada'!$N$12,'Tela de entrada'!$O$15=1),1,IF(AND('Tela de entrada'!$N$12='Contrato Flexível Prioridade'!A1047,'Tela de entrada'!$O$15=2),2,IF(AND('Tela de entrada'!$N$12='Contrato Flexível Prioridade'!A1047,'Tela de entrada'!$O$15="",'Tela de entrada'!$S$15&lt;&gt;1),1,IF(AND('Tela de entrada'!$N$12='Contrato Flexível Prioridade'!A1047,'Tela de entrada'!$S$15=""),1,2)))))))</f>
        <v>2</v>
      </c>
      <c r="F1047">
        <v>1</v>
      </c>
      <c r="G1047">
        <v>302</v>
      </c>
      <c r="H1047">
        <v>1</v>
      </c>
      <c r="I1047" s="1">
        <f>INDEX('Tela de entrada'!$C$20:$C$763,MATCH(G1047,'Tela de entrada'!$B$20:$B$763,0),1)</f>
        <v>15</v>
      </c>
      <c r="J1047">
        <v>0</v>
      </c>
      <c r="K1047">
        <f t="shared" si="106"/>
        <v>15</v>
      </c>
      <c r="L1047" s="1">
        <f>SUMIFS('Contrato Flexível Percentual'!$R$2:$R$745,'Contrato Flexível Percentual'!$C$2:$C$745,'Contrato Flexível Prioridade'!F1047,'Contrato Flexível Percentual'!$D$2:$D$745,'Contrato Flexível Prioridade'!G1047)+SUMIFS('Contrato Firme'!N$2:N$745,'Contrato Firme'!$C$2:$C$745,'Contrato Flexível Prioridade'!F1047,'Contrato Flexível Percentual'!$D$2:$D$745,'Contrato Flexível Prioridade'!G1047)+'Tela de entrada'!$O$13+'Tela de entrada'!$S$13</f>
        <v>9.1951733557660269</v>
      </c>
      <c r="M1047" s="1">
        <f t="shared" si="107"/>
        <v>5.8048266442339731</v>
      </c>
      <c r="N1047" s="1">
        <f>IF(D1047=1,'Tela de entrada'!$O$14-'Tela de entrada'!$O$13,'Tela de entrada'!$S$14-'Tela de entrada'!$S$13)</f>
        <v>10</v>
      </c>
      <c r="O1047" s="1">
        <f t="shared" si="108"/>
        <v>0</v>
      </c>
      <c r="P1047" s="1">
        <f t="shared" si="109"/>
        <v>0</v>
      </c>
      <c r="Q1047" s="1">
        <f>IF(D1047=1,'Tela de entrada'!$O$13+P1047,'Tela de entrada'!$S$13+P1047)</f>
        <v>0</v>
      </c>
    </row>
    <row r="1048" spans="1:17" x14ac:dyDescent="0.25">
      <c r="A1048" t="str">
        <f t="shared" si="104"/>
        <v>Contrato 2</v>
      </c>
      <c r="B1048" t="str">
        <f t="shared" si="105"/>
        <v>Contrato 2303</v>
      </c>
      <c r="C1048">
        <v>1</v>
      </c>
      <c r="D1048">
        <v>2</v>
      </c>
      <c r="E1048">
        <f>IF(AND(A1048='Tela de entrada'!$R$12,'Tela de entrada'!$S$15=1),1,IF(AND(A1048='Tela de entrada'!$R$12,'Tela de entrada'!$S$15="",'Tela de entrada'!$O$15=2),1,IF(AND('Tela de entrada'!$R$12='Contrato Flexível Prioridade'!A1048,'Tela de entrada'!$S$15="",'Tela de entrada'!$O$15=""),2,IF(AND(A1048='Tela de entrada'!$N$12,'Tela de entrada'!$O$15=1),1,IF(AND('Tela de entrada'!$N$12='Contrato Flexível Prioridade'!A1048,'Tela de entrada'!$O$15=2),2,IF(AND('Tela de entrada'!$N$12='Contrato Flexível Prioridade'!A1048,'Tela de entrada'!$O$15="",'Tela de entrada'!$S$15&lt;&gt;1),1,IF(AND('Tela de entrada'!$N$12='Contrato Flexível Prioridade'!A1048,'Tela de entrada'!$S$15=""),1,2)))))))</f>
        <v>2</v>
      </c>
      <c r="F1048">
        <v>1</v>
      </c>
      <c r="G1048">
        <v>303</v>
      </c>
      <c r="H1048">
        <v>1</v>
      </c>
      <c r="I1048" s="1">
        <f>INDEX('Tela de entrada'!$C$20:$C$763,MATCH(G1048,'Tela de entrada'!$B$20:$B$763,0),1)</f>
        <v>23</v>
      </c>
      <c r="J1048">
        <v>0</v>
      </c>
      <c r="K1048">
        <f t="shared" si="106"/>
        <v>23</v>
      </c>
      <c r="L1048" s="1">
        <f>SUMIFS('Contrato Flexível Percentual'!$R$2:$R$745,'Contrato Flexível Percentual'!$C$2:$C$745,'Contrato Flexível Prioridade'!F1048,'Contrato Flexível Percentual'!$D$2:$D$745,'Contrato Flexível Prioridade'!G1048)+SUMIFS('Contrato Firme'!N$2:N$745,'Contrato Firme'!$C$2:$C$745,'Contrato Flexível Prioridade'!F1048,'Contrato Flexível Percentual'!$D$2:$D$745,'Contrato Flexível Prioridade'!G1048)+'Tela de entrada'!$O$13+'Tela de entrada'!$S$13</f>
        <v>13.576825594963511</v>
      </c>
      <c r="M1048" s="1">
        <f t="shared" si="107"/>
        <v>9.4231744050364892</v>
      </c>
      <c r="N1048" s="1">
        <f>IF(D1048=1,'Tela de entrada'!$O$14-'Tela de entrada'!$O$13,'Tela de entrada'!$S$14-'Tela de entrada'!$S$13)</f>
        <v>10</v>
      </c>
      <c r="O1048" s="1">
        <f t="shared" si="108"/>
        <v>0</v>
      </c>
      <c r="P1048" s="1">
        <f t="shared" si="109"/>
        <v>0</v>
      </c>
      <c r="Q1048" s="1">
        <f>IF(D1048=1,'Tela de entrada'!$O$13+P1048,'Tela de entrada'!$S$13+P1048)</f>
        <v>0</v>
      </c>
    </row>
    <row r="1049" spans="1:17" x14ac:dyDescent="0.25">
      <c r="A1049" t="str">
        <f t="shared" si="104"/>
        <v>Contrato 2</v>
      </c>
      <c r="B1049" t="str">
        <f t="shared" si="105"/>
        <v>Contrato 2304</v>
      </c>
      <c r="C1049">
        <v>1</v>
      </c>
      <c r="D1049">
        <v>2</v>
      </c>
      <c r="E1049">
        <f>IF(AND(A1049='Tela de entrada'!$R$12,'Tela de entrada'!$S$15=1),1,IF(AND(A1049='Tela de entrada'!$R$12,'Tela de entrada'!$S$15="",'Tela de entrada'!$O$15=2),1,IF(AND('Tela de entrada'!$R$12='Contrato Flexível Prioridade'!A1049,'Tela de entrada'!$S$15="",'Tela de entrada'!$O$15=""),2,IF(AND(A1049='Tela de entrada'!$N$12,'Tela de entrada'!$O$15=1),1,IF(AND('Tela de entrada'!$N$12='Contrato Flexível Prioridade'!A1049,'Tela de entrada'!$O$15=2),2,IF(AND('Tela de entrada'!$N$12='Contrato Flexível Prioridade'!A1049,'Tela de entrada'!$O$15="",'Tela de entrada'!$S$15&lt;&gt;1),1,IF(AND('Tela de entrada'!$N$12='Contrato Flexível Prioridade'!A1049,'Tela de entrada'!$S$15=""),1,2)))))))</f>
        <v>2</v>
      </c>
      <c r="F1049">
        <v>1</v>
      </c>
      <c r="G1049">
        <v>304</v>
      </c>
      <c r="H1049">
        <v>1</v>
      </c>
      <c r="I1049" s="1">
        <f>INDEX('Tela de entrada'!$C$20:$C$763,MATCH(G1049,'Tela de entrada'!$B$20:$B$763,0),1)</f>
        <v>22</v>
      </c>
      <c r="J1049">
        <v>0</v>
      </c>
      <c r="K1049">
        <f t="shared" si="106"/>
        <v>22</v>
      </c>
      <c r="L1049" s="1">
        <f>SUMIFS('Contrato Flexível Percentual'!$R$2:$R$745,'Contrato Flexível Percentual'!$C$2:$C$745,'Contrato Flexível Prioridade'!F1049,'Contrato Flexível Percentual'!$D$2:$D$745,'Contrato Flexível Prioridade'!G1049)+SUMIFS('Contrato Firme'!N$2:N$745,'Contrato Firme'!$C$2:$C$745,'Contrato Flexível Prioridade'!F1049,'Contrato Flexível Percentual'!$D$2:$D$745,'Contrato Flexível Prioridade'!G1049)+'Tela de entrada'!$O$13+'Tela de entrada'!$S$13</f>
        <v>13.029119065063828</v>
      </c>
      <c r="M1049" s="1">
        <f t="shared" si="107"/>
        <v>8.9708809349361722</v>
      </c>
      <c r="N1049" s="1">
        <f>IF(D1049=1,'Tela de entrada'!$O$14-'Tela de entrada'!$O$13,'Tela de entrada'!$S$14-'Tela de entrada'!$S$13)</f>
        <v>10</v>
      </c>
      <c r="O1049" s="1">
        <f t="shared" si="108"/>
        <v>0</v>
      </c>
      <c r="P1049" s="1">
        <f t="shared" si="109"/>
        <v>0</v>
      </c>
      <c r="Q1049" s="1">
        <f>IF(D1049=1,'Tela de entrada'!$O$13+P1049,'Tela de entrada'!$S$13+P1049)</f>
        <v>0</v>
      </c>
    </row>
    <row r="1050" spans="1:17" x14ac:dyDescent="0.25">
      <c r="A1050" t="str">
        <f t="shared" si="104"/>
        <v>Contrato 2</v>
      </c>
      <c r="B1050" t="str">
        <f t="shared" si="105"/>
        <v>Contrato 2305</v>
      </c>
      <c r="C1050">
        <v>1</v>
      </c>
      <c r="D1050">
        <v>2</v>
      </c>
      <c r="E1050">
        <f>IF(AND(A1050='Tela de entrada'!$R$12,'Tela de entrada'!$S$15=1),1,IF(AND(A1050='Tela de entrada'!$R$12,'Tela de entrada'!$S$15="",'Tela de entrada'!$O$15=2),1,IF(AND('Tela de entrada'!$R$12='Contrato Flexível Prioridade'!A1050,'Tela de entrada'!$S$15="",'Tela de entrada'!$O$15=""),2,IF(AND(A1050='Tela de entrada'!$N$12,'Tela de entrada'!$O$15=1),1,IF(AND('Tela de entrada'!$N$12='Contrato Flexível Prioridade'!A1050,'Tela de entrada'!$O$15=2),2,IF(AND('Tela de entrada'!$N$12='Contrato Flexível Prioridade'!A1050,'Tela de entrada'!$O$15="",'Tela de entrada'!$S$15&lt;&gt;1),1,IF(AND('Tela de entrada'!$N$12='Contrato Flexível Prioridade'!A1050,'Tela de entrada'!$S$15=""),1,2)))))))</f>
        <v>2</v>
      </c>
      <c r="F1050">
        <v>1</v>
      </c>
      <c r="G1050">
        <v>305</v>
      </c>
      <c r="H1050">
        <v>1</v>
      </c>
      <c r="I1050" s="1">
        <f>INDEX('Tela de entrada'!$C$20:$C$763,MATCH(G1050,'Tela de entrada'!$B$20:$B$763,0),1)</f>
        <v>28</v>
      </c>
      <c r="J1050">
        <v>0</v>
      </c>
      <c r="K1050">
        <f t="shared" si="106"/>
        <v>28</v>
      </c>
      <c r="L1050" s="1">
        <f>SUMIFS('Contrato Flexível Percentual'!$R$2:$R$745,'Contrato Flexível Percentual'!$C$2:$C$745,'Contrato Flexível Prioridade'!F1050,'Contrato Flexível Percentual'!$D$2:$D$745,'Contrato Flexível Prioridade'!G1050)+SUMIFS('Contrato Firme'!N$2:N$745,'Contrato Firme'!$C$2:$C$745,'Contrato Flexível Prioridade'!F1050,'Contrato Flexível Percentual'!$D$2:$D$745,'Contrato Flexível Prioridade'!G1050)+'Tela de entrada'!$O$13+'Tela de entrada'!$S$13</f>
        <v>16.31535824446194</v>
      </c>
      <c r="M1050" s="1">
        <f t="shared" si="107"/>
        <v>11.68464175553806</v>
      </c>
      <c r="N1050" s="1">
        <f>IF(D1050=1,'Tela de entrada'!$O$14-'Tela de entrada'!$O$13,'Tela de entrada'!$S$14-'Tela de entrada'!$S$13)</f>
        <v>10</v>
      </c>
      <c r="O1050" s="1">
        <f t="shared" si="108"/>
        <v>0</v>
      </c>
      <c r="P1050" s="1">
        <f t="shared" si="109"/>
        <v>0</v>
      </c>
      <c r="Q1050" s="1">
        <f>IF(D1050=1,'Tela de entrada'!$O$13+P1050,'Tela de entrada'!$S$13+P1050)</f>
        <v>0</v>
      </c>
    </row>
    <row r="1051" spans="1:17" x14ac:dyDescent="0.25">
      <c r="A1051" t="str">
        <f t="shared" si="104"/>
        <v>Contrato 2</v>
      </c>
      <c r="B1051" t="str">
        <f t="shared" si="105"/>
        <v>Contrato 2306</v>
      </c>
      <c r="C1051">
        <v>1</v>
      </c>
      <c r="D1051">
        <v>2</v>
      </c>
      <c r="E1051">
        <f>IF(AND(A1051='Tela de entrada'!$R$12,'Tela de entrada'!$S$15=1),1,IF(AND(A1051='Tela de entrada'!$R$12,'Tela de entrada'!$S$15="",'Tela de entrada'!$O$15=2),1,IF(AND('Tela de entrada'!$R$12='Contrato Flexível Prioridade'!A1051,'Tela de entrada'!$S$15="",'Tela de entrada'!$O$15=""),2,IF(AND(A1051='Tela de entrada'!$N$12,'Tela de entrada'!$O$15=1),1,IF(AND('Tela de entrada'!$N$12='Contrato Flexível Prioridade'!A1051,'Tela de entrada'!$O$15=2),2,IF(AND('Tela de entrada'!$N$12='Contrato Flexível Prioridade'!A1051,'Tela de entrada'!$O$15="",'Tela de entrada'!$S$15&lt;&gt;1),1,IF(AND('Tela de entrada'!$N$12='Contrato Flexível Prioridade'!A1051,'Tela de entrada'!$S$15=""),1,2)))))))</f>
        <v>2</v>
      </c>
      <c r="F1051">
        <v>1</v>
      </c>
      <c r="G1051">
        <v>306</v>
      </c>
      <c r="H1051">
        <v>1</v>
      </c>
      <c r="I1051" s="1">
        <f>INDEX('Tela de entrada'!$C$20:$C$763,MATCH(G1051,'Tela de entrada'!$B$20:$B$763,0),1)</f>
        <v>18</v>
      </c>
      <c r="J1051">
        <v>0</v>
      </c>
      <c r="K1051">
        <f t="shared" si="106"/>
        <v>18</v>
      </c>
      <c r="L1051" s="1">
        <f>SUMIFS('Contrato Flexível Percentual'!$R$2:$R$745,'Contrato Flexível Percentual'!$C$2:$C$745,'Contrato Flexível Prioridade'!F1051,'Contrato Flexível Percentual'!$D$2:$D$745,'Contrato Flexível Prioridade'!G1051)+SUMIFS('Contrato Firme'!N$2:N$745,'Contrato Firme'!$C$2:$C$745,'Contrato Flexível Prioridade'!F1051,'Contrato Flexível Percentual'!$D$2:$D$745,'Contrato Flexível Prioridade'!G1051)+'Tela de entrada'!$O$13+'Tela de entrada'!$S$13</f>
        <v>10.838292945465083</v>
      </c>
      <c r="M1051" s="1">
        <f t="shared" si="107"/>
        <v>7.1617070545349168</v>
      </c>
      <c r="N1051" s="1">
        <f>IF(D1051=1,'Tela de entrada'!$O$14-'Tela de entrada'!$O$13,'Tela de entrada'!$S$14-'Tela de entrada'!$S$13)</f>
        <v>10</v>
      </c>
      <c r="O1051" s="1">
        <f t="shared" si="108"/>
        <v>0</v>
      </c>
      <c r="P1051" s="1">
        <f t="shared" si="109"/>
        <v>0</v>
      </c>
      <c r="Q1051" s="1">
        <f>IF(D1051=1,'Tela de entrada'!$O$13+P1051,'Tela de entrada'!$S$13+P1051)</f>
        <v>0</v>
      </c>
    </row>
    <row r="1052" spans="1:17" x14ac:dyDescent="0.25">
      <c r="A1052" t="str">
        <f t="shared" si="104"/>
        <v>Contrato 2</v>
      </c>
      <c r="B1052" t="str">
        <f t="shared" si="105"/>
        <v>Contrato 2307</v>
      </c>
      <c r="C1052">
        <v>1</v>
      </c>
      <c r="D1052">
        <v>2</v>
      </c>
      <c r="E1052">
        <f>IF(AND(A1052='Tela de entrada'!$R$12,'Tela de entrada'!$S$15=1),1,IF(AND(A1052='Tela de entrada'!$R$12,'Tela de entrada'!$S$15="",'Tela de entrada'!$O$15=2),1,IF(AND('Tela de entrada'!$R$12='Contrato Flexível Prioridade'!A1052,'Tela de entrada'!$S$15="",'Tela de entrada'!$O$15=""),2,IF(AND(A1052='Tela de entrada'!$N$12,'Tela de entrada'!$O$15=1),1,IF(AND('Tela de entrada'!$N$12='Contrato Flexível Prioridade'!A1052,'Tela de entrada'!$O$15=2),2,IF(AND('Tela de entrada'!$N$12='Contrato Flexível Prioridade'!A1052,'Tela de entrada'!$O$15="",'Tela de entrada'!$S$15&lt;&gt;1),1,IF(AND('Tela de entrada'!$N$12='Contrato Flexível Prioridade'!A1052,'Tela de entrada'!$S$15=""),1,2)))))))</f>
        <v>2</v>
      </c>
      <c r="F1052">
        <v>1</v>
      </c>
      <c r="G1052">
        <v>307</v>
      </c>
      <c r="H1052">
        <v>1</v>
      </c>
      <c r="I1052" s="1">
        <f>INDEX('Tela de entrada'!$C$20:$C$763,MATCH(G1052,'Tela de entrada'!$B$20:$B$763,0),1)</f>
        <v>20</v>
      </c>
      <c r="J1052">
        <v>0</v>
      </c>
      <c r="K1052">
        <f t="shared" si="106"/>
        <v>20</v>
      </c>
      <c r="L1052" s="1">
        <f>SUMIFS('Contrato Flexível Percentual'!$R$2:$R$745,'Contrato Flexível Percentual'!$C$2:$C$745,'Contrato Flexível Prioridade'!F1052,'Contrato Flexível Percentual'!$D$2:$D$745,'Contrato Flexível Prioridade'!G1052)+SUMIFS('Contrato Firme'!N$2:N$745,'Contrato Firme'!$C$2:$C$745,'Contrato Flexível Prioridade'!F1052,'Contrato Flexível Percentual'!$D$2:$D$745,'Contrato Flexível Prioridade'!G1052)+'Tela de entrada'!$O$13+'Tela de entrada'!$S$13</f>
        <v>11.933706005264455</v>
      </c>
      <c r="M1052" s="1">
        <f t="shared" si="107"/>
        <v>8.0662939947355454</v>
      </c>
      <c r="N1052" s="1">
        <f>IF(D1052=1,'Tela de entrada'!$O$14-'Tela de entrada'!$O$13,'Tela de entrada'!$S$14-'Tela de entrada'!$S$13)</f>
        <v>10</v>
      </c>
      <c r="O1052" s="1">
        <f t="shared" si="108"/>
        <v>0</v>
      </c>
      <c r="P1052" s="1">
        <f t="shared" si="109"/>
        <v>0</v>
      </c>
      <c r="Q1052" s="1">
        <f>IF(D1052=1,'Tela de entrada'!$O$13+P1052,'Tela de entrada'!$S$13+P1052)</f>
        <v>0</v>
      </c>
    </row>
    <row r="1053" spans="1:17" x14ac:dyDescent="0.25">
      <c r="A1053" t="str">
        <f t="shared" si="104"/>
        <v>Contrato 2</v>
      </c>
      <c r="B1053" t="str">
        <f t="shared" si="105"/>
        <v>Contrato 2308</v>
      </c>
      <c r="C1053">
        <v>1</v>
      </c>
      <c r="D1053">
        <v>2</v>
      </c>
      <c r="E1053">
        <f>IF(AND(A1053='Tela de entrada'!$R$12,'Tela de entrada'!$S$15=1),1,IF(AND(A1053='Tela de entrada'!$R$12,'Tela de entrada'!$S$15="",'Tela de entrada'!$O$15=2),1,IF(AND('Tela de entrada'!$R$12='Contrato Flexível Prioridade'!A1053,'Tela de entrada'!$S$15="",'Tela de entrada'!$O$15=""),2,IF(AND(A1053='Tela de entrada'!$N$12,'Tela de entrada'!$O$15=1),1,IF(AND('Tela de entrada'!$N$12='Contrato Flexível Prioridade'!A1053,'Tela de entrada'!$O$15=2),2,IF(AND('Tela de entrada'!$N$12='Contrato Flexível Prioridade'!A1053,'Tela de entrada'!$O$15="",'Tela de entrada'!$S$15&lt;&gt;1),1,IF(AND('Tela de entrada'!$N$12='Contrato Flexível Prioridade'!A1053,'Tela de entrada'!$S$15=""),1,2)))))))</f>
        <v>2</v>
      </c>
      <c r="F1053">
        <v>1</v>
      </c>
      <c r="G1053">
        <v>308</v>
      </c>
      <c r="H1053">
        <v>1</v>
      </c>
      <c r="I1053" s="1">
        <f>INDEX('Tela de entrada'!$C$20:$C$763,MATCH(G1053,'Tela de entrada'!$B$20:$B$763,0),1)</f>
        <v>10</v>
      </c>
      <c r="J1053">
        <v>0</v>
      </c>
      <c r="K1053">
        <f t="shared" si="106"/>
        <v>10</v>
      </c>
      <c r="L1053" s="1">
        <f>SUMIFS('Contrato Flexível Percentual'!$R$2:$R$745,'Contrato Flexível Percentual'!$C$2:$C$745,'Contrato Flexível Prioridade'!F1053,'Contrato Flexível Percentual'!$D$2:$D$745,'Contrato Flexível Prioridade'!G1053)+SUMIFS('Contrato Firme'!N$2:N$745,'Contrato Firme'!$C$2:$C$745,'Contrato Flexível Prioridade'!F1053,'Contrato Flexível Percentual'!$D$2:$D$745,'Contrato Flexível Prioridade'!G1053)+'Tela de entrada'!$O$13+'Tela de entrada'!$S$13</f>
        <v>6.4566407062675992</v>
      </c>
      <c r="M1053" s="1">
        <f t="shared" si="107"/>
        <v>3.5433592937324008</v>
      </c>
      <c r="N1053" s="1">
        <f>IF(D1053=1,'Tela de entrada'!$O$14-'Tela de entrada'!$O$13,'Tela de entrada'!$S$14-'Tela de entrada'!$S$13)</f>
        <v>10</v>
      </c>
      <c r="O1053" s="1">
        <f t="shared" si="108"/>
        <v>0</v>
      </c>
      <c r="P1053" s="1">
        <f t="shared" si="109"/>
        <v>0</v>
      </c>
      <c r="Q1053" s="1">
        <f>IF(D1053=1,'Tela de entrada'!$O$13+P1053,'Tela de entrada'!$S$13+P1053)</f>
        <v>0</v>
      </c>
    </row>
    <row r="1054" spans="1:17" x14ac:dyDescent="0.25">
      <c r="A1054" t="str">
        <f t="shared" si="104"/>
        <v>Contrato 2</v>
      </c>
      <c r="B1054" t="str">
        <f t="shared" si="105"/>
        <v>Contrato 2309</v>
      </c>
      <c r="C1054">
        <v>1</v>
      </c>
      <c r="D1054">
        <v>2</v>
      </c>
      <c r="E1054">
        <f>IF(AND(A1054='Tela de entrada'!$R$12,'Tela de entrada'!$S$15=1),1,IF(AND(A1054='Tela de entrada'!$R$12,'Tela de entrada'!$S$15="",'Tela de entrada'!$O$15=2),1,IF(AND('Tela de entrada'!$R$12='Contrato Flexível Prioridade'!A1054,'Tela de entrada'!$S$15="",'Tela de entrada'!$O$15=""),2,IF(AND(A1054='Tela de entrada'!$N$12,'Tela de entrada'!$O$15=1),1,IF(AND('Tela de entrada'!$N$12='Contrato Flexível Prioridade'!A1054,'Tela de entrada'!$O$15=2),2,IF(AND('Tela de entrada'!$N$12='Contrato Flexível Prioridade'!A1054,'Tela de entrada'!$O$15="",'Tela de entrada'!$S$15&lt;&gt;1),1,IF(AND('Tela de entrada'!$N$12='Contrato Flexível Prioridade'!A1054,'Tela de entrada'!$S$15=""),1,2)))))))</f>
        <v>2</v>
      </c>
      <c r="F1054">
        <v>1</v>
      </c>
      <c r="G1054">
        <v>309</v>
      </c>
      <c r="H1054">
        <v>1</v>
      </c>
      <c r="I1054" s="1">
        <f>INDEX('Tela de entrada'!$C$20:$C$763,MATCH(G1054,'Tela de entrada'!$B$20:$B$763,0),1)</f>
        <v>14</v>
      </c>
      <c r="J1054">
        <v>0</v>
      </c>
      <c r="K1054">
        <f t="shared" si="106"/>
        <v>14</v>
      </c>
      <c r="L1054" s="1">
        <f>SUMIFS('Contrato Flexível Percentual'!$R$2:$R$745,'Contrato Flexível Percentual'!$C$2:$C$745,'Contrato Flexível Prioridade'!F1054,'Contrato Flexível Percentual'!$D$2:$D$745,'Contrato Flexível Prioridade'!G1054)+SUMIFS('Contrato Firme'!N$2:N$745,'Contrato Firme'!$C$2:$C$745,'Contrato Flexível Prioridade'!F1054,'Contrato Flexível Percentual'!$D$2:$D$745,'Contrato Flexível Prioridade'!G1054)+'Tela de entrada'!$O$13+'Tela de entrada'!$S$13</f>
        <v>8.6474668258663421</v>
      </c>
      <c r="M1054" s="1">
        <f t="shared" si="107"/>
        <v>5.3525331741336579</v>
      </c>
      <c r="N1054" s="1">
        <f>IF(D1054=1,'Tela de entrada'!$O$14-'Tela de entrada'!$O$13,'Tela de entrada'!$S$14-'Tela de entrada'!$S$13)</f>
        <v>10</v>
      </c>
      <c r="O1054" s="1">
        <f t="shared" si="108"/>
        <v>0</v>
      </c>
      <c r="P1054" s="1">
        <f t="shared" si="109"/>
        <v>0</v>
      </c>
      <c r="Q1054" s="1">
        <f>IF(D1054=1,'Tela de entrada'!$O$13+P1054,'Tela de entrada'!$S$13+P1054)</f>
        <v>0</v>
      </c>
    </row>
    <row r="1055" spans="1:17" x14ac:dyDescent="0.25">
      <c r="A1055" t="str">
        <f t="shared" si="104"/>
        <v>Contrato 2</v>
      </c>
      <c r="B1055" t="str">
        <f t="shared" si="105"/>
        <v>Contrato 2310</v>
      </c>
      <c r="C1055">
        <v>1</v>
      </c>
      <c r="D1055">
        <v>2</v>
      </c>
      <c r="E1055">
        <f>IF(AND(A1055='Tela de entrada'!$R$12,'Tela de entrada'!$S$15=1),1,IF(AND(A1055='Tela de entrada'!$R$12,'Tela de entrada'!$S$15="",'Tela de entrada'!$O$15=2),1,IF(AND('Tela de entrada'!$R$12='Contrato Flexível Prioridade'!A1055,'Tela de entrada'!$S$15="",'Tela de entrada'!$O$15=""),2,IF(AND(A1055='Tela de entrada'!$N$12,'Tela de entrada'!$O$15=1),1,IF(AND('Tela de entrada'!$N$12='Contrato Flexível Prioridade'!A1055,'Tela de entrada'!$O$15=2),2,IF(AND('Tela de entrada'!$N$12='Contrato Flexível Prioridade'!A1055,'Tela de entrada'!$O$15="",'Tela de entrada'!$S$15&lt;&gt;1),1,IF(AND('Tela de entrada'!$N$12='Contrato Flexível Prioridade'!A1055,'Tela de entrada'!$S$15=""),1,2)))))))</f>
        <v>2</v>
      </c>
      <c r="F1055">
        <v>1</v>
      </c>
      <c r="G1055">
        <v>310</v>
      </c>
      <c r="H1055">
        <v>1</v>
      </c>
      <c r="I1055" s="1">
        <f>INDEX('Tela de entrada'!$C$20:$C$763,MATCH(G1055,'Tela de entrada'!$B$20:$B$763,0),1)</f>
        <v>8</v>
      </c>
      <c r="J1055">
        <v>0</v>
      </c>
      <c r="K1055">
        <f t="shared" si="106"/>
        <v>8</v>
      </c>
      <c r="L1055" s="1">
        <f>SUMIFS('Contrato Flexível Percentual'!$R$2:$R$745,'Contrato Flexível Percentual'!$C$2:$C$745,'Contrato Flexível Prioridade'!F1055,'Contrato Flexível Percentual'!$D$2:$D$745,'Contrato Flexível Prioridade'!G1055)+SUMIFS('Contrato Firme'!N$2:N$745,'Contrato Firme'!$C$2:$C$745,'Contrato Flexível Prioridade'!F1055,'Contrato Flexível Percentual'!$D$2:$D$745,'Contrato Flexível Prioridade'!G1055)+'Tela de entrada'!$O$13+'Tela de entrada'!$S$13</f>
        <v>5.3836603258165949</v>
      </c>
      <c r="M1055" s="1">
        <f t="shared" si="107"/>
        <v>2.6163396741834051</v>
      </c>
      <c r="N1055" s="1">
        <f>IF(D1055=1,'Tela de entrada'!$O$14-'Tela de entrada'!$O$13,'Tela de entrada'!$S$14-'Tela de entrada'!$S$13)</f>
        <v>10</v>
      </c>
      <c r="O1055" s="1">
        <f t="shared" si="108"/>
        <v>0</v>
      </c>
      <c r="P1055" s="1">
        <f t="shared" si="109"/>
        <v>0</v>
      </c>
      <c r="Q1055" s="1">
        <f>IF(D1055=1,'Tela de entrada'!$O$13+P1055,'Tela de entrada'!$S$13+P1055)</f>
        <v>0</v>
      </c>
    </row>
    <row r="1056" spans="1:17" x14ac:dyDescent="0.25">
      <c r="A1056" t="str">
        <f t="shared" si="104"/>
        <v>Contrato 2</v>
      </c>
      <c r="B1056" t="str">
        <f t="shared" si="105"/>
        <v>Contrato 2311</v>
      </c>
      <c r="C1056">
        <v>1</v>
      </c>
      <c r="D1056">
        <v>2</v>
      </c>
      <c r="E1056">
        <f>IF(AND(A1056='Tela de entrada'!$R$12,'Tela de entrada'!$S$15=1),1,IF(AND(A1056='Tela de entrada'!$R$12,'Tela de entrada'!$S$15="",'Tela de entrada'!$O$15=2),1,IF(AND('Tela de entrada'!$R$12='Contrato Flexível Prioridade'!A1056,'Tela de entrada'!$S$15="",'Tela de entrada'!$O$15=""),2,IF(AND(A1056='Tela de entrada'!$N$12,'Tela de entrada'!$O$15=1),1,IF(AND('Tela de entrada'!$N$12='Contrato Flexível Prioridade'!A1056,'Tela de entrada'!$O$15=2),2,IF(AND('Tela de entrada'!$N$12='Contrato Flexível Prioridade'!A1056,'Tela de entrada'!$O$15="",'Tela de entrada'!$S$15&lt;&gt;1),1,IF(AND('Tela de entrada'!$N$12='Contrato Flexível Prioridade'!A1056,'Tela de entrada'!$S$15=""),1,2)))))))</f>
        <v>2</v>
      </c>
      <c r="F1056">
        <v>1</v>
      </c>
      <c r="G1056">
        <v>311</v>
      </c>
      <c r="H1056">
        <v>1</v>
      </c>
      <c r="I1056" s="1">
        <f>INDEX('Tela de entrada'!$C$20:$C$763,MATCH(G1056,'Tela de entrada'!$B$20:$B$763,0),1)</f>
        <v>46</v>
      </c>
      <c r="J1056">
        <v>0</v>
      </c>
      <c r="K1056">
        <f t="shared" si="106"/>
        <v>46</v>
      </c>
      <c r="L1056" s="1">
        <f>SUMIFS('Contrato Flexível Percentual'!$R$2:$R$745,'Contrato Flexível Percentual'!$C$2:$C$745,'Contrato Flexível Prioridade'!F1056,'Contrato Flexível Percentual'!$D$2:$D$745,'Contrato Flexível Prioridade'!G1056)+SUMIFS('Contrato Firme'!N$2:N$745,'Contrato Firme'!$C$2:$C$745,'Contrato Flexível Prioridade'!F1056,'Contrato Flexível Percentual'!$D$2:$D$745,'Contrato Flexível Prioridade'!G1056)+'Tela de entrada'!$O$13+'Tela de entrada'!$S$13</f>
        <v>24.2</v>
      </c>
      <c r="M1056" s="1">
        <f t="shared" si="107"/>
        <v>21.8</v>
      </c>
      <c r="N1056" s="1">
        <f>IF(D1056=1,'Tela de entrada'!$O$14-'Tela de entrada'!$O$13,'Tela de entrada'!$S$14-'Tela de entrada'!$S$13)</f>
        <v>10</v>
      </c>
      <c r="O1056" s="1">
        <f t="shared" si="108"/>
        <v>6.8000000000000007</v>
      </c>
      <c r="P1056" s="1">
        <f t="shared" si="109"/>
        <v>6.8000000000000007</v>
      </c>
      <c r="Q1056" s="1">
        <f>IF(D1056=1,'Tela de entrada'!$O$13+P1056,'Tela de entrada'!$S$13+P1056)</f>
        <v>6.8000000000000007</v>
      </c>
    </row>
    <row r="1057" spans="1:17" x14ac:dyDescent="0.25">
      <c r="A1057" t="str">
        <f t="shared" si="104"/>
        <v>Contrato 2</v>
      </c>
      <c r="B1057" t="str">
        <f t="shared" si="105"/>
        <v>Contrato 2312</v>
      </c>
      <c r="C1057">
        <v>1</v>
      </c>
      <c r="D1057">
        <v>2</v>
      </c>
      <c r="E1057">
        <f>IF(AND(A1057='Tela de entrada'!$R$12,'Tela de entrada'!$S$15=1),1,IF(AND(A1057='Tela de entrada'!$R$12,'Tela de entrada'!$S$15="",'Tela de entrada'!$O$15=2),1,IF(AND('Tela de entrada'!$R$12='Contrato Flexível Prioridade'!A1057,'Tela de entrada'!$S$15="",'Tela de entrada'!$O$15=""),2,IF(AND(A1057='Tela de entrada'!$N$12,'Tela de entrada'!$O$15=1),1,IF(AND('Tela de entrada'!$N$12='Contrato Flexível Prioridade'!A1057,'Tela de entrada'!$O$15=2),2,IF(AND('Tela de entrada'!$N$12='Contrato Flexível Prioridade'!A1057,'Tela de entrada'!$O$15="",'Tela de entrada'!$S$15&lt;&gt;1),1,IF(AND('Tela de entrada'!$N$12='Contrato Flexível Prioridade'!A1057,'Tela de entrada'!$S$15=""),1,2)))))))</f>
        <v>2</v>
      </c>
      <c r="F1057">
        <v>1</v>
      </c>
      <c r="G1057">
        <v>312</v>
      </c>
      <c r="H1057">
        <v>1</v>
      </c>
      <c r="I1057" s="1">
        <f>INDEX('Tela de entrada'!$C$20:$C$763,MATCH(G1057,'Tela de entrada'!$B$20:$B$763,0),1)</f>
        <v>36</v>
      </c>
      <c r="J1057">
        <v>0</v>
      </c>
      <c r="K1057">
        <f t="shared" si="106"/>
        <v>36</v>
      </c>
      <c r="L1057" s="1">
        <f>SUMIFS('Contrato Flexível Percentual'!$R$2:$R$745,'Contrato Flexível Percentual'!$C$2:$C$745,'Contrato Flexível Prioridade'!F1057,'Contrato Flexível Percentual'!$D$2:$D$745,'Contrato Flexível Prioridade'!G1057)+SUMIFS('Contrato Firme'!N$2:N$745,'Contrato Firme'!$C$2:$C$745,'Contrato Flexível Prioridade'!F1057,'Contrato Flexível Percentual'!$D$2:$D$745,'Contrato Flexível Prioridade'!G1057)+'Tela de entrada'!$O$13+'Tela de entrada'!$S$13</f>
        <v>20.697010483659422</v>
      </c>
      <c r="M1057" s="1">
        <f t="shared" si="107"/>
        <v>15.302989516340578</v>
      </c>
      <c r="N1057" s="1">
        <f>IF(D1057=1,'Tela de entrada'!$O$14-'Tela de entrada'!$O$13,'Tela de entrada'!$S$14-'Tela de entrada'!$S$13)</f>
        <v>10</v>
      </c>
      <c r="O1057" s="1">
        <f t="shared" si="108"/>
        <v>0.30298951634057758</v>
      </c>
      <c r="P1057" s="1">
        <f t="shared" si="109"/>
        <v>0.30298951634057758</v>
      </c>
      <c r="Q1057" s="1">
        <f>IF(D1057=1,'Tela de entrada'!$O$13+P1057,'Tela de entrada'!$S$13+P1057)</f>
        <v>0.30298951634057758</v>
      </c>
    </row>
    <row r="1058" spans="1:17" x14ac:dyDescent="0.25">
      <c r="A1058" t="str">
        <f t="shared" si="104"/>
        <v>Contrato 2</v>
      </c>
      <c r="B1058" t="str">
        <f t="shared" si="105"/>
        <v>Contrato 2313</v>
      </c>
      <c r="C1058">
        <v>1</v>
      </c>
      <c r="D1058">
        <v>2</v>
      </c>
      <c r="E1058">
        <f>IF(AND(A1058='Tela de entrada'!$R$12,'Tela de entrada'!$S$15=1),1,IF(AND(A1058='Tela de entrada'!$R$12,'Tela de entrada'!$S$15="",'Tela de entrada'!$O$15=2),1,IF(AND('Tela de entrada'!$R$12='Contrato Flexível Prioridade'!A1058,'Tela de entrada'!$S$15="",'Tela de entrada'!$O$15=""),2,IF(AND(A1058='Tela de entrada'!$N$12,'Tela de entrada'!$O$15=1),1,IF(AND('Tela de entrada'!$N$12='Contrato Flexível Prioridade'!A1058,'Tela de entrada'!$O$15=2),2,IF(AND('Tela de entrada'!$N$12='Contrato Flexível Prioridade'!A1058,'Tela de entrada'!$O$15="",'Tela de entrada'!$S$15&lt;&gt;1),1,IF(AND('Tela de entrada'!$N$12='Contrato Flexível Prioridade'!A1058,'Tela de entrada'!$S$15=""),1,2)))))))</f>
        <v>2</v>
      </c>
      <c r="F1058">
        <v>1</v>
      </c>
      <c r="G1058">
        <v>313</v>
      </c>
      <c r="H1058">
        <v>1</v>
      </c>
      <c r="I1058" s="1">
        <f>INDEX('Tela de entrada'!$C$20:$C$763,MATCH(G1058,'Tela de entrada'!$B$20:$B$763,0),1)</f>
        <v>29</v>
      </c>
      <c r="J1058">
        <v>0</v>
      </c>
      <c r="K1058">
        <f t="shared" si="106"/>
        <v>29</v>
      </c>
      <c r="L1058" s="1">
        <f>SUMIFS('Contrato Flexível Percentual'!$R$2:$R$745,'Contrato Flexível Percentual'!$C$2:$C$745,'Contrato Flexível Prioridade'!F1058,'Contrato Flexível Percentual'!$D$2:$D$745,'Contrato Flexível Prioridade'!G1058)+SUMIFS('Contrato Firme'!N$2:N$745,'Contrato Firme'!$C$2:$C$745,'Contrato Flexível Prioridade'!F1058,'Contrato Flexível Percentual'!$D$2:$D$745,'Contrato Flexível Prioridade'!G1058)+'Tela de entrada'!$O$13+'Tela de entrada'!$S$13</f>
        <v>16.863064774361622</v>
      </c>
      <c r="M1058" s="1">
        <f t="shared" si="107"/>
        <v>12.136935225638378</v>
      </c>
      <c r="N1058" s="1">
        <f>IF(D1058=1,'Tela de entrada'!$O$14-'Tela de entrada'!$O$13,'Tela de entrada'!$S$14-'Tela de entrada'!$S$13)</f>
        <v>10</v>
      </c>
      <c r="O1058" s="1">
        <f t="shared" si="108"/>
        <v>0</v>
      </c>
      <c r="P1058" s="1">
        <f t="shared" si="109"/>
        <v>0</v>
      </c>
      <c r="Q1058" s="1">
        <f>IF(D1058=1,'Tela de entrada'!$O$13+P1058,'Tela de entrada'!$S$13+P1058)</f>
        <v>0</v>
      </c>
    </row>
    <row r="1059" spans="1:17" x14ac:dyDescent="0.25">
      <c r="A1059" t="str">
        <f t="shared" si="104"/>
        <v>Contrato 2</v>
      </c>
      <c r="B1059" t="str">
        <f t="shared" si="105"/>
        <v>Contrato 2314</v>
      </c>
      <c r="C1059">
        <v>1</v>
      </c>
      <c r="D1059">
        <v>2</v>
      </c>
      <c r="E1059">
        <f>IF(AND(A1059='Tela de entrada'!$R$12,'Tela de entrada'!$S$15=1),1,IF(AND(A1059='Tela de entrada'!$R$12,'Tela de entrada'!$S$15="",'Tela de entrada'!$O$15=2),1,IF(AND('Tela de entrada'!$R$12='Contrato Flexível Prioridade'!A1059,'Tela de entrada'!$S$15="",'Tela de entrada'!$O$15=""),2,IF(AND(A1059='Tela de entrada'!$N$12,'Tela de entrada'!$O$15=1),1,IF(AND('Tela de entrada'!$N$12='Contrato Flexível Prioridade'!A1059,'Tela de entrada'!$O$15=2),2,IF(AND('Tela de entrada'!$N$12='Contrato Flexível Prioridade'!A1059,'Tela de entrada'!$O$15="",'Tela de entrada'!$S$15&lt;&gt;1),1,IF(AND('Tela de entrada'!$N$12='Contrato Flexível Prioridade'!A1059,'Tela de entrada'!$S$15=""),1,2)))))))</f>
        <v>2</v>
      </c>
      <c r="F1059">
        <v>1</v>
      </c>
      <c r="G1059">
        <v>314</v>
      </c>
      <c r="H1059">
        <v>1</v>
      </c>
      <c r="I1059" s="1">
        <f>INDEX('Tela de entrada'!$C$20:$C$763,MATCH(G1059,'Tela de entrada'!$B$20:$B$763,0),1)</f>
        <v>47</v>
      </c>
      <c r="J1059">
        <v>0</v>
      </c>
      <c r="K1059">
        <f t="shared" si="106"/>
        <v>47</v>
      </c>
      <c r="L1059" s="1">
        <f>SUMIFS('Contrato Flexível Percentual'!$R$2:$R$745,'Contrato Flexível Percentual'!$C$2:$C$745,'Contrato Flexível Prioridade'!F1059,'Contrato Flexível Percentual'!$D$2:$D$745,'Contrato Flexível Prioridade'!G1059)+SUMIFS('Contrato Firme'!N$2:N$745,'Contrato Firme'!$C$2:$C$745,'Contrato Flexível Prioridade'!F1059,'Contrato Flexível Percentual'!$D$2:$D$745,'Contrato Flexível Prioridade'!G1059)+'Tela de entrada'!$O$13+'Tela de entrada'!$S$13</f>
        <v>24.4</v>
      </c>
      <c r="M1059" s="1">
        <f t="shared" si="107"/>
        <v>22.6</v>
      </c>
      <c r="N1059" s="1">
        <f>IF(D1059=1,'Tela de entrada'!$O$14-'Tela de entrada'!$O$13,'Tela de entrada'!$S$14-'Tela de entrada'!$S$13)</f>
        <v>10</v>
      </c>
      <c r="O1059" s="1">
        <f t="shared" si="108"/>
        <v>7.6000000000000014</v>
      </c>
      <c r="P1059" s="1">
        <f t="shared" si="109"/>
        <v>7.6000000000000014</v>
      </c>
      <c r="Q1059" s="1">
        <f>IF(D1059=1,'Tela de entrada'!$O$13+P1059,'Tela de entrada'!$S$13+P1059)</f>
        <v>7.6000000000000014</v>
      </c>
    </row>
    <row r="1060" spans="1:17" x14ac:dyDescent="0.25">
      <c r="A1060" t="str">
        <f t="shared" si="104"/>
        <v>Contrato 2</v>
      </c>
      <c r="B1060" t="str">
        <f t="shared" si="105"/>
        <v>Contrato 2315</v>
      </c>
      <c r="C1060">
        <v>1</v>
      </c>
      <c r="D1060">
        <v>2</v>
      </c>
      <c r="E1060">
        <f>IF(AND(A1060='Tela de entrada'!$R$12,'Tela de entrada'!$S$15=1),1,IF(AND(A1060='Tela de entrada'!$R$12,'Tela de entrada'!$S$15="",'Tela de entrada'!$O$15=2),1,IF(AND('Tela de entrada'!$R$12='Contrato Flexível Prioridade'!A1060,'Tela de entrada'!$S$15="",'Tela de entrada'!$O$15=""),2,IF(AND(A1060='Tela de entrada'!$N$12,'Tela de entrada'!$O$15=1),1,IF(AND('Tela de entrada'!$N$12='Contrato Flexível Prioridade'!A1060,'Tela de entrada'!$O$15=2),2,IF(AND('Tela de entrada'!$N$12='Contrato Flexível Prioridade'!A1060,'Tela de entrada'!$O$15="",'Tela de entrada'!$S$15&lt;&gt;1),1,IF(AND('Tela de entrada'!$N$12='Contrato Flexível Prioridade'!A1060,'Tela de entrada'!$S$15=""),1,2)))))))</f>
        <v>2</v>
      </c>
      <c r="F1060">
        <v>1</v>
      </c>
      <c r="G1060">
        <v>315</v>
      </c>
      <c r="H1060">
        <v>1</v>
      </c>
      <c r="I1060" s="1">
        <f>INDEX('Tela de entrada'!$C$20:$C$763,MATCH(G1060,'Tela de entrada'!$B$20:$B$763,0),1)</f>
        <v>41</v>
      </c>
      <c r="J1060">
        <v>0</v>
      </c>
      <c r="K1060">
        <f t="shared" si="106"/>
        <v>41</v>
      </c>
      <c r="L1060" s="1">
        <f>SUMIFS('Contrato Flexível Percentual'!$R$2:$R$745,'Contrato Flexível Percentual'!$C$2:$C$745,'Contrato Flexível Prioridade'!F1060,'Contrato Flexível Percentual'!$D$2:$D$745,'Contrato Flexível Prioridade'!G1060)+SUMIFS('Contrato Firme'!N$2:N$745,'Contrato Firme'!$C$2:$C$745,'Contrato Flexível Prioridade'!F1060,'Contrato Flexível Percentual'!$D$2:$D$745,'Contrato Flexível Prioridade'!G1060)+'Tela de entrada'!$O$13+'Tela de entrada'!$S$13</f>
        <v>23.200000000000003</v>
      </c>
      <c r="M1060" s="1">
        <f t="shared" si="107"/>
        <v>17.799999999999997</v>
      </c>
      <c r="N1060" s="1">
        <f>IF(D1060=1,'Tela de entrada'!$O$14-'Tela de entrada'!$O$13,'Tela de entrada'!$S$14-'Tela de entrada'!$S$13)</f>
        <v>10</v>
      </c>
      <c r="O1060" s="1">
        <f t="shared" si="108"/>
        <v>2.7999999999999972</v>
      </c>
      <c r="P1060" s="1">
        <f t="shared" si="109"/>
        <v>2.7999999999999972</v>
      </c>
      <c r="Q1060" s="1">
        <f>IF(D1060=1,'Tela de entrada'!$O$13+P1060,'Tela de entrada'!$S$13+P1060)</f>
        <v>2.7999999999999972</v>
      </c>
    </row>
    <row r="1061" spans="1:17" x14ac:dyDescent="0.25">
      <c r="A1061" t="str">
        <f t="shared" si="104"/>
        <v>Contrato 2</v>
      </c>
      <c r="B1061" t="str">
        <f t="shared" si="105"/>
        <v>Contrato 2316</v>
      </c>
      <c r="C1061">
        <v>1</v>
      </c>
      <c r="D1061">
        <v>2</v>
      </c>
      <c r="E1061">
        <f>IF(AND(A1061='Tela de entrada'!$R$12,'Tela de entrada'!$S$15=1),1,IF(AND(A1061='Tela de entrada'!$R$12,'Tela de entrada'!$S$15="",'Tela de entrada'!$O$15=2),1,IF(AND('Tela de entrada'!$R$12='Contrato Flexível Prioridade'!A1061,'Tela de entrada'!$S$15="",'Tela de entrada'!$O$15=""),2,IF(AND(A1061='Tela de entrada'!$N$12,'Tela de entrada'!$O$15=1),1,IF(AND('Tela de entrada'!$N$12='Contrato Flexível Prioridade'!A1061,'Tela de entrada'!$O$15=2),2,IF(AND('Tela de entrada'!$N$12='Contrato Flexível Prioridade'!A1061,'Tela de entrada'!$O$15="",'Tela de entrada'!$S$15&lt;&gt;1),1,IF(AND('Tela de entrada'!$N$12='Contrato Flexível Prioridade'!A1061,'Tela de entrada'!$S$15=""),1,2)))))))</f>
        <v>2</v>
      </c>
      <c r="F1061">
        <v>1</v>
      </c>
      <c r="G1061">
        <v>316</v>
      </c>
      <c r="H1061">
        <v>1</v>
      </c>
      <c r="I1061" s="1">
        <f>INDEX('Tela de entrada'!$C$20:$C$763,MATCH(G1061,'Tela de entrada'!$B$20:$B$763,0),1)</f>
        <v>14</v>
      </c>
      <c r="J1061">
        <v>0</v>
      </c>
      <c r="K1061">
        <f t="shared" si="106"/>
        <v>14</v>
      </c>
      <c r="L1061" s="1">
        <f>SUMIFS('Contrato Flexível Percentual'!$R$2:$R$745,'Contrato Flexível Percentual'!$C$2:$C$745,'Contrato Flexível Prioridade'!F1061,'Contrato Flexível Percentual'!$D$2:$D$745,'Contrato Flexível Prioridade'!G1061)+SUMIFS('Contrato Firme'!N$2:N$745,'Contrato Firme'!$C$2:$C$745,'Contrato Flexível Prioridade'!F1061,'Contrato Flexível Percentual'!$D$2:$D$745,'Contrato Flexível Prioridade'!G1061)+'Tela de entrada'!$O$13+'Tela de entrada'!$S$13</f>
        <v>8.6474668258663421</v>
      </c>
      <c r="M1061" s="1">
        <f t="shared" si="107"/>
        <v>5.3525331741336579</v>
      </c>
      <c r="N1061" s="1">
        <f>IF(D1061=1,'Tela de entrada'!$O$14-'Tela de entrada'!$O$13,'Tela de entrada'!$S$14-'Tela de entrada'!$S$13)</f>
        <v>10</v>
      </c>
      <c r="O1061" s="1">
        <f t="shared" si="108"/>
        <v>0</v>
      </c>
      <c r="P1061" s="1">
        <f t="shared" si="109"/>
        <v>0</v>
      </c>
      <c r="Q1061" s="1">
        <f>IF(D1061=1,'Tela de entrada'!$O$13+P1061,'Tela de entrada'!$S$13+P1061)</f>
        <v>0</v>
      </c>
    </row>
    <row r="1062" spans="1:17" x14ac:dyDescent="0.25">
      <c r="A1062" t="str">
        <f t="shared" si="104"/>
        <v>Contrato 2</v>
      </c>
      <c r="B1062" t="str">
        <f t="shared" si="105"/>
        <v>Contrato 2317</v>
      </c>
      <c r="C1062">
        <v>1</v>
      </c>
      <c r="D1062">
        <v>2</v>
      </c>
      <c r="E1062">
        <f>IF(AND(A1062='Tela de entrada'!$R$12,'Tela de entrada'!$S$15=1),1,IF(AND(A1062='Tela de entrada'!$R$12,'Tela de entrada'!$S$15="",'Tela de entrada'!$O$15=2),1,IF(AND('Tela de entrada'!$R$12='Contrato Flexível Prioridade'!A1062,'Tela de entrada'!$S$15="",'Tela de entrada'!$O$15=""),2,IF(AND(A1062='Tela de entrada'!$N$12,'Tela de entrada'!$O$15=1),1,IF(AND('Tela de entrada'!$N$12='Contrato Flexível Prioridade'!A1062,'Tela de entrada'!$O$15=2),2,IF(AND('Tela de entrada'!$N$12='Contrato Flexível Prioridade'!A1062,'Tela de entrada'!$O$15="",'Tela de entrada'!$S$15&lt;&gt;1),1,IF(AND('Tela de entrada'!$N$12='Contrato Flexível Prioridade'!A1062,'Tela de entrada'!$S$15=""),1,2)))))))</f>
        <v>2</v>
      </c>
      <c r="F1062">
        <v>1</v>
      </c>
      <c r="G1062">
        <v>317</v>
      </c>
      <c r="H1062">
        <v>1</v>
      </c>
      <c r="I1062" s="1">
        <f>INDEX('Tela de entrada'!$C$20:$C$763,MATCH(G1062,'Tela de entrada'!$B$20:$B$763,0),1)</f>
        <v>13</v>
      </c>
      <c r="J1062">
        <v>0</v>
      </c>
      <c r="K1062">
        <f t="shared" si="106"/>
        <v>13</v>
      </c>
      <c r="L1062" s="1">
        <f>SUMIFS('Contrato Flexível Percentual'!$R$2:$R$745,'Contrato Flexível Percentual'!$C$2:$C$745,'Contrato Flexível Prioridade'!F1062,'Contrato Flexível Percentual'!$D$2:$D$745,'Contrato Flexível Prioridade'!G1062)+SUMIFS('Contrato Firme'!N$2:N$745,'Contrato Firme'!$C$2:$C$745,'Contrato Flexível Prioridade'!F1062,'Contrato Flexível Percentual'!$D$2:$D$745,'Contrato Flexível Prioridade'!G1062)+'Tela de entrada'!$O$13+'Tela de entrada'!$S$13</f>
        <v>8.0997602959666555</v>
      </c>
      <c r="M1062" s="1">
        <f t="shared" si="107"/>
        <v>4.9002397040333445</v>
      </c>
      <c r="N1062" s="1">
        <f>IF(D1062=1,'Tela de entrada'!$O$14-'Tela de entrada'!$O$13,'Tela de entrada'!$S$14-'Tela de entrada'!$S$13)</f>
        <v>10</v>
      </c>
      <c r="O1062" s="1">
        <f t="shared" si="108"/>
        <v>0</v>
      </c>
      <c r="P1062" s="1">
        <f t="shared" si="109"/>
        <v>0</v>
      </c>
      <c r="Q1062" s="1">
        <f>IF(D1062=1,'Tela de entrada'!$O$13+P1062,'Tela de entrada'!$S$13+P1062)</f>
        <v>0</v>
      </c>
    </row>
    <row r="1063" spans="1:17" x14ac:dyDescent="0.25">
      <c r="A1063" t="str">
        <f t="shared" si="104"/>
        <v>Contrato 2</v>
      </c>
      <c r="B1063" t="str">
        <f t="shared" si="105"/>
        <v>Contrato 2318</v>
      </c>
      <c r="C1063">
        <v>1</v>
      </c>
      <c r="D1063">
        <v>2</v>
      </c>
      <c r="E1063">
        <f>IF(AND(A1063='Tela de entrada'!$R$12,'Tela de entrada'!$S$15=1),1,IF(AND(A1063='Tela de entrada'!$R$12,'Tela de entrada'!$S$15="",'Tela de entrada'!$O$15=2),1,IF(AND('Tela de entrada'!$R$12='Contrato Flexível Prioridade'!A1063,'Tela de entrada'!$S$15="",'Tela de entrada'!$O$15=""),2,IF(AND(A1063='Tela de entrada'!$N$12,'Tela de entrada'!$O$15=1),1,IF(AND('Tela de entrada'!$N$12='Contrato Flexível Prioridade'!A1063,'Tela de entrada'!$O$15=2),2,IF(AND('Tela de entrada'!$N$12='Contrato Flexível Prioridade'!A1063,'Tela de entrada'!$O$15="",'Tela de entrada'!$S$15&lt;&gt;1),1,IF(AND('Tela de entrada'!$N$12='Contrato Flexível Prioridade'!A1063,'Tela de entrada'!$S$15=""),1,2)))))))</f>
        <v>2</v>
      </c>
      <c r="F1063">
        <v>1</v>
      </c>
      <c r="G1063">
        <v>318</v>
      </c>
      <c r="H1063">
        <v>1</v>
      </c>
      <c r="I1063" s="1">
        <f>INDEX('Tela de entrada'!$C$20:$C$763,MATCH(G1063,'Tela de entrada'!$B$20:$B$763,0),1)</f>
        <v>23</v>
      </c>
      <c r="J1063">
        <v>0</v>
      </c>
      <c r="K1063">
        <f t="shared" si="106"/>
        <v>23</v>
      </c>
      <c r="L1063" s="1">
        <f>SUMIFS('Contrato Flexível Percentual'!$R$2:$R$745,'Contrato Flexível Percentual'!$C$2:$C$745,'Contrato Flexível Prioridade'!F1063,'Contrato Flexível Percentual'!$D$2:$D$745,'Contrato Flexível Prioridade'!G1063)+SUMIFS('Contrato Firme'!N$2:N$745,'Contrato Firme'!$C$2:$C$745,'Contrato Flexível Prioridade'!F1063,'Contrato Flexível Percentual'!$D$2:$D$745,'Contrato Flexível Prioridade'!G1063)+'Tela de entrada'!$O$13+'Tela de entrada'!$S$13</f>
        <v>13.576825594963511</v>
      </c>
      <c r="M1063" s="1">
        <f t="shared" si="107"/>
        <v>9.4231744050364892</v>
      </c>
      <c r="N1063" s="1">
        <f>IF(D1063=1,'Tela de entrada'!$O$14-'Tela de entrada'!$O$13,'Tela de entrada'!$S$14-'Tela de entrada'!$S$13)</f>
        <v>10</v>
      </c>
      <c r="O1063" s="1">
        <f t="shared" si="108"/>
        <v>0</v>
      </c>
      <c r="P1063" s="1">
        <f t="shared" si="109"/>
        <v>0</v>
      </c>
      <c r="Q1063" s="1">
        <f>IF(D1063=1,'Tela de entrada'!$O$13+P1063,'Tela de entrada'!$S$13+P1063)</f>
        <v>0</v>
      </c>
    </row>
    <row r="1064" spans="1:17" x14ac:dyDescent="0.25">
      <c r="A1064" t="str">
        <f t="shared" si="104"/>
        <v>Contrato 2</v>
      </c>
      <c r="B1064" t="str">
        <f t="shared" si="105"/>
        <v>Contrato 2319</v>
      </c>
      <c r="C1064">
        <v>1</v>
      </c>
      <c r="D1064">
        <v>2</v>
      </c>
      <c r="E1064">
        <f>IF(AND(A1064='Tela de entrada'!$R$12,'Tela de entrada'!$S$15=1),1,IF(AND(A1064='Tela de entrada'!$R$12,'Tela de entrada'!$S$15="",'Tela de entrada'!$O$15=2),1,IF(AND('Tela de entrada'!$R$12='Contrato Flexível Prioridade'!A1064,'Tela de entrada'!$S$15="",'Tela de entrada'!$O$15=""),2,IF(AND(A1064='Tela de entrada'!$N$12,'Tela de entrada'!$O$15=1),1,IF(AND('Tela de entrada'!$N$12='Contrato Flexível Prioridade'!A1064,'Tela de entrada'!$O$15=2),2,IF(AND('Tela de entrada'!$N$12='Contrato Flexível Prioridade'!A1064,'Tela de entrada'!$O$15="",'Tela de entrada'!$S$15&lt;&gt;1),1,IF(AND('Tela de entrada'!$N$12='Contrato Flexível Prioridade'!A1064,'Tela de entrada'!$S$15=""),1,2)))))))</f>
        <v>2</v>
      </c>
      <c r="F1064">
        <v>1</v>
      </c>
      <c r="G1064">
        <v>319</v>
      </c>
      <c r="H1064">
        <v>1</v>
      </c>
      <c r="I1064" s="1">
        <f>INDEX('Tela de entrada'!$C$20:$C$763,MATCH(G1064,'Tela de entrada'!$B$20:$B$763,0),1)</f>
        <v>37</v>
      </c>
      <c r="J1064">
        <v>0</v>
      </c>
      <c r="K1064">
        <f t="shared" si="106"/>
        <v>37</v>
      </c>
      <c r="L1064" s="1">
        <f>SUMIFS('Contrato Flexível Percentual'!$R$2:$R$745,'Contrato Flexível Percentual'!$C$2:$C$745,'Contrato Flexível Prioridade'!F1064,'Contrato Flexível Percentual'!$D$2:$D$745,'Contrato Flexível Prioridade'!G1064)+SUMIFS('Contrato Firme'!N$2:N$745,'Contrato Firme'!$C$2:$C$745,'Contrato Flexível Prioridade'!F1064,'Contrato Flexível Percentual'!$D$2:$D$745,'Contrato Flexível Prioridade'!G1064)+'Tela de entrada'!$O$13+'Tela de entrada'!$S$13</f>
        <v>21.244717013559111</v>
      </c>
      <c r="M1064" s="1">
        <f t="shared" si="107"/>
        <v>15.755282986440889</v>
      </c>
      <c r="N1064" s="1">
        <f>IF(D1064=1,'Tela de entrada'!$O$14-'Tela de entrada'!$O$13,'Tela de entrada'!$S$14-'Tela de entrada'!$S$13)</f>
        <v>10</v>
      </c>
      <c r="O1064" s="1">
        <f t="shared" si="108"/>
        <v>0.7552829864408892</v>
      </c>
      <c r="P1064" s="1">
        <f t="shared" si="109"/>
        <v>0.7552829864408892</v>
      </c>
      <c r="Q1064" s="1">
        <f>IF(D1064=1,'Tela de entrada'!$O$13+P1064,'Tela de entrada'!$S$13+P1064)</f>
        <v>0.7552829864408892</v>
      </c>
    </row>
    <row r="1065" spans="1:17" x14ac:dyDescent="0.25">
      <c r="A1065" t="str">
        <f t="shared" si="104"/>
        <v>Contrato 2</v>
      </c>
      <c r="B1065" t="str">
        <f t="shared" si="105"/>
        <v>Contrato 2320</v>
      </c>
      <c r="C1065">
        <v>1</v>
      </c>
      <c r="D1065">
        <v>2</v>
      </c>
      <c r="E1065">
        <f>IF(AND(A1065='Tela de entrada'!$R$12,'Tela de entrada'!$S$15=1),1,IF(AND(A1065='Tela de entrada'!$R$12,'Tela de entrada'!$S$15="",'Tela de entrada'!$O$15=2),1,IF(AND('Tela de entrada'!$R$12='Contrato Flexível Prioridade'!A1065,'Tela de entrada'!$S$15="",'Tela de entrada'!$O$15=""),2,IF(AND(A1065='Tela de entrada'!$N$12,'Tela de entrada'!$O$15=1),1,IF(AND('Tela de entrada'!$N$12='Contrato Flexível Prioridade'!A1065,'Tela de entrada'!$O$15=2),2,IF(AND('Tela de entrada'!$N$12='Contrato Flexível Prioridade'!A1065,'Tela de entrada'!$O$15="",'Tela de entrada'!$S$15&lt;&gt;1),1,IF(AND('Tela de entrada'!$N$12='Contrato Flexível Prioridade'!A1065,'Tela de entrada'!$S$15=""),1,2)))))))</f>
        <v>2</v>
      </c>
      <c r="F1065">
        <v>1</v>
      </c>
      <c r="G1065">
        <v>320</v>
      </c>
      <c r="H1065">
        <v>1</v>
      </c>
      <c r="I1065" s="1">
        <f>INDEX('Tela de entrada'!$C$20:$C$763,MATCH(G1065,'Tela de entrada'!$B$20:$B$763,0),1)</f>
        <v>34</v>
      </c>
      <c r="J1065">
        <v>0</v>
      </c>
      <c r="K1065">
        <f t="shared" si="106"/>
        <v>34</v>
      </c>
      <c r="L1065" s="1">
        <f>SUMIFS('Contrato Flexível Percentual'!$R$2:$R$745,'Contrato Flexível Percentual'!$C$2:$C$745,'Contrato Flexível Prioridade'!F1065,'Contrato Flexível Percentual'!$D$2:$D$745,'Contrato Flexível Prioridade'!G1065)+SUMIFS('Contrato Firme'!N$2:N$745,'Contrato Firme'!$C$2:$C$745,'Contrato Flexível Prioridade'!F1065,'Contrato Flexível Percentual'!$D$2:$D$745,'Contrato Flexível Prioridade'!G1065)+'Tela de entrada'!$O$13+'Tela de entrada'!$S$13</f>
        <v>19.601597423860053</v>
      </c>
      <c r="M1065" s="1">
        <f t="shared" si="107"/>
        <v>14.398402576139947</v>
      </c>
      <c r="N1065" s="1">
        <f>IF(D1065=1,'Tela de entrada'!$O$14-'Tela de entrada'!$O$13,'Tela de entrada'!$S$14-'Tela de entrada'!$S$13)</f>
        <v>10</v>
      </c>
      <c r="O1065" s="1">
        <f t="shared" si="108"/>
        <v>0</v>
      </c>
      <c r="P1065" s="1">
        <f t="shared" si="109"/>
        <v>0</v>
      </c>
      <c r="Q1065" s="1">
        <f>IF(D1065=1,'Tela de entrada'!$O$13+P1065,'Tela de entrada'!$S$13+P1065)</f>
        <v>0</v>
      </c>
    </row>
    <row r="1066" spans="1:17" x14ac:dyDescent="0.25">
      <c r="A1066" t="str">
        <f t="shared" si="104"/>
        <v>Contrato 2</v>
      </c>
      <c r="B1066" t="str">
        <f t="shared" si="105"/>
        <v>Contrato 2321</v>
      </c>
      <c r="C1066">
        <v>1</v>
      </c>
      <c r="D1066">
        <v>2</v>
      </c>
      <c r="E1066">
        <f>IF(AND(A1066='Tela de entrada'!$R$12,'Tela de entrada'!$S$15=1),1,IF(AND(A1066='Tela de entrada'!$R$12,'Tela de entrada'!$S$15="",'Tela de entrada'!$O$15=2),1,IF(AND('Tela de entrada'!$R$12='Contrato Flexível Prioridade'!A1066,'Tela de entrada'!$S$15="",'Tela de entrada'!$O$15=""),2,IF(AND(A1066='Tela de entrada'!$N$12,'Tela de entrada'!$O$15=1),1,IF(AND('Tela de entrada'!$N$12='Contrato Flexível Prioridade'!A1066,'Tela de entrada'!$O$15=2),2,IF(AND('Tela de entrada'!$N$12='Contrato Flexível Prioridade'!A1066,'Tela de entrada'!$O$15="",'Tela de entrada'!$S$15&lt;&gt;1),1,IF(AND('Tela de entrada'!$N$12='Contrato Flexível Prioridade'!A1066,'Tela de entrada'!$S$15=""),1,2)))))))</f>
        <v>2</v>
      </c>
      <c r="F1066">
        <v>1</v>
      </c>
      <c r="G1066">
        <v>321</v>
      </c>
      <c r="H1066">
        <v>1</v>
      </c>
      <c r="I1066" s="1">
        <f>INDEX('Tela de entrada'!$C$20:$C$763,MATCH(G1066,'Tela de entrada'!$B$20:$B$763,0),1)</f>
        <v>39</v>
      </c>
      <c r="J1066">
        <v>0</v>
      </c>
      <c r="K1066">
        <f t="shared" si="106"/>
        <v>39</v>
      </c>
      <c r="L1066" s="1">
        <f>SUMIFS('Contrato Flexível Percentual'!$R$2:$R$745,'Contrato Flexível Percentual'!$C$2:$C$745,'Contrato Flexível Prioridade'!F1066,'Contrato Flexível Percentual'!$D$2:$D$745,'Contrato Flexível Prioridade'!G1066)+SUMIFS('Contrato Firme'!N$2:N$745,'Contrato Firme'!$C$2:$C$745,'Contrato Flexível Prioridade'!F1066,'Contrato Flexível Percentual'!$D$2:$D$745,'Contrato Flexível Prioridade'!G1066)+'Tela de entrada'!$O$13+'Tela de entrada'!$S$13</f>
        <v>22.34013007335848</v>
      </c>
      <c r="M1066" s="1">
        <f t="shared" si="107"/>
        <v>16.65986992664152</v>
      </c>
      <c r="N1066" s="1">
        <f>IF(D1066=1,'Tela de entrada'!$O$14-'Tela de entrada'!$O$13,'Tela de entrada'!$S$14-'Tela de entrada'!$S$13)</f>
        <v>10</v>
      </c>
      <c r="O1066" s="1">
        <f t="shared" si="108"/>
        <v>1.6598699266415196</v>
      </c>
      <c r="P1066" s="1">
        <f t="shared" si="109"/>
        <v>1.6598699266415196</v>
      </c>
      <c r="Q1066" s="1">
        <f>IF(D1066=1,'Tela de entrada'!$O$13+P1066,'Tela de entrada'!$S$13+P1066)</f>
        <v>1.6598699266415196</v>
      </c>
    </row>
    <row r="1067" spans="1:17" x14ac:dyDescent="0.25">
      <c r="A1067" t="str">
        <f t="shared" si="104"/>
        <v>Contrato 2</v>
      </c>
      <c r="B1067" t="str">
        <f t="shared" si="105"/>
        <v>Contrato 2322</v>
      </c>
      <c r="C1067">
        <v>1</v>
      </c>
      <c r="D1067">
        <v>2</v>
      </c>
      <c r="E1067">
        <f>IF(AND(A1067='Tela de entrada'!$R$12,'Tela de entrada'!$S$15=1),1,IF(AND(A1067='Tela de entrada'!$R$12,'Tela de entrada'!$S$15="",'Tela de entrada'!$O$15=2),1,IF(AND('Tela de entrada'!$R$12='Contrato Flexível Prioridade'!A1067,'Tela de entrada'!$S$15="",'Tela de entrada'!$O$15=""),2,IF(AND(A1067='Tela de entrada'!$N$12,'Tela de entrada'!$O$15=1),1,IF(AND('Tela de entrada'!$N$12='Contrato Flexível Prioridade'!A1067,'Tela de entrada'!$O$15=2),2,IF(AND('Tela de entrada'!$N$12='Contrato Flexível Prioridade'!A1067,'Tela de entrada'!$O$15="",'Tela de entrada'!$S$15&lt;&gt;1),1,IF(AND('Tela de entrada'!$N$12='Contrato Flexível Prioridade'!A1067,'Tela de entrada'!$S$15=""),1,2)))))))</f>
        <v>2</v>
      </c>
      <c r="F1067">
        <v>1</v>
      </c>
      <c r="G1067">
        <v>322</v>
      </c>
      <c r="H1067">
        <v>1</v>
      </c>
      <c r="I1067" s="1">
        <f>INDEX('Tela de entrada'!$C$20:$C$763,MATCH(G1067,'Tela de entrada'!$B$20:$B$763,0),1)</f>
        <v>42</v>
      </c>
      <c r="J1067">
        <v>0</v>
      </c>
      <c r="K1067">
        <f t="shared" si="106"/>
        <v>42</v>
      </c>
      <c r="L1067" s="1">
        <f>SUMIFS('Contrato Flexível Percentual'!$R$2:$R$745,'Contrato Flexível Percentual'!$C$2:$C$745,'Contrato Flexível Prioridade'!F1067,'Contrato Flexível Percentual'!$D$2:$D$745,'Contrato Flexível Prioridade'!G1067)+SUMIFS('Contrato Firme'!N$2:N$745,'Contrato Firme'!$C$2:$C$745,'Contrato Flexível Prioridade'!F1067,'Contrato Flexível Percentual'!$D$2:$D$745,'Contrato Flexível Prioridade'!G1067)+'Tela de entrada'!$O$13+'Tela de entrada'!$S$13</f>
        <v>23.4</v>
      </c>
      <c r="M1067" s="1">
        <f t="shared" si="107"/>
        <v>18.600000000000001</v>
      </c>
      <c r="N1067" s="1">
        <f>IF(D1067=1,'Tela de entrada'!$O$14-'Tela de entrada'!$O$13,'Tela de entrada'!$S$14-'Tela de entrada'!$S$13)</f>
        <v>10</v>
      </c>
      <c r="O1067" s="1">
        <f t="shared" si="108"/>
        <v>3.6000000000000014</v>
      </c>
      <c r="P1067" s="1">
        <f t="shared" si="109"/>
        <v>3.6000000000000014</v>
      </c>
      <c r="Q1067" s="1">
        <f>IF(D1067=1,'Tela de entrada'!$O$13+P1067,'Tela de entrada'!$S$13+P1067)</f>
        <v>3.6000000000000014</v>
      </c>
    </row>
    <row r="1068" spans="1:17" x14ac:dyDescent="0.25">
      <c r="A1068" t="str">
        <f t="shared" si="104"/>
        <v>Contrato 2</v>
      </c>
      <c r="B1068" t="str">
        <f t="shared" si="105"/>
        <v>Contrato 2323</v>
      </c>
      <c r="C1068">
        <v>1</v>
      </c>
      <c r="D1068">
        <v>2</v>
      </c>
      <c r="E1068">
        <f>IF(AND(A1068='Tela de entrada'!$R$12,'Tela de entrada'!$S$15=1),1,IF(AND(A1068='Tela de entrada'!$R$12,'Tela de entrada'!$S$15="",'Tela de entrada'!$O$15=2),1,IF(AND('Tela de entrada'!$R$12='Contrato Flexível Prioridade'!A1068,'Tela de entrada'!$S$15="",'Tela de entrada'!$O$15=""),2,IF(AND(A1068='Tela de entrada'!$N$12,'Tela de entrada'!$O$15=1),1,IF(AND('Tela de entrada'!$N$12='Contrato Flexível Prioridade'!A1068,'Tela de entrada'!$O$15=2),2,IF(AND('Tela de entrada'!$N$12='Contrato Flexível Prioridade'!A1068,'Tela de entrada'!$O$15="",'Tela de entrada'!$S$15&lt;&gt;1),1,IF(AND('Tela de entrada'!$N$12='Contrato Flexível Prioridade'!A1068,'Tela de entrada'!$S$15=""),1,2)))))))</f>
        <v>2</v>
      </c>
      <c r="F1068">
        <v>1</v>
      </c>
      <c r="G1068">
        <v>323</v>
      </c>
      <c r="H1068">
        <v>1</v>
      </c>
      <c r="I1068" s="1">
        <f>INDEX('Tela de entrada'!$C$20:$C$763,MATCH(G1068,'Tela de entrada'!$B$20:$B$763,0),1)</f>
        <v>21</v>
      </c>
      <c r="J1068">
        <v>0</v>
      </c>
      <c r="K1068">
        <f t="shared" si="106"/>
        <v>21</v>
      </c>
      <c r="L1068" s="1">
        <f>SUMIFS('Contrato Flexível Percentual'!$R$2:$R$745,'Contrato Flexível Percentual'!$C$2:$C$745,'Contrato Flexível Prioridade'!F1068,'Contrato Flexível Percentual'!$D$2:$D$745,'Contrato Flexível Prioridade'!G1068)+SUMIFS('Contrato Firme'!N$2:N$745,'Contrato Firme'!$C$2:$C$745,'Contrato Flexível Prioridade'!F1068,'Contrato Flexível Percentual'!$D$2:$D$745,'Contrato Flexível Prioridade'!G1068)+'Tela de entrada'!$O$13+'Tela de entrada'!$S$13</f>
        <v>12.481412535164139</v>
      </c>
      <c r="M1068" s="1">
        <f t="shared" si="107"/>
        <v>8.5185874648358606</v>
      </c>
      <c r="N1068" s="1">
        <f>IF(D1068=1,'Tela de entrada'!$O$14-'Tela de entrada'!$O$13,'Tela de entrada'!$S$14-'Tela de entrada'!$S$13)</f>
        <v>10</v>
      </c>
      <c r="O1068" s="1">
        <f t="shared" si="108"/>
        <v>0</v>
      </c>
      <c r="P1068" s="1">
        <f t="shared" si="109"/>
        <v>0</v>
      </c>
      <c r="Q1068" s="1">
        <f>IF(D1068=1,'Tela de entrada'!$O$13+P1068,'Tela de entrada'!$S$13+P1068)</f>
        <v>0</v>
      </c>
    </row>
    <row r="1069" spans="1:17" x14ac:dyDescent="0.25">
      <c r="A1069" t="str">
        <f t="shared" si="104"/>
        <v>Contrato 2</v>
      </c>
      <c r="B1069" t="str">
        <f t="shared" si="105"/>
        <v>Contrato 2324</v>
      </c>
      <c r="C1069">
        <v>1</v>
      </c>
      <c r="D1069">
        <v>2</v>
      </c>
      <c r="E1069">
        <f>IF(AND(A1069='Tela de entrada'!$R$12,'Tela de entrada'!$S$15=1),1,IF(AND(A1069='Tela de entrada'!$R$12,'Tela de entrada'!$S$15="",'Tela de entrada'!$O$15=2),1,IF(AND('Tela de entrada'!$R$12='Contrato Flexível Prioridade'!A1069,'Tela de entrada'!$S$15="",'Tela de entrada'!$O$15=""),2,IF(AND(A1069='Tela de entrada'!$N$12,'Tela de entrada'!$O$15=1),1,IF(AND('Tela de entrada'!$N$12='Contrato Flexível Prioridade'!A1069,'Tela de entrada'!$O$15=2),2,IF(AND('Tela de entrada'!$N$12='Contrato Flexível Prioridade'!A1069,'Tela de entrada'!$O$15="",'Tela de entrada'!$S$15&lt;&gt;1),1,IF(AND('Tela de entrada'!$N$12='Contrato Flexível Prioridade'!A1069,'Tela de entrada'!$S$15=""),1,2)))))))</f>
        <v>2</v>
      </c>
      <c r="F1069">
        <v>1</v>
      </c>
      <c r="G1069">
        <v>324</v>
      </c>
      <c r="H1069">
        <v>1</v>
      </c>
      <c r="I1069" s="1">
        <f>INDEX('Tela de entrada'!$C$20:$C$763,MATCH(G1069,'Tela de entrada'!$B$20:$B$763,0),1)</f>
        <v>34</v>
      </c>
      <c r="J1069">
        <v>0</v>
      </c>
      <c r="K1069">
        <f t="shared" si="106"/>
        <v>34</v>
      </c>
      <c r="L1069" s="1">
        <f>SUMIFS('Contrato Flexível Percentual'!$R$2:$R$745,'Contrato Flexível Percentual'!$C$2:$C$745,'Contrato Flexível Prioridade'!F1069,'Contrato Flexível Percentual'!$D$2:$D$745,'Contrato Flexível Prioridade'!G1069)+SUMIFS('Contrato Firme'!N$2:N$745,'Contrato Firme'!$C$2:$C$745,'Contrato Flexível Prioridade'!F1069,'Contrato Flexível Percentual'!$D$2:$D$745,'Contrato Flexível Prioridade'!G1069)+'Tela de entrada'!$O$13+'Tela de entrada'!$S$13</f>
        <v>19.601597423860053</v>
      </c>
      <c r="M1069" s="1">
        <f t="shared" si="107"/>
        <v>14.398402576139947</v>
      </c>
      <c r="N1069" s="1">
        <f>IF(D1069=1,'Tela de entrada'!$O$14-'Tela de entrada'!$O$13,'Tela de entrada'!$S$14-'Tela de entrada'!$S$13)</f>
        <v>10</v>
      </c>
      <c r="O1069" s="1">
        <f t="shared" si="108"/>
        <v>0</v>
      </c>
      <c r="P1069" s="1">
        <f t="shared" si="109"/>
        <v>0</v>
      </c>
      <c r="Q1069" s="1">
        <f>IF(D1069=1,'Tela de entrada'!$O$13+P1069,'Tela de entrada'!$S$13+P1069)</f>
        <v>0</v>
      </c>
    </row>
    <row r="1070" spans="1:17" x14ac:dyDescent="0.25">
      <c r="A1070" t="str">
        <f t="shared" si="104"/>
        <v>Contrato 2</v>
      </c>
      <c r="B1070" t="str">
        <f t="shared" si="105"/>
        <v>Contrato 2325</v>
      </c>
      <c r="C1070">
        <v>1</v>
      </c>
      <c r="D1070">
        <v>2</v>
      </c>
      <c r="E1070">
        <f>IF(AND(A1070='Tela de entrada'!$R$12,'Tela de entrada'!$S$15=1),1,IF(AND(A1070='Tela de entrada'!$R$12,'Tela de entrada'!$S$15="",'Tela de entrada'!$O$15=2),1,IF(AND('Tela de entrada'!$R$12='Contrato Flexível Prioridade'!A1070,'Tela de entrada'!$S$15="",'Tela de entrada'!$O$15=""),2,IF(AND(A1070='Tela de entrada'!$N$12,'Tela de entrada'!$O$15=1),1,IF(AND('Tela de entrada'!$N$12='Contrato Flexível Prioridade'!A1070,'Tela de entrada'!$O$15=2),2,IF(AND('Tela de entrada'!$N$12='Contrato Flexível Prioridade'!A1070,'Tela de entrada'!$O$15="",'Tela de entrada'!$S$15&lt;&gt;1),1,IF(AND('Tela de entrada'!$N$12='Contrato Flexível Prioridade'!A1070,'Tela de entrada'!$S$15=""),1,2)))))))</f>
        <v>2</v>
      </c>
      <c r="F1070">
        <v>1</v>
      </c>
      <c r="G1070">
        <v>325</v>
      </c>
      <c r="H1070">
        <v>1</v>
      </c>
      <c r="I1070" s="1">
        <f>INDEX('Tela de entrada'!$C$20:$C$763,MATCH(G1070,'Tela de entrada'!$B$20:$B$763,0),1)</f>
        <v>8</v>
      </c>
      <c r="J1070">
        <v>0</v>
      </c>
      <c r="K1070">
        <f t="shared" si="106"/>
        <v>8</v>
      </c>
      <c r="L1070" s="1">
        <f>SUMIFS('Contrato Flexível Percentual'!$R$2:$R$745,'Contrato Flexível Percentual'!$C$2:$C$745,'Contrato Flexível Prioridade'!F1070,'Contrato Flexível Percentual'!$D$2:$D$745,'Contrato Flexível Prioridade'!G1070)+SUMIFS('Contrato Firme'!N$2:N$745,'Contrato Firme'!$C$2:$C$745,'Contrato Flexível Prioridade'!F1070,'Contrato Flexível Percentual'!$D$2:$D$745,'Contrato Flexível Prioridade'!G1070)+'Tela de entrada'!$O$13+'Tela de entrada'!$S$13</f>
        <v>5.3836603258165949</v>
      </c>
      <c r="M1070" s="1">
        <f t="shared" si="107"/>
        <v>2.6163396741834051</v>
      </c>
      <c r="N1070" s="1">
        <f>IF(D1070=1,'Tela de entrada'!$O$14-'Tela de entrada'!$O$13,'Tela de entrada'!$S$14-'Tela de entrada'!$S$13)</f>
        <v>10</v>
      </c>
      <c r="O1070" s="1">
        <f t="shared" si="108"/>
        <v>0</v>
      </c>
      <c r="P1070" s="1">
        <f t="shared" si="109"/>
        <v>0</v>
      </c>
      <c r="Q1070" s="1">
        <f>IF(D1070=1,'Tela de entrada'!$O$13+P1070,'Tela de entrada'!$S$13+P1070)</f>
        <v>0</v>
      </c>
    </row>
    <row r="1071" spans="1:17" x14ac:dyDescent="0.25">
      <c r="A1071" t="str">
        <f t="shared" si="104"/>
        <v>Contrato 2</v>
      </c>
      <c r="B1071" t="str">
        <f t="shared" si="105"/>
        <v>Contrato 2326</v>
      </c>
      <c r="C1071">
        <v>1</v>
      </c>
      <c r="D1071">
        <v>2</v>
      </c>
      <c r="E1071">
        <f>IF(AND(A1071='Tela de entrada'!$R$12,'Tela de entrada'!$S$15=1),1,IF(AND(A1071='Tela de entrada'!$R$12,'Tela de entrada'!$S$15="",'Tela de entrada'!$O$15=2),1,IF(AND('Tela de entrada'!$R$12='Contrato Flexível Prioridade'!A1071,'Tela de entrada'!$S$15="",'Tela de entrada'!$O$15=""),2,IF(AND(A1071='Tela de entrada'!$N$12,'Tela de entrada'!$O$15=1),1,IF(AND('Tela de entrada'!$N$12='Contrato Flexível Prioridade'!A1071,'Tela de entrada'!$O$15=2),2,IF(AND('Tela de entrada'!$N$12='Contrato Flexível Prioridade'!A1071,'Tela de entrada'!$O$15="",'Tela de entrada'!$S$15&lt;&gt;1),1,IF(AND('Tela de entrada'!$N$12='Contrato Flexível Prioridade'!A1071,'Tela de entrada'!$S$15=""),1,2)))))))</f>
        <v>2</v>
      </c>
      <c r="F1071">
        <v>1</v>
      </c>
      <c r="G1071">
        <v>326</v>
      </c>
      <c r="H1071">
        <v>1</v>
      </c>
      <c r="I1071" s="1">
        <f>INDEX('Tela de entrada'!$C$20:$C$763,MATCH(G1071,'Tela de entrada'!$B$20:$B$763,0),1)</f>
        <v>48</v>
      </c>
      <c r="J1071">
        <v>0</v>
      </c>
      <c r="K1071">
        <f t="shared" si="106"/>
        <v>48</v>
      </c>
      <c r="L1071" s="1">
        <f>SUMIFS('Contrato Flexível Percentual'!$R$2:$R$745,'Contrato Flexível Percentual'!$C$2:$C$745,'Contrato Flexível Prioridade'!F1071,'Contrato Flexível Percentual'!$D$2:$D$745,'Contrato Flexível Prioridade'!G1071)+SUMIFS('Contrato Firme'!N$2:N$745,'Contrato Firme'!$C$2:$C$745,'Contrato Flexível Prioridade'!F1071,'Contrato Flexível Percentual'!$D$2:$D$745,'Contrato Flexível Prioridade'!G1071)+'Tela de entrada'!$O$13+'Tela de entrada'!$S$13</f>
        <v>24.6</v>
      </c>
      <c r="M1071" s="1">
        <f t="shared" si="107"/>
        <v>23.4</v>
      </c>
      <c r="N1071" s="1">
        <f>IF(D1071=1,'Tela de entrada'!$O$14-'Tela de entrada'!$O$13,'Tela de entrada'!$S$14-'Tela de entrada'!$S$13)</f>
        <v>10</v>
      </c>
      <c r="O1071" s="1">
        <f t="shared" si="108"/>
        <v>8.3999999999999986</v>
      </c>
      <c r="P1071" s="1">
        <f t="shared" si="109"/>
        <v>8.3999999999999986</v>
      </c>
      <c r="Q1071" s="1">
        <f>IF(D1071=1,'Tela de entrada'!$O$13+P1071,'Tela de entrada'!$S$13+P1071)</f>
        <v>8.3999999999999986</v>
      </c>
    </row>
    <row r="1072" spans="1:17" x14ac:dyDescent="0.25">
      <c r="A1072" t="str">
        <f t="shared" si="104"/>
        <v>Contrato 2</v>
      </c>
      <c r="B1072" t="str">
        <f t="shared" si="105"/>
        <v>Contrato 2327</v>
      </c>
      <c r="C1072">
        <v>1</v>
      </c>
      <c r="D1072">
        <v>2</v>
      </c>
      <c r="E1072">
        <f>IF(AND(A1072='Tela de entrada'!$R$12,'Tela de entrada'!$S$15=1),1,IF(AND(A1072='Tela de entrada'!$R$12,'Tela de entrada'!$S$15="",'Tela de entrada'!$O$15=2),1,IF(AND('Tela de entrada'!$R$12='Contrato Flexível Prioridade'!A1072,'Tela de entrada'!$S$15="",'Tela de entrada'!$O$15=""),2,IF(AND(A1072='Tela de entrada'!$N$12,'Tela de entrada'!$O$15=1),1,IF(AND('Tela de entrada'!$N$12='Contrato Flexível Prioridade'!A1072,'Tela de entrada'!$O$15=2),2,IF(AND('Tela de entrada'!$N$12='Contrato Flexível Prioridade'!A1072,'Tela de entrada'!$O$15="",'Tela de entrada'!$S$15&lt;&gt;1),1,IF(AND('Tela de entrada'!$N$12='Contrato Flexível Prioridade'!A1072,'Tela de entrada'!$S$15=""),1,2)))))))</f>
        <v>2</v>
      </c>
      <c r="F1072">
        <v>1</v>
      </c>
      <c r="G1072">
        <v>327</v>
      </c>
      <c r="H1072">
        <v>1</v>
      </c>
      <c r="I1072" s="1">
        <f>INDEX('Tela de entrada'!$C$20:$C$763,MATCH(G1072,'Tela de entrada'!$B$20:$B$763,0),1)</f>
        <v>24</v>
      </c>
      <c r="J1072">
        <v>0</v>
      </c>
      <c r="K1072">
        <f t="shared" si="106"/>
        <v>24</v>
      </c>
      <c r="L1072" s="1">
        <f>SUMIFS('Contrato Flexível Percentual'!$R$2:$R$745,'Contrato Flexível Percentual'!$C$2:$C$745,'Contrato Flexível Prioridade'!F1072,'Contrato Flexível Percentual'!$D$2:$D$745,'Contrato Flexível Prioridade'!G1072)+SUMIFS('Contrato Firme'!N$2:N$745,'Contrato Firme'!$C$2:$C$745,'Contrato Flexível Prioridade'!F1072,'Contrato Flexível Percentual'!$D$2:$D$745,'Contrato Flexível Prioridade'!G1072)+'Tela de entrada'!$O$13+'Tela de entrada'!$S$13</f>
        <v>14.124532124863197</v>
      </c>
      <c r="M1072" s="1">
        <f t="shared" si="107"/>
        <v>9.8754678751368026</v>
      </c>
      <c r="N1072" s="1">
        <f>IF(D1072=1,'Tela de entrada'!$O$14-'Tela de entrada'!$O$13,'Tela de entrada'!$S$14-'Tela de entrada'!$S$13)</f>
        <v>10</v>
      </c>
      <c r="O1072" s="1">
        <f t="shared" si="108"/>
        <v>0</v>
      </c>
      <c r="P1072" s="1">
        <f t="shared" si="109"/>
        <v>0</v>
      </c>
      <c r="Q1072" s="1">
        <f>IF(D1072=1,'Tela de entrada'!$O$13+P1072,'Tela de entrada'!$S$13+P1072)</f>
        <v>0</v>
      </c>
    </row>
    <row r="1073" spans="1:17" x14ac:dyDescent="0.25">
      <c r="A1073" t="str">
        <f t="shared" si="104"/>
        <v>Contrato 2</v>
      </c>
      <c r="B1073" t="str">
        <f t="shared" si="105"/>
        <v>Contrato 2328</v>
      </c>
      <c r="C1073">
        <v>1</v>
      </c>
      <c r="D1073">
        <v>2</v>
      </c>
      <c r="E1073">
        <f>IF(AND(A1073='Tela de entrada'!$R$12,'Tela de entrada'!$S$15=1),1,IF(AND(A1073='Tela de entrada'!$R$12,'Tela de entrada'!$S$15="",'Tela de entrada'!$O$15=2),1,IF(AND('Tela de entrada'!$R$12='Contrato Flexível Prioridade'!A1073,'Tela de entrada'!$S$15="",'Tela de entrada'!$O$15=""),2,IF(AND(A1073='Tela de entrada'!$N$12,'Tela de entrada'!$O$15=1),1,IF(AND('Tela de entrada'!$N$12='Contrato Flexível Prioridade'!A1073,'Tela de entrada'!$O$15=2),2,IF(AND('Tela de entrada'!$N$12='Contrato Flexível Prioridade'!A1073,'Tela de entrada'!$O$15="",'Tela de entrada'!$S$15&lt;&gt;1),1,IF(AND('Tela de entrada'!$N$12='Contrato Flexível Prioridade'!A1073,'Tela de entrada'!$S$15=""),1,2)))))))</f>
        <v>2</v>
      </c>
      <c r="F1073">
        <v>1</v>
      </c>
      <c r="G1073">
        <v>328</v>
      </c>
      <c r="H1073">
        <v>1</v>
      </c>
      <c r="I1073" s="1">
        <f>INDEX('Tela de entrada'!$C$20:$C$763,MATCH(G1073,'Tela de entrada'!$B$20:$B$763,0),1)</f>
        <v>49</v>
      </c>
      <c r="J1073">
        <v>0</v>
      </c>
      <c r="K1073">
        <f t="shared" si="106"/>
        <v>49</v>
      </c>
      <c r="L1073" s="1">
        <f>SUMIFS('Contrato Flexível Percentual'!$R$2:$R$745,'Contrato Flexível Percentual'!$C$2:$C$745,'Contrato Flexível Prioridade'!F1073,'Contrato Flexível Percentual'!$D$2:$D$745,'Contrato Flexível Prioridade'!G1073)+SUMIFS('Contrato Firme'!N$2:N$745,'Contrato Firme'!$C$2:$C$745,'Contrato Flexível Prioridade'!F1073,'Contrato Flexível Percentual'!$D$2:$D$745,'Contrato Flexível Prioridade'!G1073)+'Tela de entrada'!$O$13+'Tela de entrada'!$S$13</f>
        <v>24.799999999999997</v>
      </c>
      <c r="M1073" s="1">
        <f t="shared" si="107"/>
        <v>24.200000000000003</v>
      </c>
      <c r="N1073" s="1">
        <f>IF(D1073=1,'Tela de entrada'!$O$14-'Tela de entrada'!$O$13,'Tela de entrada'!$S$14-'Tela de entrada'!$S$13)</f>
        <v>10</v>
      </c>
      <c r="O1073" s="1">
        <f t="shared" si="108"/>
        <v>9.2000000000000028</v>
      </c>
      <c r="P1073" s="1">
        <f t="shared" si="109"/>
        <v>9.2000000000000028</v>
      </c>
      <c r="Q1073" s="1">
        <f>IF(D1073=1,'Tela de entrada'!$O$13+P1073,'Tela de entrada'!$S$13+P1073)</f>
        <v>9.2000000000000028</v>
      </c>
    </row>
    <row r="1074" spans="1:17" x14ac:dyDescent="0.25">
      <c r="A1074" t="str">
        <f t="shared" si="104"/>
        <v>Contrato 2</v>
      </c>
      <c r="B1074" t="str">
        <f t="shared" si="105"/>
        <v>Contrato 2329</v>
      </c>
      <c r="C1074">
        <v>1</v>
      </c>
      <c r="D1074">
        <v>2</v>
      </c>
      <c r="E1074">
        <f>IF(AND(A1074='Tela de entrada'!$R$12,'Tela de entrada'!$S$15=1),1,IF(AND(A1074='Tela de entrada'!$R$12,'Tela de entrada'!$S$15="",'Tela de entrada'!$O$15=2),1,IF(AND('Tela de entrada'!$R$12='Contrato Flexível Prioridade'!A1074,'Tela de entrada'!$S$15="",'Tela de entrada'!$O$15=""),2,IF(AND(A1074='Tela de entrada'!$N$12,'Tela de entrada'!$O$15=1),1,IF(AND('Tela de entrada'!$N$12='Contrato Flexível Prioridade'!A1074,'Tela de entrada'!$O$15=2),2,IF(AND('Tela de entrada'!$N$12='Contrato Flexível Prioridade'!A1074,'Tela de entrada'!$O$15="",'Tela de entrada'!$S$15&lt;&gt;1),1,IF(AND('Tela de entrada'!$N$12='Contrato Flexível Prioridade'!A1074,'Tela de entrada'!$S$15=""),1,2)))))))</f>
        <v>2</v>
      </c>
      <c r="F1074">
        <v>1</v>
      </c>
      <c r="G1074">
        <v>329</v>
      </c>
      <c r="H1074">
        <v>1</v>
      </c>
      <c r="I1074" s="1">
        <f>INDEX('Tela de entrada'!$C$20:$C$763,MATCH(G1074,'Tela de entrada'!$B$20:$B$763,0),1)</f>
        <v>48</v>
      </c>
      <c r="J1074">
        <v>0</v>
      </c>
      <c r="K1074">
        <f t="shared" si="106"/>
        <v>48</v>
      </c>
      <c r="L1074" s="1">
        <f>SUMIFS('Contrato Flexível Percentual'!$R$2:$R$745,'Contrato Flexível Percentual'!$C$2:$C$745,'Contrato Flexível Prioridade'!F1074,'Contrato Flexível Percentual'!$D$2:$D$745,'Contrato Flexível Prioridade'!G1074)+SUMIFS('Contrato Firme'!N$2:N$745,'Contrato Firme'!$C$2:$C$745,'Contrato Flexível Prioridade'!F1074,'Contrato Flexível Percentual'!$D$2:$D$745,'Contrato Flexível Prioridade'!G1074)+'Tela de entrada'!$O$13+'Tela de entrada'!$S$13</f>
        <v>24.6</v>
      </c>
      <c r="M1074" s="1">
        <f t="shared" si="107"/>
        <v>23.4</v>
      </c>
      <c r="N1074" s="1">
        <f>IF(D1074=1,'Tela de entrada'!$O$14-'Tela de entrada'!$O$13,'Tela de entrada'!$S$14-'Tela de entrada'!$S$13)</f>
        <v>10</v>
      </c>
      <c r="O1074" s="1">
        <f t="shared" si="108"/>
        <v>8.3999999999999986</v>
      </c>
      <c r="P1074" s="1">
        <f t="shared" si="109"/>
        <v>8.3999999999999986</v>
      </c>
      <c r="Q1074" s="1">
        <f>IF(D1074=1,'Tela de entrada'!$O$13+P1074,'Tela de entrada'!$S$13+P1074)</f>
        <v>8.3999999999999986</v>
      </c>
    </row>
    <row r="1075" spans="1:17" x14ac:dyDescent="0.25">
      <c r="A1075" t="str">
        <f t="shared" si="104"/>
        <v>Contrato 2</v>
      </c>
      <c r="B1075" t="str">
        <f t="shared" si="105"/>
        <v>Contrato 2330</v>
      </c>
      <c r="C1075">
        <v>1</v>
      </c>
      <c r="D1075">
        <v>2</v>
      </c>
      <c r="E1075">
        <f>IF(AND(A1075='Tela de entrada'!$R$12,'Tela de entrada'!$S$15=1),1,IF(AND(A1075='Tela de entrada'!$R$12,'Tela de entrada'!$S$15="",'Tela de entrada'!$O$15=2),1,IF(AND('Tela de entrada'!$R$12='Contrato Flexível Prioridade'!A1075,'Tela de entrada'!$S$15="",'Tela de entrada'!$O$15=""),2,IF(AND(A1075='Tela de entrada'!$N$12,'Tela de entrada'!$O$15=1),1,IF(AND('Tela de entrada'!$N$12='Contrato Flexível Prioridade'!A1075,'Tela de entrada'!$O$15=2),2,IF(AND('Tela de entrada'!$N$12='Contrato Flexível Prioridade'!A1075,'Tela de entrada'!$O$15="",'Tela de entrada'!$S$15&lt;&gt;1),1,IF(AND('Tela de entrada'!$N$12='Contrato Flexível Prioridade'!A1075,'Tela de entrada'!$S$15=""),1,2)))))))</f>
        <v>2</v>
      </c>
      <c r="F1075">
        <v>1</v>
      </c>
      <c r="G1075">
        <v>330</v>
      </c>
      <c r="H1075">
        <v>1</v>
      </c>
      <c r="I1075" s="1">
        <f>INDEX('Tela de entrada'!$C$20:$C$763,MATCH(G1075,'Tela de entrada'!$B$20:$B$763,0),1)</f>
        <v>29</v>
      </c>
      <c r="J1075">
        <v>0</v>
      </c>
      <c r="K1075">
        <f t="shared" si="106"/>
        <v>29</v>
      </c>
      <c r="L1075" s="1">
        <f>SUMIFS('Contrato Flexível Percentual'!$R$2:$R$745,'Contrato Flexível Percentual'!$C$2:$C$745,'Contrato Flexível Prioridade'!F1075,'Contrato Flexível Percentual'!$D$2:$D$745,'Contrato Flexível Prioridade'!G1075)+SUMIFS('Contrato Firme'!N$2:N$745,'Contrato Firme'!$C$2:$C$745,'Contrato Flexível Prioridade'!F1075,'Contrato Flexível Percentual'!$D$2:$D$745,'Contrato Flexível Prioridade'!G1075)+'Tela de entrada'!$O$13+'Tela de entrada'!$S$13</f>
        <v>16.863064774361622</v>
      </c>
      <c r="M1075" s="1">
        <f t="shared" si="107"/>
        <v>12.136935225638378</v>
      </c>
      <c r="N1075" s="1">
        <f>IF(D1075=1,'Tela de entrada'!$O$14-'Tela de entrada'!$O$13,'Tela de entrada'!$S$14-'Tela de entrada'!$S$13)</f>
        <v>10</v>
      </c>
      <c r="O1075" s="1">
        <f t="shared" si="108"/>
        <v>0</v>
      </c>
      <c r="P1075" s="1">
        <f t="shared" si="109"/>
        <v>0</v>
      </c>
      <c r="Q1075" s="1">
        <f>IF(D1075=1,'Tela de entrada'!$O$13+P1075,'Tela de entrada'!$S$13+P1075)</f>
        <v>0</v>
      </c>
    </row>
    <row r="1076" spans="1:17" x14ac:dyDescent="0.25">
      <c r="A1076" t="str">
        <f t="shared" si="104"/>
        <v>Contrato 2</v>
      </c>
      <c r="B1076" t="str">
        <f t="shared" si="105"/>
        <v>Contrato 2331</v>
      </c>
      <c r="C1076">
        <v>1</v>
      </c>
      <c r="D1076">
        <v>2</v>
      </c>
      <c r="E1076">
        <f>IF(AND(A1076='Tela de entrada'!$R$12,'Tela de entrada'!$S$15=1),1,IF(AND(A1076='Tela de entrada'!$R$12,'Tela de entrada'!$S$15="",'Tela de entrada'!$O$15=2),1,IF(AND('Tela de entrada'!$R$12='Contrato Flexível Prioridade'!A1076,'Tela de entrada'!$S$15="",'Tela de entrada'!$O$15=""),2,IF(AND(A1076='Tela de entrada'!$N$12,'Tela de entrada'!$O$15=1),1,IF(AND('Tela de entrada'!$N$12='Contrato Flexível Prioridade'!A1076,'Tela de entrada'!$O$15=2),2,IF(AND('Tela de entrada'!$N$12='Contrato Flexível Prioridade'!A1076,'Tela de entrada'!$O$15="",'Tela de entrada'!$S$15&lt;&gt;1),1,IF(AND('Tela de entrada'!$N$12='Contrato Flexível Prioridade'!A1076,'Tela de entrada'!$S$15=""),1,2)))))))</f>
        <v>2</v>
      </c>
      <c r="F1076">
        <v>1</v>
      </c>
      <c r="G1076">
        <v>331</v>
      </c>
      <c r="H1076">
        <v>1</v>
      </c>
      <c r="I1076" s="1">
        <f>INDEX('Tela de entrada'!$C$20:$C$763,MATCH(G1076,'Tela de entrada'!$B$20:$B$763,0),1)</f>
        <v>28</v>
      </c>
      <c r="J1076">
        <v>0</v>
      </c>
      <c r="K1076">
        <f t="shared" si="106"/>
        <v>28</v>
      </c>
      <c r="L1076" s="1">
        <f>SUMIFS('Contrato Flexível Percentual'!$R$2:$R$745,'Contrato Flexível Percentual'!$C$2:$C$745,'Contrato Flexível Prioridade'!F1076,'Contrato Flexível Percentual'!$D$2:$D$745,'Contrato Flexível Prioridade'!G1076)+SUMIFS('Contrato Firme'!N$2:N$745,'Contrato Firme'!$C$2:$C$745,'Contrato Flexível Prioridade'!F1076,'Contrato Flexível Percentual'!$D$2:$D$745,'Contrato Flexível Prioridade'!G1076)+'Tela de entrada'!$O$13+'Tela de entrada'!$S$13</f>
        <v>16.31535824446194</v>
      </c>
      <c r="M1076" s="1">
        <f t="shared" si="107"/>
        <v>11.68464175553806</v>
      </c>
      <c r="N1076" s="1">
        <f>IF(D1076=1,'Tela de entrada'!$O$14-'Tela de entrada'!$O$13,'Tela de entrada'!$S$14-'Tela de entrada'!$S$13)</f>
        <v>10</v>
      </c>
      <c r="O1076" s="1">
        <f t="shared" si="108"/>
        <v>0</v>
      </c>
      <c r="P1076" s="1">
        <f t="shared" si="109"/>
        <v>0</v>
      </c>
      <c r="Q1076" s="1">
        <f>IF(D1076=1,'Tela de entrada'!$O$13+P1076,'Tela de entrada'!$S$13+P1076)</f>
        <v>0</v>
      </c>
    </row>
    <row r="1077" spans="1:17" x14ac:dyDescent="0.25">
      <c r="A1077" t="str">
        <f t="shared" si="104"/>
        <v>Contrato 2</v>
      </c>
      <c r="B1077" t="str">
        <f t="shared" si="105"/>
        <v>Contrato 2332</v>
      </c>
      <c r="C1077">
        <v>1</v>
      </c>
      <c r="D1077">
        <v>2</v>
      </c>
      <c r="E1077">
        <f>IF(AND(A1077='Tela de entrada'!$R$12,'Tela de entrada'!$S$15=1),1,IF(AND(A1077='Tela de entrada'!$R$12,'Tela de entrada'!$S$15="",'Tela de entrada'!$O$15=2),1,IF(AND('Tela de entrada'!$R$12='Contrato Flexível Prioridade'!A1077,'Tela de entrada'!$S$15="",'Tela de entrada'!$O$15=""),2,IF(AND(A1077='Tela de entrada'!$N$12,'Tela de entrada'!$O$15=1),1,IF(AND('Tela de entrada'!$N$12='Contrato Flexível Prioridade'!A1077,'Tela de entrada'!$O$15=2),2,IF(AND('Tela de entrada'!$N$12='Contrato Flexível Prioridade'!A1077,'Tela de entrada'!$O$15="",'Tela de entrada'!$S$15&lt;&gt;1),1,IF(AND('Tela de entrada'!$N$12='Contrato Flexível Prioridade'!A1077,'Tela de entrada'!$S$15=""),1,2)))))))</f>
        <v>2</v>
      </c>
      <c r="F1077">
        <v>1</v>
      </c>
      <c r="G1077">
        <v>332</v>
      </c>
      <c r="H1077">
        <v>1</v>
      </c>
      <c r="I1077" s="1">
        <f>INDEX('Tela de entrada'!$C$20:$C$763,MATCH(G1077,'Tela de entrada'!$B$20:$B$763,0),1)</f>
        <v>10</v>
      </c>
      <c r="J1077">
        <v>0</v>
      </c>
      <c r="K1077">
        <f t="shared" si="106"/>
        <v>10</v>
      </c>
      <c r="L1077" s="1">
        <f>SUMIFS('Contrato Flexível Percentual'!$R$2:$R$745,'Contrato Flexível Percentual'!$C$2:$C$745,'Contrato Flexível Prioridade'!F1077,'Contrato Flexível Percentual'!$D$2:$D$745,'Contrato Flexível Prioridade'!G1077)+SUMIFS('Contrato Firme'!N$2:N$745,'Contrato Firme'!$C$2:$C$745,'Contrato Flexível Prioridade'!F1077,'Contrato Flexível Percentual'!$D$2:$D$745,'Contrato Flexível Prioridade'!G1077)+'Tela de entrada'!$O$13+'Tela de entrada'!$S$13</f>
        <v>6.4566407062675992</v>
      </c>
      <c r="M1077" s="1">
        <f t="shared" si="107"/>
        <v>3.5433592937324008</v>
      </c>
      <c r="N1077" s="1">
        <f>IF(D1077=1,'Tela de entrada'!$O$14-'Tela de entrada'!$O$13,'Tela de entrada'!$S$14-'Tela de entrada'!$S$13)</f>
        <v>10</v>
      </c>
      <c r="O1077" s="1">
        <f t="shared" si="108"/>
        <v>0</v>
      </c>
      <c r="P1077" s="1">
        <f t="shared" si="109"/>
        <v>0</v>
      </c>
      <c r="Q1077" s="1">
        <f>IF(D1077=1,'Tela de entrada'!$O$13+P1077,'Tela de entrada'!$S$13+P1077)</f>
        <v>0</v>
      </c>
    </row>
    <row r="1078" spans="1:17" x14ac:dyDescent="0.25">
      <c r="A1078" t="str">
        <f t="shared" si="104"/>
        <v>Contrato 2</v>
      </c>
      <c r="B1078" t="str">
        <f t="shared" si="105"/>
        <v>Contrato 2333</v>
      </c>
      <c r="C1078">
        <v>1</v>
      </c>
      <c r="D1078">
        <v>2</v>
      </c>
      <c r="E1078">
        <f>IF(AND(A1078='Tela de entrada'!$R$12,'Tela de entrada'!$S$15=1),1,IF(AND(A1078='Tela de entrada'!$R$12,'Tela de entrada'!$S$15="",'Tela de entrada'!$O$15=2),1,IF(AND('Tela de entrada'!$R$12='Contrato Flexível Prioridade'!A1078,'Tela de entrada'!$S$15="",'Tela de entrada'!$O$15=""),2,IF(AND(A1078='Tela de entrada'!$N$12,'Tela de entrada'!$O$15=1),1,IF(AND('Tela de entrada'!$N$12='Contrato Flexível Prioridade'!A1078,'Tela de entrada'!$O$15=2),2,IF(AND('Tela de entrada'!$N$12='Contrato Flexível Prioridade'!A1078,'Tela de entrada'!$O$15="",'Tela de entrada'!$S$15&lt;&gt;1),1,IF(AND('Tela de entrada'!$N$12='Contrato Flexível Prioridade'!A1078,'Tela de entrada'!$S$15=""),1,2)))))))</f>
        <v>2</v>
      </c>
      <c r="F1078">
        <v>1</v>
      </c>
      <c r="G1078">
        <v>333</v>
      </c>
      <c r="H1078">
        <v>1</v>
      </c>
      <c r="I1078" s="1">
        <f>INDEX('Tela de entrada'!$C$20:$C$763,MATCH(G1078,'Tela de entrada'!$B$20:$B$763,0),1)</f>
        <v>34</v>
      </c>
      <c r="J1078">
        <v>0</v>
      </c>
      <c r="K1078">
        <f t="shared" si="106"/>
        <v>34</v>
      </c>
      <c r="L1078" s="1">
        <f>SUMIFS('Contrato Flexível Percentual'!$R$2:$R$745,'Contrato Flexível Percentual'!$C$2:$C$745,'Contrato Flexível Prioridade'!F1078,'Contrato Flexível Percentual'!$D$2:$D$745,'Contrato Flexível Prioridade'!G1078)+SUMIFS('Contrato Firme'!N$2:N$745,'Contrato Firme'!$C$2:$C$745,'Contrato Flexível Prioridade'!F1078,'Contrato Flexível Percentual'!$D$2:$D$745,'Contrato Flexível Prioridade'!G1078)+'Tela de entrada'!$O$13+'Tela de entrada'!$S$13</f>
        <v>19.601597423860053</v>
      </c>
      <c r="M1078" s="1">
        <f t="shared" si="107"/>
        <v>14.398402576139947</v>
      </c>
      <c r="N1078" s="1">
        <f>IF(D1078=1,'Tela de entrada'!$O$14-'Tela de entrada'!$O$13,'Tela de entrada'!$S$14-'Tela de entrada'!$S$13)</f>
        <v>10</v>
      </c>
      <c r="O1078" s="1">
        <f t="shared" si="108"/>
        <v>0</v>
      </c>
      <c r="P1078" s="1">
        <f t="shared" si="109"/>
        <v>0</v>
      </c>
      <c r="Q1078" s="1">
        <f>IF(D1078=1,'Tela de entrada'!$O$13+P1078,'Tela de entrada'!$S$13+P1078)</f>
        <v>0</v>
      </c>
    </row>
    <row r="1079" spans="1:17" x14ac:dyDescent="0.25">
      <c r="A1079" t="str">
        <f t="shared" si="104"/>
        <v>Contrato 2</v>
      </c>
      <c r="B1079" t="str">
        <f t="shared" si="105"/>
        <v>Contrato 2334</v>
      </c>
      <c r="C1079">
        <v>1</v>
      </c>
      <c r="D1079">
        <v>2</v>
      </c>
      <c r="E1079">
        <f>IF(AND(A1079='Tela de entrada'!$R$12,'Tela de entrada'!$S$15=1),1,IF(AND(A1079='Tela de entrada'!$R$12,'Tela de entrada'!$S$15="",'Tela de entrada'!$O$15=2),1,IF(AND('Tela de entrada'!$R$12='Contrato Flexível Prioridade'!A1079,'Tela de entrada'!$S$15="",'Tela de entrada'!$O$15=""),2,IF(AND(A1079='Tela de entrada'!$N$12,'Tela de entrada'!$O$15=1),1,IF(AND('Tela de entrada'!$N$12='Contrato Flexível Prioridade'!A1079,'Tela de entrada'!$O$15=2),2,IF(AND('Tela de entrada'!$N$12='Contrato Flexível Prioridade'!A1079,'Tela de entrada'!$O$15="",'Tela de entrada'!$S$15&lt;&gt;1),1,IF(AND('Tela de entrada'!$N$12='Contrato Flexível Prioridade'!A1079,'Tela de entrada'!$S$15=""),1,2)))))))</f>
        <v>2</v>
      </c>
      <c r="F1079">
        <v>1</v>
      </c>
      <c r="G1079">
        <v>334</v>
      </c>
      <c r="H1079">
        <v>1</v>
      </c>
      <c r="I1079" s="1">
        <f>INDEX('Tela de entrada'!$C$20:$C$763,MATCH(G1079,'Tela de entrada'!$B$20:$B$763,0),1)</f>
        <v>36</v>
      </c>
      <c r="J1079">
        <v>0</v>
      </c>
      <c r="K1079">
        <f t="shared" si="106"/>
        <v>36</v>
      </c>
      <c r="L1079" s="1">
        <f>SUMIFS('Contrato Flexível Percentual'!$R$2:$R$745,'Contrato Flexível Percentual'!$C$2:$C$745,'Contrato Flexível Prioridade'!F1079,'Contrato Flexível Percentual'!$D$2:$D$745,'Contrato Flexível Prioridade'!G1079)+SUMIFS('Contrato Firme'!N$2:N$745,'Contrato Firme'!$C$2:$C$745,'Contrato Flexível Prioridade'!F1079,'Contrato Flexível Percentual'!$D$2:$D$745,'Contrato Flexível Prioridade'!G1079)+'Tela de entrada'!$O$13+'Tela de entrada'!$S$13</f>
        <v>20.697010483659422</v>
      </c>
      <c r="M1079" s="1">
        <f t="shared" si="107"/>
        <v>15.302989516340578</v>
      </c>
      <c r="N1079" s="1">
        <f>IF(D1079=1,'Tela de entrada'!$O$14-'Tela de entrada'!$O$13,'Tela de entrada'!$S$14-'Tela de entrada'!$S$13)</f>
        <v>10</v>
      </c>
      <c r="O1079" s="1">
        <f t="shared" si="108"/>
        <v>0.30298951634057758</v>
      </c>
      <c r="P1079" s="1">
        <f t="shared" si="109"/>
        <v>0.30298951634057758</v>
      </c>
      <c r="Q1079" s="1">
        <f>IF(D1079=1,'Tela de entrada'!$O$13+P1079,'Tela de entrada'!$S$13+P1079)</f>
        <v>0.30298951634057758</v>
      </c>
    </row>
    <row r="1080" spans="1:17" x14ac:dyDescent="0.25">
      <c r="A1080" t="str">
        <f t="shared" si="104"/>
        <v>Contrato 2</v>
      </c>
      <c r="B1080" t="str">
        <f t="shared" si="105"/>
        <v>Contrato 2335</v>
      </c>
      <c r="C1080">
        <v>1</v>
      </c>
      <c r="D1080">
        <v>2</v>
      </c>
      <c r="E1080">
        <f>IF(AND(A1080='Tela de entrada'!$R$12,'Tela de entrada'!$S$15=1),1,IF(AND(A1080='Tela de entrada'!$R$12,'Tela de entrada'!$S$15="",'Tela de entrada'!$O$15=2),1,IF(AND('Tela de entrada'!$R$12='Contrato Flexível Prioridade'!A1080,'Tela de entrada'!$S$15="",'Tela de entrada'!$O$15=""),2,IF(AND(A1080='Tela de entrada'!$N$12,'Tela de entrada'!$O$15=1),1,IF(AND('Tela de entrada'!$N$12='Contrato Flexível Prioridade'!A1080,'Tela de entrada'!$O$15=2),2,IF(AND('Tela de entrada'!$N$12='Contrato Flexível Prioridade'!A1080,'Tela de entrada'!$O$15="",'Tela de entrada'!$S$15&lt;&gt;1),1,IF(AND('Tela de entrada'!$N$12='Contrato Flexível Prioridade'!A1080,'Tela de entrada'!$S$15=""),1,2)))))))</f>
        <v>2</v>
      </c>
      <c r="F1080">
        <v>1</v>
      </c>
      <c r="G1080">
        <v>335</v>
      </c>
      <c r="H1080">
        <v>1</v>
      </c>
      <c r="I1080" s="1">
        <f>INDEX('Tela de entrada'!$C$20:$C$763,MATCH(G1080,'Tela de entrada'!$B$20:$B$763,0),1)</f>
        <v>21</v>
      </c>
      <c r="J1080">
        <v>0</v>
      </c>
      <c r="K1080">
        <f t="shared" si="106"/>
        <v>21</v>
      </c>
      <c r="L1080" s="1">
        <f>SUMIFS('Contrato Flexível Percentual'!$R$2:$R$745,'Contrato Flexível Percentual'!$C$2:$C$745,'Contrato Flexível Prioridade'!F1080,'Contrato Flexível Percentual'!$D$2:$D$745,'Contrato Flexível Prioridade'!G1080)+SUMIFS('Contrato Firme'!N$2:N$745,'Contrato Firme'!$C$2:$C$745,'Contrato Flexível Prioridade'!F1080,'Contrato Flexível Percentual'!$D$2:$D$745,'Contrato Flexível Prioridade'!G1080)+'Tela de entrada'!$O$13+'Tela de entrada'!$S$13</f>
        <v>12.481412535164139</v>
      </c>
      <c r="M1080" s="1">
        <f t="shared" si="107"/>
        <v>8.5185874648358606</v>
      </c>
      <c r="N1080" s="1">
        <f>IF(D1080=1,'Tela de entrada'!$O$14-'Tela de entrada'!$O$13,'Tela de entrada'!$S$14-'Tela de entrada'!$S$13)</f>
        <v>10</v>
      </c>
      <c r="O1080" s="1">
        <f t="shared" si="108"/>
        <v>0</v>
      </c>
      <c r="P1080" s="1">
        <f t="shared" si="109"/>
        <v>0</v>
      </c>
      <c r="Q1080" s="1">
        <f>IF(D1080=1,'Tela de entrada'!$O$13+P1080,'Tela de entrada'!$S$13+P1080)</f>
        <v>0</v>
      </c>
    </row>
    <row r="1081" spans="1:17" x14ac:dyDescent="0.25">
      <c r="A1081" t="str">
        <f t="shared" si="104"/>
        <v>Contrato 2</v>
      </c>
      <c r="B1081" t="str">
        <f t="shared" si="105"/>
        <v>Contrato 2336</v>
      </c>
      <c r="C1081">
        <v>1</v>
      </c>
      <c r="D1081">
        <v>2</v>
      </c>
      <c r="E1081">
        <f>IF(AND(A1081='Tela de entrada'!$R$12,'Tela de entrada'!$S$15=1),1,IF(AND(A1081='Tela de entrada'!$R$12,'Tela de entrada'!$S$15="",'Tela de entrada'!$O$15=2),1,IF(AND('Tela de entrada'!$R$12='Contrato Flexível Prioridade'!A1081,'Tela de entrada'!$S$15="",'Tela de entrada'!$O$15=""),2,IF(AND(A1081='Tela de entrada'!$N$12,'Tela de entrada'!$O$15=1),1,IF(AND('Tela de entrada'!$N$12='Contrato Flexível Prioridade'!A1081,'Tela de entrada'!$O$15=2),2,IF(AND('Tela de entrada'!$N$12='Contrato Flexível Prioridade'!A1081,'Tela de entrada'!$O$15="",'Tela de entrada'!$S$15&lt;&gt;1),1,IF(AND('Tela de entrada'!$N$12='Contrato Flexível Prioridade'!A1081,'Tela de entrada'!$S$15=""),1,2)))))))</f>
        <v>2</v>
      </c>
      <c r="F1081">
        <v>1</v>
      </c>
      <c r="G1081">
        <v>336</v>
      </c>
      <c r="H1081">
        <v>1</v>
      </c>
      <c r="I1081" s="1">
        <f>INDEX('Tela de entrada'!$C$20:$C$763,MATCH(G1081,'Tela de entrada'!$B$20:$B$763,0),1)</f>
        <v>26</v>
      </c>
      <c r="J1081">
        <v>0</v>
      </c>
      <c r="K1081">
        <f t="shared" si="106"/>
        <v>26</v>
      </c>
      <c r="L1081" s="1">
        <f>SUMIFS('Contrato Flexível Percentual'!$R$2:$R$745,'Contrato Flexível Percentual'!$C$2:$C$745,'Contrato Flexível Prioridade'!F1081,'Contrato Flexível Percentual'!$D$2:$D$745,'Contrato Flexível Prioridade'!G1081)+SUMIFS('Contrato Firme'!N$2:N$745,'Contrato Firme'!$C$2:$C$745,'Contrato Flexível Prioridade'!F1081,'Contrato Flexível Percentual'!$D$2:$D$745,'Contrato Flexível Prioridade'!G1081)+'Tela de entrada'!$O$13+'Tela de entrada'!$S$13</f>
        <v>15.219945184662567</v>
      </c>
      <c r="M1081" s="1">
        <f t="shared" si="107"/>
        <v>10.780054815337433</v>
      </c>
      <c r="N1081" s="1">
        <f>IF(D1081=1,'Tela de entrada'!$O$14-'Tela de entrada'!$O$13,'Tela de entrada'!$S$14-'Tela de entrada'!$S$13)</f>
        <v>10</v>
      </c>
      <c r="O1081" s="1">
        <f t="shared" si="108"/>
        <v>0</v>
      </c>
      <c r="P1081" s="1">
        <f t="shared" si="109"/>
        <v>0</v>
      </c>
      <c r="Q1081" s="1">
        <f>IF(D1081=1,'Tela de entrada'!$O$13+P1081,'Tela de entrada'!$S$13+P1081)</f>
        <v>0</v>
      </c>
    </row>
    <row r="1082" spans="1:17" x14ac:dyDescent="0.25">
      <c r="A1082" t="str">
        <f t="shared" si="104"/>
        <v>Contrato 2</v>
      </c>
      <c r="B1082" t="str">
        <f t="shared" si="105"/>
        <v>Contrato 2337</v>
      </c>
      <c r="C1082">
        <v>1</v>
      </c>
      <c r="D1082">
        <v>2</v>
      </c>
      <c r="E1082">
        <f>IF(AND(A1082='Tela de entrada'!$R$12,'Tela de entrada'!$S$15=1),1,IF(AND(A1082='Tela de entrada'!$R$12,'Tela de entrada'!$S$15="",'Tela de entrada'!$O$15=2),1,IF(AND('Tela de entrada'!$R$12='Contrato Flexível Prioridade'!A1082,'Tela de entrada'!$S$15="",'Tela de entrada'!$O$15=""),2,IF(AND(A1082='Tela de entrada'!$N$12,'Tela de entrada'!$O$15=1),1,IF(AND('Tela de entrada'!$N$12='Contrato Flexível Prioridade'!A1082,'Tela de entrada'!$O$15=2),2,IF(AND('Tela de entrada'!$N$12='Contrato Flexível Prioridade'!A1082,'Tela de entrada'!$O$15="",'Tela de entrada'!$S$15&lt;&gt;1),1,IF(AND('Tela de entrada'!$N$12='Contrato Flexível Prioridade'!A1082,'Tela de entrada'!$S$15=""),1,2)))))))</f>
        <v>2</v>
      </c>
      <c r="F1082">
        <v>1</v>
      </c>
      <c r="G1082">
        <v>337</v>
      </c>
      <c r="H1082">
        <v>1</v>
      </c>
      <c r="I1082" s="1">
        <f>INDEX('Tela de entrada'!$C$20:$C$763,MATCH(G1082,'Tela de entrada'!$B$20:$B$763,0),1)</f>
        <v>19</v>
      </c>
      <c r="J1082">
        <v>0</v>
      </c>
      <c r="K1082">
        <f t="shared" si="106"/>
        <v>19</v>
      </c>
      <c r="L1082" s="1">
        <f>SUMIFS('Contrato Flexível Percentual'!$R$2:$R$745,'Contrato Flexível Percentual'!$C$2:$C$745,'Contrato Flexível Prioridade'!F1082,'Contrato Flexível Percentual'!$D$2:$D$745,'Contrato Flexível Prioridade'!G1082)+SUMIFS('Contrato Firme'!N$2:N$745,'Contrato Firme'!$C$2:$C$745,'Contrato Flexível Prioridade'!F1082,'Contrato Flexível Percentual'!$D$2:$D$745,'Contrato Flexível Prioridade'!G1082)+'Tela de entrada'!$O$13+'Tela de entrada'!$S$13</f>
        <v>11.38599947536477</v>
      </c>
      <c r="M1082" s="1">
        <f t="shared" si="107"/>
        <v>7.6140005246352302</v>
      </c>
      <c r="N1082" s="1">
        <f>IF(D1082=1,'Tela de entrada'!$O$14-'Tela de entrada'!$O$13,'Tela de entrada'!$S$14-'Tela de entrada'!$S$13)</f>
        <v>10</v>
      </c>
      <c r="O1082" s="1">
        <f t="shared" si="108"/>
        <v>0</v>
      </c>
      <c r="P1082" s="1">
        <f t="shared" si="109"/>
        <v>0</v>
      </c>
      <c r="Q1082" s="1">
        <f>IF(D1082=1,'Tela de entrada'!$O$13+P1082,'Tela de entrada'!$S$13+P1082)</f>
        <v>0</v>
      </c>
    </row>
    <row r="1083" spans="1:17" x14ac:dyDescent="0.25">
      <c r="A1083" t="str">
        <f t="shared" si="104"/>
        <v>Contrato 2</v>
      </c>
      <c r="B1083" t="str">
        <f t="shared" si="105"/>
        <v>Contrato 2338</v>
      </c>
      <c r="C1083">
        <v>1</v>
      </c>
      <c r="D1083">
        <v>2</v>
      </c>
      <c r="E1083">
        <f>IF(AND(A1083='Tela de entrada'!$R$12,'Tela de entrada'!$S$15=1),1,IF(AND(A1083='Tela de entrada'!$R$12,'Tela de entrada'!$S$15="",'Tela de entrada'!$O$15=2),1,IF(AND('Tela de entrada'!$R$12='Contrato Flexível Prioridade'!A1083,'Tela de entrada'!$S$15="",'Tela de entrada'!$O$15=""),2,IF(AND(A1083='Tela de entrada'!$N$12,'Tela de entrada'!$O$15=1),1,IF(AND('Tela de entrada'!$N$12='Contrato Flexível Prioridade'!A1083,'Tela de entrada'!$O$15=2),2,IF(AND('Tela de entrada'!$N$12='Contrato Flexível Prioridade'!A1083,'Tela de entrada'!$O$15="",'Tela de entrada'!$S$15&lt;&gt;1),1,IF(AND('Tela de entrada'!$N$12='Contrato Flexível Prioridade'!A1083,'Tela de entrada'!$S$15=""),1,2)))))))</f>
        <v>2</v>
      </c>
      <c r="F1083">
        <v>1</v>
      </c>
      <c r="G1083">
        <v>338</v>
      </c>
      <c r="H1083">
        <v>1</v>
      </c>
      <c r="I1083" s="1">
        <f>INDEX('Tela de entrada'!$C$20:$C$763,MATCH(G1083,'Tela de entrada'!$B$20:$B$763,0),1)</f>
        <v>45</v>
      </c>
      <c r="J1083">
        <v>0</v>
      </c>
      <c r="K1083">
        <f t="shared" si="106"/>
        <v>45</v>
      </c>
      <c r="L1083" s="1">
        <f>SUMIFS('Contrato Flexível Percentual'!$R$2:$R$745,'Contrato Flexível Percentual'!$C$2:$C$745,'Contrato Flexível Prioridade'!F1083,'Contrato Flexível Percentual'!$D$2:$D$745,'Contrato Flexível Prioridade'!G1083)+SUMIFS('Contrato Firme'!N$2:N$745,'Contrato Firme'!$C$2:$C$745,'Contrato Flexível Prioridade'!F1083,'Contrato Flexível Percentual'!$D$2:$D$745,'Contrato Flexível Prioridade'!G1083)+'Tela de entrada'!$O$13+'Tela de entrada'!$S$13</f>
        <v>24</v>
      </c>
      <c r="M1083" s="1">
        <f t="shared" si="107"/>
        <v>21</v>
      </c>
      <c r="N1083" s="1">
        <f>IF(D1083=1,'Tela de entrada'!$O$14-'Tela de entrada'!$O$13,'Tela de entrada'!$S$14-'Tela de entrada'!$S$13)</f>
        <v>10</v>
      </c>
      <c r="O1083" s="1">
        <f t="shared" si="108"/>
        <v>6</v>
      </c>
      <c r="P1083" s="1">
        <f t="shared" si="109"/>
        <v>6</v>
      </c>
      <c r="Q1083" s="1">
        <f>IF(D1083=1,'Tela de entrada'!$O$13+P1083,'Tela de entrada'!$S$13+P1083)</f>
        <v>6</v>
      </c>
    </row>
    <row r="1084" spans="1:17" x14ac:dyDescent="0.25">
      <c r="A1084" t="str">
        <f t="shared" si="104"/>
        <v>Contrato 2</v>
      </c>
      <c r="B1084" t="str">
        <f t="shared" si="105"/>
        <v>Contrato 2339</v>
      </c>
      <c r="C1084">
        <v>1</v>
      </c>
      <c r="D1084">
        <v>2</v>
      </c>
      <c r="E1084">
        <f>IF(AND(A1084='Tela de entrada'!$R$12,'Tela de entrada'!$S$15=1),1,IF(AND(A1084='Tela de entrada'!$R$12,'Tela de entrada'!$S$15="",'Tela de entrada'!$O$15=2),1,IF(AND('Tela de entrada'!$R$12='Contrato Flexível Prioridade'!A1084,'Tela de entrada'!$S$15="",'Tela de entrada'!$O$15=""),2,IF(AND(A1084='Tela de entrada'!$N$12,'Tela de entrada'!$O$15=1),1,IF(AND('Tela de entrada'!$N$12='Contrato Flexível Prioridade'!A1084,'Tela de entrada'!$O$15=2),2,IF(AND('Tela de entrada'!$N$12='Contrato Flexível Prioridade'!A1084,'Tela de entrada'!$O$15="",'Tela de entrada'!$S$15&lt;&gt;1),1,IF(AND('Tela de entrada'!$N$12='Contrato Flexível Prioridade'!A1084,'Tela de entrada'!$S$15=""),1,2)))))))</f>
        <v>2</v>
      </c>
      <c r="F1084">
        <v>1</v>
      </c>
      <c r="G1084">
        <v>339</v>
      </c>
      <c r="H1084">
        <v>1</v>
      </c>
      <c r="I1084" s="1">
        <f>INDEX('Tela de entrada'!$C$20:$C$763,MATCH(G1084,'Tela de entrada'!$B$20:$B$763,0),1)</f>
        <v>32</v>
      </c>
      <c r="J1084">
        <v>0</v>
      </c>
      <c r="K1084">
        <f t="shared" si="106"/>
        <v>32</v>
      </c>
      <c r="L1084" s="1">
        <f>SUMIFS('Contrato Flexível Percentual'!$R$2:$R$745,'Contrato Flexível Percentual'!$C$2:$C$745,'Contrato Flexível Prioridade'!F1084,'Contrato Flexível Percentual'!$D$2:$D$745,'Contrato Flexível Prioridade'!G1084)+SUMIFS('Contrato Firme'!N$2:N$745,'Contrato Firme'!$C$2:$C$745,'Contrato Flexível Prioridade'!F1084,'Contrato Flexível Percentual'!$D$2:$D$745,'Contrato Flexível Prioridade'!G1084)+'Tela de entrada'!$O$13+'Tela de entrada'!$S$13</f>
        <v>18.50618436406068</v>
      </c>
      <c r="M1084" s="1">
        <f t="shared" si="107"/>
        <v>13.49381563593932</v>
      </c>
      <c r="N1084" s="1">
        <f>IF(D1084=1,'Tela de entrada'!$O$14-'Tela de entrada'!$O$13,'Tela de entrada'!$S$14-'Tela de entrada'!$S$13)</f>
        <v>10</v>
      </c>
      <c r="O1084" s="1">
        <f t="shared" si="108"/>
        <v>0</v>
      </c>
      <c r="P1084" s="1">
        <f t="shared" si="109"/>
        <v>0</v>
      </c>
      <c r="Q1084" s="1">
        <f>IF(D1084=1,'Tela de entrada'!$O$13+P1084,'Tela de entrada'!$S$13+P1084)</f>
        <v>0</v>
      </c>
    </row>
    <row r="1085" spans="1:17" x14ac:dyDescent="0.25">
      <c r="A1085" t="str">
        <f t="shared" si="104"/>
        <v>Contrato 2</v>
      </c>
      <c r="B1085" t="str">
        <f t="shared" si="105"/>
        <v>Contrato 2340</v>
      </c>
      <c r="C1085">
        <v>1</v>
      </c>
      <c r="D1085">
        <v>2</v>
      </c>
      <c r="E1085">
        <f>IF(AND(A1085='Tela de entrada'!$R$12,'Tela de entrada'!$S$15=1),1,IF(AND(A1085='Tela de entrada'!$R$12,'Tela de entrada'!$S$15="",'Tela de entrada'!$O$15=2),1,IF(AND('Tela de entrada'!$R$12='Contrato Flexível Prioridade'!A1085,'Tela de entrada'!$S$15="",'Tela de entrada'!$O$15=""),2,IF(AND(A1085='Tela de entrada'!$N$12,'Tela de entrada'!$O$15=1),1,IF(AND('Tela de entrada'!$N$12='Contrato Flexível Prioridade'!A1085,'Tela de entrada'!$O$15=2),2,IF(AND('Tela de entrada'!$N$12='Contrato Flexível Prioridade'!A1085,'Tela de entrada'!$O$15="",'Tela de entrada'!$S$15&lt;&gt;1),1,IF(AND('Tela de entrada'!$N$12='Contrato Flexível Prioridade'!A1085,'Tela de entrada'!$S$15=""),1,2)))))))</f>
        <v>2</v>
      </c>
      <c r="F1085">
        <v>1</v>
      </c>
      <c r="G1085">
        <v>340</v>
      </c>
      <c r="H1085">
        <v>1</v>
      </c>
      <c r="I1085" s="1">
        <f>INDEX('Tela de entrada'!$C$20:$C$763,MATCH(G1085,'Tela de entrada'!$B$20:$B$763,0),1)</f>
        <v>27</v>
      </c>
      <c r="J1085">
        <v>0</v>
      </c>
      <c r="K1085">
        <f t="shared" si="106"/>
        <v>27</v>
      </c>
      <c r="L1085" s="1">
        <f>SUMIFS('Contrato Flexível Percentual'!$R$2:$R$745,'Contrato Flexível Percentual'!$C$2:$C$745,'Contrato Flexível Prioridade'!F1085,'Contrato Flexível Percentual'!$D$2:$D$745,'Contrato Flexível Prioridade'!G1085)+SUMIFS('Contrato Firme'!N$2:N$745,'Contrato Firme'!$C$2:$C$745,'Contrato Flexível Prioridade'!F1085,'Contrato Flexível Percentual'!$D$2:$D$745,'Contrato Flexível Prioridade'!G1085)+'Tela de entrada'!$O$13+'Tela de entrada'!$S$13</f>
        <v>15.767651714562254</v>
      </c>
      <c r="M1085" s="1">
        <f t="shared" si="107"/>
        <v>11.232348285437746</v>
      </c>
      <c r="N1085" s="1">
        <f>IF(D1085=1,'Tela de entrada'!$O$14-'Tela de entrada'!$O$13,'Tela de entrada'!$S$14-'Tela de entrada'!$S$13)</f>
        <v>10</v>
      </c>
      <c r="O1085" s="1">
        <f t="shared" si="108"/>
        <v>0</v>
      </c>
      <c r="P1085" s="1">
        <f t="shared" si="109"/>
        <v>0</v>
      </c>
      <c r="Q1085" s="1">
        <f>IF(D1085=1,'Tela de entrada'!$O$13+P1085,'Tela de entrada'!$S$13+P1085)</f>
        <v>0</v>
      </c>
    </row>
    <row r="1086" spans="1:17" x14ac:dyDescent="0.25">
      <c r="A1086" t="str">
        <f t="shared" ref="A1086:A1149" si="110">IF(D1086=1,"Contrato 1","Contrato 2")</f>
        <v>Contrato 2</v>
      </c>
      <c r="B1086" t="str">
        <f t="shared" ref="B1086:B1149" si="111">CONCATENATE(IF(D1086=1,"Contrato 1","Contrato 2"),G1086)</f>
        <v>Contrato 2341</v>
      </c>
      <c r="C1086">
        <v>1</v>
      </c>
      <c r="D1086">
        <v>2</v>
      </c>
      <c r="E1086">
        <f>IF(AND(A1086='Tela de entrada'!$R$12,'Tela de entrada'!$S$15=1),1,IF(AND(A1086='Tela de entrada'!$R$12,'Tela de entrada'!$S$15="",'Tela de entrada'!$O$15=2),1,IF(AND('Tela de entrada'!$R$12='Contrato Flexível Prioridade'!A1086,'Tela de entrada'!$S$15="",'Tela de entrada'!$O$15=""),2,IF(AND(A1086='Tela de entrada'!$N$12,'Tela de entrada'!$O$15=1),1,IF(AND('Tela de entrada'!$N$12='Contrato Flexível Prioridade'!A1086,'Tela de entrada'!$O$15=2),2,IF(AND('Tela de entrada'!$N$12='Contrato Flexível Prioridade'!A1086,'Tela de entrada'!$O$15="",'Tela de entrada'!$S$15&lt;&gt;1),1,IF(AND('Tela de entrada'!$N$12='Contrato Flexível Prioridade'!A1086,'Tela de entrada'!$S$15=""),1,2)))))))</f>
        <v>2</v>
      </c>
      <c r="F1086">
        <v>1</v>
      </c>
      <c r="G1086">
        <v>341</v>
      </c>
      <c r="H1086">
        <v>1</v>
      </c>
      <c r="I1086" s="1">
        <f>INDEX('Tela de entrada'!$C$20:$C$763,MATCH(G1086,'Tela de entrada'!$B$20:$B$763,0),1)</f>
        <v>22</v>
      </c>
      <c r="J1086">
        <v>0</v>
      </c>
      <c r="K1086">
        <f t="shared" ref="K1086:K1149" si="112">I1086-J1086</f>
        <v>22</v>
      </c>
      <c r="L1086" s="1">
        <f>SUMIFS('Contrato Flexível Percentual'!$R$2:$R$745,'Contrato Flexível Percentual'!$C$2:$C$745,'Contrato Flexível Prioridade'!F1086,'Contrato Flexível Percentual'!$D$2:$D$745,'Contrato Flexível Prioridade'!G1086)+SUMIFS('Contrato Firme'!N$2:N$745,'Contrato Firme'!$C$2:$C$745,'Contrato Flexível Prioridade'!F1086,'Contrato Flexível Percentual'!$D$2:$D$745,'Contrato Flexível Prioridade'!G1086)+'Tela de entrada'!$O$13+'Tela de entrada'!$S$13</f>
        <v>13.029119065063828</v>
      </c>
      <c r="M1086" s="1">
        <f t="shared" si="107"/>
        <v>8.9708809349361722</v>
      </c>
      <c r="N1086" s="1">
        <f>IF(D1086=1,'Tela de entrada'!$O$14-'Tela de entrada'!$O$13,'Tela de entrada'!$S$14-'Tela de entrada'!$S$13)</f>
        <v>10</v>
      </c>
      <c r="O1086" s="1">
        <f t="shared" si="108"/>
        <v>0</v>
      </c>
      <c r="P1086" s="1">
        <f t="shared" si="109"/>
        <v>0</v>
      </c>
      <c r="Q1086" s="1">
        <f>IF(D1086=1,'Tela de entrada'!$O$13+P1086,'Tela de entrada'!$S$13+P1086)</f>
        <v>0</v>
      </c>
    </row>
    <row r="1087" spans="1:17" x14ac:dyDescent="0.25">
      <c r="A1087" t="str">
        <f t="shared" si="110"/>
        <v>Contrato 2</v>
      </c>
      <c r="B1087" t="str">
        <f t="shared" si="111"/>
        <v>Contrato 2342</v>
      </c>
      <c r="C1087">
        <v>1</v>
      </c>
      <c r="D1087">
        <v>2</v>
      </c>
      <c r="E1087">
        <f>IF(AND(A1087='Tela de entrada'!$R$12,'Tela de entrada'!$S$15=1),1,IF(AND(A1087='Tela de entrada'!$R$12,'Tela de entrada'!$S$15="",'Tela de entrada'!$O$15=2),1,IF(AND('Tela de entrada'!$R$12='Contrato Flexível Prioridade'!A1087,'Tela de entrada'!$S$15="",'Tela de entrada'!$O$15=""),2,IF(AND(A1087='Tela de entrada'!$N$12,'Tela de entrada'!$O$15=1),1,IF(AND('Tela de entrada'!$N$12='Contrato Flexível Prioridade'!A1087,'Tela de entrada'!$O$15=2),2,IF(AND('Tela de entrada'!$N$12='Contrato Flexível Prioridade'!A1087,'Tela de entrada'!$O$15="",'Tela de entrada'!$S$15&lt;&gt;1),1,IF(AND('Tela de entrada'!$N$12='Contrato Flexível Prioridade'!A1087,'Tela de entrada'!$S$15=""),1,2)))))))</f>
        <v>2</v>
      </c>
      <c r="F1087">
        <v>1</v>
      </c>
      <c r="G1087">
        <v>342</v>
      </c>
      <c r="H1087">
        <v>1</v>
      </c>
      <c r="I1087" s="1">
        <f>INDEX('Tela de entrada'!$C$20:$C$763,MATCH(G1087,'Tela de entrada'!$B$20:$B$763,0),1)</f>
        <v>38</v>
      </c>
      <c r="J1087">
        <v>0</v>
      </c>
      <c r="K1087">
        <f t="shared" si="112"/>
        <v>38</v>
      </c>
      <c r="L1087" s="1">
        <f>SUMIFS('Contrato Flexível Percentual'!$R$2:$R$745,'Contrato Flexível Percentual'!$C$2:$C$745,'Contrato Flexível Prioridade'!F1087,'Contrato Flexível Percentual'!$D$2:$D$745,'Contrato Flexível Prioridade'!G1087)+SUMIFS('Contrato Firme'!N$2:N$745,'Contrato Firme'!$C$2:$C$745,'Contrato Flexível Prioridade'!F1087,'Contrato Flexível Percentual'!$D$2:$D$745,'Contrato Flexível Prioridade'!G1087)+'Tela de entrada'!$O$13+'Tela de entrada'!$S$13</f>
        <v>21.792423543458796</v>
      </c>
      <c r="M1087" s="1">
        <f t="shared" ref="M1087:M1150" si="113">MAX(I1087-L1087,0)</f>
        <v>16.207576456541204</v>
      </c>
      <c r="N1087" s="1">
        <f>IF(D1087=1,'Tela de entrada'!$O$14-'Tela de entrada'!$O$13,'Tela de entrada'!$S$14-'Tela de entrada'!$S$13)</f>
        <v>10</v>
      </c>
      <c r="O1087" s="1">
        <f t="shared" ref="O1087:O1150" si="114">IF(E1087=1,M1087,MIN(N1087,M1087-MIN(M1087,SUMIFS($N$2:$N$1489,$D$2:$D$1489,D1087-1,$G$2:$G$1489,G1087,$E$2:$E$1489,1))))</f>
        <v>1.2075764565412044</v>
      </c>
      <c r="P1087" s="1">
        <f t="shared" ref="P1087:P1150" si="115">IF(O1087&gt;0,MIN(O1087,N1087),0)</f>
        <v>1.2075764565412044</v>
      </c>
      <c r="Q1087" s="1">
        <f>IF(D1087=1,'Tela de entrada'!$O$13+P1087,'Tela de entrada'!$S$13+P1087)</f>
        <v>1.2075764565412044</v>
      </c>
    </row>
    <row r="1088" spans="1:17" x14ac:dyDescent="0.25">
      <c r="A1088" t="str">
        <f t="shared" si="110"/>
        <v>Contrato 2</v>
      </c>
      <c r="B1088" t="str">
        <f t="shared" si="111"/>
        <v>Contrato 2343</v>
      </c>
      <c r="C1088">
        <v>1</v>
      </c>
      <c r="D1088">
        <v>2</v>
      </c>
      <c r="E1088">
        <f>IF(AND(A1088='Tela de entrada'!$R$12,'Tela de entrada'!$S$15=1),1,IF(AND(A1088='Tela de entrada'!$R$12,'Tela de entrada'!$S$15="",'Tela de entrada'!$O$15=2),1,IF(AND('Tela de entrada'!$R$12='Contrato Flexível Prioridade'!A1088,'Tela de entrada'!$S$15="",'Tela de entrada'!$O$15=""),2,IF(AND(A1088='Tela de entrada'!$N$12,'Tela de entrada'!$O$15=1),1,IF(AND('Tela de entrada'!$N$12='Contrato Flexível Prioridade'!A1088,'Tela de entrada'!$O$15=2),2,IF(AND('Tela de entrada'!$N$12='Contrato Flexível Prioridade'!A1088,'Tela de entrada'!$O$15="",'Tela de entrada'!$S$15&lt;&gt;1),1,IF(AND('Tela de entrada'!$N$12='Contrato Flexível Prioridade'!A1088,'Tela de entrada'!$S$15=""),1,2)))))))</f>
        <v>2</v>
      </c>
      <c r="F1088">
        <v>1</v>
      </c>
      <c r="G1088">
        <v>343</v>
      </c>
      <c r="H1088">
        <v>1</v>
      </c>
      <c r="I1088" s="1">
        <f>INDEX('Tela de entrada'!$C$20:$C$763,MATCH(G1088,'Tela de entrada'!$B$20:$B$763,0),1)</f>
        <v>32</v>
      </c>
      <c r="J1088">
        <v>0</v>
      </c>
      <c r="K1088">
        <f t="shared" si="112"/>
        <v>32</v>
      </c>
      <c r="L1088" s="1">
        <f>SUMIFS('Contrato Flexível Percentual'!$R$2:$R$745,'Contrato Flexível Percentual'!$C$2:$C$745,'Contrato Flexível Prioridade'!F1088,'Contrato Flexível Percentual'!$D$2:$D$745,'Contrato Flexível Prioridade'!G1088)+SUMIFS('Contrato Firme'!N$2:N$745,'Contrato Firme'!$C$2:$C$745,'Contrato Flexível Prioridade'!F1088,'Contrato Flexível Percentual'!$D$2:$D$745,'Contrato Flexível Prioridade'!G1088)+'Tela de entrada'!$O$13+'Tela de entrada'!$S$13</f>
        <v>18.50618436406068</v>
      </c>
      <c r="M1088" s="1">
        <f t="shared" si="113"/>
        <v>13.49381563593932</v>
      </c>
      <c r="N1088" s="1">
        <f>IF(D1088=1,'Tela de entrada'!$O$14-'Tela de entrada'!$O$13,'Tela de entrada'!$S$14-'Tela de entrada'!$S$13)</f>
        <v>10</v>
      </c>
      <c r="O1088" s="1">
        <f t="shared" si="114"/>
        <v>0</v>
      </c>
      <c r="P1088" s="1">
        <f t="shared" si="115"/>
        <v>0</v>
      </c>
      <c r="Q1088" s="1">
        <f>IF(D1088=1,'Tela de entrada'!$O$13+P1088,'Tela de entrada'!$S$13+P1088)</f>
        <v>0</v>
      </c>
    </row>
    <row r="1089" spans="1:17" x14ac:dyDescent="0.25">
      <c r="A1089" t="str">
        <f t="shared" si="110"/>
        <v>Contrato 2</v>
      </c>
      <c r="B1089" t="str">
        <f t="shared" si="111"/>
        <v>Contrato 2344</v>
      </c>
      <c r="C1089">
        <v>1</v>
      </c>
      <c r="D1089">
        <v>2</v>
      </c>
      <c r="E1089">
        <f>IF(AND(A1089='Tela de entrada'!$R$12,'Tela de entrada'!$S$15=1),1,IF(AND(A1089='Tela de entrada'!$R$12,'Tela de entrada'!$S$15="",'Tela de entrada'!$O$15=2),1,IF(AND('Tela de entrada'!$R$12='Contrato Flexível Prioridade'!A1089,'Tela de entrada'!$S$15="",'Tela de entrada'!$O$15=""),2,IF(AND(A1089='Tela de entrada'!$N$12,'Tela de entrada'!$O$15=1),1,IF(AND('Tela de entrada'!$N$12='Contrato Flexível Prioridade'!A1089,'Tela de entrada'!$O$15=2),2,IF(AND('Tela de entrada'!$N$12='Contrato Flexível Prioridade'!A1089,'Tela de entrada'!$O$15="",'Tela de entrada'!$S$15&lt;&gt;1),1,IF(AND('Tela de entrada'!$N$12='Contrato Flexível Prioridade'!A1089,'Tela de entrada'!$S$15=""),1,2)))))))</f>
        <v>2</v>
      </c>
      <c r="F1089">
        <v>1</v>
      </c>
      <c r="G1089">
        <v>344</v>
      </c>
      <c r="H1089">
        <v>1</v>
      </c>
      <c r="I1089" s="1">
        <f>INDEX('Tela de entrada'!$C$20:$C$763,MATCH(G1089,'Tela de entrada'!$B$20:$B$763,0),1)</f>
        <v>15</v>
      </c>
      <c r="J1089">
        <v>0</v>
      </c>
      <c r="K1089">
        <f t="shared" si="112"/>
        <v>15</v>
      </c>
      <c r="L1089" s="1">
        <f>SUMIFS('Contrato Flexível Percentual'!$R$2:$R$745,'Contrato Flexível Percentual'!$C$2:$C$745,'Contrato Flexível Prioridade'!F1089,'Contrato Flexível Percentual'!$D$2:$D$745,'Contrato Flexível Prioridade'!G1089)+SUMIFS('Contrato Firme'!N$2:N$745,'Contrato Firme'!$C$2:$C$745,'Contrato Flexível Prioridade'!F1089,'Contrato Flexível Percentual'!$D$2:$D$745,'Contrato Flexível Prioridade'!G1089)+'Tela de entrada'!$O$13+'Tela de entrada'!$S$13</f>
        <v>9.1951733557660269</v>
      </c>
      <c r="M1089" s="1">
        <f t="shared" si="113"/>
        <v>5.8048266442339731</v>
      </c>
      <c r="N1089" s="1">
        <f>IF(D1089=1,'Tela de entrada'!$O$14-'Tela de entrada'!$O$13,'Tela de entrada'!$S$14-'Tela de entrada'!$S$13)</f>
        <v>10</v>
      </c>
      <c r="O1089" s="1">
        <f t="shared" si="114"/>
        <v>0</v>
      </c>
      <c r="P1089" s="1">
        <f t="shared" si="115"/>
        <v>0</v>
      </c>
      <c r="Q1089" s="1">
        <f>IF(D1089=1,'Tela de entrada'!$O$13+P1089,'Tela de entrada'!$S$13+P1089)</f>
        <v>0</v>
      </c>
    </row>
    <row r="1090" spans="1:17" x14ac:dyDescent="0.25">
      <c r="A1090" t="str">
        <f t="shared" si="110"/>
        <v>Contrato 2</v>
      </c>
      <c r="B1090" t="str">
        <f t="shared" si="111"/>
        <v>Contrato 2345</v>
      </c>
      <c r="C1090">
        <v>1</v>
      </c>
      <c r="D1090">
        <v>2</v>
      </c>
      <c r="E1090">
        <f>IF(AND(A1090='Tela de entrada'!$R$12,'Tela de entrada'!$S$15=1),1,IF(AND(A1090='Tela de entrada'!$R$12,'Tela de entrada'!$S$15="",'Tela de entrada'!$O$15=2),1,IF(AND('Tela de entrada'!$R$12='Contrato Flexível Prioridade'!A1090,'Tela de entrada'!$S$15="",'Tela de entrada'!$O$15=""),2,IF(AND(A1090='Tela de entrada'!$N$12,'Tela de entrada'!$O$15=1),1,IF(AND('Tela de entrada'!$N$12='Contrato Flexível Prioridade'!A1090,'Tela de entrada'!$O$15=2),2,IF(AND('Tela de entrada'!$N$12='Contrato Flexível Prioridade'!A1090,'Tela de entrada'!$O$15="",'Tela de entrada'!$S$15&lt;&gt;1),1,IF(AND('Tela de entrada'!$N$12='Contrato Flexível Prioridade'!A1090,'Tela de entrada'!$S$15=""),1,2)))))))</f>
        <v>2</v>
      </c>
      <c r="F1090">
        <v>1</v>
      </c>
      <c r="G1090">
        <v>345</v>
      </c>
      <c r="H1090">
        <v>1</v>
      </c>
      <c r="I1090" s="1">
        <f>INDEX('Tela de entrada'!$C$20:$C$763,MATCH(G1090,'Tela de entrada'!$B$20:$B$763,0),1)</f>
        <v>18</v>
      </c>
      <c r="J1090">
        <v>0</v>
      </c>
      <c r="K1090">
        <f t="shared" si="112"/>
        <v>18</v>
      </c>
      <c r="L1090" s="1">
        <f>SUMIFS('Contrato Flexível Percentual'!$R$2:$R$745,'Contrato Flexível Percentual'!$C$2:$C$745,'Contrato Flexível Prioridade'!F1090,'Contrato Flexível Percentual'!$D$2:$D$745,'Contrato Flexível Prioridade'!G1090)+SUMIFS('Contrato Firme'!N$2:N$745,'Contrato Firme'!$C$2:$C$745,'Contrato Flexível Prioridade'!F1090,'Contrato Flexível Percentual'!$D$2:$D$745,'Contrato Flexível Prioridade'!G1090)+'Tela de entrada'!$O$13+'Tela de entrada'!$S$13</f>
        <v>10.838292945465083</v>
      </c>
      <c r="M1090" s="1">
        <f t="shared" si="113"/>
        <v>7.1617070545349168</v>
      </c>
      <c r="N1090" s="1">
        <f>IF(D1090=1,'Tela de entrada'!$O$14-'Tela de entrada'!$O$13,'Tela de entrada'!$S$14-'Tela de entrada'!$S$13)</f>
        <v>10</v>
      </c>
      <c r="O1090" s="1">
        <f t="shared" si="114"/>
        <v>0</v>
      </c>
      <c r="P1090" s="1">
        <f t="shared" si="115"/>
        <v>0</v>
      </c>
      <c r="Q1090" s="1">
        <f>IF(D1090=1,'Tela de entrada'!$O$13+P1090,'Tela de entrada'!$S$13+P1090)</f>
        <v>0</v>
      </c>
    </row>
    <row r="1091" spans="1:17" x14ac:dyDescent="0.25">
      <c r="A1091" t="str">
        <f t="shared" si="110"/>
        <v>Contrato 2</v>
      </c>
      <c r="B1091" t="str">
        <f t="shared" si="111"/>
        <v>Contrato 2346</v>
      </c>
      <c r="C1091">
        <v>1</v>
      </c>
      <c r="D1091">
        <v>2</v>
      </c>
      <c r="E1091">
        <f>IF(AND(A1091='Tela de entrada'!$R$12,'Tela de entrada'!$S$15=1),1,IF(AND(A1091='Tela de entrada'!$R$12,'Tela de entrada'!$S$15="",'Tela de entrada'!$O$15=2),1,IF(AND('Tela de entrada'!$R$12='Contrato Flexível Prioridade'!A1091,'Tela de entrada'!$S$15="",'Tela de entrada'!$O$15=""),2,IF(AND(A1091='Tela de entrada'!$N$12,'Tela de entrada'!$O$15=1),1,IF(AND('Tela de entrada'!$N$12='Contrato Flexível Prioridade'!A1091,'Tela de entrada'!$O$15=2),2,IF(AND('Tela de entrada'!$N$12='Contrato Flexível Prioridade'!A1091,'Tela de entrada'!$O$15="",'Tela de entrada'!$S$15&lt;&gt;1),1,IF(AND('Tela de entrada'!$N$12='Contrato Flexível Prioridade'!A1091,'Tela de entrada'!$S$15=""),1,2)))))))</f>
        <v>2</v>
      </c>
      <c r="F1091">
        <v>1</v>
      </c>
      <c r="G1091">
        <v>346</v>
      </c>
      <c r="H1091">
        <v>1</v>
      </c>
      <c r="I1091" s="1">
        <f>INDEX('Tela de entrada'!$C$20:$C$763,MATCH(G1091,'Tela de entrada'!$B$20:$B$763,0),1)</f>
        <v>6</v>
      </c>
      <c r="J1091">
        <v>0</v>
      </c>
      <c r="K1091">
        <f t="shared" si="112"/>
        <v>6</v>
      </c>
      <c r="L1091" s="1">
        <f>SUMIFS('Contrato Flexível Percentual'!$R$2:$R$745,'Contrato Flexível Percentual'!$C$2:$C$745,'Contrato Flexível Prioridade'!F1091,'Contrato Flexível Percentual'!$D$2:$D$745,'Contrato Flexível Prioridade'!G1091)+SUMIFS('Contrato Firme'!N$2:N$745,'Contrato Firme'!$C$2:$C$745,'Contrato Flexível Prioridade'!F1091,'Contrato Flexível Percentual'!$D$2:$D$745,'Contrato Flexível Prioridade'!G1091)+'Tela de entrada'!$O$13+'Tela de entrada'!$S$13</f>
        <v>4.9836603258165946</v>
      </c>
      <c r="M1091" s="1">
        <f t="shared" si="113"/>
        <v>1.0163396741834054</v>
      </c>
      <c r="N1091" s="1">
        <f>IF(D1091=1,'Tela de entrada'!$O$14-'Tela de entrada'!$O$13,'Tela de entrada'!$S$14-'Tela de entrada'!$S$13)</f>
        <v>10</v>
      </c>
      <c r="O1091" s="1">
        <f t="shared" si="114"/>
        <v>0</v>
      </c>
      <c r="P1091" s="1">
        <f t="shared" si="115"/>
        <v>0</v>
      </c>
      <c r="Q1091" s="1">
        <f>IF(D1091=1,'Tela de entrada'!$O$13+P1091,'Tela de entrada'!$S$13+P1091)</f>
        <v>0</v>
      </c>
    </row>
    <row r="1092" spans="1:17" x14ac:dyDescent="0.25">
      <c r="A1092" t="str">
        <f t="shared" si="110"/>
        <v>Contrato 2</v>
      </c>
      <c r="B1092" t="str">
        <f t="shared" si="111"/>
        <v>Contrato 2347</v>
      </c>
      <c r="C1092">
        <v>1</v>
      </c>
      <c r="D1092">
        <v>2</v>
      </c>
      <c r="E1092">
        <f>IF(AND(A1092='Tela de entrada'!$R$12,'Tela de entrada'!$S$15=1),1,IF(AND(A1092='Tela de entrada'!$R$12,'Tela de entrada'!$S$15="",'Tela de entrada'!$O$15=2),1,IF(AND('Tela de entrada'!$R$12='Contrato Flexível Prioridade'!A1092,'Tela de entrada'!$S$15="",'Tela de entrada'!$O$15=""),2,IF(AND(A1092='Tela de entrada'!$N$12,'Tela de entrada'!$O$15=1),1,IF(AND('Tela de entrada'!$N$12='Contrato Flexível Prioridade'!A1092,'Tela de entrada'!$O$15=2),2,IF(AND('Tela de entrada'!$N$12='Contrato Flexível Prioridade'!A1092,'Tela de entrada'!$O$15="",'Tela de entrada'!$S$15&lt;&gt;1),1,IF(AND('Tela de entrada'!$N$12='Contrato Flexível Prioridade'!A1092,'Tela de entrada'!$S$15=""),1,2)))))))</f>
        <v>2</v>
      </c>
      <c r="F1092">
        <v>1</v>
      </c>
      <c r="G1092">
        <v>347</v>
      </c>
      <c r="H1092">
        <v>1</v>
      </c>
      <c r="I1092" s="1">
        <f>INDEX('Tela de entrada'!$C$20:$C$763,MATCH(G1092,'Tela de entrada'!$B$20:$B$763,0),1)</f>
        <v>41</v>
      </c>
      <c r="J1092">
        <v>0</v>
      </c>
      <c r="K1092">
        <f t="shared" si="112"/>
        <v>41</v>
      </c>
      <c r="L1092" s="1">
        <f>SUMIFS('Contrato Flexível Percentual'!$R$2:$R$745,'Contrato Flexível Percentual'!$C$2:$C$745,'Contrato Flexível Prioridade'!F1092,'Contrato Flexível Percentual'!$D$2:$D$745,'Contrato Flexível Prioridade'!G1092)+SUMIFS('Contrato Firme'!N$2:N$745,'Contrato Firme'!$C$2:$C$745,'Contrato Flexível Prioridade'!F1092,'Contrato Flexível Percentual'!$D$2:$D$745,'Contrato Flexível Prioridade'!G1092)+'Tela de entrada'!$O$13+'Tela de entrada'!$S$13</f>
        <v>23.200000000000003</v>
      </c>
      <c r="M1092" s="1">
        <f t="shared" si="113"/>
        <v>17.799999999999997</v>
      </c>
      <c r="N1092" s="1">
        <f>IF(D1092=1,'Tela de entrada'!$O$14-'Tela de entrada'!$O$13,'Tela de entrada'!$S$14-'Tela de entrada'!$S$13)</f>
        <v>10</v>
      </c>
      <c r="O1092" s="1">
        <f t="shared" si="114"/>
        <v>2.7999999999999972</v>
      </c>
      <c r="P1092" s="1">
        <f t="shared" si="115"/>
        <v>2.7999999999999972</v>
      </c>
      <c r="Q1092" s="1">
        <f>IF(D1092=1,'Tela de entrada'!$O$13+P1092,'Tela de entrada'!$S$13+P1092)</f>
        <v>2.7999999999999972</v>
      </c>
    </row>
    <row r="1093" spans="1:17" x14ac:dyDescent="0.25">
      <c r="A1093" t="str">
        <f t="shared" si="110"/>
        <v>Contrato 2</v>
      </c>
      <c r="B1093" t="str">
        <f t="shared" si="111"/>
        <v>Contrato 2348</v>
      </c>
      <c r="C1093">
        <v>1</v>
      </c>
      <c r="D1093">
        <v>2</v>
      </c>
      <c r="E1093">
        <f>IF(AND(A1093='Tela de entrada'!$R$12,'Tela de entrada'!$S$15=1),1,IF(AND(A1093='Tela de entrada'!$R$12,'Tela de entrada'!$S$15="",'Tela de entrada'!$O$15=2),1,IF(AND('Tela de entrada'!$R$12='Contrato Flexível Prioridade'!A1093,'Tela de entrada'!$S$15="",'Tela de entrada'!$O$15=""),2,IF(AND(A1093='Tela de entrada'!$N$12,'Tela de entrada'!$O$15=1),1,IF(AND('Tela de entrada'!$N$12='Contrato Flexível Prioridade'!A1093,'Tela de entrada'!$O$15=2),2,IF(AND('Tela de entrada'!$N$12='Contrato Flexível Prioridade'!A1093,'Tela de entrada'!$O$15="",'Tela de entrada'!$S$15&lt;&gt;1),1,IF(AND('Tela de entrada'!$N$12='Contrato Flexível Prioridade'!A1093,'Tela de entrada'!$S$15=""),1,2)))))))</f>
        <v>2</v>
      </c>
      <c r="F1093">
        <v>1</v>
      </c>
      <c r="G1093">
        <v>348</v>
      </c>
      <c r="H1093">
        <v>1</v>
      </c>
      <c r="I1093" s="1">
        <f>INDEX('Tela de entrada'!$C$20:$C$763,MATCH(G1093,'Tela de entrada'!$B$20:$B$763,0),1)</f>
        <v>38</v>
      </c>
      <c r="J1093">
        <v>0</v>
      </c>
      <c r="K1093">
        <f t="shared" si="112"/>
        <v>38</v>
      </c>
      <c r="L1093" s="1">
        <f>SUMIFS('Contrato Flexível Percentual'!$R$2:$R$745,'Contrato Flexível Percentual'!$C$2:$C$745,'Contrato Flexível Prioridade'!F1093,'Contrato Flexível Percentual'!$D$2:$D$745,'Contrato Flexível Prioridade'!G1093)+SUMIFS('Contrato Firme'!N$2:N$745,'Contrato Firme'!$C$2:$C$745,'Contrato Flexível Prioridade'!F1093,'Contrato Flexível Percentual'!$D$2:$D$745,'Contrato Flexível Prioridade'!G1093)+'Tela de entrada'!$O$13+'Tela de entrada'!$S$13</f>
        <v>21.792423543458796</v>
      </c>
      <c r="M1093" s="1">
        <f t="shared" si="113"/>
        <v>16.207576456541204</v>
      </c>
      <c r="N1093" s="1">
        <f>IF(D1093=1,'Tela de entrada'!$O$14-'Tela de entrada'!$O$13,'Tela de entrada'!$S$14-'Tela de entrada'!$S$13)</f>
        <v>10</v>
      </c>
      <c r="O1093" s="1">
        <f t="shared" si="114"/>
        <v>1.2075764565412044</v>
      </c>
      <c r="P1093" s="1">
        <f t="shared" si="115"/>
        <v>1.2075764565412044</v>
      </c>
      <c r="Q1093" s="1">
        <f>IF(D1093=1,'Tela de entrada'!$O$13+P1093,'Tela de entrada'!$S$13+P1093)</f>
        <v>1.2075764565412044</v>
      </c>
    </row>
    <row r="1094" spans="1:17" x14ac:dyDescent="0.25">
      <c r="A1094" t="str">
        <f t="shared" si="110"/>
        <v>Contrato 2</v>
      </c>
      <c r="B1094" t="str">
        <f t="shared" si="111"/>
        <v>Contrato 2349</v>
      </c>
      <c r="C1094">
        <v>1</v>
      </c>
      <c r="D1094">
        <v>2</v>
      </c>
      <c r="E1094">
        <f>IF(AND(A1094='Tela de entrada'!$R$12,'Tela de entrada'!$S$15=1),1,IF(AND(A1094='Tela de entrada'!$R$12,'Tela de entrada'!$S$15="",'Tela de entrada'!$O$15=2),1,IF(AND('Tela de entrada'!$R$12='Contrato Flexível Prioridade'!A1094,'Tela de entrada'!$S$15="",'Tela de entrada'!$O$15=""),2,IF(AND(A1094='Tela de entrada'!$N$12,'Tela de entrada'!$O$15=1),1,IF(AND('Tela de entrada'!$N$12='Contrato Flexível Prioridade'!A1094,'Tela de entrada'!$O$15=2),2,IF(AND('Tela de entrada'!$N$12='Contrato Flexível Prioridade'!A1094,'Tela de entrada'!$O$15="",'Tela de entrada'!$S$15&lt;&gt;1),1,IF(AND('Tela de entrada'!$N$12='Contrato Flexível Prioridade'!A1094,'Tela de entrada'!$S$15=""),1,2)))))))</f>
        <v>2</v>
      </c>
      <c r="F1094">
        <v>1</v>
      </c>
      <c r="G1094">
        <v>349</v>
      </c>
      <c r="H1094">
        <v>1</v>
      </c>
      <c r="I1094" s="1">
        <f>INDEX('Tela de entrada'!$C$20:$C$763,MATCH(G1094,'Tela de entrada'!$B$20:$B$763,0),1)</f>
        <v>44</v>
      </c>
      <c r="J1094">
        <v>0</v>
      </c>
      <c r="K1094">
        <f t="shared" si="112"/>
        <v>44</v>
      </c>
      <c r="L1094" s="1">
        <f>SUMIFS('Contrato Flexível Percentual'!$R$2:$R$745,'Contrato Flexível Percentual'!$C$2:$C$745,'Contrato Flexível Prioridade'!F1094,'Contrato Flexível Percentual'!$D$2:$D$745,'Contrato Flexível Prioridade'!G1094)+SUMIFS('Contrato Firme'!N$2:N$745,'Contrato Firme'!$C$2:$C$745,'Contrato Flexível Prioridade'!F1094,'Contrato Flexível Percentual'!$D$2:$D$745,'Contrato Flexível Prioridade'!G1094)+'Tela de entrada'!$O$13+'Tela de entrada'!$S$13</f>
        <v>23.8</v>
      </c>
      <c r="M1094" s="1">
        <f t="shared" si="113"/>
        <v>20.2</v>
      </c>
      <c r="N1094" s="1">
        <f>IF(D1094=1,'Tela de entrada'!$O$14-'Tela de entrada'!$O$13,'Tela de entrada'!$S$14-'Tela de entrada'!$S$13)</f>
        <v>10</v>
      </c>
      <c r="O1094" s="1">
        <f t="shared" si="114"/>
        <v>5.1999999999999993</v>
      </c>
      <c r="P1094" s="1">
        <f t="shared" si="115"/>
        <v>5.1999999999999993</v>
      </c>
      <c r="Q1094" s="1">
        <f>IF(D1094=1,'Tela de entrada'!$O$13+P1094,'Tela de entrada'!$S$13+P1094)</f>
        <v>5.1999999999999993</v>
      </c>
    </row>
    <row r="1095" spans="1:17" x14ac:dyDescent="0.25">
      <c r="A1095" t="str">
        <f t="shared" si="110"/>
        <v>Contrato 2</v>
      </c>
      <c r="B1095" t="str">
        <f t="shared" si="111"/>
        <v>Contrato 2350</v>
      </c>
      <c r="C1095">
        <v>1</v>
      </c>
      <c r="D1095">
        <v>2</v>
      </c>
      <c r="E1095">
        <f>IF(AND(A1095='Tela de entrada'!$R$12,'Tela de entrada'!$S$15=1),1,IF(AND(A1095='Tela de entrada'!$R$12,'Tela de entrada'!$S$15="",'Tela de entrada'!$O$15=2),1,IF(AND('Tela de entrada'!$R$12='Contrato Flexível Prioridade'!A1095,'Tela de entrada'!$S$15="",'Tela de entrada'!$O$15=""),2,IF(AND(A1095='Tela de entrada'!$N$12,'Tela de entrada'!$O$15=1),1,IF(AND('Tela de entrada'!$N$12='Contrato Flexível Prioridade'!A1095,'Tela de entrada'!$O$15=2),2,IF(AND('Tela de entrada'!$N$12='Contrato Flexível Prioridade'!A1095,'Tela de entrada'!$O$15="",'Tela de entrada'!$S$15&lt;&gt;1),1,IF(AND('Tela de entrada'!$N$12='Contrato Flexível Prioridade'!A1095,'Tela de entrada'!$S$15=""),1,2)))))))</f>
        <v>2</v>
      </c>
      <c r="F1095">
        <v>1</v>
      </c>
      <c r="G1095">
        <v>350</v>
      </c>
      <c r="H1095">
        <v>1</v>
      </c>
      <c r="I1095" s="1">
        <f>INDEX('Tela de entrada'!$C$20:$C$763,MATCH(G1095,'Tela de entrada'!$B$20:$B$763,0),1)</f>
        <v>12</v>
      </c>
      <c r="J1095">
        <v>0</v>
      </c>
      <c r="K1095">
        <f t="shared" si="112"/>
        <v>12</v>
      </c>
      <c r="L1095" s="1">
        <f>SUMIFS('Contrato Flexível Percentual'!$R$2:$R$745,'Contrato Flexível Percentual'!$C$2:$C$745,'Contrato Flexível Prioridade'!F1095,'Contrato Flexível Percentual'!$D$2:$D$745,'Contrato Flexível Prioridade'!G1095)+SUMIFS('Contrato Firme'!N$2:N$745,'Contrato Firme'!$C$2:$C$745,'Contrato Flexível Prioridade'!F1095,'Contrato Flexível Percentual'!$D$2:$D$745,'Contrato Flexível Prioridade'!G1095)+'Tela de entrada'!$O$13+'Tela de entrada'!$S$13</f>
        <v>7.5520537660669707</v>
      </c>
      <c r="M1095" s="1">
        <f t="shared" si="113"/>
        <v>4.4479462339330293</v>
      </c>
      <c r="N1095" s="1">
        <f>IF(D1095=1,'Tela de entrada'!$O$14-'Tela de entrada'!$O$13,'Tela de entrada'!$S$14-'Tela de entrada'!$S$13)</f>
        <v>10</v>
      </c>
      <c r="O1095" s="1">
        <f t="shared" si="114"/>
        <v>0</v>
      </c>
      <c r="P1095" s="1">
        <f t="shared" si="115"/>
        <v>0</v>
      </c>
      <c r="Q1095" s="1">
        <f>IF(D1095=1,'Tela de entrada'!$O$13+P1095,'Tela de entrada'!$S$13+P1095)</f>
        <v>0</v>
      </c>
    </row>
    <row r="1096" spans="1:17" x14ac:dyDescent="0.25">
      <c r="A1096" t="str">
        <f t="shared" si="110"/>
        <v>Contrato 2</v>
      </c>
      <c r="B1096" t="str">
        <f t="shared" si="111"/>
        <v>Contrato 2351</v>
      </c>
      <c r="C1096">
        <v>1</v>
      </c>
      <c r="D1096">
        <v>2</v>
      </c>
      <c r="E1096">
        <f>IF(AND(A1096='Tela de entrada'!$R$12,'Tela de entrada'!$S$15=1),1,IF(AND(A1096='Tela de entrada'!$R$12,'Tela de entrada'!$S$15="",'Tela de entrada'!$O$15=2),1,IF(AND('Tela de entrada'!$R$12='Contrato Flexível Prioridade'!A1096,'Tela de entrada'!$S$15="",'Tela de entrada'!$O$15=""),2,IF(AND(A1096='Tela de entrada'!$N$12,'Tela de entrada'!$O$15=1),1,IF(AND('Tela de entrada'!$N$12='Contrato Flexível Prioridade'!A1096,'Tela de entrada'!$O$15=2),2,IF(AND('Tela de entrada'!$N$12='Contrato Flexível Prioridade'!A1096,'Tela de entrada'!$O$15="",'Tela de entrada'!$S$15&lt;&gt;1),1,IF(AND('Tela de entrada'!$N$12='Contrato Flexível Prioridade'!A1096,'Tela de entrada'!$S$15=""),1,2)))))))</f>
        <v>2</v>
      </c>
      <c r="F1096">
        <v>1</v>
      </c>
      <c r="G1096">
        <v>351</v>
      </c>
      <c r="H1096">
        <v>1</v>
      </c>
      <c r="I1096" s="1">
        <f>INDEX('Tela de entrada'!$C$20:$C$763,MATCH(G1096,'Tela de entrada'!$B$20:$B$763,0),1)</f>
        <v>35</v>
      </c>
      <c r="J1096">
        <v>0</v>
      </c>
      <c r="K1096">
        <f t="shared" si="112"/>
        <v>35</v>
      </c>
      <c r="L1096" s="1">
        <f>SUMIFS('Contrato Flexível Percentual'!$R$2:$R$745,'Contrato Flexível Percentual'!$C$2:$C$745,'Contrato Flexível Prioridade'!F1096,'Contrato Flexível Percentual'!$D$2:$D$745,'Contrato Flexível Prioridade'!G1096)+SUMIFS('Contrato Firme'!N$2:N$745,'Contrato Firme'!$C$2:$C$745,'Contrato Flexível Prioridade'!F1096,'Contrato Flexível Percentual'!$D$2:$D$745,'Contrato Flexível Prioridade'!G1096)+'Tela de entrada'!$O$13+'Tela de entrada'!$S$13</f>
        <v>20.149303953759738</v>
      </c>
      <c r="M1096" s="1">
        <f t="shared" si="113"/>
        <v>14.850696046240262</v>
      </c>
      <c r="N1096" s="1">
        <f>IF(D1096=1,'Tela de entrada'!$O$14-'Tela de entrada'!$O$13,'Tela de entrada'!$S$14-'Tela de entrada'!$S$13)</f>
        <v>10</v>
      </c>
      <c r="O1096" s="1">
        <f t="shared" si="114"/>
        <v>0</v>
      </c>
      <c r="P1096" s="1">
        <f t="shared" si="115"/>
        <v>0</v>
      </c>
      <c r="Q1096" s="1">
        <f>IF(D1096=1,'Tela de entrada'!$O$13+P1096,'Tela de entrada'!$S$13+P1096)</f>
        <v>0</v>
      </c>
    </row>
    <row r="1097" spans="1:17" x14ac:dyDescent="0.25">
      <c r="A1097" t="str">
        <f t="shared" si="110"/>
        <v>Contrato 2</v>
      </c>
      <c r="B1097" t="str">
        <f t="shared" si="111"/>
        <v>Contrato 2352</v>
      </c>
      <c r="C1097">
        <v>1</v>
      </c>
      <c r="D1097">
        <v>2</v>
      </c>
      <c r="E1097">
        <f>IF(AND(A1097='Tela de entrada'!$R$12,'Tela de entrada'!$S$15=1),1,IF(AND(A1097='Tela de entrada'!$R$12,'Tela de entrada'!$S$15="",'Tela de entrada'!$O$15=2),1,IF(AND('Tela de entrada'!$R$12='Contrato Flexível Prioridade'!A1097,'Tela de entrada'!$S$15="",'Tela de entrada'!$O$15=""),2,IF(AND(A1097='Tela de entrada'!$N$12,'Tela de entrada'!$O$15=1),1,IF(AND('Tela de entrada'!$N$12='Contrato Flexível Prioridade'!A1097,'Tela de entrada'!$O$15=2),2,IF(AND('Tela de entrada'!$N$12='Contrato Flexível Prioridade'!A1097,'Tela de entrada'!$O$15="",'Tela de entrada'!$S$15&lt;&gt;1),1,IF(AND('Tela de entrada'!$N$12='Contrato Flexível Prioridade'!A1097,'Tela de entrada'!$S$15=""),1,2)))))))</f>
        <v>2</v>
      </c>
      <c r="F1097">
        <v>1</v>
      </c>
      <c r="G1097">
        <v>352</v>
      </c>
      <c r="H1097">
        <v>1</v>
      </c>
      <c r="I1097" s="1">
        <f>INDEX('Tela de entrada'!$C$20:$C$763,MATCH(G1097,'Tela de entrada'!$B$20:$B$763,0),1)</f>
        <v>6</v>
      </c>
      <c r="J1097">
        <v>0</v>
      </c>
      <c r="K1097">
        <f t="shared" si="112"/>
        <v>6</v>
      </c>
      <c r="L1097" s="1">
        <f>SUMIFS('Contrato Flexível Percentual'!$R$2:$R$745,'Contrato Flexível Percentual'!$C$2:$C$745,'Contrato Flexível Prioridade'!F1097,'Contrato Flexível Percentual'!$D$2:$D$745,'Contrato Flexível Prioridade'!G1097)+SUMIFS('Contrato Firme'!N$2:N$745,'Contrato Firme'!$C$2:$C$745,'Contrato Flexível Prioridade'!F1097,'Contrato Flexível Percentual'!$D$2:$D$745,'Contrato Flexível Prioridade'!G1097)+'Tela de entrada'!$O$13+'Tela de entrada'!$S$13</f>
        <v>4.9836603258165946</v>
      </c>
      <c r="M1097" s="1">
        <f t="shared" si="113"/>
        <v>1.0163396741834054</v>
      </c>
      <c r="N1097" s="1">
        <f>IF(D1097=1,'Tela de entrada'!$O$14-'Tela de entrada'!$O$13,'Tela de entrada'!$S$14-'Tela de entrada'!$S$13)</f>
        <v>10</v>
      </c>
      <c r="O1097" s="1">
        <f t="shared" si="114"/>
        <v>0</v>
      </c>
      <c r="P1097" s="1">
        <f t="shared" si="115"/>
        <v>0</v>
      </c>
      <c r="Q1097" s="1">
        <f>IF(D1097=1,'Tela de entrada'!$O$13+P1097,'Tela de entrada'!$S$13+P1097)</f>
        <v>0</v>
      </c>
    </row>
    <row r="1098" spans="1:17" x14ac:dyDescent="0.25">
      <c r="A1098" t="str">
        <f t="shared" si="110"/>
        <v>Contrato 2</v>
      </c>
      <c r="B1098" t="str">
        <f t="shared" si="111"/>
        <v>Contrato 2353</v>
      </c>
      <c r="C1098">
        <v>1</v>
      </c>
      <c r="D1098">
        <v>2</v>
      </c>
      <c r="E1098">
        <f>IF(AND(A1098='Tela de entrada'!$R$12,'Tela de entrada'!$S$15=1),1,IF(AND(A1098='Tela de entrada'!$R$12,'Tela de entrada'!$S$15="",'Tela de entrada'!$O$15=2),1,IF(AND('Tela de entrada'!$R$12='Contrato Flexível Prioridade'!A1098,'Tela de entrada'!$S$15="",'Tela de entrada'!$O$15=""),2,IF(AND(A1098='Tela de entrada'!$N$12,'Tela de entrada'!$O$15=1),1,IF(AND('Tela de entrada'!$N$12='Contrato Flexível Prioridade'!A1098,'Tela de entrada'!$O$15=2),2,IF(AND('Tela de entrada'!$N$12='Contrato Flexível Prioridade'!A1098,'Tela de entrada'!$O$15="",'Tela de entrada'!$S$15&lt;&gt;1),1,IF(AND('Tela de entrada'!$N$12='Contrato Flexível Prioridade'!A1098,'Tela de entrada'!$S$15=""),1,2)))))))</f>
        <v>2</v>
      </c>
      <c r="F1098">
        <v>1</v>
      </c>
      <c r="G1098">
        <v>353</v>
      </c>
      <c r="H1098">
        <v>1</v>
      </c>
      <c r="I1098" s="1">
        <f>INDEX('Tela de entrada'!$C$20:$C$763,MATCH(G1098,'Tela de entrada'!$B$20:$B$763,0),1)</f>
        <v>34</v>
      </c>
      <c r="J1098">
        <v>0</v>
      </c>
      <c r="K1098">
        <f t="shared" si="112"/>
        <v>34</v>
      </c>
      <c r="L1098" s="1">
        <f>SUMIFS('Contrato Flexível Percentual'!$R$2:$R$745,'Contrato Flexível Percentual'!$C$2:$C$745,'Contrato Flexível Prioridade'!F1098,'Contrato Flexível Percentual'!$D$2:$D$745,'Contrato Flexível Prioridade'!G1098)+SUMIFS('Contrato Firme'!N$2:N$745,'Contrato Firme'!$C$2:$C$745,'Contrato Flexível Prioridade'!F1098,'Contrato Flexível Percentual'!$D$2:$D$745,'Contrato Flexível Prioridade'!G1098)+'Tela de entrada'!$O$13+'Tela de entrada'!$S$13</f>
        <v>19.601597423860053</v>
      </c>
      <c r="M1098" s="1">
        <f t="shared" si="113"/>
        <v>14.398402576139947</v>
      </c>
      <c r="N1098" s="1">
        <f>IF(D1098=1,'Tela de entrada'!$O$14-'Tela de entrada'!$O$13,'Tela de entrada'!$S$14-'Tela de entrada'!$S$13)</f>
        <v>10</v>
      </c>
      <c r="O1098" s="1">
        <f t="shared" si="114"/>
        <v>0</v>
      </c>
      <c r="P1098" s="1">
        <f t="shared" si="115"/>
        <v>0</v>
      </c>
      <c r="Q1098" s="1">
        <f>IF(D1098=1,'Tela de entrada'!$O$13+P1098,'Tela de entrada'!$S$13+P1098)</f>
        <v>0</v>
      </c>
    </row>
    <row r="1099" spans="1:17" x14ac:dyDescent="0.25">
      <c r="A1099" t="str">
        <f t="shared" si="110"/>
        <v>Contrato 2</v>
      </c>
      <c r="B1099" t="str">
        <f t="shared" si="111"/>
        <v>Contrato 2354</v>
      </c>
      <c r="C1099">
        <v>1</v>
      </c>
      <c r="D1099">
        <v>2</v>
      </c>
      <c r="E1099">
        <f>IF(AND(A1099='Tela de entrada'!$R$12,'Tela de entrada'!$S$15=1),1,IF(AND(A1099='Tela de entrada'!$R$12,'Tela de entrada'!$S$15="",'Tela de entrada'!$O$15=2),1,IF(AND('Tela de entrada'!$R$12='Contrato Flexível Prioridade'!A1099,'Tela de entrada'!$S$15="",'Tela de entrada'!$O$15=""),2,IF(AND(A1099='Tela de entrada'!$N$12,'Tela de entrada'!$O$15=1),1,IF(AND('Tela de entrada'!$N$12='Contrato Flexível Prioridade'!A1099,'Tela de entrada'!$O$15=2),2,IF(AND('Tela de entrada'!$N$12='Contrato Flexível Prioridade'!A1099,'Tela de entrada'!$O$15="",'Tela de entrada'!$S$15&lt;&gt;1),1,IF(AND('Tela de entrada'!$N$12='Contrato Flexível Prioridade'!A1099,'Tela de entrada'!$S$15=""),1,2)))))))</f>
        <v>2</v>
      </c>
      <c r="F1099">
        <v>1</v>
      </c>
      <c r="G1099">
        <v>354</v>
      </c>
      <c r="H1099">
        <v>1</v>
      </c>
      <c r="I1099" s="1">
        <f>INDEX('Tela de entrada'!$C$20:$C$763,MATCH(G1099,'Tela de entrada'!$B$20:$B$763,0),1)</f>
        <v>30</v>
      </c>
      <c r="J1099">
        <v>0</v>
      </c>
      <c r="K1099">
        <f t="shared" si="112"/>
        <v>30</v>
      </c>
      <c r="L1099" s="1">
        <f>SUMIFS('Contrato Flexível Percentual'!$R$2:$R$745,'Contrato Flexível Percentual'!$C$2:$C$745,'Contrato Flexível Prioridade'!F1099,'Contrato Flexível Percentual'!$D$2:$D$745,'Contrato Flexível Prioridade'!G1099)+SUMIFS('Contrato Firme'!N$2:N$745,'Contrato Firme'!$C$2:$C$745,'Contrato Flexível Prioridade'!F1099,'Contrato Flexível Percentual'!$D$2:$D$745,'Contrato Flexível Prioridade'!G1099)+'Tela de entrada'!$O$13+'Tela de entrada'!$S$13</f>
        <v>17.41077130426131</v>
      </c>
      <c r="M1099" s="1">
        <f t="shared" si="113"/>
        <v>12.58922869573869</v>
      </c>
      <c r="N1099" s="1">
        <f>IF(D1099=1,'Tela de entrada'!$O$14-'Tela de entrada'!$O$13,'Tela de entrada'!$S$14-'Tela de entrada'!$S$13)</f>
        <v>10</v>
      </c>
      <c r="O1099" s="1">
        <f t="shared" si="114"/>
        <v>0</v>
      </c>
      <c r="P1099" s="1">
        <f t="shared" si="115"/>
        <v>0</v>
      </c>
      <c r="Q1099" s="1">
        <f>IF(D1099=1,'Tela de entrada'!$O$13+P1099,'Tela de entrada'!$S$13+P1099)</f>
        <v>0</v>
      </c>
    </row>
    <row r="1100" spans="1:17" x14ac:dyDescent="0.25">
      <c r="A1100" t="str">
        <f t="shared" si="110"/>
        <v>Contrato 2</v>
      </c>
      <c r="B1100" t="str">
        <f t="shared" si="111"/>
        <v>Contrato 2355</v>
      </c>
      <c r="C1100">
        <v>1</v>
      </c>
      <c r="D1100">
        <v>2</v>
      </c>
      <c r="E1100">
        <f>IF(AND(A1100='Tela de entrada'!$R$12,'Tela de entrada'!$S$15=1),1,IF(AND(A1100='Tela de entrada'!$R$12,'Tela de entrada'!$S$15="",'Tela de entrada'!$O$15=2),1,IF(AND('Tela de entrada'!$R$12='Contrato Flexível Prioridade'!A1100,'Tela de entrada'!$S$15="",'Tela de entrada'!$O$15=""),2,IF(AND(A1100='Tela de entrada'!$N$12,'Tela de entrada'!$O$15=1),1,IF(AND('Tela de entrada'!$N$12='Contrato Flexível Prioridade'!A1100,'Tela de entrada'!$O$15=2),2,IF(AND('Tela de entrada'!$N$12='Contrato Flexível Prioridade'!A1100,'Tela de entrada'!$O$15="",'Tela de entrada'!$S$15&lt;&gt;1),1,IF(AND('Tela de entrada'!$N$12='Contrato Flexível Prioridade'!A1100,'Tela de entrada'!$S$15=""),1,2)))))))</f>
        <v>2</v>
      </c>
      <c r="F1100">
        <v>1</v>
      </c>
      <c r="G1100">
        <v>355</v>
      </c>
      <c r="H1100">
        <v>1</v>
      </c>
      <c r="I1100" s="1">
        <f>INDEX('Tela de entrada'!$C$20:$C$763,MATCH(G1100,'Tela de entrada'!$B$20:$B$763,0),1)</f>
        <v>24</v>
      </c>
      <c r="J1100">
        <v>0</v>
      </c>
      <c r="K1100">
        <f t="shared" si="112"/>
        <v>24</v>
      </c>
      <c r="L1100" s="1">
        <f>SUMIFS('Contrato Flexível Percentual'!$R$2:$R$745,'Contrato Flexível Percentual'!$C$2:$C$745,'Contrato Flexível Prioridade'!F1100,'Contrato Flexível Percentual'!$D$2:$D$745,'Contrato Flexível Prioridade'!G1100)+SUMIFS('Contrato Firme'!N$2:N$745,'Contrato Firme'!$C$2:$C$745,'Contrato Flexível Prioridade'!F1100,'Contrato Flexível Percentual'!$D$2:$D$745,'Contrato Flexível Prioridade'!G1100)+'Tela de entrada'!$O$13+'Tela de entrada'!$S$13</f>
        <v>14.124532124863197</v>
      </c>
      <c r="M1100" s="1">
        <f t="shared" si="113"/>
        <v>9.8754678751368026</v>
      </c>
      <c r="N1100" s="1">
        <f>IF(D1100=1,'Tela de entrada'!$O$14-'Tela de entrada'!$O$13,'Tela de entrada'!$S$14-'Tela de entrada'!$S$13)</f>
        <v>10</v>
      </c>
      <c r="O1100" s="1">
        <f t="shared" si="114"/>
        <v>0</v>
      </c>
      <c r="P1100" s="1">
        <f t="shared" si="115"/>
        <v>0</v>
      </c>
      <c r="Q1100" s="1">
        <f>IF(D1100=1,'Tela de entrada'!$O$13+P1100,'Tela de entrada'!$S$13+P1100)</f>
        <v>0</v>
      </c>
    </row>
    <row r="1101" spans="1:17" x14ac:dyDescent="0.25">
      <c r="A1101" t="str">
        <f t="shared" si="110"/>
        <v>Contrato 2</v>
      </c>
      <c r="B1101" t="str">
        <f t="shared" si="111"/>
        <v>Contrato 2356</v>
      </c>
      <c r="C1101">
        <v>1</v>
      </c>
      <c r="D1101">
        <v>2</v>
      </c>
      <c r="E1101">
        <f>IF(AND(A1101='Tela de entrada'!$R$12,'Tela de entrada'!$S$15=1),1,IF(AND(A1101='Tela de entrada'!$R$12,'Tela de entrada'!$S$15="",'Tela de entrada'!$O$15=2),1,IF(AND('Tela de entrada'!$R$12='Contrato Flexível Prioridade'!A1101,'Tela de entrada'!$S$15="",'Tela de entrada'!$O$15=""),2,IF(AND(A1101='Tela de entrada'!$N$12,'Tela de entrada'!$O$15=1),1,IF(AND('Tela de entrada'!$N$12='Contrato Flexível Prioridade'!A1101,'Tela de entrada'!$O$15=2),2,IF(AND('Tela de entrada'!$N$12='Contrato Flexível Prioridade'!A1101,'Tela de entrada'!$O$15="",'Tela de entrada'!$S$15&lt;&gt;1),1,IF(AND('Tela de entrada'!$N$12='Contrato Flexível Prioridade'!A1101,'Tela de entrada'!$S$15=""),1,2)))))))</f>
        <v>2</v>
      </c>
      <c r="F1101">
        <v>1</v>
      </c>
      <c r="G1101">
        <v>356</v>
      </c>
      <c r="H1101">
        <v>1</v>
      </c>
      <c r="I1101" s="1">
        <f>INDEX('Tela de entrada'!$C$20:$C$763,MATCH(G1101,'Tela de entrada'!$B$20:$B$763,0),1)</f>
        <v>46</v>
      </c>
      <c r="J1101">
        <v>0</v>
      </c>
      <c r="K1101">
        <f t="shared" si="112"/>
        <v>46</v>
      </c>
      <c r="L1101" s="1">
        <f>SUMIFS('Contrato Flexível Percentual'!$R$2:$R$745,'Contrato Flexível Percentual'!$C$2:$C$745,'Contrato Flexível Prioridade'!F1101,'Contrato Flexível Percentual'!$D$2:$D$745,'Contrato Flexível Prioridade'!G1101)+SUMIFS('Contrato Firme'!N$2:N$745,'Contrato Firme'!$C$2:$C$745,'Contrato Flexível Prioridade'!F1101,'Contrato Flexível Percentual'!$D$2:$D$745,'Contrato Flexível Prioridade'!G1101)+'Tela de entrada'!$O$13+'Tela de entrada'!$S$13</f>
        <v>24.2</v>
      </c>
      <c r="M1101" s="1">
        <f t="shared" si="113"/>
        <v>21.8</v>
      </c>
      <c r="N1101" s="1">
        <f>IF(D1101=1,'Tela de entrada'!$O$14-'Tela de entrada'!$O$13,'Tela de entrada'!$S$14-'Tela de entrada'!$S$13)</f>
        <v>10</v>
      </c>
      <c r="O1101" s="1">
        <f t="shared" si="114"/>
        <v>6.8000000000000007</v>
      </c>
      <c r="P1101" s="1">
        <f t="shared" si="115"/>
        <v>6.8000000000000007</v>
      </c>
      <c r="Q1101" s="1">
        <f>IF(D1101=1,'Tela de entrada'!$O$13+P1101,'Tela de entrada'!$S$13+P1101)</f>
        <v>6.8000000000000007</v>
      </c>
    </row>
    <row r="1102" spans="1:17" x14ac:dyDescent="0.25">
      <c r="A1102" t="str">
        <f t="shared" si="110"/>
        <v>Contrato 2</v>
      </c>
      <c r="B1102" t="str">
        <f t="shared" si="111"/>
        <v>Contrato 2357</v>
      </c>
      <c r="C1102">
        <v>1</v>
      </c>
      <c r="D1102">
        <v>2</v>
      </c>
      <c r="E1102">
        <f>IF(AND(A1102='Tela de entrada'!$R$12,'Tela de entrada'!$S$15=1),1,IF(AND(A1102='Tela de entrada'!$R$12,'Tela de entrada'!$S$15="",'Tela de entrada'!$O$15=2),1,IF(AND('Tela de entrada'!$R$12='Contrato Flexível Prioridade'!A1102,'Tela de entrada'!$S$15="",'Tela de entrada'!$O$15=""),2,IF(AND(A1102='Tela de entrada'!$N$12,'Tela de entrada'!$O$15=1),1,IF(AND('Tela de entrada'!$N$12='Contrato Flexível Prioridade'!A1102,'Tela de entrada'!$O$15=2),2,IF(AND('Tela de entrada'!$N$12='Contrato Flexível Prioridade'!A1102,'Tela de entrada'!$O$15="",'Tela de entrada'!$S$15&lt;&gt;1),1,IF(AND('Tela de entrada'!$N$12='Contrato Flexível Prioridade'!A1102,'Tela de entrada'!$S$15=""),1,2)))))))</f>
        <v>2</v>
      </c>
      <c r="F1102">
        <v>1</v>
      </c>
      <c r="G1102">
        <v>357</v>
      </c>
      <c r="H1102">
        <v>1</v>
      </c>
      <c r="I1102" s="1">
        <f>INDEX('Tela de entrada'!$C$20:$C$763,MATCH(G1102,'Tela de entrada'!$B$20:$B$763,0),1)</f>
        <v>44</v>
      </c>
      <c r="J1102">
        <v>0</v>
      </c>
      <c r="K1102">
        <f t="shared" si="112"/>
        <v>44</v>
      </c>
      <c r="L1102" s="1">
        <f>SUMIFS('Contrato Flexível Percentual'!$R$2:$R$745,'Contrato Flexível Percentual'!$C$2:$C$745,'Contrato Flexível Prioridade'!F1102,'Contrato Flexível Percentual'!$D$2:$D$745,'Contrato Flexível Prioridade'!G1102)+SUMIFS('Contrato Firme'!N$2:N$745,'Contrato Firme'!$C$2:$C$745,'Contrato Flexível Prioridade'!F1102,'Contrato Flexível Percentual'!$D$2:$D$745,'Contrato Flexível Prioridade'!G1102)+'Tela de entrada'!$O$13+'Tela de entrada'!$S$13</f>
        <v>23.8</v>
      </c>
      <c r="M1102" s="1">
        <f t="shared" si="113"/>
        <v>20.2</v>
      </c>
      <c r="N1102" s="1">
        <f>IF(D1102=1,'Tela de entrada'!$O$14-'Tela de entrada'!$O$13,'Tela de entrada'!$S$14-'Tela de entrada'!$S$13)</f>
        <v>10</v>
      </c>
      <c r="O1102" s="1">
        <f t="shared" si="114"/>
        <v>5.1999999999999993</v>
      </c>
      <c r="P1102" s="1">
        <f t="shared" si="115"/>
        <v>5.1999999999999993</v>
      </c>
      <c r="Q1102" s="1">
        <f>IF(D1102=1,'Tela de entrada'!$O$13+P1102,'Tela de entrada'!$S$13+P1102)</f>
        <v>5.1999999999999993</v>
      </c>
    </row>
    <row r="1103" spans="1:17" x14ac:dyDescent="0.25">
      <c r="A1103" t="str">
        <f t="shared" si="110"/>
        <v>Contrato 2</v>
      </c>
      <c r="B1103" t="str">
        <f t="shared" si="111"/>
        <v>Contrato 2358</v>
      </c>
      <c r="C1103">
        <v>1</v>
      </c>
      <c r="D1103">
        <v>2</v>
      </c>
      <c r="E1103">
        <f>IF(AND(A1103='Tela de entrada'!$R$12,'Tela de entrada'!$S$15=1),1,IF(AND(A1103='Tela de entrada'!$R$12,'Tela de entrada'!$S$15="",'Tela de entrada'!$O$15=2),1,IF(AND('Tela de entrada'!$R$12='Contrato Flexível Prioridade'!A1103,'Tela de entrada'!$S$15="",'Tela de entrada'!$O$15=""),2,IF(AND(A1103='Tela de entrada'!$N$12,'Tela de entrada'!$O$15=1),1,IF(AND('Tela de entrada'!$N$12='Contrato Flexível Prioridade'!A1103,'Tela de entrada'!$O$15=2),2,IF(AND('Tela de entrada'!$N$12='Contrato Flexível Prioridade'!A1103,'Tela de entrada'!$O$15="",'Tela de entrada'!$S$15&lt;&gt;1),1,IF(AND('Tela de entrada'!$N$12='Contrato Flexível Prioridade'!A1103,'Tela de entrada'!$S$15=""),1,2)))))))</f>
        <v>2</v>
      </c>
      <c r="F1103">
        <v>1</v>
      </c>
      <c r="G1103">
        <v>358</v>
      </c>
      <c r="H1103">
        <v>1</v>
      </c>
      <c r="I1103" s="1">
        <f>INDEX('Tela de entrada'!$C$20:$C$763,MATCH(G1103,'Tela de entrada'!$B$20:$B$763,0),1)</f>
        <v>8</v>
      </c>
      <c r="J1103">
        <v>0</v>
      </c>
      <c r="K1103">
        <f t="shared" si="112"/>
        <v>8</v>
      </c>
      <c r="L1103" s="1">
        <f>SUMIFS('Contrato Flexível Percentual'!$R$2:$R$745,'Contrato Flexível Percentual'!$C$2:$C$745,'Contrato Flexível Prioridade'!F1103,'Contrato Flexível Percentual'!$D$2:$D$745,'Contrato Flexível Prioridade'!G1103)+SUMIFS('Contrato Firme'!N$2:N$745,'Contrato Firme'!$C$2:$C$745,'Contrato Flexível Prioridade'!F1103,'Contrato Flexível Percentual'!$D$2:$D$745,'Contrato Flexível Prioridade'!G1103)+'Tela de entrada'!$O$13+'Tela de entrada'!$S$13</f>
        <v>5.3836603258165949</v>
      </c>
      <c r="M1103" s="1">
        <f t="shared" si="113"/>
        <v>2.6163396741834051</v>
      </c>
      <c r="N1103" s="1">
        <f>IF(D1103=1,'Tela de entrada'!$O$14-'Tela de entrada'!$O$13,'Tela de entrada'!$S$14-'Tela de entrada'!$S$13)</f>
        <v>10</v>
      </c>
      <c r="O1103" s="1">
        <f t="shared" si="114"/>
        <v>0</v>
      </c>
      <c r="P1103" s="1">
        <f t="shared" si="115"/>
        <v>0</v>
      </c>
      <c r="Q1103" s="1">
        <f>IF(D1103=1,'Tela de entrada'!$O$13+P1103,'Tela de entrada'!$S$13+P1103)</f>
        <v>0</v>
      </c>
    </row>
    <row r="1104" spans="1:17" x14ac:dyDescent="0.25">
      <c r="A1104" t="str">
        <f t="shared" si="110"/>
        <v>Contrato 2</v>
      </c>
      <c r="B1104" t="str">
        <f t="shared" si="111"/>
        <v>Contrato 2359</v>
      </c>
      <c r="C1104">
        <v>1</v>
      </c>
      <c r="D1104">
        <v>2</v>
      </c>
      <c r="E1104">
        <f>IF(AND(A1104='Tela de entrada'!$R$12,'Tela de entrada'!$S$15=1),1,IF(AND(A1104='Tela de entrada'!$R$12,'Tela de entrada'!$S$15="",'Tela de entrada'!$O$15=2),1,IF(AND('Tela de entrada'!$R$12='Contrato Flexível Prioridade'!A1104,'Tela de entrada'!$S$15="",'Tela de entrada'!$O$15=""),2,IF(AND(A1104='Tela de entrada'!$N$12,'Tela de entrada'!$O$15=1),1,IF(AND('Tela de entrada'!$N$12='Contrato Flexível Prioridade'!A1104,'Tela de entrada'!$O$15=2),2,IF(AND('Tela de entrada'!$N$12='Contrato Flexível Prioridade'!A1104,'Tela de entrada'!$O$15="",'Tela de entrada'!$S$15&lt;&gt;1),1,IF(AND('Tela de entrada'!$N$12='Contrato Flexível Prioridade'!A1104,'Tela de entrada'!$S$15=""),1,2)))))))</f>
        <v>2</v>
      </c>
      <c r="F1104">
        <v>1</v>
      </c>
      <c r="G1104">
        <v>359</v>
      </c>
      <c r="H1104">
        <v>1</v>
      </c>
      <c r="I1104" s="1">
        <f>INDEX('Tela de entrada'!$C$20:$C$763,MATCH(G1104,'Tela de entrada'!$B$20:$B$763,0),1)</f>
        <v>34</v>
      </c>
      <c r="J1104">
        <v>0</v>
      </c>
      <c r="K1104">
        <f t="shared" si="112"/>
        <v>34</v>
      </c>
      <c r="L1104" s="1">
        <f>SUMIFS('Contrato Flexível Percentual'!$R$2:$R$745,'Contrato Flexível Percentual'!$C$2:$C$745,'Contrato Flexível Prioridade'!F1104,'Contrato Flexível Percentual'!$D$2:$D$745,'Contrato Flexível Prioridade'!G1104)+SUMIFS('Contrato Firme'!N$2:N$745,'Contrato Firme'!$C$2:$C$745,'Contrato Flexível Prioridade'!F1104,'Contrato Flexível Percentual'!$D$2:$D$745,'Contrato Flexível Prioridade'!G1104)+'Tela de entrada'!$O$13+'Tela de entrada'!$S$13</f>
        <v>19.601597423860053</v>
      </c>
      <c r="M1104" s="1">
        <f t="shared" si="113"/>
        <v>14.398402576139947</v>
      </c>
      <c r="N1104" s="1">
        <f>IF(D1104=1,'Tela de entrada'!$O$14-'Tela de entrada'!$O$13,'Tela de entrada'!$S$14-'Tela de entrada'!$S$13)</f>
        <v>10</v>
      </c>
      <c r="O1104" s="1">
        <f t="shared" si="114"/>
        <v>0</v>
      </c>
      <c r="P1104" s="1">
        <f t="shared" si="115"/>
        <v>0</v>
      </c>
      <c r="Q1104" s="1">
        <f>IF(D1104=1,'Tela de entrada'!$O$13+P1104,'Tela de entrada'!$S$13+P1104)</f>
        <v>0</v>
      </c>
    </row>
    <row r="1105" spans="1:17" x14ac:dyDescent="0.25">
      <c r="A1105" t="str">
        <f t="shared" si="110"/>
        <v>Contrato 2</v>
      </c>
      <c r="B1105" t="str">
        <f t="shared" si="111"/>
        <v>Contrato 2360</v>
      </c>
      <c r="C1105">
        <v>1</v>
      </c>
      <c r="D1105">
        <v>2</v>
      </c>
      <c r="E1105">
        <f>IF(AND(A1105='Tela de entrada'!$R$12,'Tela de entrada'!$S$15=1),1,IF(AND(A1105='Tela de entrada'!$R$12,'Tela de entrada'!$S$15="",'Tela de entrada'!$O$15=2),1,IF(AND('Tela de entrada'!$R$12='Contrato Flexível Prioridade'!A1105,'Tela de entrada'!$S$15="",'Tela de entrada'!$O$15=""),2,IF(AND(A1105='Tela de entrada'!$N$12,'Tela de entrada'!$O$15=1),1,IF(AND('Tela de entrada'!$N$12='Contrato Flexível Prioridade'!A1105,'Tela de entrada'!$O$15=2),2,IF(AND('Tela de entrada'!$N$12='Contrato Flexível Prioridade'!A1105,'Tela de entrada'!$O$15="",'Tela de entrada'!$S$15&lt;&gt;1),1,IF(AND('Tela de entrada'!$N$12='Contrato Flexível Prioridade'!A1105,'Tela de entrada'!$S$15=""),1,2)))))))</f>
        <v>2</v>
      </c>
      <c r="F1105">
        <v>1</v>
      </c>
      <c r="G1105">
        <v>360</v>
      </c>
      <c r="H1105">
        <v>1</v>
      </c>
      <c r="I1105" s="1">
        <f>INDEX('Tela de entrada'!$C$20:$C$763,MATCH(G1105,'Tela de entrada'!$B$20:$B$763,0),1)</f>
        <v>40</v>
      </c>
      <c r="J1105">
        <v>0</v>
      </c>
      <c r="K1105">
        <f t="shared" si="112"/>
        <v>40</v>
      </c>
      <c r="L1105" s="1">
        <f>SUMIFS('Contrato Flexível Percentual'!$R$2:$R$745,'Contrato Flexível Percentual'!$C$2:$C$745,'Contrato Flexível Prioridade'!F1105,'Contrato Flexível Percentual'!$D$2:$D$745,'Contrato Flexível Prioridade'!G1105)+SUMIFS('Contrato Firme'!N$2:N$745,'Contrato Firme'!$C$2:$C$745,'Contrato Flexível Prioridade'!F1105,'Contrato Flexível Percentual'!$D$2:$D$745,'Contrato Flexível Prioridade'!G1105)+'Tela de entrada'!$O$13+'Tela de entrada'!$S$13</f>
        <v>22.887836603258165</v>
      </c>
      <c r="M1105" s="1">
        <f t="shared" si="113"/>
        <v>17.112163396741835</v>
      </c>
      <c r="N1105" s="1">
        <f>IF(D1105=1,'Tela de entrada'!$O$14-'Tela de entrada'!$O$13,'Tela de entrada'!$S$14-'Tela de entrada'!$S$13)</f>
        <v>10</v>
      </c>
      <c r="O1105" s="1">
        <f t="shared" si="114"/>
        <v>2.1121633967418347</v>
      </c>
      <c r="P1105" s="1">
        <f t="shared" si="115"/>
        <v>2.1121633967418347</v>
      </c>
      <c r="Q1105" s="1">
        <f>IF(D1105=1,'Tela de entrada'!$O$13+P1105,'Tela de entrada'!$S$13+P1105)</f>
        <v>2.1121633967418347</v>
      </c>
    </row>
    <row r="1106" spans="1:17" x14ac:dyDescent="0.25">
      <c r="A1106" t="str">
        <f t="shared" si="110"/>
        <v>Contrato 2</v>
      </c>
      <c r="B1106" t="str">
        <f t="shared" si="111"/>
        <v>Contrato 2361</v>
      </c>
      <c r="C1106">
        <v>1</v>
      </c>
      <c r="D1106">
        <v>2</v>
      </c>
      <c r="E1106">
        <f>IF(AND(A1106='Tela de entrada'!$R$12,'Tela de entrada'!$S$15=1),1,IF(AND(A1106='Tela de entrada'!$R$12,'Tela de entrada'!$S$15="",'Tela de entrada'!$O$15=2),1,IF(AND('Tela de entrada'!$R$12='Contrato Flexível Prioridade'!A1106,'Tela de entrada'!$S$15="",'Tela de entrada'!$O$15=""),2,IF(AND(A1106='Tela de entrada'!$N$12,'Tela de entrada'!$O$15=1),1,IF(AND('Tela de entrada'!$N$12='Contrato Flexível Prioridade'!A1106,'Tela de entrada'!$O$15=2),2,IF(AND('Tela de entrada'!$N$12='Contrato Flexível Prioridade'!A1106,'Tela de entrada'!$O$15="",'Tela de entrada'!$S$15&lt;&gt;1),1,IF(AND('Tela de entrada'!$N$12='Contrato Flexível Prioridade'!A1106,'Tela de entrada'!$S$15=""),1,2)))))))</f>
        <v>2</v>
      </c>
      <c r="F1106">
        <v>1</v>
      </c>
      <c r="G1106">
        <v>361</v>
      </c>
      <c r="H1106">
        <v>1</v>
      </c>
      <c r="I1106" s="1">
        <f>INDEX('Tela de entrada'!$C$20:$C$763,MATCH(G1106,'Tela de entrada'!$B$20:$B$763,0),1)</f>
        <v>23</v>
      </c>
      <c r="J1106">
        <v>0</v>
      </c>
      <c r="K1106">
        <f t="shared" si="112"/>
        <v>23</v>
      </c>
      <c r="L1106" s="1">
        <f>SUMIFS('Contrato Flexível Percentual'!$R$2:$R$745,'Contrato Flexível Percentual'!$C$2:$C$745,'Contrato Flexível Prioridade'!F1106,'Contrato Flexível Percentual'!$D$2:$D$745,'Contrato Flexível Prioridade'!G1106)+SUMIFS('Contrato Firme'!N$2:N$745,'Contrato Firme'!$C$2:$C$745,'Contrato Flexível Prioridade'!F1106,'Contrato Flexível Percentual'!$D$2:$D$745,'Contrato Flexível Prioridade'!G1106)+'Tela de entrada'!$O$13+'Tela de entrada'!$S$13</f>
        <v>13.576825594963511</v>
      </c>
      <c r="M1106" s="1">
        <f t="shared" si="113"/>
        <v>9.4231744050364892</v>
      </c>
      <c r="N1106" s="1">
        <f>IF(D1106=1,'Tela de entrada'!$O$14-'Tela de entrada'!$O$13,'Tela de entrada'!$S$14-'Tela de entrada'!$S$13)</f>
        <v>10</v>
      </c>
      <c r="O1106" s="1">
        <f t="shared" si="114"/>
        <v>0</v>
      </c>
      <c r="P1106" s="1">
        <f t="shared" si="115"/>
        <v>0</v>
      </c>
      <c r="Q1106" s="1">
        <f>IF(D1106=1,'Tela de entrada'!$O$13+P1106,'Tela de entrada'!$S$13+P1106)</f>
        <v>0</v>
      </c>
    </row>
    <row r="1107" spans="1:17" x14ac:dyDescent="0.25">
      <c r="A1107" t="str">
        <f t="shared" si="110"/>
        <v>Contrato 2</v>
      </c>
      <c r="B1107" t="str">
        <f t="shared" si="111"/>
        <v>Contrato 2362</v>
      </c>
      <c r="C1107">
        <v>1</v>
      </c>
      <c r="D1107">
        <v>2</v>
      </c>
      <c r="E1107">
        <f>IF(AND(A1107='Tela de entrada'!$R$12,'Tela de entrada'!$S$15=1),1,IF(AND(A1107='Tela de entrada'!$R$12,'Tela de entrada'!$S$15="",'Tela de entrada'!$O$15=2),1,IF(AND('Tela de entrada'!$R$12='Contrato Flexível Prioridade'!A1107,'Tela de entrada'!$S$15="",'Tela de entrada'!$O$15=""),2,IF(AND(A1107='Tela de entrada'!$N$12,'Tela de entrada'!$O$15=1),1,IF(AND('Tela de entrada'!$N$12='Contrato Flexível Prioridade'!A1107,'Tela de entrada'!$O$15=2),2,IF(AND('Tela de entrada'!$N$12='Contrato Flexível Prioridade'!A1107,'Tela de entrada'!$O$15="",'Tela de entrada'!$S$15&lt;&gt;1),1,IF(AND('Tela de entrada'!$N$12='Contrato Flexível Prioridade'!A1107,'Tela de entrada'!$S$15=""),1,2)))))))</f>
        <v>2</v>
      </c>
      <c r="F1107">
        <v>1</v>
      </c>
      <c r="G1107">
        <v>362</v>
      </c>
      <c r="H1107">
        <v>1</v>
      </c>
      <c r="I1107" s="1">
        <f>INDEX('Tela de entrada'!$C$20:$C$763,MATCH(G1107,'Tela de entrada'!$B$20:$B$763,0),1)</f>
        <v>30</v>
      </c>
      <c r="J1107">
        <v>0</v>
      </c>
      <c r="K1107">
        <f t="shared" si="112"/>
        <v>30</v>
      </c>
      <c r="L1107" s="1">
        <f>SUMIFS('Contrato Flexível Percentual'!$R$2:$R$745,'Contrato Flexível Percentual'!$C$2:$C$745,'Contrato Flexível Prioridade'!F1107,'Contrato Flexível Percentual'!$D$2:$D$745,'Contrato Flexível Prioridade'!G1107)+SUMIFS('Contrato Firme'!N$2:N$745,'Contrato Firme'!$C$2:$C$745,'Contrato Flexível Prioridade'!F1107,'Contrato Flexível Percentual'!$D$2:$D$745,'Contrato Flexível Prioridade'!G1107)+'Tela de entrada'!$O$13+'Tela de entrada'!$S$13</f>
        <v>17.41077130426131</v>
      </c>
      <c r="M1107" s="1">
        <f t="shared" si="113"/>
        <v>12.58922869573869</v>
      </c>
      <c r="N1107" s="1">
        <f>IF(D1107=1,'Tela de entrada'!$O$14-'Tela de entrada'!$O$13,'Tela de entrada'!$S$14-'Tela de entrada'!$S$13)</f>
        <v>10</v>
      </c>
      <c r="O1107" s="1">
        <f t="shared" si="114"/>
        <v>0</v>
      </c>
      <c r="P1107" s="1">
        <f t="shared" si="115"/>
        <v>0</v>
      </c>
      <c r="Q1107" s="1">
        <f>IF(D1107=1,'Tela de entrada'!$O$13+P1107,'Tela de entrada'!$S$13+P1107)</f>
        <v>0</v>
      </c>
    </row>
    <row r="1108" spans="1:17" x14ac:dyDescent="0.25">
      <c r="A1108" t="str">
        <f t="shared" si="110"/>
        <v>Contrato 2</v>
      </c>
      <c r="B1108" t="str">
        <f t="shared" si="111"/>
        <v>Contrato 2363</v>
      </c>
      <c r="C1108">
        <v>1</v>
      </c>
      <c r="D1108">
        <v>2</v>
      </c>
      <c r="E1108">
        <f>IF(AND(A1108='Tela de entrada'!$R$12,'Tela de entrada'!$S$15=1),1,IF(AND(A1108='Tela de entrada'!$R$12,'Tela de entrada'!$S$15="",'Tela de entrada'!$O$15=2),1,IF(AND('Tela de entrada'!$R$12='Contrato Flexível Prioridade'!A1108,'Tela de entrada'!$S$15="",'Tela de entrada'!$O$15=""),2,IF(AND(A1108='Tela de entrada'!$N$12,'Tela de entrada'!$O$15=1),1,IF(AND('Tela de entrada'!$N$12='Contrato Flexível Prioridade'!A1108,'Tela de entrada'!$O$15=2),2,IF(AND('Tela de entrada'!$N$12='Contrato Flexível Prioridade'!A1108,'Tela de entrada'!$O$15="",'Tela de entrada'!$S$15&lt;&gt;1),1,IF(AND('Tela de entrada'!$N$12='Contrato Flexível Prioridade'!A1108,'Tela de entrada'!$S$15=""),1,2)))))))</f>
        <v>2</v>
      </c>
      <c r="F1108">
        <v>1</v>
      </c>
      <c r="G1108">
        <v>363</v>
      </c>
      <c r="H1108">
        <v>1</v>
      </c>
      <c r="I1108" s="1">
        <f>INDEX('Tela de entrada'!$C$20:$C$763,MATCH(G1108,'Tela de entrada'!$B$20:$B$763,0),1)</f>
        <v>22</v>
      </c>
      <c r="J1108">
        <v>0</v>
      </c>
      <c r="K1108">
        <f t="shared" si="112"/>
        <v>22</v>
      </c>
      <c r="L1108" s="1">
        <f>SUMIFS('Contrato Flexível Percentual'!$R$2:$R$745,'Contrato Flexível Percentual'!$C$2:$C$745,'Contrato Flexível Prioridade'!F1108,'Contrato Flexível Percentual'!$D$2:$D$745,'Contrato Flexível Prioridade'!G1108)+SUMIFS('Contrato Firme'!N$2:N$745,'Contrato Firme'!$C$2:$C$745,'Contrato Flexível Prioridade'!F1108,'Contrato Flexível Percentual'!$D$2:$D$745,'Contrato Flexível Prioridade'!G1108)+'Tela de entrada'!$O$13+'Tela de entrada'!$S$13</f>
        <v>13.029119065063828</v>
      </c>
      <c r="M1108" s="1">
        <f t="shared" si="113"/>
        <v>8.9708809349361722</v>
      </c>
      <c r="N1108" s="1">
        <f>IF(D1108=1,'Tela de entrada'!$O$14-'Tela de entrada'!$O$13,'Tela de entrada'!$S$14-'Tela de entrada'!$S$13)</f>
        <v>10</v>
      </c>
      <c r="O1108" s="1">
        <f t="shared" si="114"/>
        <v>0</v>
      </c>
      <c r="P1108" s="1">
        <f t="shared" si="115"/>
        <v>0</v>
      </c>
      <c r="Q1108" s="1">
        <f>IF(D1108=1,'Tela de entrada'!$O$13+P1108,'Tela de entrada'!$S$13+P1108)</f>
        <v>0</v>
      </c>
    </row>
    <row r="1109" spans="1:17" x14ac:dyDescent="0.25">
      <c r="A1109" t="str">
        <f t="shared" si="110"/>
        <v>Contrato 2</v>
      </c>
      <c r="B1109" t="str">
        <f t="shared" si="111"/>
        <v>Contrato 2364</v>
      </c>
      <c r="C1109">
        <v>1</v>
      </c>
      <c r="D1109">
        <v>2</v>
      </c>
      <c r="E1109">
        <f>IF(AND(A1109='Tela de entrada'!$R$12,'Tela de entrada'!$S$15=1),1,IF(AND(A1109='Tela de entrada'!$R$12,'Tela de entrada'!$S$15="",'Tela de entrada'!$O$15=2),1,IF(AND('Tela de entrada'!$R$12='Contrato Flexível Prioridade'!A1109,'Tela de entrada'!$S$15="",'Tela de entrada'!$O$15=""),2,IF(AND(A1109='Tela de entrada'!$N$12,'Tela de entrada'!$O$15=1),1,IF(AND('Tela de entrada'!$N$12='Contrato Flexível Prioridade'!A1109,'Tela de entrada'!$O$15=2),2,IF(AND('Tela de entrada'!$N$12='Contrato Flexível Prioridade'!A1109,'Tela de entrada'!$O$15="",'Tela de entrada'!$S$15&lt;&gt;1),1,IF(AND('Tela de entrada'!$N$12='Contrato Flexível Prioridade'!A1109,'Tela de entrada'!$S$15=""),1,2)))))))</f>
        <v>2</v>
      </c>
      <c r="F1109">
        <v>1</v>
      </c>
      <c r="G1109">
        <v>364</v>
      </c>
      <c r="H1109">
        <v>1</v>
      </c>
      <c r="I1109" s="1">
        <f>INDEX('Tela de entrada'!$C$20:$C$763,MATCH(G1109,'Tela de entrada'!$B$20:$B$763,0),1)</f>
        <v>19</v>
      </c>
      <c r="J1109">
        <v>0</v>
      </c>
      <c r="K1109">
        <f t="shared" si="112"/>
        <v>19</v>
      </c>
      <c r="L1109" s="1">
        <f>SUMIFS('Contrato Flexível Percentual'!$R$2:$R$745,'Contrato Flexível Percentual'!$C$2:$C$745,'Contrato Flexível Prioridade'!F1109,'Contrato Flexível Percentual'!$D$2:$D$745,'Contrato Flexível Prioridade'!G1109)+SUMIFS('Contrato Firme'!N$2:N$745,'Contrato Firme'!$C$2:$C$745,'Contrato Flexível Prioridade'!F1109,'Contrato Flexível Percentual'!$D$2:$D$745,'Contrato Flexível Prioridade'!G1109)+'Tela de entrada'!$O$13+'Tela de entrada'!$S$13</f>
        <v>11.38599947536477</v>
      </c>
      <c r="M1109" s="1">
        <f t="shared" si="113"/>
        <v>7.6140005246352302</v>
      </c>
      <c r="N1109" s="1">
        <f>IF(D1109=1,'Tela de entrada'!$O$14-'Tela de entrada'!$O$13,'Tela de entrada'!$S$14-'Tela de entrada'!$S$13)</f>
        <v>10</v>
      </c>
      <c r="O1109" s="1">
        <f t="shared" si="114"/>
        <v>0</v>
      </c>
      <c r="P1109" s="1">
        <f t="shared" si="115"/>
        <v>0</v>
      </c>
      <c r="Q1109" s="1">
        <f>IF(D1109=1,'Tela de entrada'!$O$13+P1109,'Tela de entrada'!$S$13+P1109)</f>
        <v>0</v>
      </c>
    </row>
    <row r="1110" spans="1:17" x14ac:dyDescent="0.25">
      <c r="A1110" t="str">
        <f t="shared" si="110"/>
        <v>Contrato 2</v>
      </c>
      <c r="B1110" t="str">
        <f t="shared" si="111"/>
        <v>Contrato 2365</v>
      </c>
      <c r="C1110">
        <v>1</v>
      </c>
      <c r="D1110">
        <v>2</v>
      </c>
      <c r="E1110">
        <f>IF(AND(A1110='Tela de entrada'!$R$12,'Tela de entrada'!$S$15=1),1,IF(AND(A1110='Tela de entrada'!$R$12,'Tela de entrada'!$S$15="",'Tela de entrada'!$O$15=2),1,IF(AND('Tela de entrada'!$R$12='Contrato Flexível Prioridade'!A1110,'Tela de entrada'!$S$15="",'Tela de entrada'!$O$15=""),2,IF(AND(A1110='Tela de entrada'!$N$12,'Tela de entrada'!$O$15=1),1,IF(AND('Tela de entrada'!$N$12='Contrato Flexível Prioridade'!A1110,'Tela de entrada'!$O$15=2),2,IF(AND('Tela de entrada'!$N$12='Contrato Flexível Prioridade'!A1110,'Tela de entrada'!$O$15="",'Tela de entrada'!$S$15&lt;&gt;1),1,IF(AND('Tela de entrada'!$N$12='Contrato Flexível Prioridade'!A1110,'Tela de entrada'!$S$15=""),1,2)))))))</f>
        <v>2</v>
      </c>
      <c r="F1110">
        <v>1</v>
      </c>
      <c r="G1110">
        <v>365</v>
      </c>
      <c r="H1110">
        <v>1</v>
      </c>
      <c r="I1110" s="1">
        <f>INDEX('Tela de entrada'!$C$20:$C$763,MATCH(G1110,'Tela de entrada'!$B$20:$B$763,0),1)</f>
        <v>26</v>
      </c>
      <c r="J1110">
        <v>0</v>
      </c>
      <c r="K1110">
        <f t="shared" si="112"/>
        <v>26</v>
      </c>
      <c r="L1110" s="1">
        <f>SUMIFS('Contrato Flexível Percentual'!$R$2:$R$745,'Contrato Flexível Percentual'!$C$2:$C$745,'Contrato Flexível Prioridade'!F1110,'Contrato Flexível Percentual'!$D$2:$D$745,'Contrato Flexível Prioridade'!G1110)+SUMIFS('Contrato Firme'!N$2:N$745,'Contrato Firme'!$C$2:$C$745,'Contrato Flexível Prioridade'!F1110,'Contrato Flexível Percentual'!$D$2:$D$745,'Contrato Flexível Prioridade'!G1110)+'Tela de entrada'!$O$13+'Tela de entrada'!$S$13</f>
        <v>15.219945184662567</v>
      </c>
      <c r="M1110" s="1">
        <f t="shared" si="113"/>
        <v>10.780054815337433</v>
      </c>
      <c r="N1110" s="1">
        <f>IF(D1110=1,'Tela de entrada'!$O$14-'Tela de entrada'!$O$13,'Tela de entrada'!$S$14-'Tela de entrada'!$S$13)</f>
        <v>10</v>
      </c>
      <c r="O1110" s="1">
        <f t="shared" si="114"/>
        <v>0</v>
      </c>
      <c r="P1110" s="1">
        <f t="shared" si="115"/>
        <v>0</v>
      </c>
      <c r="Q1110" s="1">
        <f>IF(D1110=1,'Tela de entrada'!$O$13+P1110,'Tela de entrada'!$S$13+P1110)</f>
        <v>0</v>
      </c>
    </row>
    <row r="1111" spans="1:17" x14ac:dyDescent="0.25">
      <c r="A1111" t="str">
        <f t="shared" si="110"/>
        <v>Contrato 2</v>
      </c>
      <c r="B1111" t="str">
        <f t="shared" si="111"/>
        <v>Contrato 2366</v>
      </c>
      <c r="C1111">
        <v>1</v>
      </c>
      <c r="D1111">
        <v>2</v>
      </c>
      <c r="E1111">
        <f>IF(AND(A1111='Tela de entrada'!$R$12,'Tela de entrada'!$S$15=1),1,IF(AND(A1111='Tela de entrada'!$R$12,'Tela de entrada'!$S$15="",'Tela de entrada'!$O$15=2),1,IF(AND('Tela de entrada'!$R$12='Contrato Flexível Prioridade'!A1111,'Tela de entrada'!$S$15="",'Tela de entrada'!$O$15=""),2,IF(AND(A1111='Tela de entrada'!$N$12,'Tela de entrada'!$O$15=1),1,IF(AND('Tela de entrada'!$N$12='Contrato Flexível Prioridade'!A1111,'Tela de entrada'!$O$15=2),2,IF(AND('Tela de entrada'!$N$12='Contrato Flexível Prioridade'!A1111,'Tela de entrada'!$O$15="",'Tela de entrada'!$S$15&lt;&gt;1),1,IF(AND('Tela de entrada'!$N$12='Contrato Flexível Prioridade'!A1111,'Tela de entrada'!$S$15=""),1,2)))))))</f>
        <v>2</v>
      </c>
      <c r="F1111">
        <v>1</v>
      </c>
      <c r="G1111">
        <v>366</v>
      </c>
      <c r="H1111">
        <v>1</v>
      </c>
      <c r="I1111" s="1">
        <f>INDEX('Tela de entrada'!$C$20:$C$763,MATCH(G1111,'Tela de entrada'!$B$20:$B$763,0),1)</f>
        <v>10</v>
      </c>
      <c r="J1111">
        <v>0</v>
      </c>
      <c r="K1111">
        <f t="shared" si="112"/>
        <v>10</v>
      </c>
      <c r="L1111" s="1">
        <f>SUMIFS('Contrato Flexível Percentual'!$R$2:$R$745,'Contrato Flexível Percentual'!$C$2:$C$745,'Contrato Flexível Prioridade'!F1111,'Contrato Flexível Percentual'!$D$2:$D$745,'Contrato Flexível Prioridade'!G1111)+SUMIFS('Contrato Firme'!N$2:N$745,'Contrato Firme'!$C$2:$C$745,'Contrato Flexível Prioridade'!F1111,'Contrato Flexível Percentual'!$D$2:$D$745,'Contrato Flexível Prioridade'!G1111)+'Tela de entrada'!$O$13+'Tela de entrada'!$S$13</f>
        <v>6.4566407062675992</v>
      </c>
      <c r="M1111" s="1">
        <f t="shared" si="113"/>
        <v>3.5433592937324008</v>
      </c>
      <c r="N1111" s="1">
        <f>IF(D1111=1,'Tela de entrada'!$O$14-'Tela de entrada'!$O$13,'Tela de entrada'!$S$14-'Tela de entrada'!$S$13)</f>
        <v>10</v>
      </c>
      <c r="O1111" s="1">
        <f t="shared" si="114"/>
        <v>0</v>
      </c>
      <c r="P1111" s="1">
        <f t="shared" si="115"/>
        <v>0</v>
      </c>
      <c r="Q1111" s="1">
        <f>IF(D1111=1,'Tela de entrada'!$O$13+P1111,'Tela de entrada'!$S$13+P1111)</f>
        <v>0</v>
      </c>
    </row>
    <row r="1112" spans="1:17" x14ac:dyDescent="0.25">
      <c r="A1112" t="str">
        <f t="shared" si="110"/>
        <v>Contrato 2</v>
      </c>
      <c r="B1112" t="str">
        <f t="shared" si="111"/>
        <v>Contrato 2367</v>
      </c>
      <c r="C1112">
        <v>1</v>
      </c>
      <c r="D1112">
        <v>2</v>
      </c>
      <c r="E1112">
        <f>IF(AND(A1112='Tela de entrada'!$R$12,'Tela de entrada'!$S$15=1),1,IF(AND(A1112='Tela de entrada'!$R$12,'Tela de entrada'!$S$15="",'Tela de entrada'!$O$15=2),1,IF(AND('Tela de entrada'!$R$12='Contrato Flexível Prioridade'!A1112,'Tela de entrada'!$S$15="",'Tela de entrada'!$O$15=""),2,IF(AND(A1112='Tela de entrada'!$N$12,'Tela de entrada'!$O$15=1),1,IF(AND('Tela de entrada'!$N$12='Contrato Flexível Prioridade'!A1112,'Tela de entrada'!$O$15=2),2,IF(AND('Tela de entrada'!$N$12='Contrato Flexível Prioridade'!A1112,'Tela de entrada'!$O$15="",'Tela de entrada'!$S$15&lt;&gt;1),1,IF(AND('Tela de entrada'!$N$12='Contrato Flexível Prioridade'!A1112,'Tela de entrada'!$S$15=""),1,2)))))))</f>
        <v>2</v>
      </c>
      <c r="F1112">
        <v>1</v>
      </c>
      <c r="G1112">
        <v>367</v>
      </c>
      <c r="H1112">
        <v>1</v>
      </c>
      <c r="I1112" s="1">
        <f>INDEX('Tela de entrada'!$C$20:$C$763,MATCH(G1112,'Tela de entrada'!$B$20:$B$763,0),1)</f>
        <v>26</v>
      </c>
      <c r="J1112">
        <v>0</v>
      </c>
      <c r="K1112">
        <f t="shared" si="112"/>
        <v>26</v>
      </c>
      <c r="L1112" s="1">
        <f>SUMIFS('Contrato Flexível Percentual'!$R$2:$R$745,'Contrato Flexível Percentual'!$C$2:$C$745,'Contrato Flexível Prioridade'!F1112,'Contrato Flexível Percentual'!$D$2:$D$745,'Contrato Flexível Prioridade'!G1112)+SUMIFS('Contrato Firme'!N$2:N$745,'Contrato Firme'!$C$2:$C$745,'Contrato Flexível Prioridade'!F1112,'Contrato Flexível Percentual'!$D$2:$D$745,'Contrato Flexível Prioridade'!G1112)+'Tela de entrada'!$O$13+'Tela de entrada'!$S$13</f>
        <v>15.219945184662567</v>
      </c>
      <c r="M1112" s="1">
        <f t="shared" si="113"/>
        <v>10.780054815337433</v>
      </c>
      <c r="N1112" s="1">
        <f>IF(D1112=1,'Tela de entrada'!$O$14-'Tela de entrada'!$O$13,'Tela de entrada'!$S$14-'Tela de entrada'!$S$13)</f>
        <v>10</v>
      </c>
      <c r="O1112" s="1">
        <f t="shared" si="114"/>
        <v>0</v>
      </c>
      <c r="P1112" s="1">
        <f t="shared" si="115"/>
        <v>0</v>
      </c>
      <c r="Q1112" s="1">
        <f>IF(D1112=1,'Tela de entrada'!$O$13+P1112,'Tela de entrada'!$S$13+P1112)</f>
        <v>0</v>
      </c>
    </row>
    <row r="1113" spans="1:17" x14ac:dyDescent="0.25">
      <c r="A1113" t="str">
        <f t="shared" si="110"/>
        <v>Contrato 2</v>
      </c>
      <c r="B1113" t="str">
        <f t="shared" si="111"/>
        <v>Contrato 2368</v>
      </c>
      <c r="C1113">
        <v>1</v>
      </c>
      <c r="D1113">
        <v>2</v>
      </c>
      <c r="E1113">
        <f>IF(AND(A1113='Tela de entrada'!$R$12,'Tela de entrada'!$S$15=1),1,IF(AND(A1113='Tela de entrada'!$R$12,'Tela de entrada'!$S$15="",'Tela de entrada'!$O$15=2),1,IF(AND('Tela de entrada'!$R$12='Contrato Flexível Prioridade'!A1113,'Tela de entrada'!$S$15="",'Tela de entrada'!$O$15=""),2,IF(AND(A1113='Tela de entrada'!$N$12,'Tela de entrada'!$O$15=1),1,IF(AND('Tela de entrada'!$N$12='Contrato Flexível Prioridade'!A1113,'Tela de entrada'!$O$15=2),2,IF(AND('Tela de entrada'!$N$12='Contrato Flexível Prioridade'!A1113,'Tela de entrada'!$O$15="",'Tela de entrada'!$S$15&lt;&gt;1),1,IF(AND('Tela de entrada'!$N$12='Contrato Flexível Prioridade'!A1113,'Tela de entrada'!$S$15=""),1,2)))))))</f>
        <v>2</v>
      </c>
      <c r="F1113">
        <v>1</v>
      </c>
      <c r="G1113">
        <v>368</v>
      </c>
      <c r="H1113">
        <v>1</v>
      </c>
      <c r="I1113" s="1">
        <f>INDEX('Tela de entrada'!$C$20:$C$763,MATCH(G1113,'Tela de entrada'!$B$20:$B$763,0),1)</f>
        <v>50</v>
      </c>
      <c r="J1113">
        <v>0</v>
      </c>
      <c r="K1113">
        <f t="shared" si="112"/>
        <v>50</v>
      </c>
      <c r="L1113" s="1">
        <f>SUMIFS('Contrato Flexível Percentual'!$R$2:$R$745,'Contrato Flexível Percentual'!$C$2:$C$745,'Contrato Flexível Prioridade'!F1113,'Contrato Flexível Percentual'!$D$2:$D$745,'Contrato Flexível Prioridade'!G1113)+SUMIFS('Contrato Firme'!N$2:N$745,'Contrato Firme'!$C$2:$C$745,'Contrato Flexível Prioridade'!F1113,'Contrato Flexível Percentual'!$D$2:$D$745,'Contrato Flexível Prioridade'!G1113)+'Tela de entrada'!$O$13+'Tela de entrada'!$S$13</f>
        <v>25</v>
      </c>
      <c r="M1113" s="1">
        <f t="shared" si="113"/>
        <v>25</v>
      </c>
      <c r="N1113" s="1">
        <f>IF(D1113=1,'Tela de entrada'!$O$14-'Tela de entrada'!$O$13,'Tela de entrada'!$S$14-'Tela de entrada'!$S$13)</f>
        <v>10</v>
      </c>
      <c r="O1113" s="1">
        <f t="shared" si="114"/>
        <v>10</v>
      </c>
      <c r="P1113" s="1">
        <f t="shared" si="115"/>
        <v>10</v>
      </c>
      <c r="Q1113" s="1">
        <f>IF(D1113=1,'Tela de entrada'!$O$13+P1113,'Tela de entrada'!$S$13+P1113)</f>
        <v>10</v>
      </c>
    </row>
    <row r="1114" spans="1:17" x14ac:dyDescent="0.25">
      <c r="A1114" t="str">
        <f t="shared" si="110"/>
        <v>Contrato 2</v>
      </c>
      <c r="B1114" t="str">
        <f t="shared" si="111"/>
        <v>Contrato 2369</v>
      </c>
      <c r="C1114">
        <v>1</v>
      </c>
      <c r="D1114">
        <v>2</v>
      </c>
      <c r="E1114">
        <f>IF(AND(A1114='Tela de entrada'!$R$12,'Tela de entrada'!$S$15=1),1,IF(AND(A1114='Tela de entrada'!$R$12,'Tela de entrada'!$S$15="",'Tela de entrada'!$O$15=2),1,IF(AND('Tela de entrada'!$R$12='Contrato Flexível Prioridade'!A1114,'Tela de entrada'!$S$15="",'Tela de entrada'!$O$15=""),2,IF(AND(A1114='Tela de entrada'!$N$12,'Tela de entrada'!$O$15=1),1,IF(AND('Tela de entrada'!$N$12='Contrato Flexível Prioridade'!A1114,'Tela de entrada'!$O$15=2),2,IF(AND('Tela de entrada'!$N$12='Contrato Flexível Prioridade'!A1114,'Tela de entrada'!$O$15="",'Tela de entrada'!$S$15&lt;&gt;1),1,IF(AND('Tela de entrada'!$N$12='Contrato Flexível Prioridade'!A1114,'Tela de entrada'!$S$15=""),1,2)))))))</f>
        <v>2</v>
      </c>
      <c r="F1114">
        <v>1</v>
      </c>
      <c r="G1114">
        <v>369</v>
      </c>
      <c r="H1114">
        <v>1</v>
      </c>
      <c r="I1114" s="1">
        <f>INDEX('Tela de entrada'!$C$20:$C$763,MATCH(G1114,'Tela de entrada'!$B$20:$B$763,0),1)</f>
        <v>16</v>
      </c>
      <c r="J1114">
        <v>0</v>
      </c>
      <c r="K1114">
        <f t="shared" si="112"/>
        <v>16</v>
      </c>
      <c r="L1114" s="1">
        <f>SUMIFS('Contrato Flexível Percentual'!$R$2:$R$745,'Contrato Flexível Percentual'!$C$2:$C$745,'Contrato Flexível Prioridade'!F1114,'Contrato Flexível Percentual'!$D$2:$D$745,'Contrato Flexível Prioridade'!G1114)+SUMIFS('Contrato Firme'!N$2:N$745,'Contrato Firme'!$C$2:$C$745,'Contrato Flexível Prioridade'!F1114,'Contrato Flexível Percentual'!$D$2:$D$745,'Contrato Flexível Prioridade'!G1114)+'Tela de entrada'!$O$13+'Tela de entrada'!$S$13</f>
        <v>9.7428798856657117</v>
      </c>
      <c r="M1114" s="1">
        <f t="shared" si="113"/>
        <v>6.2571201143342883</v>
      </c>
      <c r="N1114" s="1">
        <f>IF(D1114=1,'Tela de entrada'!$O$14-'Tela de entrada'!$O$13,'Tela de entrada'!$S$14-'Tela de entrada'!$S$13)</f>
        <v>10</v>
      </c>
      <c r="O1114" s="1">
        <f t="shared" si="114"/>
        <v>0</v>
      </c>
      <c r="P1114" s="1">
        <f t="shared" si="115"/>
        <v>0</v>
      </c>
      <c r="Q1114" s="1">
        <f>IF(D1114=1,'Tela de entrada'!$O$13+P1114,'Tela de entrada'!$S$13+P1114)</f>
        <v>0</v>
      </c>
    </row>
    <row r="1115" spans="1:17" x14ac:dyDescent="0.25">
      <c r="A1115" t="str">
        <f t="shared" si="110"/>
        <v>Contrato 2</v>
      </c>
      <c r="B1115" t="str">
        <f t="shared" si="111"/>
        <v>Contrato 2370</v>
      </c>
      <c r="C1115">
        <v>1</v>
      </c>
      <c r="D1115">
        <v>2</v>
      </c>
      <c r="E1115">
        <f>IF(AND(A1115='Tela de entrada'!$R$12,'Tela de entrada'!$S$15=1),1,IF(AND(A1115='Tela de entrada'!$R$12,'Tela de entrada'!$S$15="",'Tela de entrada'!$O$15=2),1,IF(AND('Tela de entrada'!$R$12='Contrato Flexível Prioridade'!A1115,'Tela de entrada'!$S$15="",'Tela de entrada'!$O$15=""),2,IF(AND(A1115='Tela de entrada'!$N$12,'Tela de entrada'!$O$15=1),1,IF(AND('Tela de entrada'!$N$12='Contrato Flexível Prioridade'!A1115,'Tela de entrada'!$O$15=2),2,IF(AND('Tela de entrada'!$N$12='Contrato Flexível Prioridade'!A1115,'Tela de entrada'!$O$15="",'Tela de entrada'!$S$15&lt;&gt;1),1,IF(AND('Tela de entrada'!$N$12='Contrato Flexível Prioridade'!A1115,'Tela de entrada'!$S$15=""),1,2)))))))</f>
        <v>2</v>
      </c>
      <c r="F1115">
        <v>1</v>
      </c>
      <c r="G1115">
        <v>370</v>
      </c>
      <c r="H1115">
        <v>1</v>
      </c>
      <c r="I1115" s="1">
        <f>INDEX('Tela de entrada'!$C$20:$C$763,MATCH(G1115,'Tela de entrada'!$B$20:$B$763,0),1)</f>
        <v>27</v>
      </c>
      <c r="J1115">
        <v>0</v>
      </c>
      <c r="K1115">
        <f t="shared" si="112"/>
        <v>27</v>
      </c>
      <c r="L1115" s="1">
        <f>SUMIFS('Contrato Flexível Percentual'!$R$2:$R$745,'Contrato Flexível Percentual'!$C$2:$C$745,'Contrato Flexível Prioridade'!F1115,'Contrato Flexível Percentual'!$D$2:$D$745,'Contrato Flexível Prioridade'!G1115)+SUMIFS('Contrato Firme'!N$2:N$745,'Contrato Firme'!$C$2:$C$745,'Contrato Flexível Prioridade'!F1115,'Contrato Flexível Percentual'!$D$2:$D$745,'Contrato Flexível Prioridade'!G1115)+'Tela de entrada'!$O$13+'Tela de entrada'!$S$13</f>
        <v>15.767651714562254</v>
      </c>
      <c r="M1115" s="1">
        <f t="shared" si="113"/>
        <v>11.232348285437746</v>
      </c>
      <c r="N1115" s="1">
        <f>IF(D1115=1,'Tela de entrada'!$O$14-'Tela de entrada'!$O$13,'Tela de entrada'!$S$14-'Tela de entrada'!$S$13)</f>
        <v>10</v>
      </c>
      <c r="O1115" s="1">
        <f t="shared" si="114"/>
        <v>0</v>
      </c>
      <c r="P1115" s="1">
        <f t="shared" si="115"/>
        <v>0</v>
      </c>
      <c r="Q1115" s="1">
        <f>IF(D1115=1,'Tela de entrada'!$O$13+P1115,'Tela de entrada'!$S$13+P1115)</f>
        <v>0</v>
      </c>
    </row>
    <row r="1116" spans="1:17" x14ac:dyDescent="0.25">
      <c r="A1116" t="str">
        <f t="shared" si="110"/>
        <v>Contrato 2</v>
      </c>
      <c r="B1116" t="str">
        <f t="shared" si="111"/>
        <v>Contrato 2371</v>
      </c>
      <c r="C1116">
        <v>1</v>
      </c>
      <c r="D1116">
        <v>2</v>
      </c>
      <c r="E1116">
        <f>IF(AND(A1116='Tela de entrada'!$R$12,'Tela de entrada'!$S$15=1),1,IF(AND(A1116='Tela de entrada'!$R$12,'Tela de entrada'!$S$15="",'Tela de entrada'!$O$15=2),1,IF(AND('Tela de entrada'!$R$12='Contrato Flexível Prioridade'!A1116,'Tela de entrada'!$S$15="",'Tela de entrada'!$O$15=""),2,IF(AND(A1116='Tela de entrada'!$N$12,'Tela de entrada'!$O$15=1),1,IF(AND('Tela de entrada'!$N$12='Contrato Flexível Prioridade'!A1116,'Tela de entrada'!$O$15=2),2,IF(AND('Tela de entrada'!$N$12='Contrato Flexível Prioridade'!A1116,'Tela de entrada'!$O$15="",'Tela de entrada'!$S$15&lt;&gt;1),1,IF(AND('Tela de entrada'!$N$12='Contrato Flexível Prioridade'!A1116,'Tela de entrada'!$S$15=""),1,2)))))))</f>
        <v>2</v>
      </c>
      <c r="F1116">
        <v>1</v>
      </c>
      <c r="G1116">
        <v>371</v>
      </c>
      <c r="H1116">
        <v>1</v>
      </c>
      <c r="I1116" s="1">
        <f>INDEX('Tela de entrada'!$C$20:$C$763,MATCH(G1116,'Tela de entrada'!$B$20:$B$763,0),1)</f>
        <v>14</v>
      </c>
      <c r="J1116">
        <v>0</v>
      </c>
      <c r="K1116">
        <f t="shared" si="112"/>
        <v>14</v>
      </c>
      <c r="L1116" s="1">
        <f>SUMIFS('Contrato Flexível Percentual'!$R$2:$R$745,'Contrato Flexível Percentual'!$C$2:$C$745,'Contrato Flexível Prioridade'!F1116,'Contrato Flexível Percentual'!$D$2:$D$745,'Contrato Flexível Prioridade'!G1116)+SUMIFS('Contrato Firme'!N$2:N$745,'Contrato Firme'!$C$2:$C$745,'Contrato Flexível Prioridade'!F1116,'Contrato Flexível Percentual'!$D$2:$D$745,'Contrato Flexível Prioridade'!G1116)+'Tela de entrada'!$O$13+'Tela de entrada'!$S$13</f>
        <v>8.6474668258663421</v>
      </c>
      <c r="M1116" s="1">
        <f t="shared" si="113"/>
        <v>5.3525331741336579</v>
      </c>
      <c r="N1116" s="1">
        <f>IF(D1116=1,'Tela de entrada'!$O$14-'Tela de entrada'!$O$13,'Tela de entrada'!$S$14-'Tela de entrada'!$S$13)</f>
        <v>10</v>
      </c>
      <c r="O1116" s="1">
        <f t="shared" si="114"/>
        <v>0</v>
      </c>
      <c r="P1116" s="1">
        <f t="shared" si="115"/>
        <v>0</v>
      </c>
      <c r="Q1116" s="1">
        <f>IF(D1116=1,'Tela de entrada'!$O$13+P1116,'Tela de entrada'!$S$13+P1116)</f>
        <v>0</v>
      </c>
    </row>
    <row r="1117" spans="1:17" x14ac:dyDescent="0.25">
      <c r="A1117" t="str">
        <f t="shared" si="110"/>
        <v>Contrato 2</v>
      </c>
      <c r="B1117" t="str">
        <f t="shared" si="111"/>
        <v>Contrato 2372</v>
      </c>
      <c r="C1117">
        <v>1</v>
      </c>
      <c r="D1117">
        <v>2</v>
      </c>
      <c r="E1117">
        <f>IF(AND(A1117='Tela de entrada'!$R$12,'Tela de entrada'!$S$15=1),1,IF(AND(A1117='Tela de entrada'!$R$12,'Tela de entrada'!$S$15="",'Tela de entrada'!$O$15=2),1,IF(AND('Tela de entrada'!$R$12='Contrato Flexível Prioridade'!A1117,'Tela de entrada'!$S$15="",'Tela de entrada'!$O$15=""),2,IF(AND(A1117='Tela de entrada'!$N$12,'Tela de entrada'!$O$15=1),1,IF(AND('Tela de entrada'!$N$12='Contrato Flexível Prioridade'!A1117,'Tela de entrada'!$O$15=2),2,IF(AND('Tela de entrada'!$N$12='Contrato Flexível Prioridade'!A1117,'Tela de entrada'!$O$15="",'Tela de entrada'!$S$15&lt;&gt;1),1,IF(AND('Tela de entrada'!$N$12='Contrato Flexível Prioridade'!A1117,'Tela de entrada'!$S$15=""),1,2)))))))</f>
        <v>2</v>
      </c>
      <c r="F1117">
        <v>1</v>
      </c>
      <c r="G1117">
        <v>372</v>
      </c>
      <c r="H1117">
        <v>1</v>
      </c>
      <c r="I1117" s="1">
        <f>INDEX('Tela de entrada'!$C$20:$C$763,MATCH(G1117,'Tela de entrada'!$B$20:$B$763,0),1)</f>
        <v>31</v>
      </c>
      <c r="J1117">
        <v>0</v>
      </c>
      <c r="K1117">
        <f t="shared" si="112"/>
        <v>31</v>
      </c>
      <c r="L1117" s="1">
        <f>SUMIFS('Contrato Flexível Percentual'!$R$2:$R$745,'Contrato Flexível Percentual'!$C$2:$C$745,'Contrato Flexível Prioridade'!F1117,'Contrato Flexível Percentual'!$D$2:$D$745,'Contrato Flexível Prioridade'!G1117)+SUMIFS('Contrato Firme'!N$2:N$745,'Contrato Firme'!$C$2:$C$745,'Contrato Flexível Prioridade'!F1117,'Contrato Flexível Percentual'!$D$2:$D$745,'Contrato Flexível Prioridade'!G1117)+'Tela de entrada'!$O$13+'Tela de entrada'!$S$13</f>
        <v>17.958477834160995</v>
      </c>
      <c r="M1117" s="1">
        <f t="shared" si="113"/>
        <v>13.041522165839005</v>
      </c>
      <c r="N1117" s="1">
        <f>IF(D1117=1,'Tela de entrada'!$O$14-'Tela de entrada'!$O$13,'Tela de entrada'!$S$14-'Tela de entrada'!$S$13)</f>
        <v>10</v>
      </c>
      <c r="O1117" s="1">
        <f t="shared" si="114"/>
        <v>0</v>
      </c>
      <c r="P1117" s="1">
        <f t="shared" si="115"/>
        <v>0</v>
      </c>
      <c r="Q1117" s="1">
        <f>IF(D1117=1,'Tela de entrada'!$O$13+P1117,'Tela de entrada'!$S$13+P1117)</f>
        <v>0</v>
      </c>
    </row>
    <row r="1118" spans="1:17" x14ac:dyDescent="0.25">
      <c r="A1118" t="str">
        <f t="shared" si="110"/>
        <v>Contrato 2</v>
      </c>
      <c r="B1118" t="str">
        <f t="shared" si="111"/>
        <v>Contrato 2373</v>
      </c>
      <c r="C1118">
        <v>1</v>
      </c>
      <c r="D1118">
        <v>2</v>
      </c>
      <c r="E1118">
        <f>IF(AND(A1118='Tela de entrada'!$R$12,'Tela de entrada'!$S$15=1),1,IF(AND(A1118='Tela de entrada'!$R$12,'Tela de entrada'!$S$15="",'Tela de entrada'!$O$15=2),1,IF(AND('Tela de entrada'!$R$12='Contrato Flexível Prioridade'!A1118,'Tela de entrada'!$S$15="",'Tela de entrada'!$O$15=""),2,IF(AND(A1118='Tela de entrada'!$N$12,'Tela de entrada'!$O$15=1),1,IF(AND('Tela de entrada'!$N$12='Contrato Flexível Prioridade'!A1118,'Tela de entrada'!$O$15=2),2,IF(AND('Tela de entrada'!$N$12='Contrato Flexível Prioridade'!A1118,'Tela de entrada'!$O$15="",'Tela de entrada'!$S$15&lt;&gt;1),1,IF(AND('Tela de entrada'!$N$12='Contrato Flexível Prioridade'!A1118,'Tela de entrada'!$S$15=""),1,2)))))))</f>
        <v>2</v>
      </c>
      <c r="F1118">
        <v>1</v>
      </c>
      <c r="G1118">
        <v>373</v>
      </c>
      <c r="H1118">
        <v>1</v>
      </c>
      <c r="I1118" s="1">
        <f>INDEX('Tela de entrada'!$C$20:$C$763,MATCH(G1118,'Tela de entrada'!$B$20:$B$763,0),1)</f>
        <v>14</v>
      </c>
      <c r="J1118">
        <v>0</v>
      </c>
      <c r="K1118">
        <f t="shared" si="112"/>
        <v>14</v>
      </c>
      <c r="L1118" s="1">
        <f>SUMIFS('Contrato Flexível Percentual'!$R$2:$R$745,'Contrato Flexível Percentual'!$C$2:$C$745,'Contrato Flexível Prioridade'!F1118,'Contrato Flexível Percentual'!$D$2:$D$745,'Contrato Flexível Prioridade'!G1118)+SUMIFS('Contrato Firme'!N$2:N$745,'Contrato Firme'!$C$2:$C$745,'Contrato Flexível Prioridade'!F1118,'Contrato Flexível Percentual'!$D$2:$D$745,'Contrato Flexível Prioridade'!G1118)+'Tela de entrada'!$O$13+'Tela de entrada'!$S$13</f>
        <v>8.6474668258663421</v>
      </c>
      <c r="M1118" s="1">
        <f t="shared" si="113"/>
        <v>5.3525331741336579</v>
      </c>
      <c r="N1118" s="1">
        <f>IF(D1118=1,'Tela de entrada'!$O$14-'Tela de entrada'!$O$13,'Tela de entrada'!$S$14-'Tela de entrada'!$S$13)</f>
        <v>10</v>
      </c>
      <c r="O1118" s="1">
        <f t="shared" si="114"/>
        <v>0</v>
      </c>
      <c r="P1118" s="1">
        <f t="shared" si="115"/>
        <v>0</v>
      </c>
      <c r="Q1118" s="1">
        <f>IF(D1118=1,'Tela de entrada'!$O$13+P1118,'Tela de entrada'!$S$13+P1118)</f>
        <v>0</v>
      </c>
    </row>
    <row r="1119" spans="1:17" x14ac:dyDescent="0.25">
      <c r="A1119" t="str">
        <f t="shared" si="110"/>
        <v>Contrato 2</v>
      </c>
      <c r="B1119" t="str">
        <f t="shared" si="111"/>
        <v>Contrato 2374</v>
      </c>
      <c r="C1119">
        <v>1</v>
      </c>
      <c r="D1119">
        <v>2</v>
      </c>
      <c r="E1119">
        <f>IF(AND(A1119='Tela de entrada'!$R$12,'Tela de entrada'!$S$15=1),1,IF(AND(A1119='Tela de entrada'!$R$12,'Tela de entrada'!$S$15="",'Tela de entrada'!$O$15=2),1,IF(AND('Tela de entrada'!$R$12='Contrato Flexível Prioridade'!A1119,'Tela de entrada'!$S$15="",'Tela de entrada'!$O$15=""),2,IF(AND(A1119='Tela de entrada'!$N$12,'Tela de entrada'!$O$15=1),1,IF(AND('Tela de entrada'!$N$12='Contrato Flexível Prioridade'!A1119,'Tela de entrada'!$O$15=2),2,IF(AND('Tela de entrada'!$N$12='Contrato Flexível Prioridade'!A1119,'Tela de entrada'!$O$15="",'Tela de entrada'!$S$15&lt;&gt;1),1,IF(AND('Tela de entrada'!$N$12='Contrato Flexível Prioridade'!A1119,'Tela de entrada'!$S$15=""),1,2)))))))</f>
        <v>2</v>
      </c>
      <c r="F1119">
        <v>1</v>
      </c>
      <c r="G1119">
        <v>374</v>
      </c>
      <c r="H1119">
        <v>1</v>
      </c>
      <c r="I1119" s="1">
        <f>INDEX('Tela de entrada'!$C$20:$C$763,MATCH(G1119,'Tela de entrada'!$B$20:$B$763,0),1)</f>
        <v>46</v>
      </c>
      <c r="J1119">
        <v>0</v>
      </c>
      <c r="K1119">
        <f t="shared" si="112"/>
        <v>46</v>
      </c>
      <c r="L1119" s="1">
        <f>SUMIFS('Contrato Flexível Percentual'!$R$2:$R$745,'Contrato Flexível Percentual'!$C$2:$C$745,'Contrato Flexível Prioridade'!F1119,'Contrato Flexível Percentual'!$D$2:$D$745,'Contrato Flexível Prioridade'!G1119)+SUMIFS('Contrato Firme'!N$2:N$745,'Contrato Firme'!$C$2:$C$745,'Contrato Flexível Prioridade'!F1119,'Contrato Flexível Percentual'!$D$2:$D$745,'Contrato Flexível Prioridade'!G1119)+'Tela de entrada'!$O$13+'Tela de entrada'!$S$13</f>
        <v>24.2</v>
      </c>
      <c r="M1119" s="1">
        <f t="shared" si="113"/>
        <v>21.8</v>
      </c>
      <c r="N1119" s="1">
        <f>IF(D1119=1,'Tela de entrada'!$O$14-'Tela de entrada'!$O$13,'Tela de entrada'!$S$14-'Tela de entrada'!$S$13)</f>
        <v>10</v>
      </c>
      <c r="O1119" s="1">
        <f t="shared" si="114"/>
        <v>6.8000000000000007</v>
      </c>
      <c r="P1119" s="1">
        <f t="shared" si="115"/>
        <v>6.8000000000000007</v>
      </c>
      <c r="Q1119" s="1">
        <f>IF(D1119=1,'Tela de entrada'!$O$13+P1119,'Tela de entrada'!$S$13+P1119)</f>
        <v>6.8000000000000007</v>
      </c>
    </row>
    <row r="1120" spans="1:17" x14ac:dyDescent="0.25">
      <c r="A1120" t="str">
        <f t="shared" si="110"/>
        <v>Contrato 2</v>
      </c>
      <c r="B1120" t="str">
        <f t="shared" si="111"/>
        <v>Contrato 2375</v>
      </c>
      <c r="C1120">
        <v>1</v>
      </c>
      <c r="D1120">
        <v>2</v>
      </c>
      <c r="E1120">
        <f>IF(AND(A1120='Tela de entrada'!$R$12,'Tela de entrada'!$S$15=1),1,IF(AND(A1120='Tela de entrada'!$R$12,'Tela de entrada'!$S$15="",'Tela de entrada'!$O$15=2),1,IF(AND('Tela de entrada'!$R$12='Contrato Flexível Prioridade'!A1120,'Tela de entrada'!$S$15="",'Tela de entrada'!$O$15=""),2,IF(AND(A1120='Tela de entrada'!$N$12,'Tela de entrada'!$O$15=1),1,IF(AND('Tela de entrada'!$N$12='Contrato Flexível Prioridade'!A1120,'Tela de entrada'!$O$15=2),2,IF(AND('Tela de entrada'!$N$12='Contrato Flexível Prioridade'!A1120,'Tela de entrada'!$O$15="",'Tela de entrada'!$S$15&lt;&gt;1),1,IF(AND('Tela de entrada'!$N$12='Contrato Flexível Prioridade'!A1120,'Tela de entrada'!$S$15=""),1,2)))))))</f>
        <v>2</v>
      </c>
      <c r="F1120">
        <v>1</v>
      </c>
      <c r="G1120">
        <v>375</v>
      </c>
      <c r="H1120">
        <v>1</v>
      </c>
      <c r="I1120" s="1">
        <f>INDEX('Tela de entrada'!$C$20:$C$763,MATCH(G1120,'Tela de entrada'!$B$20:$B$763,0),1)</f>
        <v>11</v>
      </c>
      <c r="J1120">
        <v>0</v>
      </c>
      <c r="K1120">
        <f t="shared" si="112"/>
        <v>11</v>
      </c>
      <c r="L1120" s="1">
        <f>SUMIFS('Contrato Flexível Percentual'!$R$2:$R$745,'Contrato Flexível Percentual'!$C$2:$C$745,'Contrato Flexível Prioridade'!F1120,'Contrato Flexível Percentual'!$D$2:$D$745,'Contrato Flexível Prioridade'!G1120)+SUMIFS('Contrato Firme'!N$2:N$745,'Contrato Firme'!$C$2:$C$745,'Contrato Flexível Prioridade'!F1120,'Contrato Flexível Percentual'!$D$2:$D$745,'Contrato Flexível Prioridade'!G1120)+'Tela de entrada'!$O$13+'Tela de entrada'!$S$13</f>
        <v>7.0043472361672849</v>
      </c>
      <c r="M1120" s="1">
        <f t="shared" si="113"/>
        <v>3.9956527638327151</v>
      </c>
      <c r="N1120" s="1">
        <f>IF(D1120=1,'Tela de entrada'!$O$14-'Tela de entrada'!$O$13,'Tela de entrada'!$S$14-'Tela de entrada'!$S$13)</f>
        <v>10</v>
      </c>
      <c r="O1120" s="1">
        <f t="shared" si="114"/>
        <v>0</v>
      </c>
      <c r="P1120" s="1">
        <f t="shared" si="115"/>
        <v>0</v>
      </c>
      <c r="Q1120" s="1">
        <f>IF(D1120=1,'Tela de entrada'!$O$13+P1120,'Tela de entrada'!$S$13+P1120)</f>
        <v>0</v>
      </c>
    </row>
    <row r="1121" spans="1:17" x14ac:dyDescent="0.25">
      <c r="A1121" t="str">
        <f t="shared" si="110"/>
        <v>Contrato 2</v>
      </c>
      <c r="B1121" t="str">
        <f t="shared" si="111"/>
        <v>Contrato 2376</v>
      </c>
      <c r="C1121">
        <v>1</v>
      </c>
      <c r="D1121">
        <v>2</v>
      </c>
      <c r="E1121">
        <f>IF(AND(A1121='Tela de entrada'!$R$12,'Tela de entrada'!$S$15=1),1,IF(AND(A1121='Tela de entrada'!$R$12,'Tela de entrada'!$S$15="",'Tela de entrada'!$O$15=2),1,IF(AND('Tela de entrada'!$R$12='Contrato Flexível Prioridade'!A1121,'Tela de entrada'!$S$15="",'Tela de entrada'!$O$15=""),2,IF(AND(A1121='Tela de entrada'!$N$12,'Tela de entrada'!$O$15=1),1,IF(AND('Tela de entrada'!$N$12='Contrato Flexível Prioridade'!A1121,'Tela de entrada'!$O$15=2),2,IF(AND('Tela de entrada'!$N$12='Contrato Flexível Prioridade'!A1121,'Tela de entrada'!$O$15="",'Tela de entrada'!$S$15&lt;&gt;1),1,IF(AND('Tela de entrada'!$N$12='Contrato Flexível Prioridade'!A1121,'Tela de entrada'!$S$15=""),1,2)))))))</f>
        <v>2</v>
      </c>
      <c r="F1121">
        <v>1</v>
      </c>
      <c r="G1121">
        <v>376</v>
      </c>
      <c r="H1121">
        <v>1</v>
      </c>
      <c r="I1121" s="1">
        <f>INDEX('Tela de entrada'!$C$20:$C$763,MATCH(G1121,'Tela de entrada'!$B$20:$B$763,0),1)</f>
        <v>21</v>
      </c>
      <c r="J1121">
        <v>0</v>
      </c>
      <c r="K1121">
        <f t="shared" si="112"/>
        <v>21</v>
      </c>
      <c r="L1121" s="1">
        <f>SUMIFS('Contrato Flexível Percentual'!$R$2:$R$745,'Contrato Flexível Percentual'!$C$2:$C$745,'Contrato Flexível Prioridade'!F1121,'Contrato Flexível Percentual'!$D$2:$D$745,'Contrato Flexível Prioridade'!G1121)+SUMIFS('Contrato Firme'!N$2:N$745,'Contrato Firme'!$C$2:$C$745,'Contrato Flexível Prioridade'!F1121,'Contrato Flexível Percentual'!$D$2:$D$745,'Contrato Flexível Prioridade'!G1121)+'Tela de entrada'!$O$13+'Tela de entrada'!$S$13</f>
        <v>12.481412535164139</v>
      </c>
      <c r="M1121" s="1">
        <f t="shared" si="113"/>
        <v>8.5185874648358606</v>
      </c>
      <c r="N1121" s="1">
        <f>IF(D1121=1,'Tela de entrada'!$O$14-'Tela de entrada'!$O$13,'Tela de entrada'!$S$14-'Tela de entrada'!$S$13)</f>
        <v>10</v>
      </c>
      <c r="O1121" s="1">
        <f t="shared" si="114"/>
        <v>0</v>
      </c>
      <c r="P1121" s="1">
        <f t="shared" si="115"/>
        <v>0</v>
      </c>
      <c r="Q1121" s="1">
        <f>IF(D1121=1,'Tela de entrada'!$O$13+P1121,'Tela de entrada'!$S$13+P1121)</f>
        <v>0</v>
      </c>
    </row>
    <row r="1122" spans="1:17" x14ac:dyDescent="0.25">
      <c r="A1122" t="str">
        <f t="shared" si="110"/>
        <v>Contrato 2</v>
      </c>
      <c r="B1122" t="str">
        <f t="shared" si="111"/>
        <v>Contrato 2377</v>
      </c>
      <c r="C1122">
        <v>1</v>
      </c>
      <c r="D1122">
        <v>2</v>
      </c>
      <c r="E1122">
        <f>IF(AND(A1122='Tela de entrada'!$R$12,'Tela de entrada'!$S$15=1),1,IF(AND(A1122='Tela de entrada'!$R$12,'Tela de entrada'!$S$15="",'Tela de entrada'!$O$15=2),1,IF(AND('Tela de entrada'!$R$12='Contrato Flexível Prioridade'!A1122,'Tela de entrada'!$S$15="",'Tela de entrada'!$O$15=""),2,IF(AND(A1122='Tela de entrada'!$N$12,'Tela de entrada'!$O$15=1),1,IF(AND('Tela de entrada'!$N$12='Contrato Flexível Prioridade'!A1122,'Tela de entrada'!$O$15=2),2,IF(AND('Tela de entrada'!$N$12='Contrato Flexível Prioridade'!A1122,'Tela de entrada'!$O$15="",'Tela de entrada'!$S$15&lt;&gt;1),1,IF(AND('Tela de entrada'!$N$12='Contrato Flexível Prioridade'!A1122,'Tela de entrada'!$S$15=""),1,2)))))))</f>
        <v>2</v>
      </c>
      <c r="F1122">
        <v>1</v>
      </c>
      <c r="G1122">
        <v>377</v>
      </c>
      <c r="H1122">
        <v>1</v>
      </c>
      <c r="I1122" s="1">
        <f>INDEX('Tela de entrada'!$C$20:$C$763,MATCH(G1122,'Tela de entrada'!$B$20:$B$763,0),1)</f>
        <v>40</v>
      </c>
      <c r="J1122">
        <v>0</v>
      </c>
      <c r="K1122">
        <f t="shared" si="112"/>
        <v>40</v>
      </c>
      <c r="L1122" s="1">
        <f>SUMIFS('Contrato Flexível Percentual'!$R$2:$R$745,'Contrato Flexível Percentual'!$C$2:$C$745,'Contrato Flexível Prioridade'!F1122,'Contrato Flexível Percentual'!$D$2:$D$745,'Contrato Flexível Prioridade'!G1122)+SUMIFS('Contrato Firme'!N$2:N$745,'Contrato Firme'!$C$2:$C$745,'Contrato Flexível Prioridade'!F1122,'Contrato Flexível Percentual'!$D$2:$D$745,'Contrato Flexível Prioridade'!G1122)+'Tela de entrada'!$O$13+'Tela de entrada'!$S$13</f>
        <v>22.887836603258165</v>
      </c>
      <c r="M1122" s="1">
        <f t="shared" si="113"/>
        <v>17.112163396741835</v>
      </c>
      <c r="N1122" s="1">
        <f>IF(D1122=1,'Tela de entrada'!$O$14-'Tela de entrada'!$O$13,'Tela de entrada'!$S$14-'Tela de entrada'!$S$13)</f>
        <v>10</v>
      </c>
      <c r="O1122" s="1">
        <f t="shared" si="114"/>
        <v>2.1121633967418347</v>
      </c>
      <c r="P1122" s="1">
        <f t="shared" si="115"/>
        <v>2.1121633967418347</v>
      </c>
      <c r="Q1122" s="1">
        <f>IF(D1122=1,'Tela de entrada'!$O$13+P1122,'Tela de entrada'!$S$13+P1122)</f>
        <v>2.1121633967418347</v>
      </c>
    </row>
    <row r="1123" spans="1:17" x14ac:dyDescent="0.25">
      <c r="A1123" t="str">
        <f t="shared" si="110"/>
        <v>Contrato 2</v>
      </c>
      <c r="B1123" t="str">
        <f t="shared" si="111"/>
        <v>Contrato 2378</v>
      </c>
      <c r="C1123">
        <v>1</v>
      </c>
      <c r="D1123">
        <v>2</v>
      </c>
      <c r="E1123">
        <f>IF(AND(A1123='Tela de entrada'!$R$12,'Tela de entrada'!$S$15=1),1,IF(AND(A1123='Tela de entrada'!$R$12,'Tela de entrada'!$S$15="",'Tela de entrada'!$O$15=2),1,IF(AND('Tela de entrada'!$R$12='Contrato Flexível Prioridade'!A1123,'Tela de entrada'!$S$15="",'Tela de entrada'!$O$15=""),2,IF(AND(A1123='Tela de entrada'!$N$12,'Tela de entrada'!$O$15=1),1,IF(AND('Tela de entrada'!$N$12='Contrato Flexível Prioridade'!A1123,'Tela de entrada'!$O$15=2),2,IF(AND('Tela de entrada'!$N$12='Contrato Flexível Prioridade'!A1123,'Tela de entrada'!$O$15="",'Tela de entrada'!$S$15&lt;&gt;1),1,IF(AND('Tela de entrada'!$N$12='Contrato Flexível Prioridade'!A1123,'Tela de entrada'!$S$15=""),1,2)))))))</f>
        <v>2</v>
      </c>
      <c r="F1123">
        <v>1</v>
      </c>
      <c r="G1123">
        <v>378</v>
      </c>
      <c r="H1123">
        <v>1</v>
      </c>
      <c r="I1123" s="1">
        <f>INDEX('Tela de entrada'!$C$20:$C$763,MATCH(G1123,'Tela de entrada'!$B$20:$B$763,0),1)</f>
        <v>7</v>
      </c>
      <c r="J1123">
        <v>0</v>
      </c>
      <c r="K1123">
        <f t="shared" si="112"/>
        <v>7</v>
      </c>
      <c r="L1123" s="1">
        <f>SUMIFS('Contrato Flexível Percentual'!$R$2:$R$745,'Contrato Flexível Percentual'!$C$2:$C$745,'Contrato Flexível Prioridade'!F1123,'Contrato Flexível Percentual'!$D$2:$D$745,'Contrato Flexível Prioridade'!G1123)+SUMIFS('Contrato Firme'!N$2:N$745,'Contrato Firme'!$C$2:$C$745,'Contrato Flexível Prioridade'!F1123,'Contrato Flexível Percentual'!$D$2:$D$745,'Contrato Flexível Prioridade'!G1123)+'Tela de entrada'!$O$13+'Tela de entrada'!$S$13</f>
        <v>5.1836603258165947</v>
      </c>
      <c r="M1123" s="1">
        <f t="shared" si="113"/>
        <v>1.8163396741834053</v>
      </c>
      <c r="N1123" s="1">
        <f>IF(D1123=1,'Tela de entrada'!$O$14-'Tela de entrada'!$O$13,'Tela de entrada'!$S$14-'Tela de entrada'!$S$13)</f>
        <v>10</v>
      </c>
      <c r="O1123" s="1">
        <f t="shared" si="114"/>
        <v>0</v>
      </c>
      <c r="P1123" s="1">
        <f t="shared" si="115"/>
        <v>0</v>
      </c>
      <c r="Q1123" s="1">
        <f>IF(D1123=1,'Tela de entrada'!$O$13+P1123,'Tela de entrada'!$S$13+P1123)</f>
        <v>0</v>
      </c>
    </row>
    <row r="1124" spans="1:17" x14ac:dyDescent="0.25">
      <c r="A1124" t="str">
        <f t="shared" si="110"/>
        <v>Contrato 2</v>
      </c>
      <c r="B1124" t="str">
        <f t="shared" si="111"/>
        <v>Contrato 2379</v>
      </c>
      <c r="C1124">
        <v>1</v>
      </c>
      <c r="D1124">
        <v>2</v>
      </c>
      <c r="E1124">
        <f>IF(AND(A1124='Tela de entrada'!$R$12,'Tela de entrada'!$S$15=1),1,IF(AND(A1124='Tela de entrada'!$R$12,'Tela de entrada'!$S$15="",'Tela de entrada'!$O$15=2),1,IF(AND('Tela de entrada'!$R$12='Contrato Flexível Prioridade'!A1124,'Tela de entrada'!$S$15="",'Tela de entrada'!$O$15=""),2,IF(AND(A1124='Tela de entrada'!$N$12,'Tela de entrada'!$O$15=1),1,IF(AND('Tela de entrada'!$N$12='Contrato Flexível Prioridade'!A1124,'Tela de entrada'!$O$15=2),2,IF(AND('Tela de entrada'!$N$12='Contrato Flexível Prioridade'!A1124,'Tela de entrada'!$O$15="",'Tela de entrada'!$S$15&lt;&gt;1),1,IF(AND('Tela de entrada'!$N$12='Contrato Flexível Prioridade'!A1124,'Tela de entrada'!$S$15=""),1,2)))))))</f>
        <v>2</v>
      </c>
      <c r="F1124">
        <v>1</v>
      </c>
      <c r="G1124">
        <v>379</v>
      </c>
      <c r="H1124">
        <v>1</v>
      </c>
      <c r="I1124" s="1">
        <f>INDEX('Tela de entrada'!$C$20:$C$763,MATCH(G1124,'Tela de entrada'!$B$20:$B$763,0),1)</f>
        <v>9</v>
      </c>
      <c r="J1124">
        <v>0</v>
      </c>
      <c r="K1124">
        <f t="shared" si="112"/>
        <v>9</v>
      </c>
      <c r="L1124" s="1">
        <f>SUMIFS('Contrato Flexível Percentual'!$R$2:$R$745,'Contrato Flexível Percentual'!$C$2:$C$745,'Contrato Flexível Prioridade'!F1124,'Contrato Flexível Percentual'!$D$2:$D$745,'Contrato Flexível Prioridade'!G1124)+SUMIFS('Contrato Firme'!N$2:N$745,'Contrato Firme'!$C$2:$C$745,'Contrato Flexível Prioridade'!F1124,'Contrato Flexível Percentual'!$D$2:$D$745,'Contrato Flexível Prioridade'!G1124)+'Tela de entrada'!$O$13+'Tela de entrada'!$S$13</f>
        <v>5.9089341763679135</v>
      </c>
      <c r="M1124" s="1">
        <f t="shared" si="113"/>
        <v>3.0910658236320865</v>
      </c>
      <c r="N1124" s="1">
        <f>IF(D1124=1,'Tela de entrada'!$O$14-'Tela de entrada'!$O$13,'Tela de entrada'!$S$14-'Tela de entrada'!$S$13)</f>
        <v>10</v>
      </c>
      <c r="O1124" s="1">
        <f t="shared" si="114"/>
        <v>0</v>
      </c>
      <c r="P1124" s="1">
        <f t="shared" si="115"/>
        <v>0</v>
      </c>
      <c r="Q1124" s="1">
        <f>IF(D1124=1,'Tela de entrada'!$O$13+P1124,'Tela de entrada'!$S$13+P1124)</f>
        <v>0</v>
      </c>
    </row>
    <row r="1125" spans="1:17" x14ac:dyDescent="0.25">
      <c r="A1125" t="str">
        <f t="shared" si="110"/>
        <v>Contrato 2</v>
      </c>
      <c r="B1125" t="str">
        <f t="shared" si="111"/>
        <v>Contrato 2380</v>
      </c>
      <c r="C1125">
        <v>1</v>
      </c>
      <c r="D1125">
        <v>2</v>
      </c>
      <c r="E1125">
        <f>IF(AND(A1125='Tela de entrada'!$R$12,'Tela de entrada'!$S$15=1),1,IF(AND(A1125='Tela de entrada'!$R$12,'Tela de entrada'!$S$15="",'Tela de entrada'!$O$15=2),1,IF(AND('Tela de entrada'!$R$12='Contrato Flexível Prioridade'!A1125,'Tela de entrada'!$S$15="",'Tela de entrada'!$O$15=""),2,IF(AND(A1125='Tela de entrada'!$N$12,'Tela de entrada'!$O$15=1),1,IF(AND('Tela de entrada'!$N$12='Contrato Flexível Prioridade'!A1125,'Tela de entrada'!$O$15=2),2,IF(AND('Tela de entrada'!$N$12='Contrato Flexível Prioridade'!A1125,'Tela de entrada'!$O$15="",'Tela de entrada'!$S$15&lt;&gt;1),1,IF(AND('Tela de entrada'!$N$12='Contrato Flexível Prioridade'!A1125,'Tela de entrada'!$S$15=""),1,2)))))))</f>
        <v>2</v>
      </c>
      <c r="F1125">
        <v>1</v>
      </c>
      <c r="G1125">
        <v>380</v>
      </c>
      <c r="H1125">
        <v>1</v>
      </c>
      <c r="I1125" s="1">
        <f>INDEX('Tela de entrada'!$C$20:$C$763,MATCH(G1125,'Tela de entrada'!$B$20:$B$763,0),1)</f>
        <v>46</v>
      </c>
      <c r="J1125">
        <v>0</v>
      </c>
      <c r="K1125">
        <f t="shared" si="112"/>
        <v>46</v>
      </c>
      <c r="L1125" s="1">
        <f>SUMIFS('Contrato Flexível Percentual'!$R$2:$R$745,'Contrato Flexível Percentual'!$C$2:$C$745,'Contrato Flexível Prioridade'!F1125,'Contrato Flexível Percentual'!$D$2:$D$745,'Contrato Flexível Prioridade'!G1125)+SUMIFS('Contrato Firme'!N$2:N$745,'Contrato Firme'!$C$2:$C$745,'Contrato Flexível Prioridade'!F1125,'Contrato Flexível Percentual'!$D$2:$D$745,'Contrato Flexível Prioridade'!G1125)+'Tela de entrada'!$O$13+'Tela de entrada'!$S$13</f>
        <v>24.2</v>
      </c>
      <c r="M1125" s="1">
        <f t="shared" si="113"/>
        <v>21.8</v>
      </c>
      <c r="N1125" s="1">
        <f>IF(D1125=1,'Tela de entrada'!$O$14-'Tela de entrada'!$O$13,'Tela de entrada'!$S$14-'Tela de entrada'!$S$13)</f>
        <v>10</v>
      </c>
      <c r="O1125" s="1">
        <f t="shared" si="114"/>
        <v>6.8000000000000007</v>
      </c>
      <c r="P1125" s="1">
        <f t="shared" si="115"/>
        <v>6.8000000000000007</v>
      </c>
      <c r="Q1125" s="1">
        <f>IF(D1125=1,'Tela de entrada'!$O$13+P1125,'Tela de entrada'!$S$13+P1125)</f>
        <v>6.8000000000000007</v>
      </c>
    </row>
    <row r="1126" spans="1:17" x14ac:dyDescent="0.25">
      <c r="A1126" t="str">
        <f t="shared" si="110"/>
        <v>Contrato 2</v>
      </c>
      <c r="B1126" t="str">
        <f t="shared" si="111"/>
        <v>Contrato 2381</v>
      </c>
      <c r="C1126">
        <v>1</v>
      </c>
      <c r="D1126">
        <v>2</v>
      </c>
      <c r="E1126">
        <f>IF(AND(A1126='Tela de entrada'!$R$12,'Tela de entrada'!$S$15=1),1,IF(AND(A1126='Tela de entrada'!$R$12,'Tela de entrada'!$S$15="",'Tela de entrada'!$O$15=2),1,IF(AND('Tela de entrada'!$R$12='Contrato Flexível Prioridade'!A1126,'Tela de entrada'!$S$15="",'Tela de entrada'!$O$15=""),2,IF(AND(A1126='Tela de entrada'!$N$12,'Tela de entrada'!$O$15=1),1,IF(AND('Tela de entrada'!$N$12='Contrato Flexível Prioridade'!A1126,'Tela de entrada'!$O$15=2),2,IF(AND('Tela de entrada'!$N$12='Contrato Flexível Prioridade'!A1126,'Tela de entrada'!$O$15="",'Tela de entrada'!$S$15&lt;&gt;1),1,IF(AND('Tela de entrada'!$N$12='Contrato Flexível Prioridade'!A1126,'Tela de entrada'!$S$15=""),1,2)))))))</f>
        <v>2</v>
      </c>
      <c r="F1126">
        <v>1</v>
      </c>
      <c r="G1126">
        <v>381</v>
      </c>
      <c r="H1126">
        <v>1</v>
      </c>
      <c r="I1126" s="1">
        <f>INDEX('Tela de entrada'!$C$20:$C$763,MATCH(G1126,'Tela de entrada'!$B$20:$B$763,0),1)</f>
        <v>10</v>
      </c>
      <c r="J1126">
        <v>0</v>
      </c>
      <c r="K1126">
        <f t="shared" si="112"/>
        <v>10</v>
      </c>
      <c r="L1126" s="1">
        <f>SUMIFS('Contrato Flexível Percentual'!$R$2:$R$745,'Contrato Flexível Percentual'!$C$2:$C$745,'Contrato Flexível Prioridade'!F1126,'Contrato Flexível Percentual'!$D$2:$D$745,'Contrato Flexível Prioridade'!G1126)+SUMIFS('Contrato Firme'!N$2:N$745,'Contrato Firme'!$C$2:$C$745,'Contrato Flexível Prioridade'!F1126,'Contrato Flexível Percentual'!$D$2:$D$745,'Contrato Flexível Prioridade'!G1126)+'Tela de entrada'!$O$13+'Tela de entrada'!$S$13</f>
        <v>6.4566407062675992</v>
      </c>
      <c r="M1126" s="1">
        <f t="shared" si="113"/>
        <v>3.5433592937324008</v>
      </c>
      <c r="N1126" s="1">
        <f>IF(D1126=1,'Tela de entrada'!$O$14-'Tela de entrada'!$O$13,'Tela de entrada'!$S$14-'Tela de entrada'!$S$13)</f>
        <v>10</v>
      </c>
      <c r="O1126" s="1">
        <f t="shared" si="114"/>
        <v>0</v>
      </c>
      <c r="P1126" s="1">
        <f t="shared" si="115"/>
        <v>0</v>
      </c>
      <c r="Q1126" s="1">
        <f>IF(D1126=1,'Tela de entrada'!$O$13+P1126,'Tela de entrada'!$S$13+P1126)</f>
        <v>0</v>
      </c>
    </row>
    <row r="1127" spans="1:17" x14ac:dyDescent="0.25">
      <c r="A1127" t="str">
        <f t="shared" si="110"/>
        <v>Contrato 2</v>
      </c>
      <c r="B1127" t="str">
        <f t="shared" si="111"/>
        <v>Contrato 2382</v>
      </c>
      <c r="C1127">
        <v>1</v>
      </c>
      <c r="D1127">
        <v>2</v>
      </c>
      <c r="E1127">
        <f>IF(AND(A1127='Tela de entrada'!$R$12,'Tela de entrada'!$S$15=1),1,IF(AND(A1127='Tela de entrada'!$R$12,'Tela de entrada'!$S$15="",'Tela de entrada'!$O$15=2),1,IF(AND('Tela de entrada'!$R$12='Contrato Flexível Prioridade'!A1127,'Tela de entrada'!$S$15="",'Tela de entrada'!$O$15=""),2,IF(AND(A1127='Tela de entrada'!$N$12,'Tela de entrada'!$O$15=1),1,IF(AND('Tela de entrada'!$N$12='Contrato Flexível Prioridade'!A1127,'Tela de entrada'!$O$15=2),2,IF(AND('Tela de entrada'!$N$12='Contrato Flexível Prioridade'!A1127,'Tela de entrada'!$O$15="",'Tela de entrada'!$S$15&lt;&gt;1),1,IF(AND('Tela de entrada'!$N$12='Contrato Flexível Prioridade'!A1127,'Tela de entrada'!$S$15=""),1,2)))))))</f>
        <v>2</v>
      </c>
      <c r="F1127">
        <v>1</v>
      </c>
      <c r="G1127">
        <v>382</v>
      </c>
      <c r="H1127">
        <v>1</v>
      </c>
      <c r="I1127" s="1">
        <f>INDEX('Tela de entrada'!$C$20:$C$763,MATCH(G1127,'Tela de entrada'!$B$20:$B$763,0),1)</f>
        <v>30</v>
      </c>
      <c r="J1127">
        <v>0</v>
      </c>
      <c r="K1127">
        <f t="shared" si="112"/>
        <v>30</v>
      </c>
      <c r="L1127" s="1">
        <f>SUMIFS('Contrato Flexível Percentual'!$R$2:$R$745,'Contrato Flexível Percentual'!$C$2:$C$745,'Contrato Flexível Prioridade'!F1127,'Contrato Flexível Percentual'!$D$2:$D$745,'Contrato Flexível Prioridade'!G1127)+SUMIFS('Contrato Firme'!N$2:N$745,'Contrato Firme'!$C$2:$C$745,'Contrato Flexível Prioridade'!F1127,'Contrato Flexível Percentual'!$D$2:$D$745,'Contrato Flexível Prioridade'!G1127)+'Tela de entrada'!$O$13+'Tela de entrada'!$S$13</f>
        <v>17.41077130426131</v>
      </c>
      <c r="M1127" s="1">
        <f t="shared" si="113"/>
        <v>12.58922869573869</v>
      </c>
      <c r="N1127" s="1">
        <f>IF(D1127=1,'Tela de entrada'!$O$14-'Tela de entrada'!$O$13,'Tela de entrada'!$S$14-'Tela de entrada'!$S$13)</f>
        <v>10</v>
      </c>
      <c r="O1127" s="1">
        <f t="shared" si="114"/>
        <v>0</v>
      </c>
      <c r="P1127" s="1">
        <f t="shared" si="115"/>
        <v>0</v>
      </c>
      <c r="Q1127" s="1">
        <f>IF(D1127=1,'Tela de entrada'!$O$13+P1127,'Tela de entrada'!$S$13+P1127)</f>
        <v>0</v>
      </c>
    </row>
    <row r="1128" spans="1:17" x14ac:dyDescent="0.25">
      <c r="A1128" t="str">
        <f t="shared" si="110"/>
        <v>Contrato 2</v>
      </c>
      <c r="B1128" t="str">
        <f t="shared" si="111"/>
        <v>Contrato 2383</v>
      </c>
      <c r="C1128">
        <v>1</v>
      </c>
      <c r="D1128">
        <v>2</v>
      </c>
      <c r="E1128">
        <f>IF(AND(A1128='Tela de entrada'!$R$12,'Tela de entrada'!$S$15=1),1,IF(AND(A1128='Tela de entrada'!$R$12,'Tela de entrada'!$S$15="",'Tela de entrada'!$O$15=2),1,IF(AND('Tela de entrada'!$R$12='Contrato Flexível Prioridade'!A1128,'Tela de entrada'!$S$15="",'Tela de entrada'!$O$15=""),2,IF(AND(A1128='Tela de entrada'!$N$12,'Tela de entrada'!$O$15=1),1,IF(AND('Tela de entrada'!$N$12='Contrato Flexível Prioridade'!A1128,'Tela de entrada'!$O$15=2),2,IF(AND('Tela de entrada'!$N$12='Contrato Flexível Prioridade'!A1128,'Tela de entrada'!$O$15="",'Tela de entrada'!$S$15&lt;&gt;1),1,IF(AND('Tela de entrada'!$N$12='Contrato Flexível Prioridade'!A1128,'Tela de entrada'!$S$15=""),1,2)))))))</f>
        <v>2</v>
      </c>
      <c r="F1128">
        <v>1</v>
      </c>
      <c r="G1128">
        <v>383</v>
      </c>
      <c r="H1128">
        <v>1</v>
      </c>
      <c r="I1128" s="1">
        <f>INDEX('Tela de entrada'!$C$20:$C$763,MATCH(G1128,'Tela de entrada'!$B$20:$B$763,0),1)</f>
        <v>11</v>
      </c>
      <c r="J1128">
        <v>0</v>
      </c>
      <c r="K1128">
        <f t="shared" si="112"/>
        <v>11</v>
      </c>
      <c r="L1128" s="1">
        <f>SUMIFS('Contrato Flexível Percentual'!$R$2:$R$745,'Contrato Flexível Percentual'!$C$2:$C$745,'Contrato Flexível Prioridade'!F1128,'Contrato Flexível Percentual'!$D$2:$D$745,'Contrato Flexível Prioridade'!G1128)+SUMIFS('Contrato Firme'!N$2:N$745,'Contrato Firme'!$C$2:$C$745,'Contrato Flexível Prioridade'!F1128,'Contrato Flexível Percentual'!$D$2:$D$745,'Contrato Flexível Prioridade'!G1128)+'Tela de entrada'!$O$13+'Tela de entrada'!$S$13</f>
        <v>7.0043472361672849</v>
      </c>
      <c r="M1128" s="1">
        <f t="shared" si="113"/>
        <v>3.9956527638327151</v>
      </c>
      <c r="N1128" s="1">
        <f>IF(D1128=1,'Tela de entrada'!$O$14-'Tela de entrada'!$O$13,'Tela de entrada'!$S$14-'Tela de entrada'!$S$13)</f>
        <v>10</v>
      </c>
      <c r="O1128" s="1">
        <f t="shared" si="114"/>
        <v>0</v>
      </c>
      <c r="P1128" s="1">
        <f t="shared" si="115"/>
        <v>0</v>
      </c>
      <c r="Q1128" s="1">
        <f>IF(D1128=1,'Tela de entrada'!$O$13+P1128,'Tela de entrada'!$S$13+P1128)</f>
        <v>0</v>
      </c>
    </row>
    <row r="1129" spans="1:17" x14ac:dyDescent="0.25">
      <c r="A1129" t="str">
        <f t="shared" si="110"/>
        <v>Contrato 2</v>
      </c>
      <c r="B1129" t="str">
        <f t="shared" si="111"/>
        <v>Contrato 2384</v>
      </c>
      <c r="C1129">
        <v>1</v>
      </c>
      <c r="D1129">
        <v>2</v>
      </c>
      <c r="E1129">
        <f>IF(AND(A1129='Tela de entrada'!$R$12,'Tela de entrada'!$S$15=1),1,IF(AND(A1129='Tela de entrada'!$R$12,'Tela de entrada'!$S$15="",'Tela de entrada'!$O$15=2),1,IF(AND('Tela de entrada'!$R$12='Contrato Flexível Prioridade'!A1129,'Tela de entrada'!$S$15="",'Tela de entrada'!$O$15=""),2,IF(AND(A1129='Tela de entrada'!$N$12,'Tela de entrada'!$O$15=1),1,IF(AND('Tela de entrada'!$N$12='Contrato Flexível Prioridade'!A1129,'Tela de entrada'!$O$15=2),2,IF(AND('Tela de entrada'!$N$12='Contrato Flexível Prioridade'!A1129,'Tela de entrada'!$O$15="",'Tela de entrada'!$S$15&lt;&gt;1),1,IF(AND('Tela de entrada'!$N$12='Contrato Flexível Prioridade'!A1129,'Tela de entrada'!$S$15=""),1,2)))))))</f>
        <v>2</v>
      </c>
      <c r="F1129">
        <v>1</v>
      </c>
      <c r="G1129">
        <v>384</v>
      </c>
      <c r="H1129">
        <v>1</v>
      </c>
      <c r="I1129" s="1">
        <f>INDEX('Tela de entrada'!$C$20:$C$763,MATCH(G1129,'Tela de entrada'!$B$20:$B$763,0),1)</f>
        <v>22</v>
      </c>
      <c r="J1129">
        <v>0</v>
      </c>
      <c r="K1129">
        <f t="shared" si="112"/>
        <v>22</v>
      </c>
      <c r="L1129" s="1">
        <f>SUMIFS('Contrato Flexível Percentual'!$R$2:$R$745,'Contrato Flexível Percentual'!$C$2:$C$745,'Contrato Flexível Prioridade'!F1129,'Contrato Flexível Percentual'!$D$2:$D$745,'Contrato Flexível Prioridade'!G1129)+SUMIFS('Contrato Firme'!N$2:N$745,'Contrato Firme'!$C$2:$C$745,'Contrato Flexível Prioridade'!F1129,'Contrato Flexível Percentual'!$D$2:$D$745,'Contrato Flexível Prioridade'!G1129)+'Tela de entrada'!$O$13+'Tela de entrada'!$S$13</f>
        <v>13.029119065063828</v>
      </c>
      <c r="M1129" s="1">
        <f t="shared" si="113"/>
        <v>8.9708809349361722</v>
      </c>
      <c r="N1129" s="1">
        <f>IF(D1129=1,'Tela de entrada'!$O$14-'Tela de entrada'!$O$13,'Tela de entrada'!$S$14-'Tela de entrada'!$S$13)</f>
        <v>10</v>
      </c>
      <c r="O1129" s="1">
        <f t="shared" si="114"/>
        <v>0</v>
      </c>
      <c r="P1129" s="1">
        <f t="shared" si="115"/>
        <v>0</v>
      </c>
      <c r="Q1129" s="1">
        <f>IF(D1129=1,'Tela de entrada'!$O$13+P1129,'Tela de entrada'!$S$13+P1129)</f>
        <v>0</v>
      </c>
    </row>
    <row r="1130" spans="1:17" x14ac:dyDescent="0.25">
      <c r="A1130" t="str">
        <f t="shared" si="110"/>
        <v>Contrato 2</v>
      </c>
      <c r="B1130" t="str">
        <f t="shared" si="111"/>
        <v>Contrato 2385</v>
      </c>
      <c r="C1130">
        <v>1</v>
      </c>
      <c r="D1130">
        <v>2</v>
      </c>
      <c r="E1130">
        <f>IF(AND(A1130='Tela de entrada'!$R$12,'Tela de entrada'!$S$15=1),1,IF(AND(A1130='Tela de entrada'!$R$12,'Tela de entrada'!$S$15="",'Tela de entrada'!$O$15=2),1,IF(AND('Tela de entrada'!$R$12='Contrato Flexível Prioridade'!A1130,'Tela de entrada'!$S$15="",'Tela de entrada'!$O$15=""),2,IF(AND(A1130='Tela de entrada'!$N$12,'Tela de entrada'!$O$15=1),1,IF(AND('Tela de entrada'!$N$12='Contrato Flexível Prioridade'!A1130,'Tela de entrada'!$O$15=2),2,IF(AND('Tela de entrada'!$N$12='Contrato Flexível Prioridade'!A1130,'Tela de entrada'!$O$15="",'Tela de entrada'!$S$15&lt;&gt;1),1,IF(AND('Tela de entrada'!$N$12='Contrato Flexível Prioridade'!A1130,'Tela de entrada'!$S$15=""),1,2)))))))</f>
        <v>2</v>
      </c>
      <c r="F1130">
        <v>1</v>
      </c>
      <c r="G1130">
        <v>385</v>
      </c>
      <c r="H1130">
        <v>1</v>
      </c>
      <c r="I1130" s="1">
        <f>INDEX('Tela de entrada'!$C$20:$C$763,MATCH(G1130,'Tela de entrada'!$B$20:$B$763,0),1)</f>
        <v>42</v>
      </c>
      <c r="J1130">
        <v>0</v>
      </c>
      <c r="K1130">
        <f t="shared" si="112"/>
        <v>42</v>
      </c>
      <c r="L1130" s="1">
        <f>SUMIFS('Contrato Flexível Percentual'!$R$2:$R$745,'Contrato Flexível Percentual'!$C$2:$C$745,'Contrato Flexível Prioridade'!F1130,'Contrato Flexível Percentual'!$D$2:$D$745,'Contrato Flexível Prioridade'!G1130)+SUMIFS('Contrato Firme'!N$2:N$745,'Contrato Firme'!$C$2:$C$745,'Contrato Flexível Prioridade'!F1130,'Contrato Flexível Percentual'!$D$2:$D$745,'Contrato Flexível Prioridade'!G1130)+'Tela de entrada'!$O$13+'Tela de entrada'!$S$13</f>
        <v>23.4</v>
      </c>
      <c r="M1130" s="1">
        <f t="shared" si="113"/>
        <v>18.600000000000001</v>
      </c>
      <c r="N1130" s="1">
        <f>IF(D1130=1,'Tela de entrada'!$O$14-'Tela de entrada'!$O$13,'Tela de entrada'!$S$14-'Tela de entrada'!$S$13)</f>
        <v>10</v>
      </c>
      <c r="O1130" s="1">
        <f t="shared" si="114"/>
        <v>3.6000000000000014</v>
      </c>
      <c r="P1130" s="1">
        <f t="shared" si="115"/>
        <v>3.6000000000000014</v>
      </c>
      <c r="Q1130" s="1">
        <f>IF(D1130=1,'Tela de entrada'!$O$13+P1130,'Tela de entrada'!$S$13+P1130)</f>
        <v>3.6000000000000014</v>
      </c>
    </row>
    <row r="1131" spans="1:17" x14ac:dyDescent="0.25">
      <c r="A1131" t="str">
        <f t="shared" si="110"/>
        <v>Contrato 2</v>
      </c>
      <c r="B1131" t="str">
        <f t="shared" si="111"/>
        <v>Contrato 2386</v>
      </c>
      <c r="C1131">
        <v>1</v>
      </c>
      <c r="D1131">
        <v>2</v>
      </c>
      <c r="E1131">
        <f>IF(AND(A1131='Tela de entrada'!$R$12,'Tela de entrada'!$S$15=1),1,IF(AND(A1131='Tela de entrada'!$R$12,'Tela de entrada'!$S$15="",'Tela de entrada'!$O$15=2),1,IF(AND('Tela de entrada'!$R$12='Contrato Flexível Prioridade'!A1131,'Tela de entrada'!$S$15="",'Tela de entrada'!$O$15=""),2,IF(AND(A1131='Tela de entrada'!$N$12,'Tela de entrada'!$O$15=1),1,IF(AND('Tela de entrada'!$N$12='Contrato Flexível Prioridade'!A1131,'Tela de entrada'!$O$15=2),2,IF(AND('Tela de entrada'!$N$12='Contrato Flexível Prioridade'!A1131,'Tela de entrada'!$O$15="",'Tela de entrada'!$S$15&lt;&gt;1),1,IF(AND('Tela de entrada'!$N$12='Contrato Flexível Prioridade'!A1131,'Tela de entrada'!$S$15=""),1,2)))))))</f>
        <v>2</v>
      </c>
      <c r="F1131">
        <v>1</v>
      </c>
      <c r="G1131">
        <v>386</v>
      </c>
      <c r="H1131">
        <v>1</v>
      </c>
      <c r="I1131" s="1">
        <f>INDEX('Tela de entrada'!$C$20:$C$763,MATCH(G1131,'Tela de entrada'!$B$20:$B$763,0),1)</f>
        <v>42</v>
      </c>
      <c r="J1131">
        <v>0</v>
      </c>
      <c r="K1131">
        <f t="shared" si="112"/>
        <v>42</v>
      </c>
      <c r="L1131" s="1">
        <f>SUMIFS('Contrato Flexível Percentual'!$R$2:$R$745,'Contrato Flexível Percentual'!$C$2:$C$745,'Contrato Flexível Prioridade'!F1131,'Contrato Flexível Percentual'!$D$2:$D$745,'Contrato Flexível Prioridade'!G1131)+SUMIFS('Contrato Firme'!N$2:N$745,'Contrato Firme'!$C$2:$C$745,'Contrato Flexível Prioridade'!F1131,'Contrato Flexível Percentual'!$D$2:$D$745,'Contrato Flexível Prioridade'!G1131)+'Tela de entrada'!$O$13+'Tela de entrada'!$S$13</f>
        <v>23.4</v>
      </c>
      <c r="M1131" s="1">
        <f t="shared" si="113"/>
        <v>18.600000000000001</v>
      </c>
      <c r="N1131" s="1">
        <f>IF(D1131=1,'Tela de entrada'!$O$14-'Tela de entrada'!$O$13,'Tela de entrada'!$S$14-'Tela de entrada'!$S$13)</f>
        <v>10</v>
      </c>
      <c r="O1131" s="1">
        <f t="shared" si="114"/>
        <v>3.6000000000000014</v>
      </c>
      <c r="P1131" s="1">
        <f t="shared" si="115"/>
        <v>3.6000000000000014</v>
      </c>
      <c r="Q1131" s="1">
        <f>IF(D1131=1,'Tela de entrada'!$O$13+P1131,'Tela de entrada'!$S$13+P1131)</f>
        <v>3.6000000000000014</v>
      </c>
    </row>
    <row r="1132" spans="1:17" x14ac:dyDescent="0.25">
      <c r="A1132" t="str">
        <f t="shared" si="110"/>
        <v>Contrato 2</v>
      </c>
      <c r="B1132" t="str">
        <f t="shared" si="111"/>
        <v>Contrato 2387</v>
      </c>
      <c r="C1132">
        <v>1</v>
      </c>
      <c r="D1132">
        <v>2</v>
      </c>
      <c r="E1132">
        <f>IF(AND(A1132='Tela de entrada'!$R$12,'Tela de entrada'!$S$15=1),1,IF(AND(A1132='Tela de entrada'!$R$12,'Tela de entrada'!$S$15="",'Tela de entrada'!$O$15=2),1,IF(AND('Tela de entrada'!$R$12='Contrato Flexível Prioridade'!A1132,'Tela de entrada'!$S$15="",'Tela de entrada'!$O$15=""),2,IF(AND(A1132='Tela de entrada'!$N$12,'Tela de entrada'!$O$15=1),1,IF(AND('Tela de entrada'!$N$12='Contrato Flexível Prioridade'!A1132,'Tela de entrada'!$O$15=2),2,IF(AND('Tela de entrada'!$N$12='Contrato Flexível Prioridade'!A1132,'Tela de entrada'!$O$15="",'Tela de entrada'!$S$15&lt;&gt;1),1,IF(AND('Tela de entrada'!$N$12='Contrato Flexível Prioridade'!A1132,'Tela de entrada'!$S$15=""),1,2)))))))</f>
        <v>2</v>
      </c>
      <c r="F1132">
        <v>1</v>
      </c>
      <c r="G1132">
        <v>387</v>
      </c>
      <c r="H1132">
        <v>1</v>
      </c>
      <c r="I1132" s="1">
        <f>INDEX('Tela de entrada'!$C$20:$C$763,MATCH(G1132,'Tela de entrada'!$B$20:$B$763,0),1)</f>
        <v>19</v>
      </c>
      <c r="J1132">
        <v>0</v>
      </c>
      <c r="K1132">
        <f t="shared" si="112"/>
        <v>19</v>
      </c>
      <c r="L1132" s="1">
        <f>SUMIFS('Contrato Flexível Percentual'!$R$2:$R$745,'Contrato Flexível Percentual'!$C$2:$C$745,'Contrato Flexível Prioridade'!F1132,'Contrato Flexível Percentual'!$D$2:$D$745,'Contrato Flexível Prioridade'!G1132)+SUMIFS('Contrato Firme'!N$2:N$745,'Contrato Firme'!$C$2:$C$745,'Contrato Flexível Prioridade'!F1132,'Contrato Flexível Percentual'!$D$2:$D$745,'Contrato Flexível Prioridade'!G1132)+'Tela de entrada'!$O$13+'Tela de entrada'!$S$13</f>
        <v>11.38599947536477</v>
      </c>
      <c r="M1132" s="1">
        <f t="shared" si="113"/>
        <v>7.6140005246352302</v>
      </c>
      <c r="N1132" s="1">
        <f>IF(D1132=1,'Tela de entrada'!$O$14-'Tela de entrada'!$O$13,'Tela de entrada'!$S$14-'Tela de entrada'!$S$13)</f>
        <v>10</v>
      </c>
      <c r="O1132" s="1">
        <f t="shared" si="114"/>
        <v>0</v>
      </c>
      <c r="P1132" s="1">
        <f t="shared" si="115"/>
        <v>0</v>
      </c>
      <c r="Q1132" s="1">
        <f>IF(D1132=1,'Tela de entrada'!$O$13+P1132,'Tela de entrada'!$S$13+P1132)</f>
        <v>0</v>
      </c>
    </row>
    <row r="1133" spans="1:17" x14ac:dyDescent="0.25">
      <c r="A1133" t="str">
        <f t="shared" si="110"/>
        <v>Contrato 2</v>
      </c>
      <c r="B1133" t="str">
        <f t="shared" si="111"/>
        <v>Contrato 2388</v>
      </c>
      <c r="C1133">
        <v>1</v>
      </c>
      <c r="D1133">
        <v>2</v>
      </c>
      <c r="E1133">
        <f>IF(AND(A1133='Tela de entrada'!$R$12,'Tela de entrada'!$S$15=1),1,IF(AND(A1133='Tela de entrada'!$R$12,'Tela de entrada'!$S$15="",'Tela de entrada'!$O$15=2),1,IF(AND('Tela de entrada'!$R$12='Contrato Flexível Prioridade'!A1133,'Tela de entrada'!$S$15="",'Tela de entrada'!$O$15=""),2,IF(AND(A1133='Tela de entrada'!$N$12,'Tela de entrada'!$O$15=1),1,IF(AND('Tela de entrada'!$N$12='Contrato Flexível Prioridade'!A1133,'Tela de entrada'!$O$15=2),2,IF(AND('Tela de entrada'!$N$12='Contrato Flexível Prioridade'!A1133,'Tela de entrada'!$O$15="",'Tela de entrada'!$S$15&lt;&gt;1),1,IF(AND('Tela de entrada'!$N$12='Contrato Flexível Prioridade'!A1133,'Tela de entrada'!$S$15=""),1,2)))))))</f>
        <v>2</v>
      </c>
      <c r="F1133">
        <v>1</v>
      </c>
      <c r="G1133">
        <v>388</v>
      </c>
      <c r="H1133">
        <v>1</v>
      </c>
      <c r="I1133" s="1">
        <f>INDEX('Tela de entrada'!$C$20:$C$763,MATCH(G1133,'Tela de entrada'!$B$20:$B$763,0),1)</f>
        <v>15</v>
      </c>
      <c r="J1133">
        <v>0</v>
      </c>
      <c r="K1133">
        <f t="shared" si="112"/>
        <v>15</v>
      </c>
      <c r="L1133" s="1">
        <f>SUMIFS('Contrato Flexível Percentual'!$R$2:$R$745,'Contrato Flexível Percentual'!$C$2:$C$745,'Contrato Flexível Prioridade'!F1133,'Contrato Flexível Percentual'!$D$2:$D$745,'Contrato Flexível Prioridade'!G1133)+SUMIFS('Contrato Firme'!N$2:N$745,'Contrato Firme'!$C$2:$C$745,'Contrato Flexível Prioridade'!F1133,'Contrato Flexível Percentual'!$D$2:$D$745,'Contrato Flexível Prioridade'!G1133)+'Tela de entrada'!$O$13+'Tela de entrada'!$S$13</f>
        <v>9.1951733557660269</v>
      </c>
      <c r="M1133" s="1">
        <f t="shared" si="113"/>
        <v>5.8048266442339731</v>
      </c>
      <c r="N1133" s="1">
        <f>IF(D1133=1,'Tela de entrada'!$O$14-'Tela de entrada'!$O$13,'Tela de entrada'!$S$14-'Tela de entrada'!$S$13)</f>
        <v>10</v>
      </c>
      <c r="O1133" s="1">
        <f t="shared" si="114"/>
        <v>0</v>
      </c>
      <c r="P1133" s="1">
        <f t="shared" si="115"/>
        <v>0</v>
      </c>
      <c r="Q1133" s="1">
        <f>IF(D1133=1,'Tela de entrada'!$O$13+P1133,'Tela de entrada'!$S$13+P1133)</f>
        <v>0</v>
      </c>
    </row>
    <row r="1134" spans="1:17" x14ac:dyDescent="0.25">
      <c r="A1134" t="str">
        <f t="shared" si="110"/>
        <v>Contrato 2</v>
      </c>
      <c r="B1134" t="str">
        <f t="shared" si="111"/>
        <v>Contrato 2389</v>
      </c>
      <c r="C1134">
        <v>1</v>
      </c>
      <c r="D1134">
        <v>2</v>
      </c>
      <c r="E1134">
        <f>IF(AND(A1134='Tela de entrada'!$R$12,'Tela de entrada'!$S$15=1),1,IF(AND(A1134='Tela de entrada'!$R$12,'Tela de entrada'!$S$15="",'Tela de entrada'!$O$15=2),1,IF(AND('Tela de entrada'!$R$12='Contrato Flexível Prioridade'!A1134,'Tela de entrada'!$S$15="",'Tela de entrada'!$O$15=""),2,IF(AND(A1134='Tela de entrada'!$N$12,'Tela de entrada'!$O$15=1),1,IF(AND('Tela de entrada'!$N$12='Contrato Flexível Prioridade'!A1134,'Tela de entrada'!$O$15=2),2,IF(AND('Tela de entrada'!$N$12='Contrato Flexível Prioridade'!A1134,'Tela de entrada'!$O$15="",'Tela de entrada'!$S$15&lt;&gt;1),1,IF(AND('Tela de entrada'!$N$12='Contrato Flexível Prioridade'!A1134,'Tela de entrada'!$S$15=""),1,2)))))))</f>
        <v>2</v>
      </c>
      <c r="F1134">
        <v>1</v>
      </c>
      <c r="G1134">
        <v>389</v>
      </c>
      <c r="H1134">
        <v>1</v>
      </c>
      <c r="I1134" s="1">
        <f>INDEX('Tela de entrada'!$C$20:$C$763,MATCH(G1134,'Tela de entrada'!$B$20:$B$763,0),1)</f>
        <v>33</v>
      </c>
      <c r="J1134">
        <v>0</v>
      </c>
      <c r="K1134">
        <f t="shared" si="112"/>
        <v>33</v>
      </c>
      <c r="L1134" s="1">
        <f>SUMIFS('Contrato Flexível Percentual'!$R$2:$R$745,'Contrato Flexível Percentual'!$C$2:$C$745,'Contrato Flexível Prioridade'!F1134,'Contrato Flexível Percentual'!$D$2:$D$745,'Contrato Flexível Prioridade'!G1134)+SUMIFS('Contrato Firme'!N$2:N$745,'Contrato Firme'!$C$2:$C$745,'Contrato Flexível Prioridade'!F1134,'Contrato Flexível Percentual'!$D$2:$D$745,'Contrato Flexível Prioridade'!G1134)+'Tela de entrada'!$O$13+'Tela de entrada'!$S$13</f>
        <v>19.053890893960364</v>
      </c>
      <c r="M1134" s="1">
        <f t="shared" si="113"/>
        <v>13.946109106039636</v>
      </c>
      <c r="N1134" s="1">
        <f>IF(D1134=1,'Tela de entrada'!$O$14-'Tela de entrada'!$O$13,'Tela de entrada'!$S$14-'Tela de entrada'!$S$13)</f>
        <v>10</v>
      </c>
      <c r="O1134" s="1">
        <f t="shared" si="114"/>
        <v>0</v>
      </c>
      <c r="P1134" s="1">
        <f t="shared" si="115"/>
        <v>0</v>
      </c>
      <c r="Q1134" s="1">
        <f>IF(D1134=1,'Tela de entrada'!$O$13+P1134,'Tela de entrada'!$S$13+P1134)</f>
        <v>0</v>
      </c>
    </row>
    <row r="1135" spans="1:17" x14ac:dyDescent="0.25">
      <c r="A1135" t="str">
        <f t="shared" si="110"/>
        <v>Contrato 2</v>
      </c>
      <c r="B1135" t="str">
        <f t="shared" si="111"/>
        <v>Contrato 2390</v>
      </c>
      <c r="C1135">
        <v>1</v>
      </c>
      <c r="D1135">
        <v>2</v>
      </c>
      <c r="E1135">
        <f>IF(AND(A1135='Tela de entrada'!$R$12,'Tela de entrada'!$S$15=1),1,IF(AND(A1135='Tela de entrada'!$R$12,'Tela de entrada'!$S$15="",'Tela de entrada'!$O$15=2),1,IF(AND('Tela de entrada'!$R$12='Contrato Flexível Prioridade'!A1135,'Tela de entrada'!$S$15="",'Tela de entrada'!$O$15=""),2,IF(AND(A1135='Tela de entrada'!$N$12,'Tela de entrada'!$O$15=1),1,IF(AND('Tela de entrada'!$N$12='Contrato Flexível Prioridade'!A1135,'Tela de entrada'!$O$15=2),2,IF(AND('Tela de entrada'!$N$12='Contrato Flexível Prioridade'!A1135,'Tela de entrada'!$O$15="",'Tela de entrada'!$S$15&lt;&gt;1),1,IF(AND('Tela de entrada'!$N$12='Contrato Flexível Prioridade'!A1135,'Tela de entrada'!$S$15=""),1,2)))))))</f>
        <v>2</v>
      </c>
      <c r="F1135">
        <v>1</v>
      </c>
      <c r="G1135">
        <v>390</v>
      </c>
      <c r="H1135">
        <v>1</v>
      </c>
      <c r="I1135" s="1">
        <f>INDEX('Tela de entrada'!$C$20:$C$763,MATCH(G1135,'Tela de entrada'!$B$20:$B$763,0),1)</f>
        <v>7</v>
      </c>
      <c r="J1135">
        <v>0</v>
      </c>
      <c r="K1135">
        <f t="shared" si="112"/>
        <v>7</v>
      </c>
      <c r="L1135" s="1">
        <f>SUMIFS('Contrato Flexível Percentual'!$R$2:$R$745,'Contrato Flexível Percentual'!$C$2:$C$745,'Contrato Flexível Prioridade'!F1135,'Contrato Flexível Percentual'!$D$2:$D$745,'Contrato Flexível Prioridade'!G1135)+SUMIFS('Contrato Firme'!N$2:N$745,'Contrato Firme'!$C$2:$C$745,'Contrato Flexível Prioridade'!F1135,'Contrato Flexível Percentual'!$D$2:$D$745,'Contrato Flexível Prioridade'!G1135)+'Tela de entrada'!$O$13+'Tela de entrada'!$S$13</f>
        <v>5.1836603258165947</v>
      </c>
      <c r="M1135" s="1">
        <f t="shared" si="113"/>
        <v>1.8163396741834053</v>
      </c>
      <c r="N1135" s="1">
        <f>IF(D1135=1,'Tela de entrada'!$O$14-'Tela de entrada'!$O$13,'Tela de entrada'!$S$14-'Tela de entrada'!$S$13)</f>
        <v>10</v>
      </c>
      <c r="O1135" s="1">
        <f t="shared" si="114"/>
        <v>0</v>
      </c>
      <c r="P1135" s="1">
        <f t="shared" si="115"/>
        <v>0</v>
      </c>
      <c r="Q1135" s="1">
        <f>IF(D1135=1,'Tela de entrada'!$O$13+P1135,'Tela de entrada'!$S$13+P1135)</f>
        <v>0</v>
      </c>
    </row>
    <row r="1136" spans="1:17" x14ac:dyDescent="0.25">
      <c r="A1136" t="str">
        <f t="shared" si="110"/>
        <v>Contrato 2</v>
      </c>
      <c r="B1136" t="str">
        <f t="shared" si="111"/>
        <v>Contrato 2391</v>
      </c>
      <c r="C1136">
        <v>1</v>
      </c>
      <c r="D1136">
        <v>2</v>
      </c>
      <c r="E1136">
        <f>IF(AND(A1136='Tela de entrada'!$R$12,'Tela de entrada'!$S$15=1),1,IF(AND(A1136='Tela de entrada'!$R$12,'Tela de entrada'!$S$15="",'Tela de entrada'!$O$15=2),1,IF(AND('Tela de entrada'!$R$12='Contrato Flexível Prioridade'!A1136,'Tela de entrada'!$S$15="",'Tela de entrada'!$O$15=""),2,IF(AND(A1136='Tela de entrada'!$N$12,'Tela de entrada'!$O$15=1),1,IF(AND('Tela de entrada'!$N$12='Contrato Flexível Prioridade'!A1136,'Tela de entrada'!$O$15=2),2,IF(AND('Tela de entrada'!$N$12='Contrato Flexível Prioridade'!A1136,'Tela de entrada'!$O$15="",'Tela de entrada'!$S$15&lt;&gt;1),1,IF(AND('Tela de entrada'!$N$12='Contrato Flexível Prioridade'!A1136,'Tela de entrada'!$S$15=""),1,2)))))))</f>
        <v>2</v>
      </c>
      <c r="F1136">
        <v>1</v>
      </c>
      <c r="G1136">
        <v>391</v>
      </c>
      <c r="H1136">
        <v>1</v>
      </c>
      <c r="I1136" s="1">
        <f>INDEX('Tela de entrada'!$C$20:$C$763,MATCH(G1136,'Tela de entrada'!$B$20:$B$763,0),1)</f>
        <v>21</v>
      </c>
      <c r="J1136">
        <v>0</v>
      </c>
      <c r="K1136">
        <f t="shared" si="112"/>
        <v>21</v>
      </c>
      <c r="L1136" s="1">
        <f>SUMIFS('Contrato Flexível Percentual'!$R$2:$R$745,'Contrato Flexível Percentual'!$C$2:$C$745,'Contrato Flexível Prioridade'!F1136,'Contrato Flexível Percentual'!$D$2:$D$745,'Contrato Flexível Prioridade'!G1136)+SUMIFS('Contrato Firme'!N$2:N$745,'Contrato Firme'!$C$2:$C$745,'Contrato Flexível Prioridade'!F1136,'Contrato Flexível Percentual'!$D$2:$D$745,'Contrato Flexível Prioridade'!G1136)+'Tela de entrada'!$O$13+'Tela de entrada'!$S$13</f>
        <v>12.481412535164139</v>
      </c>
      <c r="M1136" s="1">
        <f t="shared" si="113"/>
        <v>8.5185874648358606</v>
      </c>
      <c r="N1136" s="1">
        <f>IF(D1136=1,'Tela de entrada'!$O$14-'Tela de entrada'!$O$13,'Tela de entrada'!$S$14-'Tela de entrada'!$S$13)</f>
        <v>10</v>
      </c>
      <c r="O1136" s="1">
        <f t="shared" si="114"/>
        <v>0</v>
      </c>
      <c r="P1136" s="1">
        <f t="shared" si="115"/>
        <v>0</v>
      </c>
      <c r="Q1136" s="1">
        <f>IF(D1136=1,'Tela de entrada'!$O$13+P1136,'Tela de entrada'!$S$13+P1136)</f>
        <v>0</v>
      </c>
    </row>
    <row r="1137" spans="1:17" x14ac:dyDescent="0.25">
      <c r="A1137" t="str">
        <f t="shared" si="110"/>
        <v>Contrato 2</v>
      </c>
      <c r="B1137" t="str">
        <f t="shared" si="111"/>
        <v>Contrato 2392</v>
      </c>
      <c r="C1137">
        <v>1</v>
      </c>
      <c r="D1137">
        <v>2</v>
      </c>
      <c r="E1137">
        <f>IF(AND(A1137='Tela de entrada'!$R$12,'Tela de entrada'!$S$15=1),1,IF(AND(A1137='Tela de entrada'!$R$12,'Tela de entrada'!$S$15="",'Tela de entrada'!$O$15=2),1,IF(AND('Tela de entrada'!$R$12='Contrato Flexível Prioridade'!A1137,'Tela de entrada'!$S$15="",'Tela de entrada'!$O$15=""),2,IF(AND(A1137='Tela de entrada'!$N$12,'Tela de entrada'!$O$15=1),1,IF(AND('Tela de entrada'!$N$12='Contrato Flexível Prioridade'!A1137,'Tela de entrada'!$O$15=2),2,IF(AND('Tela de entrada'!$N$12='Contrato Flexível Prioridade'!A1137,'Tela de entrada'!$O$15="",'Tela de entrada'!$S$15&lt;&gt;1),1,IF(AND('Tela de entrada'!$N$12='Contrato Flexível Prioridade'!A1137,'Tela de entrada'!$S$15=""),1,2)))))))</f>
        <v>2</v>
      </c>
      <c r="F1137">
        <v>1</v>
      </c>
      <c r="G1137">
        <v>392</v>
      </c>
      <c r="H1137">
        <v>1</v>
      </c>
      <c r="I1137" s="1">
        <f>INDEX('Tela de entrada'!$C$20:$C$763,MATCH(G1137,'Tela de entrada'!$B$20:$B$763,0),1)</f>
        <v>28</v>
      </c>
      <c r="J1137">
        <v>0</v>
      </c>
      <c r="K1137">
        <f t="shared" si="112"/>
        <v>28</v>
      </c>
      <c r="L1137" s="1">
        <f>SUMIFS('Contrato Flexível Percentual'!$R$2:$R$745,'Contrato Flexível Percentual'!$C$2:$C$745,'Contrato Flexível Prioridade'!F1137,'Contrato Flexível Percentual'!$D$2:$D$745,'Contrato Flexível Prioridade'!G1137)+SUMIFS('Contrato Firme'!N$2:N$745,'Contrato Firme'!$C$2:$C$745,'Contrato Flexível Prioridade'!F1137,'Contrato Flexível Percentual'!$D$2:$D$745,'Contrato Flexível Prioridade'!G1137)+'Tela de entrada'!$O$13+'Tela de entrada'!$S$13</f>
        <v>16.31535824446194</v>
      </c>
      <c r="M1137" s="1">
        <f t="shared" si="113"/>
        <v>11.68464175553806</v>
      </c>
      <c r="N1137" s="1">
        <f>IF(D1137=1,'Tela de entrada'!$O$14-'Tela de entrada'!$O$13,'Tela de entrada'!$S$14-'Tela de entrada'!$S$13)</f>
        <v>10</v>
      </c>
      <c r="O1137" s="1">
        <f t="shared" si="114"/>
        <v>0</v>
      </c>
      <c r="P1137" s="1">
        <f t="shared" si="115"/>
        <v>0</v>
      </c>
      <c r="Q1137" s="1">
        <f>IF(D1137=1,'Tela de entrada'!$O$13+P1137,'Tela de entrada'!$S$13+P1137)</f>
        <v>0</v>
      </c>
    </row>
    <row r="1138" spans="1:17" x14ac:dyDescent="0.25">
      <c r="A1138" t="str">
        <f t="shared" si="110"/>
        <v>Contrato 2</v>
      </c>
      <c r="B1138" t="str">
        <f t="shared" si="111"/>
        <v>Contrato 2393</v>
      </c>
      <c r="C1138">
        <v>1</v>
      </c>
      <c r="D1138">
        <v>2</v>
      </c>
      <c r="E1138">
        <f>IF(AND(A1138='Tela de entrada'!$R$12,'Tela de entrada'!$S$15=1),1,IF(AND(A1138='Tela de entrada'!$R$12,'Tela de entrada'!$S$15="",'Tela de entrada'!$O$15=2),1,IF(AND('Tela de entrada'!$R$12='Contrato Flexível Prioridade'!A1138,'Tela de entrada'!$S$15="",'Tela de entrada'!$O$15=""),2,IF(AND(A1138='Tela de entrada'!$N$12,'Tela de entrada'!$O$15=1),1,IF(AND('Tela de entrada'!$N$12='Contrato Flexível Prioridade'!A1138,'Tela de entrada'!$O$15=2),2,IF(AND('Tela de entrada'!$N$12='Contrato Flexível Prioridade'!A1138,'Tela de entrada'!$O$15="",'Tela de entrada'!$S$15&lt;&gt;1),1,IF(AND('Tela de entrada'!$N$12='Contrato Flexível Prioridade'!A1138,'Tela de entrada'!$S$15=""),1,2)))))))</f>
        <v>2</v>
      </c>
      <c r="F1138">
        <v>1</v>
      </c>
      <c r="G1138">
        <v>393</v>
      </c>
      <c r="H1138">
        <v>1</v>
      </c>
      <c r="I1138" s="1">
        <f>INDEX('Tela de entrada'!$C$20:$C$763,MATCH(G1138,'Tela de entrada'!$B$20:$B$763,0),1)</f>
        <v>11</v>
      </c>
      <c r="J1138">
        <v>0</v>
      </c>
      <c r="K1138">
        <f t="shared" si="112"/>
        <v>11</v>
      </c>
      <c r="L1138" s="1">
        <f>SUMIFS('Contrato Flexível Percentual'!$R$2:$R$745,'Contrato Flexível Percentual'!$C$2:$C$745,'Contrato Flexível Prioridade'!F1138,'Contrato Flexível Percentual'!$D$2:$D$745,'Contrato Flexível Prioridade'!G1138)+SUMIFS('Contrato Firme'!N$2:N$745,'Contrato Firme'!$C$2:$C$745,'Contrato Flexível Prioridade'!F1138,'Contrato Flexível Percentual'!$D$2:$D$745,'Contrato Flexível Prioridade'!G1138)+'Tela de entrada'!$O$13+'Tela de entrada'!$S$13</f>
        <v>7.0043472361672849</v>
      </c>
      <c r="M1138" s="1">
        <f t="shared" si="113"/>
        <v>3.9956527638327151</v>
      </c>
      <c r="N1138" s="1">
        <f>IF(D1138=1,'Tela de entrada'!$O$14-'Tela de entrada'!$O$13,'Tela de entrada'!$S$14-'Tela de entrada'!$S$13)</f>
        <v>10</v>
      </c>
      <c r="O1138" s="1">
        <f t="shared" si="114"/>
        <v>0</v>
      </c>
      <c r="P1138" s="1">
        <f t="shared" si="115"/>
        <v>0</v>
      </c>
      <c r="Q1138" s="1">
        <f>IF(D1138=1,'Tela de entrada'!$O$13+P1138,'Tela de entrada'!$S$13+P1138)</f>
        <v>0</v>
      </c>
    </row>
    <row r="1139" spans="1:17" x14ac:dyDescent="0.25">
      <c r="A1139" t="str">
        <f t="shared" si="110"/>
        <v>Contrato 2</v>
      </c>
      <c r="B1139" t="str">
        <f t="shared" si="111"/>
        <v>Contrato 2394</v>
      </c>
      <c r="C1139">
        <v>1</v>
      </c>
      <c r="D1139">
        <v>2</v>
      </c>
      <c r="E1139">
        <f>IF(AND(A1139='Tela de entrada'!$R$12,'Tela de entrada'!$S$15=1),1,IF(AND(A1139='Tela de entrada'!$R$12,'Tela de entrada'!$S$15="",'Tela de entrada'!$O$15=2),1,IF(AND('Tela de entrada'!$R$12='Contrato Flexível Prioridade'!A1139,'Tela de entrada'!$S$15="",'Tela de entrada'!$O$15=""),2,IF(AND(A1139='Tela de entrada'!$N$12,'Tela de entrada'!$O$15=1),1,IF(AND('Tela de entrada'!$N$12='Contrato Flexível Prioridade'!A1139,'Tela de entrada'!$O$15=2),2,IF(AND('Tela de entrada'!$N$12='Contrato Flexível Prioridade'!A1139,'Tela de entrada'!$O$15="",'Tela de entrada'!$S$15&lt;&gt;1),1,IF(AND('Tela de entrada'!$N$12='Contrato Flexível Prioridade'!A1139,'Tela de entrada'!$S$15=""),1,2)))))))</f>
        <v>2</v>
      </c>
      <c r="F1139">
        <v>1</v>
      </c>
      <c r="G1139">
        <v>394</v>
      </c>
      <c r="H1139">
        <v>1</v>
      </c>
      <c r="I1139" s="1">
        <f>INDEX('Tela de entrada'!$C$20:$C$763,MATCH(G1139,'Tela de entrada'!$B$20:$B$763,0),1)</f>
        <v>44</v>
      </c>
      <c r="J1139">
        <v>0</v>
      </c>
      <c r="K1139">
        <f t="shared" si="112"/>
        <v>44</v>
      </c>
      <c r="L1139" s="1">
        <f>SUMIFS('Contrato Flexível Percentual'!$R$2:$R$745,'Contrato Flexível Percentual'!$C$2:$C$745,'Contrato Flexível Prioridade'!F1139,'Contrato Flexível Percentual'!$D$2:$D$745,'Contrato Flexível Prioridade'!G1139)+SUMIFS('Contrato Firme'!N$2:N$745,'Contrato Firme'!$C$2:$C$745,'Contrato Flexível Prioridade'!F1139,'Contrato Flexível Percentual'!$D$2:$D$745,'Contrato Flexível Prioridade'!G1139)+'Tela de entrada'!$O$13+'Tela de entrada'!$S$13</f>
        <v>23.8</v>
      </c>
      <c r="M1139" s="1">
        <f t="shared" si="113"/>
        <v>20.2</v>
      </c>
      <c r="N1139" s="1">
        <f>IF(D1139=1,'Tela de entrada'!$O$14-'Tela de entrada'!$O$13,'Tela de entrada'!$S$14-'Tela de entrada'!$S$13)</f>
        <v>10</v>
      </c>
      <c r="O1139" s="1">
        <f t="shared" si="114"/>
        <v>5.1999999999999993</v>
      </c>
      <c r="P1139" s="1">
        <f t="shared" si="115"/>
        <v>5.1999999999999993</v>
      </c>
      <c r="Q1139" s="1">
        <f>IF(D1139=1,'Tela de entrada'!$O$13+P1139,'Tela de entrada'!$S$13+P1139)</f>
        <v>5.1999999999999993</v>
      </c>
    </row>
    <row r="1140" spans="1:17" x14ac:dyDescent="0.25">
      <c r="A1140" t="str">
        <f t="shared" si="110"/>
        <v>Contrato 2</v>
      </c>
      <c r="B1140" t="str">
        <f t="shared" si="111"/>
        <v>Contrato 2395</v>
      </c>
      <c r="C1140">
        <v>1</v>
      </c>
      <c r="D1140">
        <v>2</v>
      </c>
      <c r="E1140">
        <f>IF(AND(A1140='Tela de entrada'!$R$12,'Tela de entrada'!$S$15=1),1,IF(AND(A1140='Tela de entrada'!$R$12,'Tela de entrada'!$S$15="",'Tela de entrada'!$O$15=2),1,IF(AND('Tela de entrada'!$R$12='Contrato Flexível Prioridade'!A1140,'Tela de entrada'!$S$15="",'Tela de entrada'!$O$15=""),2,IF(AND(A1140='Tela de entrada'!$N$12,'Tela de entrada'!$O$15=1),1,IF(AND('Tela de entrada'!$N$12='Contrato Flexível Prioridade'!A1140,'Tela de entrada'!$O$15=2),2,IF(AND('Tela de entrada'!$N$12='Contrato Flexível Prioridade'!A1140,'Tela de entrada'!$O$15="",'Tela de entrada'!$S$15&lt;&gt;1),1,IF(AND('Tela de entrada'!$N$12='Contrato Flexível Prioridade'!A1140,'Tela de entrada'!$S$15=""),1,2)))))))</f>
        <v>2</v>
      </c>
      <c r="F1140">
        <v>1</v>
      </c>
      <c r="G1140">
        <v>395</v>
      </c>
      <c r="H1140">
        <v>1</v>
      </c>
      <c r="I1140" s="1">
        <f>INDEX('Tela de entrada'!$C$20:$C$763,MATCH(G1140,'Tela de entrada'!$B$20:$B$763,0),1)</f>
        <v>9</v>
      </c>
      <c r="J1140">
        <v>0</v>
      </c>
      <c r="K1140">
        <f t="shared" si="112"/>
        <v>9</v>
      </c>
      <c r="L1140" s="1">
        <f>SUMIFS('Contrato Flexível Percentual'!$R$2:$R$745,'Contrato Flexível Percentual'!$C$2:$C$745,'Contrato Flexível Prioridade'!F1140,'Contrato Flexível Percentual'!$D$2:$D$745,'Contrato Flexível Prioridade'!G1140)+SUMIFS('Contrato Firme'!N$2:N$745,'Contrato Firme'!$C$2:$C$745,'Contrato Flexível Prioridade'!F1140,'Contrato Flexível Percentual'!$D$2:$D$745,'Contrato Flexível Prioridade'!G1140)+'Tela de entrada'!$O$13+'Tela de entrada'!$S$13</f>
        <v>5.9089341763679135</v>
      </c>
      <c r="M1140" s="1">
        <f t="shared" si="113"/>
        <v>3.0910658236320865</v>
      </c>
      <c r="N1140" s="1">
        <f>IF(D1140=1,'Tela de entrada'!$O$14-'Tela de entrada'!$O$13,'Tela de entrada'!$S$14-'Tela de entrada'!$S$13)</f>
        <v>10</v>
      </c>
      <c r="O1140" s="1">
        <f t="shared" si="114"/>
        <v>0</v>
      </c>
      <c r="P1140" s="1">
        <f t="shared" si="115"/>
        <v>0</v>
      </c>
      <c r="Q1140" s="1">
        <f>IF(D1140=1,'Tela de entrada'!$O$13+P1140,'Tela de entrada'!$S$13+P1140)</f>
        <v>0</v>
      </c>
    </row>
    <row r="1141" spans="1:17" x14ac:dyDescent="0.25">
      <c r="A1141" t="str">
        <f t="shared" si="110"/>
        <v>Contrato 2</v>
      </c>
      <c r="B1141" t="str">
        <f t="shared" si="111"/>
        <v>Contrato 2396</v>
      </c>
      <c r="C1141">
        <v>1</v>
      </c>
      <c r="D1141">
        <v>2</v>
      </c>
      <c r="E1141">
        <f>IF(AND(A1141='Tela de entrada'!$R$12,'Tela de entrada'!$S$15=1),1,IF(AND(A1141='Tela de entrada'!$R$12,'Tela de entrada'!$S$15="",'Tela de entrada'!$O$15=2),1,IF(AND('Tela de entrada'!$R$12='Contrato Flexível Prioridade'!A1141,'Tela de entrada'!$S$15="",'Tela de entrada'!$O$15=""),2,IF(AND(A1141='Tela de entrada'!$N$12,'Tela de entrada'!$O$15=1),1,IF(AND('Tela de entrada'!$N$12='Contrato Flexível Prioridade'!A1141,'Tela de entrada'!$O$15=2),2,IF(AND('Tela de entrada'!$N$12='Contrato Flexível Prioridade'!A1141,'Tela de entrada'!$O$15="",'Tela de entrada'!$S$15&lt;&gt;1),1,IF(AND('Tela de entrada'!$N$12='Contrato Flexível Prioridade'!A1141,'Tela de entrada'!$S$15=""),1,2)))))))</f>
        <v>2</v>
      </c>
      <c r="F1141">
        <v>1</v>
      </c>
      <c r="G1141">
        <v>396</v>
      </c>
      <c r="H1141">
        <v>1</v>
      </c>
      <c r="I1141" s="1">
        <f>INDEX('Tela de entrada'!$C$20:$C$763,MATCH(G1141,'Tela de entrada'!$B$20:$B$763,0),1)</f>
        <v>30</v>
      </c>
      <c r="J1141">
        <v>0</v>
      </c>
      <c r="K1141">
        <f t="shared" si="112"/>
        <v>30</v>
      </c>
      <c r="L1141" s="1">
        <f>SUMIFS('Contrato Flexível Percentual'!$R$2:$R$745,'Contrato Flexível Percentual'!$C$2:$C$745,'Contrato Flexível Prioridade'!F1141,'Contrato Flexível Percentual'!$D$2:$D$745,'Contrato Flexível Prioridade'!G1141)+SUMIFS('Contrato Firme'!N$2:N$745,'Contrato Firme'!$C$2:$C$745,'Contrato Flexível Prioridade'!F1141,'Contrato Flexível Percentual'!$D$2:$D$745,'Contrato Flexível Prioridade'!G1141)+'Tela de entrada'!$O$13+'Tela de entrada'!$S$13</f>
        <v>17.41077130426131</v>
      </c>
      <c r="M1141" s="1">
        <f t="shared" si="113"/>
        <v>12.58922869573869</v>
      </c>
      <c r="N1141" s="1">
        <f>IF(D1141=1,'Tela de entrada'!$O$14-'Tela de entrada'!$O$13,'Tela de entrada'!$S$14-'Tela de entrada'!$S$13)</f>
        <v>10</v>
      </c>
      <c r="O1141" s="1">
        <f t="shared" si="114"/>
        <v>0</v>
      </c>
      <c r="P1141" s="1">
        <f t="shared" si="115"/>
        <v>0</v>
      </c>
      <c r="Q1141" s="1">
        <f>IF(D1141=1,'Tela de entrada'!$O$13+P1141,'Tela de entrada'!$S$13+P1141)</f>
        <v>0</v>
      </c>
    </row>
    <row r="1142" spans="1:17" x14ac:dyDescent="0.25">
      <c r="A1142" t="str">
        <f t="shared" si="110"/>
        <v>Contrato 2</v>
      </c>
      <c r="B1142" t="str">
        <f t="shared" si="111"/>
        <v>Contrato 2397</v>
      </c>
      <c r="C1142">
        <v>1</v>
      </c>
      <c r="D1142">
        <v>2</v>
      </c>
      <c r="E1142">
        <f>IF(AND(A1142='Tela de entrada'!$R$12,'Tela de entrada'!$S$15=1),1,IF(AND(A1142='Tela de entrada'!$R$12,'Tela de entrada'!$S$15="",'Tela de entrada'!$O$15=2),1,IF(AND('Tela de entrada'!$R$12='Contrato Flexível Prioridade'!A1142,'Tela de entrada'!$S$15="",'Tela de entrada'!$O$15=""),2,IF(AND(A1142='Tela de entrada'!$N$12,'Tela de entrada'!$O$15=1),1,IF(AND('Tela de entrada'!$N$12='Contrato Flexível Prioridade'!A1142,'Tela de entrada'!$O$15=2),2,IF(AND('Tela de entrada'!$N$12='Contrato Flexível Prioridade'!A1142,'Tela de entrada'!$O$15="",'Tela de entrada'!$S$15&lt;&gt;1),1,IF(AND('Tela de entrada'!$N$12='Contrato Flexível Prioridade'!A1142,'Tela de entrada'!$S$15=""),1,2)))))))</f>
        <v>2</v>
      </c>
      <c r="F1142">
        <v>1</v>
      </c>
      <c r="G1142">
        <v>397</v>
      </c>
      <c r="H1142">
        <v>1</v>
      </c>
      <c r="I1142" s="1">
        <f>INDEX('Tela de entrada'!$C$20:$C$763,MATCH(G1142,'Tela de entrada'!$B$20:$B$763,0),1)</f>
        <v>13</v>
      </c>
      <c r="J1142">
        <v>0</v>
      </c>
      <c r="K1142">
        <f t="shared" si="112"/>
        <v>13</v>
      </c>
      <c r="L1142" s="1">
        <f>SUMIFS('Contrato Flexível Percentual'!$R$2:$R$745,'Contrato Flexível Percentual'!$C$2:$C$745,'Contrato Flexível Prioridade'!F1142,'Contrato Flexível Percentual'!$D$2:$D$745,'Contrato Flexível Prioridade'!G1142)+SUMIFS('Contrato Firme'!N$2:N$745,'Contrato Firme'!$C$2:$C$745,'Contrato Flexível Prioridade'!F1142,'Contrato Flexível Percentual'!$D$2:$D$745,'Contrato Flexível Prioridade'!G1142)+'Tela de entrada'!$O$13+'Tela de entrada'!$S$13</f>
        <v>8.0997602959666555</v>
      </c>
      <c r="M1142" s="1">
        <f t="shared" si="113"/>
        <v>4.9002397040333445</v>
      </c>
      <c r="N1142" s="1">
        <f>IF(D1142=1,'Tela de entrada'!$O$14-'Tela de entrada'!$O$13,'Tela de entrada'!$S$14-'Tela de entrada'!$S$13)</f>
        <v>10</v>
      </c>
      <c r="O1142" s="1">
        <f t="shared" si="114"/>
        <v>0</v>
      </c>
      <c r="P1142" s="1">
        <f t="shared" si="115"/>
        <v>0</v>
      </c>
      <c r="Q1142" s="1">
        <f>IF(D1142=1,'Tela de entrada'!$O$13+P1142,'Tela de entrada'!$S$13+P1142)</f>
        <v>0</v>
      </c>
    </row>
    <row r="1143" spans="1:17" x14ac:dyDescent="0.25">
      <c r="A1143" t="str">
        <f t="shared" si="110"/>
        <v>Contrato 2</v>
      </c>
      <c r="B1143" t="str">
        <f t="shared" si="111"/>
        <v>Contrato 2398</v>
      </c>
      <c r="C1143">
        <v>1</v>
      </c>
      <c r="D1143">
        <v>2</v>
      </c>
      <c r="E1143">
        <f>IF(AND(A1143='Tela de entrada'!$R$12,'Tela de entrada'!$S$15=1),1,IF(AND(A1143='Tela de entrada'!$R$12,'Tela de entrada'!$S$15="",'Tela de entrada'!$O$15=2),1,IF(AND('Tela de entrada'!$R$12='Contrato Flexível Prioridade'!A1143,'Tela de entrada'!$S$15="",'Tela de entrada'!$O$15=""),2,IF(AND(A1143='Tela de entrada'!$N$12,'Tela de entrada'!$O$15=1),1,IF(AND('Tela de entrada'!$N$12='Contrato Flexível Prioridade'!A1143,'Tela de entrada'!$O$15=2),2,IF(AND('Tela de entrada'!$N$12='Contrato Flexível Prioridade'!A1143,'Tela de entrada'!$O$15="",'Tela de entrada'!$S$15&lt;&gt;1),1,IF(AND('Tela de entrada'!$N$12='Contrato Flexível Prioridade'!A1143,'Tela de entrada'!$S$15=""),1,2)))))))</f>
        <v>2</v>
      </c>
      <c r="F1143">
        <v>1</v>
      </c>
      <c r="G1143">
        <v>398</v>
      </c>
      <c r="H1143">
        <v>1</v>
      </c>
      <c r="I1143" s="1">
        <f>INDEX('Tela de entrada'!$C$20:$C$763,MATCH(G1143,'Tela de entrada'!$B$20:$B$763,0),1)</f>
        <v>28</v>
      </c>
      <c r="J1143">
        <v>0</v>
      </c>
      <c r="K1143">
        <f t="shared" si="112"/>
        <v>28</v>
      </c>
      <c r="L1143" s="1">
        <f>SUMIFS('Contrato Flexível Percentual'!$R$2:$R$745,'Contrato Flexível Percentual'!$C$2:$C$745,'Contrato Flexível Prioridade'!F1143,'Contrato Flexível Percentual'!$D$2:$D$745,'Contrato Flexível Prioridade'!G1143)+SUMIFS('Contrato Firme'!N$2:N$745,'Contrato Firme'!$C$2:$C$745,'Contrato Flexível Prioridade'!F1143,'Contrato Flexível Percentual'!$D$2:$D$745,'Contrato Flexível Prioridade'!G1143)+'Tela de entrada'!$O$13+'Tela de entrada'!$S$13</f>
        <v>16.31535824446194</v>
      </c>
      <c r="M1143" s="1">
        <f t="shared" si="113"/>
        <v>11.68464175553806</v>
      </c>
      <c r="N1143" s="1">
        <f>IF(D1143=1,'Tela de entrada'!$O$14-'Tela de entrada'!$O$13,'Tela de entrada'!$S$14-'Tela de entrada'!$S$13)</f>
        <v>10</v>
      </c>
      <c r="O1143" s="1">
        <f t="shared" si="114"/>
        <v>0</v>
      </c>
      <c r="P1143" s="1">
        <f t="shared" si="115"/>
        <v>0</v>
      </c>
      <c r="Q1143" s="1">
        <f>IF(D1143=1,'Tela de entrada'!$O$13+P1143,'Tela de entrada'!$S$13+P1143)</f>
        <v>0</v>
      </c>
    </row>
    <row r="1144" spans="1:17" x14ac:dyDescent="0.25">
      <c r="A1144" t="str">
        <f t="shared" si="110"/>
        <v>Contrato 2</v>
      </c>
      <c r="B1144" t="str">
        <f t="shared" si="111"/>
        <v>Contrato 2399</v>
      </c>
      <c r="C1144">
        <v>1</v>
      </c>
      <c r="D1144">
        <v>2</v>
      </c>
      <c r="E1144">
        <f>IF(AND(A1144='Tela de entrada'!$R$12,'Tela de entrada'!$S$15=1),1,IF(AND(A1144='Tela de entrada'!$R$12,'Tela de entrada'!$S$15="",'Tela de entrada'!$O$15=2),1,IF(AND('Tela de entrada'!$R$12='Contrato Flexível Prioridade'!A1144,'Tela de entrada'!$S$15="",'Tela de entrada'!$O$15=""),2,IF(AND(A1144='Tela de entrada'!$N$12,'Tela de entrada'!$O$15=1),1,IF(AND('Tela de entrada'!$N$12='Contrato Flexível Prioridade'!A1144,'Tela de entrada'!$O$15=2),2,IF(AND('Tela de entrada'!$N$12='Contrato Flexível Prioridade'!A1144,'Tela de entrada'!$O$15="",'Tela de entrada'!$S$15&lt;&gt;1),1,IF(AND('Tela de entrada'!$N$12='Contrato Flexível Prioridade'!A1144,'Tela de entrada'!$S$15=""),1,2)))))))</f>
        <v>2</v>
      </c>
      <c r="F1144">
        <v>1</v>
      </c>
      <c r="G1144">
        <v>399</v>
      </c>
      <c r="H1144">
        <v>1</v>
      </c>
      <c r="I1144" s="1">
        <f>INDEX('Tela de entrada'!$C$20:$C$763,MATCH(G1144,'Tela de entrada'!$B$20:$B$763,0),1)</f>
        <v>35</v>
      </c>
      <c r="J1144">
        <v>0</v>
      </c>
      <c r="K1144">
        <f t="shared" si="112"/>
        <v>35</v>
      </c>
      <c r="L1144" s="1">
        <f>SUMIFS('Contrato Flexível Percentual'!$R$2:$R$745,'Contrato Flexível Percentual'!$C$2:$C$745,'Contrato Flexível Prioridade'!F1144,'Contrato Flexível Percentual'!$D$2:$D$745,'Contrato Flexível Prioridade'!G1144)+SUMIFS('Contrato Firme'!N$2:N$745,'Contrato Firme'!$C$2:$C$745,'Contrato Flexível Prioridade'!F1144,'Contrato Flexível Percentual'!$D$2:$D$745,'Contrato Flexível Prioridade'!G1144)+'Tela de entrada'!$O$13+'Tela de entrada'!$S$13</f>
        <v>20.149303953759738</v>
      </c>
      <c r="M1144" s="1">
        <f t="shared" si="113"/>
        <v>14.850696046240262</v>
      </c>
      <c r="N1144" s="1">
        <f>IF(D1144=1,'Tela de entrada'!$O$14-'Tela de entrada'!$O$13,'Tela de entrada'!$S$14-'Tela de entrada'!$S$13)</f>
        <v>10</v>
      </c>
      <c r="O1144" s="1">
        <f t="shared" si="114"/>
        <v>0</v>
      </c>
      <c r="P1144" s="1">
        <f t="shared" si="115"/>
        <v>0</v>
      </c>
      <c r="Q1144" s="1">
        <f>IF(D1144=1,'Tela de entrada'!$O$13+P1144,'Tela de entrada'!$S$13+P1144)</f>
        <v>0</v>
      </c>
    </row>
    <row r="1145" spans="1:17" x14ac:dyDescent="0.25">
      <c r="A1145" t="str">
        <f t="shared" si="110"/>
        <v>Contrato 2</v>
      </c>
      <c r="B1145" t="str">
        <f t="shared" si="111"/>
        <v>Contrato 2400</v>
      </c>
      <c r="C1145">
        <v>1</v>
      </c>
      <c r="D1145">
        <v>2</v>
      </c>
      <c r="E1145">
        <f>IF(AND(A1145='Tela de entrada'!$R$12,'Tela de entrada'!$S$15=1),1,IF(AND(A1145='Tela de entrada'!$R$12,'Tela de entrada'!$S$15="",'Tela de entrada'!$O$15=2),1,IF(AND('Tela de entrada'!$R$12='Contrato Flexível Prioridade'!A1145,'Tela de entrada'!$S$15="",'Tela de entrada'!$O$15=""),2,IF(AND(A1145='Tela de entrada'!$N$12,'Tela de entrada'!$O$15=1),1,IF(AND('Tela de entrada'!$N$12='Contrato Flexível Prioridade'!A1145,'Tela de entrada'!$O$15=2),2,IF(AND('Tela de entrada'!$N$12='Contrato Flexível Prioridade'!A1145,'Tela de entrada'!$O$15="",'Tela de entrada'!$S$15&lt;&gt;1),1,IF(AND('Tela de entrada'!$N$12='Contrato Flexível Prioridade'!A1145,'Tela de entrada'!$S$15=""),1,2)))))))</f>
        <v>2</v>
      </c>
      <c r="F1145">
        <v>1</v>
      </c>
      <c r="G1145">
        <v>400</v>
      </c>
      <c r="H1145">
        <v>1</v>
      </c>
      <c r="I1145" s="1">
        <f>INDEX('Tela de entrada'!$C$20:$C$763,MATCH(G1145,'Tela de entrada'!$B$20:$B$763,0),1)</f>
        <v>38</v>
      </c>
      <c r="J1145">
        <v>0</v>
      </c>
      <c r="K1145">
        <f t="shared" si="112"/>
        <v>38</v>
      </c>
      <c r="L1145" s="1">
        <f>SUMIFS('Contrato Flexível Percentual'!$R$2:$R$745,'Contrato Flexível Percentual'!$C$2:$C$745,'Contrato Flexível Prioridade'!F1145,'Contrato Flexível Percentual'!$D$2:$D$745,'Contrato Flexível Prioridade'!G1145)+SUMIFS('Contrato Firme'!N$2:N$745,'Contrato Firme'!$C$2:$C$745,'Contrato Flexível Prioridade'!F1145,'Contrato Flexível Percentual'!$D$2:$D$745,'Contrato Flexível Prioridade'!G1145)+'Tela de entrada'!$O$13+'Tela de entrada'!$S$13</f>
        <v>21.792423543458796</v>
      </c>
      <c r="M1145" s="1">
        <f t="shared" si="113"/>
        <v>16.207576456541204</v>
      </c>
      <c r="N1145" s="1">
        <f>IF(D1145=1,'Tela de entrada'!$O$14-'Tela de entrada'!$O$13,'Tela de entrada'!$S$14-'Tela de entrada'!$S$13)</f>
        <v>10</v>
      </c>
      <c r="O1145" s="1">
        <f t="shared" si="114"/>
        <v>1.2075764565412044</v>
      </c>
      <c r="P1145" s="1">
        <f t="shared" si="115"/>
        <v>1.2075764565412044</v>
      </c>
      <c r="Q1145" s="1">
        <f>IF(D1145=1,'Tela de entrada'!$O$13+P1145,'Tela de entrada'!$S$13+P1145)</f>
        <v>1.2075764565412044</v>
      </c>
    </row>
    <row r="1146" spans="1:17" x14ac:dyDescent="0.25">
      <c r="A1146" t="str">
        <f t="shared" si="110"/>
        <v>Contrato 2</v>
      </c>
      <c r="B1146" t="str">
        <f t="shared" si="111"/>
        <v>Contrato 2401</v>
      </c>
      <c r="C1146">
        <v>1</v>
      </c>
      <c r="D1146">
        <v>2</v>
      </c>
      <c r="E1146">
        <f>IF(AND(A1146='Tela de entrada'!$R$12,'Tela de entrada'!$S$15=1),1,IF(AND(A1146='Tela de entrada'!$R$12,'Tela de entrada'!$S$15="",'Tela de entrada'!$O$15=2),1,IF(AND('Tela de entrada'!$R$12='Contrato Flexível Prioridade'!A1146,'Tela de entrada'!$S$15="",'Tela de entrada'!$O$15=""),2,IF(AND(A1146='Tela de entrada'!$N$12,'Tela de entrada'!$O$15=1),1,IF(AND('Tela de entrada'!$N$12='Contrato Flexível Prioridade'!A1146,'Tela de entrada'!$O$15=2),2,IF(AND('Tela de entrada'!$N$12='Contrato Flexível Prioridade'!A1146,'Tela de entrada'!$O$15="",'Tela de entrada'!$S$15&lt;&gt;1),1,IF(AND('Tela de entrada'!$N$12='Contrato Flexível Prioridade'!A1146,'Tela de entrada'!$S$15=""),1,2)))))))</f>
        <v>2</v>
      </c>
      <c r="F1146">
        <v>1</v>
      </c>
      <c r="G1146">
        <v>401</v>
      </c>
      <c r="H1146">
        <v>1</v>
      </c>
      <c r="I1146" s="1">
        <f>INDEX('Tela de entrada'!$C$20:$C$763,MATCH(G1146,'Tela de entrada'!$B$20:$B$763,0),1)</f>
        <v>38</v>
      </c>
      <c r="J1146">
        <v>0</v>
      </c>
      <c r="K1146">
        <f t="shared" si="112"/>
        <v>38</v>
      </c>
      <c r="L1146" s="1">
        <f>SUMIFS('Contrato Flexível Percentual'!$R$2:$R$745,'Contrato Flexível Percentual'!$C$2:$C$745,'Contrato Flexível Prioridade'!F1146,'Contrato Flexível Percentual'!$D$2:$D$745,'Contrato Flexível Prioridade'!G1146)+SUMIFS('Contrato Firme'!N$2:N$745,'Contrato Firme'!$C$2:$C$745,'Contrato Flexível Prioridade'!F1146,'Contrato Flexível Percentual'!$D$2:$D$745,'Contrato Flexível Prioridade'!G1146)+'Tela de entrada'!$O$13+'Tela de entrada'!$S$13</f>
        <v>21.792423543458796</v>
      </c>
      <c r="M1146" s="1">
        <f t="shared" si="113"/>
        <v>16.207576456541204</v>
      </c>
      <c r="N1146" s="1">
        <f>IF(D1146=1,'Tela de entrada'!$O$14-'Tela de entrada'!$O$13,'Tela de entrada'!$S$14-'Tela de entrada'!$S$13)</f>
        <v>10</v>
      </c>
      <c r="O1146" s="1">
        <f t="shared" si="114"/>
        <v>1.2075764565412044</v>
      </c>
      <c r="P1146" s="1">
        <f t="shared" si="115"/>
        <v>1.2075764565412044</v>
      </c>
      <c r="Q1146" s="1">
        <f>IF(D1146=1,'Tela de entrada'!$O$13+P1146,'Tela de entrada'!$S$13+P1146)</f>
        <v>1.2075764565412044</v>
      </c>
    </row>
    <row r="1147" spans="1:17" x14ac:dyDescent="0.25">
      <c r="A1147" t="str">
        <f t="shared" si="110"/>
        <v>Contrato 2</v>
      </c>
      <c r="B1147" t="str">
        <f t="shared" si="111"/>
        <v>Contrato 2402</v>
      </c>
      <c r="C1147">
        <v>1</v>
      </c>
      <c r="D1147">
        <v>2</v>
      </c>
      <c r="E1147">
        <f>IF(AND(A1147='Tela de entrada'!$R$12,'Tela de entrada'!$S$15=1),1,IF(AND(A1147='Tela de entrada'!$R$12,'Tela de entrada'!$S$15="",'Tela de entrada'!$O$15=2),1,IF(AND('Tela de entrada'!$R$12='Contrato Flexível Prioridade'!A1147,'Tela de entrada'!$S$15="",'Tela de entrada'!$O$15=""),2,IF(AND(A1147='Tela de entrada'!$N$12,'Tela de entrada'!$O$15=1),1,IF(AND('Tela de entrada'!$N$12='Contrato Flexível Prioridade'!A1147,'Tela de entrada'!$O$15=2),2,IF(AND('Tela de entrada'!$N$12='Contrato Flexível Prioridade'!A1147,'Tela de entrada'!$O$15="",'Tela de entrada'!$S$15&lt;&gt;1),1,IF(AND('Tela de entrada'!$N$12='Contrato Flexível Prioridade'!A1147,'Tela de entrada'!$S$15=""),1,2)))))))</f>
        <v>2</v>
      </c>
      <c r="F1147">
        <v>1</v>
      </c>
      <c r="G1147">
        <v>402</v>
      </c>
      <c r="H1147">
        <v>1</v>
      </c>
      <c r="I1147" s="1">
        <f>INDEX('Tela de entrada'!$C$20:$C$763,MATCH(G1147,'Tela de entrada'!$B$20:$B$763,0),1)</f>
        <v>43</v>
      </c>
      <c r="J1147">
        <v>0</v>
      </c>
      <c r="K1147">
        <f t="shared" si="112"/>
        <v>43</v>
      </c>
      <c r="L1147" s="1">
        <f>SUMIFS('Contrato Flexível Percentual'!$R$2:$R$745,'Contrato Flexível Percentual'!$C$2:$C$745,'Contrato Flexível Prioridade'!F1147,'Contrato Flexível Percentual'!$D$2:$D$745,'Contrato Flexível Prioridade'!G1147)+SUMIFS('Contrato Firme'!N$2:N$745,'Contrato Firme'!$C$2:$C$745,'Contrato Flexível Prioridade'!F1147,'Contrato Flexível Percentual'!$D$2:$D$745,'Contrato Flexível Prioridade'!G1147)+'Tela de entrada'!$O$13+'Tela de entrada'!$S$13</f>
        <v>23.6</v>
      </c>
      <c r="M1147" s="1">
        <f t="shared" si="113"/>
        <v>19.399999999999999</v>
      </c>
      <c r="N1147" s="1">
        <f>IF(D1147=1,'Tela de entrada'!$O$14-'Tela de entrada'!$O$13,'Tela de entrada'!$S$14-'Tela de entrada'!$S$13)</f>
        <v>10</v>
      </c>
      <c r="O1147" s="1">
        <f t="shared" si="114"/>
        <v>4.3999999999999986</v>
      </c>
      <c r="P1147" s="1">
        <f t="shared" si="115"/>
        <v>4.3999999999999986</v>
      </c>
      <c r="Q1147" s="1">
        <f>IF(D1147=1,'Tela de entrada'!$O$13+P1147,'Tela de entrada'!$S$13+P1147)</f>
        <v>4.3999999999999986</v>
      </c>
    </row>
    <row r="1148" spans="1:17" x14ac:dyDescent="0.25">
      <c r="A1148" t="str">
        <f t="shared" si="110"/>
        <v>Contrato 2</v>
      </c>
      <c r="B1148" t="str">
        <f t="shared" si="111"/>
        <v>Contrato 2403</v>
      </c>
      <c r="C1148">
        <v>1</v>
      </c>
      <c r="D1148">
        <v>2</v>
      </c>
      <c r="E1148">
        <f>IF(AND(A1148='Tela de entrada'!$R$12,'Tela de entrada'!$S$15=1),1,IF(AND(A1148='Tela de entrada'!$R$12,'Tela de entrada'!$S$15="",'Tela de entrada'!$O$15=2),1,IF(AND('Tela de entrada'!$R$12='Contrato Flexível Prioridade'!A1148,'Tela de entrada'!$S$15="",'Tela de entrada'!$O$15=""),2,IF(AND(A1148='Tela de entrada'!$N$12,'Tela de entrada'!$O$15=1),1,IF(AND('Tela de entrada'!$N$12='Contrato Flexível Prioridade'!A1148,'Tela de entrada'!$O$15=2),2,IF(AND('Tela de entrada'!$N$12='Contrato Flexível Prioridade'!A1148,'Tela de entrada'!$O$15="",'Tela de entrada'!$S$15&lt;&gt;1),1,IF(AND('Tela de entrada'!$N$12='Contrato Flexível Prioridade'!A1148,'Tela de entrada'!$S$15=""),1,2)))))))</f>
        <v>2</v>
      </c>
      <c r="F1148">
        <v>1</v>
      </c>
      <c r="G1148">
        <v>403</v>
      </c>
      <c r="H1148">
        <v>1</v>
      </c>
      <c r="I1148" s="1">
        <f>INDEX('Tela de entrada'!$C$20:$C$763,MATCH(G1148,'Tela de entrada'!$B$20:$B$763,0),1)</f>
        <v>22</v>
      </c>
      <c r="J1148">
        <v>0</v>
      </c>
      <c r="K1148">
        <f t="shared" si="112"/>
        <v>22</v>
      </c>
      <c r="L1148" s="1">
        <f>SUMIFS('Contrato Flexível Percentual'!$R$2:$R$745,'Contrato Flexível Percentual'!$C$2:$C$745,'Contrato Flexível Prioridade'!F1148,'Contrato Flexível Percentual'!$D$2:$D$745,'Contrato Flexível Prioridade'!G1148)+SUMIFS('Contrato Firme'!N$2:N$745,'Contrato Firme'!$C$2:$C$745,'Contrato Flexível Prioridade'!F1148,'Contrato Flexível Percentual'!$D$2:$D$745,'Contrato Flexível Prioridade'!G1148)+'Tela de entrada'!$O$13+'Tela de entrada'!$S$13</f>
        <v>13.029119065063828</v>
      </c>
      <c r="M1148" s="1">
        <f t="shared" si="113"/>
        <v>8.9708809349361722</v>
      </c>
      <c r="N1148" s="1">
        <f>IF(D1148=1,'Tela de entrada'!$O$14-'Tela de entrada'!$O$13,'Tela de entrada'!$S$14-'Tela de entrada'!$S$13)</f>
        <v>10</v>
      </c>
      <c r="O1148" s="1">
        <f t="shared" si="114"/>
        <v>0</v>
      </c>
      <c r="P1148" s="1">
        <f t="shared" si="115"/>
        <v>0</v>
      </c>
      <c r="Q1148" s="1">
        <f>IF(D1148=1,'Tela de entrada'!$O$13+P1148,'Tela de entrada'!$S$13+P1148)</f>
        <v>0</v>
      </c>
    </row>
    <row r="1149" spans="1:17" x14ac:dyDescent="0.25">
      <c r="A1149" t="str">
        <f t="shared" si="110"/>
        <v>Contrato 2</v>
      </c>
      <c r="B1149" t="str">
        <f t="shared" si="111"/>
        <v>Contrato 2404</v>
      </c>
      <c r="C1149">
        <v>1</v>
      </c>
      <c r="D1149">
        <v>2</v>
      </c>
      <c r="E1149">
        <f>IF(AND(A1149='Tela de entrada'!$R$12,'Tela de entrada'!$S$15=1),1,IF(AND(A1149='Tela de entrada'!$R$12,'Tela de entrada'!$S$15="",'Tela de entrada'!$O$15=2),1,IF(AND('Tela de entrada'!$R$12='Contrato Flexível Prioridade'!A1149,'Tela de entrada'!$S$15="",'Tela de entrada'!$O$15=""),2,IF(AND(A1149='Tela de entrada'!$N$12,'Tela de entrada'!$O$15=1),1,IF(AND('Tela de entrada'!$N$12='Contrato Flexível Prioridade'!A1149,'Tela de entrada'!$O$15=2),2,IF(AND('Tela de entrada'!$N$12='Contrato Flexível Prioridade'!A1149,'Tela de entrada'!$O$15="",'Tela de entrada'!$S$15&lt;&gt;1),1,IF(AND('Tela de entrada'!$N$12='Contrato Flexível Prioridade'!A1149,'Tela de entrada'!$S$15=""),1,2)))))))</f>
        <v>2</v>
      </c>
      <c r="F1149">
        <v>1</v>
      </c>
      <c r="G1149">
        <v>404</v>
      </c>
      <c r="H1149">
        <v>1</v>
      </c>
      <c r="I1149" s="1">
        <f>INDEX('Tela de entrada'!$C$20:$C$763,MATCH(G1149,'Tela de entrada'!$B$20:$B$763,0),1)</f>
        <v>27</v>
      </c>
      <c r="J1149">
        <v>0</v>
      </c>
      <c r="K1149">
        <f t="shared" si="112"/>
        <v>27</v>
      </c>
      <c r="L1149" s="1">
        <f>SUMIFS('Contrato Flexível Percentual'!$R$2:$R$745,'Contrato Flexível Percentual'!$C$2:$C$745,'Contrato Flexível Prioridade'!F1149,'Contrato Flexível Percentual'!$D$2:$D$745,'Contrato Flexível Prioridade'!G1149)+SUMIFS('Contrato Firme'!N$2:N$745,'Contrato Firme'!$C$2:$C$745,'Contrato Flexível Prioridade'!F1149,'Contrato Flexível Percentual'!$D$2:$D$745,'Contrato Flexível Prioridade'!G1149)+'Tela de entrada'!$O$13+'Tela de entrada'!$S$13</f>
        <v>15.767651714562254</v>
      </c>
      <c r="M1149" s="1">
        <f t="shared" si="113"/>
        <v>11.232348285437746</v>
      </c>
      <c r="N1149" s="1">
        <f>IF(D1149=1,'Tela de entrada'!$O$14-'Tela de entrada'!$O$13,'Tela de entrada'!$S$14-'Tela de entrada'!$S$13)</f>
        <v>10</v>
      </c>
      <c r="O1149" s="1">
        <f t="shared" si="114"/>
        <v>0</v>
      </c>
      <c r="P1149" s="1">
        <f t="shared" si="115"/>
        <v>0</v>
      </c>
      <c r="Q1149" s="1">
        <f>IF(D1149=1,'Tela de entrada'!$O$13+P1149,'Tela de entrada'!$S$13+P1149)</f>
        <v>0</v>
      </c>
    </row>
    <row r="1150" spans="1:17" x14ac:dyDescent="0.25">
      <c r="A1150" t="str">
        <f t="shared" ref="A1150:A1213" si="116">IF(D1150=1,"Contrato 1","Contrato 2")</f>
        <v>Contrato 2</v>
      </c>
      <c r="B1150" t="str">
        <f t="shared" ref="B1150:B1213" si="117">CONCATENATE(IF(D1150=1,"Contrato 1","Contrato 2"),G1150)</f>
        <v>Contrato 2405</v>
      </c>
      <c r="C1150">
        <v>1</v>
      </c>
      <c r="D1150">
        <v>2</v>
      </c>
      <c r="E1150">
        <f>IF(AND(A1150='Tela de entrada'!$R$12,'Tela de entrada'!$S$15=1),1,IF(AND(A1150='Tela de entrada'!$R$12,'Tela de entrada'!$S$15="",'Tela de entrada'!$O$15=2),1,IF(AND('Tela de entrada'!$R$12='Contrato Flexível Prioridade'!A1150,'Tela de entrada'!$S$15="",'Tela de entrada'!$O$15=""),2,IF(AND(A1150='Tela de entrada'!$N$12,'Tela de entrada'!$O$15=1),1,IF(AND('Tela de entrada'!$N$12='Contrato Flexível Prioridade'!A1150,'Tela de entrada'!$O$15=2),2,IF(AND('Tela de entrada'!$N$12='Contrato Flexível Prioridade'!A1150,'Tela de entrada'!$O$15="",'Tela de entrada'!$S$15&lt;&gt;1),1,IF(AND('Tela de entrada'!$N$12='Contrato Flexível Prioridade'!A1150,'Tela de entrada'!$S$15=""),1,2)))))))</f>
        <v>2</v>
      </c>
      <c r="F1150">
        <v>1</v>
      </c>
      <c r="G1150">
        <v>405</v>
      </c>
      <c r="H1150">
        <v>1</v>
      </c>
      <c r="I1150" s="1">
        <f>INDEX('Tela de entrada'!$C$20:$C$763,MATCH(G1150,'Tela de entrada'!$B$20:$B$763,0),1)</f>
        <v>33</v>
      </c>
      <c r="J1150">
        <v>0</v>
      </c>
      <c r="K1150">
        <f t="shared" ref="K1150:K1213" si="118">I1150-J1150</f>
        <v>33</v>
      </c>
      <c r="L1150" s="1">
        <f>SUMIFS('Contrato Flexível Percentual'!$R$2:$R$745,'Contrato Flexível Percentual'!$C$2:$C$745,'Contrato Flexível Prioridade'!F1150,'Contrato Flexível Percentual'!$D$2:$D$745,'Contrato Flexível Prioridade'!G1150)+SUMIFS('Contrato Firme'!N$2:N$745,'Contrato Firme'!$C$2:$C$745,'Contrato Flexível Prioridade'!F1150,'Contrato Flexível Percentual'!$D$2:$D$745,'Contrato Flexível Prioridade'!G1150)+'Tela de entrada'!$O$13+'Tela de entrada'!$S$13</f>
        <v>19.053890893960364</v>
      </c>
      <c r="M1150" s="1">
        <f t="shared" si="113"/>
        <v>13.946109106039636</v>
      </c>
      <c r="N1150" s="1">
        <f>IF(D1150=1,'Tela de entrada'!$O$14-'Tela de entrada'!$O$13,'Tela de entrada'!$S$14-'Tela de entrada'!$S$13)</f>
        <v>10</v>
      </c>
      <c r="O1150" s="1">
        <f t="shared" si="114"/>
        <v>0</v>
      </c>
      <c r="P1150" s="1">
        <f t="shared" si="115"/>
        <v>0</v>
      </c>
      <c r="Q1150" s="1">
        <f>IF(D1150=1,'Tela de entrada'!$O$13+P1150,'Tela de entrada'!$S$13+P1150)</f>
        <v>0</v>
      </c>
    </row>
    <row r="1151" spans="1:17" x14ac:dyDescent="0.25">
      <c r="A1151" t="str">
        <f t="shared" si="116"/>
        <v>Contrato 2</v>
      </c>
      <c r="B1151" t="str">
        <f t="shared" si="117"/>
        <v>Contrato 2406</v>
      </c>
      <c r="C1151">
        <v>1</v>
      </c>
      <c r="D1151">
        <v>2</v>
      </c>
      <c r="E1151">
        <f>IF(AND(A1151='Tela de entrada'!$R$12,'Tela de entrada'!$S$15=1),1,IF(AND(A1151='Tela de entrada'!$R$12,'Tela de entrada'!$S$15="",'Tela de entrada'!$O$15=2),1,IF(AND('Tela de entrada'!$R$12='Contrato Flexível Prioridade'!A1151,'Tela de entrada'!$S$15="",'Tela de entrada'!$O$15=""),2,IF(AND(A1151='Tela de entrada'!$N$12,'Tela de entrada'!$O$15=1),1,IF(AND('Tela de entrada'!$N$12='Contrato Flexível Prioridade'!A1151,'Tela de entrada'!$O$15=2),2,IF(AND('Tela de entrada'!$N$12='Contrato Flexível Prioridade'!A1151,'Tela de entrada'!$O$15="",'Tela de entrada'!$S$15&lt;&gt;1),1,IF(AND('Tela de entrada'!$N$12='Contrato Flexível Prioridade'!A1151,'Tela de entrada'!$S$15=""),1,2)))))))</f>
        <v>2</v>
      </c>
      <c r="F1151">
        <v>1</v>
      </c>
      <c r="G1151">
        <v>406</v>
      </c>
      <c r="H1151">
        <v>1</v>
      </c>
      <c r="I1151" s="1">
        <f>INDEX('Tela de entrada'!$C$20:$C$763,MATCH(G1151,'Tela de entrada'!$B$20:$B$763,0),1)</f>
        <v>33</v>
      </c>
      <c r="J1151">
        <v>0</v>
      </c>
      <c r="K1151">
        <f t="shared" si="118"/>
        <v>33</v>
      </c>
      <c r="L1151" s="1">
        <f>SUMIFS('Contrato Flexível Percentual'!$R$2:$R$745,'Contrato Flexível Percentual'!$C$2:$C$745,'Contrato Flexível Prioridade'!F1151,'Contrato Flexível Percentual'!$D$2:$D$745,'Contrato Flexível Prioridade'!G1151)+SUMIFS('Contrato Firme'!N$2:N$745,'Contrato Firme'!$C$2:$C$745,'Contrato Flexível Prioridade'!F1151,'Contrato Flexível Percentual'!$D$2:$D$745,'Contrato Flexível Prioridade'!G1151)+'Tela de entrada'!$O$13+'Tela de entrada'!$S$13</f>
        <v>19.053890893960364</v>
      </c>
      <c r="M1151" s="1">
        <f t="shared" ref="M1151:M1214" si="119">MAX(I1151-L1151,0)</f>
        <v>13.946109106039636</v>
      </c>
      <c r="N1151" s="1">
        <f>IF(D1151=1,'Tela de entrada'!$O$14-'Tela de entrada'!$O$13,'Tela de entrada'!$S$14-'Tela de entrada'!$S$13)</f>
        <v>10</v>
      </c>
      <c r="O1151" s="1">
        <f t="shared" ref="O1151:O1214" si="120">IF(E1151=1,M1151,MIN(N1151,M1151-MIN(M1151,SUMIFS($N$2:$N$1489,$D$2:$D$1489,D1151-1,$G$2:$G$1489,G1151,$E$2:$E$1489,1))))</f>
        <v>0</v>
      </c>
      <c r="P1151" s="1">
        <f t="shared" ref="P1151:P1214" si="121">IF(O1151&gt;0,MIN(O1151,N1151),0)</f>
        <v>0</v>
      </c>
      <c r="Q1151" s="1">
        <f>IF(D1151=1,'Tela de entrada'!$O$13+P1151,'Tela de entrada'!$S$13+P1151)</f>
        <v>0</v>
      </c>
    </row>
    <row r="1152" spans="1:17" x14ac:dyDescent="0.25">
      <c r="A1152" t="str">
        <f t="shared" si="116"/>
        <v>Contrato 2</v>
      </c>
      <c r="B1152" t="str">
        <f t="shared" si="117"/>
        <v>Contrato 2407</v>
      </c>
      <c r="C1152">
        <v>1</v>
      </c>
      <c r="D1152">
        <v>2</v>
      </c>
      <c r="E1152">
        <f>IF(AND(A1152='Tela de entrada'!$R$12,'Tela de entrada'!$S$15=1),1,IF(AND(A1152='Tela de entrada'!$R$12,'Tela de entrada'!$S$15="",'Tela de entrada'!$O$15=2),1,IF(AND('Tela de entrada'!$R$12='Contrato Flexível Prioridade'!A1152,'Tela de entrada'!$S$15="",'Tela de entrada'!$O$15=""),2,IF(AND(A1152='Tela de entrada'!$N$12,'Tela de entrada'!$O$15=1),1,IF(AND('Tela de entrada'!$N$12='Contrato Flexível Prioridade'!A1152,'Tela de entrada'!$O$15=2),2,IF(AND('Tela de entrada'!$N$12='Contrato Flexível Prioridade'!A1152,'Tela de entrada'!$O$15="",'Tela de entrada'!$S$15&lt;&gt;1),1,IF(AND('Tela de entrada'!$N$12='Contrato Flexível Prioridade'!A1152,'Tela de entrada'!$S$15=""),1,2)))))))</f>
        <v>2</v>
      </c>
      <c r="F1152">
        <v>1</v>
      </c>
      <c r="G1152">
        <v>407</v>
      </c>
      <c r="H1152">
        <v>1</v>
      </c>
      <c r="I1152" s="1">
        <f>INDEX('Tela de entrada'!$C$20:$C$763,MATCH(G1152,'Tela de entrada'!$B$20:$B$763,0),1)</f>
        <v>8</v>
      </c>
      <c r="J1152">
        <v>0</v>
      </c>
      <c r="K1152">
        <f t="shared" si="118"/>
        <v>8</v>
      </c>
      <c r="L1152" s="1">
        <f>SUMIFS('Contrato Flexível Percentual'!$R$2:$R$745,'Contrato Flexível Percentual'!$C$2:$C$745,'Contrato Flexível Prioridade'!F1152,'Contrato Flexível Percentual'!$D$2:$D$745,'Contrato Flexível Prioridade'!G1152)+SUMIFS('Contrato Firme'!N$2:N$745,'Contrato Firme'!$C$2:$C$745,'Contrato Flexível Prioridade'!F1152,'Contrato Flexível Percentual'!$D$2:$D$745,'Contrato Flexível Prioridade'!G1152)+'Tela de entrada'!$O$13+'Tela de entrada'!$S$13</f>
        <v>5.3836603258165949</v>
      </c>
      <c r="M1152" s="1">
        <f t="shared" si="119"/>
        <v>2.6163396741834051</v>
      </c>
      <c r="N1152" s="1">
        <f>IF(D1152=1,'Tela de entrada'!$O$14-'Tela de entrada'!$O$13,'Tela de entrada'!$S$14-'Tela de entrada'!$S$13)</f>
        <v>10</v>
      </c>
      <c r="O1152" s="1">
        <f t="shared" si="120"/>
        <v>0</v>
      </c>
      <c r="P1152" s="1">
        <f t="shared" si="121"/>
        <v>0</v>
      </c>
      <c r="Q1152" s="1">
        <f>IF(D1152=1,'Tela de entrada'!$O$13+P1152,'Tela de entrada'!$S$13+P1152)</f>
        <v>0</v>
      </c>
    </row>
    <row r="1153" spans="1:17" x14ac:dyDescent="0.25">
      <c r="A1153" t="str">
        <f t="shared" si="116"/>
        <v>Contrato 2</v>
      </c>
      <c r="B1153" t="str">
        <f t="shared" si="117"/>
        <v>Contrato 2408</v>
      </c>
      <c r="C1153">
        <v>1</v>
      </c>
      <c r="D1153">
        <v>2</v>
      </c>
      <c r="E1153">
        <f>IF(AND(A1153='Tela de entrada'!$R$12,'Tela de entrada'!$S$15=1),1,IF(AND(A1153='Tela de entrada'!$R$12,'Tela de entrada'!$S$15="",'Tela de entrada'!$O$15=2),1,IF(AND('Tela de entrada'!$R$12='Contrato Flexível Prioridade'!A1153,'Tela de entrada'!$S$15="",'Tela de entrada'!$O$15=""),2,IF(AND(A1153='Tela de entrada'!$N$12,'Tela de entrada'!$O$15=1),1,IF(AND('Tela de entrada'!$N$12='Contrato Flexível Prioridade'!A1153,'Tela de entrada'!$O$15=2),2,IF(AND('Tela de entrada'!$N$12='Contrato Flexível Prioridade'!A1153,'Tela de entrada'!$O$15="",'Tela de entrada'!$S$15&lt;&gt;1),1,IF(AND('Tela de entrada'!$N$12='Contrato Flexível Prioridade'!A1153,'Tela de entrada'!$S$15=""),1,2)))))))</f>
        <v>2</v>
      </c>
      <c r="F1153">
        <v>1</v>
      </c>
      <c r="G1153">
        <v>408</v>
      </c>
      <c r="H1153">
        <v>1</v>
      </c>
      <c r="I1153" s="1">
        <f>INDEX('Tela de entrada'!$C$20:$C$763,MATCH(G1153,'Tela de entrada'!$B$20:$B$763,0),1)</f>
        <v>44</v>
      </c>
      <c r="J1153">
        <v>0</v>
      </c>
      <c r="K1153">
        <f t="shared" si="118"/>
        <v>44</v>
      </c>
      <c r="L1153" s="1">
        <f>SUMIFS('Contrato Flexível Percentual'!$R$2:$R$745,'Contrato Flexível Percentual'!$C$2:$C$745,'Contrato Flexível Prioridade'!F1153,'Contrato Flexível Percentual'!$D$2:$D$745,'Contrato Flexível Prioridade'!G1153)+SUMIFS('Contrato Firme'!N$2:N$745,'Contrato Firme'!$C$2:$C$745,'Contrato Flexível Prioridade'!F1153,'Contrato Flexível Percentual'!$D$2:$D$745,'Contrato Flexível Prioridade'!G1153)+'Tela de entrada'!$O$13+'Tela de entrada'!$S$13</f>
        <v>23.8</v>
      </c>
      <c r="M1153" s="1">
        <f t="shared" si="119"/>
        <v>20.2</v>
      </c>
      <c r="N1153" s="1">
        <f>IF(D1153=1,'Tela de entrada'!$O$14-'Tela de entrada'!$O$13,'Tela de entrada'!$S$14-'Tela de entrada'!$S$13)</f>
        <v>10</v>
      </c>
      <c r="O1153" s="1">
        <f t="shared" si="120"/>
        <v>5.1999999999999993</v>
      </c>
      <c r="P1153" s="1">
        <f t="shared" si="121"/>
        <v>5.1999999999999993</v>
      </c>
      <c r="Q1153" s="1">
        <f>IF(D1153=1,'Tela de entrada'!$O$13+P1153,'Tela de entrada'!$S$13+P1153)</f>
        <v>5.1999999999999993</v>
      </c>
    </row>
    <row r="1154" spans="1:17" x14ac:dyDescent="0.25">
      <c r="A1154" t="str">
        <f t="shared" si="116"/>
        <v>Contrato 2</v>
      </c>
      <c r="B1154" t="str">
        <f t="shared" si="117"/>
        <v>Contrato 2409</v>
      </c>
      <c r="C1154">
        <v>1</v>
      </c>
      <c r="D1154">
        <v>2</v>
      </c>
      <c r="E1154">
        <f>IF(AND(A1154='Tela de entrada'!$R$12,'Tela de entrada'!$S$15=1),1,IF(AND(A1154='Tela de entrada'!$R$12,'Tela de entrada'!$S$15="",'Tela de entrada'!$O$15=2),1,IF(AND('Tela de entrada'!$R$12='Contrato Flexível Prioridade'!A1154,'Tela de entrada'!$S$15="",'Tela de entrada'!$O$15=""),2,IF(AND(A1154='Tela de entrada'!$N$12,'Tela de entrada'!$O$15=1),1,IF(AND('Tela de entrada'!$N$12='Contrato Flexível Prioridade'!A1154,'Tela de entrada'!$O$15=2),2,IF(AND('Tela de entrada'!$N$12='Contrato Flexível Prioridade'!A1154,'Tela de entrada'!$O$15="",'Tela de entrada'!$S$15&lt;&gt;1),1,IF(AND('Tela de entrada'!$N$12='Contrato Flexível Prioridade'!A1154,'Tela de entrada'!$S$15=""),1,2)))))))</f>
        <v>2</v>
      </c>
      <c r="F1154">
        <v>1</v>
      </c>
      <c r="G1154">
        <v>409</v>
      </c>
      <c r="H1154">
        <v>1</v>
      </c>
      <c r="I1154" s="1">
        <f>INDEX('Tela de entrada'!$C$20:$C$763,MATCH(G1154,'Tela de entrada'!$B$20:$B$763,0),1)</f>
        <v>44</v>
      </c>
      <c r="J1154">
        <v>0</v>
      </c>
      <c r="K1154">
        <f t="shared" si="118"/>
        <v>44</v>
      </c>
      <c r="L1154" s="1">
        <f>SUMIFS('Contrato Flexível Percentual'!$R$2:$R$745,'Contrato Flexível Percentual'!$C$2:$C$745,'Contrato Flexível Prioridade'!F1154,'Contrato Flexível Percentual'!$D$2:$D$745,'Contrato Flexível Prioridade'!G1154)+SUMIFS('Contrato Firme'!N$2:N$745,'Contrato Firme'!$C$2:$C$745,'Contrato Flexível Prioridade'!F1154,'Contrato Flexível Percentual'!$D$2:$D$745,'Contrato Flexível Prioridade'!G1154)+'Tela de entrada'!$O$13+'Tela de entrada'!$S$13</f>
        <v>23.8</v>
      </c>
      <c r="M1154" s="1">
        <f t="shared" si="119"/>
        <v>20.2</v>
      </c>
      <c r="N1154" s="1">
        <f>IF(D1154=1,'Tela de entrada'!$O$14-'Tela de entrada'!$O$13,'Tela de entrada'!$S$14-'Tela de entrada'!$S$13)</f>
        <v>10</v>
      </c>
      <c r="O1154" s="1">
        <f t="shared" si="120"/>
        <v>5.1999999999999993</v>
      </c>
      <c r="P1154" s="1">
        <f t="shared" si="121"/>
        <v>5.1999999999999993</v>
      </c>
      <c r="Q1154" s="1">
        <f>IF(D1154=1,'Tela de entrada'!$O$13+P1154,'Tela de entrada'!$S$13+P1154)</f>
        <v>5.1999999999999993</v>
      </c>
    </row>
    <row r="1155" spans="1:17" x14ac:dyDescent="0.25">
      <c r="A1155" t="str">
        <f t="shared" si="116"/>
        <v>Contrato 2</v>
      </c>
      <c r="B1155" t="str">
        <f t="shared" si="117"/>
        <v>Contrato 2410</v>
      </c>
      <c r="C1155">
        <v>1</v>
      </c>
      <c r="D1155">
        <v>2</v>
      </c>
      <c r="E1155">
        <f>IF(AND(A1155='Tela de entrada'!$R$12,'Tela de entrada'!$S$15=1),1,IF(AND(A1155='Tela de entrada'!$R$12,'Tela de entrada'!$S$15="",'Tela de entrada'!$O$15=2),1,IF(AND('Tela de entrada'!$R$12='Contrato Flexível Prioridade'!A1155,'Tela de entrada'!$S$15="",'Tela de entrada'!$O$15=""),2,IF(AND(A1155='Tela de entrada'!$N$12,'Tela de entrada'!$O$15=1),1,IF(AND('Tela de entrada'!$N$12='Contrato Flexível Prioridade'!A1155,'Tela de entrada'!$O$15=2),2,IF(AND('Tela de entrada'!$N$12='Contrato Flexível Prioridade'!A1155,'Tela de entrada'!$O$15="",'Tela de entrada'!$S$15&lt;&gt;1),1,IF(AND('Tela de entrada'!$N$12='Contrato Flexível Prioridade'!A1155,'Tela de entrada'!$S$15=""),1,2)))))))</f>
        <v>2</v>
      </c>
      <c r="F1155">
        <v>1</v>
      </c>
      <c r="G1155">
        <v>410</v>
      </c>
      <c r="H1155">
        <v>1</v>
      </c>
      <c r="I1155" s="1">
        <f>INDEX('Tela de entrada'!$C$20:$C$763,MATCH(G1155,'Tela de entrada'!$B$20:$B$763,0),1)</f>
        <v>50</v>
      </c>
      <c r="J1155">
        <v>0</v>
      </c>
      <c r="K1155">
        <f t="shared" si="118"/>
        <v>50</v>
      </c>
      <c r="L1155" s="1">
        <f>SUMIFS('Contrato Flexível Percentual'!$R$2:$R$745,'Contrato Flexível Percentual'!$C$2:$C$745,'Contrato Flexível Prioridade'!F1155,'Contrato Flexível Percentual'!$D$2:$D$745,'Contrato Flexível Prioridade'!G1155)+SUMIFS('Contrato Firme'!N$2:N$745,'Contrato Firme'!$C$2:$C$745,'Contrato Flexível Prioridade'!F1155,'Contrato Flexível Percentual'!$D$2:$D$745,'Contrato Flexível Prioridade'!G1155)+'Tela de entrada'!$O$13+'Tela de entrada'!$S$13</f>
        <v>25</v>
      </c>
      <c r="M1155" s="1">
        <f t="shared" si="119"/>
        <v>25</v>
      </c>
      <c r="N1155" s="1">
        <f>IF(D1155=1,'Tela de entrada'!$O$14-'Tela de entrada'!$O$13,'Tela de entrada'!$S$14-'Tela de entrada'!$S$13)</f>
        <v>10</v>
      </c>
      <c r="O1155" s="1">
        <f t="shared" si="120"/>
        <v>10</v>
      </c>
      <c r="P1155" s="1">
        <f t="shared" si="121"/>
        <v>10</v>
      </c>
      <c r="Q1155" s="1">
        <f>IF(D1155=1,'Tela de entrada'!$O$13+P1155,'Tela de entrada'!$S$13+P1155)</f>
        <v>10</v>
      </c>
    </row>
    <row r="1156" spans="1:17" x14ac:dyDescent="0.25">
      <c r="A1156" t="str">
        <f t="shared" si="116"/>
        <v>Contrato 2</v>
      </c>
      <c r="B1156" t="str">
        <f t="shared" si="117"/>
        <v>Contrato 2411</v>
      </c>
      <c r="C1156">
        <v>1</v>
      </c>
      <c r="D1156">
        <v>2</v>
      </c>
      <c r="E1156">
        <f>IF(AND(A1156='Tela de entrada'!$R$12,'Tela de entrada'!$S$15=1),1,IF(AND(A1156='Tela de entrada'!$R$12,'Tela de entrada'!$S$15="",'Tela de entrada'!$O$15=2),1,IF(AND('Tela de entrada'!$R$12='Contrato Flexível Prioridade'!A1156,'Tela de entrada'!$S$15="",'Tela de entrada'!$O$15=""),2,IF(AND(A1156='Tela de entrada'!$N$12,'Tela de entrada'!$O$15=1),1,IF(AND('Tela de entrada'!$N$12='Contrato Flexível Prioridade'!A1156,'Tela de entrada'!$O$15=2),2,IF(AND('Tela de entrada'!$N$12='Contrato Flexível Prioridade'!A1156,'Tela de entrada'!$O$15="",'Tela de entrada'!$S$15&lt;&gt;1),1,IF(AND('Tela de entrada'!$N$12='Contrato Flexível Prioridade'!A1156,'Tela de entrada'!$S$15=""),1,2)))))))</f>
        <v>2</v>
      </c>
      <c r="F1156">
        <v>1</v>
      </c>
      <c r="G1156">
        <v>411</v>
      </c>
      <c r="H1156">
        <v>1</v>
      </c>
      <c r="I1156" s="1">
        <f>INDEX('Tela de entrada'!$C$20:$C$763,MATCH(G1156,'Tela de entrada'!$B$20:$B$763,0),1)</f>
        <v>26</v>
      </c>
      <c r="J1156">
        <v>0</v>
      </c>
      <c r="K1156">
        <f t="shared" si="118"/>
        <v>26</v>
      </c>
      <c r="L1156" s="1">
        <f>SUMIFS('Contrato Flexível Percentual'!$R$2:$R$745,'Contrato Flexível Percentual'!$C$2:$C$745,'Contrato Flexível Prioridade'!F1156,'Contrato Flexível Percentual'!$D$2:$D$745,'Contrato Flexível Prioridade'!G1156)+SUMIFS('Contrato Firme'!N$2:N$745,'Contrato Firme'!$C$2:$C$745,'Contrato Flexível Prioridade'!F1156,'Contrato Flexível Percentual'!$D$2:$D$745,'Contrato Flexível Prioridade'!G1156)+'Tela de entrada'!$O$13+'Tela de entrada'!$S$13</f>
        <v>15.219945184662567</v>
      </c>
      <c r="M1156" s="1">
        <f t="shared" si="119"/>
        <v>10.780054815337433</v>
      </c>
      <c r="N1156" s="1">
        <f>IF(D1156=1,'Tela de entrada'!$O$14-'Tela de entrada'!$O$13,'Tela de entrada'!$S$14-'Tela de entrada'!$S$13)</f>
        <v>10</v>
      </c>
      <c r="O1156" s="1">
        <f t="shared" si="120"/>
        <v>0</v>
      </c>
      <c r="P1156" s="1">
        <f t="shared" si="121"/>
        <v>0</v>
      </c>
      <c r="Q1156" s="1">
        <f>IF(D1156=1,'Tela de entrada'!$O$13+P1156,'Tela de entrada'!$S$13+P1156)</f>
        <v>0</v>
      </c>
    </row>
    <row r="1157" spans="1:17" x14ac:dyDescent="0.25">
      <c r="A1157" t="str">
        <f t="shared" si="116"/>
        <v>Contrato 2</v>
      </c>
      <c r="B1157" t="str">
        <f t="shared" si="117"/>
        <v>Contrato 2412</v>
      </c>
      <c r="C1157">
        <v>1</v>
      </c>
      <c r="D1157">
        <v>2</v>
      </c>
      <c r="E1157">
        <f>IF(AND(A1157='Tela de entrada'!$R$12,'Tela de entrada'!$S$15=1),1,IF(AND(A1157='Tela de entrada'!$R$12,'Tela de entrada'!$S$15="",'Tela de entrada'!$O$15=2),1,IF(AND('Tela de entrada'!$R$12='Contrato Flexível Prioridade'!A1157,'Tela de entrada'!$S$15="",'Tela de entrada'!$O$15=""),2,IF(AND(A1157='Tela de entrada'!$N$12,'Tela de entrada'!$O$15=1),1,IF(AND('Tela de entrada'!$N$12='Contrato Flexível Prioridade'!A1157,'Tela de entrada'!$O$15=2),2,IF(AND('Tela de entrada'!$N$12='Contrato Flexível Prioridade'!A1157,'Tela de entrada'!$O$15="",'Tela de entrada'!$S$15&lt;&gt;1),1,IF(AND('Tela de entrada'!$N$12='Contrato Flexível Prioridade'!A1157,'Tela de entrada'!$S$15=""),1,2)))))))</f>
        <v>2</v>
      </c>
      <c r="F1157">
        <v>1</v>
      </c>
      <c r="G1157">
        <v>412</v>
      </c>
      <c r="H1157">
        <v>1</v>
      </c>
      <c r="I1157" s="1">
        <f>INDEX('Tela de entrada'!$C$20:$C$763,MATCH(G1157,'Tela de entrada'!$B$20:$B$763,0),1)</f>
        <v>6</v>
      </c>
      <c r="J1157">
        <v>0</v>
      </c>
      <c r="K1157">
        <f t="shared" si="118"/>
        <v>6</v>
      </c>
      <c r="L1157" s="1">
        <f>SUMIFS('Contrato Flexível Percentual'!$R$2:$R$745,'Contrato Flexível Percentual'!$C$2:$C$745,'Contrato Flexível Prioridade'!F1157,'Contrato Flexível Percentual'!$D$2:$D$745,'Contrato Flexível Prioridade'!G1157)+SUMIFS('Contrato Firme'!N$2:N$745,'Contrato Firme'!$C$2:$C$745,'Contrato Flexível Prioridade'!F1157,'Contrato Flexível Percentual'!$D$2:$D$745,'Contrato Flexível Prioridade'!G1157)+'Tela de entrada'!$O$13+'Tela de entrada'!$S$13</f>
        <v>4.9836603258165946</v>
      </c>
      <c r="M1157" s="1">
        <f t="shared" si="119"/>
        <v>1.0163396741834054</v>
      </c>
      <c r="N1157" s="1">
        <f>IF(D1157=1,'Tela de entrada'!$O$14-'Tela de entrada'!$O$13,'Tela de entrada'!$S$14-'Tela de entrada'!$S$13)</f>
        <v>10</v>
      </c>
      <c r="O1157" s="1">
        <f t="shared" si="120"/>
        <v>0</v>
      </c>
      <c r="P1157" s="1">
        <f t="shared" si="121"/>
        <v>0</v>
      </c>
      <c r="Q1157" s="1">
        <f>IF(D1157=1,'Tela de entrada'!$O$13+P1157,'Tela de entrada'!$S$13+P1157)</f>
        <v>0</v>
      </c>
    </row>
    <row r="1158" spans="1:17" x14ac:dyDescent="0.25">
      <c r="A1158" t="str">
        <f t="shared" si="116"/>
        <v>Contrato 2</v>
      </c>
      <c r="B1158" t="str">
        <f t="shared" si="117"/>
        <v>Contrato 2413</v>
      </c>
      <c r="C1158">
        <v>1</v>
      </c>
      <c r="D1158">
        <v>2</v>
      </c>
      <c r="E1158">
        <f>IF(AND(A1158='Tela de entrada'!$R$12,'Tela de entrada'!$S$15=1),1,IF(AND(A1158='Tela de entrada'!$R$12,'Tela de entrada'!$S$15="",'Tela de entrada'!$O$15=2),1,IF(AND('Tela de entrada'!$R$12='Contrato Flexível Prioridade'!A1158,'Tela de entrada'!$S$15="",'Tela de entrada'!$O$15=""),2,IF(AND(A1158='Tela de entrada'!$N$12,'Tela de entrada'!$O$15=1),1,IF(AND('Tela de entrada'!$N$12='Contrato Flexível Prioridade'!A1158,'Tela de entrada'!$O$15=2),2,IF(AND('Tela de entrada'!$N$12='Contrato Flexível Prioridade'!A1158,'Tela de entrada'!$O$15="",'Tela de entrada'!$S$15&lt;&gt;1),1,IF(AND('Tela de entrada'!$N$12='Contrato Flexível Prioridade'!A1158,'Tela de entrada'!$S$15=""),1,2)))))))</f>
        <v>2</v>
      </c>
      <c r="F1158">
        <v>1</v>
      </c>
      <c r="G1158">
        <v>413</v>
      </c>
      <c r="H1158">
        <v>1</v>
      </c>
      <c r="I1158" s="1">
        <f>INDEX('Tela de entrada'!$C$20:$C$763,MATCH(G1158,'Tela de entrada'!$B$20:$B$763,0),1)</f>
        <v>8</v>
      </c>
      <c r="J1158">
        <v>0</v>
      </c>
      <c r="K1158">
        <f t="shared" si="118"/>
        <v>8</v>
      </c>
      <c r="L1158" s="1">
        <f>SUMIFS('Contrato Flexível Percentual'!$R$2:$R$745,'Contrato Flexível Percentual'!$C$2:$C$745,'Contrato Flexível Prioridade'!F1158,'Contrato Flexível Percentual'!$D$2:$D$745,'Contrato Flexível Prioridade'!G1158)+SUMIFS('Contrato Firme'!N$2:N$745,'Contrato Firme'!$C$2:$C$745,'Contrato Flexível Prioridade'!F1158,'Contrato Flexível Percentual'!$D$2:$D$745,'Contrato Flexível Prioridade'!G1158)+'Tela de entrada'!$O$13+'Tela de entrada'!$S$13</f>
        <v>5.3836603258165949</v>
      </c>
      <c r="M1158" s="1">
        <f t="shared" si="119"/>
        <v>2.6163396741834051</v>
      </c>
      <c r="N1158" s="1">
        <f>IF(D1158=1,'Tela de entrada'!$O$14-'Tela de entrada'!$O$13,'Tela de entrada'!$S$14-'Tela de entrada'!$S$13)</f>
        <v>10</v>
      </c>
      <c r="O1158" s="1">
        <f t="shared" si="120"/>
        <v>0</v>
      </c>
      <c r="P1158" s="1">
        <f t="shared" si="121"/>
        <v>0</v>
      </c>
      <c r="Q1158" s="1">
        <f>IF(D1158=1,'Tela de entrada'!$O$13+P1158,'Tela de entrada'!$S$13+P1158)</f>
        <v>0</v>
      </c>
    </row>
    <row r="1159" spans="1:17" x14ac:dyDescent="0.25">
      <c r="A1159" t="str">
        <f t="shared" si="116"/>
        <v>Contrato 2</v>
      </c>
      <c r="B1159" t="str">
        <f t="shared" si="117"/>
        <v>Contrato 2414</v>
      </c>
      <c r="C1159">
        <v>1</v>
      </c>
      <c r="D1159">
        <v>2</v>
      </c>
      <c r="E1159">
        <f>IF(AND(A1159='Tela de entrada'!$R$12,'Tela de entrada'!$S$15=1),1,IF(AND(A1159='Tela de entrada'!$R$12,'Tela de entrada'!$S$15="",'Tela de entrada'!$O$15=2),1,IF(AND('Tela de entrada'!$R$12='Contrato Flexível Prioridade'!A1159,'Tela de entrada'!$S$15="",'Tela de entrada'!$O$15=""),2,IF(AND(A1159='Tela de entrada'!$N$12,'Tela de entrada'!$O$15=1),1,IF(AND('Tela de entrada'!$N$12='Contrato Flexível Prioridade'!A1159,'Tela de entrada'!$O$15=2),2,IF(AND('Tela de entrada'!$N$12='Contrato Flexível Prioridade'!A1159,'Tela de entrada'!$O$15="",'Tela de entrada'!$S$15&lt;&gt;1),1,IF(AND('Tela de entrada'!$N$12='Contrato Flexível Prioridade'!A1159,'Tela de entrada'!$S$15=""),1,2)))))))</f>
        <v>2</v>
      </c>
      <c r="F1159">
        <v>1</v>
      </c>
      <c r="G1159">
        <v>414</v>
      </c>
      <c r="H1159">
        <v>1</v>
      </c>
      <c r="I1159" s="1">
        <f>INDEX('Tela de entrada'!$C$20:$C$763,MATCH(G1159,'Tela de entrada'!$B$20:$B$763,0),1)</f>
        <v>35</v>
      </c>
      <c r="J1159">
        <v>0</v>
      </c>
      <c r="K1159">
        <f t="shared" si="118"/>
        <v>35</v>
      </c>
      <c r="L1159" s="1">
        <f>SUMIFS('Contrato Flexível Percentual'!$R$2:$R$745,'Contrato Flexível Percentual'!$C$2:$C$745,'Contrato Flexível Prioridade'!F1159,'Contrato Flexível Percentual'!$D$2:$D$745,'Contrato Flexível Prioridade'!G1159)+SUMIFS('Contrato Firme'!N$2:N$745,'Contrato Firme'!$C$2:$C$745,'Contrato Flexível Prioridade'!F1159,'Contrato Flexível Percentual'!$D$2:$D$745,'Contrato Flexível Prioridade'!G1159)+'Tela de entrada'!$O$13+'Tela de entrada'!$S$13</f>
        <v>20.149303953759738</v>
      </c>
      <c r="M1159" s="1">
        <f t="shared" si="119"/>
        <v>14.850696046240262</v>
      </c>
      <c r="N1159" s="1">
        <f>IF(D1159=1,'Tela de entrada'!$O$14-'Tela de entrada'!$O$13,'Tela de entrada'!$S$14-'Tela de entrada'!$S$13)</f>
        <v>10</v>
      </c>
      <c r="O1159" s="1">
        <f t="shared" si="120"/>
        <v>0</v>
      </c>
      <c r="P1159" s="1">
        <f t="shared" si="121"/>
        <v>0</v>
      </c>
      <c r="Q1159" s="1">
        <f>IF(D1159=1,'Tela de entrada'!$O$13+P1159,'Tela de entrada'!$S$13+P1159)</f>
        <v>0</v>
      </c>
    </row>
    <row r="1160" spans="1:17" x14ac:dyDescent="0.25">
      <c r="A1160" t="str">
        <f t="shared" si="116"/>
        <v>Contrato 2</v>
      </c>
      <c r="B1160" t="str">
        <f t="shared" si="117"/>
        <v>Contrato 2415</v>
      </c>
      <c r="C1160">
        <v>1</v>
      </c>
      <c r="D1160">
        <v>2</v>
      </c>
      <c r="E1160">
        <f>IF(AND(A1160='Tela de entrada'!$R$12,'Tela de entrada'!$S$15=1),1,IF(AND(A1160='Tela de entrada'!$R$12,'Tela de entrada'!$S$15="",'Tela de entrada'!$O$15=2),1,IF(AND('Tela de entrada'!$R$12='Contrato Flexível Prioridade'!A1160,'Tela de entrada'!$S$15="",'Tela de entrada'!$O$15=""),2,IF(AND(A1160='Tela de entrada'!$N$12,'Tela de entrada'!$O$15=1),1,IF(AND('Tela de entrada'!$N$12='Contrato Flexível Prioridade'!A1160,'Tela de entrada'!$O$15=2),2,IF(AND('Tela de entrada'!$N$12='Contrato Flexível Prioridade'!A1160,'Tela de entrada'!$O$15="",'Tela de entrada'!$S$15&lt;&gt;1),1,IF(AND('Tela de entrada'!$N$12='Contrato Flexível Prioridade'!A1160,'Tela de entrada'!$S$15=""),1,2)))))))</f>
        <v>2</v>
      </c>
      <c r="F1160">
        <v>1</v>
      </c>
      <c r="G1160">
        <v>415</v>
      </c>
      <c r="H1160">
        <v>1</v>
      </c>
      <c r="I1160" s="1">
        <f>INDEX('Tela de entrada'!$C$20:$C$763,MATCH(G1160,'Tela de entrada'!$B$20:$B$763,0),1)</f>
        <v>35</v>
      </c>
      <c r="J1160">
        <v>0</v>
      </c>
      <c r="K1160">
        <f t="shared" si="118"/>
        <v>35</v>
      </c>
      <c r="L1160" s="1">
        <f>SUMIFS('Contrato Flexível Percentual'!$R$2:$R$745,'Contrato Flexível Percentual'!$C$2:$C$745,'Contrato Flexível Prioridade'!F1160,'Contrato Flexível Percentual'!$D$2:$D$745,'Contrato Flexível Prioridade'!G1160)+SUMIFS('Contrato Firme'!N$2:N$745,'Contrato Firme'!$C$2:$C$745,'Contrato Flexível Prioridade'!F1160,'Contrato Flexível Percentual'!$D$2:$D$745,'Contrato Flexível Prioridade'!G1160)+'Tela de entrada'!$O$13+'Tela de entrada'!$S$13</f>
        <v>20.149303953759738</v>
      </c>
      <c r="M1160" s="1">
        <f t="shared" si="119"/>
        <v>14.850696046240262</v>
      </c>
      <c r="N1160" s="1">
        <f>IF(D1160=1,'Tela de entrada'!$O$14-'Tela de entrada'!$O$13,'Tela de entrada'!$S$14-'Tela de entrada'!$S$13)</f>
        <v>10</v>
      </c>
      <c r="O1160" s="1">
        <f t="shared" si="120"/>
        <v>0</v>
      </c>
      <c r="P1160" s="1">
        <f t="shared" si="121"/>
        <v>0</v>
      </c>
      <c r="Q1160" s="1">
        <f>IF(D1160=1,'Tela de entrada'!$O$13+P1160,'Tela de entrada'!$S$13+P1160)</f>
        <v>0</v>
      </c>
    </row>
    <row r="1161" spans="1:17" x14ac:dyDescent="0.25">
      <c r="A1161" t="str">
        <f t="shared" si="116"/>
        <v>Contrato 2</v>
      </c>
      <c r="B1161" t="str">
        <f t="shared" si="117"/>
        <v>Contrato 2416</v>
      </c>
      <c r="C1161">
        <v>1</v>
      </c>
      <c r="D1161">
        <v>2</v>
      </c>
      <c r="E1161">
        <f>IF(AND(A1161='Tela de entrada'!$R$12,'Tela de entrada'!$S$15=1),1,IF(AND(A1161='Tela de entrada'!$R$12,'Tela de entrada'!$S$15="",'Tela de entrada'!$O$15=2),1,IF(AND('Tela de entrada'!$R$12='Contrato Flexível Prioridade'!A1161,'Tela de entrada'!$S$15="",'Tela de entrada'!$O$15=""),2,IF(AND(A1161='Tela de entrada'!$N$12,'Tela de entrada'!$O$15=1),1,IF(AND('Tela de entrada'!$N$12='Contrato Flexível Prioridade'!A1161,'Tela de entrada'!$O$15=2),2,IF(AND('Tela de entrada'!$N$12='Contrato Flexível Prioridade'!A1161,'Tela de entrada'!$O$15="",'Tela de entrada'!$S$15&lt;&gt;1),1,IF(AND('Tela de entrada'!$N$12='Contrato Flexível Prioridade'!A1161,'Tela de entrada'!$S$15=""),1,2)))))))</f>
        <v>2</v>
      </c>
      <c r="F1161">
        <v>1</v>
      </c>
      <c r="G1161">
        <v>416</v>
      </c>
      <c r="H1161">
        <v>1</v>
      </c>
      <c r="I1161" s="1">
        <f>INDEX('Tela de entrada'!$C$20:$C$763,MATCH(G1161,'Tela de entrada'!$B$20:$B$763,0),1)</f>
        <v>22</v>
      </c>
      <c r="J1161">
        <v>0</v>
      </c>
      <c r="K1161">
        <f t="shared" si="118"/>
        <v>22</v>
      </c>
      <c r="L1161" s="1">
        <f>SUMIFS('Contrato Flexível Percentual'!$R$2:$R$745,'Contrato Flexível Percentual'!$C$2:$C$745,'Contrato Flexível Prioridade'!F1161,'Contrato Flexível Percentual'!$D$2:$D$745,'Contrato Flexível Prioridade'!G1161)+SUMIFS('Contrato Firme'!N$2:N$745,'Contrato Firme'!$C$2:$C$745,'Contrato Flexível Prioridade'!F1161,'Contrato Flexível Percentual'!$D$2:$D$745,'Contrato Flexível Prioridade'!G1161)+'Tela de entrada'!$O$13+'Tela de entrada'!$S$13</f>
        <v>13.029119065063828</v>
      </c>
      <c r="M1161" s="1">
        <f t="shared" si="119"/>
        <v>8.9708809349361722</v>
      </c>
      <c r="N1161" s="1">
        <f>IF(D1161=1,'Tela de entrada'!$O$14-'Tela de entrada'!$O$13,'Tela de entrada'!$S$14-'Tela de entrada'!$S$13)</f>
        <v>10</v>
      </c>
      <c r="O1161" s="1">
        <f t="shared" si="120"/>
        <v>0</v>
      </c>
      <c r="P1161" s="1">
        <f t="shared" si="121"/>
        <v>0</v>
      </c>
      <c r="Q1161" s="1">
        <f>IF(D1161=1,'Tela de entrada'!$O$13+P1161,'Tela de entrada'!$S$13+P1161)</f>
        <v>0</v>
      </c>
    </row>
    <row r="1162" spans="1:17" x14ac:dyDescent="0.25">
      <c r="A1162" t="str">
        <f t="shared" si="116"/>
        <v>Contrato 2</v>
      </c>
      <c r="B1162" t="str">
        <f t="shared" si="117"/>
        <v>Contrato 2417</v>
      </c>
      <c r="C1162">
        <v>1</v>
      </c>
      <c r="D1162">
        <v>2</v>
      </c>
      <c r="E1162">
        <f>IF(AND(A1162='Tela de entrada'!$R$12,'Tela de entrada'!$S$15=1),1,IF(AND(A1162='Tela de entrada'!$R$12,'Tela de entrada'!$S$15="",'Tela de entrada'!$O$15=2),1,IF(AND('Tela de entrada'!$R$12='Contrato Flexível Prioridade'!A1162,'Tela de entrada'!$S$15="",'Tela de entrada'!$O$15=""),2,IF(AND(A1162='Tela de entrada'!$N$12,'Tela de entrada'!$O$15=1),1,IF(AND('Tela de entrada'!$N$12='Contrato Flexível Prioridade'!A1162,'Tela de entrada'!$O$15=2),2,IF(AND('Tela de entrada'!$N$12='Contrato Flexível Prioridade'!A1162,'Tela de entrada'!$O$15="",'Tela de entrada'!$S$15&lt;&gt;1),1,IF(AND('Tela de entrada'!$N$12='Contrato Flexível Prioridade'!A1162,'Tela de entrada'!$S$15=""),1,2)))))))</f>
        <v>2</v>
      </c>
      <c r="F1162">
        <v>1</v>
      </c>
      <c r="G1162">
        <v>417</v>
      </c>
      <c r="H1162">
        <v>1</v>
      </c>
      <c r="I1162" s="1">
        <f>INDEX('Tela de entrada'!$C$20:$C$763,MATCH(G1162,'Tela de entrada'!$B$20:$B$763,0),1)</f>
        <v>50</v>
      </c>
      <c r="J1162">
        <v>0</v>
      </c>
      <c r="K1162">
        <f t="shared" si="118"/>
        <v>50</v>
      </c>
      <c r="L1162" s="1">
        <f>SUMIFS('Contrato Flexível Percentual'!$R$2:$R$745,'Contrato Flexível Percentual'!$C$2:$C$745,'Contrato Flexível Prioridade'!F1162,'Contrato Flexível Percentual'!$D$2:$D$745,'Contrato Flexível Prioridade'!G1162)+SUMIFS('Contrato Firme'!N$2:N$745,'Contrato Firme'!$C$2:$C$745,'Contrato Flexível Prioridade'!F1162,'Contrato Flexível Percentual'!$D$2:$D$745,'Contrato Flexível Prioridade'!G1162)+'Tela de entrada'!$O$13+'Tela de entrada'!$S$13</f>
        <v>25</v>
      </c>
      <c r="M1162" s="1">
        <f t="shared" si="119"/>
        <v>25</v>
      </c>
      <c r="N1162" s="1">
        <f>IF(D1162=1,'Tela de entrada'!$O$14-'Tela de entrada'!$O$13,'Tela de entrada'!$S$14-'Tela de entrada'!$S$13)</f>
        <v>10</v>
      </c>
      <c r="O1162" s="1">
        <f t="shared" si="120"/>
        <v>10</v>
      </c>
      <c r="P1162" s="1">
        <f t="shared" si="121"/>
        <v>10</v>
      </c>
      <c r="Q1162" s="1">
        <f>IF(D1162=1,'Tela de entrada'!$O$13+P1162,'Tela de entrada'!$S$13+P1162)</f>
        <v>10</v>
      </c>
    </row>
    <row r="1163" spans="1:17" x14ac:dyDescent="0.25">
      <c r="A1163" t="str">
        <f t="shared" si="116"/>
        <v>Contrato 2</v>
      </c>
      <c r="B1163" t="str">
        <f t="shared" si="117"/>
        <v>Contrato 2418</v>
      </c>
      <c r="C1163">
        <v>1</v>
      </c>
      <c r="D1163">
        <v>2</v>
      </c>
      <c r="E1163">
        <f>IF(AND(A1163='Tela de entrada'!$R$12,'Tela de entrada'!$S$15=1),1,IF(AND(A1163='Tela de entrada'!$R$12,'Tela de entrada'!$S$15="",'Tela de entrada'!$O$15=2),1,IF(AND('Tela de entrada'!$R$12='Contrato Flexível Prioridade'!A1163,'Tela de entrada'!$S$15="",'Tela de entrada'!$O$15=""),2,IF(AND(A1163='Tela de entrada'!$N$12,'Tela de entrada'!$O$15=1),1,IF(AND('Tela de entrada'!$N$12='Contrato Flexível Prioridade'!A1163,'Tela de entrada'!$O$15=2),2,IF(AND('Tela de entrada'!$N$12='Contrato Flexível Prioridade'!A1163,'Tela de entrada'!$O$15="",'Tela de entrada'!$S$15&lt;&gt;1),1,IF(AND('Tela de entrada'!$N$12='Contrato Flexível Prioridade'!A1163,'Tela de entrada'!$S$15=""),1,2)))))))</f>
        <v>2</v>
      </c>
      <c r="F1163">
        <v>1</v>
      </c>
      <c r="G1163">
        <v>418</v>
      </c>
      <c r="H1163">
        <v>1</v>
      </c>
      <c r="I1163" s="1">
        <f>INDEX('Tela de entrada'!$C$20:$C$763,MATCH(G1163,'Tela de entrada'!$B$20:$B$763,0),1)</f>
        <v>9</v>
      </c>
      <c r="J1163">
        <v>0</v>
      </c>
      <c r="K1163">
        <f t="shared" si="118"/>
        <v>9</v>
      </c>
      <c r="L1163" s="1">
        <f>SUMIFS('Contrato Flexível Percentual'!$R$2:$R$745,'Contrato Flexível Percentual'!$C$2:$C$745,'Contrato Flexível Prioridade'!F1163,'Contrato Flexível Percentual'!$D$2:$D$745,'Contrato Flexível Prioridade'!G1163)+SUMIFS('Contrato Firme'!N$2:N$745,'Contrato Firme'!$C$2:$C$745,'Contrato Flexível Prioridade'!F1163,'Contrato Flexível Percentual'!$D$2:$D$745,'Contrato Flexível Prioridade'!G1163)+'Tela de entrada'!$O$13+'Tela de entrada'!$S$13</f>
        <v>5.9089341763679135</v>
      </c>
      <c r="M1163" s="1">
        <f t="shared" si="119"/>
        <v>3.0910658236320865</v>
      </c>
      <c r="N1163" s="1">
        <f>IF(D1163=1,'Tela de entrada'!$O$14-'Tela de entrada'!$O$13,'Tela de entrada'!$S$14-'Tela de entrada'!$S$13)</f>
        <v>10</v>
      </c>
      <c r="O1163" s="1">
        <f t="shared" si="120"/>
        <v>0</v>
      </c>
      <c r="P1163" s="1">
        <f t="shared" si="121"/>
        <v>0</v>
      </c>
      <c r="Q1163" s="1">
        <f>IF(D1163=1,'Tela de entrada'!$O$13+P1163,'Tela de entrada'!$S$13+P1163)</f>
        <v>0</v>
      </c>
    </row>
    <row r="1164" spans="1:17" x14ac:dyDescent="0.25">
      <c r="A1164" t="str">
        <f t="shared" si="116"/>
        <v>Contrato 2</v>
      </c>
      <c r="B1164" t="str">
        <f t="shared" si="117"/>
        <v>Contrato 2419</v>
      </c>
      <c r="C1164">
        <v>1</v>
      </c>
      <c r="D1164">
        <v>2</v>
      </c>
      <c r="E1164">
        <f>IF(AND(A1164='Tela de entrada'!$R$12,'Tela de entrada'!$S$15=1),1,IF(AND(A1164='Tela de entrada'!$R$12,'Tela de entrada'!$S$15="",'Tela de entrada'!$O$15=2),1,IF(AND('Tela de entrada'!$R$12='Contrato Flexível Prioridade'!A1164,'Tela de entrada'!$S$15="",'Tela de entrada'!$O$15=""),2,IF(AND(A1164='Tela de entrada'!$N$12,'Tela de entrada'!$O$15=1),1,IF(AND('Tela de entrada'!$N$12='Contrato Flexível Prioridade'!A1164,'Tela de entrada'!$O$15=2),2,IF(AND('Tela de entrada'!$N$12='Contrato Flexível Prioridade'!A1164,'Tela de entrada'!$O$15="",'Tela de entrada'!$S$15&lt;&gt;1),1,IF(AND('Tela de entrada'!$N$12='Contrato Flexível Prioridade'!A1164,'Tela de entrada'!$S$15=""),1,2)))))))</f>
        <v>2</v>
      </c>
      <c r="F1164">
        <v>1</v>
      </c>
      <c r="G1164">
        <v>419</v>
      </c>
      <c r="H1164">
        <v>1</v>
      </c>
      <c r="I1164" s="1">
        <f>INDEX('Tela de entrada'!$C$20:$C$763,MATCH(G1164,'Tela de entrada'!$B$20:$B$763,0),1)</f>
        <v>7</v>
      </c>
      <c r="J1164">
        <v>0</v>
      </c>
      <c r="K1164">
        <f t="shared" si="118"/>
        <v>7</v>
      </c>
      <c r="L1164" s="1">
        <f>SUMIFS('Contrato Flexível Percentual'!$R$2:$R$745,'Contrato Flexível Percentual'!$C$2:$C$745,'Contrato Flexível Prioridade'!F1164,'Contrato Flexível Percentual'!$D$2:$D$745,'Contrato Flexível Prioridade'!G1164)+SUMIFS('Contrato Firme'!N$2:N$745,'Contrato Firme'!$C$2:$C$745,'Contrato Flexível Prioridade'!F1164,'Contrato Flexível Percentual'!$D$2:$D$745,'Contrato Flexível Prioridade'!G1164)+'Tela de entrada'!$O$13+'Tela de entrada'!$S$13</f>
        <v>5.1836603258165947</v>
      </c>
      <c r="M1164" s="1">
        <f t="shared" si="119"/>
        <v>1.8163396741834053</v>
      </c>
      <c r="N1164" s="1">
        <f>IF(D1164=1,'Tela de entrada'!$O$14-'Tela de entrada'!$O$13,'Tela de entrada'!$S$14-'Tela de entrada'!$S$13)</f>
        <v>10</v>
      </c>
      <c r="O1164" s="1">
        <f t="shared" si="120"/>
        <v>0</v>
      </c>
      <c r="P1164" s="1">
        <f t="shared" si="121"/>
        <v>0</v>
      </c>
      <c r="Q1164" s="1">
        <f>IF(D1164=1,'Tela de entrada'!$O$13+P1164,'Tela de entrada'!$S$13+P1164)</f>
        <v>0</v>
      </c>
    </row>
    <row r="1165" spans="1:17" x14ac:dyDescent="0.25">
      <c r="A1165" t="str">
        <f t="shared" si="116"/>
        <v>Contrato 2</v>
      </c>
      <c r="B1165" t="str">
        <f t="shared" si="117"/>
        <v>Contrato 2420</v>
      </c>
      <c r="C1165">
        <v>1</v>
      </c>
      <c r="D1165">
        <v>2</v>
      </c>
      <c r="E1165">
        <f>IF(AND(A1165='Tela de entrada'!$R$12,'Tela de entrada'!$S$15=1),1,IF(AND(A1165='Tela de entrada'!$R$12,'Tela de entrada'!$S$15="",'Tela de entrada'!$O$15=2),1,IF(AND('Tela de entrada'!$R$12='Contrato Flexível Prioridade'!A1165,'Tela de entrada'!$S$15="",'Tela de entrada'!$O$15=""),2,IF(AND(A1165='Tela de entrada'!$N$12,'Tela de entrada'!$O$15=1),1,IF(AND('Tela de entrada'!$N$12='Contrato Flexível Prioridade'!A1165,'Tela de entrada'!$O$15=2),2,IF(AND('Tela de entrada'!$N$12='Contrato Flexível Prioridade'!A1165,'Tela de entrada'!$O$15="",'Tela de entrada'!$S$15&lt;&gt;1),1,IF(AND('Tela de entrada'!$N$12='Contrato Flexível Prioridade'!A1165,'Tela de entrada'!$S$15=""),1,2)))))))</f>
        <v>2</v>
      </c>
      <c r="F1165">
        <v>1</v>
      </c>
      <c r="G1165">
        <v>420</v>
      </c>
      <c r="H1165">
        <v>1</v>
      </c>
      <c r="I1165" s="1">
        <f>INDEX('Tela de entrada'!$C$20:$C$763,MATCH(G1165,'Tela de entrada'!$B$20:$B$763,0),1)</f>
        <v>32</v>
      </c>
      <c r="J1165">
        <v>0</v>
      </c>
      <c r="K1165">
        <f t="shared" si="118"/>
        <v>32</v>
      </c>
      <c r="L1165" s="1">
        <f>SUMIFS('Contrato Flexível Percentual'!$R$2:$R$745,'Contrato Flexível Percentual'!$C$2:$C$745,'Contrato Flexível Prioridade'!F1165,'Contrato Flexível Percentual'!$D$2:$D$745,'Contrato Flexível Prioridade'!G1165)+SUMIFS('Contrato Firme'!N$2:N$745,'Contrato Firme'!$C$2:$C$745,'Contrato Flexível Prioridade'!F1165,'Contrato Flexível Percentual'!$D$2:$D$745,'Contrato Flexível Prioridade'!G1165)+'Tela de entrada'!$O$13+'Tela de entrada'!$S$13</f>
        <v>18.50618436406068</v>
      </c>
      <c r="M1165" s="1">
        <f t="shared" si="119"/>
        <v>13.49381563593932</v>
      </c>
      <c r="N1165" s="1">
        <f>IF(D1165=1,'Tela de entrada'!$O$14-'Tela de entrada'!$O$13,'Tela de entrada'!$S$14-'Tela de entrada'!$S$13)</f>
        <v>10</v>
      </c>
      <c r="O1165" s="1">
        <f t="shared" si="120"/>
        <v>0</v>
      </c>
      <c r="P1165" s="1">
        <f t="shared" si="121"/>
        <v>0</v>
      </c>
      <c r="Q1165" s="1">
        <f>IF(D1165=1,'Tela de entrada'!$O$13+P1165,'Tela de entrada'!$S$13+P1165)</f>
        <v>0</v>
      </c>
    </row>
    <row r="1166" spans="1:17" x14ac:dyDescent="0.25">
      <c r="A1166" t="str">
        <f t="shared" si="116"/>
        <v>Contrato 2</v>
      </c>
      <c r="B1166" t="str">
        <f t="shared" si="117"/>
        <v>Contrato 2421</v>
      </c>
      <c r="C1166">
        <v>1</v>
      </c>
      <c r="D1166">
        <v>2</v>
      </c>
      <c r="E1166">
        <f>IF(AND(A1166='Tela de entrada'!$R$12,'Tela de entrada'!$S$15=1),1,IF(AND(A1166='Tela de entrada'!$R$12,'Tela de entrada'!$S$15="",'Tela de entrada'!$O$15=2),1,IF(AND('Tela de entrada'!$R$12='Contrato Flexível Prioridade'!A1166,'Tela de entrada'!$S$15="",'Tela de entrada'!$O$15=""),2,IF(AND(A1166='Tela de entrada'!$N$12,'Tela de entrada'!$O$15=1),1,IF(AND('Tela de entrada'!$N$12='Contrato Flexível Prioridade'!A1166,'Tela de entrada'!$O$15=2),2,IF(AND('Tela de entrada'!$N$12='Contrato Flexível Prioridade'!A1166,'Tela de entrada'!$O$15="",'Tela de entrada'!$S$15&lt;&gt;1),1,IF(AND('Tela de entrada'!$N$12='Contrato Flexível Prioridade'!A1166,'Tela de entrada'!$S$15=""),1,2)))))))</f>
        <v>2</v>
      </c>
      <c r="F1166">
        <v>1</v>
      </c>
      <c r="G1166">
        <v>421</v>
      </c>
      <c r="H1166">
        <v>1</v>
      </c>
      <c r="I1166" s="1">
        <f>INDEX('Tela de entrada'!$C$20:$C$763,MATCH(G1166,'Tela de entrada'!$B$20:$B$763,0),1)</f>
        <v>9</v>
      </c>
      <c r="J1166">
        <v>0</v>
      </c>
      <c r="K1166">
        <f t="shared" si="118"/>
        <v>9</v>
      </c>
      <c r="L1166" s="1">
        <f>SUMIFS('Contrato Flexível Percentual'!$R$2:$R$745,'Contrato Flexível Percentual'!$C$2:$C$745,'Contrato Flexível Prioridade'!F1166,'Contrato Flexível Percentual'!$D$2:$D$745,'Contrato Flexível Prioridade'!G1166)+SUMIFS('Contrato Firme'!N$2:N$745,'Contrato Firme'!$C$2:$C$745,'Contrato Flexível Prioridade'!F1166,'Contrato Flexível Percentual'!$D$2:$D$745,'Contrato Flexível Prioridade'!G1166)+'Tela de entrada'!$O$13+'Tela de entrada'!$S$13</f>
        <v>5.9089341763679135</v>
      </c>
      <c r="M1166" s="1">
        <f t="shared" si="119"/>
        <v>3.0910658236320865</v>
      </c>
      <c r="N1166" s="1">
        <f>IF(D1166=1,'Tela de entrada'!$O$14-'Tela de entrada'!$O$13,'Tela de entrada'!$S$14-'Tela de entrada'!$S$13)</f>
        <v>10</v>
      </c>
      <c r="O1166" s="1">
        <f t="shared" si="120"/>
        <v>0</v>
      </c>
      <c r="P1166" s="1">
        <f t="shared" si="121"/>
        <v>0</v>
      </c>
      <c r="Q1166" s="1">
        <f>IF(D1166=1,'Tela de entrada'!$O$13+P1166,'Tela de entrada'!$S$13+P1166)</f>
        <v>0</v>
      </c>
    </row>
    <row r="1167" spans="1:17" x14ac:dyDescent="0.25">
      <c r="A1167" t="str">
        <f t="shared" si="116"/>
        <v>Contrato 2</v>
      </c>
      <c r="B1167" t="str">
        <f t="shared" si="117"/>
        <v>Contrato 2422</v>
      </c>
      <c r="C1167">
        <v>1</v>
      </c>
      <c r="D1167">
        <v>2</v>
      </c>
      <c r="E1167">
        <f>IF(AND(A1167='Tela de entrada'!$R$12,'Tela de entrada'!$S$15=1),1,IF(AND(A1167='Tela de entrada'!$R$12,'Tela de entrada'!$S$15="",'Tela de entrada'!$O$15=2),1,IF(AND('Tela de entrada'!$R$12='Contrato Flexível Prioridade'!A1167,'Tela de entrada'!$S$15="",'Tela de entrada'!$O$15=""),2,IF(AND(A1167='Tela de entrada'!$N$12,'Tela de entrada'!$O$15=1),1,IF(AND('Tela de entrada'!$N$12='Contrato Flexível Prioridade'!A1167,'Tela de entrada'!$O$15=2),2,IF(AND('Tela de entrada'!$N$12='Contrato Flexível Prioridade'!A1167,'Tela de entrada'!$O$15="",'Tela de entrada'!$S$15&lt;&gt;1),1,IF(AND('Tela de entrada'!$N$12='Contrato Flexível Prioridade'!A1167,'Tela de entrada'!$S$15=""),1,2)))))))</f>
        <v>2</v>
      </c>
      <c r="F1167">
        <v>1</v>
      </c>
      <c r="G1167">
        <v>422</v>
      </c>
      <c r="H1167">
        <v>1</v>
      </c>
      <c r="I1167" s="1">
        <f>INDEX('Tela de entrada'!$C$20:$C$763,MATCH(G1167,'Tela de entrada'!$B$20:$B$763,0),1)</f>
        <v>12</v>
      </c>
      <c r="J1167">
        <v>0</v>
      </c>
      <c r="K1167">
        <f t="shared" si="118"/>
        <v>12</v>
      </c>
      <c r="L1167" s="1">
        <f>SUMIFS('Contrato Flexível Percentual'!$R$2:$R$745,'Contrato Flexível Percentual'!$C$2:$C$745,'Contrato Flexível Prioridade'!F1167,'Contrato Flexível Percentual'!$D$2:$D$745,'Contrato Flexível Prioridade'!G1167)+SUMIFS('Contrato Firme'!N$2:N$745,'Contrato Firme'!$C$2:$C$745,'Contrato Flexível Prioridade'!F1167,'Contrato Flexível Percentual'!$D$2:$D$745,'Contrato Flexível Prioridade'!G1167)+'Tela de entrada'!$O$13+'Tela de entrada'!$S$13</f>
        <v>7.5520537660669707</v>
      </c>
      <c r="M1167" s="1">
        <f t="shared" si="119"/>
        <v>4.4479462339330293</v>
      </c>
      <c r="N1167" s="1">
        <f>IF(D1167=1,'Tela de entrada'!$O$14-'Tela de entrada'!$O$13,'Tela de entrada'!$S$14-'Tela de entrada'!$S$13)</f>
        <v>10</v>
      </c>
      <c r="O1167" s="1">
        <f t="shared" si="120"/>
        <v>0</v>
      </c>
      <c r="P1167" s="1">
        <f t="shared" si="121"/>
        <v>0</v>
      </c>
      <c r="Q1167" s="1">
        <f>IF(D1167=1,'Tela de entrada'!$O$13+P1167,'Tela de entrada'!$S$13+P1167)</f>
        <v>0</v>
      </c>
    </row>
    <row r="1168" spans="1:17" x14ac:dyDescent="0.25">
      <c r="A1168" t="str">
        <f t="shared" si="116"/>
        <v>Contrato 2</v>
      </c>
      <c r="B1168" t="str">
        <f t="shared" si="117"/>
        <v>Contrato 2423</v>
      </c>
      <c r="C1168">
        <v>1</v>
      </c>
      <c r="D1168">
        <v>2</v>
      </c>
      <c r="E1168">
        <f>IF(AND(A1168='Tela de entrada'!$R$12,'Tela de entrada'!$S$15=1),1,IF(AND(A1168='Tela de entrada'!$R$12,'Tela de entrada'!$S$15="",'Tela de entrada'!$O$15=2),1,IF(AND('Tela de entrada'!$R$12='Contrato Flexível Prioridade'!A1168,'Tela de entrada'!$S$15="",'Tela de entrada'!$O$15=""),2,IF(AND(A1168='Tela de entrada'!$N$12,'Tela de entrada'!$O$15=1),1,IF(AND('Tela de entrada'!$N$12='Contrato Flexível Prioridade'!A1168,'Tela de entrada'!$O$15=2),2,IF(AND('Tela de entrada'!$N$12='Contrato Flexível Prioridade'!A1168,'Tela de entrada'!$O$15="",'Tela de entrada'!$S$15&lt;&gt;1),1,IF(AND('Tela de entrada'!$N$12='Contrato Flexível Prioridade'!A1168,'Tela de entrada'!$S$15=""),1,2)))))))</f>
        <v>2</v>
      </c>
      <c r="F1168">
        <v>1</v>
      </c>
      <c r="G1168">
        <v>423</v>
      </c>
      <c r="H1168">
        <v>1</v>
      </c>
      <c r="I1168" s="1">
        <f>INDEX('Tela de entrada'!$C$20:$C$763,MATCH(G1168,'Tela de entrada'!$B$20:$B$763,0),1)</f>
        <v>11</v>
      </c>
      <c r="J1168">
        <v>0</v>
      </c>
      <c r="K1168">
        <f t="shared" si="118"/>
        <v>11</v>
      </c>
      <c r="L1168" s="1">
        <f>SUMIFS('Contrato Flexível Percentual'!$R$2:$R$745,'Contrato Flexível Percentual'!$C$2:$C$745,'Contrato Flexível Prioridade'!F1168,'Contrato Flexível Percentual'!$D$2:$D$745,'Contrato Flexível Prioridade'!G1168)+SUMIFS('Contrato Firme'!N$2:N$745,'Contrato Firme'!$C$2:$C$745,'Contrato Flexível Prioridade'!F1168,'Contrato Flexível Percentual'!$D$2:$D$745,'Contrato Flexível Prioridade'!G1168)+'Tela de entrada'!$O$13+'Tela de entrada'!$S$13</f>
        <v>7.0043472361672849</v>
      </c>
      <c r="M1168" s="1">
        <f t="shared" si="119"/>
        <v>3.9956527638327151</v>
      </c>
      <c r="N1168" s="1">
        <f>IF(D1168=1,'Tela de entrada'!$O$14-'Tela de entrada'!$O$13,'Tela de entrada'!$S$14-'Tela de entrada'!$S$13)</f>
        <v>10</v>
      </c>
      <c r="O1168" s="1">
        <f t="shared" si="120"/>
        <v>0</v>
      </c>
      <c r="P1168" s="1">
        <f t="shared" si="121"/>
        <v>0</v>
      </c>
      <c r="Q1168" s="1">
        <f>IF(D1168=1,'Tela de entrada'!$O$13+P1168,'Tela de entrada'!$S$13+P1168)</f>
        <v>0</v>
      </c>
    </row>
    <row r="1169" spans="1:17" x14ac:dyDescent="0.25">
      <c r="A1169" t="str">
        <f t="shared" si="116"/>
        <v>Contrato 2</v>
      </c>
      <c r="B1169" t="str">
        <f t="shared" si="117"/>
        <v>Contrato 2424</v>
      </c>
      <c r="C1169">
        <v>1</v>
      </c>
      <c r="D1169">
        <v>2</v>
      </c>
      <c r="E1169">
        <f>IF(AND(A1169='Tela de entrada'!$R$12,'Tela de entrada'!$S$15=1),1,IF(AND(A1169='Tela de entrada'!$R$12,'Tela de entrada'!$S$15="",'Tela de entrada'!$O$15=2),1,IF(AND('Tela de entrada'!$R$12='Contrato Flexível Prioridade'!A1169,'Tela de entrada'!$S$15="",'Tela de entrada'!$O$15=""),2,IF(AND(A1169='Tela de entrada'!$N$12,'Tela de entrada'!$O$15=1),1,IF(AND('Tela de entrada'!$N$12='Contrato Flexível Prioridade'!A1169,'Tela de entrada'!$O$15=2),2,IF(AND('Tela de entrada'!$N$12='Contrato Flexível Prioridade'!A1169,'Tela de entrada'!$O$15="",'Tela de entrada'!$S$15&lt;&gt;1),1,IF(AND('Tela de entrada'!$N$12='Contrato Flexível Prioridade'!A1169,'Tela de entrada'!$S$15=""),1,2)))))))</f>
        <v>2</v>
      </c>
      <c r="F1169">
        <v>1</v>
      </c>
      <c r="G1169">
        <v>424</v>
      </c>
      <c r="H1169">
        <v>1</v>
      </c>
      <c r="I1169" s="1">
        <f>INDEX('Tela de entrada'!$C$20:$C$763,MATCH(G1169,'Tela de entrada'!$B$20:$B$763,0),1)</f>
        <v>5</v>
      </c>
      <c r="J1169">
        <v>0</v>
      </c>
      <c r="K1169">
        <f t="shared" si="118"/>
        <v>5</v>
      </c>
      <c r="L1169" s="1">
        <f>SUMIFS('Contrato Flexível Percentual'!$R$2:$R$745,'Contrato Flexível Percentual'!$C$2:$C$745,'Contrato Flexível Prioridade'!F1169,'Contrato Flexível Percentual'!$D$2:$D$745,'Contrato Flexível Prioridade'!G1169)+SUMIFS('Contrato Firme'!N$2:N$745,'Contrato Firme'!$C$2:$C$745,'Contrato Flexível Prioridade'!F1169,'Contrato Flexível Percentual'!$D$2:$D$745,'Contrato Flexível Prioridade'!G1169)+'Tela de entrada'!$O$13+'Tela de entrada'!$S$13</f>
        <v>4.7836603258165944</v>
      </c>
      <c r="M1169" s="1">
        <f t="shared" si="119"/>
        <v>0.21633967418340561</v>
      </c>
      <c r="N1169" s="1">
        <f>IF(D1169=1,'Tela de entrada'!$O$14-'Tela de entrada'!$O$13,'Tela de entrada'!$S$14-'Tela de entrada'!$S$13)</f>
        <v>10</v>
      </c>
      <c r="O1169" s="1">
        <f t="shared" si="120"/>
        <v>0</v>
      </c>
      <c r="P1169" s="1">
        <f t="shared" si="121"/>
        <v>0</v>
      </c>
      <c r="Q1169" s="1">
        <f>IF(D1169=1,'Tela de entrada'!$O$13+P1169,'Tela de entrada'!$S$13+P1169)</f>
        <v>0</v>
      </c>
    </row>
    <row r="1170" spans="1:17" x14ac:dyDescent="0.25">
      <c r="A1170" t="str">
        <f t="shared" si="116"/>
        <v>Contrato 2</v>
      </c>
      <c r="B1170" t="str">
        <f t="shared" si="117"/>
        <v>Contrato 2425</v>
      </c>
      <c r="C1170">
        <v>1</v>
      </c>
      <c r="D1170">
        <v>2</v>
      </c>
      <c r="E1170">
        <f>IF(AND(A1170='Tela de entrada'!$R$12,'Tela de entrada'!$S$15=1),1,IF(AND(A1170='Tela de entrada'!$R$12,'Tela de entrada'!$S$15="",'Tela de entrada'!$O$15=2),1,IF(AND('Tela de entrada'!$R$12='Contrato Flexível Prioridade'!A1170,'Tela de entrada'!$S$15="",'Tela de entrada'!$O$15=""),2,IF(AND(A1170='Tela de entrada'!$N$12,'Tela de entrada'!$O$15=1),1,IF(AND('Tela de entrada'!$N$12='Contrato Flexível Prioridade'!A1170,'Tela de entrada'!$O$15=2),2,IF(AND('Tela de entrada'!$N$12='Contrato Flexível Prioridade'!A1170,'Tela de entrada'!$O$15="",'Tela de entrada'!$S$15&lt;&gt;1),1,IF(AND('Tela de entrada'!$N$12='Contrato Flexível Prioridade'!A1170,'Tela de entrada'!$S$15=""),1,2)))))))</f>
        <v>2</v>
      </c>
      <c r="F1170">
        <v>1</v>
      </c>
      <c r="G1170">
        <v>425</v>
      </c>
      <c r="H1170">
        <v>1</v>
      </c>
      <c r="I1170" s="1">
        <f>INDEX('Tela de entrada'!$C$20:$C$763,MATCH(G1170,'Tela de entrada'!$B$20:$B$763,0),1)</f>
        <v>48</v>
      </c>
      <c r="J1170">
        <v>0</v>
      </c>
      <c r="K1170">
        <f t="shared" si="118"/>
        <v>48</v>
      </c>
      <c r="L1170" s="1">
        <f>SUMIFS('Contrato Flexível Percentual'!$R$2:$R$745,'Contrato Flexível Percentual'!$C$2:$C$745,'Contrato Flexível Prioridade'!F1170,'Contrato Flexível Percentual'!$D$2:$D$745,'Contrato Flexível Prioridade'!G1170)+SUMIFS('Contrato Firme'!N$2:N$745,'Contrato Firme'!$C$2:$C$745,'Contrato Flexível Prioridade'!F1170,'Contrato Flexível Percentual'!$D$2:$D$745,'Contrato Flexível Prioridade'!G1170)+'Tela de entrada'!$O$13+'Tela de entrada'!$S$13</f>
        <v>24.6</v>
      </c>
      <c r="M1170" s="1">
        <f t="shared" si="119"/>
        <v>23.4</v>
      </c>
      <c r="N1170" s="1">
        <f>IF(D1170=1,'Tela de entrada'!$O$14-'Tela de entrada'!$O$13,'Tela de entrada'!$S$14-'Tela de entrada'!$S$13)</f>
        <v>10</v>
      </c>
      <c r="O1170" s="1">
        <f t="shared" si="120"/>
        <v>8.3999999999999986</v>
      </c>
      <c r="P1170" s="1">
        <f t="shared" si="121"/>
        <v>8.3999999999999986</v>
      </c>
      <c r="Q1170" s="1">
        <f>IF(D1170=1,'Tela de entrada'!$O$13+P1170,'Tela de entrada'!$S$13+P1170)</f>
        <v>8.3999999999999986</v>
      </c>
    </row>
    <row r="1171" spans="1:17" x14ac:dyDescent="0.25">
      <c r="A1171" t="str">
        <f t="shared" si="116"/>
        <v>Contrato 2</v>
      </c>
      <c r="B1171" t="str">
        <f t="shared" si="117"/>
        <v>Contrato 2426</v>
      </c>
      <c r="C1171">
        <v>1</v>
      </c>
      <c r="D1171">
        <v>2</v>
      </c>
      <c r="E1171">
        <f>IF(AND(A1171='Tela de entrada'!$R$12,'Tela de entrada'!$S$15=1),1,IF(AND(A1171='Tela de entrada'!$R$12,'Tela de entrada'!$S$15="",'Tela de entrada'!$O$15=2),1,IF(AND('Tela de entrada'!$R$12='Contrato Flexível Prioridade'!A1171,'Tela de entrada'!$S$15="",'Tela de entrada'!$O$15=""),2,IF(AND(A1171='Tela de entrada'!$N$12,'Tela de entrada'!$O$15=1),1,IF(AND('Tela de entrada'!$N$12='Contrato Flexível Prioridade'!A1171,'Tela de entrada'!$O$15=2),2,IF(AND('Tela de entrada'!$N$12='Contrato Flexível Prioridade'!A1171,'Tela de entrada'!$O$15="",'Tela de entrada'!$S$15&lt;&gt;1),1,IF(AND('Tela de entrada'!$N$12='Contrato Flexível Prioridade'!A1171,'Tela de entrada'!$S$15=""),1,2)))))))</f>
        <v>2</v>
      </c>
      <c r="F1171">
        <v>1</v>
      </c>
      <c r="G1171">
        <v>426</v>
      </c>
      <c r="H1171">
        <v>1</v>
      </c>
      <c r="I1171" s="1">
        <f>INDEX('Tela de entrada'!$C$20:$C$763,MATCH(G1171,'Tela de entrada'!$B$20:$B$763,0),1)</f>
        <v>44</v>
      </c>
      <c r="J1171">
        <v>0</v>
      </c>
      <c r="K1171">
        <f t="shared" si="118"/>
        <v>44</v>
      </c>
      <c r="L1171" s="1">
        <f>SUMIFS('Contrato Flexível Percentual'!$R$2:$R$745,'Contrato Flexível Percentual'!$C$2:$C$745,'Contrato Flexível Prioridade'!F1171,'Contrato Flexível Percentual'!$D$2:$D$745,'Contrato Flexível Prioridade'!G1171)+SUMIFS('Contrato Firme'!N$2:N$745,'Contrato Firme'!$C$2:$C$745,'Contrato Flexível Prioridade'!F1171,'Contrato Flexível Percentual'!$D$2:$D$745,'Contrato Flexível Prioridade'!G1171)+'Tela de entrada'!$O$13+'Tela de entrada'!$S$13</f>
        <v>23.8</v>
      </c>
      <c r="M1171" s="1">
        <f t="shared" si="119"/>
        <v>20.2</v>
      </c>
      <c r="N1171" s="1">
        <f>IF(D1171=1,'Tela de entrada'!$O$14-'Tela de entrada'!$O$13,'Tela de entrada'!$S$14-'Tela de entrada'!$S$13)</f>
        <v>10</v>
      </c>
      <c r="O1171" s="1">
        <f t="shared" si="120"/>
        <v>5.1999999999999993</v>
      </c>
      <c r="P1171" s="1">
        <f t="shared" si="121"/>
        <v>5.1999999999999993</v>
      </c>
      <c r="Q1171" s="1">
        <f>IF(D1171=1,'Tela de entrada'!$O$13+P1171,'Tela de entrada'!$S$13+P1171)</f>
        <v>5.1999999999999993</v>
      </c>
    </row>
    <row r="1172" spans="1:17" x14ac:dyDescent="0.25">
      <c r="A1172" t="str">
        <f t="shared" si="116"/>
        <v>Contrato 2</v>
      </c>
      <c r="B1172" t="str">
        <f t="shared" si="117"/>
        <v>Contrato 2427</v>
      </c>
      <c r="C1172">
        <v>1</v>
      </c>
      <c r="D1172">
        <v>2</v>
      </c>
      <c r="E1172">
        <f>IF(AND(A1172='Tela de entrada'!$R$12,'Tela de entrada'!$S$15=1),1,IF(AND(A1172='Tela de entrada'!$R$12,'Tela de entrada'!$S$15="",'Tela de entrada'!$O$15=2),1,IF(AND('Tela de entrada'!$R$12='Contrato Flexível Prioridade'!A1172,'Tela de entrada'!$S$15="",'Tela de entrada'!$O$15=""),2,IF(AND(A1172='Tela de entrada'!$N$12,'Tela de entrada'!$O$15=1),1,IF(AND('Tela de entrada'!$N$12='Contrato Flexível Prioridade'!A1172,'Tela de entrada'!$O$15=2),2,IF(AND('Tela de entrada'!$N$12='Contrato Flexível Prioridade'!A1172,'Tela de entrada'!$O$15="",'Tela de entrada'!$S$15&lt;&gt;1),1,IF(AND('Tela de entrada'!$N$12='Contrato Flexível Prioridade'!A1172,'Tela de entrada'!$S$15=""),1,2)))))))</f>
        <v>2</v>
      </c>
      <c r="F1172">
        <v>1</v>
      </c>
      <c r="G1172">
        <v>427</v>
      </c>
      <c r="H1172">
        <v>1</v>
      </c>
      <c r="I1172" s="1">
        <f>INDEX('Tela de entrada'!$C$20:$C$763,MATCH(G1172,'Tela de entrada'!$B$20:$B$763,0),1)</f>
        <v>32</v>
      </c>
      <c r="J1172">
        <v>0</v>
      </c>
      <c r="K1172">
        <f t="shared" si="118"/>
        <v>32</v>
      </c>
      <c r="L1172" s="1">
        <f>SUMIFS('Contrato Flexível Percentual'!$R$2:$R$745,'Contrato Flexível Percentual'!$C$2:$C$745,'Contrato Flexível Prioridade'!F1172,'Contrato Flexível Percentual'!$D$2:$D$745,'Contrato Flexível Prioridade'!G1172)+SUMIFS('Contrato Firme'!N$2:N$745,'Contrato Firme'!$C$2:$C$745,'Contrato Flexível Prioridade'!F1172,'Contrato Flexível Percentual'!$D$2:$D$745,'Contrato Flexível Prioridade'!G1172)+'Tela de entrada'!$O$13+'Tela de entrada'!$S$13</f>
        <v>18.50618436406068</v>
      </c>
      <c r="M1172" s="1">
        <f t="shared" si="119"/>
        <v>13.49381563593932</v>
      </c>
      <c r="N1172" s="1">
        <f>IF(D1172=1,'Tela de entrada'!$O$14-'Tela de entrada'!$O$13,'Tela de entrada'!$S$14-'Tela de entrada'!$S$13)</f>
        <v>10</v>
      </c>
      <c r="O1172" s="1">
        <f t="shared" si="120"/>
        <v>0</v>
      </c>
      <c r="P1172" s="1">
        <f t="shared" si="121"/>
        <v>0</v>
      </c>
      <c r="Q1172" s="1">
        <f>IF(D1172=1,'Tela de entrada'!$O$13+P1172,'Tela de entrada'!$S$13+P1172)</f>
        <v>0</v>
      </c>
    </row>
    <row r="1173" spans="1:17" x14ac:dyDescent="0.25">
      <c r="A1173" t="str">
        <f t="shared" si="116"/>
        <v>Contrato 2</v>
      </c>
      <c r="B1173" t="str">
        <f t="shared" si="117"/>
        <v>Contrato 2428</v>
      </c>
      <c r="C1173">
        <v>1</v>
      </c>
      <c r="D1173">
        <v>2</v>
      </c>
      <c r="E1173">
        <f>IF(AND(A1173='Tela de entrada'!$R$12,'Tela de entrada'!$S$15=1),1,IF(AND(A1173='Tela de entrada'!$R$12,'Tela de entrada'!$S$15="",'Tela de entrada'!$O$15=2),1,IF(AND('Tela de entrada'!$R$12='Contrato Flexível Prioridade'!A1173,'Tela de entrada'!$S$15="",'Tela de entrada'!$O$15=""),2,IF(AND(A1173='Tela de entrada'!$N$12,'Tela de entrada'!$O$15=1),1,IF(AND('Tela de entrada'!$N$12='Contrato Flexível Prioridade'!A1173,'Tela de entrada'!$O$15=2),2,IF(AND('Tela de entrada'!$N$12='Contrato Flexível Prioridade'!A1173,'Tela de entrada'!$O$15="",'Tela de entrada'!$S$15&lt;&gt;1),1,IF(AND('Tela de entrada'!$N$12='Contrato Flexível Prioridade'!A1173,'Tela de entrada'!$S$15=""),1,2)))))))</f>
        <v>2</v>
      </c>
      <c r="F1173">
        <v>1</v>
      </c>
      <c r="G1173">
        <v>428</v>
      </c>
      <c r="H1173">
        <v>1</v>
      </c>
      <c r="I1173" s="1">
        <f>INDEX('Tela de entrada'!$C$20:$C$763,MATCH(G1173,'Tela de entrada'!$B$20:$B$763,0),1)</f>
        <v>24</v>
      </c>
      <c r="J1173">
        <v>0</v>
      </c>
      <c r="K1173">
        <f t="shared" si="118"/>
        <v>24</v>
      </c>
      <c r="L1173" s="1">
        <f>SUMIFS('Contrato Flexível Percentual'!$R$2:$R$745,'Contrato Flexível Percentual'!$C$2:$C$745,'Contrato Flexível Prioridade'!F1173,'Contrato Flexível Percentual'!$D$2:$D$745,'Contrato Flexível Prioridade'!G1173)+SUMIFS('Contrato Firme'!N$2:N$745,'Contrato Firme'!$C$2:$C$745,'Contrato Flexível Prioridade'!F1173,'Contrato Flexível Percentual'!$D$2:$D$745,'Contrato Flexível Prioridade'!G1173)+'Tela de entrada'!$O$13+'Tela de entrada'!$S$13</f>
        <v>14.124532124863197</v>
      </c>
      <c r="M1173" s="1">
        <f t="shared" si="119"/>
        <v>9.8754678751368026</v>
      </c>
      <c r="N1173" s="1">
        <f>IF(D1173=1,'Tela de entrada'!$O$14-'Tela de entrada'!$O$13,'Tela de entrada'!$S$14-'Tela de entrada'!$S$13)</f>
        <v>10</v>
      </c>
      <c r="O1173" s="1">
        <f t="shared" si="120"/>
        <v>0</v>
      </c>
      <c r="P1173" s="1">
        <f t="shared" si="121"/>
        <v>0</v>
      </c>
      <c r="Q1173" s="1">
        <f>IF(D1173=1,'Tela de entrada'!$O$13+P1173,'Tela de entrada'!$S$13+P1173)</f>
        <v>0</v>
      </c>
    </row>
    <row r="1174" spans="1:17" x14ac:dyDescent="0.25">
      <c r="A1174" t="str">
        <f t="shared" si="116"/>
        <v>Contrato 2</v>
      </c>
      <c r="B1174" t="str">
        <f t="shared" si="117"/>
        <v>Contrato 2429</v>
      </c>
      <c r="C1174">
        <v>1</v>
      </c>
      <c r="D1174">
        <v>2</v>
      </c>
      <c r="E1174">
        <f>IF(AND(A1174='Tela de entrada'!$R$12,'Tela de entrada'!$S$15=1),1,IF(AND(A1174='Tela de entrada'!$R$12,'Tela de entrada'!$S$15="",'Tela de entrada'!$O$15=2),1,IF(AND('Tela de entrada'!$R$12='Contrato Flexível Prioridade'!A1174,'Tela de entrada'!$S$15="",'Tela de entrada'!$O$15=""),2,IF(AND(A1174='Tela de entrada'!$N$12,'Tela de entrada'!$O$15=1),1,IF(AND('Tela de entrada'!$N$12='Contrato Flexível Prioridade'!A1174,'Tela de entrada'!$O$15=2),2,IF(AND('Tela de entrada'!$N$12='Contrato Flexível Prioridade'!A1174,'Tela de entrada'!$O$15="",'Tela de entrada'!$S$15&lt;&gt;1),1,IF(AND('Tela de entrada'!$N$12='Contrato Flexível Prioridade'!A1174,'Tela de entrada'!$S$15=""),1,2)))))))</f>
        <v>2</v>
      </c>
      <c r="F1174">
        <v>1</v>
      </c>
      <c r="G1174">
        <v>429</v>
      </c>
      <c r="H1174">
        <v>1</v>
      </c>
      <c r="I1174" s="1">
        <f>INDEX('Tela de entrada'!$C$20:$C$763,MATCH(G1174,'Tela de entrada'!$B$20:$B$763,0),1)</f>
        <v>14</v>
      </c>
      <c r="J1174">
        <v>0</v>
      </c>
      <c r="K1174">
        <f t="shared" si="118"/>
        <v>14</v>
      </c>
      <c r="L1174" s="1">
        <f>SUMIFS('Contrato Flexível Percentual'!$R$2:$R$745,'Contrato Flexível Percentual'!$C$2:$C$745,'Contrato Flexível Prioridade'!F1174,'Contrato Flexível Percentual'!$D$2:$D$745,'Contrato Flexível Prioridade'!G1174)+SUMIFS('Contrato Firme'!N$2:N$745,'Contrato Firme'!$C$2:$C$745,'Contrato Flexível Prioridade'!F1174,'Contrato Flexível Percentual'!$D$2:$D$745,'Contrato Flexível Prioridade'!G1174)+'Tela de entrada'!$O$13+'Tela de entrada'!$S$13</f>
        <v>8.6474668258663421</v>
      </c>
      <c r="M1174" s="1">
        <f t="shared" si="119"/>
        <v>5.3525331741336579</v>
      </c>
      <c r="N1174" s="1">
        <f>IF(D1174=1,'Tela de entrada'!$O$14-'Tela de entrada'!$O$13,'Tela de entrada'!$S$14-'Tela de entrada'!$S$13)</f>
        <v>10</v>
      </c>
      <c r="O1174" s="1">
        <f t="shared" si="120"/>
        <v>0</v>
      </c>
      <c r="P1174" s="1">
        <f t="shared" si="121"/>
        <v>0</v>
      </c>
      <c r="Q1174" s="1">
        <f>IF(D1174=1,'Tela de entrada'!$O$13+P1174,'Tela de entrada'!$S$13+P1174)</f>
        <v>0</v>
      </c>
    </row>
    <row r="1175" spans="1:17" x14ac:dyDescent="0.25">
      <c r="A1175" t="str">
        <f t="shared" si="116"/>
        <v>Contrato 2</v>
      </c>
      <c r="B1175" t="str">
        <f t="shared" si="117"/>
        <v>Contrato 2430</v>
      </c>
      <c r="C1175">
        <v>1</v>
      </c>
      <c r="D1175">
        <v>2</v>
      </c>
      <c r="E1175">
        <f>IF(AND(A1175='Tela de entrada'!$R$12,'Tela de entrada'!$S$15=1),1,IF(AND(A1175='Tela de entrada'!$R$12,'Tela de entrada'!$S$15="",'Tela de entrada'!$O$15=2),1,IF(AND('Tela de entrada'!$R$12='Contrato Flexível Prioridade'!A1175,'Tela de entrada'!$S$15="",'Tela de entrada'!$O$15=""),2,IF(AND(A1175='Tela de entrada'!$N$12,'Tela de entrada'!$O$15=1),1,IF(AND('Tela de entrada'!$N$12='Contrato Flexível Prioridade'!A1175,'Tela de entrada'!$O$15=2),2,IF(AND('Tela de entrada'!$N$12='Contrato Flexível Prioridade'!A1175,'Tela de entrada'!$O$15="",'Tela de entrada'!$S$15&lt;&gt;1),1,IF(AND('Tela de entrada'!$N$12='Contrato Flexível Prioridade'!A1175,'Tela de entrada'!$S$15=""),1,2)))))))</f>
        <v>2</v>
      </c>
      <c r="F1175">
        <v>1</v>
      </c>
      <c r="G1175">
        <v>430</v>
      </c>
      <c r="H1175">
        <v>1</v>
      </c>
      <c r="I1175" s="1">
        <f>INDEX('Tela de entrada'!$C$20:$C$763,MATCH(G1175,'Tela de entrada'!$B$20:$B$763,0),1)</f>
        <v>18</v>
      </c>
      <c r="J1175">
        <v>0</v>
      </c>
      <c r="K1175">
        <f t="shared" si="118"/>
        <v>18</v>
      </c>
      <c r="L1175" s="1">
        <f>SUMIFS('Contrato Flexível Percentual'!$R$2:$R$745,'Contrato Flexível Percentual'!$C$2:$C$745,'Contrato Flexível Prioridade'!F1175,'Contrato Flexível Percentual'!$D$2:$D$745,'Contrato Flexível Prioridade'!G1175)+SUMIFS('Contrato Firme'!N$2:N$745,'Contrato Firme'!$C$2:$C$745,'Contrato Flexível Prioridade'!F1175,'Contrato Flexível Percentual'!$D$2:$D$745,'Contrato Flexível Prioridade'!G1175)+'Tela de entrada'!$O$13+'Tela de entrada'!$S$13</f>
        <v>10.838292945465083</v>
      </c>
      <c r="M1175" s="1">
        <f t="shared" si="119"/>
        <v>7.1617070545349168</v>
      </c>
      <c r="N1175" s="1">
        <f>IF(D1175=1,'Tela de entrada'!$O$14-'Tela de entrada'!$O$13,'Tela de entrada'!$S$14-'Tela de entrada'!$S$13)</f>
        <v>10</v>
      </c>
      <c r="O1175" s="1">
        <f t="shared" si="120"/>
        <v>0</v>
      </c>
      <c r="P1175" s="1">
        <f t="shared" si="121"/>
        <v>0</v>
      </c>
      <c r="Q1175" s="1">
        <f>IF(D1175=1,'Tela de entrada'!$O$13+P1175,'Tela de entrada'!$S$13+P1175)</f>
        <v>0</v>
      </c>
    </row>
    <row r="1176" spans="1:17" x14ac:dyDescent="0.25">
      <c r="A1176" t="str">
        <f t="shared" si="116"/>
        <v>Contrato 2</v>
      </c>
      <c r="B1176" t="str">
        <f t="shared" si="117"/>
        <v>Contrato 2431</v>
      </c>
      <c r="C1176">
        <v>1</v>
      </c>
      <c r="D1176">
        <v>2</v>
      </c>
      <c r="E1176">
        <f>IF(AND(A1176='Tela de entrada'!$R$12,'Tela de entrada'!$S$15=1),1,IF(AND(A1176='Tela de entrada'!$R$12,'Tela de entrada'!$S$15="",'Tela de entrada'!$O$15=2),1,IF(AND('Tela de entrada'!$R$12='Contrato Flexível Prioridade'!A1176,'Tela de entrada'!$S$15="",'Tela de entrada'!$O$15=""),2,IF(AND(A1176='Tela de entrada'!$N$12,'Tela de entrada'!$O$15=1),1,IF(AND('Tela de entrada'!$N$12='Contrato Flexível Prioridade'!A1176,'Tela de entrada'!$O$15=2),2,IF(AND('Tela de entrada'!$N$12='Contrato Flexível Prioridade'!A1176,'Tela de entrada'!$O$15="",'Tela de entrada'!$S$15&lt;&gt;1),1,IF(AND('Tela de entrada'!$N$12='Contrato Flexível Prioridade'!A1176,'Tela de entrada'!$S$15=""),1,2)))))))</f>
        <v>2</v>
      </c>
      <c r="F1176">
        <v>1</v>
      </c>
      <c r="G1176">
        <v>431</v>
      </c>
      <c r="H1176">
        <v>1</v>
      </c>
      <c r="I1176" s="1">
        <f>INDEX('Tela de entrada'!$C$20:$C$763,MATCH(G1176,'Tela de entrada'!$B$20:$B$763,0),1)</f>
        <v>50</v>
      </c>
      <c r="J1176">
        <v>0</v>
      </c>
      <c r="K1176">
        <f t="shared" si="118"/>
        <v>50</v>
      </c>
      <c r="L1176" s="1">
        <f>SUMIFS('Contrato Flexível Percentual'!$R$2:$R$745,'Contrato Flexível Percentual'!$C$2:$C$745,'Contrato Flexível Prioridade'!F1176,'Contrato Flexível Percentual'!$D$2:$D$745,'Contrato Flexível Prioridade'!G1176)+SUMIFS('Contrato Firme'!N$2:N$745,'Contrato Firme'!$C$2:$C$745,'Contrato Flexível Prioridade'!F1176,'Contrato Flexível Percentual'!$D$2:$D$745,'Contrato Flexível Prioridade'!G1176)+'Tela de entrada'!$O$13+'Tela de entrada'!$S$13</f>
        <v>25</v>
      </c>
      <c r="M1176" s="1">
        <f t="shared" si="119"/>
        <v>25</v>
      </c>
      <c r="N1176" s="1">
        <f>IF(D1176=1,'Tela de entrada'!$O$14-'Tela de entrada'!$O$13,'Tela de entrada'!$S$14-'Tela de entrada'!$S$13)</f>
        <v>10</v>
      </c>
      <c r="O1176" s="1">
        <f t="shared" si="120"/>
        <v>10</v>
      </c>
      <c r="P1176" s="1">
        <f t="shared" si="121"/>
        <v>10</v>
      </c>
      <c r="Q1176" s="1">
        <f>IF(D1176=1,'Tela de entrada'!$O$13+P1176,'Tela de entrada'!$S$13+P1176)</f>
        <v>10</v>
      </c>
    </row>
    <row r="1177" spans="1:17" x14ac:dyDescent="0.25">
      <c r="A1177" t="str">
        <f t="shared" si="116"/>
        <v>Contrato 2</v>
      </c>
      <c r="B1177" t="str">
        <f t="shared" si="117"/>
        <v>Contrato 2432</v>
      </c>
      <c r="C1177">
        <v>1</v>
      </c>
      <c r="D1177">
        <v>2</v>
      </c>
      <c r="E1177">
        <f>IF(AND(A1177='Tela de entrada'!$R$12,'Tela de entrada'!$S$15=1),1,IF(AND(A1177='Tela de entrada'!$R$12,'Tela de entrada'!$S$15="",'Tela de entrada'!$O$15=2),1,IF(AND('Tela de entrada'!$R$12='Contrato Flexível Prioridade'!A1177,'Tela de entrada'!$S$15="",'Tela de entrada'!$O$15=""),2,IF(AND(A1177='Tela de entrada'!$N$12,'Tela de entrada'!$O$15=1),1,IF(AND('Tela de entrada'!$N$12='Contrato Flexível Prioridade'!A1177,'Tela de entrada'!$O$15=2),2,IF(AND('Tela de entrada'!$N$12='Contrato Flexível Prioridade'!A1177,'Tela de entrada'!$O$15="",'Tela de entrada'!$S$15&lt;&gt;1),1,IF(AND('Tela de entrada'!$N$12='Contrato Flexível Prioridade'!A1177,'Tela de entrada'!$S$15=""),1,2)))))))</f>
        <v>2</v>
      </c>
      <c r="F1177">
        <v>1</v>
      </c>
      <c r="G1177">
        <v>432</v>
      </c>
      <c r="H1177">
        <v>1</v>
      </c>
      <c r="I1177" s="1">
        <f>INDEX('Tela de entrada'!$C$20:$C$763,MATCH(G1177,'Tela de entrada'!$B$20:$B$763,0),1)</f>
        <v>7</v>
      </c>
      <c r="J1177">
        <v>0</v>
      </c>
      <c r="K1177">
        <f t="shared" si="118"/>
        <v>7</v>
      </c>
      <c r="L1177" s="1">
        <f>SUMIFS('Contrato Flexível Percentual'!$R$2:$R$745,'Contrato Flexível Percentual'!$C$2:$C$745,'Contrato Flexível Prioridade'!F1177,'Contrato Flexível Percentual'!$D$2:$D$745,'Contrato Flexível Prioridade'!G1177)+SUMIFS('Contrato Firme'!N$2:N$745,'Contrato Firme'!$C$2:$C$745,'Contrato Flexível Prioridade'!F1177,'Contrato Flexível Percentual'!$D$2:$D$745,'Contrato Flexível Prioridade'!G1177)+'Tela de entrada'!$O$13+'Tela de entrada'!$S$13</f>
        <v>5.1836603258165947</v>
      </c>
      <c r="M1177" s="1">
        <f t="shared" si="119"/>
        <v>1.8163396741834053</v>
      </c>
      <c r="N1177" s="1">
        <f>IF(D1177=1,'Tela de entrada'!$O$14-'Tela de entrada'!$O$13,'Tela de entrada'!$S$14-'Tela de entrada'!$S$13)</f>
        <v>10</v>
      </c>
      <c r="O1177" s="1">
        <f t="shared" si="120"/>
        <v>0</v>
      </c>
      <c r="P1177" s="1">
        <f t="shared" si="121"/>
        <v>0</v>
      </c>
      <c r="Q1177" s="1">
        <f>IF(D1177=1,'Tela de entrada'!$O$13+P1177,'Tela de entrada'!$S$13+P1177)</f>
        <v>0</v>
      </c>
    </row>
    <row r="1178" spans="1:17" x14ac:dyDescent="0.25">
      <c r="A1178" t="str">
        <f t="shared" si="116"/>
        <v>Contrato 2</v>
      </c>
      <c r="B1178" t="str">
        <f t="shared" si="117"/>
        <v>Contrato 2433</v>
      </c>
      <c r="C1178">
        <v>1</v>
      </c>
      <c r="D1178">
        <v>2</v>
      </c>
      <c r="E1178">
        <f>IF(AND(A1178='Tela de entrada'!$R$12,'Tela de entrada'!$S$15=1),1,IF(AND(A1178='Tela de entrada'!$R$12,'Tela de entrada'!$S$15="",'Tela de entrada'!$O$15=2),1,IF(AND('Tela de entrada'!$R$12='Contrato Flexível Prioridade'!A1178,'Tela de entrada'!$S$15="",'Tela de entrada'!$O$15=""),2,IF(AND(A1178='Tela de entrada'!$N$12,'Tela de entrada'!$O$15=1),1,IF(AND('Tela de entrada'!$N$12='Contrato Flexível Prioridade'!A1178,'Tela de entrada'!$O$15=2),2,IF(AND('Tela de entrada'!$N$12='Contrato Flexível Prioridade'!A1178,'Tela de entrada'!$O$15="",'Tela de entrada'!$S$15&lt;&gt;1),1,IF(AND('Tela de entrada'!$N$12='Contrato Flexível Prioridade'!A1178,'Tela de entrada'!$S$15=""),1,2)))))))</f>
        <v>2</v>
      </c>
      <c r="F1178">
        <v>1</v>
      </c>
      <c r="G1178">
        <v>433</v>
      </c>
      <c r="H1178">
        <v>1</v>
      </c>
      <c r="I1178" s="1">
        <f>INDEX('Tela de entrada'!$C$20:$C$763,MATCH(G1178,'Tela de entrada'!$B$20:$B$763,0),1)</f>
        <v>50</v>
      </c>
      <c r="J1178">
        <v>0</v>
      </c>
      <c r="K1178">
        <f t="shared" si="118"/>
        <v>50</v>
      </c>
      <c r="L1178" s="1">
        <f>SUMIFS('Contrato Flexível Percentual'!$R$2:$R$745,'Contrato Flexível Percentual'!$C$2:$C$745,'Contrato Flexível Prioridade'!F1178,'Contrato Flexível Percentual'!$D$2:$D$745,'Contrato Flexível Prioridade'!G1178)+SUMIFS('Contrato Firme'!N$2:N$745,'Contrato Firme'!$C$2:$C$745,'Contrato Flexível Prioridade'!F1178,'Contrato Flexível Percentual'!$D$2:$D$745,'Contrato Flexível Prioridade'!G1178)+'Tela de entrada'!$O$13+'Tela de entrada'!$S$13</f>
        <v>25</v>
      </c>
      <c r="M1178" s="1">
        <f t="shared" si="119"/>
        <v>25</v>
      </c>
      <c r="N1178" s="1">
        <f>IF(D1178=1,'Tela de entrada'!$O$14-'Tela de entrada'!$O$13,'Tela de entrada'!$S$14-'Tela de entrada'!$S$13)</f>
        <v>10</v>
      </c>
      <c r="O1178" s="1">
        <f t="shared" si="120"/>
        <v>10</v>
      </c>
      <c r="P1178" s="1">
        <f t="shared" si="121"/>
        <v>10</v>
      </c>
      <c r="Q1178" s="1">
        <f>IF(D1178=1,'Tela de entrada'!$O$13+P1178,'Tela de entrada'!$S$13+P1178)</f>
        <v>10</v>
      </c>
    </row>
    <row r="1179" spans="1:17" x14ac:dyDescent="0.25">
      <c r="A1179" t="str">
        <f t="shared" si="116"/>
        <v>Contrato 2</v>
      </c>
      <c r="B1179" t="str">
        <f t="shared" si="117"/>
        <v>Contrato 2434</v>
      </c>
      <c r="C1179">
        <v>1</v>
      </c>
      <c r="D1179">
        <v>2</v>
      </c>
      <c r="E1179">
        <f>IF(AND(A1179='Tela de entrada'!$R$12,'Tela de entrada'!$S$15=1),1,IF(AND(A1179='Tela de entrada'!$R$12,'Tela de entrada'!$S$15="",'Tela de entrada'!$O$15=2),1,IF(AND('Tela de entrada'!$R$12='Contrato Flexível Prioridade'!A1179,'Tela de entrada'!$S$15="",'Tela de entrada'!$O$15=""),2,IF(AND(A1179='Tela de entrada'!$N$12,'Tela de entrada'!$O$15=1),1,IF(AND('Tela de entrada'!$N$12='Contrato Flexível Prioridade'!A1179,'Tela de entrada'!$O$15=2),2,IF(AND('Tela de entrada'!$N$12='Contrato Flexível Prioridade'!A1179,'Tela de entrada'!$O$15="",'Tela de entrada'!$S$15&lt;&gt;1),1,IF(AND('Tela de entrada'!$N$12='Contrato Flexível Prioridade'!A1179,'Tela de entrada'!$S$15=""),1,2)))))))</f>
        <v>2</v>
      </c>
      <c r="F1179">
        <v>1</v>
      </c>
      <c r="G1179">
        <v>434</v>
      </c>
      <c r="H1179">
        <v>1</v>
      </c>
      <c r="I1179" s="1">
        <f>INDEX('Tela de entrada'!$C$20:$C$763,MATCH(G1179,'Tela de entrada'!$B$20:$B$763,0),1)</f>
        <v>18</v>
      </c>
      <c r="J1179">
        <v>0</v>
      </c>
      <c r="K1179">
        <f t="shared" si="118"/>
        <v>18</v>
      </c>
      <c r="L1179" s="1">
        <f>SUMIFS('Contrato Flexível Percentual'!$R$2:$R$745,'Contrato Flexível Percentual'!$C$2:$C$745,'Contrato Flexível Prioridade'!F1179,'Contrato Flexível Percentual'!$D$2:$D$745,'Contrato Flexível Prioridade'!G1179)+SUMIFS('Contrato Firme'!N$2:N$745,'Contrato Firme'!$C$2:$C$745,'Contrato Flexível Prioridade'!F1179,'Contrato Flexível Percentual'!$D$2:$D$745,'Contrato Flexível Prioridade'!G1179)+'Tela de entrada'!$O$13+'Tela de entrada'!$S$13</f>
        <v>10.838292945465083</v>
      </c>
      <c r="M1179" s="1">
        <f t="shared" si="119"/>
        <v>7.1617070545349168</v>
      </c>
      <c r="N1179" s="1">
        <f>IF(D1179=1,'Tela de entrada'!$O$14-'Tela de entrada'!$O$13,'Tela de entrada'!$S$14-'Tela de entrada'!$S$13)</f>
        <v>10</v>
      </c>
      <c r="O1179" s="1">
        <f t="shared" si="120"/>
        <v>0</v>
      </c>
      <c r="P1179" s="1">
        <f t="shared" si="121"/>
        <v>0</v>
      </c>
      <c r="Q1179" s="1">
        <f>IF(D1179=1,'Tela de entrada'!$O$13+P1179,'Tela de entrada'!$S$13+P1179)</f>
        <v>0</v>
      </c>
    </row>
    <row r="1180" spans="1:17" x14ac:dyDescent="0.25">
      <c r="A1180" t="str">
        <f t="shared" si="116"/>
        <v>Contrato 2</v>
      </c>
      <c r="B1180" t="str">
        <f t="shared" si="117"/>
        <v>Contrato 2435</v>
      </c>
      <c r="C1180">
        <v>1</v>
      </c>
      <c r="D1180">
        <v>2</v>
      </c>
      <c r="E1180">
        <f>IF(AND(A1180='Tela de entrada'!$R$12,'Tela de entrada'!$S$15=1),1,IF(AND(A1180='Tela de entrada'!$R$12,'Tela de entrada'!$S$15="",'Tela de entrada'!$O$15=2),1,IF(AND('Tela de entrada'!$R$12='Contrato Flexível Prioridade'!A1180,'Tela de entrada'!$S$15="",'Tela de entrada'!$O$15=""),2,IF(AND(A1180='Tela de entrada'!$N$12,'Tela de entrada'!$O$15=1),1,IF(AND('Tela de entrada'!$N$12='Contrato Flexível Prioridade'!A1180,'Tela de entrada'!$O$15=2),2,IF(AND('Tela de entrada'!$N$12='Contrato Flexível Prioridade'!A1180,'Tela de entrada'!$O$15="",'Tela de entrada'!$S$15&lt;&gt;1),1,IF(AND('Tela de entrada'!$N$12='Contrato Flexível Prioridade'!A1180,'Tela de entrada'!$S$15=""),1,2)))))))</f>
        <v>2</v>
      </c>
      <c r="F1180">
        <v>1</v>
      </c>
      <c r="G1180">
        <v>435</v>
      </c>
      <c r="H1180">
        <v>1</v>
      </c>
      <c r="I1180" s="1">
        <f>INDEX('Tela de entrada'!$C$20:$C$763,MATCH(G1180,'Tela de entrada'!$B$20:$B$763,0),1)</f>
        <v>11</v>
      </c>
      <c r="J1180">
        <v>0</v>
      </c>
      <c r="K1180">
        <f t="shared" si="118"/>
        <v>11</v>
      </c>
      <c r="L1180" s="1">
        <f>SUMIFS('Contrato Flexível Percentual'!$R$2:$R$745,'Contrato Flexível Percentual'!$C$2:$C$745,'Contrato Flexível Prioridade'!F1180,'Contrato Flexível Percentual'!$D$2:$D$745,'Contrato Flexível Prioridade'!G1180)+SUMIFS('Contrato Firme'!N$2:N$745,'Contrato Firme'!$C$2:$C$745,'Contrato Flexível Prioridade'!F1180,'Contrato Flexível Percentual'!$D$2:$D$745,'Contrato Flexível Prioridade'!G1180)+'Tela de entrada'!$O$13+'Tela de entrada'!$S$13</f>
        <v>7.0043472361672849</v>
      </c>
      <c r="M1180" s="1">
        <f t="shared" si="119"/>
        <v>3.9956527638327151</v>
      </c>
      <c r="N1180" s="1">
        <f>IF(D1180=1,'Tela de entrada'!$O$14-'Tela de entrada'!$O$13,'Tela de entrada'!$S$14-'Tela de entrada'!$S$13)</f>
        <v>10</v>
      </c>
      <c r="O1180" s="1">
        <f t="shared" si="120"/>
        <v>0</v>
      </c>
      <c r="P1180" s="1">
        <f t="shared" si="121"/>
        <v>0</v>
      </c>
      <c r="Q1180" s="1">
        <f>IF(D1180=1,'Tela de entrada'!$O$13+P1180,'Tela de entrada'!$S$13+P1180)</f>
        <v>0</v>
      </c>
    </row>
    <row r="1181" spans="1:17" x14ac:dyDescent="0.25">
      <c r="A1181" t="str">
        <f t="shared" si="116"/>
        <v>Contrato 2</v>
      </c>
      <c r="B1181" t="str">
        <f t="shared" si="117"/>
        <v>Contrato 2436</v>
      </c>
      <c r="C1181">
        <v>1</v>
      </c>
      <c r="D1181">
        <v>2</v>
      </c>
      <c r="E1181">
        <f>IF(AND(A1181='Tela de entrada'!$R$12,'Tela de entrada'!$S$15=1),1,IF(AND(A1181='Tela de entrada'!$R$12,'Tela de entrada'!$S$15="",'Tela de entrada'!$O$15=2),1,IF(AND('Tela de entrada'!$R$12='Contrato Flexível Prioridade'!A1181,'Tela de entrada'!$S$15="",'Tela de entrada'!$O$15=""),2,IF(AND(A1181='Tela de entrada'!$N$12,'Tela de entrada'!$O$15=1),1,IF(AND('Tela de entrada'!$N$12='Contrato Flexível Prioridade'!A1181,'Tela de entrada'!$O$15=2),2,IF(AND('Tela de entrada'!$N$12='Contrato Flexível Prioridade'!A1181,'Tela de entrada'!$O$15="",'Tela de entrada'!$S$15&lt;&gt;1),1,IF(AND('Tela de entrada'!$N$12='Contrato Flexível Prioridade'!A1181,'Tela de entrada'!$S$15=""),1,2)))))))</f>
        <v>2</v>
      </c>
      <c r="F1181">
        <v>1</v>
      </c>
      <c r="G1181">
        <v>436</v>
      </c>
      <c r="H1181">
        <v>1</v>
      </c>
      <c r="I1181" s="1">
        <f>INDEX('Tela de entrada'!$C$20:$C$763,MATCH(G1181,'Tela de entrada'!$B$20:$B$763,0),1)</f>
        <v>29</v>
      </c>
      <c r="J1181">
        <v>0</v>
      </c>
      <c r="K1181">
        <f t="shared" si="118"/>
        <v>29</v>
      </c>
      <c r="L1181" s="1">
        <f>SUMIFS('Contrato Flexível Percentual'!$R$2:$R$745,'Contrato Flexível Percentual'!$C$2:$C$745,'Contrato Flexível Prioridade'!F1181,'Contrato Flexível Percentual'!$D$2:$D$745,'Contrato Flexível Prioridade'!G1181)+SUMIFS('Contrato Firme'!N$2:N$745,'Contrato Firme'!$C$2:$C$745,'Contrato Flexível Prioridade'!F1181,'Contrato Flexível Percentual'!$D$2:$D$745,'Contrato Flexível Prioridade'!G1181)+'Tela de entrada'!$O$13+'Tela de entrada'!$S$13</f>
        <v>16.863064774361622</v>
      </c>
      <c r="M1181" s="1">
        <f t="shared" si="119"/>
        <v>12.136935225638378</v>
      </c>
      <c r="N1181" s="1">
        <f>IF(D1181=1,'Tela de entrada'!$O$14-'Tela de entrada'!$O$13,'Tela de entrada'!$S$14-'Tela de entrada'!$S$13)</f>
        <v>10</v>
      </c>
      <c r="O1181" s="1">
        <f t="shared" si="120"/>
        <v>0</v>
      </c>
      <c r="P1181" s="1">
        <f t="shared" si="121"/>
        <v>0</v>
      </c>
      <c r="Q1181" s="1">
        <f>IF(D1181=1,'Tela de entrada'!$O$13+P1181,'Tela de entrada'!$S$13+P1181)</f>
        <v>0</v>
      </c>
    </row>
    <row r="1182" spans="1:17" x14ac:dyDescent="0.25">
      <c r="A1182" t="str">
        <f t="shared" si="116"/>
        <v>Contrato 2</v>
      </c>
      <c r="B1182" t="str">
        <f t="shared" si="117"/>
        <v>Contrato 2437</v>
      </c>
      <c r="C1182">
        <v>1</v>
      </c>
      <c r="D1182">
        <v>2</v>
      </c>
      <c r="E1182">
        <f>IF(AND(A1182='Tela de entrada'!$R$12,'Tela de entrada'!$S$15=1),1,IF(AND(A1182='Tela de entrada'!$R$12,'Tela de entrada'!$S$15="",'Tela de entrada'!$O$15=2),1,IF(AND('Tela de entrada'!$R$12='Contrato Flexível Prioridade'!A1182,'Tela de entrada'!$S$15="",'Tela de entrada'!$O$15=""),2,IF(AND(A1182='Tela de entrada'!$N$12,'Tela de entrada'!$O$15=1),1,IF(AND('Tela de entrada'!$N$12='Contrato Flexível Prioridade'!A1182,'Tela de entrada'!$O$15=2),2,IF(AND('Tela de entrada'!$N$12='Contrato Flexível Prioridade'!A1182,'Tela de entrada'!$O$15="",'Tela de entrada'!$S$15&lt;&gt;1),1,IF(AND('Tela de entrada'!$N$12='Contrato Flexível Prioridade'!A1182,'Tela de entrada'!$S$15=""),1,2)))))))</f>
        <v>2</v>
      </c>
      <c r="F1182">
        <v>1</v>
      </c>
      <c r="G1182">
        <v>437</v>
      </c>
      <c r="H1182">
        <v>1</v>
      </c>
      <c r="I1182" s="1">
        <f>INDEX('Tela de entrada'!$C$20:$C$763,MATCH(G1182,'Tela de entrada'!$B$20:$B$763,0),1)</f>
        <v>35</v>
      </c>
      <c r="J1182">
        <v>0</v>
      </c>
      <c r="K1182">
        <f t="shared" si="118"/>
        <v>35</v>
      </c>
      <c r="L1182" s="1">
        <f>SUMIFS('Contrato Flexível Percentual'!$R$2:$R$745,'Contrato Flexível Percentual'!$C$2:$C$745,'Contrato Flexível Prioridade'!F1182,'Contrato Flexível Percentual'!$D$2:$D$745,'Contrato Flexível Prioridade'!G1182)+SUMIFS('Contrato Firme'!N$2:N$745,'Contrato Firme'!$C$2:$C$745,'Contrato Flexível Prioridade'!F1182,'Contrato Flexível Percentual'!$D$2:$D$745,'Contrato Flexível Prioridade'!G1182)+'Tela de entrada'!$O$13+'Tela de entrada'!$S$13</f>
        <v>20.149303953759738</v>
      </c>
      <c r="M1182" s="1">
        <f t="shared" si="119"/>
        <v>14.850696046240262</v>
      </c>
      <c r="N1182" s="1">
        <f>IF(D1182=1,'Tela de entrada'!$O$14-'Tela de entrada'!$O$13,'Tela de entrada'!$S$14-'Tela de entrada'!$S$13)</f>
        <v>10</v>
      </c>
      <c r="O1182" s="1">
        <f t="shared" si="120"/>
        <v>0</v>
      </c>
      <c r="P1182" s="1">
        <f t="shared" si="121"/>
        <v>0</v>
      </c>
      <c r="Q1182" s="1">
        <f>IF(D1182=1,'Tela de entrada'!$O$13+P1182,'Tela de entrada'!$S$13+P1182)</f>
        <v>0</v>
      </c>
    </row>
    <row r="1183" spans="1:17" x14ac:dyDescent="0.25">
      <c r="A1183" t="str">
        <f t="shared" si="116"/>
        <v>Contrato 2</v>
      </c>
      <c r="B1183" t="str">
        <f t="shared" si="117"/>
        <v>Contrato 2438</v>
      </c>
      <c r="C1183">
        <v>1</v>
      </c>
      <c r="D1183">
        <v>2</v>
      </c>
      <c r="E1183">
        <f>IF(AND(A1183='Tela de entrada'!$R$12,'Tela de entrada'!$S$15=1),1,IF(AND(A1183='Tela de entrada'!$R$12,'Tela de entrada'!$S$15="",'Tela de entrada'!$O$15=2),1,IF(AND('Tela de entrada'!$R$12='Contrato Flexível Prioridade'!A1183,'Tela de entrada'!$S$15="",'Tela de entrada'!$O$15=""),2,IF(AND(A1183='Tela de entrada'!$N$12,'Tela de entrada'!$O$15=1),1,IF(AND('Tela de entrada'!$N$12='Contrato Flexível Prioridade'!A1183,'Tela de entrada'!$O$15=2),2,IF(AND('Tela de entrada'!$N$12='Contrato Flexível Prioridade'!A1183,'Tela de entrada'!$O$15="",'Tela de entrada'!$S$15&lt;&gt;1),1,IF(AND('Tela de entrada'!$N$12='Contrato Flexível Prioridade'!A1183,'Tela de entrada'!$S$15=""),1,2)))))))</f>
        <v>2</v>
      </c>
      <c r="F1183">
        <v>1</v>
      </c>
      <c r="G1183">
        <v>438</v>
      </c>
      <c r="H1183">
        <v>1</v>
      </c>
      <c r="I1183" s="1">
        <f>INDEX('Tela de entrada'!$C$20:$C$763,MATCH(G1183,'Tela de entrada'!$B$20:$B$763,0),1)</f>
        <v>39</v>
      </c>
      <c r="J1183">
        <v>0</v>
      </c>
      <c r="K1183">
        <f t="shared" si="118"/>
        <v>39</v>
      </c>
      <c r="L1183" s="1">
        <f>SUMIFS('Contrato Flexível Percentual'!$R$2:$R$745,'Contrato Flexível Percentual'!$C$2:$C$745,'Contrato Flexível Prioridade'!F1183,'Contrato Flexível Percentual'!$D$2:$D$745,'Contrato Flexível Prioridade'!G1183)+SUMIFS('Contrato Firme'!N$2:N$745,'Contrato Firme'!$C$2:$C$745,'Contrato Flexível Prioridade'!F1183,'Contrato Flexível Percentual'!$D$2:$D$745,'Contrato Flexível Prioridade'!G1183)+'Tela de entrada'!$O$13+'Tela de entrada'!$S$13</f>
        <v>22.34013007335848</v>
      </c>
      <c r="M1183" s="1">
        <f t="shared" si="119"/>
        <v>16.65986992664152</v>
      </c>
      <c r="N1183" s="1">
        <f>IF(D1183=1,'Tela de entrada'!$O$14-'Tela de entrada'!$O$13,'Tela de entrada'!$S$14-'Tela de entrada'!$S$13)</f>
        <v>10</v>
      </c>
      <c r="O1183" s="1">
        <f t="shared" si="120"/>
        <v>1.6598699266415196</v>
      </c>
      <c r="P1183" s="1">
        <f t="shared" si="121"/>
        <v>1.6598699266415196</v>
      </c>
      <c r="Q1183" s="1">
        <f>IF(D1183=1,'Tela de entrada'!$O$13+P1183,'Tela de entrada'!$S$13+P1183)</f>
        <v>1.6598699266415196</v>
      </c>
    </row>
    <row r="1184" spans="1:17" x14ac:dyDescent="0.25">
      <c r="A1184" t="str">
        <f t="shared" si="116"/>
        <v>Contrato 2</v>
      </c>
      <c r="B1184" t="str">
        <f t="shared" si="117"/>
        <v>Contrato 2439</v>
      </c>
      <c r="C1184">
        <v>1</v>
      </c>
      <c r="D1184">
        <v>2</v>
      </c>
      <c r="E1184">
        <f>IF(AND(A1184='Tela de entrada'!$R$12,'Tela de entrada'!$S$15=1),1,IF(AND(A1184='Tela de entrada'!$R$12,'Tela de entrada'!$S$15="",'Tela de entrada'!$O$15=2),1,IF(AND('Tela de entrada'!$R$12='Contrato Flexível Prioridade'!A1184,'Tela de entrada'!$S$15="",'Tela de entrada'!$O$15=""),2,IF(AND(A1184='Tela de entrada'!$N$12,'Tela de entrada'!$O$15=1),1,IF(AND('Tela de entrada'!$N$12='Contrato Flexível Prioridade'!A1184,'Tela de entrada'!$O$15=2),2,IF(AND('Tela de entrada'!$N$12='Contrato Flexível Prioridade'!A1184,'Tela de entrada'!$O$15="",'Tela de entrada'!$S$15&lt;&gt;1),1,IF(AND('Tela de entrada'!$N$12='Contrato Flexível Prioridade'!A1184,'Tela de entrada'!$S$15=""),1,2)))))))</f>
        <v>2</v>
      </c>
      <c r="F1184">
        <v>1</v>
      </c>
      <c r="G1184">
        <v>439</v>
      </c>
      <c r="H1184">
        <v>1</v>
      </c>
      <c r="I1184" s="1">
        <f>INDEX('Tela de entrada'!$C$20:$C$763,MATCH(G1184,'Tela de entrada'!$B$20:$B$763,0),1)</f>
        <v>42</v>
      </c>
      <c r="J1184">
        <v>0</v>
      </c>
      <c r="K1184">
        <f t="shared" si="118"/>
        <v>42</v>
      </c>
      <c r="L1184" s="1">
        <f>SUMIFS('Contrato Flexível Percentual'!$R$2:$R$745,'Contrato Flexível Percentual'!$C$2:$C$745,'Contrato Flexível Prioridade'!F1184,'Contrato Flexível Percentual'!$D$2:$D$745,'Contrato Flexível Prioridade'!G1184)+SUMIFS('Contrato Firme'!N$2:N$745,'Contrato Firme'!$C$2:$C$745,'Contrato Flexível Prioridade'!F1184,'Contrato Flexível Percentual'!$D$2:$D$745,'Contrato Flexível Prioridade'!G1184)+'Tela de entrada'!$O$13+'Tela de entrada'!$S$13</f>
        <v>23.4</v>
      </c>
      <c r="M1184" s="1">
        <f t="shared" si="119"/>
        <v>18.600000000000001</v>
      </c>
      <c r="N1184" s="1">
        <f>IF(D1184=1,'Tela de entrada'!$O$14-'Tela de entrada'!$O$13,'Tela de entrada'!$S$14-'Tela de entrada'!$S$13)</f>
        <v>10</v>
      </c>
      <c r="O1184" s="1">
        <f t="shared" si="120"/>
        <v>3.6000000000000014</v>
      </c>
      <c r="P1184" s="1">
        <f t="shared" si="121"/>
        <v>3.6000000000000014</v>
      </c>
      <c r="Q1184" s="1">
        <f>IF(D1184=1,'Tela de entrada'!$O$13+P1184,'Tela de entrada'!$S$13+P1184)</f>
        <v>3.6000000000000014</v>
      </c>
    </row>
    <row r="1185" spans="1:17" x14ac:dyDescent="0.25">
      <c r="A1185" t="str">
        <f t="shared" si="116"/>
        <v>Contrato 2</v>
      </c>
      <c r="B1185" t="str">
        <f t="shared" si="117"/>
        <v>Contrato 2440</v>
      </c>
      <c r="C1185">
        <v>1</v>
      </c>
      <c r="D1185">
        <v>2</v>
      </c>
      <c r="E1185">
        <f>IF(AND(A1185='Tela de entrada'!$R$12,'Tela de entrada'!$S$15=1),1,IF(AND(A1185='Tela de entrada'!$R$12,'Tela de entrada'!$S$15="",'Tela de entrada'!$O$15=2),1,IF(AND('Tela de entrada'!$R$12='Contrato Flexível Prioridade'!A1185,'Tela de entrada'!$S$15="",'Tela de entrada'!$O$15=""),2,IF(AND(A1185='Tela de entrada'!$N$12,'Tela de entrada'!$O$15=1),1,IF(AND('Tela de entrada'!$N$12='Contrato Flexível Prioridade'!A1185,'Tela de entrada'!$O$15=2),2,IF(AND('Tela de entrada'!$N$12='Contrato Flexível Prioridade'!A1185,'Tela de entrada'!$O$15="",'Tela de entrada'!$S$15&lt;&gt;1),1,IF(AND('Tela de entrada'!$N$12='Contrato Flexível Prioridade'!A1185,'Tela de entrada'!$S$15=""),1,2)))))))</f>
        <v>2</v>
      </c>
      <c r="F1185">
        <v>1</v>
      </c>
      <c r="G1185">
        <v>440</v>
      </c>
      <c r="H1185">
        <v>1</v>
      </c>
      <c r="I1185" s="1">
        <f>INDEX('Tela de entrada'!$C$20:$C$763,MATCH(G1185,'Tela de entrada'!$B$20:$B$763,0),1)</f>
        <v>42</v>
      </c>
      <c r="J1185">
        <v>0</v>
      </c>
      <c r="K1185">
        <f t="shared" si="118"/>
        <v>42</v>
      </c>
      <c r="L1185" s="1">
        <f>SUMIFS('Contrato Flexível Percentual'!$R$2:$R$745,'Contrato Flexível Percentual'!$C$2:$C$745,'Contrato Flexível Prioridade'!F1185,'Contrato Flexível Percentual'!$D$2:$D$745,'Contrato Flexível Prioridade'!G1185)+SUMIFS('Contrato Firme'!N$2:N$745,'Contrato Firme'!$C$2:$C$745,'Contrato Flexível Prioridade'!F1185,'Contrato Flexível Percentual'!$D$2:$D$745,'Contrato Flexível Prioridade'!G1185)+'Tela de entrada'!$O$13+'Tela de entrada'!$S$13</f>
        <v>23.4</v>
      </c>
      <c r="M1185" s="1">
        <f t="shared" si="119"/>
        <v>18.600000000000001</v>
      </c>
      <c r="N1185" s="1">
        <f>IF(D1185=1,'Tela de entrada'!$O$14-'Tela de entrada'!$O$13,'Tela de entrada'!$S$14-'Tela de entrada'!$S$13)</f>
        <v>10</v>
      </c>
      <c r="O1185" s="1">
        <f t="shared" si="120"/>
        <v>3.6000000000000014</v>
      </c>
      <c r="P1185" s="1">
        <f t="shared" si="121"/>
        <v>3.6000000000000014</v>
      </c>
      <c r="Q1185" s="1">
        <f>IF(D1185=1,'Tela de entrada'!$O$13+P1185,'Tela de entrada'!$S$13+P1185)</f>
        <v>3.6000000000000014</v>
      </c>
    </row>
    <row r="1186" spans="1:17" x14ac:dyDescent="0.25">
      <c r="A1186" t="str">
        <f t="shared" si="116"/>
        <v>Contrato 2</v>
      </c>
      <c r="B1186" t="str">
        <f t="shared" si="117"/>
        <v>Contrato 2441</v>
      </c>
      <c r="C1186">
        <v>1</v>
      </c>
      <c r="D1186">
        <v>2</v>
      </c>
      <c r="E1186">
        <f>IF(AND(A1186='Tela de entrada'!$R$12,'Tela de entrada'!$S$15=1),1,IF(AND(A1186='Tela de entrada'!$R$12,'Tela de entrada'!$S$15="",'Tela de entrada'!$O$15=2),1,IF(AND('Tela de entrada'!$R$12='Contrato Flexível Prioridade'!A1186,'Tela de entrada'!$S$15="",'Tela de entrada'!$O$15=""),2,IF(AND(A1186='Tela de entrada'!$N$12,'Tela de entrada'!$O$15=1),1,IF(AND('Tela de entrada'!$N$12='Contrato Flexível Prioridade'!A1186,'Tela de entrada'!$O$15=2),2,IF(AND('Tela de entrada'!$N$12='Contrato Flexível Prioridade'!A1186,'Tela de entrada'!$O$15="",'Tela de entrada'!$S$15&lt;&gt;1),1,IF(AND('Tela de entrada'!$N$12='Contrato Flexível Prioridade'!A1186,'Tela de entrada'!$S$15=""),1,2)))))))</f>
        <v>2</v>
      </c>
      <c r="F1186">
        <v>1</v>
      </c>
      <c r="G1186">
        <v>441</v>
      </c>
      <c r="H1186">
        <v>1</v>
      </c>
      <c r="I1186" s="1">
        <f>INDEX('Tela de entrada'!$C$20:$C$763,MATCH(G1186,'Tela de entrada'!$B$20:$B$763,0),1)</f>
        <v>13</v>
      </c>
      <c r="J1186">
        <v>0</v>
      </c>
      <c r="K1186">
        <f t="shared" si="118"/>
        <v>13</v>
      </c>
      <c r="L1186" s="1">
        <f>SUMIFS('Contrato Flexível Percentual'!$R$2:$R$745,'Contrato Flexível Percentual'!$C$2:$C$745,'Contrato Flexível Prioridade'!F1186,'Contrato Flexível Percentual'!$D$2:$D$745,'Contrato Flexível Prioridade'!G1186)+SUMIFS('Contrato Firme'!N$2:N$745,'Contrato Firme'!$C$2:$C$745,'Contrato Flexível Prioridade'!F1186,'Contrato Flexível Percentual'!$D$2:$D$745,'Contrato Flexível Prioridade'!G1186)+'Tela de entrada'!$O$13+'Tela de entrada'!$S$13</f>
        <v>8.0997602959666555</v>
      </c>
      <c r="M1186" s="1">
        <f t="shared" si="119"/>
        <v>4.9002397040333445</v>
      </c>
      <c r="N1186" s="1">
        <f>IF(D1186=1,'Tela de entrada'!$O$14-'Tela de entrada'!$O$13,'Tela de entrada'!$S$14-'Tela de entrada'!$S$13)</f>
        <v>10</v>
      </c>
      <c r="O1186" s="1">
        <f t="shared" si="120"/>
        <v>0</v>
      </c>
      <c r="P1186" s="1">
        <f t="shared" si="121"/>
        <v>0</v>
      </c>
      <c r="Q1186" s="1">
        <f>IF(D1186=1,'Tela de entrada'!$O$13+P1186,'Tela de entrada'!$S$13+P1186)</f>
        <v>0</v>
      </c>
    </row>
    <row r="1187" spans="1:17" x14ac:dyDescent="0.25">
      <c r="A1187" t="str">
        <f t="shared" si="116"/>
        <v>Contrato 2</v>
      </c>
      <c r="B1187" t="str">
        <f t="shared" si="117"/>
        <v>Contrato 2442</v>
      </c>
      <c r="C1187">
        <v>1</v>
      </c>
      <c r="D1187">
        <v>2</v>
      </c>
      <c r="E1187">
        <f>IF(AND(A1187='Tela de entrada'!$R$12,'Tela de entrada'!$S$15=1),1,IF(AND(A1187='Tela de entrada'!$R$12,'Tela de entrada'!$S$15="",'Tela de entrada'!$O$15=2),1,IF(AND('Tela de entrada'!$R$12='Contrato Flexível Prioridade'!A1187,'Tela de entrada'!$S$15="",'Tela de entrada'!$O$15=""),2,IF(AND(A1187='Tela de entrada'!$N$12,'Tela de entrada'!$O$15=1),1,IF(AND('Tela de entrada'!$N$12='Contrato Flexível Prioridade'!A1187,'Tela de entrada'!$O$15=2),2,IF(AND('Tela de entrada'!$N$12='Contrato Flexível Prioridade'!A1187,'Tela de entrada'!$O$15="",'Tela de entrada'!$S$15&lt;&gt;1),1,IF(AND('Tela de entrada'!$N$12='Contrato Flexível Prioridade'!A1187,'Tela de entrada'!$S$15=""),1,2)))))))</f>
        <v>2</v>
      </c>
      <c r="F1187">
        <v>1</v>
      </c>
      <c r="G1187">
        <v>442</v>
      </c>
      <c r="H1187">
        <v>1</v>
      </c>
      <c r="I1187" s="1">
        <f>INDEX('Tela de entrada'!$C$20:$C$763,MATCH(G1187,'Tela de entrada'!$B$20:$B$763,0),1)</f>
        <v>35</v>
      </c>
      <c r="J1187">
        <v>0</v>
      </c>
      <c r="K1187">
        <f t="shared" si="118"/>
        <v>35</v>
      </c>
      <c r="L1187" s="1">
        <f>SUMIFS('Contrato Flexível Percentual'!$R$2:$R$745,'Contrato Flexível Percentual'!$C$2:$C$745,'Contrato Flexível Prioridade'!F1187,'Contrato Flexível Percentual'!$D$2:$D$745,'Contrato Flexível Prioridade'!G1187)+SUMIFS('Contrato Firme'!N$2:N$745,'Contrato Firme'!$C$2:$C$745,'Contrato Flexível Prioridade'!F1187,'Contrato Flexível Percentual'!$D$2:$D$745,'Contrato Flexível Prioridade'!G1187)+'Tela de entrada'!$O$13+'Tela de entrada'!$S$13</f>
        <v>20.149303953759738</v>
      </c>
      <c r="M1187" s="1">
        <f t="shared" si="119"/>
        <v>14.850696046240262</v>
      </c>
      <c r="N1187" s="1">
        <f>IF(D1187=1,'Tela de entrada'!$O$14-'Tela de entrada'!$O$13,'Tela de entrada'!$S$14-'Tela de entrada'!$S$13)</f>
        <v>10</v>
      </c>
      <c r="O1187" s="1">
        <f t="shared" si="120"/>
        <v>0</v>
      </c>
      <c r="P1187" s="1">
        <f t="shared" si="121"/>
        <v>0</v>
      </c>
      <c r="Q1187" s="1">
        <f>IF(D1187=1,'Tela de entrada'!$O$13+P1187,'Tela de entrada'!$S$13+P1187)</f>
        <v>0</v>
      </c>
    </row>
    <row r="1188" spans="1:17" x14ac:dyDescent="0.25">
      <c r="A1188" t="str">
        <f t="shared" si="116"/>
        <v>Contrato 2</v>
      </c>
      <c r="B1188" t="str">
        <f t="shared" si="117"/>
        <v>Contrato 2443</v>
      </c>
      <c r="C1188">
        <v>1</v>
      </c>
      <c r="D1188">
        <v>2</v>
      </c>
      <c r="E1188">
        <f>IF(AND(A1188='Tela de entrada'!$R$12,'Tela de entrada'!$S$15=1),1,IF(AND(A1188='Tela de entrada'!$R$12,'Tela de entrada'!$S$15="",'Tela de entrada'!$O$15=2),1,IF(AND('Tela de entrada'!$R$12='Contrato Flexível Prioridade'!A1188,'Tela de entrada'!$S$15="",'Tela de entrada'!$O$15=""),2,IF(AND(A1188='Tela de entrada'!$N$12,'Tela de entrada'!$O$15=1),1,IF(AND('Tela de entrada'!$N$12='Contrato Flexível Prioridade'!A1188,'Tela de entrada'!$O$15=2),2,IF(AND('Tela de entrada'!$N$12='Contrato Flexível Prioridade'!A1188,'Tela de entrada'!$O$15="",'Tela de entrada'!$S$15&lt;&gt;1),1,IF(AND('Tela de entrada'!$N$12='Contrato Flexível Prioridade'!A1188,'Tela de entrada'!$S$15=""),1,2)))))))</f>
        <v>2</v>
      </c>
      <c r="F1188">
        <v>1</v>
      </c>
      <c r="G1188">
        <v>443</v>
      </c>
      <c r="H1188">
        <v>1</v>
      </c>
      <c r="I1188" s="1">
        <f>INDEX('Tela de entrada'!$C$20:$C$763,MATCH(G1188,'Tela de entrada'!$B$20:$B$763,0),1)</f>
        <v>37</v>
      </c>
      <c r="J1188">
        <v>0</v>
      </c>
      <c r="K1188">
        <f t="shared" si="118"/>
        <v>37</v>
      </c>
      <c r="L1188" s="1">
        <f>SUMIFS('Contrato Flexível Percentual'!$R$2:$R$745,'Contrato Flexível Percentual'!$C$2:$C$745,'Contrato Flexível Prioridade'!F1188,'Contrato Flexível Percentual'!$D$2:$D$745,'Contrato Flexível Prioridade'!G1188)+SUMIFS('Contrato Firme'!N$2:N$745,'Contrato Firme'!$C$2:$C$745,'Contrato Flexível Prioridade'!F1188,'Contrato Flexível Percentual'!$D$2:$D$745,'Contrato Flexível Prioridade'!G1188)+'Tela de entrada'!$O$13+'Tela de entrada'!$S$13</f>
        <v>21.244717013559111</v>
      </c>
      <c r="M1188" s="1">
        <f t="shared" si="119"/>
        <v>15.755282986440889</v>
      </c>
      <c r="N1188" s="1">
        <f>IF(D1188=1,'Tela de entrada'!$O$14-'Tela de entrada'!$O$13,'Tela de entrada'!$S$14-'Tela de entrada'!$S$13)</f>
        <v>10</v>
      </c>
      <c r="O1188" s="1">
        <f t="shared" si="120"/>
        <v>0.7552829864408892</v>
      </c>
      <c r="P1188" s="1">
        <f t="shared" si="121"/>
        <v>0.7552829864408892</v>
      </c>
      <c r="Q1188" s="1">
        <f>IF(D1188=1,'Tela de entrada'!$O$13+P1188,'Tela de entrada'!$S$13+P1188)</f>
        <v>0.7552829864408892</v>
      </c>
    </row>
    <row r="1189" spans="1:17" x14ac:dyDescent="0.25">
      <c r="A1189" t="str">
        <f t="shared" si="116"/>
        <v>Contrato 2</v>
      </c>
      <c r="B1189" t="str">
        <f t="shared" si="117"/>
        <v>Contrato 2444</v>
      </c>
      <c r="C1189">
        <v>1</v>
      </c>
      <c r="D1189">
        <v>2</v>
      </c>
      <c r="E1189">
        <f>IF(AND(A1189='Tela de entrada'!$R$12,'Tela de entrada'!$S$15=1),1,IF(AND(A1189='Tela de entrada'!$R$12,'Tela de entrada'!$S$15="",'Tela de entrada'!$O$15=2),1,IF(AND('Tela de entrada'!$R$12='Contrato Flexível Prioridade'!A1189,'Tela de entrada'!$S$15="",'Tela de entrada'!$O$15=""),2,IF(AND(A1189='Tela de entrada'!$N$12,'Tela de entrada'!$O$15=1),1,IF(AND('Tela de entrada'!$N$12='Contrato Flexível Prioridade'!A1189,'Tela de entrada'!$O$15=2),2,IF(AND('Tela de entrada'!$N$12='Contrato Flexível Prioridade'!A1189,'Tela de entrada'!$O$15="",'Tela de entrada'!$S$15&lt;&gt;1),1,IF(AND('Tela de entrada'!$N$12='Contrato Flexível Prioridade'!A1189,'Tela de entrada'!$S$15=""),1,2)))))))</f>
        <v>2</v>
      </c>
      <c r="F1189">
        <v>1</v>
      </c>
      <c r="G1189">
        <v>444</v>
      </c>
      <c r="H1189">
        <v>1</v>
      </c>
      <c r="I1189" s="1">
        <f>INDEX('Tela de entrada'!$C$20:$C$763,MATCH(G1189,'Tela de entrada'!$B$20:$B$763,0),1)</f>
        <v>39</v>
      </c>
      <c r="J1189">
        <v>0</v>
      </c>
      <c r="K1189">
        <f t="shared" si="118"/>
        <v>39</v>
      </c>
      <c r="L1189" s="1">
        <f>SUMIFS('Contrato Flexível Percentual'!$R$2:$R$745,'Contrato Flexível Percentual'!$C$2:$C$745,'Contrato Flexível Prioridade'!F1189,'Contrato Flexível Percentual'!$D$2:$D$745,'Contrato Flexível Prioridade'!G1189)+SUMIFS('Contrato Firme'!N$2:N$745,'Contrato Firme'!$C$2:$C$745,'Contrato Flexível Prioridade'!F1189,'Contrato Flexível Percentual'!$D$2:$D$745,'Contrato Flexível Prioridade'!G1189)+'Tela de entrada'!$O$13+'Tela de entrada'!$S$13</f>
        <v>22.34013007335848</v>
      </c>
      <c r="M1189" s="1">
        <f t="shared" si="119"/>
        <v>16.65986992664152</v>
      </c>
      <c r="N1189" s="1">
        <f>IF(D1189=1,'Tela de entrada'!$O$14-'Tela de entrada'!$O$13,'Tela de entrada'!$S$14-'Tela de entrada'!$S$13)</f>
        <v>10</v>
      </c>
      <c r="O1189" s="1">
        <f t="shared" si="120"/>
        <v>1.6598699266415196</v>
      </c>
      <c r="P1189" s="1">
        <f t="shared" si="121"/>
        <v>1.6598699266415196</v>
      </c>
      <c r="Q1189" s="1">
        <f>IF(D1189=1,'Tela de entrada'!$O$13+P1189,'Tela de entrada'!$S$13+P1189)</f>
        <v>1.6598699266415196</v>
      </c>
    </row>
    <row r="1190" spans="1:17" x14ac:dyDescent="0.25">
      <c r="A1190" t="str">
        <f t="shared" si="116"/>
        <v>Contrato 2</v>
      </c>
      <c r="B1190" t="str">
        <f t="shared" si="117"/>
        <v>Contrato 2445</v>
      </c>
      <c r="C1190">
        <v>1</v>
      </c>
      <c r="D1190">
        <v>2</v>
      </c>
      <c r="E1190">
        <f>IF(AND(A1190='Tela de entrada'!$R$12,'Tela de entrada'!$S$15=1),1,IF(AND(A1190='Tela de entrada'!$R$12,'Tela de entrada'!$S$15="",'Tela de entrada'!$O$15=2),1,IF(AND('Tela de entrada'!$R$12='Contrato Flexível Prioridade'!A1190,'Tela de entrada'!$S$15="",'Tela de entrada'!$O$15=""),2,IF(AND(A1190='Tela de entrada'!$N$12,'Tela de entrada'!$O$15=1),1,IF(AND('Tela de entrada'!$N$12='Contrato Flexível Prioridade'!A1190,'Tela de entrada'!$O$15=2),2,IF(AND('Tela de entrada'!$N$12='Contrato Flexível Prioridade'!A1190,'Tela de entrada'!$O$15="",'Tela de entrada'!$S$15&lt;&gt;1),1,IF(AND('Tela de entrada'!$N$12='Contrato Flexível Prioridade'!A1190,'Tela de entrada'!$S$15=""),1,2)))))))</f>
        <v>2</v>
      </c>
      <c r="F1190">
        <v>1</v>
      </c>
      <c r="G1190">
        <v>445</v>
      </c>
      <c r="H1190">
        <v>1</v>
      </c>
      <c r="I1190" s="1">
        <f>INDEX('Tela de entrada'!$C$20:$C$763,MATCH(G1190,'Tela de entrada'!$B$20:$B$763,0),1)</f>
        <v>44</v>
      </c>
      <c r="J1190">
        <v>0</v>
      </c>
      <c r="K1190">
        <f t="shared" si="118"/>
        <v>44</v>
      </c>
      <c r="L1190" s="1">
        <f>SUMIFS('Contrato Flexível Percentual'!$R$2:$R$745,'Contrato Flexível Percentual'!$C$2:$C$745,'Contrato Flexível Prioridade'!F1190,'Contrato Flexível Percentual'!$D$2:$D$745,'Contrato Flexível Prioridade'!G1190)+SUMIFS('Contrato Firme'!N$2:N$745,'Contrato Firme'!$C$2:$C$745,'Contrato Flexível Prioridade'!F1190,'Contrato Flexível Percentual'!$D$2:$D$745,'Contrato Flexível Prioridade'!G1190)+'Tela de entrada'!$O$13+'Tela de entrada'!$S$13</f>
        <v>23.8</v>
      </c>
      <c r="M1190" s="1">
        <f t="shared" si="119"/>
        <v>20.2</v>
      </c>
      <c r="N1190" s="1">
        <f>IF(D1190=1,'Tela de entrada'!$O$14-'Tela de entrada'!$O$13,'Tela de entrada'!$S$14-'Tela de entrada'!$S$13)</f>
        <v>10</v>
      </c>
      <c r="O1190" s="1">
        <f t="shared" si="120"/>
        <v>5.1999999999999993</v>
      </c>
      <c r="P1190" s="1">
        <f t="shared" si="121"/>
        <v>5.1999999999999993</v>
      </c>
      <c r="Q1190" s="1">
        <f>IF(D1190=1,'Tela de entrada'!$O$13+P1190,'Tela de entrada'!$S$13+P1190)</f>
        <v>5.1999999999999993</v>
      </c>
    </row>
    <row r="1191" spans="1:17" x14ac:dyDescent="0.25">
      <c r="A1191" t="str">
        <f t="shared" si="116"/>
        <v>Contrato 2</v>
      </c>
      <c r="B1191" t="str">
        <f t="shared" si="117"/>
        <v>Contrato 2446</v>
      </c>
      <c r="C1191">
        <v>1</v>
      </c>
      <c r="D1191">
        <v>2</v>
      </c>
      <c r="E1191">
        <f>IF(AND(A1191='Tela de entrada'!$R$12,'Tela de entrada'!$S$15=1),1,IF(AND(A1191='Tela de entrada'!$R$12,'Tela de entrada'!$S$15="",'Tela de entrada'!$O$15=2),1,IF(AND('Tela de entrada'!$R$12='Contrato Flexível Prioridade'!A1191,'Tela de entrada'!$S$15="",'Tela de entrada'!$O$15=""),2,IF(AND(A1191='Tela de entrada'!$N$12,'Tela de entrada'!$O$15=1),1,IF(AND('Tela de entrada'!$N$12='Contrato Flexível Prioridade'!A1191,'Tela de entrada'!$O$15=2),2,IF(AND('Tela de entrada'!$N$12='Contrato Flexível Prioridade'!A1191,'Tela de entrada'!$O$15="",'Tela de entrada'!$S$15&lt;&gt;1),1,IF(AND('Tela de entrada'!$N$12='Contrato Flexível Prioridade'!A1191,'Tela de entrada'!$S$15=""),1,2)))))))</f>
        <v>2</v>
      </c>
      <c r="F1191">
        <v>1</v>
      </c>
      <c r="G1191">
        <v>446</v>
      </c>
      <c r="H1191">
        <v>1</v>
      </c>
      <c r="I1191" s="1">
        <f>INDEX('Tela de entrada'!$C$20:$C$763,MATCH(G1191,'Tela de entrada'!$B$20:$B$763,0),1)</f>
        <v>26</v>
      </c>
      <c r="J1191">
        <v>0</v>
      </c>
      <c r="K1191">
        <f t="shared" si="118"/>
        <v>26</v>
      </c>
      <c r="L1191" s="1">
        <f>SUMIFS('Contrato Flexível Percentual'!$R$2:$R$745,'Contrato Flexível Percentual'!$C$2:$C$745,'Contrato Flexível Prioridade'!F1191,'Contrato Flexível Percentual'!$D$2:$D$745,'Contrato Flexível Prioridade'!G1191)+SUMIFS('Contrato Firme'!N$2:N$745,'Contrato Firme'!$C$2:$C$745,'Contrato Flexível Prioridade'!F1191,'Contrato Flexível Percentual'!$D$2:$D$745,'Contrato Flexível Prioridade'!G1191)+'Tela de entrada'!$O$13+'Tela de entrada'!$S$13</f>
        <v>15.219945184662567</v>
      </c>
      <c r="M1191" s="1">
        <f t="shared" si="119"/>
        <v>10.780054815337433</v>
      </c>
      <c r="N1191" s="1">
        <f>IF(D1191=1,'Tela de entrada'!$O$14-'Tela de entrada'!$O$13,'Tela de entrada'!$S$14-'Tela de entrada'!$S$13)</f>
        <v>10</v>
      </c>
      <c r="O1191" s="1">
        <f t="shared" si="120"/>
        <v>0</v>
      </c>
      <c r="P1191" s="1">
        <f t="shared" si="121"/>
        <v>0</v>
      </c>
      <c r="Q1191" s="1">
        <f>IF(D1191=1,'Tela de entrada'!$O$13+P1191,'Tela de entrada'!$S$13+P1191)</f>
        <v>0</v>
      </c>
    </row>
    <row r="1192" spans="1:17" x14ac:dyDescent="0.25">
      <c r="A1192" t="str">
        <f t="shared" si="116"/>
        <v>Contrato 2</v>
      </c>
      <c r="B1192" t="str">
        <f t="shared" si="117"/>
        <v>Contrato 2447</v>
      </c>
      <c r="C1192">
        <v>1</v>
      </c>
      <c r="D1192">
        <v>2</v>
      </c>
      <c r="E1192">
        <f>IF(AND(A1192='Tela de entrada'!$R$12,'Tela de entrada'!$S$15=1),1,IF(AND(A1192='Tela de entrada'!$R$12,'Tela de entrada'!$S$15="",'Tela de entrada'!$O$15=2),1,IF(AND('Tela de entrada'!$R$12='Contrato Flexível Prioridade'!A1192,'Tela de entrada'!$S$15="",'Tela de entrada'!$O$15=""),2,IF(AND(A1192='Tela de entrada'!$N$12,'Tela de entrada'!$O$15=1),1,IF(AND('Tela de entrada'!$N$12='Contrato Flexível Prioridade'!A1192,'Tela de entrada'!$O$15=2),2,IF(AND('Tela de entrada'!$N$12='Contrato Flexível Prioridade'!A1192,'Tela de entrada'!$O$15="",'Tela de entrada'!$S$15&lt;&gt;1),1,IF(AND('Tela de entrada'!$N$12='Contrato Flexível Prioridade'!A1192,'Tela de entrada'!$S$15=""),1,2)))))))</f>
        <v>2</v>
      </c>
      <c r="F1192">
        <v>1</v>
      </c>
      <c r="G1192">
        <v>447</v>
      </c>
      <c r="H1192">
        <v>1</v>
      </c>
      <c r="I1192" s="1">
        <f>INDEX('Tela de entrada'!$C$20:$C$763,MATCH(G1192,'Tela de entrada'!$B$20:$B$763,0),1)</f>
        <v>35</v>
      </c>
      <c r="J1192">
        <v>0</v>
      </c>
      <c r="K1192">
        <f t="shared" si="118"/>
        <v>35</v>
      </c>
      <c r="L1192" s="1">
        <f>SUMIFS('Contrato Flexível Percentual'!$R$2:$R$745,'Contrato Flexível Percentual'!$C$2:$C$745,'Contrato Flexível Prioridade'!F1192,'Contrato Flexível Percentual'!$D$2:$D$745,'Contrato Flexível Prioridade'!G1192)+SUMIFS('Contrato Firme'!N$2:N$745,'Contrato Firme'!$C$2:$C$745,'Contrato Flexível Prioridade'!F1192,'Contrato Flexível Percentual'!$D$2:$D$745,'Contrato Flexível Prioridade'!G1192)+'Tela de entrada'!$O$13+'Tela de entrada'!$S$13</f>
        <v>20.149303953759738</v>
      </c>
      <c r="M1192" s="1">
        <f t="shared" si="119"/>
        <v>14.850696046240262</v>
      </c>
      <c r="N1192" s="1">
        <f>IF(D1192=1,'Tela de entrada'!$O$14-'Tela de entrada'!$O$13,'Tela de entrada'!$S$14-'Tela de entrada'!$S$13)</f>
        <v>10</v>
      </c>
      <c r="O1192" s="1">
        <f t="shared" si="120"/>
        <v>0</v>
      </c>
      <c r="P1192" s="1">
        <f t="shared" si="121"/>
        <v>0</v>
      </c>
      <c r="Q1192" s="1">
        <f>IF(D1192=1,'Tela de entrada'!$O$13+P1192,'Tela de entrada'!$S$13+P1192)</f>
        <v>0</v>
      </c>
    </row>
    <row r="1193" spans="1:17" x14ac:dyDescent="0.25">
      <c r="A1193" t="str">
        <f t="shared" si="116"/>
        <v>Contrato 2</v>
      </c>
      <c r="B1193" t="str">
        <f t="shared" si="117"/>
        <v>Contrato 2448</v>
      </c>
      <c r="C1193">
        <v>1</v>
      </c>
      <c r="D1193">
        <v>2</v>
      </c>
      <c r="E1193">
        <f>IF(AND(A1193='Tela de entrada'!$R$12,'Tela de entrada'!$S$15=1),1,IF(AND(A1193='Tela de entrada'!$R$12,'Tela de entrada'!$S$15="",'Tela de entrada'!$O$15=2),1,IF(AND('Tela de entrada'!$R$12='Contrato Flexível Prioridade'!A1193,'Tela de entrada'!$S$15="",'Tela de entrada'!$O$15=""),2,IF(AND(A1193='Tela de entrada'!$N$12,'Tela de entrada'!$O$15=1),1,IF(AND('Tela de entrada'!$N$12='Contrato Flexível Prioridade'!A1193,'Tela de entrada'!$O$15=2),2,IF(AND('Tela de entrada'!$N$12='Contrato Flexível Prioridade'!A1193,'Tela de entrada'!$O$15="",'Tela de entrada'!$S$15&lt;&gt;1),1,IF(AND('Tela de entrada'!$N$12='Contrato Flexível Prioridade'!A1193,'Tela de entrada'!$S$15=""),1,2)))))))</f>
        <v>2</v>
      </c>
      <c r="F1193">
        <v>1</v>
      </c>
      <c r="G1193">
        <v>448</v>
      </c>
      <c r="H1193">
        <v>1</v>
      </c>
      <c r="I1193" s="1">
        <f>INDEX('Tela de entrada'!$C$20:$C$763,MATCH(G1193,'Tela de entrada'!$B$20:$B$763,0),1)</f>
        <v>6</v>
      </c>
      <c r="J1193">
        <v>0</v>
      </c>
      <c r="K1193">
        <f t="shared" si="118"/>
        <v>6</v>
      </c>
      <c r="L1193" s="1">
        <f>SUMIFS('Contrato Flexível Percentual'!$R$2:$R$745,'Contrato Flexível Percentual'!$C$2:$C$745,'Contrato Flexível Prioridade'!F1193,'Contrato Flexível Percentual'!$D$2:$D$745,'Contrato Flexível Prioridade'!G1193)+SUMIFS('Contrato Firme'!N$2:N$745,'Contrato Firme'!$C$2:$C$745,'Contrato Flexível Prioridade'!F1193,'Contrato Flexível Percentual'!$D$2:$D$745,'Contrato Flexível Prioridade'!G1193)+'Tela de entrada'!$O$13+'Tela de entrada'!$S$13</f>
        <v>4.9836603258165946</v>
      </c>
      <c r="M1193" s="1">
        <f t="shared" si="119"/>
        <v>1.0163396741834054</v>
      </c>
      <c r="N1193" s="1">
        <f>IF(D1193=1,'Tela de entrada'!$O$14-'Tela de entrada'!$O$13,'Tela de entrada'!$S$14-'Tela de entrada'!$S$13)</f>
        <v>10</v>
      </c>
      <c r="O1193" s="1">
        <f t="shared" si="120"/>
        <v>0</v>
      </c>
      <c r="P1193" s="1">
        <f t="shared" si="121"/>
        <v>0</v>
      </c>
      <c r="Q1193" s="1">
        <f>IF(D1193=1,'Tela de entrada'!$O$13+P1193,'Tela de entrada'!$S$13+P1193)</f>
        <v>0</v>
      </c>
    </row>
    <row r="1194" spans="1:17" x14ac:dyDescent="0.25">
      <c r="A1194" t="str">
        <f t="shared" si="116"/>
        <v>Contrato 2</v>
      </c>
      <c r="B1194" t="str">
        <f t="shared" si="117"/>
        <v>Contrato 2449</v>
      </c>
      <c r="C1194">
        <v>1</v>
      </c>
      <c r="D1194">
        <v>2</v>
      </c>
      <c r="E1194">
        <f>IF(AND(A1194='Tela de entrada'!$R$12,'Tela de entrada'!$S$15=1),1,IF(AND(A1194='Tela de entrada'!$R$12,'Tela de entrada'!$S$15="",'Tela de entrada'!$O$15=2),1,IF(AND('Tela de entrada'!$R$12='Contrato Flexível Prioridade'!A1194,'Tela de entrada'!$S$15="",'Tela de entrada'!$O$15=""),2,IF(AND(A1194='Tela de entrada'!$N$12,'Tela de entrada'!$O$15=1),1,IF(AND('Tela de entrada'!$N$12='Contrato Flexível Prioridade'!A1194,'Tela de entrada'!$O$15=2),2,IF(AND('Tela de entrada'!$N$12='Contrato Flexível Prioridade'!A1194,'Tela de entrada'!$O$15="",'Tela de entrada'!$S$15&lt;&gt;1),1,IF(AND('Tela de entrada'!$N$12='Contrato Flexível Prioridade'!A1194,'Tela de entrada'!$S$15=""),1,2)))))))</f>
        <v>2</v>
      </c>
      <c r="F1194">
        <v>1</v>
      </c>
      <c r="G1194">
        <v>449</v>
      </c>
      <c r="H1194">
        <v>1</v>
      </c>
      <c r="I1194" s="1">
        <f>INDEX('Tela de entrada'!$C$20:$C$763,MATCH(G1194,'Tela de entrada'!$B$20:$B$763,0),1)</f>
        <v>7</v>
      </c>
      <c r="J1194">
        <v>0</v>
      </c>
      <c r="K1194">
        <f t="shared" si="118"/>
        <v>7</v>
      </c>
      <c r="L1194" s="1">
        <f>SUMIFS('Contrato Flexível Percentual'!$R$2:$R$745,'Contrato Flexível Percentual'!$C$2:$C$745,'Contrato Flexível Prioridade'!F1194,'Contrato Flexível Percentual'!$D$2:$D$745,'Contrato Flexível Prioridade'!G1194)+SUMIFS('Contrato Firme'!N$2:N$745,'Contrato Firme'!$C$2:$C$745,'Contrato Flexível Prioridade'!F1194,'Contrato Flexível Percentual'!$D$2:$D$745,'Contrato Flexível Prioridade'!G1194)+'Tela de entrada'!$O$13+'Tela de entrada'!$S$13</f>
        <v>5.1836603258165947</v>
      </c>
      <c r="M1194" s="1">
        <f t="shared" si="119"/>
        <v>1.8163396741834053</v>
      </c>
      <c r="N1194" s="1">
        <f>IF(D1194=1,'Tela de entrada'!$O$14-'Tela de entrada'!$O$13,'Tela de entrada'!$S$14-'Tela de entrada'!$S$13)</f>
        <v>10</v>
      </c>
      <c r="O1194" s="1">
        <f t="shared" si="120"/>
        <v>0</v>
      </c>
      <c r="P1194" s="1">
        <f t="shared" si="121"/>
        <v>0</v>
      </c>
      <c r="Q1194" s="1">
        <f>IF(D1194=1,'Tela de entrada'!$O$13+P1194,'Tela de entrada'!$S$13+P1194)</f>
        <v>0</v>
      </c>
    </row>
    <row r="1195" spans="1:17" x14ac:dyDescent="0.25">
      <c r="A1195" t="str">
        <f t="shared" si="116"/>
        <v>Contrato 2</v>
      </c>
      <c r="B1195" t="str">
        <f t="shared" si="117"/>
        <v>Contrato 2450</v>
      </c>
      <c r="C1195">
        <v>1</v>
      </c>
      <c r="D1195">
        <v>2</v>
      </c>
      <c r="E1195">
        <f>IF(AND(A1195='Tela de entrada'!$R$12,'Tela de entrada'!$S$15=1),1,IF(AND(A1195='Tela de entrada'!$R$12,'Tela de entrada'!$S$15="",'Tela de entrada'!$O$15=2),1,IF(AND('Tela de entrada'!$R$12='Contrato Flexível Prioridade'!A1195,'Tela de entrada'!$S$15="",'Tela de entrada'!$O$15=""),2,IF(AND(A1195='Tela de entrada'!$N$12,'Tela de entrada'!$O$15=1),1,IF(AND('Tela de entrada'!$N$12='Contrato Flexível Prioridade'!A1195,'Tela de entrada'!$O$15=2),2,IF(AND('Tela de entrada'!$N$12='Contrato Flexível Prioridade'!A1195,'Tela de entrada'!$O$15="",'Tela de entrada'!$S$15&lt;&gt;1),1,IF(AND('Tela de entrada'!$N$12='Contrato Flexível Prioridade'!A1195,'Tela de entrada'!$S$15=""),1,2)))))))</f>
        <v>2</v>
      </c>
      <c r="F1195">
        <v>1</v>
      </c>
      <c r="G1195">
        <v>450</v>
      </c>
      <c r="H1195">
        <v>1</v>
      </c>
      <c r="I1195" s="1">
        <f>INDEX('Tela de entrada'!$C$20:$C$763,MATCH(G1195,'Tela de entrada'!$B$20:$B$763,0),1)</f>
        <v>46</v>
      </c>
      <c r="J1195">
        <v>0</v>
      </c>
      <c r="K1195">
        <f t="shared" si="118"/>
        <v>46</v>
      </c>
      <c r="L1195" s="1">
        <f>SUMIFS('Contrato Flexível Percentual'!$R$2:$R$745,'Contrato Flexível Percentual'!$C$2:$C$745,'Contrato Flexível Prioridade'!F1195,'Contrato Flexível Percentual'!$D$2:$D$745,'Contrato Flexível Prioridade'!G1195)+SUMIFS('Contrato Firme'!N$2:N$745,'Contrato Firme'!$C$2:$C$745,'Contrato Flexível Prioridade'!F1195,'Contrato Flexível Percentual'!$D$2:$D$745,'Contrato Flexível Prioridade'!G1195)+'Tela de entrada'!$O$13+'Tela de entrada'!$S$13</f>
        <v>24.2</v>
      </c>
      <c r="M1195" s="1">
        <f t="shared" si="119"/>
        <v>21.8</v>
      </c>
      <c r="N1195" s="1">
        <f>IF(D1195=1,'Tela de entrada'!$O$14-'Tela de entrada'!$O$13,'Tela de entrada'!$S$14-'Tela de entrada'!$S$13)</f>
        <v>10</v>
      </c>
      <c r="O1195" s="1">
        <f t="shared" si="120"/>
        <v>6.8000000000000007</v>
      </c>
      <c r="P1195" s="1">
        <f t="shared" si="121"/>
        <v>6.8000000000000007</v>
      </c>
      <c r="Q1195" s="1">
        <f>IF(D1195=1,'Tela de entrada'!$O$13+P1195,'Tela de entrada'!$S$13+P1195)</f>
        <v>6.8000000000000007</v>
      </c>
    </row>
    <row r="1196" spans="1:17" x14ac:dyDescent="0.25">
      <c r="A1196" t="str">
        <f t="shared" si="116"/>
        <v>Contrato 2</v>
      </c>
      <c r="B1196" t="str">
        <f t="shared" si="117"/>
        <v>Contrato 2451</v>
      </c>
      <c r="C1196">
        <v>1</v>
      </c>
      <c r="D1196">
        <v>2</v>
      </c>
      <c r="E1196">
        <f>IF(AND(A1196='Tela de entrada'!$R$12,'Tela de entrada'!$S$15=1),1,IF(AND(A1196='Tela de entrada'!$R$12,'Tela de entrada'!$S$15="",'Tela de entrada'!$O$15=2),1,IF(AND('Tela de entrada'!$R$12='Contrato Flexível Prioridade'!A1196,'Tela de entrada'!$S$15="",'Tela de entrada'!$O$15=""),2,IF(AND(A1196='Tela de entrada'!$N$12,'Tela de entrada'!$O$15=1),1,IF(AND('Tela de entrada'!$N$12='Contrato Flexível Prioridade'!A1196,'Tela de entrada'!$O$15=2),2,IF(AND('Tela de entrada'!$N$12='Contrato Flexível Prioridade'!A1196,'Tela de entrada'!$O$15="",'Tela de entrada'!$S$15&lt;&gt;1),1,IF(AND('Tela de entrada'!$N$12='Contrato Flexível Prioridade'!A1196,'Tela de entrada'!$S$15=""),1,2)))))))</f>
        <v>2</v>
      </c>
      <c r="F1196">
        <v>1</v>
      </c>
      <c r="G1196">
        <v>451</v>
      </c>
      <c r="H1196">
        <v>1</v>
      </c>
      <c r="I1196" s="1">
        <f>INDEX('Tela de entrada'!$C$20:$C$763,MATCH(G1196,'Tela de entrada'!$B$20:$B$763,0),1)</f>
        <v>9</v>
      </c>
      <c r="J1196">
        <v>0</v>
      </c>
      <c r="K1196">
        <f t="shared" si="118"/>
        <v>9</v>
      </c>
      <c r="L1196" s="1">
        <f>SUMIFS('Contrato Flexível Percentual'!$R$2:$R$745,'Contrato Flexível Percentual'!$C$2:$C$745,'Contrato Flexível Prioridade'!F1196,'Contrato Flexível Percentual'!$D$2:$D$745,'Contrato Flexível Prioridade'!G1196)+SUMIFS('Contrato Firme'!N$2:N$745,'Contrato Firme'!$C$2:$C$745,'Contrato Flexível Prioridade'!F1196,'Contrato Flexível Percentual'!$D$2:$D$745,'Contrato Flexível Prioridade'!G1196)+'Tela de entrada'!$O$13+'Tela de entrada'!$S$13</f>
        <v>5.9089341763679135</v>
      </c>
      <c r="M1196" s="1">
        <f t="shared" si="119"/>
        <v>3.0910658236320865</v>
      </c>
      <c r="N1196" s="1">
        <f>IF(D1196=1,'Tela de entrada'!$O$14-'Tela de entrada'!$O$13,'Tela de entrada'!$S$14-'Tela de entrada'!$S$13)</f>
        <v>10</v>
      </c>
      <c r="O1196" s="1">
        <f t="shared" si="120"/>
        <v>0</v>
      </c>
      <c r="P1196" s="1">
        <f t="shared" si="121"/>
        <v>0</v>
      </c>
      <c r="Q1196" s="1">
        <f>IF(D1196=1,'Tela de entrada'!$O$13+P1196,'Tela de entrada'!$S$13+P1196)</f>
        <v>0</v>
      </c>
    </row>
    <row r="1197" spans="1:17" x14ac:dyDescent="0.25">
      <c r="A1197" t="str">
        <f t="shared" si="116"/>
        <v>Contrato 2</v>
      </c>
      <c r="B1197" t="str">
        <f t="shared" si="117"/>
        <v>Contrato 2452</v>
      </c>
      <c r="C1197">
        <v>1</v>
      </c>
      <c r="D1197">
        <v>2</v>
      </c>
      <c r="E1197">
        <f>IF(AND(A1197='Tela de entrada'!$R$12,'Tela de entrada'!$S$15=1),1,IF(AND(A1197='Tela de entrada'!$R$12,'Tela de entrada'!$S$15="",'Tela de entrada'!$O$15=2),1,IF(AND('Tela de entrada'!$R$12='Contrato Flexível Prioridade'!A1197,'Tela de entrada'!$S$15="",'Tela de entrada'!$O$15=""),2,IF(AND(A1197='Tela de entrada'!$N$12,'Tela de entrada'!$O$15=1),1,IF(AND('Tela de entrada'!$N$12='Contrato Flexível Prioridade'!A1197,'Tela de entrada'!$O$15=2),2,IF(AND('Tela de entrada'!$N$12='Contrato Flexível Prioridade'!A1197,'Tela de entrada'!$O$15="",'Tela de entrada'!$S$15&lt;&gt;1),1,IF(AND('Tela de entrada'!$N$12='Contrato Flexível Prioridade'!A1197,'Tela de entrada'!$S$15=""),1,2)))))))</f>
        <v>2</v>
      </c>
      <c r="F1197">
        <v>1</v>
      </c>
      <c r="G1197">
        <v>452</v>
      </c>
      <c r="H1197">
        <v>1</v>
      </c>
      <c r="I1197" s="1">
        <f>INDEX('Tela de entrada'!$C$20:$C$763,MATCH(G1197,'Tela de entrada'!$B$20:$B$763,0),1)</f>
        <v>8</v>
      </c>
      <c r="J1197">
        <v>0</v>
      </c>
      <c r="K1197">
        <f t="shared" si="118"/>
        <v>8</v>
      </c>
      <c r="L1197" s="1">
        <f>SUMIFS('Contrato Flexível Percentual'!$R$2:$R$745,'Contrato Flexível Percentual'!$C$2:$C$745,'Contrato Flexível Prioridade'!F1197,'Contrato Flexível Percentual'!$D$2:$D$745,'Contrato Flexível Prioridade'!G1197)+SUMIFS('Contrato Firme'!N$2:N$745,'Contrato Firme'!$C$2:$C$745,'Contrato Flexível Prioridade'!F1197,'Contrato Flexível Percentual'!$D$2:$D$745,'Contrato Flexível Prioridade'!G1197)+'Tela de entrada'!$O$13+'Tela de entrada'!$S$13</f>
        <v>5.3836603258165949</v>
      </c>
      <c r="M1197" s="1">
        <f t="shared" si="119"/>
        <v>2.6163396741834051</v>
      </c>
      <c r="N1197" s="1">
        <f>IF(D1197=1,'Tela de entrada'!$O$14-'Tela de entrada'!$O$13,'Tela de entrada'!$S$14-'Tela de entrada'!$S$13)</f>
        <v>10</v>
      </c>
      <c r="O1197" s="1">
        <f t="shared" si="120"/>
        <v>0</v>
      </c>
      <c r="P1197" s="1">
        <f t="shared" si="121"/>
        <v>0</v>
      </c>
      <c r="Q1197" s="1">
        <f>IF(D1197=1,'Tela de entrada'!$O$13+P1197,'Tela de entrada'!$S$13+P1197)</f>
        <v>0</v>
      </c>
    </row>
    <row r="1198" spans="1:17" x14ac:dyDescent="0.25">
      <c r="A1198" t="str">
        <f t="shared" si="116"/>
        <v>Contrato 2</v>
      </c>
      <c r="B1198" t="str">
        <f t="shared" si="117"/>
        <v>Contrato 2453</v>
      </c>
      <c r="C1198">
        <v>1</v>
      </c>
      <c r="D1198">
        <v>2</v>
      </c>
      <c r="E1198">
        <f>IF(AND(A1198='Tela de entrada'!$R$12,'Tela de entrada'!$S$15=1),1,IF(AND(A1198='Tela de entrada'!$R$12,'Tela de entrada'!$S$15="",'Tela de entrada'!$O$15=2),1,IF(AND('Tela de entrada'!$R$12='Contrato Flexível Prioridade'!A1198,'Tela de entrada'!$S$15="",'Tela de entrada'!$O$15=""),2,IF(AND(A1198='Tela de entrada'!$N$12,'Tela de entrada'!$O$15=1),1,IF(AND('Tela de entrada'!$N$12='Contrato Flexível Prioridade'!A1198,'Tela de entrada'!$O$15=2),2,IF(AND('Tela de entrada'!$N$12='Contrato Flexível Prioridade'!A1198,'Tela de entrada'!$O$15="",'Tela de entrada'!$S$15&lt;&gt;1),1,IF(AND('Tela de entrada'!$N$12='Contrato Flexível Prioridade'!A1198,'Tela de entrada'!$S$15=""),1,2)))))))</f>
        <v>2</v>
      </c>
      <c r="F1198">
        <v>1</v>
      </c>
      <c r="G1198">
        <v>453</v>
      </c>
      <c r="H1198">
        <v>1</v>
      </c>
      <c r="I1198" s="1">
        <f>INDEX('Tela de entrada'!$C$20:$C$763,MATCH(G1198,'Tela de entrada'!$B$20:$B$763,0),1)</f>
        <v>39</v>
      </c>
      <c r="J1198">
        <v>0</v>
      </c>
      <c r="K1198">
        <f t="shared" si="118"/>
        <v>39</v>
      </c>
      <c r="L1198" s="1">
        <f>SUMIFS('Contrato Flexível Percentual'!$R$2:$R$745,'Contrato Flexível Percentual'!$C$2:$C$745,'Contrato Flexível Prioridade'!F1198,'Contrato Flexível Percentual'!$D$2:$D$745,'Contrato Flexível Prioridade'!G1198)+SUMIFS('Contrato Firme'!N$2:N$745,'Contrato Firme'!$C$2:$C$745,'Contrato Flexível Prioridade'!F1198,'Contrato Flexível Percentual'!$D$2:$D$745,'Contrato Flexível Prioridade'!G1198)+'Tela de entrada'!$O$13+'Tela de entrada'!$S$13</f>
        <v>22.34013007335848</v>
      </c>
      <c r="M1198" s="1">
        <f t="shared" si="119"/>
        <v>16.65986992664152</v>
      </c>
      <c r="N1198" s="1">
        <f>IF(D1198=1,'Tela de entrada'!$O$14-'Tela de entrada'!$O$13,'Tela de entrada'!$S$14-'Tela de entrada'!$S$13)</f>
        <v>10</v>
      </c>
      <c r="O1198" s="1">
        <f t="shared" si="120"/>
        <v>1.6598699266415196</v>
      </c>
      <c r="P1198" s="1">
        <f t="shared" si="121"/>
        <v>1.6598699266415196</v>
      </c>
      <c r="Q1198" s="1">
        <f>IF(D1198=1,'Tela de entrada'!$O$13+P1198,'Tela de entrada'!$S$13+P1198)</f>
        <v>1.6598699266415196</v>
      </c>
    </row>
    <row r="1199" spans="1:17" x14ac:dyDescent="0.25">
      <c r="A1199" t="str">
        <f t="shared" si="116"/>
        <v>Contrato 2</v>
      </c>
      <c r="B1199" t="str">
        <f t="shared" si="117"/>
        <v>Contrato 2454</v>
      </c>
      <c r="C1199">
        <v>1</v>
      </c>
      <c r="D1199">
        <v>2</v>
      </c>
      <c r="E1199">
        <f>IF(AND(A1199='Tela de entrada'!$R$12,'Tela de entrada'!$S$15=1),1,IF(AND(A1199='Tela de entrada'!$R$12,'Tela de entrada'!$S$15="",'Tela de entrada'!$O$15=2),1,IF(AND('Tela de entrada'!$R$12='Contrato Flexível Prioridade'!A1199,'Tela de entrada'!$S$15="",'Tela de entrada'!$O$15=""),2,IF(AND(A1199='Tela de entrada'!$N$12,'Tela de entrada'!$O$15=1),1,IF(AND('Tela de entrada'!$N$12='Contrato Flexível Prioridade'!A1199,'Tela de entrada'!$O$15=2),2,IF(AND('Tela de entrada'!$N$12='Contrato Flexível Prioridade'!A1199,'Tela de entrada'!$O$15="",'Tela de entrada'!$S$15&lt;&gt;1),1,IF(AND('Tela de entrada'!$N$12='Contrato Flexível Prioridade'!A1199,'Tela de entrada'!$S$15=""),1,2)))))))</f>
        <v>2</v>
      </c>
      <c r="F1199">
        <v>1</v>
      </c>
      <c r="G1199">
        <v>454</v>
      </c>
      <c r="H1199">
        <v>1</v>
      </c>
      <c r="I1199" s="1">
        <f>INDEX('Tela de entrada'!$C$20:$C$763,MATCH(G1199,'Tela de entrada'!$B$20:$B$763,0),1)</f>
        <v>25</v>
      </c>
      <c r="J1199">
        <v>0</v>
      </c>
      <c r="K1199">
        <f t="shared" si="118"/>
        <v>25</v>
      </c>
      <c r="L1199" s="1">
        <f>SUMIFS('Contrato Flexível Percentual'!$R$2:$R$745,'Contrato Flexível Percentual'!$C$2:$C$745,'Contrato Flexível Prioridade'!F1199,'Contrato Flexível Percentual'!$D$2:$D$745,'Contrato Flexível Prioridade'!G1199)+SUMIFS('Contrato Firme'!N$2:N$745,'Contrato Firme'!$C$2:$C$745,'Contrato Flexível Prioridade'!F1199,'Contrato Flexível Percentual'!$D$2:$D$745,'Contrato Flexível Prioridade'!G1199)+'Tela de entrada'!$O$13+'Tela de entrada'!$S$13</f>
        <v>14.672238654762884</v>
      </c>
      <c r="M1199" s="1">
        <f t="shared" si="119"/>
        <v>10.327761345237116</v>
      </c>
      <c r="N1199" s="1">
        <f>IF(D1199=1,'Tela de entrada'!$O$14-'Tela de entrada'!$O$13,'Tela de entrada'!$S$14-'Tela de entrada'!$S$13)</f>
        <v>10</v>
      </c>
      <c r="O1199" s="1">
        <f t="shared" si="120"/>
        <v>0</v>
      </c>
      <c r="P1199" s="1">
        <f t="shared" si="121"/>
        <v>0</v>
      </c>
      <c r="Q1199" s="1">
        <f>IF(D1199=1,'Tela de entrada'!$O$13+P1199,'Tela de entrada'!$S$13+P1199)</f>
        <v>0</v>
      </c>
    </row>
    <row r="1200" spans="1:17" x14ac:dyDescent="0.25">
      <c r="A1200" t="str">
        <f t="shared" si="116"/>
        <v>Contrato 2</v>
      </c>
      <c r="B1200" t="str">
        <f t="shared" si="117"/>
        <v>Contrato 2455</v>
      </c>
      <c r="C1200">
        <v>1</v>
      </c>
      <c r="D1200">
        <v>2</v>
      </c>
      <c r="E1200">
        <f>IF(AND(A1200='Tela de entrada'!$R$12,'Tela de entrada'!$S$15=1),1,IF(AND(A1200='Tela de entrada'!$R$12,'Tela de entrada'!$S$15="",'Tela de entrada'!$O$15=2),1,IF(AND('Tela de entrada'!$R$12='Contrato Flexível Prioridade'!A1200,'Tela de entrada'!$S$15="",'Tela de entrada'!$O$15=""),2,IF(AND(A1200='Tela de entrada'!$N$12,'Tela de entrada'!$O$15=1),1,IF(AND('Tela de entrada'!$N$12='Contrato Flexível Prioridade'!A1200,'Tela de entrada'!$O$15=2),2,IF(AND('Tela de entrada'!$N$12='Contrato Flexível Prioridade'!A1200,'Tela de entrada'!$O$15="",'Tela de entrada'!$S$15&lt;&gt;1),1,IF(AND('Tela de entrada'!$N$12='Contrato Flexível Prioridade'!A1200,'Tela de entrada'!$S$15=""),1,2)))))))</f>
        <v>2</v>
      </c>
      <c r="F1200">
        <v>1</v>
      </c>
      <c r="G1200">
        <v>455</v>
      </c>
      <c r="H1200">
        <v>1</v>
      </c>
      <c r="I1200" s="1">
        <f>INDEX('Tela de entrada'!$C$20:$C$763,MATCH(G1200,'Tela de entrada'!$B$20:$B$763,0),1)</f>
        <v>7</v>
      </c>
      <c r="J1200">
        <v>0</v>
      </c>
      <c r="K1200">
        <f t="shared" si="118"/>
        <v>7</v>
      </c>
      <c r="L1200" s="1">
        <f>SUMIFS('Contrato Flexível Percentual'!$R$2:$R$745,'Contrato Flexível Percentual'!$C$2:$C$745,'Contrato Flexível Prioridade'!F1200,'Contrato Flexível Percentual'!$D$2:$D$745,'Contrato Flexível Prioridade'!G1200)+SUMIFS('Contrato Firme'!N$2:N$745,'Contrato Firme'!$C$2:$C$745,'Contrato Flexível Prioridade'!F1200,'Contrato Flexível Percentual'!$D$2:$D$745,'Contrato Flexível Prioridade'!G1200)+'Tela de entrada'!$O$13+'Tela de entrada'!$S$13</f>
        <v>5.1836603258165947</v>
      </c>
      <c r="M1200" s="1">
        <f t="shared" si="119"/>
        <v>1.8163396741834053</v>
      </c>
      <c r="N1200" s="1">
        <f>IF(D1200=1,'Tela de entrada'!$O$14-'Tela de entrada'!$O$13,'Tela de entrada'!$S$14-'Tela de entrada'!$S$13)</f>
        <v>10</v>
      </c>
      <c r="O1200" s="1">
        <f t="shared" si="120"/>
        <v>0</v>
      </c>
      <c r="P1200" s="1">
        <f t="shared" si="121"/>
        <v>0</v>
      </c>
      <c r="Q1200" s="1">
        <f>IF(D1200=1,'Tela de entrada'!$O$13+P1200,'Tela de entrada'!$S$13+P1200)</f>
        <v>0</v>
      </c>
    </row>
    <row r="1201" spans="1:17" x14ac:dyDescent="0.25">
      <c r="A1201" t="str">
        <f t="shared" si="116"/>
        <v>Contrato 2</v>
      </c>
      <c r="B1201" t="str">
        <f t="shared" si="117"/>
        <v>Contrato 2456</v>
      </c>
      <c r="C1201">
        <v>1</v>
      </c>
      <c r="D1201">
        <v>2</v>
      </c>
      <c r="E1201">
        <f>IF(AND(A1201='Tela de entrada'!$R$12,'Tela de entrada'!$S$15=1),1,IF(AND(A1201='Tela de entrada'!$R$12,'Tela de entrada'!$S$15="",'Tela de entrada'!$O$15=2),1,IF(AND('Tela de entrada'!$R$12='Contrato Flexível Prioridade'!A1201,'Tela de entrada'!$S$15="",'Tela de entrada'!$O$15=""),2,IF(AND(A1201='Tela de entrada'!$N$12,'Tela de entrada'!$O$15=1),1,IF(AND('Tela de entrada'!$N$12='Contrato Flexível Prioridade'!A1201,'Tela de entrada'!$O$15=2),2,IF(AND('Tela de entrada'!$N$12='Contrato Flexível Prioridade'!A1201,'Tela de entrada'!$O$15="",'Tela de entrada'!$S$15&lt;&gt;1),1,IF(AND('Tela de entrada'!$N$12='Contrato Flexível Prioridade'!A1201,'Tela de entrada'!$S$15=""),1,2)))))))</f>
        <v>2</v>
      </c>
      <c r="F1201">
        <v>1</v>
      </c>
      <c r="G1201">
        <v>456</v>
      </c>
      <c r="H1201">
        <v>1</v>
      </c>
      <c r="I1201" s="1">
        <f>INDEX('Tela de entrada'!$C$20:$C$763,MATCH(G1201,'Tela de entrada'!$B$20:$B$763,0),1)</f>
        <v>19</v>
      </c>
      <c r="J1201">
        <v>0</v>
      </c>
      <c r="K1201">
        <f t="shared" si="118"/>
        <v>19</v>
      </c>
      <c r="L1201" s="1">
        <f>SUMIFS('Contrato Flexível Percentual'!$R$2:$R$745,'Contrato Flexível Percentual'!$C$2:$C$745,'Contrato Flexível Prioridade'!F1201,'Contrato Flexível Percentual'!$D$2:$D$745,'Contrato Flexível Prioridade'!G1201)+SUMIFS('Contrato Firme'!N$2:N$745,'Contrato Firme'!$C$2:$C$745,'Contrato Flexível Prioridade'!F1201,'Contrato Flexível Percentual'!$D$2:$D$745,'Contrato Flexível Prioridade'!G1201)+'Tela de entrada'!$O$13+'Tela de entrada'!$S$13</f>
        <v>11.38599947536477</v>
      </c>
      <c r="M1201" s="1">
        <f t="shared" si="119"/>
        <v>7.6140005246352302</v>
      </c>
      <c r="N1201" s="1">
        <f>IF(D1201=1,'Tela de entrada'!$O$14-'Tela de entrada'!$O$13,'Tela de entrada'!$S$14-'Tela de entrada'!$S$13)</f>
        <v>10</v>
      </c>
      <c r="O1201" s="1">
        <f t="shared" si="120"/>
        <v>0</v>
      </c>
      <c r="P1201" s="1">
        <f t="shared" si="121"/>
        <v>0</v>
      </c>
      <c r="Q1201" s="1">
        <f>IF(D1201=1,'Tela de entrada'!$O$13+P1201,'Tela de entrada'!$S$13+P1201)</f>
        <v>0</v>
      </c>
    </row>
    <row r="1202" spans="1:17" x14ac:dyDescent="0.25">
      <c r="A1202" t="str">
        <f t="shared" si="116"/>
        <v>Contrato 2</v>
      </c>
      <c r="B1202" t="str">
        <f t="shared" si="117"/>
        <v>Contrato 2457</v>
      </c>
      <c r="C1202">
        <v>1</v>
      </c>
      <c r="D1202">
        <v>2</v>
      </c>
      <c r="E1202">
        <f>IF(AND(A1202='Tela de entrada'!$R$12,'Tela de entrada'!$S$15=1),1,IF(AND(A1202='Tela de entrada'!$R$12,'Tela de entrada'!$S$15="",'Tela de entrada'!$O$15=2),1,IF(AND('Tela de entrada'!$R$12='Contrato Flexível Prioridade'!A1202,'Tela de entrada'!$S$15="",'Tela de entrada'!$O$15=""),2,IF(AND(A1202='Tela de entrada'!$N$12,'Tela de entrada'!$O$15=1),1,IF(AND('Tela de entrada'!$N$12='Contrato Flexível Prioridade'!A1202,'Tela de entrada'!$O$15=2),2,IF(AND('Tela de entrada'!$N$12='Contrato Flexível Prioridade'!A1202,'Tela de entrada'!$O$15="",'Tela de entrada'!$S$15&lt;&gt;1),1,IF(AND('Tela de entrada'!$N$12='Contrato Flexível Prioridade'!A1202,'Tela de entrada'!$S$15=""),1,2)))))))</f>
        <v>2</v>
      </c>
      <c r="F1202">
        <v>1</v>
      </c>
      <c r="G1202">
        <v>457</v>
      </c>
      <c r="H1202">
        <v>1</v>
      </c>
      <c r="I1202" s="1">
        <f>INDEX('Tela de entrada'!$C$20:$C$763,MATCH(G1202,'Tela de entrada'!$B$20:$B$763,0),1)</f>
        <v>14</v>
      </c>
      <c r="J1202">
        <v>0</v>
      </c>
      <c r="K1202">
        <f t="shared" si="118"/>
        <v>14</v>
      </c>
      <c r="L1202" s="1">
        <f>SUMIFS('Contrato Flexível Percentual'!$R$2:$R$745,'Contrato Flexível Percentual'!$C$2:$C$745,'Contrato Flexível Prioridade'!F1202,'Contrato Flexível Percentual'!$D$2:$D$745,'Contrato Flexível Prioridade'!G1202)+SUMIFS('Contrato Firme'!N$2:N$745,'Contrato Firme'!$C$2:$C$745,'Contrato Flexível Prioridade'!F1202,'Contrato Flexível Percentual'!$D$2:$D$745,'Contrato Flexível Prioridade'!G1202)+'Tela de entrada'!$O$13+'Tela de entrada'!$S$13</f>
        <v>8.6474668258663421</v>
      </c>
      <c r="M1202" s="1">
        <f t="shared" si="119"/>
        <v>5.3525331741336579</v>
      </c>
      <c r="N1202" s="1">
        <f>IF(D1202=1,'Tela de entrada'!$O$14-'Tela de entrada'!$O$13,'Tela de entrada'!$S$14-'Tela de entrada'!$S$13)</f>
        <v>10</v>
      </c>
      <c r="O1202" s="1">
        <f t="shared" si="120"/>
        <v>0</v>
      </c>
      <c r="P1202" s="1">
        <f t="shared" si="121"/>
        <v>0</v>
      </c>
      <c r="Q1202" s="1">
        <f>IF(D1202=1,'Tela de entrada'!$O$13+P1202,'Tela de entrada'!$S$13+P1202)</f>
        <v>0</v>
      </c>
    </row>
    <row r="1203" spans="1:17" x14ac:dyDescent="0.25">
      <c r="A1203" t="str">
        <f t="shared" si="116"/>
        <v>Contrato 2</v>
      </c>
      <c r="B1203" t="str">
        <f t="shared" si="117"/>
        <v>Contrato 2458</v>
      </c>
      <c r="C1203">
        <v>1</v>
      </c>
      <c r="D1203">
        <v>2</v>
      </c>
      <c r="E1203">
        <f>IF(AND(A1203='Tela de entrada'!$R$12,'Tela de entrada'!$S$15=1),1,IF(AND(A1203='Tela de entrada'!$R$12,'Tela de entrada'!$S$15="",'Tela de entrada'!$O$15=2),1,IF(AND('Tela de entrada'!$R$12='Contrato Flexível Prioridade'!A1203,'Tela de entrada'!$S$15="",'Tela de entrada'!$O$15=""),2,IF(AND(A1203='Tela de entrada'!$N$12,'Tela de entrada'!$O$15=1),1,IF(AND('Tela de entrada'!$N$12='Contrato Flexível Prioridade'!A1203,'Tela de entrada'!$O$15=2),2,IF(AND('Tela de entrada'!$N$12='Contrato Flexível Prioridade'!A1203,'Tela de entrada'!$O$15="",'Tela de entrada'!$S$15&lt;&gt;1),1,IF(AND('Tela de entrada'!$N$12='Contrato Flexível Prioridade'!A1203,'Tela de entrada'!$S$15=""),1,2)))))))</f>
        <v>2</v>
      </c>
      <c r="F1203">
        <v>1</v>
      </c>
      <c r="G1203">
        <v>458</v>
      </c>
      <c r="H1203">
        <v>1</v>
      </c>
      <c r="I1203" s="1">
        <f>INDEX('Tela de entrada'!$C$20:$C$763,MATCH(G1203,'Tela de entrada'!$B$20:$B$763,0),1)</f>
        <v>39</v>
      </c>
      <c r="J1203">
        <v>0</v>
      </c>
      <c r="K1203">
        <f t="shared" si="118"/>
        <v>39</v>
      </c>
      <c r="L1203" s="1">
        <f>SUMIFS('Contrato Flexível Percentual'!$R$2:$R$745,'Contrato Flexível Percentual'!$C$2:$C$745,'Contrato Flexível Prioridade'!F1203,'Contrato Flexível Percentual'!$D$2:$D$745,'Contrato Flexível Prioridade'!G1203)+SUMIFS('Contrato Firme'!N$2:N$745,'Contrato Firme'!$C$2:$C$745,'Contrato Flexível Prioridade'!F1203,'Contrato Flexível Percentual'!$D$2:$D$745,'Contrato Flexível Prioridade'!G1203)+'Tela de entrada'!$O$13+'Tela de entrada'!$S$13</f>
        <v>22.34013007335848</v>
      </c>
      <c r="M1203" s="1">
        <f t="shared" si="119"/>
        <v>16.65986992664152</v>
      </c>
      <c r="N1203" s="1">
        <f>IF(D1203=1,'Tela de entrada'!$O$14-'Tela de entrada'!$O$13,'Tela de entrada'!$S$14-'Tela de entrada'!$S$13)</f>
        <v>10</v>
      </c>
      <c r="O1203" s="1">
        <f t="shared" si="120"/>
        <v>1.6598699266415196</v>
      </c>
      <c r="P1203" s="1">
        <f t="shared" si="121"/>
        <v>1.6598699266415196</v>
      </c>
      <c r="Q1203" s="1">
        <f>IF(D1203=1,'Tela de entrada'!$O$13+P1203,'Tela de entrada'!$S$13+P1203)</f>
        <v>1.6598699266415196</v>
      </c>
    </row>
    <row r="1204" spans="1:17" x14ac:dyDescent="0.25">
      <c r="A1204" t="str">
        <f t="shared" si="116"/>
        <v>Contrato 2</v>
      </c>
      <c r="B1204" t="str">
        <f t="shared" si="117"/>
        <v>Contrato 2459</v>
      </c>
      <c r="C1204">
        <v>1</v>
      </c>
      <c r="D1204">
        <v>2</v>
      </c>
      <c r="E1204">
        <f>IF(AND(A1204='Tela de entrada'!$R$12,'Tela de entrada'!$S$15=1),1,IF(AND(A1204='Tela de entrada'!$R$12,'Tela de entrada'!$S$15="",'Tela de entrada'!$O$15=2),1,IF(AND('Tela de entrada'!$R$12='Contrato Flexível Prioridade'!A1204,'Tela de entrada'!$S$15="",'Tela de entrada'!$O$15=""),2,IF(AND(A1204='Tela de entrada'!$N$12,'Tela de entrada'!$O$15=1),1,IF(AND('Tela de entrada'!$N$12='Contrato Flexível Prioridade'!A1204,'Tela de entrada'!$O$15=2),2,IF(AND('Tela de entrada'!$N$12='Contrato Flexível Prioridade'!A1204,'Tela de entrada'!$O$15="",'Tela de entrada'!$S$15&lt;&gt;1),1,IF(AND('Tela de entrada'!$N$12='Contrato Flexível Prioridade'!A1204,'Tela de entrada'!$S$15=""),1,2)))))))</f>
        <v>2</v>
      </c>
      <c r="F1204">
        <v>1</v>
      </c>
      <c r="G1204">
        <v>459</v>
      </c>
      <c r="H1204">
        <v>1</v>
      </c>
      <c r="I1204" s="1">
        <f>INDEX('Tela de entrada'!$C$20:$C$763,MATCH(G1204,'Tela de entrada'!$B$20:$B$763,0),1)</f>
        <v>37</v>
      </c>
      <c r="J1204">
        <v>0</v>
      </c>
      <c r="K1204">
        <f t="shared" si="118"/>
        <v>37</v>
      </c>
      <c r="L1204" s="1">
        <f>SUMIFS('Contrato Flexível Percentual'!$R$2:$R$745,'Contrato Flexível Percentual'!$C$2:$C$745,'Contrato Flexível Prioridade'!F1204,'Contrato Flexível Percentual'!$D$2:$D$745,'Contrato Flexível Prioridade'!G1204)+SUMIFS('Contrato Firme'!N$2:N$745,'Contrato Firme'!$C$2:$C$745,'Contrato Flexível Prioridade'!F1204,'Contrato Flexível Percentual'!$D$2:$D$745,'Contrato Flexível Prioridade'!G1204)+'Tela de entrada'!$O$13+'Tela de entrada'!$S$13</f>
        <v>21.244717013559111</v>
      </c>
      <c r="M1204" s="1">
        <f t="shared" si="119"/>
        <v>15.755282986440889</v>
      </c>
      <c r="N1204" s="1">
        <f>IF(D1204=1,'Tela de entrada'!$O$14-'Tela de entrada'!$O$13,'Tela de entrada'!$S$14-'Tela de entrada'!$S$13)</f>
        <v>10</v>
      </c>
      <c r="O1204" s="1">
        <f t="shared" si="120"/>
        <v>0.7552829864408892</v>
      </c>
      <c r="P1204" s="1">
        <f t="shared" si="121"/>
        <v>0.7552829864408892</v>
      </c>
      <c r="Q1204" s="1">
        <f>IF(D1204=1,'Tela de entrada'!$O$13+P1204,'Tela de entrada'!$S$13+P1204)</f>
        <v>0.7552829864408892</v>
      </c>
    </row>
    <row r="1205" spans="1:17" x14ac:dyDescent="0.25">
      <c r="A1205" t="str">
        <f t="shared" si="116"/>
        <v>Contrato 2</v>
      </c>
      <c r="B1205" t="str">
        <f t="shared" si="117"/>
        <v>Contrato 2460</v>
      </c>
      <c r="C1205">
        <v>1</v>
      </c>
      <c r="D1205">
        <v>2</v>
      </c>
      <c r="E1205">
        <f>IF(AND(A1205='Tela de entrada'!$R$12,'Tela de entrada'!$S$15=1),1,IF(AND(A1205='Tela de entrada'!$R$12,'Tela de entrada'!$S$15="",'Tela de entrada'!$O$15=2),1,IF(AND('Tela de entrada'!$R$12='Contrato Flexível Prioridade'!A1205,'Tela de entrada'!$S$15="",'Tela de entrada'!$O$15=""),2,IF(AND(A1205='Tela de entrada'!$N$12,'Tela de entrada'!$O$15=1),1,IF(AND('Tela de entrada'!$N$12='Contrato Flexível Prioridade'!A1205,'Tela de entrada'!$O$15=2),2,IF(AND('Tela de entrada'!$N$12='Contrato Flexível Prioridade'!A1205,'Tela de entrada'!$O$15="",'Tela de entrada'!$S$15&lt;&gt;1),1,IF(AND('Tela de entrada'!$N$12='Contrato Flexível Prioridade'!A1205,'Tela de entrada'!$S$15=""),1,2)))))))</f>
        <v>2</v>
      </c>
      <c r="F1205">
        <v>1</v>
      </c>
      <c r="G1205">
        <v>460</v>
      </c>
      <c r="H1205">
        <v>1</v>
      </c>
      <c r="I1205" s="1">
        <f>INDEX('Tela de entrada'!$C$20:$C$763,MATCH(G1205,'Tela de entrada'!$B$20:$B$763,0),1)</f>
        <v>11</v>
      </c>
      <c r="J1205">
        <v>0</v>
      </c>
      <c r="K1205">
        <f t="shared" si="118"/>
        <v>11</v>
      </c>
      <c r="L1205" s="1">
        <f>SUMIFS('Contrato Flexível Percentual'!$R$2:$R$745,'Contrato Flexível Percentual'!$C$2:$C$745,'Contrato Flexível Prioridade'!F1205,'Contrato Flexível Percentual'!$D$2:$D$745,'Contrato Flexível Prioridade'!G1205)+SUMIFS('Contrato Firme'!N$2:N$745,'Contrato Firme'!$C$2:$C$745,'Contrato Flexível Prioridade'!F1205,'Contrato Flexível Percentual'!$D$2:$D$745,'Contrato Flexível Prioridade'!G1205)+'Tela de entrada'!$O$13+'Tela de entrada'!$S$13</f>
        <v>7.0043472361672849</v>
      </c>
      <c r="M1205" s="1">
        <f t="shared" si="119"/>
        <v>3.9956527638327151</v>
      </c>
      <c r="N1205" s="1">
        <f>IF(D1205=1,'Tela de entrada'!$O$14-'Tela de entrada'!$O$13,'Tela de entrada'!$S$14-'Tela de entrada'!$S$13)</f>
        <v>10</v>
      </c>
      <c r="O1205" s="1">
        <f t="shared" si="120"/>
        <v>0</v>
      </c>
      <c r="P1205" s="1">
        <f t="shared" si="121"/>
        <v>0</v>
      </c>
      <c r="Q1205" s="1">
        <f>IF(D1205=1,'Tela de entrada'!$O$13+P1205,'Tela de entrada'!$S$13+P1205)</f>
        <v>0</v>
      </c>
    </row>
    <row r="1206" spans="1:17" x14ac:dyDescent="0.25">
      <c r="A1206" t="str">
        <f t="shared" si="116"/>
        <v>Contrato 2</v>
      </c>
      <c r="B1206" t="str">
        <f t="shared" si="117"/>
        <v>Contrato 2461</v>
      </c>
      <c r="C1206">
        <v>1</v>
      </c>
      <c r="D1206">
        <v>2</v>
      </c>
      <c r="E1206">
        <f>IF(AND(A1206='Tela de entrada'!$R$12,'Tela de entrada'!$S$15=1),1,IF(AND(A1206='Tela de entrada'!$R$12,'Tela de entrada'!$S$15="",'Tela de entrada'!$O$15=2),1,IF(AND('Tela de entrada'!$R$12='Contrato Flexível Prioridade'!A1206,'Tela de entrada'!$S$15="",'Tela de entrada'!$O$15=""),2,IF(AND(A1206='Tela de entrada'!$N$12,'Tela de entrada'!$O$15=1),1,IF(AND('Tela de entrada'!$N$12='Contrato Flexível Prioridade'!A1206,'Tela de entrada'!$O$15=2),2,IF(AND('Tela de entrada'!$N$12='Contrato Flexível Prioridade'!A1206,'Tela de entrada'!$O$15="",'Tela de entrada'!$S$15&lt;&gt;1),1,IF(AND('Tela de entrada'!$N$12='Contrato Flexível Prioridade'!A1206,'Tela de entrada'!$S$15=""),1,2)))))))</f>
        <v>2</v>
      </c>
      <c r="F1206">
        <v>1</v>
      </c>
      <c r="G1206">
        <v>461</v>
      </c>
      <c r="H1206">
        <v>1</v>
      </c>
      <c r="I1206" s="1">
        <f>INDEX('Tela de entrada'!$C$20:$C$763,MATCH(G1206,'Tela de entrada'!$B$20:$B$763,0),1)</f>
        <v>21</v>
      </c>
      <c r="J1206">
        <v>0</v>
      </c>
      <c r="K1206">
        <f t="shared" si="118"/>
        <v>21</v>
      </c>
      <c r="L1206" s="1">
        <f>SUMIFS('Contrato Flexível Percentual'!$R$2:$R$745,'Contrato Flexível Percentual'!$C$2:$C$745,'Contrato Flexível Prioridade'!F1206,'Contrato Flexível Percentual'!$D$2:$D$745,'Contrato Flexível Prioridade'!G1206)+SUMIFS('Contrato Firme'!N$2:N$745,'Contrato Firme'!$C$2:$C$745,'Contrato Flexível Prioridade'!F1206,'Contrato Flexível Percentual'!$D$2:$D$745,'Contrato Flexível Prioridade'!G1206)+'Tela de entrada'!$O$13+'Tela de entrada'!$S$13</f>
        <v>12.481412535164139</v>
      </c>
      <c r="M1206" s="1">
        <f t="shared" si="119"/>
        <v>8.5185874648358606</v>
      </c>
      <c r="N1206" s="1">
        <f>IF(D1206=1,'Tela de entrada'!$O$14-'Tela de entrada'!$O$13,'Tela de entrada'!$S$14-'Tela de entrada'!$S$13)</f>
        <v>10</v>
      </c>
      <c r="O1206" s="1">
        <f t="shared" si="120"/>
        <v>0</v>
      </c>
      <c r="P1206" s="1">
        <f t="shared" si="121"/>
        <v>0</v>
      </c>
      <c r="Q1206" s="1">
        <f>IF(D1206=1,'Tela de entrada'!$O$13+P1206,'Tela de entrada'!$S$13+P1206)</f>
        <v>0</v>
      </c>
    </row>
    <row r="1207" spans="1:17" x14ac:dyDescent="0.25">
      <c r="A1207" t="str">
        <f t="shared" si="116"/>
        <v>Contrato 2</v>
      </c>
      <c r="B1207" t="str">
        <f t="shared" si="117"/>
        <v>Contrato 2462</v>
      </c>
      <c r="C1207">
        <v>1</v>
      </c>
      <c r="D1207">
        <v>2</v>
      </c>
      <c r="E1207">
        <f>IF(AND(A1207='Tela de entrada'!$R$12,'Tela de entrada'!$S$15=1),1,IF(AND(A1207='Tela de entrada'!$R$12,'Tela de entrada'!$S$15="",'Tela de entrada'!$O$15=2),1,IF(AND('Tela de entrada'!$R$12='Contrato Flexível Prioridade'!A1207,'Tela de entrada'!$S$15="",'Tela de entrada'!$O$15=""),2,IF(AND(A1207='Tela de entrada'!$N$12,'Tela de entrada'!$O$15=1),1,IF(AND('Tela de entrada'!$N$12='Contrato Flexível Prioridade'!A1207,'Tela de entrada'!$O$15=2),2,IF(AND('Tela de entrada'!$N$12='Contrato Flexível Prioridade'!A1207,'Tela de entrada'!$O$15="",'Tela de entrada'!$S$15&lt;&gt;1),1,IF(AND('Tela de entrada'!$N$12='Contrato Flexível Prioridade'!A1207,'Tela de entrada'!$S$15=""),1,2)))))))</f>
        <v>2</v>
      </c>
      <c r="F1207">
        <v>1</v>
      </c>
      <c r="G1207">
        <v>462</v>
      </c>
      <c r="H1207">
        <v>1</v>
      </c>
      <c r="I1207" s="1">
        <f>INDEX('Tela de entrada'!$C$20:$C$763,MATCH(G1207,'Tela de entrada'!$B$20:$B$763,0),1)</f>
        <v>49</v>
      </c>
      <c r="J1207">
        <v>0</v>
      </c>
      <c r="K1207">
        <f t="shared" si="118"/>
        <v>49</v>
      </c>
      <c r="L1207" s="1">
        <f>SUMIFS('Contrato Flexível Percentual'!$R$2:$R$745,'Contrato Flexível Percentual'!$C$2:$C$745,'Contrato Flexível Prioridade'!F1207,'Contrato Flexível Percentual'!$D$2:$D$745,'Contrato Flexível Prioridade'!G1207)+SUMIFS('Contrato Firme'!N$2:N$745,'Contrato Firme'!$C$2:$C$745,'Contrato Flexível Prioridade'!F1207,'Contrato Flexível Percentual'!$D$2:$D$745,'Contrato Flexível Prioridade'!G1207)+'Tela de entrada'!$O$13+'Tela de entrada'!$S$13</f>
        <v>24.799999999999997</v>
      </c>
      <c r="M1207" s="1">
        <f t="shared" si="119"/>
        <v>24.200000000000003</v>
      </c>
      <c r="N1207" s="1">
        <f>IF(D1207=1,'Tela de entrada'!$O$14-'Tela de entrada'!$O$13,'Tela de entrada'!$S$14-'Tela de entrada'!$S$13)</f>
        <v>10</v>
      </c>
      <c r="O1207" s="1">
        <f t="shared" si="120"/>
        <v>9.2000000000000028</v>
      </c>
      <c r="P1207" s="1">
        <f t="shared" si="121"/>
        <v>9.2000000000000028</v>
      </c>
      <c r="Q1207" s="1">
        <f>IF(D1207=1,'Tela de entrada'!$O$13+P1207,'Tela de entrada'!$S$13+P1207)</f>
        <v>9.2000000000000028</v>
      </c>
    </row>
    <row r="1208" spans="1:17" x14ac:dyDescent="0.25">
      <c r="A1208" t="str">
        <f t="shared" si="116"/>
        <v>Contrato 2</v>
      </c>
      <c r="B1208" t="str">
        <f t="shared" si="117"/>
        <v>Contrato 2463</v>
      </c>
      <c r="C1208">
        <v>1</v>
      </c>
      <c r="D1208">
        <v>2</v>
      </c>
      <c r="E1208">
        <f>IF(AND(A1208='Tela de entrada'!$R$12,'Tela de entrada'!$S$15=1),1,IF(AND(A1208='Tela de entrada'!$R$12,'Tela de entrada'!$S$15="",'Tela de entrada'!$O$15=2),1,IF(AND('Tela de entrada'!$R$12='Contrato Flexível Prioridade'!A1208,'Tela de entrada'!$S$15="",'Tela de entrada'!$O$15=""),2,IF(AND(A1208='Tela de entrada'!$N$12,'Tela de entrada'!$O$15=1),1,IF(AND('Tela de entrada'!$N$12='Contrato Flexível Prioridade'!A1208,'Tela de entrada'!$O$15=2),2,IF(AND('Tela de entrada'!$N$12='Contrato Flexível Prioridade'!A1208,'Tela de entrada'!$O$15="",'Tela de entrada'!$S$15&lt;&gt;1),1,IF(AND('Tela de entrada'!$N$12='Contrato Flexível Prioridade'!A1208,'Tela de entrada'!$S$15=""),1,2)))))))</f>
        <v>2</v>
      </c>
      <c r="F1208">
        <v>1</v>
      </c>
      <c r="G1208">
        <v>463</v>
      </c>
      <c r="H1208">
        <v>1</v>
      </c>
      <c r="I1208" s="1">
        <f>INDEX('Tela de entrada'!$C$20:$C$763,MATCH(G1208,'Tela de entrada'!$B$20:$B$763,0),1)</f>
        <v>15</v>
      </c>
      <c r="J1208">
        <v>0</v>
      </c>
      <c r="K1208">
        <f t="shared" si="118"/>
        <v>15</v>
      </c>
      <c r="L1208" s="1">
        <f>SUMIFS('Contrato Flexível Percentual'!$R$2:$R$745,'Contrato Flexível Percentual'!$C$2:$C$745,'Contrato Flexível Prioridade'!F1208,'Contrato Flexível Percentual'!$D$2:$D$745,'Contrato Flexível Prioridade'!G1208)+SUMIFS('Contrato Firme'!N$2:N$745,'Contrato Firme'!$C$2:$C$745,'Contrato Flexível Prioridade'!F1208,'Contrato Flexível Percentual'!$D$2:$D$745,'Contrato Flexível Prioridade'!G1208)+'Tela de entrada'!$O$13+'Tela de entrada'!$S$13</f>
        <v>9.1951733557660269</v>
      </c>
      <c r="M1208" s="1">
        <f t="shared" si="119"/>
        <v>5.8048266442339731</v>
      </c>
      <c r="N1208" s="1">
        <f>IF(D1208=1,'Tela de entrada'!$O$14-'Tela de entrada'!$O$13,'Tela de entrada'!$S$14-'Tela de entrada'!$S$13)</f>
        <v>10</v>
      </c>
      <c r="O1208" s="1">
        <f t="shared" si="120"/>
        <v>0</v>
      </c>
      <c r="P1208" s="1">
        <f t="shared" si="121"/>
        <v>0</v>
      </c>
      <c r="Q1208" s="1">
        <f>IF(D1208=1,'Tela de entrada'!$O$13+P1208,'Tela de entrada'!$S$13+P1208)</f>
        <v>0</v>
      </c>
    </row>
    <row r="1209" spans="1:17" x14ac:dyDescent="0.25">
      <c r="A1209" t="str">
        <f t="shared" si="116"/>
        <v>Contrato 2</v>
      </c>
      <c r="B1209" t="str">
        <f t="shared" si="117"/>
        <v>Contrato 2464</v>
      </c>
      <c r="C1209">
        <v>1</v>
      </c>
      <c r="D1209">
        <v>2</v>
      </c>
      <c r="E1209">
        <f>IF(AND(A1209='Tela de entrada'!$R$12,'Tela de entrada'!$S$15=1),1,IF(AND(A1209='Tela de entrada'!$R$12,'Tela de entrada'!$S$15="",'Tela de entrada'!$O$15=2),1,IF(AND('Tela de entrada'!$R$12='Contrato Flexível Prioridade'!A1209,'Tela de entrada'!$S$15="",'Tela de entrada'!$O$15=""),2,IF(AND(A1209='Tela de entrada'!$N$12,'Tela de entrada'!$O$15=1),1,IF(AND('Tela de entrada'!$N$12='Contrato Flexível Prioridade'!A1209,'Tela de entrada'!$O$15=2),2,IF(AND('Tela de entrada'!$N$12='Contrato Flexível Prioridade'!A1209,'Tela de entrada'!$O$15="",'Tela de entrada'!$S$15&lt;&gt;1),1,IF(AND('Tela de entrada'!$N$12='Contrato Flexível Prioridade'!A1209,'Tela de entrada'!$S$15=""),1,2)))))))</f>
        <v>2</v>
      </c>
      <c r="F1209">
        <v>1</v>
      </c>
      <c r="G1209">
        <v>464</v>
      </c>
      <c r="H1209">
        <v>1</v>
      </c>
      <c r="I1209" s="1">
        <f>INDEX('Tela de entrada'!$C$20:$C$763,MATCH(G1209,'Tela de entrada'!$B$20:$B$763,0),1)</f>
        <v>34</v>
      </c>
      <c r="J1209">
        <v>0</v>
      </c>
      <c r="K1209">
        <f t="shared" si="118"/>
        <v>34</v>
      </c>
      <c r="L1209" s="1">
        <f>SUMIFS('Contrato Flexível Percentual'!$R$2:$R$745,'Contrato Flexível Percentual'!$C$2:$C$745,'Contrato Flexível Prioridade'!F1209,'Contrato Flexível Percentual'!$D$2:$D$745,'Contrato Flexível Prioridade'!G1209)+SUMIFS('Contrato Firme'!N$2:N$745,'Contrato Firme'!$C$2:$C$745,'Contrato Flexível Prioridade'!F1209,'Contrato Flexível Percentual'!$D$2:$D$745,'Contrato Flexível Prioridade'!G1209)+'Tela de entrada'!$O$13+'Tela de entrada'!$S$13</f>
        <v>19.601597423860053</v>
      </c>
      <c r="M1209" s="1">
        <f t="shared" si="119"/>
        <v>14.398402576139947</v>
      </c>
      <c r="N1209" s="1">
        <f>IF(D1209=1,'Tela de entrada'!$O$14-'Tela de entrada'!$O$13,'Tela de entrada'!$S$14-'Tela de entrada'!$S$13)</f>
        <v>10</v>
      </c>
      <c r="O1209" s="1">
        <f t="shared" si="120"/>
        <v>0</v>
      </c>
      <c r="P1209" s="1">
        <f t="shared" si="121"/>
        <v>0</v>
      </c>
      <c r="Q1209" s="1">
        <f>IF(D1209=1,'Tela de entrada'!$O$13+P1209,'Tela de entrada'!$S$13+P1209)</f>
        <v>0</v>
      </c>
    </row>
    <row r="1210" spans="1:17" x14ac:dyDescent="0.25">
      <c r="A1210" t="str">
        <f t="shared" si="116"/>
        <v>Contrato 2</v>
      </c>
      <c r="B1210" t="str">
        <f t="shared" si="117"/>
        <v>Contrato 2465</v>
      </c>
      <c r="C1210">
        <v>1</v>
      </c>
      <c r="D1210">
        <v>2</v>
      </c>
      <c r="E1210">
        <f>IF(AND(A1210='Tela de entrada'!$R$12,'Tela de entrada'!$S$15=1),1,IF(AND(A1210='Tela de entrada'!$R$12,'Tela de entrada'!$S$15="",'Tela de entrada'!$O$15=2),1,IF(AND('Tela de entrada'!$R$12='Contrato Flexível Prioridade'!A1210,'Tela de entrada'!$S$15="",'Tela de entrada'!$O$15=""),2,IF(AND(A1210='Tela de entrada'!$N$12,'Tela de entrada'!$O$15=1),1,IF(AND('Tela de entrada'!$N$12='Contrato Flexível Prioridade'!A1210,'Tela de entrada'!$O$15=2),2,IF(AND('Tela de entrada'!$N$12='Contrato Flexível Prioridade'!A1210,'Tela de entrada'!$O$15="",'Tela de entrada'!$S$15&lt;&gt;1),1,IF(AND('Tela de entrada'!$N$12='Contrato Flexível Prioridade'!A1210,'Tela de entrada'!$S$15=""),1,2)))))))</f>
        <v>2</v>
      </c>
      <c r="F1210">
        <v>1</v>
      </c>
      <c r="G1210">
        <v>465</v>
      </c>
      <c r="H1210">
        <v>1</v>
      </c>
      <c r="I1210" s="1">
        <f>INDEX('Tela de entrada'!$C$20:$C$763,MATCH(G1210,'Tela de entrada'!$B$20:$B$763,0),1)</f>
        <v>49</v>
      </c>
      <c r="J1210">
        <v>0</v>
      </c>
      <c r="K1210">
        <f t="shared" si="118"/>
        <v>49</v>
      </c>
      <c r="L1210" s="1">
        <f>SUMIFS('Contrato Flexível Percentual'!$R$2:$R$745,'Contrato Flexível Percentual'!$C$2:$C$745,'Contrato Flexível Prioridade'!F1210,'Contrato Flexível Percentual'!$D$2:$D$745,'Contrato Flexível Prioridade'!G1210)+SUMIFS('Contrato Firme'!N$2:N$745,'Contrato Firme'!$C$2:$C$745,'Contrato Flexível Prioridade'!F1210,'Contrato Flexível Percentual'!$D$2:$D$745,'Contrato Flexível Prioridade'!G1210)+'Tela de entrada'!$O$13+'Tela de entrada'!$S$13</f>
        <v>24.799999999999997</v>
      </c>
      <c r="M1210" s="1">
        <f t="shared" si="119"/>
        <v>24.200000000000003</v>
      </c>
      <c r="N1210" s="1">
        <f>IF(D1210=1,'Tela de entrada'!$O$14-'Tela de entrada'!$O$13,'Tela de entrada'!$S$14-'Tela de entrada'!$S$13)</f>
        <v>10</v>
      </c>
      <c r="O1210" s="1">
        <f t="shared" si="120"/>
        <v>9.2000000000000028</v>
      </c>
      <c r="P1210" s="1">
        <f t="shared" si="121"/>
        <v>9.2000000000000028</v>
      </c>
      <c r="Q1210" s="1">
        <f>IF(D1210=1,'Tela de entrada'!$O$13+P1210,'Tela de entrada'!$S$13+P1210)</f>
        <v>9.2000000000000028</v>
      </c>
    </row>
    <row r="1211" spans="1:17" x14ac:dyDescent="0.25">
      <c r="A1211" t="str">
        <f t="shared" si="116"/>
        <v>Contrato 2</v>
      </c>
      <c r="B1211" t="str">
        <f t="shared" si="117"/>
        <v>Contrato 2466</v>
      </c>
      <c r="C1211">
        <v>1</v>
      </c>
      <c r="D1211">
        <v>2</v>
      </c>
      <c r="E1211">
        <f>IF(AND(A1211='Tela de entrada'!$R$12,'Tela de entrada'!$S$15=1),1,IF(AND(A1211='Tela de entrada'!$R$12,'Tela de entrada'!$S$15="",'Tela de entrada'!$O$15=2),1,IF(AND('Tela de entrada'!$R$12='Contrato Flexível Prioridade'!A1211,'Tela de entrada'!$S$15="",'Tela de entrada'!$O$15=""),2,IF(AND(A1211='Tela de entrada'!$N$12,'Tela de entrada'!$O$15=1),1,IF(AND('Tela de entrada'!$N$12='Contrato Flexível Prioridade'!A1211,'Tela de entrada'!$O$15=2),2,IF(AND('Tela de entrada'!$N$12='Contrato Flexível Prioridade'!A1211,'Tela de entrada'!$O$15="",'Tela de entrada'!$S$15&lt;&gt;1),1,IF(AND('Tela de entrada'!$N$12='Contrato Flexível Prioridade'!A1211,'Tela de entrada'!$S$15=""),1,2)))))))</f>
        <v>2</v>
      </c>
      <c r="F1211">
        <v>1</v>
      </c>
      <c r="G1211">
        <v>466</v>
      </c>
      <c r="H1211">
        <v>1</v>
      </c>
      <c r="I1211" s="1">
        <f>INDEX('Tela de entrada'!$C$20:$C$763,MATCH(G1211,'Tela de entrada'!$B$20:$B$763,0),1)</f>
        <v>20</v>
      </c>
      <c r="J1211">
        <v>0</v>
      </c>
      <c r="K1211">
        <f t="shared" si="118"/>
        <v>20</v>
      </c>
      <c r="L1211" s="1">
        <f>SUMIFS('Contrato Flexível Percentual'!$R$2:$R$745,'Contrato Flexível Percentual'!$C$2:$C$745,'Contrato Flexível Prioridade'!F1211,'Contrato Flexível Percentual'!$D$2:$D$745,'Contrato Flexível Prioridade'!G1211)+SUMIFS('Contrato Firme'!N$2:N$745,'Contrato Firme'!$C$2:$C$745,'Contrato Flexível Prioridade'!F1211,'Contrato Flexível Percentual'!$D$2:$D$745,'Contrato Flexível Prioridade'!G1211)+'Tela de entrada'!$O$13+'Tela de entrada'!$S$13</f>
        <v>11.933706005264455</v>
      </c>
      <c r="M1211" s="1">
        <f t="shared" si="119"/>
        <v>8.0662939947355454</v>
      </c>
      <c r="N1211" s="1">
        <f>IF(D1211=1,'Tela de entrada'!$O$14-'Tela de entrada'!$O$13,'Tela de entrada'!$S$14-'Tela de entrada'!$S$13)</f>
        <v>10</v>
      </c>
      <c r="O1211" s="1">
        <f t="shared" si="120"/>
        <v>0</v>
      </c>
      <c r="P1211" s="1">
        <f t="shared" si="121"/>
        <v>0</v>
      </c>
      <c r="Q1211" s="1">
        <f>IF(D1211=1,'Tela de entrada'!$O$13+P1211,'Tela de entrada'!$S$13+P1211)</f>
        <v>0</v>
      </c>
    </row>
    <row r="1212" spans="1:17" x14ac:dyDescent="0.25">
      <c r="A1212" t="str">
        <f t="shared" si="116"/>
        <v>Contrato 2</v>
      </c>
      <c r="B1212" t="str">
        <f t="shared" si="117"/>
        <v>Contrato 2467</v>
      </c>
      <c r="C1212">
        <v>1</v>
      </c>
      <c r="D1212">
        <v>2</v>
      </c>
      <c r="E1212">
        <f>IF(AND(A1212='Tela de entrada'!$R$12,'Tela de entrada'!$S$15=1),1,IF(AND(A1212='Tela de entrada'!$R$12,'Tela de entrada'!$S$15="",'Tela de entrada'!$O$15=2),1,IF(AND('Tela de entrada'!$R$12='Contrato Flexível Prioridade'!A1212,'Tela de entrada'!$S$15="",'Tela de entrada'!$O$15=""),2,IF(AND(A1212='Tela de entrada'!$N$12,'Tela de entrada'!$O$15=1),1,IF(AND('Tela de entrada'!$N$12='Contrato Flexível Prioridade'!A1212,'Tela de entrada'!$O$15=2),2,IF(AND('Tela de entrada'!$N$12='Contrato Flexível Prioridade'!A1212,'Tela de entrada'!$O$15="",'Tela de entrada'!$S$15&lt;&gt;1),1,IF(AND('Tela de entrada'!$N$12='Contrato Flexível Prioridade'!A1212,'Tela de entrada'!$S$15=""),1,2)))))))</f>
        <v>2</v>
      </c>
      <c r="F1212">
        <v>1</v>
      </c>
      <c r="G1212">
        <v>467</v>
      </c>
      <c r="H1212">
        <v>1</v>
      </c>
      <c r="I1212" s="1">
        <f>INDEX('Tela de entrada'!$C$20:$C$763,MATCH(G1212,'Tela de entrada'!$B$20:$B$763,0),1)</f>
        <v>23</v>
      </c>
      <c r="J1212">
        <v>0</v>
      </c>
      <c r="K1212">
        <f t="shared" si="118"/>
        <v>23</v>
      </c>
      <c r="L1212" s="1">
        <f>SUMIFS('Contrato Flexível Percentual'!$R$2:$R$745,'Contrato Flexível Percentual'!$C$2:$C$745,'Contrato Flexível Prioridade'!F1212,'Contrato Flexível Percentual'!$D$2:$D$745,'Contrato Flexível Prioridade'!G1212)+SUMIFS('Contrato Firme'!N$2:N$745,'Contrato Firme'!$C$2:$C$745,'Contrato Flexível Prioridade'!F1212,'Contrato Flexível Percentual'!$D$2:$D$745,'Contrato Flexível Prioridade'!G1212)+'Tela de entrada'!$O$13+'Tela de entrada'!$S$13</f>
        <v>13.576825594963511</v>
      </c>
      <c r="M1212" s="1">
        <f t="shared" si="119"/>
        <v>9.4231744050364892</v>
      </c>
      <c r="N1212" s="1">
        <f>IF(D1212=1,'Tela de entrada'!$O$14-'Tela de entrada'!$O$13,'Tela de entrada'!$S$14-'Tela de entrada'!$S$13)</f>
        <v>10</v>
      </c>
      <c r="O1212" s="1">
        <f t="shared" si="120"/>
        <v>0</v>
      </c>
      <c r="P1212" s="1">
        <f t="shared" si="121"/>
        <v>0</v>
      </c>
      <c r="Q1212" s="1">
        <f>IF(D1212=1,'Tela de entrada'!$O$13+P1212,'Tela de entrada'!$S$13+P1212)</f>
        <v>0</v>
      </c>
    </row>
    <row r="1213" spans="1:17" x14ac:dyDescent="0.25">
      <c r="A1213" t="str">
        <f t="shared" si="116"/>
        <v>Contrato 2</v>
      </c>
      <c r="B1213" t="str">
        <f t="shared" si="117"/>
        <v>Contrato 2468</v>
      </c>
      <c r="C1213">
        <v>1</v>
      </c>
      <c r="D1213">
        <v>2</v>
      </c>
      <c r="E1213">
        <f>IF(AND(A1213='Tela de entrada'!$R$12,'Tela de entrada'!$S$15=1),1,IF(AND(A1213='Tela de entrada'!$R$12,'Tela de entrada'!$S$15="",'Tela de entrada'!$O$15=2),1,IF(AND('Tela de entrada'!$R$12='Contrato Flexível Prioridade'!A1213,'Tela de entrada'!$S$15="",'Tela de entrada'!$O$15=""),2,IF(AND(A1213='Tela de entrada'!$N$12,'Tela de entrada'!$O$15=1),1,IF(AND('Tela de entrada'!$N$12='Contrato Flexível Prioridade'!A1213,'Tela de entrada'!$O$15=2),2,IF(AND('Tela de entrada'!$N$12='Contrato Flexível Prioridade'!A1213,'Tela de entrada'!$O$15="",'Tela de entrada'!$S$15&lt;&gt;1),1,IF(AND('Tela de entrada'!$N$12='Contrato Flexível Prioridade'!A1213,'Tela de entrada'!$S$15=""),1,2)))))))</f>
        <v>2</v>
      </c>
      <c r="F1213">
        <v>1</v>
      </c>
      <c r="G1213">
        <v>468</v>
      </c>
      <c r="H1213">
        <v>1</v>
      </c>
      <c r="I1213" s="1">
        <f>INDEX('Tela de entrada'!$C$20:$C$763,MATCH(G1213,'Tela de entrada'!$B$20:$B$763,0),1)</f>
        <v>47</v>
      </c>
      <c r="J1213">
        <v>0</v>
      </c>
      <c r="K1213">
        <f t="shared" si="118"/>
        <v>47</v>
      </c>
      <c r="L1213" s="1">
        <f>SUMIFS('Contrato Flexível Percentual'!$R$2:$R$745,'Contrato Flexível Percentual'!$C$2:$C$745,'Contrato Flexível Prioridade'!F1213,'Contrato Flexível Percentual'!$D$2:$D$745,'Contrato Flexível Prioridade'!G1213)+SUMIFS('Contrato Firme'!N$2:N$745,'Contrato Firme'!$C$2:$C$745,'Contrato Flexível Prioridade'!F1213,'Contrato Flexível Percentual'!$D$2:$D$745,'Contrato Flexível Prioridade'!G1213)+'Tela de entrada'!$O$13+'Tela de entrada'!$S$13</f>
        <v>24.4</v>
      </c>
      <c r="M1213" s="1">
        <f t="shared" si="119"/>
        <v>22.6</v>
      </c>
      <c r="N1213" s="1">
        <f>IF(D1213=1,'Tela de entrada'!$O$14-'Tela de entrada'!$O$13,'Tela de entrada'!$S$14-'Tela de entrada'!$S$13)</f>
        <v>10</v>
      </c>
      <c r="O1213" s="1">
        <f t="shared" si="120"/>
        <v>7.6000000000000014</v>
      </c>
      <c r="P1213" s="1">
        <f t="shared" si="121"/>
        <v>7.6000000000000014</v>
      </c>
      <c r="Q1213" s="1">
        <f>IF(D1213=1,'Tela de entrada'!$O$13+P1213,'Tela de entrada'!$S$13+P1213)</f>
        <v>7.6000000000000014</v>
      </c>
    </row>
    <row r="1214" spans="1:17" x14ac:dyDescent="0.25">
      <c r="A1214" t="str">
        <f t="shared" ref="A1214:A1277" si="122">IF(D1214=1,"Contrato 1","Contrato 2")</f>
        <v>Contrato 2</v>
      </c>
      <c r="B1214" t="str">
        <f t="shared" ref="B1214:B1277" si="123">CONCATENATE(IF(D1214=1,"Contrato 1","Contrato 2"),G1214)</f>
        <v>Contrato 2469</v>
      </c>
      <c r="C1214">
        <v>1</v>
      </c>
      <c r="D1214">
        <v>2</v>
      </c>
      <c r="E1214">
        <f>IF(AND(A1214='Tela de entrada'!$R$12,'Tela de entrada'!$S$15=1),1,IF(AND(A1214='Tela de entrada'!$R$12,'Tela de entrada'!$S$15="",'Tela de entrada'!$O$15=2),1,IF(AND('Tela de entrada'!$R$12='Contrato Flexível Prioridade'!A1214,'Tela de entrada'!$S$15="",'Tela de entrada'!$O$15=""),2,IF(AND(A1214='Tela de entrada'!$N$12,'Tela de entrada'!$O$15=1),1,IF(AND('Tela de entrada'!$N$12='Contrato Flexível Prioridade'!A1214,'Tela de entrada'!$O$15=2),2,IF(AND('Tela de entrada'!$N$12='Contrato Flexível Prioridade'!A1214,'Tela de entrada'!$O$15="",'Tela de entrada'!$S$15&lt;&gt;1),1,IF(AND('Tela de entrada'!$N$12='Contrato Flexível Prioridade'!A1214,'Tela de entrada'!$S$15=""),1,2)))))))</f>
        <v>2</v>
      </c>
      <c r="F1214">
        <v>1</v>
      </c>
      <c r="G1214">
        <v>469</v>
      </c>
      <c r="H1214">
        <v>1</v>
      </c>
      <c r="I1214" s="1">
        <f>INDEX('Tela de entrada'!$C$20:$C$763,MATCH(G1214,'Tela de entrada'!$B$20:$B$763,0),1)</f>
        <v>28</v>
      </c>
      <c r="J1214">
        <v>0</v>
      </c>
      <c r="K1214">
        <f t="shared" ref="K1214:K1277" si="124">I1214-J1214</f>
        <v>28</v>
      </c>
      <c r="L1214" s="1">
        <f>SUMIFS('Contrato Flexível Percentual'!$R$2:$R$745,'Contrato Flexível Percentual'!$C$2:$C$745,'Contrato Flexível Prioridade'!F1214,'Contrato Flexível Percentual'!$D$2:$D$745,'Contrato Flexível Prioridade'!G1214)+SUMIFS('Contrato Firme'!N$2:N$745,'Contrato Firme'!$C$2:$C$745,'Contrato Flexível Prioridade'!F1214,'Contrato Flexível Percentual'!$D$2:$D$745,'Contrato Flexível Prioridade'!G1214)+'Tela de entrada'!$O$13+'Tela de entrada'!$S$13</f>
        <v>16.31535824446194</v>
      </c>
      <c r="M1214" s="1">
        <f t="shared" si="119"/>
        <v>11.68464175553806</v>
      </c>
      <c r="N1214" s="1">
        <f>IF(D1214=1,'Tela de entrada'!$O$14-'Tela de entrada'!$O$13,'Tela de entrada'!$S$14-'Tela de entrada'!$S$13)</f>
        <v>10</v>
      </c>
      <c r="O1214" s="1">
        <f t="shared" si="120"/>
        <v>0</v>
      </c>
      <c r="P1214" s="1">
        <f t="shared" si="121"/>
        <v>0</v>
      </c>
      <c r="Q1214" s="1">
        <f>IF(D1214=1,'Tela de entrada'!$O$13+P1214,'Tela de entrada'!$S$13+P1214)</f>
        <v>0</v>
      </c>
    </row>
    <row r="1215" spans="1:17" x14ac:dyDescent="0.25">
      <c r="A1215" t="str">
        <f t="shared" si="122"/>
        <v>Contrato 2</v>
      </c>
      <c r="B1215" t="str">
        <f t="shared" si="123"/>
        <v>Contrato 2470</v>
      </c>
      <c r="C1215">
        <v>1</v>
      </c>
      <c r="D1215">
        <v>2</v>
      </c>
      <c r="E1215">
        <f>IF(AND(A1215='Tela de entrada'!$R$12,'Tela de entrada'!$S$15=1),1,IF(AND(A1215='Tela de entrada'!$R$12,'Tela de entrada'!$S$15="",'Tela de entrada'!$O$15=2),1,IF(AND('Tela de entrada'!$R$12='Contrato Flexível Prioridade'!A1215,'Tela de entrada'!$S$15="",'Tela de entrada'!$O$15=""),2,IF(AND(A1215='Tela de entrada'!$N$12,'Tela de entrada'!$O$15=1),1,IF(AND('Tela de entrada'!$N$12='Contrato Flexível Prioridade'!A1215,'Tela de entrada'!$O$15=2),2,IF(AND('Tela de entrada'!$N$12='Contrato Flexível Prioridade'!A1215,'Tela de entrada'!$O$15="",'Tela de entrada'!$S$15&lt;&gt;1),1,IF(AND('Tela de entrada'!$N$12='Contrato Flexível Prioridade'!A1215,'Tela de entrada'!$S$15=""),1,2)))))))</f>
        <v>2</v>
      </c>
      <c r="F1215">
        <v>1</v>
      </c>
      <c r="G1215">
        <v>470</v>
      </c>
      <c r="H1215">
        <v>1</v>
      </c>
      <c r="I1215" s="1">
        <f>INDEX('Tela de entrada'!$C$20:$C$763,MATCH(G1215,'Tela de entrada'!$B$20:$B$763,0),1)</f>
        <v>27</v>
      </c>
      <c r="J1215">
        <v>0</v>
      </c>
      <c r="K1215">
        <f t="shared" si="124"/>
        <v>27</v>
      </c>
      <c r="L1215" s="1">
        <f>SUMIFS('Contrato Flexível Percentual'!$R$2:$R$745,'Contrato Flexível Percentual'!$C$2:$C$745,'Contrato Flexível Prioridade'!F1215,'Contrato Flexível Percentual'!$D$2:$D$745,'Contrato Flexível Prioridade'!G1215)+SUMIFS('Contrato Firme'!N$2:N$745,'Contrato Firme'!$C$2:$C$745,'Contrato Flexível Prioridade'!F1215,'Contrato Flexível Percentual'!$D$2:$D$745,'Contrato Flexível Prioridade'!G1215)+'Tela de entrada'!$O$13+'Tela de entrada'!$S$13</f>
        <v>15.767651714562254</v>
      </c>
      <c r="M1215" s="1">
        <f t="shared" ref="M1215:M1278" si="125">MAX(I1215-L1215,0)</f>
        <v>11.232348285437746</v>
      </c>
      <c r="N1215" s="1">
        <f>IF(D1215=1,'Tela de entrada'!$O$14-'Tela de entrada'!$O$13,'Tela de entrada'!$S$14-'Tela de entrada'!$S$13)</f>
        <v>10</v>
      </c>
      <c r="O1215" s="1">
        <f t="shared" ref="O1215:O1278" si="126">IF(E1215=1,M1215,MIN(N1215,M1215-MIN(M1215,SUMIFS($N$2:$N$1489,$D$2:$D$1489,D1215-1,$G$2:$G$1489,G1215,$E$2:$E$1489,1))))</f>
        <v>0</v>
      </c>
      <c r="P1215" s="1">
        <f t="shared" ref="P1215:P1278" si="127">IF(O1215&gt;0,MIN(O1215,N1215),0)</f>
        <v>0</v>
      </c>
      <c r="Q1215" s="1">
        <f>IF(D1215=1,'Tela de entrada'!$O$13+P1215,'Tela de entrada'!$S$13+P1215)</f>
        <v>0</v>
      </c>
    </row>
    <row r="1216" spans="1:17" x14ac:dyDescent="0.25">
      <c r="A1216" t="str">
        <f t="shared" si="122"/>
        <v>Contrato 2</v>
      </c>
      <c r="B1216" t="str">
        <f t="shared" si="123"/>
        <v>Contrato 2471</v>
      </c>
      <c r="C1216">
        <v>1</v>
      </c>
      <c r="D1216">
        <v>2</v>
      </c>
      <c r="E1216">
        <f>IF(AND(A1216='Tela de entrada'!$R$12,'Tela de entrada'!$S$15=1),1,IF(AND(A1216='Tela de entrada'!$R$12,'Tela de entrada'!$S$15="",'Tela de entrada'!$O$15=2),1,IF(AND('Tela de entrada'!$R$12='Contrato Flexível Prioridade'!A1216,'Tela de entrada'!$S$15="",'Tela de entrada'!$O$15=""),2,IF(AND(A1216='Tela de entrada'!$N$12,'Tela de entrada'!$O$15=1),1,IF(AND('Tela de entrada'!$N$12='Contrato Flexível Prioridade'!A1216,'Tela de entrada'!$O$15=2),2,IF(AND('Tela de entrada'!$N$12='Contrato Flexível Prioridade'!A1216,'Tela de entrada'!$O$15="",'Tela de entrada'!$S$15&lt;&gt;1),1,IF(AND('Tela de entrada'!$N$12='Contrato Flexível Prioridade'!A1216,'Tela de entrada'!$S$15=""),1,2)))))))</f>
        <v>2</v>
      </c>
      <c r="F1216">
        <v>1</v>
      </c>
      <c r="G1216">
        <v>471</v>
      </c>
      <c r="H1216">
        <v>1</v>
      </c>
      <c r="I1216" s="1">
        <f>INDEX('Tela de entrada'!$C$20:$C$763,MATCH(G1216,'Tela de entrada'!$B$20:$B$763,0),1)</f>
        <v>36</v>
      </c>
      <c r="J1216">
        <v>0</v>
      </c>
      <c r="K1216">
        <f t="shared" si="124"/>
        <v>36</v>
      </c>
      <c r="L1216" s="1">
        <f>SUMIFS('Contrato Flexível Percentual'!$R$2:$R$745,'Contrato Flexível Percentual'!$C$2:$C$745,'Contrato Flexível Prioridade'!F1216,'Contrato Flexível Percentual'!$D$2:$D$745,'Contrato Flexível Prioridade'!G1216)+SUMIFS('Contrato Firme'!N$2:N$745,'Contrato Firme'!$C$2:$C$745,'Contrato Flexível Prioridade'!F1216,'Contrato Flexível Percentual'!$D$2:$D$745,'Contrato Flexível Prioridade'!G1216)+'Tela de entrada'!$O$13+'Tela de entrada'!$S$13</f>
        <v>20.697010483659422</v>
      </c>
      <c r="M1216" s="1">
        <f t="shared" si="125"/>
        <v>15.302989516340578</v>
      </c>
      <c r="N1216" s="1">
        <f>IF(D1216=1,'Tela de entrada'!$O$14-'Tela de entrada'!$O$13,'Tela de entrada'!$S$14-'Tela de entrada'!$S$13)</f>
        <v>10</v>
      </c>
      <c r="O1216" s="1">
        <f t="shared" si="126"/>
        <v>0.30298951634057758</v>
      </c>
      <c r="P1216" s="1">
        <f t="shared" si="127"/>
        <v>0.30298951634057758</v>
      </c>
      <c r="Q1216" s="1">
        <f>IF(D1216=1,'Tela de entrada'!$O$13+P1216,'Tela de entrada'!$S$13+P1216)</f>
        <v>0.30298951634057758</v>
      </c>
    </row>
    <row r="1217" spans="1:17" x14ac:dyDescent="0.25">
      <c r="A1217" t="str">
        <f t="shared" si="122"/>
        <v>Contrato 2</v>
      </c>
      <c r="B1217" t="str">
        <f t="shared" si="123"/>
        <v>Contrato 2472</v>
      </c>
      <c r="C1217">
        <v>1</v>
      </c>
      <c r="D1217">
        <v>2</v>
      </c>
      <c r="E1217">
        <f>IF(AND(A1217='Tela de entrada'!$R$12,'Tela de entrada'!$S$15=1),1,IF(AND(A1217='Tela de entrada'!$R$12,'Tela de entrada'!$S$15="",'Tela de entrada'!$O$15=2),1,IF(AND('Tela de entrada'!$R$12='Contrato Flexível Prioridade'!A1217,'Tela de entrada'!$S$15="",'Tela de entrada'!$O$15=""),2,IF(AND(A1217='Tela de entrada'!$N$12,'Tela de entrada'!$O$15=1),1,IF(AND('Tela de entrada'!$N$12='Contrato Flexível Prioridade'!A1217,'Tela de entrada'!$O$15=2),2,IF(AND('Tela de entrada'!$N$12='Contrato Flexível Prioridade'!A1217,'Tela de entrada'!$O$15="",'Tela de entrada'!$S$15&lt;&gt;1),1,IF(AND('Tela de entrada'!$N$12='Contrato Flexível Prioridade'!A1217,'Tela de entrada'!$S$15=""),1,2)))))))</f>
        <v>2</v>
      </c>
      <c r="F1217">
        <v>1</v>
      </c>
      <c r="G1217">
        <v>472</v>
      </c>
      <c r="H1217">
        <v>1</v>
      </c>
      <c r="I1217" s="1">
        <f>INDEX('Tela de entrada'!$C$20:$C$763,MATCH(G1217,'Tela de entrada'!$B$20:$B$763,0),1)</f>
        <v>14</v>
      </c>
      <c r="J1217">
        <v>0</v>
      </c>
      <c r="K1217">
        <f t="shared" si="124"/>
        <v>14</v>
      </c>
      <c r="L1217" s="1">
        <f>SUMIFS('Contrato Flexível Percentual'!$R$2:$R$745,'Contrato Flexível Percentual'!$C$2:$C$745,'Contrato Flexível Prioridade'!F1217,'Contrato Flexível Percentual'!$D$2:$D$745,'Contrato Flexível Prioridade'!G1217)+SUMIFS('Contrato Firme'!N$2:N$745,'Contrato Firme'!$C$2:$C$745,'Contrato Flexível Prioridade'!F1217,'Contrato Flexível Percentual'!$D$2:$D$745,'Contrato Flexível Prioridade'!G1217)+'Tela de entrada'!$O$13+'Tela de entrada'!$S$13</f>
        <v>8.6474668258663421</v>
      </c>
      <c r="M1217" s="1">
        <f t="shared" si="125"/>
        <v>5.3525331741336579</v>
      </c>
      <c r="N1217" s="1">
        <f>IF(D1217=1,'Tela de entrada'!$O$14-'Tela de entrada'!$O$13,'Tela de entrada'!$S$14-'Tela de entrada'!$S$13)</f>
        <v>10</v>
      </c>
      <c r="O1217" s="1">
        <f t="shared" si="126"/>
        <v>0</v>
      </c>
      <c r="P1217" s="1">
        <f t="shared" si="127"/>
        <v>0</v>
      </c>
      <c r="Q1217" s="1">
        <f>IF(D1217=1,'Tela de entrada'!$O$13+P1217,'Tela de entrada'!$S$13+P1217)</f>
        <v>0</v>
      </c>
    </row>
    <row r="1218" spans="1:17" x14ac:dyDescent="0.25">
      <c r="A1218" t="str">
        <f t="shared" si="122"/>
        <v>Contrato 2</v>
      </c>
      <c r="B1218" t="str">
        <f t="shared" si="123"/>
        <v>Contrato 2473</v>
      </c>
      <c r="C1218">
        <v>1</v>
      </c>
      <c r="D1218">
        <v>2</v>
      </c>
      <c r="E1218">
        <f>IF(AND(A1218='Tela de entrada'!$R$12,'Tela de entrada'!$S$15=1),1,IF(AND(A1218='Tela de entrada'!$R$12,'Tela de entrada'!$S$15="",'Tela de entrada'!$O$15=2),1,IF(AND('Tela de entrada'!$R$12='Contrato Flexível Prioridade'!A1218,'Tela de entrada'!$S$15="",'Tela de entrada'!$O$15=""),2,IF(AND(A1218='Tela de entrada'!$N$12,'Tela de entrada'!$O$15=1),1,IF(AND('Tela de entrada'!$N$12='Contrato Flexível Prioridade'!A1218,'Tela de entrada'!$O$15=2),2,IF(AND('Tela de entrada'!$N$12='Contrato Flexível Prioridade'!A1218,'Tela de entrada'!$O$15="",'Tela de entrada'!$S$15&lt;&gt;1),1,IF(AND('Tela de entrada'!$N$12='Contrato Flexível Prioridade'!A1218,'Tela de entrada'!$S$15=""),1,2)))))))</f>
        <v>2</v>
      </c>
      <c r="F1218">
        <v>1</v>
      </c>
      <c r="G1218">
        <v>473</v>
      </c>
      <c r="H1218">
        <v>1</v>
      </c>
      <c r="I1218" s="1">
        <f>INDEX('Tela de entrada'!$C$20:$C$763,MATCH(G1218,'Tela de entrada'!$B$20:$B$763,0),1)</f>
        <v>32</v>
      </c>
      <c r="J1218">
        <v>0</v>
      </c>
      <c r="K1218">
        <f t="shared" si="124"/>
        <v>32</v>
      </c>
      <c r="L1218" s="1">
        <f>SUMIFS('Contrato Flexível Percentual'!$R$2:$R$745,'Contrato Flexível Percentual'!$C$2:$C$745,'Contrato Flexível Prioridade'!F1218,'Contrato Flexível Percentual'!$D$2:$D$745,'Contrato Flexível Prioridade'!G1218)+SUMIFS('Contrato Firme'!N$2:N$745,'Contrato Firme'!$C$2:$C$745,'Contrato Flexível Prioridade'!F1218,'Contrato Flexível Percentual'!$D$2:$D$745,'Contrato Flexível Prioridade'!G1218)+'Tela de entrada'!$O$13+'Tela de entrada'!$S$13</f>
        <v>18.50618436406068</v>
      </c>
      <c r="M1218" s="1">
        <f t="shared" si="125"/>
        <v>13.49381563593932</v>
      </c>
      <c r="N1218" s="1">
        <f>IF(D1218=1,'Tela de entrada'!$O$14-'Tela de entrada'!$O$13,'Tela de entrada'!$S$14-'Tela de entrada'!$S$13)</f>
        <v>10</v>
      </c>
      <c r="O1218" s="1">
        <f t="shared" si="126"/>
        <v>0</v>
      </c>
      <c r="P1218" s="1">
        <f t="shared" si="127"/>
        <v>0</v>
      </c>
      <c r="Q1218" s="1">
        <f>IF(D1218=1,'Tela de entrada'!$O$13+P1218,'Tela de entrada'!$S$13+P1218)</f>
        <v>0</v>
      </c>
    </row>
    <row r="1219" spans="1:17" x14ac:dyDescent="0.25">
      <c r="A1219" t="str">
        <f t="shared" si="122"/>
        <v>Contrato 2</v>
      </c>
      <c r="B1219" t="str">
        <f t="shared" si="123"/>
        <v>Contrato 2474</v>
      </c>
      <c r="C1219">
        <v>1</v>
      </c>
      <c r="D1219">
        <v>2</v>
      </c>
      <c r="E1219">
        <f>IF(AND(A1219='Tela de entrada'!$R$12,'Tela de entrada'!$S$15=1),1,IF(AND(A1219='Tela de entrada'!$R$12,'Tela de entrada'!$S$15="",'Tela de entrada'!$O$15=2),1,IF(AND('Tela de entrada'!$R$12='Contrato Flexível Prioridade'!A1219,'Tela de entrada'!$S$15="",'Tela de entrada'!$O$15=""),2,IF(AND(A1219='Tela de entrada'!$N$12,'Tela de entrada'!$O$15=1),1,IF(AND('Tela de entrada'!$N$12='Contrato Flexível Prioridade'!A1219,'Tela de entrada'!$O$15=2),2,IF(AND('Tela de entrada'!$N$12='Contrato Flexível Prioridade'!A1219,'Tela de entrada'!$O$15="",'Tela de entrada'!$S$15&lt;&gt;1),1,IF(AND('Tela de entrada'!$N$12='Contrato Flexível Prioridade'!A1219,'Tela de entrada'!$S$15=""),1,2)))))))</f>
        <v>2</v>
      </c>
      <c r="F1219">
        <v>1</v>
      </c>
      <c r="G1219">
        <v>474</v>
      </c>
      <c r="H1219">
        <v>1</v>
      </c>
      <c r="I1219" s="1">
        <f>INDEX('Tela de entrada'!$C$20:$C$763,MATCH(G1219,'Tela de entrada'!$B$20:$B$763,0),1)</f>
        <v>14</v>
      </c>
      <c r="J1219">
        <v>0</v>
      </c>
      <c r="K1219">
        <f t="shared" si="124"/>
        <v>14</v>
      </c>
      <c r="L1219" s="1">
        <f>SUMIFS('Contrato Flexível Percentual'!$R$2:$R$745,'Contrato Flexível Percentual'!$C$2:$C$745,'Contrato Flexível Prioridade'!F1219,'Contrato Flexível Percentual'!$D$2:$D$745,'Contrato Flexível Prioridade'!G1219)+SUMIFS('Contrato Firme'!N$2:N$745,'Contrato Firme'!$C$2:$C$745,'Contrato Flexível Prioridade'!F1219,'Contrato Flexível Percentual'!$D$2:$D$745,'Contrato Flexível Prioridade'!G1219)+'Tela de entrada'!$O$13+'Tela de entrada'!$S$13</f>
        <v>8.6474668258663421</v>
      </c>
      <c r="M1219" s="1">
        <f t="shared" si="125"/>
        <v>5.3525331741336579</v>
      </c>
      <c r="N1219" s="1">
        <f>IF(D1219=1,'Tela de entrada'!$O$14-'Tela de entrada'!$O$13,'Tela de entrada'!$S$14-'Tela de entrada'!$S$13)</f>
        <v>10</v>
      </c>
      <c r="O1219" s="1">
        <f t="shared" si="126"/>
        <v>0</v>
      </c>
      <c r="P1219" s="1">
        <f t="shared" si="127"/>
        <v>0</v>
      </c>
      <c r="Q1219" s="1">
        <f>IF(D1219=1,'Tela de entrada'!$O$13+P1219,'Tela de entrada'!$S$13+P1219)</f>
        <v>0</v>
      </c>
    </row>
    <row r="1220" spans="1:17" x14ac:dyDescent="0.25">
      <c r="A1220" t="str">
        <f t="shared" si="122"/>
        <v>Contrato 2</v>
      </c>
      <c r="B1220" t="str">
        <f t="shared" si="123"/>
        <v>Contrato 2475</v>
      </c>
      <c r="C1220">
        <v>1</v>
      </c>
      <c r="D1220">
        <v>2</v>
      </c>
      <c r="E1220">
        <f>IF(AND(A1220='Tela de entrada'!$R$12,'Tela de entrada'!$S$15=1),1,IF(AND(A1220='Tela de entrada'!$R$12,'Tela de entrada'!$S$15="",'Tela de entrada'!$O$15=2),1,IF(AND('Tela de entrada'!$R$12='Contrato Flexível Prioridade'!A1220,'Tela de entrada'!$S$15="",'Tela de entrada'!$O$15=""),2,IF(AND(A1220='Tela de entrada'!$N$12,'Tela de entrada'!$O$15=1),1,IF(AND('Tela de entrada'!$N$12='Contrato Flexível Prioridade'!A1220,'Tela de entrada'!$O$15=2),2,IF(AND('Tela de entrada'!$N$12='Contrato Flexível Prioridade'!A1220,'Tela de entrada'!$O$15="",'Tela de entrada'!$S$15&lt;&gt;1),1,IF(AND('Tela de entrada'!$N$12='Contrato Flexível Prioridade'!A1220,'Tela de entrada'!$S$15=""),1,2)))))))</f>
        <v>2</v>
      </c>
      <c r="F1220">
        <v>1</v>
      </c>
      <c r="G1220">
        <v>475</v>
      </c>
      <c r="H1220">
        <v>1</v>
      </c>
      <c r="I1220" s="1">
        <f>INDEX('Tela de entrada'!$C$20:$C$763,MATCH(G1220,'Tela de entrada'!$B$20:$B$763,0),1)</f>
        <v>6</v>
      </c>
      <c r="J1220">
        <v>0</v>
      </c>
      <c r="K1220">
        <f t="shared" si="124"/>
        <v>6</v>
      </c>
      <c r="L1220" s="1">
        <f>SUMIFS('Contrato Flexível Percentual'!$R$2:$R$745,'Contrato Flexível Percentual'!$C$2:$C$745,'Contrato Flexível Prioridade'!F1220,'Contrato Flexível Percentual'!$D$2:$D$745,'Contrato Flexível Prioridade'!G1220)+SUMIFS('Contrato Firme'!N$2:N$745,'Contrato Firme'!$C$2:$C$745,'Contrato Flexível Prioridade'!F1220,'Contrato Flexível Percentual'!$D$2:$D$745,'Contrato Flexível Prioridade'!G1220)+'Tela de entrada'!$O$13+'Tela de entrada'!$S$13</f>
        <v>4.9836603258165946</v>
      </c>
      <c r="M1220" s="1">
        <f t="shared" si="125"/>
        <v>1.0163396741834054</v>
      </c>
      <c r="N1220" s="1">
        <f>IF(D1220=1,'Tela de entrada'!$O$14-'Tela de entrada'!$O$13,'Tela de entrada'!$S$14-'Tela de entrada'!$S$13)</f>
        <v>10</v>
      </c>
      <c r="O1220" s="1">
        <f t="shared" si="126"/>
        <v>0</v>
      </c>
      <c r="P1220" s="1">
        <f t="shared" si="127"/>
        <v>0</v>
      </c>
      <c r="Q1220" s="1">
        <f>IF(D1220=1,'Tela de entrada'!$O$13+P1220,'Tela de entrada'!$S$13+P1220)</f>
        <v>0</v>
      </c>
    </row>
    <row r="1221" spans="1:17" x14ac:dyDescent="0.25">
      <c r="A1221" t="str">
        <f t="shared" si="122"/>
        <v>Contrato 2</v>
      </c>
      <c r="B1221" t="str">
        <f t="shared" si="123"/>
        <v>Contrato 2476</v>
      </c>
      <c r="C1221">
        <v>1</v>
      </c>
      <c r="D1221">
        <v>2</v>
      </c>
      <c r="E1221">
        <f>IF(AND(A1221='Tela de entrada'!$R$12,'Tela de entrada'!$S$15=1),1,IF(AND(A1221='Tela de entrada'!$R$12,'Tela de entrada'!$S$15="",'Tela de entrada'!$O$15=2),1,IF(AND('Tela de entrada'!$R$12='Contrato Flexível Prioridade'!A1221,'Tela de entrada'!$S$15="",'Tela de entrada'!$O$15=""),2,IF(AND(A1221='Tela de entrada'!$N$12,'Tela de entrada'!$O$15=1),1,IF(AND('Tela de entrada'!$N$12='Contrato Flexível Prioridade'!A1221,'Tela de entrada'!$O$15=2),2,IF(AND('Tela de entrada'!$N$12='Contrato Flexível Prioridade'!A1221,'Tela de entrada'!$O$15="",'Tela de entrada'!$S$15&lt;&gt;1),1,IF(AND('Tela de entrada'!$N$12='Contrato Flexível Prioridade'!A1221,'Tela de entrada'!$S$15=""),1,2)))))))</f>
        <v>2</v>
      </c>
      <c r="F1221">
        <v>1</v>
      </c>
      <c r="G1221">
        <v>476</v>
      </c>
      <c r="H1221">
        <v>1</v>
      </c>
      <c r="I1221" s="1">
        <f>INDEX('Tela de entrada'!$C$20:$C$763,MATCH(G1221,'Tela de entrada'!$B$20:$B$763,0),1)</f>
        <v>19</v>
      </c>
      <c r="J1221">
        <v>0</v>
      </c>
      <c r="K1221">
        <f t="shared" si="124"/>
        <v>19</v>
      </c>
      <c r="L1221" s="1">
        <f>SUMIFS('Contrato Flexível Percentual'!$R$2:$R$745,'Contrato Flexível Percentual'!$C$2:$C$745,'Contrato Flexível Prioridade'!F1221,'Contrato Flexível Percentual'!$D$2:$D$745,'Contrato Flexível Prioridade'!G1221)+SUMIFS('Contrato Firme'!N$2:N$745,'Contrato Firme'!$C$2:$C$745,'Contrato Flexível Prioridade'!F1221,'Contrato Flexível Percentual'!$D$2:$D$745,'Contrato Flexível Prioridade'!G1221)+'Tela de entrada'!$O$13+'Tela de entrada'!$S$13</f>
        <v>11.38599947536477</v>
      </c>
      <c r="M1221" s="1">
        <f t="shared" si="125"/>
        <v>7.6140005246352302</v>
      </c>
      <c r="N1221" s="1">
        <f>IF(D1221=1,'Tela de entrada'!$O$14-'Tela de entrada'!$O$13,'Tela de entrada'!$S$14-'Tela de entrada'!$S$13)</f>
        <v>10</v>
      </c>
      <c r="O1221" s="1">
        <f t="shared" si="126"/>
        <v>0</v>
      </c>
      <c r="P1221" s="1">
        <f t="shared" si="127"/>
        <v>0</v>
      </c>
      <c r="Q1221" s="1">
        <f>IF(D1221=1,'Tela de entrada'!$O$13+P1221,'Tela de entrada'!$S$13+P1221)</f>
        <v>0</v>
      </c>
    </row>
    <row r="1222" spans="1:17" x14ac:dyDescent="0.25">
      <c r="A1222" t="str">
        <f t="shared" si="122"/>
        <v>Contrato 2</v>
      </c>
      <c r="B1222" t="str">
        <f t="shared" si="123"/>
        <v>Contrato 2477</v>
      </c>
      <c r="C1222">
        <v>1</v>
      </c>
      <c r="D1222">
        <v>2</v>
      </c>
      <c r="E1222">
        <f>IF(AND(A1222='Tela de entrada'!$R$12,'Tela de entrada'!$S$15=1),1,IF(AND(A1222='Tela de entrada'!$R$12,'Tela de entrada'!$S$15="",'Tela de entrada'!$O$15=2),1,IF(AND('Tela de entrada'!$R$12='Contrato Flexível Prioridade'!A1222,'Tela de entrada'!$S$15="",'Tela de entrada'!$O$15=""),2,IF(AND(A1222='Tela de entrada'!$N$12,'Tela de entrada'!$O$15=1),1,IF(AND('Tela de entrada'!$N$12='Contrato Flexível Prioridade'!A1222,'Tela de entrada'!$O$15=2),2,IF(AND('Tela de entrada'!$N$12='Contrato Flexível Prioridade'!A1222,'Tela de entrada'!$O$15="",'Tela de entrada'!$S$15&lt;&gt;1),1,IF(AND('Tela de entrada'!$N$12='Contrato Flexível Prioridade'!A1222,'Tela de entrada'!$S$15=""),1,2)))))))</f>
        <v>2</v>
      </c>
      <c r="F1222">
        <v>1</v>
      </c>
      <c r="G1222">
        <v>477</v>
      </c>
      <c r="H1222">
        <v>1</v>
      </c>
      <c r="I1222" s="1">
        <f>INDEX('Tela de entrada'!$C$20:$C$763,MATCH(G1222,'Tela de entrada'!$B$20:$B$763,0),1)</f>
        <v>16</v>
      </c>
      <c r="J1222">
        <v>0</v>
      </c>
      <c r="K1222">
        <f t="shared" si="124"/>
        <v>16</v>
      </c>
      <c r="L1222" s="1">
        <f>SUMIFS('Contrato Flexível Percentual'!$R$2:$R$745,'Contrato Flexível Percentual'!$C$2:$C$745,'Contrato Flexível Prioridade'!F1222,'Contrato Flexível Percentual'!$D$2:$D$745,'Contrato Flexível Prioridade'!G1222)+SUMIFS('Contrato Firme'!N$2:N$745,'Contrato Firme'!$C$2:$C$745,'Contrato Flexível Prioridade'!F1222,'Contrato Flexível Percentual'!$D$2:$D$745,'Contrato Flexível Prioridade'!G1222)+'Tela de entrada'!$O$13+'Tela de entrada'!$S$13</f>
        <v>9.7428798856657117</v>
      </c>
      <c r="M1222" s="1">
        <f t="shared" si="125"/>
        <v>6.2571201143342883</v>
      </c>
      <c r="N1222" s="1">
        <f>IF(D1222=1,'Tela de entrada'!$O$14-'Tela de entrada'!$O$13,'Tela de entrada'!$S$14-'Tela de entrada'!$S$13)</f>
        <v>10</v>
      </c>
      <c r="O1222" s="1">
        <f t="shared" si="126"/>
        <v>0</v>
      </c>
      <c r="P1222" s="1">
        <f t="shared" si="127"/>
        <v>0</v>
      </c>
      <c r="Q1222" s="1">
        <f>IF(D1222=1,'Tela de entrada'!$O$13+P1222,'Tela de entrada'!$S$13+P1222)</f>
        <v>0</v>
      </c>
    </row>
    <row r="1223" spans="1:17" x14ac:dyDescent="0.25">
      <c r="A1223" t="str">
        <f t="shared" si="122"/>
        <v>Contrato 2</v>
      </c>
      <c r="B1223" t="str">
        <f t="shared" si="123"/>
        <v>Contrato 2478</v>
      </c>
      <c r="C1223">
        <v>1</v>
      </c>
      <c r="D1223">
        <v>2</v>
      </c>
      <c r="E1223">
        <f>IF(AND(A1223='Tela de entrada'!$R$12,'Tela de entrada'!$S$15=1),1,IF(AND(A1223='Tela de entrada'!$R$12,'Tela de entrada'!$S$15="",'Tela de entrada'!$O$15=2),1,IF(AND('Tela de entrada'!$R$12='Contrato Flexível Prioridade'!A1223,'Tela de entrada'!$S$15="",'Tela de entrada'!$O$15=""),2,IF(AND(A1223='Tela de entrada'!$N$12,'Tela de entrada'!$O$15=1),1,IF(AND('Tela de entrada'!$N$12='Contrato Flexível Prioridade'!A1223,'Tela de entrada'!$O$15=2),2,IF(AND('Tela de entrada'!$N$12='Contrato Flexível Prioridade'!A1223,'Tela de entrada'!$O$15="",'Tela de entrada'!$S$15&lt;&gt;1),1,IF(AND('Tela de entrada'!$N$12='Contrato Flexível Prioridade'!A1223,'Tela de entrada'!$S$15=""),1,2)))))))</f>
        <v>2</v>
      </c>
      <c r="F1223">
        <v>1</v>
      </c>
      <c r="G1223">
        <v>478</v>
      </c>
      <c r="H1223">
        <v>1</v>
      </c>
      <c r="I1223" s="1">
        <f>INDEX('Tela de entrada'!$C$20:$C$763,MATCH(G1223,'Tela de entrada'!$B$20:$B$763,0),1)</f>
        <v>31</v>
      </c>
      <c r="J1223">
        <v>0</v>
      </c>
      <c r="K1223">
        <f t="shared" si="124"/>
        <v>31</v>
      </c>
      <c r="L1223" s="1">
        <f>SUMIFS('Contrato Flexível Percentual'!$R$2:$R$745,'Contrato Flexível Percentual'!$C$2:$C$745,'Contrato Flexível Prioridade'!F1223,'Contrato Flexível Percentual'!$D$2:$D$745,'Contrato Flexível Prioridade'!G1223)+SUMIFS('Contrato Firme'!N$2:N$745,'Contrato Firme'!$C$2:$C$745,'Contrato Flexível Prioridade'!F1223,'Contrato Flexível Percentual'!$D$2:$D$745,'Contrato Flexível Prioridade'!G1223)+'Tela de entrada'!$O$13+'Tela de entrada'!$S$13</f>
        <v>17.958477834160995</v>
      </c>
      <c r="M1223" s="1">
        <f t="shared" si="125"/>
        <v>13.041522165839005</v>
      </c>
      <c r="N1223" s="1">
        <f>IF(D1223=1,'Tela de entrada'!$O$14-'Tela de entrada'!$O$13,'Tela de entrada'!$S$14-'Tela de entrada'!$S$13)</f>
        <v>10</v>
      </c>
      <c r="O1223" s="1">
        <f t="shared" si="126"/>
        <v>0</v>
      </c>
      <c r="P1223" s="1">
        <f t="shared" si="127"/>
        <v>0</v>
      </c>
      <c r="Q1223" s="1">
        <f>IF(D1223=1,'Tela de entrada'!$O$13+P1223,'Tela de entrada'!$S$13+P1223)</f>
        <v>0</v>
      </c>
    </row>
    <row r="1224" spans="1:17" x14ac:dyDescent="0.25">
      <c r="A1224" t="str">
        <f t="shared" si="122"/>
        <v>Contrato 2</v>
      </c>
      <c r="B1224" t="str">
        <f t="shared" si="123"/>
        <v>Contrato 2479</v>
      </c>
      <c r="C1224">
        <v>1</v>
      </c>
      <c r="D1224">
        <v>2</v>
      </c>
      <c r="E1224">
        <f>IF(AND(A1224='Tela de entrada'!$R$12,'Tela de entrada'!$S$15=1),1,IF(AND(A1224='Tela de entrada'!$R$12,'Tela de entrada'!$S$15="",'Tela de entrada'!$O$15=2),1,IF(AND('Tela de entrada'!$R$12='Contrato Flexível Prioridade'!A1224,'Tela de entrada'!$S$15="",'Tela de entrada'!$O$15=""),2,IF(AND(A1224='Tela de entrada'!$N$12,'Tela de entrada'!$O$15=1),1,IF(AND('Tela de entrada'!$N$12='Contrato Flexível Prioridade'!A1224,'Tela de entrada'!$O$15=2),2,IF(AND('Tela de entrada'!$N$12='Contrato Flexível Prioridade'!A1224,'Tela de entrada'!$O$15="",'Tela de entrada'!$S$15&lt;&gt;1),1,IF(AND('Tela de entrada'!$N$12='Contrato Flexível Prioridade'!A1224,'Tela de entrada'!$S$15=""),1,2)))))))</f>
        <v>2</v>
      </c>
      <c r="F1224">
        <v>1</v>
      </c>
      <c r="G1224">
        <v>479</v>
      </c>
      <c r="H1224">
        <v>1</v>
      </c>
      <c r="I1224" s="1">
        <f>INDEX('Tela de entrada'!$C$20:$C$763,MATCH(G1224,'Tela de entrada'!$B$20:$B$763,0),1)</f>
        <v>35</v>
      </c>
      <c r="J1224">
        <v>0</v>
      </c>
      <c r="K1224">
        <f t="shared" si="124"/>
        <v>35</v>
      </c>
      <c r="L1224" s="1">
        <f>SUMIFS('Contrato Flexível Percentual'!$R$2:$R$745,'Contrato Flexível Percentual'!$C$2:$C$745,'Contrato Flexível Prioridade'!F1224,'Contrato Flexível Percentual'!$D$2:$D$745,'Contrato Flexível Prioridade'!G1224)+SUMIFS('Contrato Firme'!N$2:N$745,'Contrato Firme'!$C$2:$C$745,'Contrato Flexível Prioridade'!F1224,'Contrato Flexível Percentual'!$D$2:$D$745,'Contrato Flexível Prioridade'!G1224)+'Tela de entrada'!$O$13+'Tela de entrada'!$S$13</f>
        <v>20.149303953759738</v>
      </c>
      <c r="M1224" s="1">
        <f t="shared" si="125"/>
        <v>14.850696046240262</v>
      </c>
      <c r="N1224" s="1">
        <f>IF(D1224=1,'Tela de entrada'!$O$14-'Tela de entrada'!$O$13,'Tela de entrada'!$S$14-'Tela de entrada'!$S$13)</f>
        <v>10</v>
      </c>
      <c r="O1224" s="1">
        <f t="shared" si="126"/>
        <v>0</v>
      </c>
      <c r="P1224" s="1">
        <f t="shared" si="127"/>
        <v>0</v>
      </c>
      <c r="Q1224" s="1">
        <f>IF(D1224=1,'Tela de entrada'!$O$13+P1224,'Tela de entrada'!$S$13+P1224)</f>
        <v>0</v>
      </c>
    </row>
    <row r="1225" spans="1:17" x14ac:dyDescent="0.25">
      <c r="A1225" t="str">
        <f t="shared" si="122"/>
        <v>Contrato 2</v>
      </c>
      <c r="B1225" t="str">
        <f t="shared" si="123"/>
        <v>Contrato 2480</v>
      </c>
      <c r="C1225">
        <v>1</v>
      </c>
      <c r="D1225">
        <v>2</v>
      </c>
      <c r="E1225">
        <f>IF(AND(A1225='Tela de entrada'!$R$12,'Tela de entrada'!$S$15=1),1,IF(AND(A1225='Tela de entrada'!$R$12,'Tela de entrada'!$S$15="",'Tela de entrada'!$O$15=2),1,IF(AND('Tela de entrada'!$R$12='Contrato Flexível Prioridade'!A1225,'Tela de entrada'!$S$15="",'Tela de entrada'!$O$15=""),2,IF(AND(A1225='Tela de entrada'!$N$12,'Tela de entrada'!$O$15=1),1,IF(AND('Tela de entrada'!$N$12='Contrato Flexível Prioridade'!A1225,'Tela de entrada'!$O$15=2),2,IF(AND('Tela de entrada'!$N$12='Contrato Flexível Prioridade'!A1225,'Tela de entrada'!$O$15="",'Tela de entrada'!$S$15&lt;&gt;1),1,IF(AND('Tela de entrada'!$N$12='Contrato Flexível Prioridade'!A1225,'Tela de entrada'!$S$15=""),1,2)))))))</f>
        <v>2</v>
      </c>
      <c r="F1225">
        <v>1</v>
      </c>
      <c r="G1225">
        <v>480</v>
      </c>
      <c r="H1225">
        <v>1</v>
      </c>
      <c r="I1225" s="1">
        <f>INDEX('Tela de entrada'!$C$20:$C$763,MATCH(G1225,'Tela de entrada'!$B$20:$B$763,0),1)</f>
        <v>6</v>
      </c>
      <c r="J1225">
        <v>0</v>
      </c>
      <c r="K1225">
        <f t="shared" si="124"/>
        <v>6</v>
      </c>
      <c r="L1225" s="1">
        <f>SUMIFS('Contrato Flexível Percentual'!$R$2:$R$745,'Contrato Flexível Percentual'!$C$2:$C$745,'Contrato Flexível Prioridade'!F1225,'Contrato Flexível Percentual'!$D$2:$D$745,'Contrato Flexível Prioridade'!G1225)+SUMIFS('Contrato Firme'!N$2:N$745,'Contrato Firme'!$C$2:$C$745,'Contrato Flexível Prioridade'!F1225,'Contrato Flexível Percentual'!$D$2:$D$745,'Contrato Flexível Prioridade'!G1225)+'Tela de entrada'!$O$13+'Tela de entrada'!$S$13</f>
        <v>4.9836603258165946</v>
      </c>
      <c r="M1225" s="1">
        <f t="shared" si="125"/>
        <v>1.0163396741834054</v>
      </c>
      <c r="N1225" s="1">
        <f>IF(D1225=1,'Tela de entrada'!$O$14-'Tela de entrada'!$O$13,'Tela de entrada'!$S$14-'Tela de entrada'!$S$13)</f>
        <v>10</v>
      </c>
      <c r="O1225" s="1">
        <f t="shared" si="126"/>
        <v>0</v>
      </c>
      <c r="P1225" s="1">
        <f t="shared" si="127"/>
        <v>0</v>
      </c>
      <c r="Q1225" s="1">
        <f>IF(D1225=1,'Tela de entrada'!$O$13+P1225,'Tela de entrada'!$S$13+P1225)</f>
        <v>0</v>
      </c>
    </row>
    <row r="1226" spans="1:17" x14ac:dyDescent="0.25">
      <c r="A1226" t="str">
        <f t="shared" si="122"/>
        <v>Contrato 2</v>
      </c>
      <c r="B1226" t="str">
        <f t="shared" si="123"/>
        <v>Contrato 2481</v>
      </c>
      <c r="C1226">
        <v>1</v>
      </c>
      <c r="D1226">
        <v>2</v>
      </c>
      <c r="E1226">
        <f>IF(AND(A1226='Tela de entrada'!$R$12,'Tela de entrada'!$S$15=1),1,IF(AND(A1226='Tela de entrada'!$R$12,'Tela de entrada'!$S$15="",'Tela de entrada'!$O$15=2),1,IF(AND('Tela de entrada'!$R$12='Contrato Flexível Prioridade'!A1226,'Tela de entrada'!$S$15="",'Tela de entrada'!$O$15=""),2,IF(AND(A1226='Tela de entrada'!$N$12,'Tela de entrada'!$O$15=1),1,IF(AND('Tela de entrada'!$N$12='Contrato Flexível Prioridade'!A1226,'Tela de entrada'!$O$15=2),2,IF(AND('Tela de entrada'!$N$12='Contrato Flexível Prioridade'!A1226,'Tela de entrada'!$O$15="",'Tela de entrada'!$S$15&lt;&gt;1),1,IF(AND('Tela de entrada'!$N$12='Contrato Flexível Prioridade'!A1226,'Tela de entrada'!$S$15=""),1,2)))))))</f>
        <v>2</v>
      </c>
      <c r="F1226">
        <v>1</v>
      </c>
      <c r="G1226">
        <v>481</v>
      </c>
      <c r="H1226">
        <v>1</v>
      </c>
      <c r="I1226" s="1">
        <f>INDEX('Tela de entrada'!$C$20:$C$763,MATCH(G1226,'Tela de entrada'!$B$20:$B$763,0),1)</f>
        <v>5</v>
      </c>
      <c r="J1226">
        <v>0</v>
      </c>
      <c r="K1226">
        <f t="shared" si="124"/>
        <v>5</v>
      </c>
      <c r="L1226" s="1">
        <f>SUMIFS('Contrato Flexível Percentual'!$R$2:$R$745,'Contrato Flexível Percentual'!$C$2:$C$745,'Contrato Flexível Prioridade'!F1226,'Contrato Flexível Percentual'!$D$2:$D$745,'Contrato Flexível Prioridade'!G1226)+SUMIFS('Contrato Firme'!N$2:N$745,'Contrato Firme'!$C$2:$C$745,'Contrato Flexível Prioridade'!F1226,'Contrato Flexível Percentual'!$D$2:$D$745,'Contrato Flexível Prioridade'!G1226)+'Tela de entrada'!$O$13+'Tela de entrada'!$S$13</f>
        <v>4.7836603258165944</v>
      </c>
      <c r="M1226" s="1">
        <f t="shared" si="125"/>
        <v>0.21633967418340561</v>
      </c>
      <c r="N1226" s="1">
        <f>IF(D1226=1,'Tela de entrada'!$O$14-'Tela de entrada'!$O$13,'Tela de entrada'!$S$14-'Tela de entrada'!$S$13)</f>
        <v>10</v>
      </c>
      <c r="O1226" s="1">
        <f t="shared" si="126"/>
        <v>0</v>
      </c>
      <c r="P1226" s="1">
        <f t="shared" si="127"/>
        <v>0</v>
      </c>
      <c r="Q1226" s="1">
        <f>IF(D1226=1,'Tela de entrada'!$O$13+P1226,'Tela de entrada'!$S$13+P1226)</f>
        <v>0</v>
      </c>
    </row>
    <row r="1227" spans="1:17" x14ac:dyDescent="0.25">
      <c r="A1227" t="str">
        <f t="shared" si="122"/>
        <v>Contrato 2</v>
      </c>
      <c r="B1227" t="str">
        <f t="shared" si="123"/>
        <v>Contrato 2482</v>
      </c>
      <c r="C1227">
        <v>1</v>
      </c>
      <c r="D1227">
        <v>2</v>
      </c>
      <c r="E1227">
        <f>IF(AND(A1227='Tela de entrada'!$R$12,'Tela de entrada'!$S$15=1),1,IF(AND(A1227='Tela de entrada'!$R$12,'Tela de entrada'!$S$15="",'Tela de entrada'!$O$15=2),1,IF(AND('Tela de entrada'!$R$12='Contrato Flexível Prioridade'!A1227,'Tela de entrada'!$S$15="",'Tela de entrada'!$O$15=""),2,IF(AND(A1227='Tela de entrada'!$N$12,'Tela de entrada'!$O$15=1),1,IF(AND('Tela de entrada'!$N$12='Contrato Flexível Prioridade'!A1227,'Tela de entrada'!$O$15=2),2,IF(AND('Tela de entrada'!$N$12='Contrato Flexível Prioridade'!A1227,'Tela de entrada'!$O$15="",'Tela de entrada'!$S$15&lt;&gt;1),1,IF(AND('Tela de entrada'!$N$12='Contrato Flexível Prioridade'!A1227,'Tela de entrada'!$S$15=""),1,2)))))))</f>
        <v>2</v>
      </c>
      <c r="F1227">
        <v>1</v>
      </c>
      <c r="G1227">
        <v>482</v>
      </c>
      <c r="H1227">
        <v>1</v>
      </c>
      <c r="I1227" s="1">
        <f>INDEX('Tela de entrada'!$C$20:$C$763,MATCH(G1227,'Tela de entrada'!$B$20:$B$763,0),1)</f>
        <v>13</v>
      </c>
      <c r="J1227">
        <v>0</v>
      </c>
      <c r="K1227">
        <f t="shared" si="124"/>
        <v>13</v>
      </c>
      <c r="L1227" s="1">
        <f>SUMIFS('Contrato Flexível Percentual'!$R$2:$R$745,'Contrato Flexível Percentual'!$C$2:$C$745,'Contrato Flexível Prioridade'!F1227,'Contrato Flexível Percentual'!$D$2:$D$745,'Contrato Flexível Prioridade'!G1227)+SUMIFS('Contrato Firme'!N$2:N$745,'Contrato Firme'!$C$2:$C$745,'Contrato Flexível Prioridade'!F1227,'Contrato Flexível Percentual'!$D$2:$D$745,'Contrato Flexível Prioridade'!G1227)+'Tela de entrada'!$O$13+'Tela de entrada'!$S$13</f>
        <v>8.0997602959666555</v>
      </c>
      <c r="M1227" s="1">
        <f t="shared" si="125"/>
        <v>4.9002397040333445</v>
      </c>
      <c r="N1227" s="1">
        <f>IF(D1227=1,'Tela de entrada'!$O$14-'Tela de entrada'!$O$13,'Tela de entrada'!$S$14-'Tela de entrada'!$S$13)</f>
        <v>10</v>
      </c>
      <c r="O1227" s="1">
        <f t="shared" si="126"/>
        <v>0</v>
      </c>
      <c r="P1227" s="1">
        <f t="shared" si="127"/>
        <v>0</v>
      </c>
      <c r="Q1227" s="1">
        <f>IF(D1227=1,'Tela de entrada'!$O$13+P1227,'Tela de entrada'!$S$13+P1227)</f>
        <v>0</v>
      </c>
    </row>
    <row r="1228" spans="1:17" x14ac:dyDescent="0.25">
      <c r="A1228" t="str">
        <f t="shared" si="122"/>
        <v>Contrato 2</v>
      </c>
      <c r="B1228" t="str">
        <f t="shared" si="123"/>
        <v>Contrato 2483</v>
      </c>
      <c r="C1228">
        <v>1</v>
      </c>
      <c r="D1228">
        <v>2</v>
      </c>
      <c r="E1228">
        <f>IF(AND(A1228='Tela de entrada'!$R$12,'Tela de entrada'!$S$15=1),1,IF(AND(A1228='Tela de entrada'!$R$12,'Tela de entrada'!$S$15="",'Tela de entrada'!$O$15=2),1,IF(AND('Tela de entrada'!$R$12='Contrato Flexível Prioridade'!A1228,'Tela de entrada'!$S$15="",'Tela de entrada'!$O$15=""),2,IF(AND(A1228='Tela de entrada'!$N$12,'Tela de entrada'!$O$15=1),1,IF(AND('Tela de entrada'!$N$12='Contrato Flexível Prioridade'!A1228,'Tela de entrada'!$O$15=2),2,IF(AND('Tela de entrada'!$N$12='Contrato Flexível Prioridade'!A1228,'Tela de entrada'!$O$15="",'Tela de entrada'!$S$15&lt;&gt;1),1,IF(AND('Tela de entrada'!$N$12='Contrato Flexível Prioridade'!A1228,'Tela de entrada'!$S$15=""),1,2)))))))</f>
        <v>2</v>
      </c>
      <c r="F1228">
        <v>1</v>
      </c>
      <c r="G1228">
        <v>483</v>
      </c>
      <c r="H1228">
        <v>1</v>
      </c>
      <c r="I1228" s="1">
        <f>INDEX('Tela de entrada'!$C$20:$C$763,MATCH(G1228,'Tela de entrada'!$B$20:$B$763,0),1)</f>
        <v>8</v>
      </c>
      <c r="J1228">
        <v>0</v>
      </c>
      <c r="K1228">
        <f t="shared" si="124"/>
        <v>8</v>
      </c>
      <c r="L1228" s="1">
        <f>SUMIFS('Contrato Flexível Percentual'!$R$2:$R$745,'Contrato Flexível Percentual'!$C$2:$C$745,'Contrato Flexível Prioridade'!F1228,'Contrato Flexível Percentual'!$D$2:$D$745,'Contrato Flexível Prioridade'!G1228)+SUMIFS('Contrato Firme'!N$2:N$745,'Contrato Firme'!$C$2:$C$745,'Contrato Flexível Prioridade'!F1228,'Contrato Flexível Percentual'!$D$2:$D$745,'Contrato Flexível Prioridade'!G1228)+'Tela de entrada'!$O$13+'Tela de entrada'!$S$13</f>
        <v>5.3836603258165949</v>
      </c>
      <c r="M1228" s="1">
        <f t="shared" si="125"/>
        <v>2.6163396741834051</v>
      </c>
      <c r="N1228" s="1">
        <f>IF(D1228=1,'Tela de entrada'!$O$14-'Tela de entrada'!$O$13,'Tela de entrada'!$S$14-'Tela de entrada'!$S$13)</f>
        <v>10</v>
      </c>
      <c r="O1228" s="1">
        <f t="shared" si="126"/>
        <v>0</v>
      </c>
      <c r="P1228" s="1">
        <f t="shared" si="127"/>
        <v>0</v>
      </c>
      <c r="Q1228" s="1">
        <f>IF(D1228=1,'Tela de entrada'!$O$13+P1228,'Tela de entrada'!$S$13+P1228)</f>
        <v>0</v>
      </c>
    </row>
    <row r="1229" spans="1:17" x14ac:dyDescent="0.25">
      <c r="A1229" t="str">
        <f t="shared" si="122"/>
        <v>Contrato 2</v>
      </c>
      <c r="B1229" t="str">
        <f t="shared" si="123"/>
        <v>Contrato 2484</v>
      </c>
      <c r="C1229">
        <v>1</v>
      </c>
      <c r="D1229">
        <v>2</v>
      </c>
      <c r="E1229">
        <f>IF(AND(A1229='Tela de entrada'!$R$12,'Tela de entrada'!$S$15=1),1,IF(AND(A1229='Tela de entrada'!$R$12,'Tela de entrada'!$S$15="",'Tela de entrada'!$O$15=2),1,IF(AND('Tela de entrada'!$R$12='Contrato Flexível Prioridade'!A1229,'Tela de entrada'!$S$15="",'Tela de entrada'!$O$15=""),2,IF(AND(A1229='Tela de entrada'!$N$12,'Tela de entrada'!$O$15=1),1,IF(AND('Tela de entrada'!$N$12='Contrato Flexível Prioridade'!A1229,'Tela de entrada'!$O$15=2),2,IF(AND('Tela de entrada'!$N$12='Contrato Flexível Prioridade'!A1229,'Tela de entrada'!$O$15="",'Tela de entrada'!$S$15&lt;&gt;1),1,IF(AND('Tela de entrada'!$N$12='Contrato Flexível Prioridade'!A1229,'Tela de entrada'!$S$15=""),1,2)))))))</f>
        <v>2</v>
      </c>
      <c r="F1229">
        <v>1</v>
      </c>
      <c r="G1229">
        <v>484</v>
      </c>
      <c r="H1229">
        <v>1</v>
      </c>
      <c r="I1229" s="1">
        <f>INDEX('Tela de entrada'!$C$20:$C$763,MATCH(G1229,'Tela de entrada'!$B$20:$B$763,0),1)</f>
        <v>21</v>
      </c>
      <c r="J1229">
        <v>0</v>
      </c>
      <c r="K1229">
        <f t="shared" si="124"/>
        <v>21</v>
      </c>
      <c r="L1229" s="1">
        <f>SUMIFS('Contrato Flexível Percentual'!$R$2:$R$745,'Contrato Flexível Percentual'!$C$2:$C$745,'Contrato Flexível Prioridade'!F1229,'Contrato Flexível Percentual'!$D$2:$D$745,'Contrato Flexível Prioridade'!G1229)+SUMIFS('Contrato Firme'!N$2:N$745,'Contrato Firme'!$C$2:$C$745,'Contrato Flexível Prioridade'!F1229,'Contrato Flexível Percentual'!$D$2:$D$745,'Contrato Flexível Prioridade'!G1229)+'Tela de entrada'!$O$13+'Tela de entrada'!$S$13</f>
        <v>12.481412535164139</v>
      </c>
      <c r="M1229" s="1">
        <f t="shared" si="125"/>
        <v>8.5185874648358606</v>
      </c>
      <c r="N1229" s="1">
        <f>IF(D1229=1,'Tela de entrada'!$O$14-'Tela de entrada'!$O$13,'Tela de entrada'!$S$14-'Tela de entrada'!$S$13)</f>
        <v>10</v>
      </c>
      <c r="O1229" s="1">
        <f t="shared" si="126"/>
        <v>0</v>
      </c>
      <c r="P1229" s="1">
        <f t="shared" si="127"/>
        <v>0</v>
      </c>
      <c r="Q1229" s="1">
        <f>IF(D1229=1,'Tela de entrada'!$O$13+P1229,'Tela de entrada'!$S$13+P1229)</f>
        <v>0</v>
      </c>
    </row>
    <row r="1230" spans="1:17" x14ac:dyDescent="0.25">
      <c r="A1230" t="str">
        <f t="shared" si="122"/>
        <v>Contrato 2</v>
      </c>
      <c r="B1230" t="str">
        <f t="shared" si="123"/>
        <v>Contrato 2485</v>
      </c>
      <c r="C1230">
        <v>1</v>
      </c>
      <c r="D1230">
        <v>2</v>
      </c>
      <c r="E1230">
        <f>IF(AND(A1230='Tela de entrada'!$R$12,'Tela de entrada'!$S$15=1),1,IF(AND(A1230='Tela de entrada'!$R$12,'Tela de entrada'!$S$15="",'Tela de entrada'!$O$15=2),1,IF(AND('Tela de entrada'!$R$12='Contrato Flexível Prioridade'!A1230,'Tela de entrada'!$S$15="",'Tela de entrada'!$O$15=""),2,IF(AND(A1230='Tela de entrada'!$N$12,'Tela de entrada'!$O$15=1),1,IF(AND('Tela de entrada'!$N$12='Contrato Flexível Prioridade'!A1230,'Tela de entrada'!$O$15=2),2,IF(AND('Tela de entrada'!$N$12='Contrato Flexível Prioridade'!A1230,'Tela de entrada'!$O$15="",'Tela de entrada'!$S$15&lt;&gt;1),1,IF(AND('Tela de entrada'!$N$12='Contrato Flexível Prioridade'!A1230,'Tela de entrada'!$S$15=""),1,2)))))))</f>
        <v>2</v>
      </c>
      <c r="F1230">
        <v>1</v>
      </c>
      <c r="G1230">
        <v>485</v>
      </c>
      <c r="H1230">
        <v>1</v>
      </c>
      <c r="I1230" s="1">
        <f>INDEX('Tela de entrada'!$C$20:$C$763,MATCH(G1230,'Tela de entrada'!$B$20:$B$763,0),1)</f>
        <v>47</v>
      </c>
      <c r="J1230">
        <v>0</v>
      </c>
      <c r="K1230">
        <f t="shared" si="124"/>
        <v>47</v>
      </c>
      <c r="L1230" s="1">
        <f>SUMIFS('Contrato Flexível Percentual'!$R$2:$R$745,'Contrato Flexível Percentual'!$C$2:$C$745,'Contrato Flexível Prioridade'!F1230,'Contrato Flexível Percentual'!$D$2:$D$745,'Contrato Flexível Prioridade'!G1230)+SUMIFS('Contrato Firme'!N$2:N$745,'Contrato Firme'!$C$2:$C$745,'Contrato Flexível Prioridade'!F1230,'Contrato Flexível Percentual'!$D$2:$D$745,'Contrato Flexível Prioridade'!G1230)+'Tela de entrada'!$O$13+'Tela de entrada'!$S$13</f>
        <v>24.4</v>
      </c>
      <c r="M1230" s="1">
        <f t="shared" si="125"/>
        <v>22.6</v>
      </c>
      <c r="N1230" s="1">
        <f>IF(D1230=1,'Tela de entrada'!$O$14-'Tela de entrada'!$O$13,'Tela de entrada'!$S$14-'Tela de entrada'!$S$13)</f>
        <v>10</v>
      </c>
      <c r="O1230" s="1">
        <f t="shared" si="126"/>
        <v>7.6000000000000014</v>
      </c>
      <c r="P1230" s="1">
        <f t="shared" si="127"/>
        <v>7.6000000000000014</v>
      </c>
      <c r="Q1230" s="1">
        <f>IF(D1230=1,'Tela de entrada'!$O$13+P1230,'Tela de entrada'!$S$13+P1230)</f>
        <v>7.6000000000000014</v>
      </c>
    </row>
    <row r="1231" spans="1:17" x14ac:dyDescent="0.25">
      <c r="A1231" t="str">
        <f t="shared" si="122"/>
        <v>Contrato 2</v>
      </c>
      <c r="B1231" t="str">
        <f t="shared" si="123"/>
        <v>Contrato 2486</v>
      </c>
      <c r="C1231">
        <v>1</v>
      </c>
      <c r="D1231">
        <v>2</v>
      </c>
      <c r="E1231">
        <f>IF(AND(A1231='Tela de entrada'!$R$12,'Tela de entrada'!$S$15=1),1,IF(AND(A1231='Tela de entrada'!$R$12,'Tela de entrada'!$S$15="",'Tela de entrada'!$O$15=2),1,IF(AND('Tela de entrada'!$R$12='Contrato Flexível Prioridade'!A1231,'Tela de entrada'!$S$15="",'Tela de entrada'!$O$15=""),2,IF(AND(A1231='Tela de entrada'!$N$12,'Tela de entrada'!$O$15=1),1,IF(AND('Tela de entrada'!$N$12='Contrato Flexível Prioridade'!A1231,'Tela de entrada'!$O$15=2),2,IF(AND('Tela de entrada'!$N$12='Contrato Flexível Prioridade'!A1231,'Tela de entrada'!$O$15="",'Tela de entrada'!$S$15&lt;&gt;1),1,IF(AND('Tela de entrada'!$N$12='Contrato Flexível Prioridade'!A1231,'Tela de entrada'!$S$15=""),1,2)))))))</f>
        <v>2</v>
      </c>
      <c r="F1231">
        <v>1</v>
      </c>
      <c r="G1231">
        <v>486</v>
      </c>
      <c r="H1231">
        <v>1</v>
      </c>
      <c r="I1231" s="1">
        <f>INDEX('Tela de entrada'!$C$20:$C$763,MATCH(G1231,'Tela de entrada'!$B$20:$B$763,0),1)</f>
        <v>8</v>
      </c>
      <c r="J1231">
        <v>0</v>
      </c>
      <c r="K1231">
        <f t="shared" si="124"/>
        <v>8</v>
      </c>
      <c r="L1231" s="1">
        <f>SUMIFS('Contrato Flexível Percentual'!$R$2:$R$745,'Contrato Flexível Percentual'!$C$2:$C$745,'Contrato Flexível Prioridade'!F1231,'Contrato Flexível Percentual'!$D$2:$D$745,'Contrato Flexível Prioridade'!G1231)+SUMIFS('Contrato Firme'!N$2:N$745,'Contrato Firme'!$C$2:$C$745,'Contrato Flexível Prioridade'!F1231,'Contrato Flexível Percentual'!$D$2:$D$745,'Contrato Flexível Prioridade'!G1231)+'Tela de entrada'!$O$13+'Tela de entrada'!$S$13</f>
        <v>5.3836603258165949</v>
      </c>
      <c r="M1231" s="1">
        <f t="shared" si="125"/>
        <v>2.6163396741834051</v>
      </c>
      <c r="N1231" s="1">
        <f>IF(D1231=1,'Tela de entrada'!$O$14-'Tela de entrada'!$O$13,'Tela de entrada'!$S$14-'Tela de entrada'!$S$13)</f>
        <v>10</v>
      </c>
      <c r="O1231" s="1">
        <f t="shared" si="126"/>
        <v>0</v>
      </c>
      <c r="P1231" s="1">
        <f t="shared" si="127"/>
        <v>0</v>
      </c>
      <c r="Q1231" s="1">
        <f>IF(D1231=1,'Tela de entrada'!$O$13+P1231,'Tela de entrada'!$S$13+P1231)</f>
        <v>0</v>
      </c>
    </row>
    <row r="1232" spans="1:17" x14ac:dyDescent="0.25">
      <c r="A1232" t="str">
        <f t="shared" si="122"/>
        <v>Contrato 2</v>
      </c>
      <c r="B1232" t="str">
        <f t="shared" si="123"/>
        <v>Contrato 2487</v>
      </c>
      <c r="C1232">
        <v>1</v>
      </c>
      <c r="D1232">
        <v>2</v>
      </c>
      <c r="E1232">
        <f>IF(AND(A1232='Tela de entrada'!$R$12,'Tela de entrada'!$S$15=1),1,IF(AND(A1232='Tela de entrada'!$R$12,'Tela de entrada'!$S$15="",'Tela de entrada'!$O$15=2),1,IF(AND('Tela de entrada'!$R$12='Contrato Flexível Prioridade'!A1232,'Tela de entrada'!$S$15="",'Tela de entrada'!$O$15=""),2,IF(AND(A1232='Tela de entrada'!$N$12,'Tela de entrada'!$O$15=1),1,IF(AND('Tela de entrada'!$N$12='Contrato Flexível Prioridade'!A1232,'Tela de entrada'!$O$15=2),2,IF(AND('Tela de entrada'!$N$12='Contrato Flexível Prioridade'!A1232,'Tela de entrada'!$O$15="",'Tela de entrada'!$S$15&lt;&gt;1),1,IF(AND('Tela de entrada'!$N$12='Contrato Flexível Prioridade'!A1232,'Tela de entrada'!$S$15=""),1,2)))))))</f>
        <v>2</v>
      </c>
      <c r="F1232">
        <v>1</v>
      </c>
      <c r="G1232">
        <v>487</v>
      </c>
      <c r="H1232">
        <v>1</v>
      </c>
      <c r="I1232" s="1">
        <f>INDEX('Tela de entrada'!$C$20:$C$763,MATCH(G1232,'Tela de entrada'!$B$20:$B$763,0),1)</f>
        <v>7</v>
      </c>
      <c r="J1232">
        <v>0</v>
      </c>
      <c r="K1232">
        <f t="shared" si="124"/>
        <v>7</v>
      </c>
      <c r="L1232" s="1">
        <f>SUMIFS('Contrato Flexível Percentual'!$R$2:$R$745,'Contrato Flexível Percentual'!$C$2:$C$745,'Contrato Flexível Prioridade'!F1232,'Contrato Flexível Percentual'!$D$2:$D$745,'Contrato Flexível Prioridade'!G1232)+SUMIFS('Contrato Firme'!N$2:N$745,'Contrato Firme'!$C$2:$C$745,'Contrato Flexível Prioridade'!F1232,'Contrato Flexível Percentual'!$D$2:$D$745,'Contrato Flexível Prioridade'!G1232)+'Tela de entrada'!$O$13+'Tela de entrada'!$S$13</f>
        <v>5.1836603258165947</v>
      </c>
      <c r="M1232" s="1">
        <f t="shared" si="125"/>
        <v>1.8163396741834053</v>
      </c>
      <c r="N1232" s="1">
        <f>IF(D1232=1,'Tela de entrada'!$O$14-'Tela de entrada'!$O$13,'Tela de entrada'!$S$14-'Tela de entrada'!$S$13)</f>
        <v>10</v>
      </c>
      <c r="O1232" s="1">
        <f t="shared" si="126"/>
        <v>0</v>
      </c>
      <c r="P1232" s="1">
        <f t="shared" si="127"/>
        <v>0</v>
      </c>
      <c r="Q1232" s="1">
        <f>IF(D1232=1,'Tela de entrada'!$O$13+P1232,'Tela de entrada'!$S$13+P1232)</f>
        <v>0</v>
      </c>
    </row>
    <row r="1233" spans="1:17" x14ac:dyDescent="0.25">
      <c r="A1233" t="str">
        <f t="shared" si="122"/>
        <v>Contrato 2</v>
      </c>
      <c r="B1233" t="str">
        <f t="shared" si="123"/>
        <v>Contrato 2488</v>
      </c>
      <c r="C1233">
        <v>1</v>
      </c>
      <c r="D1233">
        <v>2</v>
      </c>
      <c r="E1233">
        <f>IF(AND(A1233='Tela de entrada'!$R$12,'Tela de entrada'!$S$15=1),1,IF(AND(A1233='Tela de entrada'!$R$12,'Tela de entrada'!$S$15="",'Tela de entrada'!$O$15=2),1,IF(AND('Tela de entrada'!$R$12='Contrato Flexível Prioridade'!A1233,'Tela de entrada'!$S$15="",'Tela de entrada'!$O$15=""),2,IF(AND(A1233='Tela de entrada'!$N$12,'Tela de entrada'!$O$15=1),1,IF(AND('Tela de entrada'!$N$12='Contrato Flexível Prioridade'!A1233,'Tela de entrada'!$O$15=2),2,IF(AND('Tela de entrada'!$N$12='Contrato Flexível Prioridade'!A1233,'Tela de entrada'!$O$15="",'Tela de entrada'!$S$15&lt;&gt;1),1,IF(AND('Tela de entrada'!$N$12='Contrato Flexível Prioridade'!A1233,'Tela de entrada'!$S$15=""),1,2)))))))</f>
        <v>2</v>
      </c>
      <c r="F1233">
        <v>1</v>
      </c>
      <c r="G1233">
        <v>488</v>
      </c>
      <c r="H1233">
        <v>1</v>
      </c>
      <c r="I1233" s="1">
        <f>INDEX('Tela de entrada'!$C$20:$C$763,MATCH(G1233,'Tela de entrada'!$B$20:$B$763,0),1)</f>
        <v>41</v>
      </c>
      <c r="J1233">
        <v>0</v>
      </c>
      <c r="K1233">
        <f t="shared" si="124"/>
        <v>41</v>
      </c>
      <c r="L1233" s="1">
        <f>SUMIFS('Contrato Flexível Percentual'!$R$2:$R$745,'Contrato Flexível Percentual'!$C$2:$C$745,'Contrato Flexível Prioridade'!F1233,'Contrato Flexível Percentual'!$D$2:$D$745,'Contrato Flexível Prioridade'!G1233)+SUMIFS('Contrato Firme'!N$2:N$745,'Contrato Firme'!$C$2:$C$745,'Contrato Flexível Prioridade'!F1233,'Contrato Flexível Percentual'!$D$2:$D$745,'Contrato Flexível Prioridade'!G1233)+'Tela de entrada'!$O$13+'Tela de entrada'!$S$13</f>
        <v>23.200000000000003</v>
      </c>
      <c r="M1233" s="1">
        <f t="shared" si="125"/>
        <v>17.799999999999997</v>
      </c>
      <c r="N1233" s="1">
        <f>IF(D1233=1,'Tela de entrada'!$O$14-'Tela de entrada'!$O$13,'Tela de entrada'!$S$14-'Tela de entrada'!$S$13)</f>
        <v>10</v>
      </c>
      <c r="O1233" s="1">
        <f t="shared" si="126"/>
        <v>2.7999999999999972</v>
      </c>
      <c r="P1233" s="1">
        <f t="shared" si="127"/>
        <v>2.7999999999999972</v>
      </c>
      <c r="Q1233" s="1">
        <f>IF(D1233=1,'Tela de entrada'!$O$13+P1233,'Tela de entrada'!$S$13+P1233)</f>
        <v>2.7999999999999972</v>
      </c>
    </row>
    <row r="1234" spans="1:17" x14ac:dyDescent="0.25">
      <c r="A1234" t="str">
        <f t="shared" si="122"/>
        <v>Contrato 2</v>
      </c>
      <c r="B1234" t="str">
        <f t="shared" si="123"/>
        <v>Contrato 2489</v>
      </c>
      <c r="C1234">
        <v>1</v>
      </c>
      <c r="D1234">
        <v>2</v>
      </c>
      <c r="E1234">
        <f>IF(AND(A1234='Tela de entrada'!$R$12,'Tela de entrada'!$S$15=1),1,IF(AND(A1234='Tela de entrada'!$R$12,'Tela de entrada'!$S$15="",'Tela de entrada'!$O$15=2),1,IF(AND('Tela de entrada'!$R$12='Contrato Flexível Prioridade'!A1234,'Tela de entrada'!$S$15="",'Tela de entrada'!$O$15=""),2,IF(AND(A1234='Tela de entrada'!$N$12,'Tela de entrada'!$O$15=1),1,IF(AND('Tela de entrada'!$N$12='Contrato Flexível Prioridade'!A1234,'Tela de entrada'!$O$15=2),2,IF(AND('Tela de entrada'!$N$12='Contrato Flexível Prioridade'!A1234,'Tela de entrada'!$O$15="",'Tela de entrada'!$S$15&lt;&gt;1),1,IF(AND('Tela de entrada'!$N$12='Contrato Flexível Prioridade'!A1234,'Tela de entrada'!$S$15=""),1,2)))))))</f>
        <v>2</v>
      </c>
      <c r="F1234">
        <v>1</v>
      </c>
      <c r="G1234">
        <v>489</v>
      </c>
      <c r="H1234">
        <v>1</v>
      </c>
      <c r="I1234" s="1">
        <f>INDEX('Tela de entrada'!$C$20:$C$763,MATCH(G1234,'Tela de entrada'!$B$20:$B$763,0),1)</f>
        <v>28</v>
      </c>
      <c r="J1234">
        <v>0</v>
      </c>
      <c r="K1234">
        <f t="shared" si="124"/>
        <v>28</v>
      </c>
      <c r="L1234" s="1">
        <f>SUMIFS('Contrato Flexível Percentual'!$R$2:$R$745,'Contrato Flexível Percentual'!$C$2:$C$745,'Contrato Flexível Prioridade'!F1234,'Contrato Flexível Percentual'!$D$2:$D$745,'Contrato Flexível Prioridade'!G1234)+SUMIFS('Contrato Firme'!N$2:N$745,'Contrato Firme'!$C$2:$C$745,'Contrato Flexível Prioridade'!F1234,'Contrato Flexível Percentual'!$D$2:$D$745,'Contrato Flexível Prioridade'!G1234)+'Tela de entrada'!$O$13+'Tela de entrada'!$S$13</f>
        <v>16.31535824446194</v>
      </c>
      <c r="M1234" s="1">
        <f t="shared" si="125"/>
        <v>11.68464175553806</v>
      </c>
      <c r="N1234" s="1">
        <f>IF(D1234=1,'Tela de entrada'!$O$14-'Tela de entrada'!$O$13,'Tela de entrada'!$S$14-'Tela de entrada'!$S$13)</f>
        <v>10</v>
      </c>
      <c r="O1234" s="1">
        <f t="shared" si="126"/>
        <v>0</v>
      </c>
      <c r="P1234" s="1">
        <f t="shared" si="127"/>
        <v>0</v>
      </c>
      <c r="Q1234" s="1">
        <f>IF(D1234=1,'Tela de entrada'!$O$13+P1234,'Tela de entrada'!$S$13+P1234)</f>
        <v>0</v>
      </c>
    </row>
    <row r="1235" spans="1:17" x14ac:dyDescent="0.25">
      <c r="A1235" t="str">
        <f t="shared" si="122"/>
        <v>Contrato 2</v>
      </c>
      <c r="B1235" t="str">
        <f t="shared" si="123"/>
        <v>Contrato 2490</v>
      </c>
      <c r="C1235">
        <v>1</v>
      </c>
      <c r="D1235">
        <v>2</v>
      </c>
      <c r="E1235">
        <f>IF(AND(A1235='Tela de entrada'!$R$12,'Tela de entrada'!$S$15=1),1,IF(AND(A1235='Tela de entrada'!$R$12,'Tela de entrada'!$S$15="",'Tela de entrada'!$O$15=2),1,IF(AND('Tela de entrada'!$R$12='Contrato Flexível Prioridade'!A1235,'Tela de entrada'!$S$15="",'Tela de entrada'!$O$15=""),2,IF(AND(A1235='Tela de entrada'!$N$12,'Tela de entrada'!$O$15=1),1,IF(AND('Tela de entrada'!$N$12='Contrato Flexível Prioridade'!A1235,'Tela de entrada'!$O$15=2),2,IF(AND('Tela de entrada'!$N$12='Contrato Flexível Prioridade'!A1235,'Tela de entrada'!$O$15="",'Tela de entrada'!$S$15&lt;&gt;1),1,IF(AND('Tela de entrada'!$N$12='Contrato Flexível Prioridade'!A1235,'Tela de entrada'!$S$15=""),1,2)))))))</f>
        <v>2</v>
      </c>
      <c r="F1235">
        <v>1</v>
      </c>
      <c r="G1235">
        <v>490</v>
      </c>
      <c r="H1235">
        <v>1</v>
      </c>
      <c r="I1235" s="1">
        <f>INDEX('Tela de entrada'!$C$20:$C$763,MATCH(G1235,'Tela de entrada'!$B$20:$B$763,0),1)</f>
        <v>24</v>
      </c>
      <c r="J1235">
        <v>0</v>
      </c>
      <c r="K1235">
        <f t="shared" si="124"/>
        <v>24</v>
      </c>
      <c r="L1235" s="1">
        <f>SUMIFS('Contrato Flexível Percentual'!$R$2:$R$745,'Contrato Flexível Percentual'!$C$2:$C$745,'Contrato Flexível Prioridade'!F1235,'Contrato Flexível Percentual'!$D$2:$D$745,'Contrato Flexível Prioridade'!G1235)+SUMIFS('Contrato Firme'!N$2:N$745,'Contrato Firme'!$C$2:$C$745,'Contrato Flexível Prioridade'!F1235,'Contrato Flexível Percentual'!$D$2:$D$745,'Contrato Flexível Prioridade'!G1235)+'Tela de entrada'!$O$13+'Tela de entrada'!$S$13</f>
        <v>14.124532124863197</v>
      </c>
      <c r="M1235" s="1">
        <f t="shared" si="125"/>
        <v>9.8754678751368026</v>
      </c>
      <c r="N1235" s="1">
        <f>IF(D1235=1,'Tela de entrada'!$O$14-'Tela de entrada'!$O$13,'Tela de entrada'!$S$14-'Tela de entrada'!$S$13)</f>
        <v>10</v>
      </c>
      <c r="O1235" s="1">
        <f t="shared" si="126"/>
        <v>0</v>
      </c>
      <c r="P1235" s="1">
        <f t="shared" si="127"/>
        <v>0</v>
      </c>
      <c r="Q1235" s="1">
        <f>IF(D1235=1,'Tela de entrada'!$O$13+P1235,'Tela de entrada'!$S$13+P1235)</f>
        <v>0</v>
      </c>
    </row>
    <row r="1236" spans="1:17" x14ac:dyDescent="0.25">
      <c r="A1236" t="str">
        <f t="shared" si="122"/>
        <v>Contrato 2</v>
      </c>
      <c r="B1236" t="str">
        <f t="shared" si="123"/>
        <v>Contrato 2491</v>
      </c>
      <c r="C1236">
        <v>1</v>
      </c>
      <c r="D1236">
        <v>2</v>
      </c>
      <c r="E1236">
        <f>IF(AND(A1236='Tela de entrada'!$R$12,'Tela de entrada'!$S$15=1),1,IF(AND(A1236='Tela de entrada'!$R$12,'Tela de entrada'!$S$15="",'Tela de entrada'!$O$15=2),1,IF(AND('Tela de entrada'!$R$12='Contrato Flexível Prioridade'!A1236,'Tela de entrada'!$S$15="",'Tela de entrada'!$O$15=""),2,IF(AND(A1236='Tela de entrada'!$N$12,'Tela de entrada'!$O$15=1),1,IF(AND('Tela de entrada'!$N$12='Contrato Flexível Prioridade'!A1236,'Tela de entrada'!$O$15=2),2,IF(AND('Tela de entrada'!$N$12='Contrato Flexível Prioridade'!A1236,'Tela de entrada'!$O$15="",'Tela de entrada'!$S$15&lt;&gt;1),1,IF(AND('Tela de entrada'!$N$12='Contrato Flexível Prioridade'!A1236,'Tela de entrada'!$S$15=""),1,2)))))))</f>
        <v>2</v>
      </c>
      <c r="F1236">
        <v>1</v>
      </c>
      <c r="G1236">
        <v>491</v>
      </c>
      <c r="H1236">
        <v>1</v>
      </c>
      <c r="I1236" s="1">
        <f>INDEX('Tela de entrada'!$C$20:$C$763,MATCH(G1236,'Tela de entrada'!$B$20:$B$763,0),1)</f>
        <v>20</v>
      </c>
      <c r="J1236">
        <v>0</v>
      </c>
      <c r="K1236">
        <f t="shared" si="124"/>
        <v>20</v>
      </c>
      <c r="L1236" s="1">
        <f>SUMIFS('Contrato Flexível Percentual'!$R$2:$R$745,'Contrato Flexível Percentual'!$C$2:$C$745,'Contrato Flexível Prioridade'!F1236,'Contrato Flexível Percentual'!$D$2:$D$745,'Contrato Flexível Prioridade'!G1236)+SUMIFS('Contrato Firme'!N$2:N$745,'Contrato Firme'!$C$2:$C$745,'Contrato Flexível Prioridade'!F1236,'Contrato Flexível Percentual'!$D$2:$D$745,'Contrato Flexível Prioridade'!G1236)+'Tela de entrada'!$O$13+'Tela de entrada'!$S$13</f>
        <v>11.933706005264455</v>
      </c>
      <c r="M1236" s="1">
        <f t="shared" si="125"/>
        <v>8.0662939947355454</v>
      </c>
      <c r="N1236" s="1">
        <f>IF(D1236=1,'Tela de entrada'!$O$14-'Tela de entrada'!$O$13,'Tela de entrada'!$S$14-'Tela de entrada'!$S$13)</f>
        <v>10</v>
      </c>
      <c r="O1236" s="1">
        <f t="shared" si="126"/>
        <v>0</v>
      </c>
      <c r="P1236" s="1">
        <f t="shared" si="127"/>
        <v>0</v>
      </c>
      <c r="Q1236" s="1">
        <f>IF(D1236=1,'Tela de entrada'!$O$13+P1236,'Tela de entrada'!$S$13+P1236)</f>
        <v>0</v>
      </c>
    </row>
    <row r="1237" spans="1:17" x14ac:dyDescent="0.25">
      <c r="A1237" t="str">
        <f t="shared" si="122"/>
        <v>Contrato 2</v>
      </c>
      <c r="B1237" t="str">
        <f t="shared" si="123"/>
        <v>Contrato 2492</v>
      </c>
      <c r="C1237">
        <v>1</v>
      </c>
      <c r="D1237">
        <v>2</v>
      </c>
      <c r="E1237">
        <f>IF(AND(A1237='Tela de entrada'!$R$12,'Tela de entrada'!$S$15=1),1,IF(AND(A1237='Tela de entrada'!$R$12,'Tela de entrada'!$S$15="",'Tela de entrada'!$O$15=2),1,IF(AND('Tela de entrada'!$R$12='Contrato Flexível Prioridade'!A1237,'Tela de entrada'!$S$15="",'Tela de entrada'!$O$15=""),2,IF(AND(A1237='Tela de entrada'!$N$12,'Tela de entrada'!$O$15=1),1,IF(AND('Tela de entrada'!$N$12='Contrato Flexível Prioridade'!A1237,'Tela de entrada'!$O$15=2),2,IF(AND('Tela de entrada'!$N$12='Contrato Flexível Prioridade'!A1237,'Tela de entrada'!$O$15="",'Tela de entrada'!$S$15&lt;&gt;1),1,IF(AND('Tela de entrada'!$N$12='Contrato Flexível Prioridade'!A1237,'Tela de entrada'!$S$15=""),1,2)))))))</f>
        <v>2</v>
      </c>
      <c r="F1237">
        <v>1</v>
      </c>
      <c r="G1237">
        <v>492</v>
      </c>
      <c r="H1237">
        <v>1</v>
      </c>
      <c r="I1237" s="1">
        <f>INDEX('Tela de entrada'!$C$20:$C$763,MATCH(G1237,'Tela de entrada'!$B$20:$B$763,0),1)</f>
        <v>18</v>
      </c>
      <c r="J1237">
        <v>0</v>
      </c>
      <c r="K1237">
        <f t="shared" si="124"/>
        <v>18</v>
      </c>
      <c r="L1237" s="1">
        <f>SUMIFS('Contrato Flexível Percentual'!$R$2:$R$745,'Contrato Flexível Percentual'!$C$2:$C$745,'Contrato Flexível Prioridade'!F1237,'Contrato Flexível Percentual'!$D$2:$D$745,'Contrato Flexível Prioridade'!G1237)+SUMIFS('Contrato Firme'!N$2:N$745,'Contrato Firme'!$C$2:$C$745,'Contrato Flexível Prioridade'!F1237,'Contrato Flexível Percentual'!$D$2:$D$745,'Contrato Flexível Prioridade'!G1237)+'Tela de entrada'!$O$13+'Tela de entrada'!$S$13</f>
        <v>10.838292945465083</v>
      </c>
      <c r="M1237" s="1">
        <f t="shared" si="125"/>
        <v>7.1617070545349168</v>
      </c>
      <c r="N1237" s="1">
        <f>IF(D1237=1,'Tela de entrada'!$O$14-'Tela de entrada'!$O$13,'Tela de entrada'!$S$14-'Tela de entrada'!$S$13)</f>
        <v>10</v>
      </c>
      <c r="O1237" s="1">
        <f t="shared" si="126"/>
        <v>0</v>
      </c>
      <c r="P1237" s="1">
        <f t="shared" si="127"/>
        <v>0</v>
      </c>
      <c r="Q1237" s="1">
        <f>IF(D1237=1,'Tela de entrada'!$O$13+P1237,'Tela de entrada'!$S$13+P1237)</f>
        <v>0</v>
      </c>
    </row>
    <row r="1238" spans="1:17" x14ac:dyDescent="0.25">
      <c r="A1238" t="str">
        <f t="shared" si="122"/>
        <v>Contrato 2</v>
      </c>
      <c r="B1238" t="str">
        <f t="shared" si="123"/>
        <v>Contrato 2493</v>
      </c>
      <c r="C1238">
        <v>1</v>
      </c>
      <c r="D1238">
        <v>2</v>
      </c>
      <c r="E1238">
        <f>IF(AND(A1238='Tela de entrada'!$R$12,'Tela de entrada'!$S$15=1),1,IF(AND(A1238='Tela de entrada'!$R$12,'Tela de entrada'!$S$15="",'Tela de entrada'!$O$15=2),1,IF(AND('Tela de entrada'!$R$12='Contrato Flexível Prioridade'!A1238,'Tela de entrada'!$S$15="",'Tela de entrada'!$O$15=""),2,IF(AND(A1238='Tela de entrada'!$N$12,'Tela de entrada'!$O$15=1),1,IF(AND('Tela de entrada'!$N$12='Contrato Flexível Prioridade'!A1238,'Tela de entrada'!$O$15=2),2,IF(AND('Tela de entrada'!$N$12='Contrato Flexível Prioridade'!A1238,'Tela de entrada'!$O$15="",'Tela de entrada'!$S$15&lt;&gt;1),1,IF(AND('Tela de entrada'!$N$12='Contrato Flexível Prioridade'!A1238,'Tela de entrada'!$S$15=""),1,2)))))))</f>
        <v>2</v>
      </c>
      <c r="F1238">
        <v>1</v>
      </c>
      <c r="G1238">
        <v>493</v>
      </c>
      <c r="H1238">
        <v>1</v>
      </c>
      <c r="I1238" s="1">
        <f>INDEX('Tela de entrada'!$C$20:$C$763,MATCH(G1238,'Tela de entrada'!$B$20:$B$763,0),1)</f>
        <v>44</v>
      </c>
      <c r="J1238">
        <v>0</v>
      </c>
      <c r="K1238">
        <f t="shared" si="124"/>
        <v>44</v>
      </c>
      <c r="L1238" s="1">
        <f>SUMIFS('Contrato Flexível Percentual'!$R$2:$R$745,'Contrato Flexível Percentual'!$C$2:$C$745,'Contrato Flexível Prioridade'!F1238,'Contrato Flexível Percentual'!$D$2:$D$745,'Contrato Flexível Prioridade'!G1238)+SUMIFS('Contrato Firme'!N$2:N$745,'Contrato Firme'!$C$2:$C$745,'Contrato Flexível Prioridade'!F1238,'Contrato Flexível Percentual'!$D$2:$D$745,'Contrato Flexível Prioridade'!G1238)+'Tela de entrada'!$O$13+'Tela de entrada'!$S$13</f>
        <v>23.8</v>
      </c>
      <c r="M1238" s="1">
        <f t="shared" si="125"/>
        <v>20.2</v>
      </c>
      <c r="N1238" s="1">
        <f>IF(D1238=1,'Tela de entrada'!$O$14-'Tela de entrada'!$O$13,'Tela de entrada'!$S$14-'Tela de entrada'!$S$13)</f>
        <v>10</v>
      </c>
      <c r="O1238" s="1">
        <f t="shared" si="126"/>
        <v>5.1999999999999993</v>
      </c>
      <c r="P1238" s="1">
        <f t="shared" si="127"/>
        <v>5.1999999999999993</v>
      </c>
      <c r="Q1238" s="1">
        <f>IF(D1238=1,'Tela de entrada'!$O$13+P1238,'Tela de entrada'!$S$13+P1238)</f>
        <v>5.1999999999999993</v>
      </c>
    </row>
    <row r="1239" spans="1:17" x14ac:dyDescent="0.25">
      <c r="A1239" t="str">
        <f t="shared" si="122"/>
        <v>Contrato 2</v>
      </c>
      <c r="B1239" t="str">
        <f t="shared" si="123"/>
        <v>Contrato 2494</v>
      </c>
      <c r="C1239">
        <v>1</v>
      </c>
      <c r="D1239">
        <v>2</v>
      </c>
      <c r="E1239">
        <f>IF(AND(A1239='Tela de entrada'!$R$12,'Tela de entrada'!$S$15=1),1,IF(AND(A1239='Tela de entrada'!$R$12,'Tela de entrada'!$S$15="",'Tela de entrada'!$O$15=2),1,IF(AND('Tela de entrada'!$R$12='Contrato Flexível Prioridade'!A1239,'Tela de entrada'!$S$15="",'Tela de entrada'!$O$15=""),2,IF(AND(A1239='Tela de entrada'!$N$12,'Tela de entrada'!$O$15=1),1,IF(AND('Tela de entrada'!$N$12='Contrato Flexível Prioridade'!A1239,'Tela de entrada'!$O$15=2),2,IF(AND('Tela de entrada'!$N$12='Contrato Flexível Prioridade'!A1239,'Tela de entrada'!$O$15="",'Tela de entrada'!$S$15&lt;&gt;1),1,IF(AND('Tela de entrada'!$N$12='Contrato Flexível Prioridade'!A1239,'Tela de entrada'!$S$15=""),1,2)))))))</f>
        <v>2</v>
      </c>
      <c r="F1239">
        <v>1</v>
      </c>
      <c r="G1239">
        <v>494</v>
      </c>
      <c r="H1239">
        <v>1</v>
      </c>
      <c r="I1239" s="1">
        <f>INDEX('Tela de entrada'!$C$20:$C$763,MATCH(G1239,'Tela de entrada'!$B$20:$B$763,0),1)</f>
        <v>5</v>
      </c>
      <c r="J1239">
        <v>0</v>
      </c>
      <c r="K1239">
        <f t="shared" si="124"/>
        <v>5</v>
      </c>
      <c r="L1239" s="1">
        <f>SUMIFS('Contrato Flexível Percentual'!$R$2:$R$745,'Contrato Flexível Percentual'!$C$2:$C$745,'Contrato Flexível Prioridade'!F1239,'Contrato Flexível Percentual'!$D$2:$D$745,'Contrato Flexível Prioridade'!G1239)+SUMIFS('Contrato Firme'!N$2:N$745,'Contrato Firme'!$C$2:$C$745,'Contrato Flexível Prioridade'!F1239,'Contrato Flexível Percentual'!$D$2:$D$745,'Contrato Flexível Prioridade'!G1239)+'Tela de entrada'!$O$13+'Tela de entrada'!$S$13</f>
        <v>4.7836603258165944</v>
      </c>
      <c r="M1239" s="1">
        <f t="shared" si="125"/>
        <v>0.21633967418340561</v>
      </c>
      <c r="N1239" s="1">
        <f>IF(D1239=1,'Tela de entrada'!$O$14-'Tela de entrada'!$O$13,'Tela de entrada'!$S$14-'Tela de entrada'!$S$13)</f>
        <v>10</v>
      </c>
      <c r="O1239" s="1">
        <f t="shared" si="126"/>
        <v>0</v>
      </c>
      <c r="P1239" s="1">
        <f t="shared" si="127"/>
        <v>0</v>
      </c>
      <c r="Q1239" s="1">
        <f>IF(D1239=1,'Tela de entrada'!$O$13+P1239,'Tela de entrada'!$S$13+P1239)</f>
        <v>0</v>
      </c>
    </row>
    <row r="1240" spans="1:17" x14ac:dyDescent="0.25">
      <c r="A1240" t="str">
        <f t="shared" si="122"/>
        <v>Contrato 2</v>
      </c>
      <c r="B1240" t="str">
        <f t="shared" si="123"/>
        <v>Contrato 2495</v>
      </c>
      <c r="C1240">
        <v>1</v>
      </c>
      <c r="D1240">
        <v>2</v>
      </c>
      <c r="E1240">
        <f>IF(AND(A1240='Tela de entrada'!$R$12,'Tela de entrada'!$S$15=1),1,IF(AND(A1240='Tela de entrada'!$R$12,'Tela de entrada'!$S$15="",'Tela de entrada'!$O$15=2),1,IF(AND('Tela de entrada'!$R$12='Contrato Flexível Prioridade'!A1240,'Tela de entrada'!$S$15="",'Tela de entrada'!$O$15=""),2,IF(AND(A1240='Tela de entrada'!$N$12,'Tela de entrada'!$O$15=1),1,IF(AND('Tela de entrada'!$N$12='Contrato Flexível Prioridade'!A1240,'Tela de entrada'!$O$15=2),2,IF(AND('Tela de entrada'!$N$12='Contrato Flexível Prioridade'!A1240,'Tela de entrada'!$O$15="",'Tela de entrada'!$S$15&lt;&gt;1),1,IF(AND('Tela de entrada'!$N$12='Contrato Flexível Prioridade'!A1240,'Tela de entrada'!$S$15=""),1,2)))))))</f>
        <v>2</v>
      </c>
      <c r="F1240">
        <v>1</v>
      </c>
      <c r="G1240">
        <v>495</v>
      </c>
      <c r="H1240">
        <v>1</v>
      </c>
      <c r="I1240" s="1">
        <f>INDEX('Tela de entrada'!$C$20:$C$763,MATCH(G1240,'Tela de entrada'!$B$20:$B$763,0),1)</f>
        <v>45</v>
      </c>
      <c r="J1240">
        <v>0</v>
      </c>
      <c r="K1240">
        <f t="shared" si="124"/>
        <v>45</v>
      </c>
      <c r="L1240" s="1">
        <f>SUMIFS('Contrato Flexível Percentual'!$R$2:$R$745,'Contrato Flexível Percentual'!$C$2:$C$745,'Contrato Flexível Prioridade'!F1240,'Contrato Flexível Percentual'!$D$2:$D$745,'Contrato Flexível Prioridade'!G1240)+SUMIFS('Contrato Firme'!N$2:N$745,'Contrato Firme'!$C$2:$C$745,'Contrato Flexível Prioridade'!F1240,'Contrato Flexível Percentual'!$D$2:$D$745,'Contrato Flexível Prioridade'!G1240)+'Tela de entrada'!$O$13+'Tela de entrada'!$S$13</f>
        <v>24</v>
      </c>
      <c r="M1240" s="1">
        <f t="shared" si="125"/>
        <v>21</v>
      </c>
      <c r="N1240" s="1">
        <f>IF(D1240=1,'Tela de entrada'!$O$14-'Tela de entrada'!$O$13,'Tela de entrada'!$S$14-'Tela de entrada'!$S$13)</f>
        <v>10</v>
      </c>
      <c r="O1240" s="1">
        <f t="shared" si="126"/>
        <v>6</v>
      </c>
      <c r="P1240" s="1">
        <f t="shared" si="127"/>
        <v>6</v>
      </c>
      <c r="Q1240" s="1">
        <f>IF(D1240=1,'Tela de entrada'!$O$13+P1240,'Tela de entrada'!$S$13+P1240)</f>
        <v>6</v>
      </c>
    </row>
    <row r="1241" spans="1:17" x14ac:dyDescent="0.25">
      <c r="A1241" t="str">
        <f t="shared" si="122"/>
        <v>Contrato 2</v>
      </c>
      <c r="B1241" t="str">
        <f t="shared" si="123"/>
        <v>Contrato 2496</v>
      </c>
      <c r="C1241">
        <v>1</v>
      </c>
      <c r="D1241">
        <v>2</v>
      </c>
      <c r="E1241">
        <f>IF(AND(A1241='Tela de entrada'!$R$12,'Tela de entrada'!$S$15=1),1,IF(AND(A1241='Tela de entrada'!$R$12,'Tela de entrada'!$S$15="",'Tela de entrada'!$O$15=2),1,IF(AND('Tela de entrada'!$R$12='Contrato Flexível Prioridade'!A1241,'Tela de entrada'!$S$15="",'Tela de entrada'!$O$15=""),2,IF(AND(A1241='Tela de entrada'!$N$12,'Tela de entrada'!$O$15=1),1,IF(AND('Tela de entrada'!$N$12='Contrato Flexível Prioridade'!A1241,'Tela de entrada'!$O$15=2),2,IF(AND('Tela de entrada'!$N$12='Contrato Flexível Prioridade'!A1241,'Tela de entrada'!$O$15="",'Tela de entrada'!$S$15&lt;&gt;1),1,IF(AND('Tela de entrada'!$N$12='Contrato Flexível Prioridade'!A1241,'Tela de entrada'!$S$15=""),1,2)))))))</f>
        <v>2</v>
      </c>
      <c r="F1241">
        <v>1</v>
      </c>
      <c r="G1241">
        <v>496</v>
      </c>
      <c r="H1241">
        <v>1</v>
      </c>
      <c r="I1241" s="1">
        <f>INDEX('Tela de entrada'!$C$20:$C$763,MATCH(G1241,'Tela de entrada'!$B$20:$B$763,0),1)</f>
        <v>22</v>
      </c>
      <c r="J1241">
        <v>0</v>
      </c>
      <c r="K1241">
        <f t="shared" si="124"/>
        <v>22</v>
      </c>
      <c r="L1241" s="1">
        <f>SUMIFS('Contrato Flexível Percentual'!$R$2:$R$745,'Contrato Flexível Percentual'!$C$2:$C$745,'Contrato Flexível Prioridade'!F1241,'Contrato Flexível Percentual'!$D$2:$D$745,'Contrato Flexível Prioridade'!G1241)+SUMIFS('Contrato Firme'!N$2:N$745,'Contrato Firme'!$C$2:$C$745,'Contrato Flexível Prioridade'!F1241,'Contrato Flexível Percentual'!$D$2:$D$745,'Contrato Flexível Prioridade'!G1241)+'Tela de entrada'!$O$13+'Tela de entrada'!$S$13</f>
        <v>13.029119065063828</v>
      </c>
      <c r="M1241" s="1">
        <f t="shared" si="125"/>
        <v>8.9708809349361722</v>
      </c>
      <c r="N1241" s="1">
        <f>IF(D1241=1,'Tela de entrada'!$O$14-'Tela de entrada'!$O$13,'Tela de entrada'!$S$14-'Tela de entrada'!$S$13)</f>
        <v>10</v>
      </c>
      <c r="O1241" s="1">
        <f t="shared" si="126"/>
        <v>0</v>
      </c>
      <c r="P1241" s="1">
        <f t="shared" si="127"/>
        <v>0</v>
      </c>
      <c r="Q1241" s="1">
        <f>IF(D1241=1,'Tela de entrada'!$O$13+P1241,'Tela de entrada'!$S$13+P1241)</f>
        <v>0</v>
      </c>
    </row>
    <row r="1242" spans="1:17" x14ac:dyDescent="0.25">
      <c r="A1242" t="str">
        <f t="shared" si="122"/>
        <v>Contrato 2</v>
      </c>
      <c r="B1242" t="str">
        <f t="shared" si="123"/>
        <v>Contrato 2497</v>
      </c>
      <c r="C1242">
        <v>1</v>
      </c>
      <c r="D1242">
        <v>2</v>
      </c>
      <c r="E1242">
        <f>IF(AND(A1242='Tela de entrada'!$R$12,'Tela de entrada'!$S$15=1),1,IF(AND(A1242='Tela de entrada'!$R$12,'Tela de entrada'!$S$15="",'Tela de entrada'!$O$15=2),1,IF(AND('Tela de entrada'!$R$12='Contrato Flexível Prioridade'!A1242,'Tela de entrada'!$S$15="",'Tela de entrada'!$O$15=""),2,IF(AND(A1242='Tela de entrada'!$N$12,'Tela de entrada'!$O$15=1),1,IF(AND('Tela de entrada'!$N$12='Contrato Flexível Prioridade'!A1242,'Tela de entrada'!$O$15=2),2,IF(AND('Tela de entrada'!$N$12='Contrato Flexível Prioridade'!A1242,'Tela de entrada'!$O$15="",'Tela de entrada'!$S$15&lt;&gt;1),1,IF(AND('Tela de entrada'!$N$12='Contrato Flexível Prioridade'!A1242,'Tela de entrada'!$S$15=""),1,2)))))))</f>
        <v>2</v>
      </c>
      <c r="F1242">
        <v>1</v>
      </c>
      <c r="G1242">
        <v>497</v>
      </c>
      <c r="H1242">
        <v>1</v>
      </c>
      <c r="I1242" s="1">
        <f>INDEX('Tela de entrada'!$C$20:$C$763,MATCH(G1242,'Tela de entrada'!$B$20:$B$763,0),1)</f>
        <v>34</v>
      </c>
      <c r="J1242">
        <v>0</v>
      </c>
      <c r="K1242">
        <f t="shared" si="124"/>
        <v>34</v>
      </c>
      <c r="L1242" s="1">
        <f>SUMIFS('Contrato Flexível Percentual'!$R$2:$R$745,'Contrato Flexível Percentual'!$C$2:$C$745,'Contrato Flexível Prioridade'!F1242,'Contrato Flexível Percentual'!$D$2:$D$745,'Contrato Flexível Prioridade'!G1242)+SUMIFS('Contrato Firme'!N$2:N$745,'Contrato Firme'!$C$2:$C$745,'Contrato Flexível Prioridade'!F1242,'Contrato Flexível Percentual'!$D$2:$D$745,'Contrato Flexível Prioridade'!G1242)+'Tela de entrada'!$O$13+'Tela de entrada'!$S$13</f>
        <v>19.601597423860053</v>
      </c>
      <c r="M1242" s="1">
        <f t="shared" si="125"/>
        <v>14.398402576139947</v>
      </c>
      <c r="N1242" s="1">
        <f>IF(D1242=1,'Tela de entrada'!$O$14-'Tela de entrada'!$O$13,'Tela de entrada'!$S$14-'Tela de entrada'!$S$13)</f>
        <v>10</v>
      </c>
      <c r="O1242" s="1">
        <f t="shared" si="126"/>
        <v>0</v>
      </c>
      <c r="P1242" s="1">
        <f t="shared" si="127"/>
        <v>0</v>
      </c>
      <c r="Q1242" s="1">
        <f>IF(D1242=1,'Tela de entrada'!$O$13+P1242,'Tela de entrada'!$S$13+P1242)</f>
        <v>0</v>
      </c>
    </row>
    <row r="1243" spans="1:17" x14ac:dyDescent="0.25">
      <c r="A1243" t="str">
        <f t="shared" si="122"/>
        <v>Contrato 2</v>
      </c>
      <c r="B1243" t="str">
        <f t="shared" si="123"/>
        <v>Contrato 2498</v>
      </c>
      <c r="C1243">
        <v>1</v>
      </c>
      <c r="D1243">
        <v>2</v>
      </c>
      <c r="E1243">
        <f>IF(AND(A1243='Tela de entrada'!$R$12,'Tela de entrada'!$S$15=1),1,IF(AND(A1243='Tela de entrada'!$R$12,'Tela de entrada'!$S$15="",'Tela de entrada'!$O$15=2),1,IF(AND('Tela de entrada'!$R$12='Contrato Flexível Prioridade'!A1243,'Tela de entrada'!$S$15="",'Tela de entrada'!$O$15=""),2,IF(AND(A1243='Tela de entrada'!$N$12,'Tela de entrada'!$O$15=1),1,IF(AND('Tela de entrada'!$N$12='Contrato Flexível Prioridade'!A1243,'Tela de entrada'!$O$15=2),2,IF(AND('Tela de entrada'!$N$12='Contrato Flexível Prioridade'!A1243,'Tela de entrada'!$O$15="",'Tela de entrada'!$S$15&lt;&gt;1),1,IF(AND('Tela de entrada'!$N$12='Contrato Flexível Prioridade'!A1243,'Tela de entrada'!$S$15=""),1,2)))))))</f>
        <v>2</v>
      </c>
      <c r="F1243">
        <v>1</v>
      </c>
      <c r="G1243">
        <v>498</v>
      </c>
      <c r="H1243">
        <v>1</v>
      </c>
      <c r="I1243" s="1">
        <f>INDEX('Tela de entrada'!$C$20:$C$763,MATCH(G1243,'Tela de entrada'!$B$20:$B$763,0),1)</f>
        <v>24</v>
      </c>
      <c r="J1243">
        <v>0</v>
      </c>
      <c r="K1243">
        <f t="shared" si="124"/>
        <v>24</v>
      </c>
      <c r="L1243" s="1">
        <f>SUMIFS('Contrato Flexível Percentual'!$R$2:$R$745,'Contrato Flexível Percentual'!$C$2:$C$745,'Contrato Flexível Prioridade'!F1243,'Contrato Flexível Percentual'!$D$2:$D$745,'Contrato Flexível Prioridade'!G1243)+SUMIFS('Contrato Firme'!N$2:N$745,'Contrato Firme'!$C$2:$C$745,'Contrato Flexível Prioridade'!F1243,'Contrato Flexível Percentual'!$D$2:$D$745,'Contrato Flexível Prioridade'!G1243)+'Tela de entrada'!$O$13+'Tela de entrada'!$S$13</f>
        <v>14.124532124863197</v>
      </c>
      <c r="M1243" s="1">
        <f t="shared" si="125"/>
        <v>9.8754678751368026</v>
      </c>
      <c r="N1243" s="1">
        <f>IF(D1243=1,'Tela de entrada'!$O$14-'Tela de entrada'!$O$13,'Tela de entrada'!$S$14-'Tela de entrada'!$S$13)</f>
        <v>10</v>
      </c>
      <c r="O1243" s="1">
        <f t="shared" si="126"/>
        <v>0</v>
      </c>
      <c r="P1243" s="1">
        <f t="shared" si="127"/>
        <v>0</v>
      </c>
      <c r="Q1243" s="1">
        <f>IF(D1243=1,'Tela de entrada'!$O$13+P1243,'Tela de entrada'!$S$13+P1243)</f>
        <v>0</v>
      </c>
    </row>
    <row r="1244" spans="1:17" x14ac:dyDescent="0.25">
      <c r="A1244" t="str">
        <f t="shared" si="122"/>
        <v>Contrato 2</v>
      </c>
      <c r="B1244" t="str">
        <f t="shared" si="123"/>
        <v>Contrato 2499</v>
      </c>
      <c r="C1244">
        <v>1</v>
      </c>
      <c r="D1244">
        <v>2</v>
      </c>
      <c r="E1244">
        <f>IF(AND(A1244='Tela de entrada'!$R$12,'Tela de entrada'!$S$15=1),1,IF(AND(A1244='Tela de entrada'!$R$12,'Tela de entrada'!$S$15="",'Tela de entrada'!$O$15=2),1,IF(AND('Tela de entrada'!$R$12='Contrato Flexível Prioridade'!A1244,'Tela de entrada'!$S$15="",'Tela de entrada'!$O$15=""),2,IF(AND(A1244='Tela de entrada'!$N$12,'Tela de entrada'!$O$15=1),1,IF(AND('Tela de entrada'!$N$12='Contrato Flexível Prioridade'!A1244,'Tela de entrada'!$O$15=2),2,IF(AND('Tela de entrada'!$N$12='Contrato Flexível Prioridade'!A1244,'Tela de entrada'!$O$15="",'Tela de entrada'!$S$15&lt;&gt;1),1,IF(AND('Tela de entrada'!$N$12='Contrato Flexível Prioridade'!A1244,'Tela de entrada'!$S$15=""),1,2)))))))</f>
        <v>2</v>
      </c>
      <c r="F1244">
        <v>1</v>
      </c>
      <c r="G1244">
        <v>499</v>
      </c>
      <c r="H1244">
        <v>1</v>
      </c>
      <c r="I1244" s="1">
        <f>INDEX('Tela de entrada'!$C$20:$C$763,MATCH(G1244,'Tela de entrada'!$B$20:$B$763,0),1)</f>
        <v>25</v>
      </c>
      <c r="J1244">
        <v>0</v>
      </c>
      <c r="K1244">
        <f t="shared" si="124"/>
        <v>25</v>
      </c>
      <c r="L1244" s="1">
        <f>SUMIFS('Contrato Flexível Percentual'!$R$2:$R$745,'Contrato Flexível Percentual'!$C$2:$C$745,'Contrato Flexível Prioridade'!F1244,'Contrato Flexível Percentual'!$D$2:$D$745,'Contrato Flexível Prioridade'!G1244)+SUMIFS('Contrato Firme'!N$2:N$745,'Contrato Firme'!$C$2:$C$745,'Contrato Flexível Prioridade'!F1244,'Contrato Flexível Percentual'!$D$2:$D$745,'Contrato Flexível Prioridade'!G1244)+'Tela de entrada'!$O$13+'Tela de entrada'!$S$13</f>
        <v>14.672238654762884</v>
      </c>
      <c r="M1244" s="1">
        <f t="shared" si="125"/>
        <v>10.327761345237116</v>
      </c>
      <c r="N1244" s="1">
        <f>IF(D1244=1,'Tela de entrada'!$O$14-'Tela de entrada'!$O$13,'Tela de entrada'!$S$14-'Tela de entrada'!$S$13)</f>
        <v>10</v>
      </c>
      <c r="O1244" s="1">
        <f t="shared" si="126"/>
        <v>0</v>
      </c>
      <c r="P1244" s="1">
        <f t="shared" si="127"/>
        <v>0</v>
      </c>
      <c r="Q1244" s="1">
        <f>IF(D1244=1,'Tela de entrada'!$O$13+P1244,'Tela de entrada'!$S$13+P1244)</f>
        <v>0</v>
      </c>
    </row>
    <row r="1245" spans="1:17" x14ac:dyDescent="0.25">
      <c r="A1245" t="str">
        <f t="shared" si="122"/>
        <v>Contrato 2</v>
      </c>
      <c r="B1245" t="str">
        <f t="shared" si="123"/>
        <v>Contrato 2500</v>
      </c>
      <c r="C1245">
        <v>1</v>
      </c>
      <c r="D1245">
        <v>2</v>
      </c>
      <c r="E1245">
        <f>IF(AND(A1245='Tela de entrada'!$R$12,'Tela de entrada'!$S$15=1),1,IF(AND(A1245='Tela de entrada'!$R$12,'Tela de entrada'!$S$15="",'Tela de entrada'!$O$15=2),1,IF(AND('Tela de entrada'!$R$12='Contrato Flexível Prioridade'!A1245,'Tela de entrada'!$S$15="",'Tela de entrada'!$O$15=""),2,IF(AND(A1245='Tela de entrada'!$N$12,'Tela de entrada'!$O$15=1),1,IF(AND('Tela de entrada'!$N$12='Contrato Flexível Prioridade'!A1245,'Tela de entrada'!$O$15=2),2,IF(AND('Tela de entrada'!$N$12='Contrato Flexível Prioridade'!A1245,'Tela de entrada'!$O$15="",'Tela de entrada'!$S$15&lt;&gt;1),1,IF(AND('Tela de entrada'!$N$12='Contrato Flexível Prioridade'!A1245,'Tela de entrada'!$S$15=""),1,2)))))))</f>
        <v>2</v>
      </c>
      <c r="F1245">
        <v>1</v>
      </c>
      <c r="G1245">
        <v>500</v>
      </c>
      <c r="H1245">
        <v>1</v>
      </c>
      <c r="I1245" s="1">
        <f>INDEX('Tela de entrada'!$C$20:$C$763,MATCH(G1245,'Tela de entrada'!$B$20:$B$763,0),1)</f>
        <v>24</v>
      </c>
      <c r="J1245">
        <v>0</v>
      </c>
      <c r="K1245">
        <f t="shared" si="124"/>
        <v>24</v>
      </c>
      <c r="L1245" s="1">
        <f>SUMIFS('Contrato Flexível Percentual'!$R$2:$R$745,'Contrato Flexível Percentual'!$C$2:$C$745,'Contrato Flexível Prioridade'!F1245,'Contrato Flexível Percentual'!$D$2:$D$745,'Contrato Flexível Prioridade'!G1245)+SUMIFS('Contrato Firme'!N$2:N$745,'Contrato Firme'!$C$2:$C$745,'Contrato Flexível Prioridade'!F1245,'Contrato Flexível Percentual'!$D$2:$D$745,'Contrato Flexível Prioridade'!G1245)+'Tela de entrada'!$O$13+'Tela de entrada'!$S$13</f>
        <v>14.124532124863197</v>
      </c>
      <c r="M1245" s="1">
        <f t="shared" si="125"/>
        <v>9.8754678751368026</v>
      </c>
      <c r="N1245" s="1">
        <f>IF(D1245=1,'Tela de entrada'!$O$14-'Tela de entrada'!$O$13,'Tela de entrada'!$S$14-'Tela de entrada'!$S$13)</f>
        <v>10</v>
      </c>
      <c r="O1245" s="1">
        <f t="shared" si="126"/>
        <v>0</v>
      </c>
      <c r="P1245" s="1">
        <f t="shared" si="127"/>
        <v>0</v>
      </c>
      <c r="Q1245" s="1">
        <f>IF(D1245=1,'Tela de entrada'!$O$13+P1245,'Tela de entrada'!$S$13+P1245)</f>
        <v>0</v>
      </c>
    </row>
    <row r="1246" spans="1:17" x14ac:dyDescent="0.25">
      <c r="A1246" t="str">
        <f t="shared" si="122"/>
        <v>Contrato 2</v>
      </c>
      <c r="B1246" t="str">
        <f t="shared" si="123"/>
        <v>Contrato 2501</v>
      </c>
      <c r="C1246">
        <v>1</v>
      </c>
      <c r="D1246">
        <v>2</v>
      </c>
      <c r="E1246">
        <f>IF(AND(A1246='Tela de entrada'!$R$12,'Tela de entrada'!$S$15=1),1,IF(AND(A1246='Tela de entrada'!$R$12,'Tela de entrada'!$S$15="",'Tela de entrada'!$O$15=2),1,IF(AND('Tela de entrada'!$R$12='Contrato Flexível Prioridade'!A1246,'Tela de entrada'!$S$15="",'Tela de entrada'!$O$15=""),2,IF(AND(A1246='Tela de entrada'!$N$12,'Tela de entrada'!$O$15=1),1,IF(AND('Tela de entrada'!$N$12='Contrato Flexível Prioridade'!A1246,'Tela de entrada'!$O$15=2),2,IF(AND('Tela de entrada'!$N$12='Contrato Flexível Prioridade'!A1246,'Tela de entrada'!$O$15="",'Tela de entrada'!$S$15&lt;&gt;1),1,IF(AND('Tela de entrada'!$N$12='Contrato Flexível Prioridade'!A1246,'Tela de entrada'!$S$15=""),1,2)))))))</f>
        <v>2</v>
      </c>
      <c r="F1246">
        <v>1</v>
      </c>
      <c r="G1246">
        <v>501</v>
      </c>
      <c r="H1246">
        <v>1</v>
      </c>
      <c r="I1246" s="1">
        <f>INDEX('Tela de entrada'!$C$20:$C$763,MATCH(G1246,'Tela de entrada'!$B$20:$B$763,0),1)</f>
        <v>46</v>
      </c>
      <c r="J1246">
        <v>0</v>
      </c>
      <c r="K1246">
        <f t="shared" si="124"/>
        <v>46</v>
      </c>
      <c r="L1246" s="1">
        <f>SUMIFS('Contrato Flexível Percentual'!$R$2:$R$745,'Contrato Flexível Percentual'!$C$2:$C$745,'Contrato Flexível Prioridade'!F1246,'Contrato Flexível Percentual'!$D$2:$D$745,'Contrato Flexível Prioridade'!G1246)+SUMIFS('Contrato Firme'!N$2:N$745,'Contrato Firme'!$C$2:$C$745,'Contrato Flexível Prioridade'!F1246,'Contrato Flexível Percentual'!$D$2:$D$745,'Contrato Flexível Prioridade'!G1246)+'Tela de entrada'!$O$13+'Tela de entrada'!$S$13</f>
        <v>24.2</v>
      </c>
      <c r="M1246" s="1">
        <f t="shared" si="125"/>
        <v>21.8</v>
      </c>
      <c r="N1246" s="1">
        <f>IF(D1246=1,'Tela de entrada'!$O$14-'Tela de entrada'!$O$13,'Tela de entrada'!$S$14-'Tela de entrada'!$S$13)</f>
        <v>10</v>
      </c>
      <c r="O1246" s="1">
        <f t="shared" si="126"/>
        <v>6.8000000000000007</v>
      </c>
      <c r="P1246" s="1">
        <f t="shared" si="127"/>
        <v>6.8000000000000007</v>
      </c>
      <c r="Q1246" s="1">
        <f>IF(D1246=1,'Tela de entrada'!$O$13+P1246,'Tela de entrada'!$S$13+P1246)</f>
        <v>6.8000000000000007</v>
      </c>
    </row>
    <row r="1247" spans="1:17" x14ac:dyDescent="0.25">
      <c r="A1247" t="str">
        <f t="shared" si="122"/>
        <v>Contrato 2</v>
      </c>
      <c r="B1247" t="str">
        <f t="shared" si="123"/>
        <v>Contrato 2502</v>
      </c>
      <c r="C1247">
        <v>1</v>
      </c>
      <c r="D1247">
        <v>2</v>
      </c>
      <c r="E1247">
        <f>IF(AND(A1247='Tela de entrada'!$R$12,'Tela de entrada'!$S$15=1),1,IF(AND(A1247='Tela de entrada'!$R$12,'Tela de entrada'!$S$15="",'Tela de entrada'!$O$15=2),1,IF(AND('Tela de entrada'!$R$12='Contrato Flexível Prioridade'!A1247,'Tela de entrada'!$S$15="",'Tela de entrada'!$O$15=""),2,IF(AND(A1247='Tela de entrada'!$N$12,'Tela de entrada'!$O$15=1),1,IF(AND('Tela de entrada'!$N$12='Contrato Flexível Prioridade'!A1247,'Tela de entrada'!$O$15=2),2,IF(AND('Tela de entrada'!$N$12='Contrato Flexível Prioridade'!A1247,'Tela de entrada'!$O$15="",'Tela de entrada'!$S$15&lt;&gt;1),1,IF(AND('Tela de entrada'!$N$12='Contrato Flexível Prioridade'!A1247,'Tela de entrada'!$S$15=""),1,2)))))))</f>
        <v>2</v>
      </c>
      <c r="F1247">
        <v>1</v>
      </c>
      <c r="G1247">
        <v>502</v>
      </c>
      <c r="H1247">
        <v>1</v>
      </c>
      <c r="I1247" s="1">
        <f>INDEX('Tela de entrada'!$C$20:$C$763,MATCH(G1247,'Tela de entrada'!$B$20:$B$763,0),1)</f>
        <v>11</v>
      </c>
      <c r="J1247">
        <v>0</v>
      </c>
      <c r="K1247">
        <f t="shared" si="124"/>
        <v>11</v>
      </c>
      <c r="L1247" s="1">
        <f>SUMIFS('Contrato Flexível Percentual'!$R$2:$R$745,'Contrato Flexível Percentual'!$C$2:$C$745,'Contrato Flexível Prioridade'!F1247,'Contrato Flexível Percentual'!$D$2:$D$745,'Contrato Flexível Prioridade'!G1247)+SUMIFS('Contrato Firme'!N$2:N$745,'Contrato Firme'!$C$2:$C$745,'Contrato Flexível Prioridade'!F1247,'Contrato Flexível Percentual'!$D$2:$D$745,'Contrato Flexível Prioridade'!G1247)+'Tela de entrada'!$O$13+'Tela de entrada'!$S$13</f>
        <v>7.0043472361672849</v>
      </c>
      <c r="M1247" s="1">
        <f t="shared" si="125"/>
        <v>3.9956527638327151</v>
      </c>
      <c r="N1247" s="1">
        <f>IF(D1247=1,'Tela de entrada'!$O$14-'Tela de entrada'!$O$13,'Tela de entrada'!$S$14-'Tela de entrada'!$S$13)</f>
        <v>10</v>
      </c>
      <c r="O1247" s="1">
        <f t="shared" si="126"/>
        <v>0</v>
      </c>
      <c r="P1247" s="1">
        <f t="shared" si="127"/>
        <v>0</v>
      </c>
      <c r="Q1247" s="1">
        <f>IF(D1247=1,'Tela de entrada'!$O$13+P1247,'Tela de entrada'!$S$13+P1247)</f>
        <v>0</v>
      </c>
    </row>
    <row r="1248" spans="1:17" x14ac:dyDescent="0.25">
      <c r="A1248" t="str">
        <f t="shared" si="122"/>
        <v>Contrato 2</v>
      </c>
      <c r="B1248" t="str">
        <f t="shared" si="123"/>
        <v>Contrato 2503</v>
      </c>
      <c r="C1248">
        <v>1</v>
      </c>
      <c r="D1248">
        <v>2</v>
      </c>
      <c r="E1248">
        <f>IF(AND(A1248='Tela de entrada'!$R$12,'Tela de entrada'!$S$15=1),1,IF(AND(A1248='Tela de entrada'!$R$12,'Tela de entrada'!$S$15="",'Tela de entrada'!$O$15=2),1,IF(AND('Tela de entrada'!$R$12='Contrato Flexível Prioridade'!A1248,'Tela de entrada'!$S$15="",'Tela de entrada'!$O$15=""),2,IF(AND(A1248='Tela de entrada'!$N$12,'Tela de entrada'!$O$15=1),1,IF(AND('Tela de entrada'!$N$12='Contrato Flexível Prioridade'!A1248,'Tela de entrada'!$O$15=2),2,IF(AND('Tela de entrada'!$N$12='Contrato Flexível Prioridade'!A1248,'Tela de entrada'!$O$15="",'Tela de entrada'!$S$15&lt;&gt;1),1,IF(AND('Tela de entrada'!$N$12='Contrato Flexível Prioridade'!A1248,'Tela de entrada'!$S$15=""),1,2)))))))</f>
        <v>2</v>
      </c>
      <c r="F1248">
        <v>1</v>
      </c>
      <c r="G1248">
        <v>503</v>
      </c>
      <c r="H1248">
        <v>1</v>
      </c>
      <c r="I1248" s="1">
        <f>INDEX('Tela de entrada'!$C$20:$C$763,MATCH(G1248,'Tela de entrada'!$B$20:$B$763,0),1)</f>
        <v>32</v>
      </c>
      <c r="J1248">
        <v>0</v>
      </c>
      <c r="K1248">
        <f t="shared" si="124"/>
        <v>32</v>
      </c>
      <c r="L1248" s="1">
        <f>SUMIFS('Contrato Flexível Percentual'!$R$2:$R$745,'Contrato Flexível Percentual'!$C$2:$C$745,'Contrato Flexível Prioridade'!F1248,'Contrato Flexível Percentual'!$D$2:$D$745,'Contrato Flexível Prioridade'!G1248)+SUMIFS('Contrato Firme'!N$2:N$745,'Contrato Firme'!$C$2:$C$745,'Contrato Flexível Prioridade'!F1248,'Contrato Flexível Percentual'!$D$2:$D$745,'Contrato Flexível Prioridade'!G1248)+'Tela de entrada'!$O$13+'Tela de entrada'!$S$13</f>
        <v>18.50618436406068</v>
      </c>
      <c r="M1248" s="1">
        <f t="shared" si="125"/>
        <v>13.49381563593932</v>
      </c>
      <c r="N1248" s="1">
        <f>IF(D1248=1,'Tela de entrada'!$O$14-'Tela de entrada'!$O$13,'Tela de entrada'!$S$14-'Tela de entrada'!$S$13)</f>
        <v>10</v>
      </c>
      <c r="O1248" s="1">
        <f t="shared" si="126"/>
        <v>0</v>
      </c>
      <c r="P1248" s="1">
        <f t="shared" si="127"/>
        <v>0</v>
      </c>
      <c r="Q1248" s="1">
        <f>IF(D1248=1,'Tela de entrada'!$O$13+P1248,'Tela de entrada'!$S$13+P1248)</f>
        <v>0</v>
      </c>
    </row>
    <row r="1249" spans="1:17" x14ac:dyDescent="0.25">
      <c r="A1249" t="str">
        <f t="shared" si="122"/>
        <v>Contrato 2</v>
      </c>
      <c r="B1249" t="str">
        <f t="shared" si="123"/>
        <v>Contrato 2504</v>
      </c>
      <c r="C1249">
        <v>1</v>
      </c>
      <c r="D1249">
        <v>2</v>
      </c>
      <c r="E1249">
        <f>IF(AND(A1249='Tela de entrada'!$R$12,'Tela de entrada'!$S$15=1),1,IF(AND(A1249='Tela de entrada'!$R$12,'Tela de entrada'!$S$15="",'Tela de entrada'!$O$15=2),1,IF(AND('Tela de entrada'!$R$12='Contrato Flexível Prioridade'!A1249,'Tela de entrada'!$S$15="",'Tela de entrada'!$O$15=""),2,IF(AND(A1249='Tela de entrada'!$N$12,'Tela de entrada'!$O$15=1),1,IF(AND('Tela de entrada'!$N$12='Contrato Flexível Prioridade'!A1249,'Tela de entrada'!$O$15=2),2,IF(AND('Tela de entrada'!$N$12='Contrato Flexível Prioridade'!A1249,'Tela de entrada'!$O$15="",'Tela de entrada'!$S$15&lt;&gt;1),1,IF(AND('Tela de entrada'!$N$12='Contrato Flexível Prioridade'!A1249,'Tela de entrada'!$S$15=""),1,2)))))))</f>
        <v>2</v>
      </c>
      <c r="F1249">
        <v>1</v>
      </c>
      <c r="G1249">
        <v>504</v>
      </c>
      <c r="H1249">
        <v>1</v>
      </c>
      <c r="I1249" s="1">
        <f>INDEX('Tela de entrada'!$C$20:$C$763,MATCH(G1249,'Tela de entrada'!$B$20:$B$763,0),1)</f>
        <v>13</v>
      </c>
      <c r="J1249">
        <v>0</v>
      </c>
      <c r="K1249">
        <f t="shared" si="124"/>
        <v>13</v>
      </c>
      <c r="L1249" s="1">
        <f>SUMIFS('Contrato Flexível Percentual'!$R$2:$R$745,'Contrato Flexível Percentual'!$C$2:$C$745,'Contrato Flexível Prioridade'!F1249,'Contrato Flexível Percentual'!$D$2:$D$745,'Contrato Flexível Prioridade'!G1249)+SUMIFS('Contrato Firme'!N$2:N$745,'Contrato Firme'!$C$2:$C$745,'Contrato Flexível Prioridade'!F1249,'Contrato Flexível Percentual'!$D$2:$D$745,'Contrato Flexível Prioridade'!G1249)+'Tela de entrada'!$O$13+'Tela de entrada'!$S$13</f>
        <v>8.0997602959666555</v>
      </c>
      <c r="M1249" s="1">
        <f t="shared" si="125"/>
        <v>4.9002397040333445</v>
      </c>
      <c r="N1249" s="1">
        <f>IF(D1249=1,'Tela de entrada'!$O$14-'Tela de entrada'!$O$13,'Tela de entrada'!$S$14-'Tela de entrada'!$S$13)</f>
        <v>10</v>
      </c>
      <c r="O1249" s="1">
        <f t="shared" si="126"/>
        <v>0</v>
      </c>
      <c r="P1249" s="1">
        <f t="shared" si="127"/>
        <v>0</v>
      </c>
      <c r="Q1249" s="1">
        <f>IF(D1249=1,'Tela de entrada'!$O$13+P1249,'Tela de entrada'!$S$13+P1249)</f>
        <v>0</v>
      </c>
    </row>
    <row r="1250" spans="1:17" x14ac:dyDescent="0.25">
      <c r="A1250" t="str">
        <f t="shared" si="122"/>
        <v>Contrato 2</v>
      </c>
      <c r="B1250" t="str">
        <f t="shared" si="123"/>
        <v>Contrato 2505</v>
      </c>
      <c r="C1250">
        <v>1</v>
      </c>
      <c r="D1250">
        <v>2</v>
      </c>
      <c r="E1250">
        <f>IF(AND(A1250='Tela de entrada'!$R$12,'Tela de entrada'!$S$15=1),1,IF(AND(A1250='Tela de entrada'!$R$12,'Tela de entrada'!$S$15="",'Tela de entrada'!$O$15=2),1,IF(AND('Tela de entrada'!$R$12='Contrato Flexível Prioridade'!A1250,'Tela de entrada'!$S$15="",'Tela de entrada'!$O$15=""),2,IF(AND(A1250='Tela de entrada'!$N$12,'Tela de entrada'!$O$15=1),1,IF(AND('Tela de entrada'!$N$12='Contrato Flexível Prioridade'!A1250,'Tela de entrada'!$O$15=2),2,IF(AND('Tela de entrada'!$N$12='Contrato Flexível Prioridade'!A1250,'Tela de entrada'!$O$15="",'Tela de entrada'!$S$15&lt;&gt;1),1,IF(AND('Tela de entrada'!$N$12='Contrato Flexível Prioridade'!A1250,'Tela de entrada'!$S$15=""),1,2)))))))</f>
        <v>2</v>
      </c>
      <c r="F1250">
        <v>1</v>
      </c>
      <c r="G1250">
        <v>505</v>
      </c>
      <c r="H1250">
        <v>1</v>
      </c>
      <c r="I1250" s="1">
        <f>INDEX('Tela de entrada'!$C$20:$C$763,MATCH(G1250,'Tela de entrada'!$B$20:$B$763,0),1)</f>
        <v>29</v>
      </c>
      <c r="J1250">
        <v>0</v>
      </c>
      <c r="K1250">
        <f t="shared" si="124"/>
        <v>29</v>
      </c>
      <c r="L1250" s="1">
        <f>SUMIFS('Contrato Flexível Percentual'!$R$2:$R$745,'Contrato Flexível Percentual'!$C$2:$C$745,'Contrato Flexível Prioridade'!F1250,'Contrato Flexível Percentual'!$D$2:$D$745,'Contrato Flexível Prioridade'!G1250)+SUMIFS('Contrato Firme'!N$2:N$745,'Contrato Firme'!$C$2:$C$745,'Contrato Flexível Prioridade'!F1250,'Contrato Flexível Percentual'!$D$2:$D$745,'Contrato Flexível Prioridade'!G1250)+'Tela de entrada'!$O$13+'Tela de entrada'!$S$13</f>
        <v>16.863064774361622</v>
      </c>
      <c r="M1250" s="1">
        <f t="shared" si="125"/>
        <v>12.136935225638378</v>
      </c>
      <c r="N1250" s="1">
        <f>IF(D1250=1,'Tela de entrada'!$O$14-'Tela de entrada'!$O$13,'Tela de entrada'!$S$14-'Tela de entrada'!$S$13)</f>
        <v>10</v>
      </c>
      <c r="O1250" s="1">
        <f t="shared" si="126"/>
        <v>0</v>
      </c>
      <c r="P1250" s="1">
        <f t="shared" si="127"/>
        <v>0</v>
      </c>
      <c r="Q1250" s="1">
        <f>IF(D1250=1,'Tela de entrada'!$O$13+P1250,'Tela de entrada'!$S$13+P1250)</f>
        <v>0</v>
      </c>
    </row>
    <row r="1251" spans="1:17" x14ac:dyDescent="0.25">
      <c r="A1251" t="str">
        <f t="shared" si="122"/>
        <v>Contrato 2</v>
      </c>
      <c r="B1251" t="str">
        <f t="shared" si="123"/>
        <v>Contrato 2506</v>
      </c>
      <c r="C1251">
        <v>1</v>
      </c>
      <c r="D1251">
        <v>2</v>
      </c>
      <c r="E1251">
        <f>IF(AND(A1251='Tela de entrada'!$R$12,'Tela de entrada'!$S$15=1),1,IF(AND(A1251='Tela de entrada'!$R$12,'Tela de entrada'!$S$15="",'Tela de entrada'!$O$15=2),1,IF(AND('Tela de entrada'!$R$12='Contrato Flexível Prioridade'!A1251,'Tela de entrada'!$S$15="",'Tela de entrada'!$O$15=""),2,IF(AND(A1251='Tela de entrada'!$N$12,'Tela de entrada'!$O$15=1),1,IF(AND('Tela de entrada'!$N$12='Contrato Flexível Prioridade'!A1251,'Tela de entrada'!$O$15=2),2,IF(AND('Tela de entrada'!$N$12='Contrato Flexível Prioridade'!A1251,'Tela de entrada'!$O$15="",'Tela de entrada'!$S$15&lt;&gt;1),1,IF(AND('Tela de entrada'!$N$12='Contrato Flexível Prioridade'!A1251,'Tela de entrada'!$S$15=""),1,2)))))))</f>
        <v>2</v>
      </c>
      <c r="F1251">
        <v>1</v>
      </c>
      <c r="G1251">
        <v>506</v>
      </c>
      <c r="H1251">
        <v>1</v>
      </c>
      <c r="I1251" s="1">
        <f>INDEX('Tela de entrada'!$C$20:$C$763,MATCH(G1251,'Tela de entrada'!$B$20:$B$763,0),1)</f>
        <v>35</v>
      </c>
      <c r="J1251">
        <v>0</v>
      </c>
      <c r="K1251">
        <f t="shared" si="124"/>
        <v>35</v>
      </c>
      <c r="L1251" s="1">
        <f>SUMIFS('Contrato Flexível Percentual'!$R$2:$R$745,'Contrato Flexível Percentual'!$C$2:$C$745,'Contrato Flexível Prioridade'!F1251,'Contrato Flexível Percentual'!$D$2:$D$745,'Contrato Flexível Prioridade'!G1251)+SUMIFS('Contrato Firme'!N$2:N$745,'Contrato Firme'!$C$2:$C$745,'Contrato Flexível Prioridade'!F1251,'Contrato Flexível Percentual'!$D$2:$D$745,'Contrato Flexível Prioridade'!G1251)+'Tela de entrada'!$O$13+'Tela de entrada'!$S$13</f>
        <v>20.149303953759738</v>
      </c>
      <c r="M1251" s="1">
        <f t="shared" si="125"/>
        <v>14.850696046240262</v>
      </c>
      <c r="N1251" s="1">
        <f>IF(D1251=1,'Tela de entrada'!$O$14-'Tela de entrada'!$O$13,'Tela de entrada'!$S$14-'Tela de entrada'!$S$13)</f>
        <v>10</v>
      </c>
      <c r="O1251" s="1">
        <f t="shared" si="126"/>
        <v>0</v>
      </c>
      <c r="P1251" s="1">
        <f t="shared" si="127"/>
        <v>0</v>
      </c>
      <c r="Q1251" s="1">
        <f>IF(D1251=1,'Tela de entrada'!$O$13+P1251,'Tela de entrada'!$S$13+P1251)</f>
        <v>0</v>
      </c>
    </row>
    <row r="1252" spans="1:17" x14ac:dyDescent="0.25">
      <c r="A1252" t="str">
        <f t="shared" si="122"/>
        <v>Contrato 2</v>
      </c>
      <c r="B1252" t="str">
        <f t="shared" si="123"/>
        <v>Contrato 2507</v>
      </c>
      <c r="C1252">
        <v>1</v>
      </c>
      <c r="D1252">
        <v>2</v>
      </c>
      <c r="E1252">
        <f>IF(AND(A1252='Tela de entrada'!$R$12,'Tela de entrada'!$S$15=1),1,IF(AND(A1252='Tela de entrada'!$R$12,'Tela de entrada'!$S$15="",'Tela de entrada'!$O$15=2),1,IF(AND('Tela de entrada'!$R$12='Contrato Flexível Prioridade'!A1252,'Tela de entrada'!$S$15="",'Tela de entrada'!$O$15=""),2,IF(AND(A1252='Tela de entrada'!$N$12,'Tela de entrada'!$O$15=1),1,IF(AND('Tela de entrada'!$N$12='Contrato Flexível Prioridade'!A1252,'Tela de entrada'!$O$15=2),2,IF(AND('Tela de entrada'!$N$12='Contrato Flexível Prioridade'!A1252,'Tela de entrada'!$O$15="",'Tela de entrada'!$S$15&lt;&gt;1),1,IF(AND('Tela de entrada'!$N$12='Contrato Flexível Prioridade'!A1252,'Tela de entrada'!$S$15=""),1,2)))))))</f>
        <v>2</v>
      </c>
      <c r="F1252">
        <v>1</v>
      </c>
      <c r="G1252">
        <v>507</v>
      </c>
      <c r="H1252">
        <v>1</v>
      </c>
      <c r="I1252" s="1">
        <f>INDEX('Tela de entrada'!$C$20:$C$763,MATCH(G1252,'Tela de entrada'!$B$20:$B$763,0),1)</f>
        <v>33</v>
      </c>
      <c r="J1252">
        <v>0</v>
      </c>
      <c r="K1252">
        <f t="shared" si="124"/>
        <v>33</v>
      </c>
      <c r="L1252" s="1">
        <f>SUMIFS('Contrato Flexível Percentual'!$R$2:$R$745,'Contrato Flexível Percentual'!$C$2:$C$745,'Contrato Flexível Prioridade'!F1252,'Contrato Flexível Percentual'!$D$2:$D$745,'Contrato Flexível Prioridade'!G1252)+SUMIFS('Contrato Firme'!N$2:N$745,'Contrato Firme'!$C$2:$C$745,'Contrato Flexível Prioridade'!F1252,'Contrato Flexível Percentual'!$D$2:$D$745,'Contrato Flexível Prioridade'!G1252)+'Tela de entrada'!$O$13+'Tela de entrada'!$S$13</f>
        <v>19.053890893960364</v>
      </c>
      <c r="M1252" s="1">
        <f t="shared" si="125"/>
        <v>13.946109106039636</v>
      </c>
      <c r="N1252" s="1">
        <f>IF(D1252=1,'Tela de entrada'!$O$14-'Tela de entrada'!$O$13,'Tela de entrada'!$S$14-'Tela de entrada'!$S$13)</f>
        <v>10</v>
      </c>
      <c r="O1252" s="1">
        <f t="shared" si="126"/>
        <v>0</v>
      </c>
      <c r="P1252" s="1">
        <f t="shared" si="127"/>
        <v>0</v>
      </c>
      <c r="Q1252" s="1">
        <f>IF(D1252=1,'Tela de entrada'!$O$13+P1252,'Tela de entrada'!$S$13+P1252)</f>
        <v>0</v>
      </c>
    </row>
    <row r="1253" spans="1:17" x14ac:dyDescent="0.25">
      <c r="A1253" t="str">
        <f t="shared" si="122"/>
        <v>Contrato 2</v>
      </c>
      <c r="B1253" t="str">
        <f t="shared" si="123"/>
        <v>Contrato 2508</v>
      </c>
      <c r="C1253">
        <v>1</v>
      </c>
      <c r="D1253">
        <v>2</v>
      </c>
      <c r="E1253">
        <f>IF(AND(A1253='Tela de entrada'!$R$12,'Tela de entrada'!$S$15=1),1,IF(AND(A1253='Tela de entrada'!$R$12,'Tela de entrada'!$S$15="",'Tela de entrada'!$O$15=2),1,IF(AND('Tela de entrada'!$R$12='Contrato Flexível Prioridade'!A1253,'Tela de entrada'!$S$15="",'Tela de entrada'!$O$15=""),2,IF(AND(A1253='Tela de entrada'!$N$12,'Tela de entrada'!$O$15=1),1,IF(AND('Tela de entrada'!$N$12='Contrato Flexível Prioridade'!A1253,'Tela de entrada'!$O$15=2),2,IF(AND('Tela de entrada'!$N$12='Contrato Flexível Prioridade'!A1253,'Tela de entrada'!$O$15="",'Tela de entrada'!$S$15&lt;&gt;1),1,IF(AND('Tela de entrada'!$N$12='Contrato Flexível Prioridade'!A1253,'Tela de entrada'!$S$15=""),1,2)))))))</f>
        <v>2</v>
      </c>
      <c r="F1253">
        <v>1</v>
      </c>
      <c r="G1253">
        <v>508</v>
      </c>
      <c r="H1253">
        <v>1</v>
      </c>
      <c r="I1253" s="1">
        <f>INDEX('Tela de entrada'!$C$20:$C$763,MATCH(G1253,'Tela de entrada'!$B$20:$B$763,0),1)</f>
        <v>32</v>
      </c>
      <c r="J1253">
        <v>0</v>
      </c>
      <c r="K1253">
        <f t="shared" si="124"/>
        <v>32</v>
      </c>
      <c r="L1253" s="1">
        <f>SUMIFS('Contrato Flexível Percentual'!$R$2:$R$745,'Contrato Flexível Percentual'!$C$2:$C$745,'Contrato Flexível Prioridade'!F1253,'Contrato Flexível Percentual'!$D$2:$D$745,'Contrato Flexível Prioridade'!G1253)+SUMIFS('Contrato Firme'!N$2:N$745,'Contrato Firme'!$C$2:$C$745,'Contrato Flexível Prioridade'!F1253,'Contrato Flexível Percentual'!$D$2:$D$745,'Contrato Flexível Prioridade'!G1253)+'Tela de entrada'!$O$13+'Tela de entrada'!$S$13</f>
        <v>18.50618436406068</v>
      </c>
      <c r="M1253" s="1">
        <f t="shared" si="125"/>
        <v>13.49381563593932</v>
      </c>
      <c r="N1253" s="1">
        <f>IF(D1253=1,'Tela de entrada'!$O$14-'Tela de entrada'!$O$13,'Tela de entrada'!$S$14-'Tela de entrada'!$S$13)</f>
        <v>10</v>
      </c>
      <c r="O1253" s="1">
        <f t="shared" si="126"/>
        <v>0</v>
      </c>
      <c r="P1253" s="1">
        <f t="shared" si="127"/>
        <v>0</v>
      </c>
      <c r="Q1253" s="1">
        <f>IF(D1253=1,'Tela de entrada'!$O$13+P1253,'Tela de entrada'!$S$13+P1253)</f>
        <v>0</v>
      </c>
    </row>
    <row r="1254" spans="1:17" x14ac:dyDescent="0.25">
      <c r="A1254" t="str">
        <f t="shared" si="122"/>
        <v>Contrato 2</v>
      </c>
      <c r="B1254" t="str">
        <f t="shared" si="123"/>
        <v>Contrato 2509</v>
      </c>
      <c r="C1254">
        <v>1</v>
      </c>
      <c r="D1254">
        <v>2</v>
      </c>
      <c r="E1254">
        <f>IF(AND(A1254='Tela de entrada'!$R$12,'Tela de entrada'!$S$15=1),1,IF(AND(A1254='Tela de entrada'!$R$12,'Tela de entrada'!$S$15="",'Tela de entrada'!$O$15=2),1,IF(AND('Tela de entrada'!$R$12='Contrato Flexível Prioridade'!A1254,'Tela de entrada'!$S$15="",'Tela de entrada'!$O$15=""),2,IF(AND(A1254='Tela de entrada'!$N$12,'Tela de entrada'!$O$15=1),1,IF(AND('Tela de entrada'!$N$12='Contrato Flexível Prioridade'!A1254,'Tela de entrada'!$O$15=2),2,IF(AND('Tela de entrada'!$N$12='Contrato Flexível Prioridade'!A1254,'Tela de entrada'!$O$15="",'Tela de entrada'!$S$15&lt;&gt;1),1,IF(AND('Tela de entrada'!$N$12='Contrato Flexível Prioridade'!A1254,'Tela de entrada'!$S$15=""),1,2)))))))</f>
        <v>2</v>
      </c>
      <c r="F1254">
        <v>1</v>
      </c>
      <c r="G1254">
        <v>509</v>
      </c>
      <c r="H1254">
        <v>1</v>
      </c>
      <c r="I1254" s="1">
        <f>INDEX('Tela de entrada'!$C$20:$C$763,MATCH(G1254,'Tela de entrada'!$B$20:$B$763,0),1)</f>
        <v>21</v>
      </c>
      <c r="J1254">
        <v>0</v>
      </c>
      <c r="K1254">
        <f t="shared" si="124"/>
        <v>21</v>
      </c>
      <c r="L1254" s="1">
        <f>SUMIFS('Contrato Flexível Percentual'!$R$2:$R$745,'Contrato Flexível Percentual'!$C$2:$C$745,'Contrato Flexível Prioridade'!F1254,'Contrato Flexível Percentual'!$D$2:$D$745,'Contrato Flexível Prioridade'!G1254)+SUMIFS('Contrato Firme'!N$2:N$745,'Contrato Firme'!$C$2:$C$745,'Contrato Flexível Prioridade'!F1254,'Contrato Flexível Percentual'!$D$2:$D$745,'Contrato Flexível Prioridade'!G1254)+'Tela de entrada'!$O$13+'Tela de entrada'!$S$13</f>
        <v>12.481412535164139</v>
      </c>
      <c r="M1254" s="1">
        <f t="shared" si="125"/>
        <v>8.5185874648358606</v>
      </c>
      <c r="N1254" s="1">
        <f>IF(D1254=1,'Tela de entrada'!$O$14-'Tela de entrada'!$O$13,'Tela de entrada'!$S$14-'Tela de entrada'!$S$13)</f>
        <v>10</v>
      </c>
      <c r="O1254" s="1">
        <f t="shared" si="126"/>
        <v>0</v>
      </c>
      <c r="P1254" s="1">
        <f t="shared" si="127"/>
        <v>0</v>
      </c>
      <c r="Q1254" s="1">
        <f>IF(D1254=1,'Tela de entrada'!$O$13+P1254,'Tela de entrada'!$S$13+P1254)</f>
        <v>0</v>
      </c>
    </row>
    <row r="1255" spans="1:17" x14ac:dyDescent="0.25">
      <c r="A1255" t="str">
        <f t="shared" si="122"/>
        <v>Contrato 2</v>
      </c>
      <c r="B1255" t="str">
        <f t="shared" si="123"/>
        <v>Contrato 2510</v>
      </c>
      <c r="C1255">
        <v>1</v>
      </c>
      <c r="D1255">
        <v>2</v>
      </c>
      <c r="E1255">
        <f>IF(AND(A1255='Tela de entrada'!$R$12,'Tela de entrada'!$S$15=1),1,IF(AND(A1255='Tela de entrada'!$R$12,'Tela de entrada'!$S$15="",'Tela de entrada'!$O$15=2),1,IF(AND('Tela de entrada'!$R$12='Contrato Flexível Prioridade'!A1255,'Tela de entrada'!$S$15="",'Tela de entrada'!$O$15=""),2,IF(AND(A1255='Tela de entrada'!$N$12,'Tela de entrada'!$O$15=1),1,IF(AND('Tela de entrada'!$N$12='Contrato Flexível Prioridade'!A1255,'Tela de entrada'!$O$15=2),2,IF(AND('Tela de entrada'!$N$12='Contrato Flexível Prioridade'!A1255,'Tela de entrada'!$O$15="",'Tela de entrada'!$S$15&lt;&gt;1),1,IF(AND('Tela de entrada'!$N$12='Contrato Flexível Prioridade'!A1255,'Tela de entrada'!$S$15=""),1,2)))))))</f>
        <v>2</v>
      </c>
      <c r="F1255">
        <v>1</v>
      </c>
      <c r="G1255">
        <v>510</v>
      </c>
      <c r="H1255">
        <v>1</v>
      </c>
      <c r="I1255" s="1">
        <f>INDEX('Tela de entrada'!$C$20:$C$763,MATCH(G1255,'Tela de entrada'!$B$20:$B$763,0),1)</f>
        <v>23</v>
      </c>
      <c r="J1255">
        <v>0</v>
      </c>
      <c r="K1255">
        <f t="shared" si="124"/>
        <v>23</v>
      </c>
      <c r="L1255" s="1">
        <f>SUMIFS('Contrato Flexível Percentual'!$R$2:$R$745,'Contrato Flexível Percentual'!$C$2:$C$745,'Contrato Flexível Prioridade'!F1255,'Contrato Flexível Percentual'!$D$2:$D$745,'Contrato Flexível Prioridade'!G1255)+SUMIFS('Contrato Firme'!N$2:N$745,'Contrato Firme'!$C$2:$C$745,'Contrato Flexível Prioridade'!F1255,'Contrato Flexível Percentual'!$D$2:$D$745,'Contrato Flexível Prioridade'!G1255)+'Tela de entrada'!$O$13+'Tela de entrada'!$S$13</f>
        <v>13.576825594963511</v>
      </c>
      <c r="M1255" s="1">
        <f t="shared" si="125"/>
        <v>9.4231744050364892</v>
      </c>
      <c r="N1255" s="1">
        <f>IF(D1255=1,'Tela de entrada'!$O$14-'Tela de entrada'!$O$13,'Tela de entrada'!$S$14-'Tela de entrada'!$S$13)</f>
        <v>10</v>
      </c>
      <c r="O1255" s="1">
        <f t="shared" si="126"/>
        <v>0</v>
      </c>
      <c r="P1255" s="1">
        <f t="shared" si="127"/>
        <v>0</v>
      </c>
      <c r="Q1255" s="1">
        <f>IF(D1255=1,'Tela de entrada'!$O$13+P1255,'Tela de entrada'!$S$13+P1255)</f>
        <v>0</v>
      </c>
    </row>
    <row r="1256" spans="1:17" x14ac:dyDescent="0.25">
      <c r="A1256" t="str">
        <f t="shared" si="122"/>
        <v>Contrato 2</v>
      </c>
      <c r="B1256" t="str">
        <f t="shared" si="123"/>
        <v>Contrato 2511</v>
      </c>
      <c r="C1256">
        <v>1</v>
      </c>
      <c r="D1256">
        <v>2</v>
      </c>
      <c r="E1256">
        <f>IF(AND(A1256='Tela de entrada'!$R$12,'Tela de entrada'!$S$15=1),1,IF(AND(A1256='Tela de entrada'!$R$12,'Tela de entrada'!$S$15="",'Tela de entrada'!$O$15=2),1,IF(AND('Tela de entrada'!$R$12='Contrato Flexível Prioridade'!A1256,'Tela de entrada'!$S$15="",'Tela de entrada'!$O$15=""),2,IF(AND(A1256='Tela de entrada'!$N$12,'Tela de entrada'!$O$15=1),1,IF(AND('Tela de entrada'!$N$12='Contrato Flexível Prioridade'!A1256,'Tela de entrada'!$O$15=2),2,IF(AND('Tela de entrada'!$N$12='Contrato Flexível Prioridade'!A1256,'Tela de entrada'!$O$15="",'Tela de entrada'!$S$15&lt;&gt;1),1,IF(AND('Tela de entrada'!$N$12='Contrato Flexível Prioridade'!A1256,'Tela de entrada'!$S$15=""),1,2)))))))</f>
        <v>2</v>
      </c>
      <c r="F1256">
        <v>1</v>
      </c>
      <c r="G1256">
        <v>511</v>
      </c>
      <c r="H1256">
        <v>1</v>
      </c>
      <c r="I1256" s="1">
        <f>INDEX('Tela de entrada'!$C$20:$C$763,MATCH(G1256,'Tela de entrada'!$B$20:$B$763,0),1)</f>
        <v>12</v>
      </c>
      <c r="J1256">
        <v>0</v>
      </c>
      <c r="K1256">
        <f t="shared" si="124"/>
        <v>12</v>
      </c>
      <c r="L1256" s="1">
        <f>SUMIFS('Contrato Flexível Percentual'!$R$2:$R$745,'Contrato Flexível Percentual'!$C$2:$C$745,'Contrato Flexível Prioridade'!F1256,'Contrato Flexível Percentual'!$D$2:$D$745,'Contrato Flexível Prioridade'!G1256)+SUMIFS('Contrato Firme'!N$2:N$745,'Contrato Firme'!$C$2:$C$745,'Contrato Flexível Prioridade'!F1256,'Contrato Flexível Percentual'!$D$2:$D$745,'Contrato Flexível Prioridade'!G1256)+'Tela de entrada'!$O$13+'Tela de entrada'!$S$13</f>
        <v>7.5520537660669707</v>
      </c>
      <c r="M1256" s="1">
        <f t="shared" si="125"/>
        <v>4.4479462339330293</v>
      </c>
      <c r="N1256" s="1">
        <f>IF(D1256=1,'Tela de entrada'!$O$14-'Tela de entrada'!$O$13,'Tela de entrada'!$S$14-'Tela de entrada'!$S$13)</f>
        <v>10</v>
      </c>
      <c r="O1256" s="1">
        <f t="shared" si="126"/>
        <v>0</v>
      </c>
      <c r="P1256" s="1">
        <f t="shared" si="127"/>
        <v>0</v>
      </c>
      <c r="Q1256" s="1">
        <f>IF(D1256=1,'Tela de entrada'!$O$13+P1256,'Tela de entrada'!$S$13+P1256)</f>
        <v>0</v>
      </c>
    </row>
    <row r="1257" spans="1:17" x14ac:dyDescent="0.25">
      <c r="A1257" t="str">
        <f t="shared" si="122"/>
        <v>Contrato 2</v>
      </c>
      <c r="B1257" t="str">
        <f t="shared" si="123"/>
        <v>Contrato 2512</v>
      </c>
      <c r="C1257">
        <v>1</v>
      </c>
      <c r="D1257">
        <v>2</v>
      </c>
      <c r="E1257">
        <f>IF(AND(A1257='Tela de entrada'!$R$12,'Tela de entrada'!$S$15=1),1,IF(AND(A1257='Tela de entrada'!$R$12,'Tela de entrada'!$S$15="",'Tela de entrada'!$O$15=2),1,IF(AND('Tela de entrada'!$R$12='Contrato Flexível Prioridade'!A1257,'Tela de entrada'!$S$15="",'Tela de entrada'!$O$15=""),2,IF(AND(A1257='Tela de entrada'!$N$12,'Tela de entrada'!$O$15=1),1,IF(AND('Tela de entrada'!$N$12='Contrato Flexível Prioridade'!A1257,'Tela de entrada'!$O$15=2),2,IF(AND('Tela de entrada'!$N$12='Contrato Flexível Prioridade'!A1257,'Tela de entrada'!$O$15="",'Tela de entrada'!$S$15&lt;&gt;1),1,IF(AND('Tela de entrada'!$N$12='Contrato Flexível Prioridade'!A1257,'Tela de entrada'!$S$15=""),1,2)))))))</f>
        <v>2</v>
      </c>
      <c r="F1257">
        <v>1</v>
      </c>
      <c r="G1257">
        <v>512</v>
      </c>
      <c r="H1257">
        <v>1</v>
      </c>
      <c r="I1257" s="1">
        <f>INDEX('Tela de entrada'!$C$20:$C$763,MATCH(G1257,'Tela de entrada'!$B$20:$B$763,0),1)</f>
        <v>29</v>
      </c>
      <c r="J1257">
        <v>0</v>
      </c>
      <c r="K1257">
        <f t="shared" si="124"/>
        <v>29</v>
      </c>
      <c r="L1257" s="1">
        <f>SUMIFS('Contrato Flexível Percentual'!$R$2:$R$745,'Contrato Flexível Percentual'!$C$2:$C$745,'Contrato Flexível Prioridade'!F1257,'Contrato Flexível Percentual'!$D$2:$D$745,'Contrato Flexível Prioridade'!G1257)+SUMIFS('Contrato Firme'!N$2:N$745,'Contrato Firme'!$C$2:$C$745,'Contrato Flexível Prioridade'!F1257,'Contrato Flexível Percentual'!$D$2:$D$745,'Contrato Flexível Prioridade'!G1257)+'Tela de entrada'!$O$13+'Tela de entrada'!$S$13</f>
        <v>16.863064774361622</v>
      </c>
      <c r="M1257" s="1">
        <f t="shared" si="125"/>
        <v>12.136935225638378</v>
      </c>
      <c r="N1257" s="1">
        <f>IF(D1257=1,'Tela de entrada'!$O$14-'Tela de entrada'!$O$13,'Tela de entrada'!$S$14-'Tela de entrada'!$S$13)</f>
        <v>10</v>
      </c>
      <c r="O1257" s="1">
        <f t="shared" si="126"/>
        <v>0</v>
      </c>
      <c r="P1257" s="1">
        <f t="shared" si="127"/>
        <v>0</v>
      </c>
      <c r="Q1257" s="1">
        <f>IF(D1257=1,'Tela de entrada'!$O$13+P1257,'Tela de entrada'!$S$13+P1257)</f>
        <v>0</v>
      </c>
    </row>
    <row r="1258" spans="1:17" x14ac:dyDescent="0.25">
      <c r="A1258" t="str">
        <f t="shared" si="122"/>
        <v>Contrato 2</v>
      </c>
      <c r="B1258" t="str">
        <f t="shared" si="123"/>
        <v>Contrato 2513</v>
      </c>
      <c r="C1258">
        <v>1</v>
      </c>
      <c r="D1258">
        <v>2</v>
      </c>
      <c r="E1258">
        <f>IF(AND(A1258='Tela de entrada'!$R$12,'Tela de entrada'!$S$15=1),1,IF(AND(A1258='Tela de entrada'!$R$12,'Tela de entrada'!$S$15="",'Tela de entrada'!$O$15=2),1,IF(AND('Tela de entrada'!$R$12='Contrato Flexível Prioridade'!A1258,'Tela de entrada'!$S$15="",'Tela de entrada'!$O$15=""),2,IF(AND(A1258='Tela de entrada'!$N$12,'Tela de entrada'!$O$15=1),1,IF(AND('Tela de entrada'!$N$12='Contrato Flexível Prioridade'!A1258,'Tela de entrada'!$O$15=2),2,IF(AND('Tela de entrada'!$N$12='Contrato Flexível Prioridade'!A1258,'Tela de entrada'!$O$15="",'Tela de entrada'!$S$15&lt;&gt;1),1,IF(AND('Tela de entrada'!$N$12='Contrato Flexível Prioridade'!A1258,'Tela de entrada'!$S$15=""),1,2)))))))</f>
        <v>2</v>
      </c>
      <c r="F1258">
        <v>1</v>
      </c>
      <c r="G1258">
        <v>513</v>
      </c>
      <c r="H1258">
        <v>1</v>
      </c>
      <c r="I1258" s="1">
        <f>INDEX('Tela de entrada'!$C$20:$C$763,MATCH(G1258,'Tela de entrada'!$B$20:$B$763,0),1)</f>
        <v>26</v>
      </c>
      <c r="J1258">
        <v>0</v>
      </c>
      <c r="K1258">
        <f t="shared" si="124"/>
        <v>26</v>
      </c>
      <c r="L1258" s="1">
        <f>SUMIFS('Contrato Flexível Percentual'!$R$2:$R$745,'Contrato Flexível Percentual'!$C$2:$C$745,'Contrato Flexível Prioridade'!F1258,'Contrato Flexível Percentual'!$D$2:$D$745,'Contrato Flexível Prioridade'!G1258)+SUMIFS('Contrato Firme'!N$2:N$745,'Contrato Firme'!$C$2:$C$745,'Contrato Flexível Prioridade'!F1258,'Contrato Flexível Percentual'!$D$2:$D$745,'Contrato Flexível Prioridade'!G1258)+'Tela de entrada'!$O$13+'Tela de entrada'!$S$13</f>
        <v>15.219945184662567</v>
      </c>
      <c r="M1258" s="1">
        <f t="shared" si="125"/>
        <v>10.780054815337433</v>
      </c>
      <c r="N1258" s="1">
        <f>IF(D1258=1,'Tela de entrada'!$O$14-'Tela de entrada'!$O$13,'Tela de entrada'!$S$14-'Tela de entrada'!$S$13)</f>
        <v>10</v>
      </c>
      <c r="O1258" s="1">
        <f t="shared" si="126"/>
        <v>0</v>
      </c>
      <c r="P1258" s="1">
        <f t="shared" si="127"/>
        <v>0</v>
      </c>
      <c r="Q1258" s="1">
        <f>IF(D1258=1,'Tela de entrada'!$O$13+P1258,'Tela de entrada'!$S$13+P1258)</f>
        <v>0</v>
      </c>
    </row>
    <row r="1259" spans="1:17" x14ac:dyDescent="0.25">
      <c r="A1259" t="str">
        <f t="shared" si="122"/>
        <v>Contrato 2</v>
      </c>
      <c r="B1259" t="str">
        <f t="shared" si="123"/>
        <v>Contrato 2514</v>
      </c>
      <c r="C1259">
        <v>1</v>
      </c>
      <c r="D1259">
        <v>2</v>
      </c>
      <c r="E1259">
        <f>IF(AND(A1259='Tela de entrada'!$R$12,'Tela de entrada'!$S$15=1),1,IF(AND(A1259='Tela de entrada'!$R$12,'Tela de entrada'!$S$15="",'Tela de entrada'!$O$15=2),1,IF(AND('Tela de entrada'!$R$12='Contrato Flexível Prioridade'!A1259,'Tela de entrada'!$S$15="",'Tela de entrada'!$O$15=""),2,IF(AND(A1259='Tela de entrada'!$N$12,'Tela de entrada'!$O$15=1),1,IF(AND('Tela de entrada'!$N$12='Contrato Flexível Prioridade'!A1259,'Tela de entrada'!$O$15=2),2,IF(AND('Tela de entrada'!$N$12='Contrato Flexível Prioridade'!A1259,'Tela de entrada'!$O$15="",'Tela de entrada'!$S$15&lt;&gt;1),1,IF(AND('Tela de entrada'!$N$12='Contrato Flexível Prioridade'!A1259,'Tela de entrada'!$S$15=""),1,2)))))))</f>
        <v>2</v>
      </c>
      <c r="F1259">
        <v>1</v>
      </c>
      <c r="G1259">
        <v>514</v>
      </c>
      <c r="H1259">
        <v>1</v>
      </c>
      <c r="I1259" s="1">
        <f>INDEX('Tela de entrada'!$C$20:$C$763,MATCH(G1259,'Tela de entrada'!$B$20:$B$763,0),1)</f>
        <v>35</v>
      </c>
      <c r="J1259">
        <v>0</v>
      </c>
      <c r="K1259">
        <f t="shared" si="124"/>
        <v>35</v>
      </c>
      <c r="L1259" s="1">
        <f>SUMIFS('Contrato Flexível Percentual'!$R$2:$R$745,'Contrato Flexível Percentual'!$C$2:$C$745,'Contrato Flexível Prioridade'!F1259,'Contrato Flexível Percentual'!$D$2:$D$745,'Contrato Flexível Prioridade'!G1259)+SUMIFS('Contrato Firme'!N$2:N$745,'Contrato Firme'!$C$2:$C$745,'Contrato Flexível Prioridade'!F1259,'Contrato Flexível Percentual'!$D$2:$D$745,'Contrato Flexível Prioridade'!G1259)+'Tela de entrada'!$O$13+'Tela de entrada'!$S$13</f>
        <v>20.149303953759738</v>
      </c>
      <c r="M1259" s="1">
        <f t="shared" si="125"/>
        <v>14.850696046240262</v>
      </c>
      <c r="N1259" s="1">
        <f>IF(D1259=1,'Tela de entrada'!$O$14-'Tela de entrada'!$O$13,'Tela de entrada'!$S$14-'Tela de entrada'!$S$13)</f>
        <v>10</v>
      </c>
      <c r="O1259" s="1">
        <f t="shared" si="126"/>
        <v>0</v>
      </c>
      <c r="P1259" s="1">
        <f t="shared" si="127"/>
        <v>0</v>
      </c>
      <c r="Q1259" s="1">
        <f>IF(D1259=1,'Tela de entrada'!$O$13+P1259,'Tela de entrada'!$S$13+P1259)</f>
        <v>0</v>
      </c>
    </row>
    <row r="1260" spans="1:17" x14ac:dyDescent="0.25">
      <c r="A1260" t="str">
        <f t="shared" si="122"/>
        <v>Contrato 2</v>
      </c>
      <c r="B1260" t="str">
        <f t="shared" si="123"/>
        <v>Contrato 2515</v>
      </c>
      <c r="C1260">
        <v>1</v>
      </c>
      <c r="D1260">
        <v>2</v>
      </c>
      <c r="E1260">
        <f>IF(AND(A1260='Tela de entrada'!$R$12,'Tela de entrada'!$S$15=1),1,IF(AND(A1260='Tela de entrada'!$R$12,'Tela de entrada'!$S$15="",'Tela de entrada'!$O$15=2),1,IF(AND('Tela de entrada'!$R$12='Contrato Flexível Prioridade'!A1260,'Tela de entrada'!$S$15="",'Tela de entrada'!$O$15=""),2,IF(AND(A1260='Tela de entrada'!$N$12,'Tela de entrada'!$O$15=1),1,IF(AND('Tela de entrada'!$N$12='Contrato Flexível Prioridade'!A1260,'Tela de entrada'!$O$15=2),2,IF(AND('Tela de entrada'!$N$12='Contrato Flexível Prioridade'!A1260,'Tela de entrada'!$O$15="",'Tela de entrada'!$S$15&lt;&gt;1),1,IF(AND('Tela de entrada'!$N$12='Contrato Flexível Prioridade'!A1260,'Tela de entrada'!$S$15=""),1,2)))))))</f>
        <v>2</v>
      </c>
      <c r="F1260">
        <v>1</v>
      </c>
      <c r="G1260">
        <v>515</v>
      </c>
      <c r="H1260">
        <v>1</v>
      </c>
      <c r="I1260" s="1">
        <f>INDEX('Tela de entrada'!$C$20:$C$763,MATCH(G1260,'Tela de entrada'!$B$20:$B$763,0),1)</f>
        <v>50</v>
      </c>
      <c r="J1260">
        <v>0</v>
      </c>
      <c r="K1260">
        <f t="shared" si="124"/>
        <v>50</v>
      </c>
      <c r="L1260" s="1">
        <f>SUMIFS('Contrato Flexível Percentual'!$R$2:$R$745,'Contrato Flexível Percentual'!$C$2:$C$745,'Contrato Flexível Prioridade'!F1260,'Contrato Flexível Percentual'!$D$2:$D$745,'Contrato Flexível Prioridade'!G1260)+SUMIFS('Contrato Firme'!N$2:N$745,'Contrato Firme'!$C$2:$C$745,'Contrato Flexível Prioridade'!F1260,'Contrato Flexível Percentual'!$D$2:$D$745,'Contrato Flexível Prioridade'!G1260)+'Tela de entrada'!$O$13+'Tela de entrada'!$S$13</f>
        <v>25</v>
      </c>
      <c r="M1260" s="1">
        <f t="shared" si="125"/>
        <v>25</v>
      </c>
      <c r="N1260" s="1">
        <f>IF(D1260=1,'Tela de entrada'!$O$14-'Tela de entrada'!$O$13,'Tela de entrada'!$S$14-'Tela de entrada'!$S$13)</f>
        <v>10</v>
      </c>
      <c r="O1260" s="1">
        <f t="shared" si="126"/>
        <v>10</v>
      </c>
      <c r="P1260" s="1">
        <f t="shared" si="127"/>
        <v>10</v>
      </c>
      <c r="Q1260" s="1">
        <f>IF(D1260=1,'Tela de entrada'!$O$13+P1260,'Tela de entrada'!$S$13+P1260)</f>
        <v>10</v>
      </c>
    </row>
    <row r="1261" spans="1:17" x14ac:dyDescent="0.25">
      <c r="A1261" t="str">
        <f t="shared" si="122"/>
        <v>Contrato 2</v>
      </c>
      <c r="B1261" t="str">
        <f t="shared" si="123"/>
        <v>Contrato 2516</v>
      </c>
      <c r="C1261">
        <v>1</v>
      </c>
      <c r="D1261">
        <v>2</v>
      </c>
      <c r="E1261">
        <f>IF(AND(A1261='Tela de entrada'!$R$12,'Tela de entrada'!$S$15=1),1,IF(AND(A1261='Tela de entrada'!$R$12,'Tela de entrada'!$S$15="",'Tela de entrada'!$O$15=2),1,IF(AND('Tela de entrada'!$R$12='Contrato Flexível Prioridade'!A1261,'Tela de entrada'!$S$15="",'Tela de entrada'!$O$15=""),2,IF(AND(A1261='Tela de entrada'!$N$12,'Tela de entrada'!$O$15=1),1,IF(AND('Tela de entrada'!$N$12='Contrato Flexível Prioridade'!A1261,'Tela de entrada'!$O$15=2),2,IF(AND('Tela de entrada'!$N$12='Contrato Flexível Prioridade'!A1261,'Tela de entrada'!$O$15="",'Tela de entrada'!$S$15&lt;&gt;1),1,IF(AND('Tela de entrada'!$N$12='Contrato Flexível Prioridade'!A1261,'Tela de entrada'!$S$15=""),1,2)))))))</f>
        <v>2</v>
      </c>
      <c r="F1261">
        <v>1</v>
      </c>
      <c r="G1261">
        <v>516</v>
      </c>
      <c r="H1261">
        <v>1</v>
      </c>
      <c r="I1261" s="1">
        <f>INDEX('Tela de entrada'!$C$20:$C$763,MATCH(G1261,'Tela de entrada'!$B$20:$B$763,0),1)</f>
        <v>41</v>
      </c>
      <c r="J1261">
        <v>0</v>
      </c>
      <c r="K1261">
        <f t="shared" si="124"/>
        <v>41</v>
      </c>
      <c r="L1261" s="1">
        <f>SUMIFS('Contrato Flexível Percentual'!$R$2:$R$745,'Contrato Flexível Percentual'!$C$2:$C$745,'Contrato Flexível Prioridade'!F1261,'Contrato Flexível Percentual'!$D$2:$D$745,'Contrato Flexível Prioridade'!G1261)+SUMIFS('Contrato Firme'!N$2:N$745,'Contrato Firme'!$C$2:$C$745,'Contrato Flexível Prioridade'!F1261,'Contrato Flexível Percentual'!$D$2:$D$745,'Contrato Flexível Prioridade'!G1261)+'Tela de entrada'!$O$13+'Tela de entrada'!$S$13</f>
        <v>23.200000000000003</v>
      </c>
      <c r="M1261" s="1">
        <f t="shared" si="125"/>
        <v>17.799999999999997</v>
      </c>
      <c r="N1261" s="1">
        <f>IF(D1261=1,'Tela de entrada'!$O$14-'Tela de entrada'!$O$13,'Tela de entrada'!$S$14-'Tela de entrada'!$S$13)</f>
        <v>10</v>
      </c>
      <c r="O1261" s="1">
        <f t="shared" si="126"/>
        <v>2.7999999999999972</v>
      </c>
      <c r="P1261" s="1">
        <f t="shared" si="127"/>
        <v>2.7999999999999972</v>
      </c>
      <c r="Q1261" s="1">
        <f>IF(D1261=1,'Tela de entrada'!$O$13+P1261,'Tela de entrada'!$S$13+P1261)</f>
        <v>2.7999999999999972</v>
      </c>
    </row>
    <row r="1262" spans="1:17" x14ac:dyDescent="0.25">
      <c r="A1262" t="str">
        <f t="shared" si="122"/>
        <v>Contrato 2</v>
      </c>
      <c r="B1262" t="str">
        <f t="shared" si="123"/>
        <v>Contrato 2517</v>
      </c>
      <c r="C1262">
        <v>1</v>
      </c>
      <c r="D1262">
        <v>2</v>
      </c>
      <c r="E1262">
        <f>IF(AND(A1262='Tela de entrada'!$R$12,'Tela de entrada'!$S$15=1),1,IF(AND(A1262='Tela de entrada'!$R$12,'Tela de entrada'!$S$15="",'Tela de entrada'!$O$15=2),1,IF(AND('Tela de entrada'!$R$12='Contrato Flexível Prioridade'!A1262,'Tela de entrada'!$S$15="",'Tela de entrada'!$O$15=""),2,IF(AND(A1262='Tela de entrada'!$N$12,'Tela de entrada'!$O$15=1),1,IF(AND('Tela de entrada'!$N$12='Contrato Flexível Prioridade'!A1262,'Tela de entrada'!$O$15=2),2,IF(AND('Tela de entrada'!$N$12='Contrato Flexível Prioridade'!A1262,'Tela de entrada'!$O$15="",'Tela de entrada'!$S$15&lt;&gt;1),1,IF(AND('Tela de entrada'!$N$12='Contrato Flexível Prioridade'!A1262,'Tela de entrada'!$S$15=""),1,2)))))))</f>
        <v>2</v>
      </c>
      <c r="F1262">
        <v>1</v>
      </c>
      <c r="G1262">
        <v>517</v>
      </c>
      <c r="H1262">
        <v>1</v>
      </c>
      <c r="I1262" s="1">
        <f>INDEX('Tela de entrada'!$C$20:$C$763,MATCH(G1262,'Tela de entrada'!$B$20:$B$763,0),1)</f>
        <v>5</v>
      </c>
      <c r="J1262">
        <v>0</v>
      </c>
      <c r="K1262">
        <f t="shared" si="124"/>
        <v>5</v>
      </c>
      <c r="L1262" s="1">
        <f>SUMIFS('Contrato Flexível Percentual'!$R$2:$R$745,'Contrato Flexível Percentual'!$C$2:$C$745,'Contrato Flexível Prioridade'!F1262,'Contrato Flexível Percentual'!$D$2:$D$745,'Contrato Flexível Prioridade'!G1262)+SUMIFS('Contrato Firme'!N$2:N$745,'Contrato Firme'!$C$2:$C$745,'Contrato Flexível Prioridade'!F1262,'Contrato Flexível Percentual'!$D$2:$D$745,'Contrato Flexível Prioridade'!G1262)+'Tela de entrada'!$O$13+'Tela de entrada'!$S$13</f>
        <v>4.7836603258165944</v>
      </c>
      <c r="M1262" s="1">
        <f t="shared" si="125"/>
        <v>0.21633967418340561</v>
      </c>
      <c r="N1262" s="1">
        <f>IF(D1262=1,'Tela de entrada'!$O$14-'Tela de entrada'!$O$13,'Tela de entrada'!$S$14-'Tela de entrada'!$S$13)</f>
        <v>10</v>
      </c>
      <c r="O1262" s="1">
        <f t="shared" si="126"/>
        <v>0</v>
      </c>
      <c r="P1262" s="1">
        <f t="shared" si="127"/>
        <v>0</v>
      </c>
      <c r="Q1262" s="1">
        <f>IF(D1262=1,'Tela de entrada'!$O$13+P1262,'Tela de entrada'!$S$13+P1262)</f>
        <v>0</v>
      </c>
    </row>
    <row r="1263" spans="1:17" x14ac:dyDescent="0.25">
      <c r="A1263" t="str">
        <f t="shared" si="122"/>
        <v>Contrato 2</v>
      </c>
      <c r="B1263" t="str">
        <f t="shared" si="123"/>
        <v>Contrato 2518</v>
      </c>
      <c r="C1263">
        <v>1</v>
      </c>
      <c r="D1263">
        <v>2</v>
      </c>
      <c r="E1263">
        <f>IF(AND(A1263='Tela de entrada'!$R$12,'Tela de entrada'!$S$15=1),1,IF(AND(A1263='Tela de entrada'!$R$12,'Tela de entrada'!$S$15="",'Tela de entrada'!$O$15=2),1,IF(AND('Tela de entrada'!$R$12='Contrato Flexível Prioridade'!A1263,'Tela de entrada'!$S$15="",'Tela de entrada'!$O$15=""),2,IF(AND(A1263='Tela de entrada'!$N$12,'Tela de entrada'!$O$15=1),1,IF(AND('Tela de entrada'!$N$12='Contrato Flexível Prioridade'!A1263,'Tela de entrada'!$O$15=2),2,IF(AND('Tela de entrada'!$N$12='Contrato Flexível Prioridade'!A1263,'Tela de entrada'!$O$15="",'Tela de entrada'!$S$15&lt;&gt;1),1,IF(AND('Tela de entrada'!$N$12='Contrato Flexível Prioridade'!A1263,'Tela de entrada'!$S$15=""),1,2)))))))</f>
        <v>2</v>
      </c>
      <c r="F1263">
        <v>1</v>
      </c>
      <c r="G1263">
        <v>518</v>
      </c>
      <c r="H1263">
        <v>1</v>
      </c>
      <c r="I1263" s="1">
        <f>INDEX('Tela de entrada'!$C$20:$C$763,MATCH(G1263,'Tela de entrada'!$B$20:$B$763,0),1)</f>
        <v>20</v>
      </c>
      <c r="J1263">
        <v>0</v>
      </c>
      <c r="K1263">
        <f t="shared" si="124"/>
        <v>20</v>
      </c>
      <c r="L1263" s="1">
        <f>SUMIFS('Contrato Flexível Percentual'!$R$2:$R$745,'Contrato Flexível Percentual'!$C$2:$C$745,'Contrato Flexível Prioridade'!F1263,'Contrato Flexível Percentual'!$D$2:$D$745,'Contrato Flexível Prioridade'!G1263)+SUMIFS('Contrato Firme'!N$2:N$745,'Contrato Firme'!$C$2:$C$745,'Contrato Flexível Prioridade'!F1263,'Contrato Flexível Percentual'!$D$2:$D$745,'Contrato Flexível Prioridade'!G1263)+'Tela de entrada'!$O$13+'Tela de entrada'!$S$13</f>
        <v>11.933706005264455</v>
      </c>
      <c r="M1263" s="1">
        <f t="shared" si="125"/>
        <v>8.0662939947355454</v>
      </c>
      <c r="N1263" s="1">
        <f>IF(D1263=1,'Tela de entrada'!$O$14-'Tela de entrada'!$O$13,'Tela de entrada'!$S$14-'Tela de entrada'!$S$13)</f>
        <v>10</v>
      </c>
      <c r="O1263" s="1">
        <f t="shared" si="126"/>
        <v>0</v>
      </c>
      <c r="P1263" s="1">
        <f t="shared" si="127"/>
        <v>0</v>
      </c>
      <c r="Q1263" s="1">
        <f>IF(D1263=1,'Tela de entrada'!$O$13+P1263,'Tela de entrada'!$S$13+P1263)</f>
        <v>0</v>
      </c>
    </row>
    <row r="1264" spans="1:17" x14ac:dyDescent="0.25">
      <c r="A1264" t="str">
        <f t="shared" si="122"/>
        <v>Contrato 2</v>
      </c>
      <c r="B1264" t="str">
        <f t="shared" si="123"/>
        <v>Contrato 2519</v>
      </c>
      <c r="C1264">
        <v>1</v>
      </c>
      <c r="D1264">
        <v>2</v>
      </c>
      <c r="E1264">
        <f>IF(AND(A1264='Tela de entrada'!$R$12,'Tela de entrada'!$S$15=1),1,IF(AND(A1264='Tela de entrada'!$R$12,'Tela de entrada'!$S$15="",'Tela de entrada'!$O$15=2),1,IF(AND('Tela de entrada'!$R$12='Contrato Flexível Prioridade'!A1264,'Tela de entrada'!$S$15="",'Tela de entrada'!$O$15=""),2,IF(AND(A1264='Tela de entrada'!$N$12,'Tela de entrada'!$O$15=1),1,IF(AND('Tela de entrada'!$N$12='Contrato Flexível Prioridade'!A1264,'Tela de entrada'!$O$15=2),2,IF(AND('Tela de entrada'!$N$12='Contrato Flexível Prioridade'!A1264,'Tela de entrada'!$O$15="",'Tela de entrada'!$S$15&lt;&gt;1),1,IF(AND('Tela de entrada'!$N$12='Contrato Flexível Prioridade'!A1264,'Tela de entrada'!$S$15=""),1,2)))))))</f>
        <v>2</v>
      </c>
      <c r="F1264">
        <v>1</v>
      </c>
      <c r="G1264">
        <v>519</v>
      </c>
      <c r="H1264">
        <v>1</v>
      </c>
      <c r="I1264" s="1">
        <f>INDEX('Tela de entrada'!$C$20:$C$763,MATCH(G1264,'Tela de entrada'!$B$20:$B$763,0),1)</f>
        <v>12</v>
      </c>
      <c r="J1264">
        <v>0</v>
      </c>
      <c r="K1264">
        <f t="shared" si="124"/>
        <v>12</v>
      </c>
      <c r="L1264" s="1">
        <f>SUMIFS('Contrato Flexível Percentual'!$R$2:$R$745,'Contrato Flexível Percentual'!$C$2:$C$745,'Contrato Flexível Prioridade'!F1264,'Contrato Flexível Percentual'!$D$2:$D$745,'Contrato Flexível Prioridade'!G1264)+SUMIFS('Contrato Firme'!N$2:N$745,'Contrato Firme'!$C$2:$C$745,'Contrato Flexível Prioridade'!F1264,'Contrato Flexível Percentual'!$D$2:$D$745,'Contrato Flexível Prioridade'!G1264)+'Tela de entrada'!$O$13+'Tela de entrada'!$S$13</f>
        <v>7.5520537660669707</v>
      </c>
      <c r="M1264" s="1">
        <f t="shared" si="125"/>
        <v>4.4479462339330293</v>
      </c>
      <c r="N1264" s="1">
        <f>IF(D1264=1,'Tela de entrada'!$O$14-'Tela de entrada'!$O$13,'Tela de entrada'!$S$14-'Tela de entrada'!$S$13)</f>
        <v>10</v>
      </c>
      <c r="O1264" s="1">
        <f t="shared" si="126"/>
        <v>0</v>
      </c>
      <c r="P1264" s="1">
        <f t="shared" si="127"/>
        <v>0</v>
      </c>
      <c r="Q1264" s="1">
        <f>IF(D1264=1,'Tela de entrada'!$O$13+P1264,'Tela de entrada'!$S$13+P1264)</f>
        <v>0</v>
      </c>
    </row>
    <row r="1265" spans="1:17" x14ac:dyDescent="0.25">
      <c r="A1265" t="str">
        <f t="shared" si="122"/>
        <v>Contrato 2</v>
      </c>
      <c r="B1265" t="str">
        <f t="shared" si="123"/>
        <v>Contrato 2520</v>
      </c>
      <c r="C1265">
        <v>1</v>
      </c>
      <c r="D1265">
        <v>2</v>
      </c>
      <c r="E1265">
        <f>IF(AND(A1265='Tela de entrada'!$R$12,'Tela de entrada'!$S$15=1),1,IF(AND(A1265='Tela de entrada'!$R$12,'Tela de entrada'!$S$15="",'Tela de entrada'!$O$15=2),1,IF(AND('Tela de entrada'!$R$12='Contrato Flexível Prioridade'!A1265,'Tela de entrada'!$S$15="",'Tela de entrada'!$O$15=""),2,IF(AND(A1265='Tela de entrada'!$N$12,'Tela de entrada'!$O$15=1),1,IF(AND('Tela de entrada'!$N$12='Contrato Flexível Prioridade'!A1265,'Tela de entrada'!$O$15=2),2,IF(AND('Tela de entrada'!$N$12='Contrato Flexível Prioridade'!A1265,'Tela de entrada'!$O$15="",'Tela de entrada'!$S$15&lt;&gt;1),1,IF(AND('Tela de entrada'!$N$12='Contrato Flexível Prioridade'!A1265,'Tela de entrada'!$S$15=""),1,2)))))))</f>
        <v>2</v>
      </c>
      <c r="F1265">
        <v>1</v>
      </c>
      <c r="G1265">
        <v>520</v>
      </c>
      <c r="H1265">
        <v>1</v>
      </c>
      <c r="I1265" s="1">
        <f>INDEX('Tela de entrada'!$C$20:$C$763,MATCH(G1265,'Tela de entrada'!$B$20:$B$763,0),1)</f>
        <v>19</v>
      </c>
      <c r="J1265">
        <v>0</v>
      </c>
      <c r="K1265">
        <f t="shared" si="124"/>
        <v>19</v>
      </c>
      <c r="L1265" s="1">
        <f>SUMIFS('Contrato Flexível Percentual'!$R$2:$R$745,'Contrato Flexível Percentual'!$C$2:$C$745,'Contrato Flexível Prioridade'!F1265,'Contrato Flexível Percentual'!$D$2:$D$745,'Contrato Flexível Prioridade'!G1265)+SUMIFS('Contrato Firme'!N$2:N$745,'Contrato Firme'!$C$2:$C$745,'Contrato Flexível Prioridade'!F1265,'Contrato Flexível Percentual'!$D$2:$D$745,'Contrato Flexível Prioridade'!G1265)+'Tela de entrada'!$O$13+'Tela de entrada'!$S$13</f>
        <v>11.38599947536477</v>
      </c>
      <c r="M1265" s="1">
        <f t="shared" si="125"/>
        <v>7.6140005246352302</v>
      </c>
      <c r="N1265" s="1">
        <f>IF(D1265=1,'Tela de entrada'!$O$14-'Tela de entrada'!$O$13,'Tela de entrada'!$S$14-'Tela de entrada'!$S$13)</f>
        <v>10</v>
      </c>
      <c r="O1265" s="1">
        <f t="shared" si="126"/>
        <v>0</v>
      </c>
      <c r="P1265" s="1">
        <f t="shared" si="127"/>
        <v>0</v>
      </c>
      <c r="Q1265" s="1">
        <f>IF(D1265=1,'Tela de entrada'!$O$13+P1265,'Tela de entrada'!$S$13+P1265)</f>
        <v>0</v>
      </c>
    </row>
    <row r="1266" spans="1:17" x14ac:dyDescent="0.25">
      <c r="A1266" t="str">
        <f t="shared" si="122"/>
        <v>Contrato 2</v>
      </c>
      <c r="B1266" t="str">
        <f t="shared" si="123"/>
        <v>Contrato 2521</v>
      </c>
      <c r="C1266">
        <v>1</v>
      </c>
      <c r="D1266">
        <v>2</v>
      </c>
      <c r="E1266">
        <f>IF(AND(A1266='Tela de entrada'!$R$12,'Tela de entrada'!$S$15=1),1,IF(AND(A1266='Tela de entrada'!$R$12,'Tela de entrada'!$S$15="",'Tela de entrada'!$O$15=2),1,IF(AND('Tela de entrada'!$R$12='Contrato Flexível Prioridade'!A1266,'Tela de entrada'!$S$15="",'Tela de entrada'!$O$15=""),2,IF(AND(A1266='Tela de entrada'!$N$12,'Tela de entrada'!$O$15=1),1,IF(AND('Tela de entrada'!$N$12='Contrato Flexível Prioridade'!A1266,'Tela de entrada'!$O$15=2),2,IF(AND('Tela de entrada'!$N$12='Contrato Flexível Prioridade'!A1266,'Tela de entrada'!$O$15="",'Tela de entrada'!$S$15&lt;&gt;1),1,IF(AND('Tela de entrada'!$N$12='Contrato Flexível Prioridade'!A1266,'Tela de entrada'!$S$15=""),1,2)))))))</f>
        <v>2</v>
      </c>
      <c r="F1266">
        <v>1</v>
      </c>
      <c r="G1266">
        <v>521</v>
      </c>
      <c r="H1266">
        <v>1</v>
      </c>
      <c r="I1266" s="1">
        <f>INDEX('Tela de entrada'!$C$20:$C$763,MATCH(G1266,'Tela de entrada'!$B$20:$B$763,0),1)</f>
        <v>29</v>
      </c>
      <c r="J1266">
        <v>0</v>
      </c>
      <c r="K1266">
        <f t="shared" si="124"/>
        <v>29</v>
      </c>
      <c r="L1266" s="1">
        <f>SUMIFS('Contrato Flexível Percentual'!$R$2:$R$745,'Contrato Flexível Percentual'!$C$2:$C$745,'Contrato Flexível Prioridade'!F1266,'Contrato Flexível Percentual'!$D$2:$D$745,'Contrato Flexível Prioridade'!G1266)+SUMIFS('Contrato Firme'!N$2:N$745,'Contrato Firme'!$C$2:$C$745,'Contrato Flexível Prioridade'!F1266,'Contrato Flexível Percentual'!$D$2:$D$745,'Contrato Flexível Prioridade'!G1266)+'Tela de entrada'!$O$13+'Tela de entrada'!$S$13</f>
        <v>16.863064774361622</v>
      </c>
      <c r="M1266" s="1">
        <f t="shared" si="125"/>
        <v>12.136935225638378</v>
      </c>
      <c r="N1266" s="1">
        <f>IF(D1266=1,'Tela de entrada'!$O$14-'Tela de entrada'!$O$13,'Tela de entrada'!$S$14-'Tela de entrada'!$S$13)</f>
        <v>10</v>
      </c>
      <c r="O1266" s="1">
        <f t="shared" si="126"/>
        <v>0</v>
      </c>
      <c r="P1266" s="1">
        <f t="shared" si="127"/>
        <v>0</v>
      </c>
      <c r="Q1266" s="1">
        <f>IF(D1266=1,'Tela de entrada'!$O$13+P1266,'Tela de entrada'!$S$13+P1266)</f>
        <v>0</v>
      </c>
    </row>
    <row r="1267" spans="1:17" x14ac:dyDescent="0.25">
      <c r="A1267" t="str">
        <f t="shared" si="122"/>
        <v>Contrato 2</v>
      </c>
      <c r="B1267" t="str">
        <f t="shared" si="123"/>
        <v>Contrato 2522</v>
      </c>
      <c r="C1267">
        <v>1</v>
      </c>
      <c r="D1267">
        <v>2</v>
      </c>
      <c r="E1267">
        <f>IF(AND(A1267='Tela de entrada'!$R$12,'Tela de entrada'!$S$15=1),1,IF(AND(A1267='Tela de entrada'!$R$12,'Tela de entrada'!$S$15="",'Tela de entrada'!$O$15=2),1,IF(AND('Tela de entrada'!$R$12='Contrato Flexível Prioridade'!A1267,'Tela de entrada'!$S$15="",'Tela de entrada'!$O$15=""),2,IF(AND(A1267='Tela de entrada'!$N$12,'Tela de entrada'!$O$15=1),1,IF(AND('Tela de entrada'!$N$12='Contrato Flexível Prioridade'!A1267,'Tela de entrada'!$O$15=2),2,IF(AND('Tela de entrada'!$N$12='Contrato Flexível Prioridade'!A1267,'Tela de entrada'!$O$15="",'Tela de entrada'!$S$15&lt;&gt;1),1,IF(AND('Tela de entrada'!$N$12='Contrato Flexível Prioridade'!A1267,'Tela de entrada'!$S$15=""),1,2)))))))</f>
        <v>2</v>
      </c>
      <c r="F1267">
        <v>1</v>
      </c>
      <c r="G1267">
        <v>522</v>
      </c>
      <c r="H1267">
        <v>1</v>
      </c>
      <c r="I1267" s="1">
        <f>INDEX('Tela de entrada'!$C$20:$C$763,MATCH(G1267,'Tela de entrada'!$B$20:$B$763,0),1)</f>
        <v>5</v>
      </c>
      <c r="J1267">
        <v>0</v>
      </c>
      <c r="K1267">
        <f t="shared" si="124"/>
        <v>5</v>
      </c>
      <c r="L1267" s="1">
        <f>SUMIFS('Contrato Flexível Percentual'!$R$2:$R$745,'Contrato Flexível Percentual'!$C$2:$C$745,'Contrato Flexível Prioridade'!F1267,'Contrato Flexível Percentual'!$D$2:$D$745,'Contrato Flexível Prioridade'!G1267)+SUMIFS('Contrato Firme'!N$2:N$745,'Contrato Firme'!$C$2:$C$745,'Contrato Flexível Prioridade'!F1267,'Contrato Flexível Percentual'!$D$2:$D$745,'Contrato Flexível Prioridade'!G1267)+'Tela de entrada'!$O$13+'Tela de entrada'!$S$13</f>
        <v>4.7836603258165944</v>
      </c>
      <c r="M1267" s="1">
        <f t="shared" si="125"/>
        <v>0.21633967418340561</v>
      </c>
      <c r="N1267" s="1">
        <f>IF(D1267=1,'Tela de entrada'!$O$14-'Tela de entrada'!$O$13,'Tela de entrada'!$S$14-'Tela de entrada'!$S$13)</f>
        <v>10</v>
      </c>
      <c r="O1267" s="1">
        <f t="shared" si="126"/>
        <v>0</v>
      </c>
      <c r="P1267" s="1">
        <f t="shared" si="127"/>
        <v>0</v>
      </c>
      <c r="Q1267" s="1">
        <f>IF(D1267=1,'Tela de entrada'!$O$13+P1267,'Tela de entrada'!$S$13+P1267)</f>
        <v>0</v>
      </c>
    </row>
    <row r="1268" spans="1:17" x14ac:dyDescent="0.25">
      <c r="A1268" t="str">
        <f t="shared" si="122"/>
        <v>Contrato 2</v>
      </c>
      <c r="B1268" t="str">
        <f t="shared" si="123"/>
        <v>Contrato 2523</v>
      </c>
      <c r="C1268">
        <v>1</v>
      </c>
      <c r="D1268">
        <v>2</v>
      </c>
      <c r="E1268">
        <f>IF(AND(A1268='Tela de entrada'!$R$12,'Tela de entrada'!$S$15=1),1,IF(AND(A1268='Tela de entrada'!$R$12,'Tela de entrada'!$S$15="",'Tela de entrada'!$O$15=2),1,IF(AND('Tela de entrada'!$R$12='Contrato Flexível Prioridade'!A1268,'Tela de entrada'!$S$15="",'Tela de entrada'!$O$15=""),2,IF(AND(A1268='Tela de entrada'!$N$12,'Tela de entrada'!$O$15=1),1,IF(AND('Tela de entrada'!$N$12='Contrato Flexível Prioridade'!A1268,'Tela de entrada'!$O$15=2),2,IF(AND('Tela de entrada'!$N$12='Contrato Flexível Prioridade'!A1268,'Tela de entrada'!$O$15="",'Tela de entrada'!$S$15&lt;&gt;1),1,IF(AND('Tela de entrada'!$N$12='Contrato Flexível Prioridade'!A1268,'Tela de entrada'!$S$15=""),1,2)))))))</f>
        <v>2</v>
      </c>
      <c r="F1268">
        <v>1</v>
      </c>
      <c r="G1268">
        <v>523</v>
      </c>
      <c r="H1268">
        <v>1</v>
      </c>
      <c r="I1268" s="1">
        <f>INDEX('Tela de entrada'!$C$20:$C$763,MATCH(G1268,'Tela de entrada'!$B$20:$B$763,0),1)</f>
        <v>45</v>
      </c>
      <c r="J1268">
        <v>0</v>
      </c>
      <c r="K1268">
        <f t="shared" si="124"/>
        <v>45</v>
      </c>
      <c r="L1268" s="1">
        <f>SUMIFS('Contrato Flexível Percentual'!$R$2:$R$745,'Contrato Flexível Percentual'!$C$2:$C$745,'Contrato Flexível Prioridade'!F1268,'Contrato Flexível Percentual'!$D$2:$D$745,'Contrato Flexível Prioridade'!G1268)+SUMIFS('Contrato Firme'!N$2:N$745,'Contrato Firme'!$C$2:$C$745,'Contrato Flexível Prioridade'!F1268,'Contrato Flexível Percentual'!$D$2:$D$745,'Contrato Flexível Prioridade'!G1268)+'Tela de entrada'!$O$13+'Tela de entrada'!$S$13</f>
        <v>24</v>
      </c>
      <c r="M1268" s="1">
        <f t="shared" si="125"/>
        <v>21</v>
      </c>
      <c r="N1268" s="1">
        <f>IF(D1268=1,'Tela de entrada'!$O$14-'Tela de entrada'!$O$13,'Tela de entrada'!$S$14-'Tela de entrada'!$S$13)</f>
        <v>10</v>
      </c>
      <c r="O1268" s="1">
        <f t="shared" si="126"/>
        <v>6</v>
      </c>
      <c r="P1268" s="1">
        <f t="shared" si="127"/>
        <v>6</v>
      </c>
      <c r="Q1268" s="1">
        <f>IF(D1268=1,'Tela de entrada'!$O$13+P1268,'Tela de entrada'!$S$13+P1268)</f>
        <v>6</v>
      </c>
    </row>
    <row r="1269" spans="1:17" x14ac:dyDescent="0.25">
      <c r="A1269" t="str">
        <f t="shared" si="122"/>
        <v>Contrato 2</v>
      </c>
      <c r="B1269" t="str">
        <f t="shared" si="123"/>
        <v>Contrato 2524</v>
      </c>
      <c r="C1269">
        <v>1</v>
      </c>
      <c r="D1269">
        <v>2</v>
      </c>
      <c r="E1269">
        <f>IF(AND(A1269='Tela de entrada'!$R$12,'Tela de entrada'!$S$15=1),1,IF(AND(A1269='Tela de entrada'!$R$12,'Tela de entrada'!$S$15="",'Tela de entrada'!$O$15=2),1,IF(AND('Tela de entrada'!$R$12='Contrato Flexível Prioridade'!A1269,'Tela de entrada'!$S$15="",'Tela de entrada'!$O$15=""),2,IF(AND(A1269='Tela de entrada'!$N$12,'Tela de entrada'!$O$15=1),1,IF(AND('Tela de entrada'!$N$12='Contrato Flexível Prioridade'!A1269,'Tela de entrada'!$O$15=2),2,IF(AND('Tela de entrada'!$N$12='Contrato Flexível Prioridade'!A1269,'Tela de entrada'!$O$15="",'Tela de entrada'!$S$15&lt;&gt;1),1,IF(AND('Tela de entrada'!$N$12='Contrato Flexível Prioridade'!A1269,'Tela de entrada'!$S$15=""),1,2)))))))</f>
        <v>2</v>
      </c>
      <c r="F1269">
        <v>1</v>
      </c>
      <c r="G1269">
        <v>524</v>
      </c>
      <c r="H1269">
        <v>1</v>
      </c>
      <c r="I1269" s="1">
        <f>INDEX('Tela de entrada'!$C$20:$C$763,MATCH(G1269,'Tela de entrada'!$B$20:$B$763,0),1)</f>
        <v>9</v>
      </c>
      <c r="J1269">
        <v>0</v>
      </c>
      <c r="K1269">
        <f t="shared" si="124"/>
        <v>9</v>
      </c>
      <c r="L1269" s="1">
        <f>SUMIFS('Contrato Flexível Percentual'!$R$2:$R$745,'Contrato Flexível Percentual'!$C$2:$C$745,'Contrato Flexível Prioridade'!F1269,'Contrato Flexível Percentual'!$D$2:$D$745,'Contrato Flexível Prioridade'!G1269)+SUMIFS('Contrato Firme'!N$2:N$745,'Contrato Firme'!$C$2:$C$745,'Contrato Flexível Prioridade'!F1269,'Contrato Flexível Percentual'!$D$2:$D$745,'Contrato Flexível Prioridade'!G1269)+'Tela de entrada'!$O$13+'Tela de entrada'!$S$13</f>
        <v>5.9089341763679135</v>
      </c>
      <c r="M1269" s="1">
        <f t="shared" si="125"/>
        <v>3.0910658236320865</v>
      </c>
      <c r="N1269" s="1">
        <f>IF(D1269=1,'Tela de entrada'!$O$14-'Tela de entrada'!$O$13,'Tela de entrada'!$S$14-'Tela de entrada'!$S$13)</f>
        <v>10</v>
      </c>
      <c r="O1269" s="1">
        <f t="shared" si="126"/>
        <v>0</v>
      </c>
      <c r="P1269" s="1">
        <f t="shared" si="127"/>
        <v>0</v>
      </c>
      <c r="Q1269" s="1">
        <f>IF(D1269=1,'Tela de entrada'!$O$13+P1269,'Tela de entrada'!$S$13+P1269)</f>
        <v>0</v>
      </c>
    </row>
    <row r="1270" spans="1:17" x14ac:dyDescent="0.25">
      <c r="A1270" t="str">
        <f t="shared" si="122"/>
        <v>Contrato 2</v>
      </c>
      <c r="B1270" t="str">
        <f t="shared" si="123"/>
        <v>Contrato 2525</v>
      </c>
      <c r="C1270">
        <v>1</v>
      </c>
      <c r="D1270">
        <v>2</v>
      </c>
      <c r="E1270">
        <f>IF(AND(A1270='Tela de entrada'!$R$12,'Tela de entrada'!$S$15=1),1,IF(AND(A1270='Tela de entrada'!$R$12,'Tela de entrada'!$S$15="",'Tela de entrada'!$O$15=2),1,IF(AND('Tela de entrada'!$R$12='Contrato Flexível Prioridade'!A1270,'Tela de entrada'!$S$15="",'Tela de entrada'!$O$15=""),2,IF(AND(A1270='Tela de entrada'!$N$12,'Tela de entrada'!$O$15=1),1,IF(AND('Tela de entrada'!$N$12='Contrato Flexível Prioridade'!A1270,'Tela de entrada'!$O$15=2),2,IF(AND('Tela de entrada'!$N$12='Contrato Flexível Prioridade'!A1270,'Tela de entrada'!$O$15="",'Tela de entrada'!$S$15&lt;&gt;1),1,IF(AND('Tela de entrada'!$N$12='Contrato Flexível Prioridade'!A1270,'Tela de entrada'!$S$15=""),1,2)))))))</f>
        <v>2</v>
      </c>
      <c r="F1270">
        <v>1</v>
      </c>
      <c r="G1270">
        <v>525</v>
      </c>
      <c r="H1270">
        <v>1</v>
      </c>
      <c r="I1270" s="1">
        <f>INDEX('Tela de entrada'!$C$20:$C$763,MATCH(G1270,'Tela de entrada'!$B$20:$B$763,0),1)</f>
        <v>41</v>
      </c>
      <c r="J1270">
        <v>0</v>
      </c>
      <c r="K1270">
        <f t="shared" si="124"/>
        <v>41</v>
      </c>
      <c r="L1270" s="1">
        <f>SUMIFS('Contrato Flexível Percentual'!$R$2:$R$745,'Contrato Flexível Percentual'!$C$2:$C$745,'Contrato Flexível Prioridade'!F1270,'Contrato Flexível Percentual'!$D$2:$D$745,'Contrato Flexível Prioridade'!G1270)+SUMIFS('Contrato Firme'!N$2:N$745,'Contrato Firme'!$C$2:$C$745,'Contrato Flexível Prioridade'!F1270,'Contrato Flexível Percentual'!$D$2:$D$745,'Contrato Flexível Prioridade'!G1270)+'Tela de entrada'!$O$13+'Tela de entrada'!$S$13</f>
        <v>23.200000000000003</v>
      </c>
      <c r="M1270" s="1">
        <f t="shared" si="125"/>
        <v>17.799999999999997</v>
      </c>
      <c r="N1270" s="1">
        <f>IF(D1270=1,'Tela de entrada'!$O$14-'Tela de entrada'!$O$13,'Tela de entrada'!$S$14-'Tela de entrada'!$S$13)</f>
        <v>10</v>
      </c>
      <c r="O1270" s="1">
        <f t="shared" si="126"/>
        <v>2.7999999999999972</v>
      </c>
      <c r="P1270" s="1">
        <f t="shared" si="127"/>
        <v>2.7999999999999972</v>
      </c>
      <c r="Q1270" s="1">
        <f>IF(D1270=1,'Tela de entrada'!$O$13+P1270,'Tela de entrada'!$S$13+P1270)</f>
        <v>2.7999999999999972</v>
      </c>
    </row>
    <row r="1271" spans="1:17" x14ac:dyDescent="0.25">
      <c r="A1271" t="str">
        <f t="shared" si="122"/>
        <v>Contrato 2</v>
      </c>
      <c r="B1271" t="str">
        <f t="shared" si="123"/>
        <v>Contrato 2526</v>
      </c>
      <c r="C1271">
        <v>1</v>
      </c>
      <c r="D1271">
        <v>2</v>
      </c>
      <c r="E1271">
        <f>IF(AND(A1271='Tela de entrada'!$R$12,'Tela de entrada'!$S$15=1),1,IF(AND(A1271='Tela de entrada'!$R$12,'Tela de entrada'!$S$15="",'Tela de entrada'!$O$15=2),1,IF(AND('Tela de entrada'!$R$12='Contrato Flexível Prioridade'!A1271,'Tela de entrada'!$S$15="",'Tela de entrada'!$O$15=""),2,IF(AND(A1271='Tela de entrada'!$N$12,'Tela de entrada'!$O$15=1),1,IF(AND('Tela de entrada'!$N$12='Contrato Flexível Prioridade'!A1271,'Tela de entrada'!$O$15=2),2,IF(AND('Tela de entrada'!$N$12='Contrato Flexível Prioridade'!A1271,'Tela de entrada'!$O$15="",'Tela de entrada'!$S$15&lt;&gt;1),1,IF(AND('Tela de entrada'!$N$12='Contrato Flexível Prioridade'!A1271,'Tela de entrada'!$S$15=""),1,2)))))))</f>
        <v>2</v>
      </c>
      <c r="F1271">
        <v>1</v>
      </c>
      <c r="G1271">
        <v>526</v>
      </c>
      <c r="H1271">
        <v>1</v>
      </c>
      <c r="I1271" s="1">
        <f>INDEX('Tela de entrada'!$C$20:$C$763,MATCH(G1271,'Tela de entrada'!$B$20:$B$763,0),1)</f>
        <v>13</v>
      </c>
      <c r="J1271">
        <v>0</v>
      </c>
      <c r="K1271">
        <f t="shared" si="124"/>
        <v>13</v>
      </c>
      <c r="L1271" s="1">
        <f>SUMIFS('Contrato Flexível Percentual'!$R$2:$R$745,'Contrato Flexível Percentual'!$C$2:$C$745,'Contrato Flexível Prioridade'!F1271,'Contrato Flexível Percentual'!$D$2:$D$745,'Contrato Flexível Prioridade'!G1271)+SUMIFS('Contrato Firme'!N$2:N$745,'Contrato Firme'!$C$2:$C$745,'Contrato Flexível Prioridade'!F1271,'Contrato Flexível Percentual'!$D$2:$D$745,'Contrato Flexível Prioridade'!G1271)+'Tela de entrada'!$O$13+'Tela de entrada'!$S$13</f>
        <v>8.0997602959666555</v>
      </c>
      <c r="M1271" s="1">
        <f t="shared" si="125"/>
        <v>4.9002397040333445</v>
      </c>
      <c r="N1271" s="1">
        <f>IF(D1271=1,'Tela de entrada'!$O$14-'Tela de entrada'!$O$13,'Tela de entrada'!$S$14-'Tela de entrada'!$S$13)</f>
        <v>10</v>
      </c>
      <c r="O1271" s="1">
        <f t="shared" si="126"/>
        <v>0</v>
      </c>
      <c r="P1271" s="1">
        <f t="shared" si="127"/>
        <v>0</v>
      </c>
      <c r="Q1271" s="1">
        <f>IF(D1271=1,'Tela de entrada'!$O$13+P1271,'Tela de entrada'!$S$13+P1271)</f>
        <v>0</v>
      </c>
    </row>
    <row r="1272" spans="1:17" x14ac:dyDescent="0.25">
      <c r="A1272" t="str">
        <f t="shared" si="122"/>
        <v>Contrato 2</v>
      </c>
      <c r="B1272" t="str">
        <f t="shared" si="123"/>
        <v>Contrato 2527</v>
      </c>
      <c r="C1272">
        <v>1</v>
      </c>
      <c r="D1272">
        <v>2</v>
      </c>
      <c r="E1272">
        <f>IF(AND(A1272='Tela de entrada'!$R$12,'Tela de entrada'!$S$15=1),1,IF(AND(A1272='Tela de entrada'!$R$12,'Tela de entrada'!$S$15="",'Tela de entrada'!$O$15=2),1,IF(AND('Tela de entrada'!$R$12='Contrato Flexível Prioridade'!A1272,'Tela de entrada'!$S$15="",'Tela de entrada'!$O$15=""),2,IF(AND(A1272='Tela de entrada'!$N$12,'Tela de entrada'!$O$15=1),1,IF(AND('Tela de entrada'!$N$12='Contrato Flexível Prioridade'!A1272,'Tela de entrada'!$O$15=2),2,IF(AND('Tela de entrada'!$N$12='Contrato Flexível Prioridade'!A1272,'Tela de entrada'!$O$15="",'Tela de entrada'!$S$15&lt;&gt;1),1,IF(AND('Tela de entrada'!$N$12='Contrato Flexível Prioridade'!A1272,'Tela de entrada'!$S$15=""),1,2)))))))</f>
        <v>2</v>
      </c>
      <c r="F1272">
        <v>1</v>
      </c>
      <c r="G1272">
        <v>527</v>
      </c>
      <c r="H1272">
        <v>1</v>
      </c>
      <c r="I1272" s="1">
        <f>INDEX('Tela de entrada'!$C$20:$C$763,MATCH(G1272,'Tela de entrada'!$B$20:$B$763,0),1)</f>
        <v>26</v>
      </c>
      <c r="J1272">
        <v>0</v>
      </c>
      <c r="K1272">
        <f t="shared" si="124"/>
        <v>26</v>
      </c>
      <c r="L1272" s="1">
        <f>SUMIFS('Contrato Flexível Percentual'!$R$2:$R$745,'Contrato Flexível Percentual'!$C$2:$C$745,'Contrato Flexível Prioridade'!F1272,'Contrato Flexível Percentual'!$D$2:$D$745,'Contrato Flexível Prioridade'!G1272)+SUMIFS('Contrato Firme'!N$2:N$745,'Contrato Firme'!$C$2:$C$745,'Contrato Flexível Prioridade'!F1272,'Contrato Flexível Percentual'!$D$2:$D$745,'Contrato Flexível Prioridade'!G1272)+'Tela de entrada'!$O$13+'Tela de entrada'!$S$13</f>
        <v>15.219945184662567</v>
      </c>
      <c r="M1272" s="1">
        <f t="shared" si="125"/>
        <v>10.780054815337433</v>
      </c>
      <c r="N1272" s="1">
        <f>IF(D1272=1,'Tela de entrada'!$O$14-'Tela de entrada'!$O$13,'Tela de entrada'!$S$14-'Tela de entrada'!$S$13)</f>
        <v>10</v>
      </c>
      <c r="O1272" s="1">
        <f t="shared" si="126"/>
        <v>0</v>
      </c>
      <c r="P1272" s="1">
        <f t="shared" si="127"/>
        <v>0</v>
      </c>
      <c r="Q1272" s="1">
        <f>IF(D1272=1,'Tela de entrada'!$O$13+P1272,'Tela de entrada'!$S$13+P1272)</f>
        <v>0</v>
      </c>
    </row>
    <row r="1273" spans="1:17" x14ac:dyDescent="0.25">
      <c r="A1273" t="str">
        <f t="shared" si="122"/>
        <v>Contrato 2</v>
      </c>
      <c r="B1273" t="str">
        <f t="shared" si="123"/>
        <v>Contrato 2528</v>
      </c>
      <c r="C1273">
        <v>1</v>
      </c>
      <c r="D1273">
        <v>2</v>
      </c>
      <c r="E1273">
        <f>IF(AND(A1273='Tela de entrada'!$R$12,'Tela de entrada'!$S$15=1),1,IF(AND(A1273='Tela de entrada'!$R$12,'Tela de entrada'!$S$15="",'Tela de entrada'!$O$15=2),1,IF(AND('Tela de entrada'!$R$12='Contrato Flexível Prioridade'!A1273,'Tela de entrada'!$S$15="",'Tela de entrada'!$O$15=""),2,IF(AND(A1273='Tela de entrada'!$N$12,'Tela de entrada'!$O$15=1),1,IF(AND('Tela de entrada'!$N$12='Contrato Flexível Prioridade'!A1273,'Tela de entrada'!$O$15=2),2,IF(AND('Tela de entrada'!$N$12='Contrato Flexível Prioridade'!A1273,'Tela de entrada'!$O$15="",'Tela de entrada'!$S$15&lt;&gt;1),1,IF(AND('Tela de entrada'!$N$12='Contrato Flexível Prioridade'!A1273,'Tela de entrada'!$S$15=""),1,2)))))))</f>
        <v>2</v>
      </c>
      <c r="F1273">
        <v>1</v>
      </c>
      <c r="G1273">
        <v>528</v>
      </c>
      <c r="H1273">
        <v>1</v>
      </c>
      <c r="I1273" s="1">
        <f>INDEX('Tela de entrada'!$C$20:$C$763,MATCH(G1273,'Tela de entrada'!$B$20:$B$763,0),1)</f>
        <v>40</v>
      </c>
      <c r="J1273">
        <v>0</v>
      </c>
      <c r="K1273">
        <f t="shared" si="124"/>
        <v>40</v>
      </c>
      <c r="L1273" s="1">
        <f>SUMIFS('Contrato Flexível Percentual'!$R$2:$R$745,'Contrato Flexível Percentual'!$C$2:$C$745,'Contrato Flexível Prioridade'!F1273,'Contrato Flexível Percentual'!$D$2:$D$745,'Contrato Flexível Prioridade'!G1273)+SUMIFS('Contrato Firme'!N$2:N$745,'Contrato Firme'!$C$2:$C$745,'Contrato Flexível Prioridade'!F1273,'Contrato Flexível Percentual'!$D$2:$D$745,'Contrato Flexível Prioridade'!G1273)+'Tela de entrada'!$O$13+'Tela de entrada'!$S$13</f>
        <v>22.887836603258165</v>
      </c>
      <c r="M1273" s="1">
        <f t="shared" si="125"/>
        <v>17.112163396741835</v>
      </c>
      <c r="N1273" s="1">
        <f>IF(D1273=1,'Tela de entrada'!$O$14-'Tela de entrada'!$O$13,'Tela de entrada'!$S$14-'Tela de entrada'!$S$13)</f>
        <v>10</v>
      </c>
      <c r="O1273" s="1">
        <f t="shared" si="126"/>
        <v>2.1121633967418347</v>
      </c>
      <c r="P1273" s="1">
        <f t="shared" si="127"/>
        <v>2.1121633967418347</v>
      </c>
      <c r="Q1273" s="1">
        <f>IF(D1273=1,'Tela de entrada'!$O$13+P1273,'Tela de entrada'!$S$13+P1273)</f>
        <v>2.1121633967418347</v>
      </c>
    </row>
    <row r="1274" spans="1:17" x14ac:dyDescent="0.25">
      <c r="A1274" t="str">
        <f t="shared" si="122"/>
        <v>Contrato 2</v>
      </c>
      <c r="B1274" t="str">
        <f t="shared" si="123"/>
        <v>Contrato 2529</v>
      </c>
      <c r="C1274">
        <v>1</v>
      </c>
      <c r="D1274">
        <v>2</v>
      </c>
      <c r="E1274">
        <f>IF(AND(A1274='Tela de entrada'!$R$12,'Tela de entrada'!$S$15=1),1,IF(AND(A1274='Tela de entrada'!$R$12,'Tela de entrada'!$S$15="",'Tela de entrada'!$O$15=2),1,IF(AND('Tela de entrada'!$R$12='Contrato Flexível Prioridade'!A1274,'Tela de entrada'!$S$15="",'Tela de entrada'!$O$15=""),2,IF(AND(A1274='Tela de entrada'!$N$12,'Tela de entrada'!$O$15=1),1,IF(AND('Tela de entrada'!$N$12='Contrato Flexível Prioridade'!A1274,'Tela de entrada'!$O$15=2),2,IF(AND('Tela de entrada'!$N$12='Contrato Flexível Prioridade'!A1274,'Tela de entrada'!$O$15="",'Tela de entrada'!$S$15&lt;&gt;1),1,IF(AND('Tela de entrada'!$N$12='Contrato Flexível Prioridade'!A1274,'Tela de entrada'!$S$15=""),1,2)))))))</f>
        <v>2</v>
      </c>
      <c r="F1274">
        <v>1</v>
      </c>
      <c r="G1274">
        <v>529</v>
      </c>
      <c r="H1274">
        <v>1</v>
      </c>
      <c r="I1274" s="1">
        <f>INDEX('Tela de entrada'!$C$20:$C$763,MATCH(G1274,'Tela de entrada'!$B$20:$B$763,0),1)</f>
        <v>24</v>
      </c>
      <c r="J1274">
        <v>0</v>
      </c>
      <c r="K1274">
        <f t="shared" si="124"/>
        <v>24</v>
      </c>
      <c r="L1274" s="1">
        <f>SUMIFS('Contrato Flexível Percentual'!$R$2:$R$745,'Contrato Flexível Percentual'!$C$2:$C$745,'Contrato Flexível Prioridade'!F1274,'Contrato Flexível Percentual'!$D$2:$D$745,'Contrato Flexível Prioridade'!G1274)+SUMIFS('Contrato Firme'!N$2:N$745,'Contrato Firme'!$C$2:$C$745,'Contrato Flexível Prioridade'!F1274,'Contrato Flexível Percentual'!$D$2:$D$745,'Contrato Flexível Prioridade'!G1274)+'Tela de entrada'!$O$13+'Tela de entrada'!$S$13</f>
        <v>14.124532124863197</v>
      </c>
      <c r="M1274" s="1">
        <f t="shared" si="125"/>
        <v>9.8754678751368026</v>
      </c>
      <c r="N1274" s="1">
        <f>IF(D1274=1,'Tela de entrada'!$O$14-'Tela de entrada'!$O$13,'Tela de entrada'!$S$14-'Tela de entrada'!$S$13)</f>
        <v>10</v>
      </c>
      <c r="O1274" s="1">
        <f t="shared" si="126"/>
        <v>0</v>
      </c>
      <c r="P1274" s="1">
        <f t="shared" si="127"/>
        <v>0</v>
      </c>
      <c r="Q1274" s="1">
        <f>IF(D1274=1,'Tela de entrada'!$O$13+P1274,'Tela de entrada'!$S$13+P1274)</f>
        <v>0</v>
      </c>
    </row>
    <row r="1275" spans="1:17" x14ac:dyDescent="0.25">
      <c r="A1275" t="str">
        <f t="shared" si="122"/>
        <v>Contrato 2</v>
      </c>
      <c r="B1275" t="str">
        <f t="shared" si="123"/>
        <v>Contrato 2530</v>
      </c>
      <c r="C1275">
        <v>1</v>
      </c>
      <c r="D1275">
        <v>2</v>
      </c>
      <c r="E1275">
        <f>IF(AND(A1275='Tela de entrada'!$R$12,'Tela de entrada'!$S$15=1),1,IF(AND(A1275='Tela de entrada'!$R$12,'Tela de entrada'!$S$15="",'Tela de entrada'!$O$15=2),1,IF(AND('Tela de entrada'!$R$12='Contrato Flexível Prioridade'!A1275,'Tela de entrada'!$S$15="",'Tela de entrada'!$O$15=""),2,IF(AND(A1275='Tela de entrada'!$N$12,'Tela de entrada'!$O$15=1),1,IF(AND('Tela de entrada'!$N$12='Contrato Flexível Prioridade'!A1275,'Tela de entrada'!$O$15=2),2,IF(AND('Tela de entrada'!$N$12='Contrato Flexível Prioridade'!A1275,'Tela de entrada'!$O$15="",'Tela de entrada'!$S$15&lt;&gt;1),1,IF(AND('Tela de entrada'!$N$12='Contrato Flexível Prioridade'!A1275,'Tela de entrada'!$S$15=""),1,2)))))))</f>
        <v>2</v>
      </c>
      <c r="F1275">
        <v>1</v>
      </c>
      <c r="G1275">
        <v>530</v>
      </c>
      <c r="H1275">
        <v>1</v>
      </c>
      <c r="I1275" s="1">
        <f>INDEX('Tela de entrada'!$C$20:$C$763,MATCH(G1275,'Tela de entrada'!$B$20:$B$763,0),1)</f>
        <v>9</v>
      </c>
      <c r="J1275">
        <v>0</v>
      </c>
      <c r="K1275">
        <f t="shared" si="124"/>
        <v>9</v>
      </c>
      <c r="L1275" s="1">
        <f>SUMIFS('Contrato Flexível Percentual'!$R$2:$R$745,'Contrato Flexível Percentual'!$C$2:$C$745,'Contrato Flexível Prioridade'!F1275,'Contrato Flexível Percentual'!$D$2:$D$745,'Contrato Flexível Prioridade'!G1275)+SUMIFS('Contrato Firme'!N$2:N$745,'Contrato Firme'!$C$2:$C$745,'Contrato Flexível Prioridade'!F1275,'Contrato Flexível Percentual'!$D$2:$D$745,'Contrato Flexível Prioridade'!G1275)+'Tela de entrada'!$O$13+'Tela de entrada'!$S$13</f>
        <v>5.9089341763679135</v>
      </c>
      <c r="M1275" s="1">
        <f t="shared" si="125"/>
        <v>3.0910658236320865</v>
      </c>
      <c r="N1275" s="1">
        <f>IF(D1275=1,'Tela de entrada'!$O$14-'Tela de entrada'!$O$13,'Tela de entrada'!$S$14-'Tela de entrada'!$S$13)</f>
        <v>10</v>
      </c>
      <c r="O1275" s="1">
        <f t="shared" si="126"/>
        <v>0</v>
      </c>
      <c r="P1275" s="1">
        <f t="shared" si="127"/>
        <v>0</v>
      </c>
      <c r="Q1275" s="1">
        <f>IF(D1275=1,'Tela de entrada'!$O$13+P1275,'Tela de entrada'!$S$13+P1275)</f>
        <v>0</v>
      </c>
    </row>
    <row r="1276" spans="1:17" x14ac:dyDescent="0.25">
      <c r="A1276" t="str">
        <f t="shared" si="122"/>
        <v>Contrato 2</v>
      </c>
      <c r="B1276" t="str">
        <f t="shared" si="123"/>
        <v>Contrato 2531</v>
      </c>
      <c r="C1276">
        <v>1</v>
      </c>
      <c r="D1276">
        <v>2</v>
      </c>
      <c r="E1276">
        <f>IF(AND(A1276='Tela de entrada'!$R$12,'Tela de entrada'!$S$15=1),1,IF(AND(A1276='Tela de entrada'!$R$12,'Tela de entrada'!$S$15="",'Tela de entrada'!$O$15=2),1,IF(AND('Tela de entrada'!$R$12='Contrato Flexível Prioridade'!A1276,'Tela de entrada'!$S$15="",'Tela de entrada'!$O$15=""),2,IF(AND(A1276='Tela de entrada'!$N$12,'Tela de entrada'!$O$15=1),1,IF(AND('Tela de entrada'!$N$12='Contrato Flexível Prioridade'!A1276,'Tela de entrada'!$O$15=2),2,IF(AND('Tela de entrada'!$N$12='Contrato Flexível Prioridade'!A1276,'Tela de entrada'!$O$15="",'Tela de entrada'!$S$15&lt;&gt;1),1,IF(AND('Tela de entrada'!$N$12='Contrato Flexível Prioridade'!A1276,'Tela de entrada'!$S$15=""),1,2)))))))</f>
        <v>2</v>
      </c>
      <c r="F1276">
        <v>1</v>
      </c>
      <c r="G1276">
        <v>531</v>
      </c>
      <c r="H1276">
        <v>1</v>
      </c>
      <c r="I1276" s="1">
        <f>INDEX('Tela de entrada'!$C$20:$C$763,MATCH(G1276,'Tela de entrada'!$B$20:$B$763,0),1)</f>
        <v>29</v>
      </c>
      <c r="J1276">
        <v>0</v>
      </c>
      <c r="K1276">
        <f t="shared" si="124"/>
        <v>29</v>
      </c>
      <c r="L1276" s="1">
        <f>SUMIFS('Contrato Flexível Percentual'!$R$2:$R$745,'Contrato Flexível Percentual'!$C$2:$C$745,'Contrato Flexível Prioridade'!F1276,'Contrato Flexível Percentual'!$D$2:$D$745,'Contrato Flexível Prioridade'!G1276)+SUMIFS('Contrato Firme'!N$2:N$745,'Contrato Firme'!$C$2:$C$745,'Contrato Flexível Prioridade'!F1276,'Contrato Flexível Percentual'!$D$2:$D$745,'Contrato Flexível Prioridade'!G1276)+'Tela de entrada'!$O$13+'Tela de entrada'!$S$13</f>
        <v>16.863064774361622</v>
      </c>
      <c r="M1276" s="1">
        <f t="shared" si="125"/>
        <v>12.136935225638378</v>
      </c>
      <c r="N1276" s="1">
        <f>IF(D1276=1,'Tela de entrada'!$O$14-'Tela de entrada'!$O$13,'Tela de entrada'!$S$14-'Tela de entrada'!$S$13)</f>
        <v>10</v>
      </c>
      <c r="O1276" s="1">
        <f t="shared" si="126"/>
        <v>0</v>
      </c>
      <c r="P1276" s="1">
        <f t="shared" si="127"/>
        <v>0</v>
      </c>
      <c r="Q1276" s="1">
        <f>IF(D1276=1,'Tela de entrada'!$O$13+P1276,'Tela de entrada'!$S$13+P1276)</f>
        <v>0</v>
      </c>
    </row>
    <row r="1277" spans="1:17" x14ac:dyDescent="0.25">
      <c r="A1277" t="str">
        <f t="shared" si="122"/>
        <v>Contrato 2</v>
      </c>
      <c r="B1277" t="str">
        <f t="shared" si="123"/>
        <v>Contrato 2532</v>
      </c>
      <c r="C1277">
        <v>1</v>
      </c>
      <c r="D1277">
        <v>2</v>
      </c>
      <c r="E1277">
        <f>IF(AND(A1277='Tela de entrada'!$R$12,'Tela de entrada'!$S$15=1),1,IF(AND(A1277='Tela de entrada'!$R$12,'Tela de entrada'!$S$15="",'Tela de entrada'!$O$15=2),1,IF(AND('Tela de entrada'!$R$12='Contrato Flexível Prioridade'!A1277,'Tela de entrada'!$S$15="",'Tela de entrada'!$O$15=""),2,IF(AND(A1277='Tela de entrada'!$N$12,'Tela de entrada'!$O$15=1),1,IF(AND('Tela de entrada'!$N$12='Contrato Flexível Prioridade'!A1277,'Tela de entrada'!$O$15=2),2,IF(AND('Tela de entrada'!$N$12='Contrato Flexível Prioridade'!A1277,'Tela de entrada'!$O$15="",'Tela de entrada'!$S$15&lt;&gt;1),1,IF(AND('Tela de entrada'!$N$12='Contrato Flexível Prioridade'!A1277,'Tela de entrada'!$S$15=""),1,2)))))))</f>
        <v>2</v>
      </c>
      <c r="F1277">
        <v>1</v>
      </c>
      <c r="G1277">
        <v>532</v>
      </c>
      <c r="H1277">
        <v>1</v>
      </c>
      <c r="I1277" s="1">
        <f>INDEX('Tela de entrada'!$C$20:$C$763,MATCH(G1277,'Tela de entrada'!$B$20:$B$763,0),1)</f>
        <v>32</v>
      </c>
      <c r="J1277">
        <v>0</v>
      </c>
      <c r="K1277">
        <f t="shared" si="124"/>
        <v>32</v>
      </c>
      <c r="L1277" s="1">
        <f>SUMIFS('Contrato Flexível Percentual'!$R$2:$R$745,'Contrato Flexível Percentual'!$C$2:$C$745,'Contrato Flexível Prioridade'!F1277,'Contrato Flexível Percentual'!$D$2:$D$745,'Contrato Flexível Prioridade'!G1277)+SUMIFS('Contrato Firme'!N$2:N$745,'Contrato Firme'!$C$2:$C$745,'Contrato Flexível Prioridade'!F1277,'Contrato Flexível Percentual'!$D$2:$D$745,'Contrato Flexível Prioridade'!G1277)+'Tela de entrada'!$O$13+'Tela de entrada'!$S$13</f>
        <v>18.50618436406068</v>
      </c>
      <c r="M1277" s="1">
        <f t="shared" si="125"/>
        <v>13.49381563593932</v>
      </c>
      <c r="N1277" s="1">
        <f>IF(D1277=1,'Tela de entrada'!$O$14-'Tela de entrada'!$O$13,'Tela de entrada'!$S$14-'Tela de entrada'!$S$13)</f>
        <v>10</v>
      </c>
      <c r="O1277" s="1">
        <f t="shared" si="126"/>
        <v>0</v>
      </c>
      <c r="P1277" s="1">
        <f t="shared" si="127"/>
        <v>0</v>
      </c>
      <c r="Q1277" s="1">
        <f>IF(D1277=1,'Tela de entrada'!$O$13+P1277,'Tela de entrada'!$S$13+P1277)</f>
        <v>0</v>
      </c>
    </row>
    <row r="1278" spans="1:17" x14ac:dyDescent="0.25">
      <c r="A1278" t="str">
        <f t="shared" ref="A1278:A1341" si="128">IF(D1278=1,"Contrato 1","Contrato 2")</f>
        <v>Contrato 2</v>
      </c>
      <c r="B1278" t="str">
        <f t="shared" ref="B1278:B1341" si="129">CONCATENATE(IF(D1278=1,"Contrato 1","Contrato 2"),G1278)</f>
        <v>Contrato 2533</v>
      </c>
      <c r="C1278">
        <v>1</v>
      </c>
      <c r="D1278">
        <v>2</v>
      </c>
      <c r="E1278">
        <f>IF(AND(A1278='Tela de entrada'!$R$12,'Tela de entrada'!$S$15=1),1,IF(AND(A1278='Tela de entrada'!$R$12,'Tela de entrada'!$S$15="",'Tela de entrada'!$O$15=2),1,IF(AND('Tela de entrada'!$R$12='Contrato Flexível Prioridade'!A1278,'Tela de entrada'!$S$15="",'Tela de entrada'!$O$15=""),2,IF(AND(A1278='Tela de entrada'!$N$12,'Tela de entrada'!$O$15=1),1,IF(AND('Tela de entrada'!$N$12='Contrato Flexível Prioridade'!A1278,'Tela de entrada'!$O$15=2),2,IF(AND('Tela de entrada'!$N$12='Contrato Flexível Prioridade'!A1278,'Tela de entrada'!$O$15="",'Tela de entrada'!$S$15&lt;&gt;1),1,IF(AND('Tela de entrada'!$N$12='Contrato Flexível Prioridade'!A1278,'Tela de entrada'!$S$15=""),1,2)))))))</f>
        <v>2</v>
      </c>
      <c r="F1278">
        <v>1</v>
      </c>
      <c r="G1278">
        <v>533</v>
      </c>
      <c r="H1278">
        <v>1</v>
      </c>
      <c r="I1278" s="1">
        <f>INDEX('Tela de entrada'!$C$20:$C$763,MATCH(G1278,'Tela de entrada'!$B$20:$B$763,0),1)</f>
        <v>18</v>
      </c>
      <c r="J1278">
        <v>0</v>
      </c>
      <c r="K1278">
        <f t="shared" ref="K1278:K1341" si="130">I1278-J1278</f>
        <v>18</v>
      </c>
      <c r="L1278" s="1">
        <f>SUMIFS('Contrato Flexível Percentual'!$R$2:$R$745,'Contrato Flexível Percentual'!$C$2:$C$745,'Contrato Flexível Prioridade'!F1278,'Contrato Flexível Percentual'!$D$2:$D$745,'Contrato Flexível Prioridade'!G1278)+SUMIFS('Contrato Firme'!N$2:N$745,'Contrato Firme'!$C$2:$C$745,'Contrato Flexível Prioridade'!F1278,'Contrato Flexível Percentual'!$D$2:$D$745,'Contrato Flexível Prioridade'!G1278)+'Tela de entrada'!$O$13+'Tela de entrada'!$S$13</f>
        <v>10.838292945465083</v>
      </c>
      <c r="M1278" s="1">
        <f t="shared" si="125"/>
        <v>7.1617070545349168</v>
      </c>
      <c r="N1278" s="1">
        <f>IF(D1278=1,'Tela de entrada'!$O$14-'Tela de entrada'!$O$13,'Tela de entrada'!$S$14-'Tela de entrada'!$S$13)</f>
        <v>10</v>
      </c>
      <c r="O1278" s="1">
        <f t="shared" si="126"/>
        <v>0</v>
      </c>
      <c r="P1278" s="1">
        <f t="shared" si="127"/>
        <v>0</v>
      </c>
      <c r="Q1278" s="1">
        <f>IF(D1278=1,'Tela de entrada'!$O$13+P1278,'Tela de entrada'!$S$13+P1278)</f>
        <v>0</v>
      </c>
    </row>
    <row r="1279" spans="1:17" x14ac:dyDescent="0.25">
      <c r="A1279" t="str">
        <f t="shared" si="128"/>
        <v>Contrato 2</v>
      </c>
      <c r="B1279" t="str">
        <f t="shared" si="129"/>
        <v>Contrato 2534</v>
      </c>
      <c r="C1279">
        <v>1</v>
      </c>
      <c r="D1279">
        <v>2</v>
      </c>
      <c r="E1279">
        <f>IF(AND(A1279='Tela de entrada'!$R$12,'Tela de entrada'!$S$15=1),1,IF(AND(A1279='Tela de entrada'!$R$12,'Tela de entrada'!$S$15="",'Tela de entrada'!$O$15=2),1,IF(AND('Tela de entrada'!$R$12='Contrato Flexível Prioridade'!A1279,'Tela de entrada'!$S$15="",'Tela de entrada'!$O$15=""),2,IF(AND(A1279='Tela de entrada'!$N$12,'Tela de entrada'!$O$15=1),1,IF(AND('Tela de entrada'!$N$12='Contrato Flexível Prioridade'!A1279,'Tela de entrada'!$O$15=2),2,IF(AND('Tela de entrada'!$N$12='Contrato Flexível Prioridade'!A1279,'Tela de entrada'!$O$15="",'Tela de entrada'!$S$15&lt;&gt;1),1,IF(AND('Tela de entrada'!$N$12='Contrato Flexível Prioridade'!A1279,'Tela de entrada'!$S$15=""),1,2)))))))</f>
        <v>2</v>
      </c>
      <c r="F1279">
        <v>1</v>
      </c>
      <c r="G1279">
        <v>534</v>
      </c>
      <c r="H1279">
        <v>1</v>
      </c>
      <c r="I1279" s="1">
        <f>INDEX('Tela de entrada'!$C$20:$C$763,MATCH(G1279,'Tela de entrada'!$B$20:$B$763,0),1)</f>
        <v>34</v>
      </c>
      <c r="J1279">
        <v>0</v>
      </c>
      <c r="K1279">
        <f t="shared" si="130"/>
        <v>34</v>
      </c>
      <c r="L1279" s="1">
        <f>SUMIFS('Contrato Flexível Percentual'!$R$2:$R$745,'Contrato Flexível Percentual'!$C$2:$C$745,'Contrato Flexível Prioridade'!F1279,'Contrato Flexível Percentual'!$D$2:$D$745,'Contrato Flexível Prioridade'!G1279)+SUMIFS('Contrato Firme'!N$2:N$745,'Contrato Firme'!$C$2:$C$745,'Contrato Flexível Prioridade'!F1279,'Contrato Flexível Percentual'!$D$2:$D$745,'Contrato Flexível Prioridade'!G1279)+'Tela de entrada'!$O$13+'Tela de entrada'!$S$13</f>
        <v>19.601597423860053</v>
      </c>
      <c r="M1279" s="1">
        <f t="shared" ref="M1279:M1342" si="131">MAX(I1279-L1279,0)</f>
        <v>14.398402576139947</v>
      </c>
      <c r="N1279" s="1">
        <f>IF(D1279=1,'Tela de entrada'!$O$14-'Tela de entrada'!$O$13,'Tela de entrada'!$S$14-'Tela de entrada'!$S$13)</f>
        <v>10</v>
      </c>
      <c r="O1279" s="1">
        <f t="shared" ref="O1279:O1342" si="132">IF(E1279=1,M1279,MIN(N1279,M1279-MIN(M1279,SUMIFS($N$2:$N$1489,$D$2:$D$1489,D1279-1,$G$2:$G$1489,G1279,$E$2:$E$1489,1))))</f>
        <v>0</v>
      </c>
      <c r="P1279" s="1">
        <f t="shared" ref="P1279:P1342" si="133">IF(O1279&gt;0,MIN(O1279,N1279),0)</f>
        <v>0</v>
      </c>
      <c r="Q1279" s="1">
        <f>IF(D1279=1,'Tela de entrada'!$O$13+P1279,'Tela de entrada'!$S$13+P1279)</f>
        <v>0</v>
      </c>
    </row>
    <row r="1280" spans="1:17" x14ac:dyDescent="0.25">
      <c r="A1280" t="str">
        <f t="shared" si="128"/>
        <v>Contrato 2</v>
      </c>
      <c r="B1280" t="str">
        <f t="shared" si="129"/>
        <v>Contrato 2535</v>
      </c>
      <c r="C1280">
        <v>1</v>
      </c>
      <c r="D1280">
        <v>2</v>
      </c>
      <c r="E1280">
        <f>IF(AND(A1280='Tela de entrada'!$R$12,'Tela de entrada'!$S$15=1),1,IF(AND(A1280='Tela de entrada'!$R$12,'Tela de entrada'!$S$15="",'Tela de entrada'!$O$15=2),1,IF(AND('Tela de entrada'!$R$12='Contrato Flexível Prioridade'!A1280,'Tela de entrada'!$S$15="",'Tela de entrada'!$O$15=""),2,IF(AND(A1280='Tela de entrada'!$N$12,'Tela de entrada'!$O$15=1),1,IF(AND('Tela de entrada'!$N$12='Contrato Flexível Prioridade'!A1280,'Tela de entrada'!$O$15=2),2,IF(AND('Tela de entrada'!$N$12='Contrato Flexível Prioridade'!A1280,'Tela de entrada'!$O$15="",'Tela de entrada'!$S$15&lt;&gt;1),1,IF(AND('Tela de entrada'!$N$12='Contrato Flexível Prioridade'!A1280,'Tela de entrada'!$S$15=""),1,2)))))))</f>
        <v>2</v>
      </c>
      <c r="F1280">
        <v>1</v>
      </c>
      <c r="G1280">
        <v>535</v>
      </c>
      <c r="H1280">
        <v>1</v>
      </c>
      <c r="I1280" s="1">
        <f>INDEX('Tela de entrada'!$C$20:$C$763,MATCH(G1280,'Tela de entrada'!$B$20:$B$763,0),1)</f>
        <v>8</v>
      </c>
      <c r="J1280">
        <v>0</v>
      </c>
      <c r="K1280">
        <f t="shared" si="130"/>
        <v>8</v>
      </c>
      <c r="L1280" s="1">
        <f>SUMIFS('Contrato Flexível Percentual'!$R$2:$R$745,'Contrato Flexível Percentual'!$C$2:$C$745,'Contrato Flexível Prioridade'!F1280,'Contrato Flexível Percentual'!$D$2:$D$745,'Contrato Flexível Prioridade'!G1280)+SUMIFS('Contrato Firme'!N$2:N$745,'Contrato Firme'!$C$2:$C$745,'Contrato Flexível Prioridade'!F1280,'Contrato Flexível Percentual'!$D$2:$D$745,'Contrato Flexível Prioridade'!G1280)+'Tela de entrada'!$O$13+'Tela de entrada'!$S$13</f>
        <v>5.3836603258165949</v>
      </c>
      <c r="M1280" s="1">
        <f t="shared" si="131"/>
        <v>2.6163396741834051</v>
      </c>
      <c r="N1280" s="1">
        <f>IF(D1280=1,'Tela de entrada'!$O$14-'Tela de entrada'!$O$13,'Tela de entrada'!$S$14-'Tela de entrada'!$S$13)</f>
        <v>10</v>
      </c>
      <c r="O1280" s="1">
        <f t="shared" si="132"/>
        <v>0</v>
      </c>
      <c r="P1280" s="1">
        <f t="shared" si="133"/>
        <v>0</v>
      </c>
      <c r="Q1280" s="1">
        <f>IF(D1280=1,'Tela de entrada'!$O$13+P1280,'Tela de entrada'!$S$13+P1280)</f>
        <v>0</v>
      </c>
    </row>
    <row r="1281" spans="1:17" x14ac:dyDescent="0.25">
      <c r="A1281" t="str">
        <f t="shared" si="128"/>
        <v>Contrato 2</v>
      </c>
      <c r="B1281" t="str">
        <f t="shared" si="129"/>
        <v>Contrato 2536</v>
      </c>
      <c r="C1281">
        <v>1</v>
      </c>
      <c r="D1281">
        <v>2</v>
      </c>
      <c r="E1281">
        <f>IF(AND(A1281='Tela de entrada'!$R$12,'Tela de entrada'!$S$15=1),1,IF(AND(A1281='Tela de entrada'!$R$12,'Tela de entrada'!$S$15="",'Tela de entrada'!$O$15=2),1,IF(AND('Tela de entrada'!$R$12='Contrato Flexível Prioridade'!A1281,'Tela de entrada'!$S$15="",'Tela de entrada'!$O$15=""),2,IF(AND(A1281='Tela de entrada'!$N$12,'Tela de entrada'!$O$15=1),1,IF(AND('Tela de entrada'!$N$12='Contrato Flexível Prioridade'!A1281,'Tela de entrada'!$O$15=2),2,IF(AND('Tela de entrada'!$N$12='Contrato Flexível Prioridade'!A1281,'Tela de entrada'!$O$15="",'Tela de entrada'!$S$15&lt;&gt;1),1,IF(AND('Tela de entrada'!$N$12='Contrato Flexível Prioridade'!A1281,'Tela de entrada'!$S$15=""),1,2)))))))</f>
        <v>2</v>
      </c>
      <c r="F1281">
        <v>1</v>
      </c>
      <c r="G1281">
        <v>536</v>
      </c>
      <c r="H1281">
        <v>1</v>
      </c>
      <c r="I1281" s="1">
        <f>INDEX('Tela de entrada'!$C$20:$C$763,MATCH(G1281,'Tela de entrada'!$B$20:$B$763,0),1)</f>
        <v>39</v>
      </c>
      <c r="J1281">
        <v>0</v>
      </c>
      <c r="K1281">
        <f t="shared" si="130"/>
        <v>39</v>
      </c>
      <c r="L1281" s="1">
        <f>SUMIFS('Contrato Flexível Percentual'!$R$2:$R$745,'Contrato Flexível Percentual'!$C$2:$C$745,'Contrato Flexível Prioridade'!F1281,'Contrato Flexível Percentual'!$D$2:$D$745,'Contrato Flexível Prioridade'!G1281)+SUMIFS('Contrato Firme'!N$2:N$745,'Contrato Firme'!$C$2:$C$745,'Contrato Flexível Prioridade'!F1281,'Contrato Flexível Percentual'!$D$2:$D$745,'Contrato Flexível Prioridade'!G1281)+'Tela de entrada'!$O$13+'Tela de entrada'!$S$13</f>
        <v>22.34013007335848</v>
      </c>
      <c r="M1281" s="1">
        <f t="shared" si="131"/>
        <v>16.65986992664152</v>
      </c>
      <c r="N1281" s="1">
        <f>IF(D1281=1,'Tela de entrada'!$O$14-'Tela de entrada'!$O$13,'Tela de entrada'!$S$14-'Tela de entrada'!$S$13)</f>
        <v>10</v>
      </c>
      <c r="O1281" s="1">
        <f t="shared" si="132"/>
        <v>1.6598699266415196</v>
      </c>
      <c r="P1281" s="1">
        <f t="shared" si="133"/>
        <v>1.6598699266415196</v>
      </c>
      <c r="Q1281" s="1">
        <f>IF(D1281=1,'Tela de entrada'!$O$13+P1281,'Tela de entrada'!$S$13+P1281)</f>
        <v>1.6598699266415196</v>
      </c>
    </row>
    <row r="1282" spans="1:17" x14ac:dyDescent="0.25">
      <c r="A1282" t="str">
        <f t="shared" si="128"/>
        <v>Contrato 2</v>
      </c>
      <c r="B1282" t="str">
        <f t="shared" si="129"/>
        <v>Contrato 2537</v>
      </c>
      <c r="C1282">
        <v>1</v>
      </c>
      <c r="D1282">
        <v>2</v>
      </c>
      <c r="E1282">
        <f>IF(AND(A1282='Tela de entrada'!$R$12,'Tela de entrada'!$S$15=1),1,IF(AND(A1282='Tela de entrada'!$R$12,'Tela de entrada'!$S$15="",'Tela de entrada'!$O$15=2),1,IF(AND('Tela de entrada'!$R$12='Contrato Flexível Prioridade'!A1282,'Tela de entrada'!$S$15="",'Tela de entrada'!$O$15=""),2,IF(AND(A1282='Tela de entrada'!$N$12,'Tela de entrada'!$O$15=1),1,IF(AND('Tela de entrada'!$N$12='Contrato Flexível Prioridade'!A1282,'Tela de entrada'!$O$15=2),2,IF(AND('Tela de entrada'!$N$12='Contrato Flexível Prioridade'!A1282,'Tela de entrada'!$O$15="",'Tela de entrada'!$S$15&lt;&gt;1),1,IF(AND('Tela de entrada'!$N$12='Contrato Flexível Prioridade'!A1282,'Tela de entrada'!$S$15=""),1,2)))))))</f>
        <v>2</v>
      </c>
      <c r="F1282">
        <v>1</v>
      </c>
      <c r="G1282">
        <v>537</v>
      </c>
      <c r="H1282">
        <v>1</v>
      </c>
      <c r="I1282" s="1">
        <f>INDEX('Tela de entrada'!$C$20:$C$763,MATCH(G1282,'Tela de entrada'!$B$20:$B$763,0),1)</f>
        <v>34</v>
      </c>
      <c r="J1282">
        <v>0</v>
      </c>
      <c r="K1282">
        <f t="shared" si="130"/>
        <v>34</v>
      </c>
      <c r="L1282" s="1">
        <f>SUMIFS('Contrato Flexível Percentual'!$R$2:$R$745,'Contrato Flexível Percentual'!$C$2:$C$745,'Contrato Flexível Prioridade'!F1282,'Contrato Flexível Percentual'!$D$2:$D$745,'Contrato Flexível Prioridade'!G1282)+SUMIFS('Contrato Firme'!N$2:N$745,'Contrato Firme'!$C$2:$C$745,'Contrato Flexível Prioridade'!F1282,'Contrato Flexível Percentual'!$D$2:$D$745,'Contrato Flexível Prioridade'!G1282)+'Tela de entrada'!$O$13+'Tela de entrada'!$S$13</f>
        <v>19.601597423860053</v>
      </c>
      <c r="M1282" s="1">
        <f t="shared" si="131"/>
        <v>14.398402576139947</v>
      </c>
      <c r="N1282" s="1">
        <f>IF(D1282=1,'Tela de entrada'!$O$14-'Tela de entrada'!$O$13,'Tela de entrada'!$S$14-'Tela de entrada'!$S$13)</f>
        <v>10</v>
      </c>
      <c r="O1282" s="1">
        <f t="shared" si="132"/>
        <v>0</v>
      </c>
      <c r="P1282" s="1">
        <f t="shared" si="133"/>
        <v>0</v>
      </c>
      <c r="Q1282" s="1">
        <f>IF(D1282=1,'Tela de entrada'!$O$13+P1282,'Tela de entrada'!$S$13+P1282)</f>
        <v>0</v>
      </c>
    </row>
    <row r="1283" spans="1:17" x14ac:dyDescent="0.25">
      <c r="A1283" t="str">
        <f t="shared" si="128"/>
        <v>Contrato 2</v>
      </c>
      <c r="B1283" t="str">
        <f t="shared" si="129"/>
        <v>Contrato 2538</v>
      </c>
      <c r="C1283">
        <v>1</v>
      </c>
      <c r="D1283">
        <v>2</v>
      </c>
      <c r="E1283">
        <f>IF(AND(A1283='Tela de entrada'!$R$12,'Tela de entrada'!$S$15=1),1,IF(AND(A1283='Tela de entrada'!$R$12,'Tela de entrada'!$S$15="",'Tela de entrada'!$O$15=2),1,IF(AND('Tela de entrada'!$R$12='Contrato Flexível Prioridade'!A1283,'Tela de entrada'!$S$15="",'Tela de entrada'!$O$15=""),2,IF(AND(A1283='Tela de entrada'!$N$12,'Tela de entrada'!$O$15=1),1,IF(AND('Tela de entrada'!$N$12='Contrato Flexível Prioridade'!A1283,'Tela de entrada'!$O$15=2),2,IF(AND('Tela de entrada'!$N$12='Contrato Flexível Prioridade'!A1283,'Tela de entrada'!$O$15="",'Tela de entrada'!$S$15&lt;&gt;1),1,IF(AND('Tela de entrada'!$N$12='Contrato Flexível Prioridade'!A1283,'Tela de entrada'!$S$15=""),1,2)))))))</f>
        <v>2</v>
      </c>
      <c r="F1283">
        <v>1</v>
      </c>
      <c r="G1283">
        <v>538</v>
      </c>
      <c r="H1283">
        <v>1</v>
      </c>
      <c r="I1283" s="1">
        <f>INDEX('Tela de entrada'!$C$20:$C$763,MATCH(G1283,'Tela de entrada'!$B$20:$B$763,0),1)</f>
        <v>25</v>
      </c>
      <c r="J1283">
        <v>0</v>
      </c>
      <c r="K1283">
        <f t="shared" si="130"/>
        <v>25</v>
      </c>
      <c r="L1283" s="1">
        <f>SUMIFS('Contrato Flexível Percentual'!$R$2:$R$745,'Contrato Flexível Percentual'!$C$2:$C$745,'Contrato Flexível Prioridade'!F1283,'Contrato Flexível Percentual'!$D$2:$D$745,'Contrato Flexível Prioridade'!G1283)+SUMIFS('Contrato Firme'!N$2:N$745,'Contrato Firme'!$C$2:$C$745,'Contrato Flexível Prioridade'!F1283,'Contrato Flexível Percentual'!$D$2:$D$745,'Contrato Flexível Prioridade'!G1283)+'Tela de entrada'!$O$13+'Tela de entrada'!$S$13</f>
        <v>14.672238654762884</v>
      </c>
      <c r="M1283" s="1">
        <f t="shared" si="131"/>
        <v>10.327761345237116</v>
      </c>
      <c r="N1283" s="1">
        <f>IF(D1283=1,'Tela de entrada'!$O$14-'Tela de entrada'!$O$13,'Tela de entrada'!$S$14-'Tela de entrada'!$S$13)</f>
        <v>10</v>
      </c>
      <c r="O1283" s="1">
        <f t="shared" si="132"/>
        <v>0</v>
      </c>
      <c r="P1283" s="1">
        <f t="shared" si="133"/>
        <v>0</v>
      </c>
      <c r="Q1283" s="1">
        <f>IF(D1283=1,'Tela de entrada'!$O$13+P1283,'Tela de entrada'!$S$13+P1283)</f>
        <v>0</v>
      </c>
    </row>
    <row r="1284" spans="1:17" x14ac:dyDescent="0.25">
      <c r="A1284" t="str">
        <f t="shared" si="128"/>
        <v>Contrato 2</v>
      </c>
      <c r="B1284" t="str">
        <f t="shared" si="129"/>
        <v>Contrato 2539</v>
      </c>
      <c r="C1284">
        <v>1</v>
      </c>
      <c r="D1284">
        <v>2</v>
      </c>
      <c r="E1284">
        <f>IF(AND(A1284='Tela de entrada'!$R$12,'Tela de entrada'!$S$15=1),1,IF(AND(A1284='Tela de entrada'!$R$12,'Tela de entrada'!$S$15="",'Tela de entrada'!$O$15=2),1,IF(AND('Tela de entrada'!$R$12='Contrato Flexível Prioridade'!A1284,'Tela de entrada'!$S$15="",'Tela de entrada'!$O$15=""),2,IF(AND(A1284='Tela de entrada'!$N$12,'Tela de entrada'!$O$15=1),1,IF(AND('Tela de entrada'!$N$12='Contrato Flexível Prioridade'!A1284,'Tela de entrada'!$O$15=2),2,IF(AND('Tela de entrada'!$N$12='Contrato Flexível Prioridade'!A1284,'Tela de entrada'!$O$15="",'Tela de entrada'!$S$15&lt;&gt;1),1,IF(AND('Tela de entrada'!$N$12='Contrato Flexível Prioridade'!A1284,'Tela de entrada'!$S$15=""),1,2)))))))</f>
        <v>2</v>
      </c>
      <c r="F1284">
        <v>1</v>
      </c>
      <c r="G1284">
        <v>539</v>
      </c>
      <c r="H1284">
        <v>1</v>
      </c>
      <c r="I1284" s="1">
        <f>INDEX('Tela de entrada'!$C$20:$C$763,MATCH(G1284,'Tela de entrada'!$B$20:$B$763,0),1)</f>
        <v>50</v>
      </c>
      <c r="J1284">
        <v>0</v>
      </c>
      <c r="K1284">
        <f t="shared" si="130"/>
        <v>50</v>
      </c>
      <c r="L1284" s="1">
        <f>SUMIFS('Contrato Flexível Percentual'!$R$2:$R$745,'Contrato Flexível Percentual'!$C$2:$C$745,'Contrato Flexível Prioridade'!F1284,'Contrato Flexível Percentual'!$D$2:$D$745,'Contrato Flexível Prioridade'!G1284)+SUMIFS('Contrato Firme'!N$2:N$745,'Contrato Firme'!$C$2:$C$745,'Contrato Flexível Prioridade'!F1284,'Contrato Flexível Percentual'!$D$2:$D$745,'Contrato Flexível Prioridade'!G1284)+'Tela de entrada'!$O$13+'Tela de entrada'!$S$13</f>
        <v>25</v>
      </c>
      <c r="M1284" s="1">
        <f t="shared" si="131"/>
        <v>25</v>
      </c>
      <c r="N1284" s="1">
        <f>IF(D1284=1,'Tela de entrada'!$O$14-'Tela de entrada'!$O$13,'Tela de entrada'!$S$14-'Tela de entrada'!$S$13)</f>
        <v>10</v>
      </c>
      <c r="O1284" s="1">
        <f t="shared" si="132"/>
        <v>10</v>
      </c>
      <c r="P1284" s="1">
        <f t="shared" si="133"/>
        <v>10</v>
      </c>
      <c r="Q1284" s="1">
        <f>IF(D1284=1,'Tela de entrada'!$O$13+P1284,'Tela de entrada'!$S$13+P1284)</f>
        <v>10</v>
      </c>
    </row>
    <row r="1285" spans="1:17" x14ac:dyDescent="0.25">
      <c r="A1285" t="str">
        <f t="shared" si="128"/>
        <v>Contrato 2</v>
      </c>
      <c r="B1285" t="str">
        <f t="shared" si="129"/>
        <v>Contrato 2540</v>
      </c>
      <c r="C1285">
        <v>1</v>
      </c>
      <c r="D1285">
        <v>2</v>
      </c>
      <c r="E1285">
        <f>IF(AND(A1285='Tela de entrada'!$R$12,'Tela de entrada'!$S$15=1),1,IF(AND(A1285='Tela de entrada'!$R$12,'Tela de entrada'!$S$15="",'Tela de entrada'!$O$15=2),1,IF(AND('Tela de entrada'!$R$12='Contrato Flexível Prioridade'!A1285,'Tela de entrada'!$S$15="",'Tela de entrada'!$O$15=""),2,IF(AND(A1285='Tela de entrada'!$N$12,'Tela de entrada'!$O$15=1),1,IF(AND('Tela de entrada'!$N$12='Contrato Flexível Prioridade'!A1285,'Tela de entrada'!$O$15=2),2,IF(AND('Tela de entrada'!$N$12='Contrato Flexível Prioridade'!A1285,'Tela de entrada'!$O$15="",'Tela de entrada'!$S$15&lt;&gt;1),1,IF(AND('Tela de entrada'!$N$12='Contrato Flexível Prioridade'!A1285,'Tela de entrada'!$S$15=""),1,2)))))))</f>
        <v>2</v>
      </c>
      <c r="F1285">
        <v>1</v>
      </c>
      <c r="G1285">
        <v>540</v>
      </c>
      <c r="H1285">
        <v>1</v>
      </c>
      <c r="I1285" s="1">
        <f>INDEX('Tela de entrada'!$C$20:$C$763,MATCH(G1285,'Tela de entrada'!$B$20:$B$763,0),1)</f>
        <v>29</v>
      </c>
      <c r="J1285">
        <v>0</v>
      </c>
      <c r="K1285">
        <f t="shared" si="130"/>
        <v>29</v>
      </c>
      <c r="L1285" s="1">
        <f>SUMIFS('Contrato Flexível Percentual'!$R$2:$R$745,'Contrato Flexível Percentual'!$C$2:$C$745,'Contrato Flexível Prioridade'!F1285,'Contrato Flexível Percentual'!$D$2:$D$745,'Contrato Flexível Prioridade'!G1285)+SUMIFS('Contrato Firme'!N$2:N$745,'Contrato Firme'!$C$2:$C$745,'Contrato Flexível Prioridade'!F1285,'Contrato Flexível Percentual'!$D$2:$D$745,'Contrato Flexível Prioridade'!G1285)+'Tela de entrada'!$O$13+'Tela de entrada'!$S$13</f>
        <v>16.863064774361622</v>
      </c>
      <c r="M1285" s="1">
        <f t="shared" si="131"/>
        <v>12.136935225638378</v>
      </c>
      <c r="N1285" s="1">
        <f>IF(D1285=1,'Tela de entrada'!$O$14-'Tela de entrada'!$O$13,'Tela de entrada'!$S$14-'Tela de entrada'!$S$13)</f>
        <v>10</v>
      </c>
      <c r="O1285" s="1">
        <f t="shared" si="132"/>
        <v>0</v>
      </c>
      <c r="P1285" s="1">
        <f t="shared" si="133"/>
        <v>0</v>
      </c>
      <c r="Q1285" s="1">
        <f>IF(D1285=1,'Tela de entrada'!$O$13+P1285,'Tela de entrada'!$S$13+P1285)</f>
        <v>0</v>
      </c>
    </row>
    <row r="1286" spans="1:17" x14ac:dyDescent="0.25">
      <c r="A1286" t="str">
        <f t="shared" si="128"/>
        <v>Contrato 2</v>
      </c>
      <c r="B1286" t="str">
        <f t="shared" si="129"/>
        <v>Contrato 2541</v>
      </c>
      <c r="C1286">
        <v>1</v>
      </c>
      <c r="D1286">
        <v>2</v>
      </c>
      <c r="E1286">
        <f>IF(AND(A1286='Tela de entrada'!$R$12,'Tela de entrada'!$S$15=1),1,IF(AND(A1286='Tela de entrada'!$R$12,'Tela de entrada'!$S$15="",'Tela de entrada'!$O$15=2),1,IF(AND('Tela de entrada'!$R$12='Contrato Flexível Prioridade'!A1286,'Tela de entrada'!$S$15="",'Tela de entrada'!$O$15=""),2,IF(AND(A1286='Tela de entrada'!$N$12,'Tela de entrada'!$O$15=1),1,IF(AND('Tela de entrada'!$N$12='Contrato Flexível Prioridade'!A1286,'Tela de entrada'!$O$15=2),2,IF(AND('Tela de entrada'!$N$12='Contrato Flexível Prioridade'!A1286,'Tela de entrada'!$O$15="",'Tela de entrada'!$S$15&lt;&gt;1),1,IF(AND('Tela de entrada'!$N$12='Contrato Flexível Prioridade'!A1286,'Tela de entrada'!$S$15=""),1,2)))))))</f>
        <v>2</v>
      </c>
      <c r="F1286">
        <v>1</v>
      </c>
      <c r="G1286">
        <v>541</v>
      </c>
      <c r="H1286">
        <v>1</v>
      </c>
      <c r="I1286" s="1">
        <f>INDEX('Tela de entrada'!$C$20:$C$763,MATCH(G1286,'Tela de entrada'!$B$20:$B$763,0),1)</f>
        <v>21</v>
      </c>
      <c r="J1286">
        <v>0</v>
      </c>
      <c r="K1286">
        <f t="shared" si="130"/>
        <v>21</v>
      </c>
      <c r="L1286" s="1">
        <f>SUMIFS('Contrato Flexível Percentual'!$R$2:$R$745,'Contrato Flexível Percentual'!$C$2:$C$745,'Contrato Flexível Prioridade'!F1286,'Contrato Flexível Percentual'!$D$2:$D$745,'Contrato Flexível Prioridade'!G1286)+SUMIFS('Contrato Firme'!N$2:N$745,'Contrato Firme'!$C$2:$C$745,'Contrato Flexível Prioridade'!F1286,'Contrato Flexível Percentual'!$D$2:$D$745,'Contrato Flexível Prioridade'!G1286)+'Tela de entrada'!$O$13+'Tela de entrada'!$S$13</f>
        <v>12.481412535164139</v>
      </c>
      <c r="M1286" s="1">
        <f t="shared" si="131"/>
        <v>8.5185874648358606</v>
      </c>
      <c r="N1286" s="1">
        <f>IF(D1286=1,'Tela de entrada'!$O$14-'Tela de entrada'!$O$13,'Tela de entrada'!$S$14-'Tela de entrada'!$S$13)</f>
        <v>10</v>
      </c>
      <c r="O1286" s="1">
        <f t="shared" si="132"/>
        <v>0</v>
      </c>
      <c r="P1286" s="1">
        <f t="shared" si="133"/>
        <v>0</v>
      </c>
      <c r="Q1286" s="1">
        <f>IF(D1286=1,'Tela de entrada'!$O$13+P1286,'Tela de entrada'!$S$13+P1286)</f>
        <v>0</v>
      </c>
    </row>
    <row r="1287" spans="1:17" x14ac:dyDescent="0.25">
      <c r="A1287" t="str">
        <f t="shared" si="128"/>
        <v>Contrato 2</v>
      </c>
      <c r="B1287" t="str">
        <f t="shared" si="129"/>
        <v>Contrato 2542</v>
      </c>
      <c r="C1287">
        <v>1</v>
      </c>
      <c r="D1287">
        <v>2</v>
      </c>
      <c r="E1287">
        <f>IF(AND(A1287='Tela de entrada'!$R$12,'Tela de entrada'!$S$15=1),1,IF(AND(A1287='Tela de entrada'!$R$12,'Tela de entrada'!$S$15="",'Tela de entrada'!$O$15=2),1,IF(AND('Tela de entrada'!$R$12='Contrato Flexível Prioridade'!A1287,'Tela de entrada'!$S$15="",'Tela de entrada'!$O$15=""),2,IF(AND(A1287='Tela de entrada'!$N$12,'Tela de entrada'!$O$15=1),1,IF(AND('Tela de entrada'!$N$12='Contrato Flexível Prioridade'!A1287,'Tela de entrada'!$O$15=2),2,IF(AND('Tela de entrada'!$N$12='Contrato Flexível Prioridade'!A1287,'Tela de entrada'!$O$15="",'Tela de entrada'!$S$15&lt;&gt;1),1,IF(AND('Tela de entrada'!$N$12='Contrato Flexível Prioridade'!A1287,'Tela de entrada'!$S$15=""),1,2)))))))</f>
        <v>2</v>
      </c>
      <c r="F1287">
        <v>1</v>
      </c>
      <c r="G1287">
        <v>542</v>
      </c>
      <c r="H1287">
        <v>1</v>
      </c>
      <c r="I1287" s="1">
        <f>INDEX('Tela de entrada'!$C$20:$C$763,MATCH(G1287,'Tela de entrada'!$B$20:$B$763,0),1)</f>
        <v>16</v>
      </c>
      <c r="J1287">
        <v>0</v>
      </c>
      <c r="K1287">
        <f t="shared" si="130"/>
        <v>16</v>
      </c>
      <c r="L1287" s="1">
        <f>SUMIFS('Contrato Flexível Percentual'!$R$2:$R$745,'Contrato Flexível Percentual'!$C$2:$C$745,'Contrato Flexível Prioridade'!F1287,'Contrato Flexível Percentual'!$D$2:$D$745,'Contrato Flexível Prioridade'!G1287)+SUMIFS('Contrato Firme'!N$2:N$745,'Contrato Firme'!$C$2:$C$745,'Contrato Flexível Prioridade'!F1287,'Contrato Flexível Percentual'!$D$2:$D$745,'Contrato Flexível Prioridade'!G1287)+'Tela de entrada'!$O$13+'Tela de entrada'!$S$13</f>
        <v>9.7428798856657117</v>
      </c>
      <c r="M1287" s="1">
        <f t="shared" si="131"/>
        <v>6.2571201143342883</v>
      </c>
      <c r="N1287" s="1">
        <f>IF(D1287=1,'Tela de entrada'!$O$14-'Tela de entrada'!$O$13,'Tela de entrada'!$S$14-'Tela de entrada'!$S$13)</f>
        <v>10</v>
      </c>
      <c r="O1287" s="1">
        <f t="shared" si="132"/>
        <v>0</v>
      </c>
      <c r="P1287" s="1">
        <f t="shared" si="133"/>
        <v>0</v>
      </c>
      <c r="Q1287" s="1">
        <f>IF(D1287=1,'Tela de entrada'!$O$13+P1287,'Tela de entrada'!$S$13+P1287)</f>
        <v>0</v>
      </c>
    </row>
    <row r="1288" spans="1:17" x14ac:dyDescent="0.25">
      <c r="A1288" t="str">
        <f t="shared" si="128"/>
        <v>Contrato 2</v>
      </c>
      <c r="B1288" t="str">
        <f t="shared" si="129"/>
        <v>Contrato 2543</v>
      </c>
      <c r="C1288">
        <v>1</v>
      </c>
      <c r="D1288">
        <v>2</v>
      </c>
      <c r="E1288">
        <f>IF(AND(A1288='Tela de entrada'!$R$12,'Tela de entrada'!$S$15=1),1,IF(AND(A1288='Tela de entrada'!$R$12,'Tela de entrada'!$S$15="",'Tela de entrada'!$O$15=2),1,IF(AND('Tela de entrada'!$R$12='Contrato Flexível Prioridade'!A1288,'Tela de entrada'!$S$15="",'Tela de entrada'!$O$15=""),2,IF(AND(A1288='Tela de entrada'!$N$12,'Tela de entrada'!$O$15=1),1,IF(AND('Tela de entrada'!$N$12='Contrato Flexível Prioridade'!A1288,'Tela de entrada'!$O$15=2),2,IF(AND('Tela de entrada'!$N$12='Contrato Flexível Prioridade'!A1288,'Tela de entrada'!$O$15="",'Tela de entrada'!$S$15&lt;&gt;1),1,IF(AND('Tela de entrada'!$N$12='Contrato Flexível Prioridade'!A1288,'Tela de entrada'!$S$15=""),1,2)))))))</f>
        <v>2</v>
      </c>
      <c r="F1288">
        <v>1</v>
      </c>
      <c r="G1288">
        <v>543</v>
      </c>
      <c r="H1288">
        <v>1</v>
      </c>
      <c r="I1288" s="1">
        <f>INDEX('Tela de entrada'!$C$20:$C$763,MATCH(G1288,'Tela de entrada'!$B$20:$B$763,0),1)</f>
        <v>9</v>
      </c>
      <c r="J1288">
        <v>0</v>
      </c>
      <c r="K1288">
        <f t="shared" si="130"/>
        <v>9</v>
      </c>
      <c r="L1288" s="1">
        <f>SUMIFS('Contrato Flexível Percentual'!$R$2:$R$745,'Contrato Flexível Percentual'!$C$2:$C$745,'Contrato Flexível Prioridade'!F1288,'Contrato Flexível Percentual'!$D$2:$D$745,'Contrato Flexível Prioridade'!G1288)+SUMIFS('Contrato Firme'!N$2:N$745,'Contrato Firme'!$C$2:$C$745,'Contrato Flexível Prioridade'!F1288,'Contrato Flexível Percentual'!$D$2:$D$745,'Contrato Flexível Prioridade'!G1288)+'Tela de entrada'!$O$13+'Tela de entrada'!$S$13</f>
        <v>5.9089341763679135</v>
      </c>
      <c r="M1288" s="1">
        <f t="shared" si="131"/>
        <v>3.0910658236320865</v>
      </c>
      <c r="N1288" s="1">
        <f>IF(D1288=1,'Tela de entrada'!$O$14-'Tela de entrada'!$O$13,'Tela de entrada'!$S$14-'Tela de entrada'!$S$13)</f>
        <v>10</v>
      </c>
      <c r="O1288" s="1">
        <f t="shared" si="132"/>
        <v>0</v>
      </c>
      <c r="P1288" s="1">
        <f t="shared" si="133"/>
        <v>0</v>
      </c>
      <c r="Q1288" s="1">
        <f>IF(D1288=1,'Tela de entrada'!$O$13+P1288,'Tela de entrada'!$S$13+P1288)</f>
        <v>0</v>
      </c>
    </row>
    <row r="1289" spans="1:17" x14ac:dyDescent="0.25">
      <c r="A1289" t="str">
        <f t="shared" si="128"/>
        <v>Contrato 2</v>
      </c>
      <c r="B1289" t="str">
        <f t="shared" si="129"/>
        <v>Contrato 2544</v>
      </c>
      <c r="C1289">
        <v>1</v>
      </c>
      <c r="D1289">
        <v>2</v>
      </c>
      <c r="E1289">
        <f>IF(AND(A1289='Tela de entrada'!$R$12,'Tela de entrada'!$S$15=1),1,IF(AND(A1289='Tela de entrada'!$R$12,'Tela de entrada'!$S$15="",'Tela de entrada'!$O$15=2),1,IF(AND('Tela de entrada'!$R$12='Contrato Flexível Prioridade'!A1289,'Tela de entrada'!$S$15="",'Tela de entrada'!$O$15=""),2,IF(AND(A1289='Tela de entrada'!$N$12,'Tela de entrada'!$O$15=1),1,IF(AND('Tela de entrada'!$N$12='Contrato Flexível Prioridade'!A1289,'Tela de entrada'!$O$15=2),2,IF(AND('Tela de entrada'!$N$12='Contrato Flexível Prioridade'!A1289,'Tela de entrada'!$O$15="",'Tela de entrada'!$S$15&lt;&gt;1),1,IF(AND('Tela de entrada'!$N$12='Contrato Flexível Prioridade'!A1289,'Tela de entrada'!$S$15=""),1,2)))))))</f>
        <v>2</v>
      </c>
      <c r="F1289">
        <v>1</v>
      </c>
      <c r="G1289">
        <v>544</v>
      </c>
      <c r="H1289">
        <v>1</v>
      </c>
      <c r="I1289" s="1">
        <f>INDEX('Tela de entrada'!$C$20:$C$763,MATCH(G1289,'Tela de entrada'!$B$20:$B$763,0),1)</f>
        <v>9</v>
      </c>
      <c r="J1289">
        <v>0</v>
      </c>
      <c r="K1289">
        <f t="shared" si="130"/>
        <v>9</v>
      </c>
      <c r="L1289" s="1">
        <f>SUMIFS('Contrato Flexível Percentual'!$R$2:$R$745,'Contrato Flexível Percentual'!$C$2:$C$745,'Contrato Flexível Prioridade'!F1289,'Contrato Flexível Percentual'!$D$2:$D$745,'Contrato Flexível Prioridade'!G1289)+SUMIFS('Contrato Firme'!N$2:N$745,'Contrato Firme'!$C$2:$C$745,'Contrato Flexível Prioridade'!F1289,'Contrato Flexível Percentual'!$D$2:$D$745,'Contrato Flexível Prioridade'!G1289)+'Tela de entrada'!$O$13+'Tela de entrada'!$S$13</f>
        <v>5.9089341763679135</v>
      </c>
      <c r="M1289" s="1">
        <f t="shared" si="131"/>
        <v>3.0910658236320865</v>
      </c>
      <c r="N1289" s="1">
        <f>IF(D1289=1,'Tela de entrada'!$O$14-'Tela de entrada'!$O$13,'Tela de entrada'!$S$14-'Tela de entrada'!$S$13)</f>
        <v>10</v>
      </c>
      <c r="O1289" s="1">
        <f t="shared" si="132"/>
        <v>0</v>
      </c>
      <c r="P1289" s="1">
        <f t="shared" si="133"/>
        <v>0</v>
      </c>
      <c r="Q1289" s="1">
        <f>IF(D1289=1,'Tela de entrada'!$O$13+P1289,'Tela de entrada'!$S$13+P1289)</f>
        <v>0</v>
      </c>
    </row>
    <row r="1290" spans="1:17" x14ac:dyDescent="0.25">
      <c r="A1290" t="str">
        <f t="shared" si="128"/>
        <v>Contrato 2</v>
      </c>
      <c r="B1290" t="str">
        <f t="shared" si="129"/>
        <v>Contrato 2545</v>
      </c>
      <c r="C1290">
        <v>1</v>
      </c>
      <c r="D1290">
        <v>2</v>
      </c>
      <c r="E1290">
        <f>IF(AND(A1290='Tela de entrada'!$R$12,'Tela de entrada'!$S$15=1),1,IF(AND(A1290='Tela de entrada'!$R$12,'Tela de entrada'!$S$15="",'Tela de entrada'!$O$15=2),1,IF(AND('Tela de entrada'!$R$12='Contrato Flexível Prioridade'!A1290,'Tela de entrada'!$S$15="",'Tela de entrada'!$O$15=""),2,IF(AND(A1290='Tela de entrada'!$N$12,'Tela de entrada'!$O$15=1),1,IF(AND('Tela de entrada'!$N$12='Contrato Flexível Prioridade'!A1290,'Tela de entrada'!$O$15=2),2,IF(AND('Tela de entrada'!$N$12='Contrato Flexível Prioridade'!A1290,'Tela de entrada'!$O$15="",'Tela de entrada'!$S$15&lt;&gt;1),1,IF(AND('Tela de entrada'!$N$12='Contrato Flexível Prioridade'!A1290,'Tela de entrada'!$S$15=""),1,2)))))))</f>
        <v>2</v>
      </c>
      <c r="F1290">
        <v>1</v>
      </c>
      <c r="G1290">
        <v>545</v>
      </c>
      <c r="H1290">
        <v>1</v>
      </c>
      <c r="I1290" s="1">
        <f>INDEX('Tela de entrada'!$C$20:$C$763,MATCH(G1290,'Tela de entrada'!$B$20:$B$763,0),1)</f>
        <v>47</v>
      </c>
      <c r="J1290">
        <v>0</v>
      </c>
      <c r="K1290">
        <f t="shared" si="130"/>
        <v>47</v>
      </c>
      <c r="L1290" s="1">
        <f>SUMIFS('Contrato Flexível Percentual'!$R$2:$R$745,'Contrato Flexível Percentual'!$C$2:$C$745,'Contrato Flexível Prioridade'!F1290,'Contrato Flexível Percentual'!$D$2:$D$745,'Contrato Flexível Prioridade'!G1290)+SUMIFS('Contrato Firme'!N$2:N$745,'Contrato Firme'!$C$2:$C$745,'Contrato Flexível Prioridade'!F1290,'Contrato Flexível Percentual'!$D$2:$D$745,'Contrato Flexível Prioridade'!G1290)+'Tela de entrada'!$O$13+'Tela de entrada'!$S$13</f>
        <v>24.4</v>
      </c>
      <c r="M1290" s="1">
        <f t="shared" si="131"/>
        <v>22.6</v>
      </c>
      <c r="N1290" s="1">
        <f>IF(D1290=1,'Tela de entrada'!$O$14-'Tela de entrada'!$O$13,'Tela de entrada'!$S$14-'Tela de entrada'!$S$13)</f>
        <v>10</v>
      </c>
      <c r="O1290" s="1">
        <f t="shared" si="132"/>
        <v>7.6000000000000014</v>
      </c>
      <c r="P1290" s="1">
        <f t="shared" si="133"/>
        <v>7.6000000000000014</v>
      </c>
      <c r="Q1290" s="1">
        <f>IF(D1290=1,'Tela de entrada'!$O$13+P1290,'Tela de entrada'!$S$13+P1290)</f>
        <v>7.6000000000000014</v>
      </c>
    </row>
    <row r="1291" spans="1:17" x14ac:dyDescent="0.25">
      <c r="A1291" t="str">
        <f t="shared" si="128"/>
        <v>Contrato 2</v>
      </c>
      <c r="B1291" t="str">
        <f t="shared" si="129"/>
        <v>Contrato 2546</v>
      </c>
      <c r="C1291">
        <v>1</v>
      </c>
      <c r="D1291">
        <v>2</v>
      </c>
      <c r="E1291">
        <f>IF(AND(A1291='Tela de entrada'!$R$12,'Tela de entrada'!$S$15=1),1,IF(AND(A1291='Tela de entrada'!$R$12,'Tela de entrada'!$S$15="",'Tela de entrada'!$O$15=2),1,IF(AND('Tela de entrada'!$R$12='Contrato Flexível Prioridade'!A1291,'Tela de entrada'!$S$15="",'Tela de entrada'!$O$15=""),2,IF(AND(A1291='Tela de entrada'!$N$12,'Tela de entrada'!$O$15=1),1,IF(AND('Tela de entrada'!$N$12='Contrato Flexível Prioridade'!A1291,'Tela de entrada'!$O$15=2),2,IF(AND('Tela de entrada'!$N$12='Contrato Flexível Prioridade'!A1291,'Tela de entrada'!$O$15="",'Tela de entrada'!$S$15&lt;&gt;1),1,IF(AND('Tela de entrada'!$N$12='Contrato Flexível Prioridade'!A1291,'Tela de entrada'!$S$15=""),1,2)))))))</f>
        <v>2</v>
      </c>
      <c r="F1291">
        <v>1</v>
      </c>
      <c r="G1291">
        <v>546</v>
      </c>
      <c r="H1291">
        <v>1</v>
      </c>
      <c r="I1291" s="1">
        <f>INDEX('Tela de entrada'!$C$20:$C$763,MATCH(G1291,'Tela de entrada'!$B$20:$B$763,0),1)</f>
        <v>14</v>
      </c>
      <c r="J1291">
        <v>0</v>
      </c>
      <c r="K1291">
        <f t="shared" si="130"/>
        <v>14</v>
      </c>
      <c r="L1291" s="1">
        <f>SUMIFS('Contrato Flexível Percentual'!$R$2:$R$745,'Contrato Flexível Percentual'!$C$2:$C$745,'Contrato Flexível Prioridade'!F1291,'Contrato Flexível Percentual'!$D$2:$D$745,'Contrato Flexível Prioridade'!G1291)+SUMIFS('Contrato Firme'!N$2:N$745,'Contrato Firme'!$C$2:$C$745,'Contrato Flexível Prioridade'!F1291,'Contrato Flexível Percentual'!$D$2:$D$745,'Contrato Flexível Prioridade'!G1291)+'Tela de entrada'!$O$13+'Tela de entrada'!$S$13</f>
        <v>8.6474668258663421</v>
      </c>
      <c r="M1291" s="1">
        <f t="shared" si="131"/>
        <v>5.3525331741336579</v>
      </c>
      <c r="N1291" s="1">
        <f>IF(D1291=1,'Tela de entrada'!$O$14-'Tela de entrada'!$O$13,'Tela de entrada'!$S$14-'Tela de entrada'!$S$13)</f>
        <v>10</v>
      </c>
      <c r="O1291" s="1">
        <f t="shared" si="132"/>
        <v>0</v>
      </c>
      <c r="P1291" s="1">
        <f t="shared" si="133"/>
        <v>0</v>
      </c>
      <c r="Q1291" s="1">
        <f>IF(D1291=1,'Tela de entrada'!$O$13+P1291,'Tela de entrada'!$S$13+P1291)</f>
        <v>0</v>
      </c>
    </row>
    <row r="1292" spans="1:17" x14ac:dyDescent="0.25">
      <c r="A1292" t="str">
        <f t="shared" si="128"/>
        <v>Contrato 2</v>
      </c>
      <c r="B1292" t="str">
        <f t="shared" si="129"/>
        <v>Contrato 2547</v>
      </c>
      <c r="C1292">
        <v>1</v>
      </c>
      <c r="D1292">
        <v>2</v>
      </c>
      <c r="E1292">
        <f>IF(AND(A1292='Tela de entrada'!$R$12,'Tela de entrada'!$S$15=1),1,IF(AND(A1292='Tela de entrada'!$R$12,'Tela de entrada'!$S$15="",'Tela de entrada'!$O$15=2),1,IF(AND('Tela de entrada'!$R$12='Contrato Flexível Prioridade'!A1292,'Tela de entrada'!$S$15="",'Tela de entrada'!$O$15=""),2,IF(AND(A1292='Tela de entrada'!$N$12,'Tela de entrada'!$O$15=1),1,IF(AND('Tela de entrada'!$N$12='Contrato Flexível Prioridade'!A1292,'Tela de entrada'!$O$15=2),2,IF(AND('Tela de entrada'!$N$12='Contrato Flexível Prioridade'!A1292,'Tela de entrada'!$O$15="",'Tela de entrada'!$S$15&lt;&gt;1),1,IF(AND('Tela de entrada'!$N$12='Contrato Flexível Prioridade'!A1292,'Tela de entrada'!$S$15=""),1,2)))))))</f>
        <v>2</v>
      </c>
      <c r="F1292">
        <v>1</v>
      </c>
      <c r="G1292">
        <v>547</v>
      </c>
      <c r="H1292">
        <v>1</v>
      </c>
      <c r="I1292" s="1">
        <f>INDEX('Tela de entrada'!$C$20:$C$763,MATCH(G1292,'Tela de entrada'!$B$20:$B$763,0),1)</f>
        <v>48</v>
      </c>
      <c r="J1292">
        <v>0</v>
      </c>
      <c r="K1292">
        <f t="shared" si="130"/>
        <v>48</v>
      </c>
      <c r="L1292" s="1">
        <f>SUMIFS('Contrato Flexível Percentual'!$R$2:$R$745,'Contrato Flexível Percentual'!$C$2:$C$745,'Contrato Flexível Prioridade'!F1292,'Contrato Flexível Percentual'!$D$2:$D$745,'Contrato Flexível Prioridade'!G1292)+SUMIFS('Contrato Firme'!N$2:N$745,'Contrato Firme'!$C$2:$C$745,'Contrato Flexível Prioridade'!F1292,'Contrato Flexível Percentual'!$D$2:$D$745,'Contrato Flexível Prioridade'!G1292)+'Tela de entrada'!$O$13+'Tela de entrada'!$S$13</f>
        <v>24.6</v>
      </c>
      <c r="M1292" s="1">
        <f t="shared" si="131"/>
        <v>23.4</v>
      </c>
      <c r="N1292" s="1">
        <f>IF(D1292=1,'Tela de entrada'!$O$14-'Tela de entrada'!$O$13,'Tela de entrada'!$S$14-'Tela de entrada'!$S$13)</f>
        <v>10</v>
      </c>
      <c r="O1292" s="1">
        <f t="shared" si="132"/>
        <v>8.3999999999999986</v>
      </c>
      <c r="P1292" s="1">
        <f t="shared" si="133"/>
        <v>8.3999999999999986</v>
      </c>
      <c r="Q1292" s="1">
        <f>IF(D1292=1,'Tela de entrada'!$O$13+P1292,'Tela de entrada'!$S$13+P1292)</f>
        <v>8.3999999999999986</v>
      </c>
    </row>
    <row r="1293" spans="1:17" x14ac:dyDescent="0.25">
      <c r="A1293" t="str">
        <f t="shared" si="128"/>
        <v>Contrato 2</v>
      </c>
      <c r="B1293" t="str">
        <f t="shared" si="129"/>
        <v>Contrato 2548</v>
      </c>
      <c r="C1293">
        <v>1</v>
      </c>
      <c r="D1293">
        <v>2</v>
      </c>
      <c r="E1293">
        <f>IF(AND(A1293='Tela de entrada'!$R$12,'Tela de entrada'!$S$15=1),1,IF(AND(A1293='Tela de entrada'!$R$12,'Tela de entrada'!$S$15="",'Tela de entrada'!$O$15=2),1,IF(AND('Tela de entrada'!$R$12='Contrato Flexível Prioridade'!A1293,'Tela de entrada'!$S$15="",'Tela de entrada'!$O$15=""),2,IF(AND(A1293='Tela de entrada'!$N$12,'Tela de entrada'!$O$15=1),1,IF(AND('Tela de entrada'!$N$12='Contrato Flexível Prioridade'!A1293,'Tela de entrada'!$O$15=2),2,IF(AND('Tela de entrada'!$N$12='Contrato Flexível Prioridade'!A1293,'Tela de entrada'!$O$15="",'Tela de entrada'!$S$15&lt;&gt;1),1,IF(AND('Tela de entrada'!$N$12='Contrato Flexível Prioridade'!A1293,'Tela de entrada'!$S$15=""),1,2)))))))</f>
        <v>2</v>
      </c>
      <c r="F1293">
        <v>1</v>
      </c>
      <c r="G1293">
        <v>548</v>
      </c>
      <c r="H1293">
        <v>1</v>
      </c>
      <c r="I1293" s="1">
        <f>INDEX('Tela de entrada'!$C$20:$C$763,MATCH(G1293,'Tela de entrada'!$B$20:$B$763,0),1)</f>
        <v>18</v>
      </c>
      <c r="J1293">
        <v>0</v>
      </c>
      <c r="K1293">
        <f t="shared" si="130"/>
        <v>18</v>
      </c>
      <c r="L1293" s="1">
        <f>SUMIFS('Contrato Flexível Percentual'!$R$2:$R$745,'Contrato Flexível Percentual'!$C$2:$C$745,'Contrato Flexível Prioridade'!F1293,'Contrato Flexível Percentual'!$D$2:$D$745,'Contrato Flexível Prioridade'!G1293)+SUMIFS('Contrato Firme'!N$2:N$745,'Contrato Firme'!$C$2:$C$745,'Contrato Flexível Prioridade'!F1293,'Contrato Flexível Percentual'!$D$2:$D$745,'Contrato Flexível Prioridade'!G1293)+'Tela de entrada'!$O$13+'Tela de entrada'!$S$13</f>
        <v>10.838292945465083</v>
      </c>
      <c r="M1293" s="1">
        <f t="shared" si="131"/>
        <v>7.1617070545349168</v>
      </c>
      <c r="N1293" s="1">
        <f>IF(D1293=1,'Tela de entrada'!$O$14-'Tela de entrada'!$O$13,'Tela de entrada'!$S$14-'Tela de entrada'!$S$13)</f>
        <v>10</v>
      </c>
      <c r="O1293" s="1">
        <f t="shared" si="132"/>
        <v>0</v>
      </c>
      <c r="P1293" s="1">
        <f t="shared" si="133"/>
        <v>0</v>
      </c>
      <c r="Q1293" s="1">
        <f>IF(D1293=1,'Tela de entrada'!$O$13+P1293,'Tela de entrada'!$S$13+P1293)</f>
        <v>0</v>
      </c>
    </row>
    <row r="1294" spans="1:17" x14ac:dyDescent="0.25">
      <c r="A1294" t="str">
        <f t="shared" si="128"/>
        <v>Contrato 2</v>
      </c>
      <c r="B1294" t="str">
        <f t="shared" si="129"/>
        <v>Contrato 2549</v>
      </c>
      <c r="C1294">
        <v>1</v>
      </c>
      <c r="D1294">
        <v>2</v>
      </c>
      <c r="E1294">
        <f>IF(AND(A1294='Tela de entrada'!$R$12,'Tela de entrada'!$S$15=1),1,IF(AND(A1294='Tela de entrada'!$R$12,'Tela de entrada'!$S$15="",'Tela de entrada'!$O$15=2),1,IF(AND('Tela de entrada'!$R$12='Contrato Flexível Prioridade'!A1294,'Tela de entrada'!$S$15="",'Tela de entrada'!$O$15=""),2,IF(AND(A1294='Tela de entrada'!$N$12,'Tela de entrada'!$O$15=1),1,IF(AND('Tela de entrada'!$N$12='Contrato Flexível Prioridade'!A1294,'Tela de entrada'!$O$15=2),2,IF(AND('Tela de entrada'!$N$12='Contrato Flexível Prioridade'!A1294,'Tela de entrada'!$O$15="",'Tela de entrada'!$S$15&lt;&gt;1),1,IF(AND('Tela de entrada'!$N$12='Contrato Flexível Prioridade'!A1294,'Tela de entrada'!$S$15=""),1,2)))))))</f>
        <v>2</v>
      </c>
      <c r="F1294">
        <v>1</v>
      </c>
      <c r="G1294">
        <v>549</v>
      </c>
      <c r="H1294">
        <v>1</v>
      </c>
      <c r="I1294" s="1">
        <f>INDEX('Tela de entrada'!$C$20:$C$763,MATCH(G1294,'Tela de entrada'!$B$20:$B$763,0),1)</f>
        <v>15</v>
      </c>
      <c r="J1294">
        <v>0</v>
      </c>
      <c r="K1294">
        <f t="shared" si="130"/>
        <v>15</v>
      </c>
      <c r="L1294" s="1">
        <f>SUMIFS('Contrato Flexível Percentual'!$R$2:$R$745,'Contrato Flexível Percentual'!$C$2:$C$745,'Contrato Flexível Prioridade'!F1294,'Contrato Flexível Percentual'!$D$2:$D$745,'Contrato Flexível Prioridade'!G1294)+SUMIFS('Contrato Firme'!N$2:N$745,'Contrato Firme'!$C$2:$C$745,'Contrato Flexível Prioridade'!F1294,'Contrato Flexível Percentual'!$D$2:$D$745,'Contrato Flexível Prioridade'!G1294)+'Tela de entrada'!$O$13+'Tela de entrada'!$S$13</f>
        <v>9.1951733557660269</v>
      </c>
      <c r="M1294" s="1">
        <f t="shared" si="131"/>
        <v>5.8048266442339731</v>
      </c>
      <c r="N1294" s="1">
        <f>IF(D1294=1,'Tela de entrada'!$O$14-'Tela de entrada'!$O$13,'Tela de entrada'!$S$14-'Tela de entrada'!$S$13)</f>
        <v>10</v>
      </c>
      <c r="O1294" s="1">
        <f t="shared" si="132"/>
        <v>0</v>
      </c>
      <c r="P1294" s="1">
        <f t="shared" si="133"/>
        <v>0</v>
      </c>
      <c r="Q1294" s="1">
        <f>IF(D1294=1,'Tela de entrada'!$O$13+P1294,'Tela de entrada'!$S$13+P1294)</f>
        <v>0</v>
      </c>
    </row>
    <row r="1295" spans="1:17" x14ac:dyDescent="0.25">
      <c r="A1295" t="str">
        <f t="shared" si="128"/>
        <v>Contrato 2</v>
      </c>
      <c r="B1295" t="str">
        <f t="shared" si="129"/>
        <v>Contrato 2550</v>
      </c>
      <c r="C1295">
        <v>1</v>
      </c>
      <c r="D1295">
        <v>2</v>
      </c>
      <c r="E1295">
        <f>IF(AND(A1295='Tela de entrada'!$R$12,'Tela de entrada'!$S$15=1),1,IF(AND(A1295='Tela de entrada'!$R$12,'Tela de entrada'!$S$15="",'Tela de entrada'!$O$15=2),1,IF(AND('Tela de entrada'!$R$12='Contrato Flexível Prioridade'!A1295,'Tela de entrada'!$S$15="",'Tela de entrada'!$O$15=""),2,IF(AND(A1295='Tela de entrada'!$N$12,'Tela de entrada'!$O$15=1),1,IF(AND('Tela de entrada'!$N$12='Contrato Flexível Prioridade'!A1295,'Tela de entrada'!$O$15=2),2,IF(AND('Tela de entrada'!$N$12='Contrato Flexível Prioridade'!A1295,'Tela de entrada'!$O$15="",'Tela de entrada'!$S$15&lt;&gt;1),1,IF(AND('Tela de entrada'!$N$12='Contrato Flexível Prioridade'!A1295,'Tela de entrada'!$S$15=""),1,2)))))))</f>
        <v>2</v>
      </c>
      <c r="F1295">
        <v>1</v>
      </c>
      <c r="G1295">
        <v>550</v>
      </c>
      <c r="H1295">
        <v>1</v>
      </c>
      <c r="I1295" s="1">
        <f>INDEX('Tela de entrada'!$C$20:$C$763,MATCH(G1295,'Tela de entrada'!$B$20:$B$763,0),1)</f>
        <v>7</v>
      </c>
      <c r="J1295">
        <v>0</v>
      </c>
      <c r="K1295">
        <f t="shared" si="130"/>
        <v>7</v>
      </c>
      <c r="L1295" s="1">
        <f>SUMIFS('Contrato Flexível Percentual'!$R$2:$R$745,'Contrato Flexível Percentual'!$C$2:$C$745,'Contrato Flexível Prioridade'!F1295,'Contrato Flexível Percentual'!$D$2:$D$745,'Contrato Flexível Prioridade'!G1295)+SUMIFS('Contrato Firme'!N$2:N$745,'Contrato Firme'!$C$2:$C$745,'Contrato Flexível Prioridade'!F1295,'Contrato Flexível Percentual'!$D$2:$D$745,'Contrato Flexível Prioridade'!G1295)+'Tela de entrada'!$O$13+'Tela de entrada'!$S$13</f>
        <v>5.1836603258165947</v>
      </c>
      <c r="M1295" s="1">
        <f t="shared" si="131"/>
        <v>1.8163396741834053</v>
      </c>
      <c r="N1295" s="1">
        <f>IF(D1295=1,'Tela de entrada'!$O$14-'Tela de entrada'!$O$13,'Tela de entrada'!$S$14-'Tela de entrada'!$S$13)</f>
        <v>10</v>
      </c>
      <c r="O1295" s="1">
        <f t="shared" si="132"/>
        <v>0</v>
      </c>
      <c r="P1295" s="1">
        <f t="shared" si="133"/>
        <v>0</v>
      </c>
      <c r="Q1295" s="1">
        <f>IF(D1295=1,'Tela de entrada'!$O$13+P1295,'Tela de entrada'!$S$13+P1295)</f>
        <v>0</v>
      </c>
    </row>
    <row r="1296" spans="1:17" x14ac:dyDescent="0.25">
      <c r="A1296" t="str">
        <f t="shared" si="128"/>
        <v>Contrato 2</v>
      </c>
      <c r="B1296" t="str">
        <f t="shared" si="129"/>
        <v>Contrato 2551</v>
      </c>
      <c r="C1296">
        <v>1</v>
      </c>
      <c r="D1296">
        <v>2</v>
      </c>
      <c r="E1296">
        <f>IF(AND(A1296='Tela de entrada'!$R$12,'Tela de entrada'!$S$15=1),1,IF(AND(A1296='Tela de entrada'!$R$12,'Tela de entrada'!$S$15="",'Tela de entrada'!$O$15=2),1,IF(AND('Tela de entrada'!$R$12='Contrato Flexível Prioridade'!A1296,'Tela de entrada'!$S$15="",'Tela de entrada'!$O$15=""),2,IF(AND(A1296='Tela de entrada'!$N$12,'Tela de entrada'!$O$15=1),1,IF(AND('Tela de entrada'!$N$12='Contrato Flexível Prioridade'!A1296,'Tela de entrada'!$O$15=2),2,IF(AND('Tela de entrada'!$N$12='Contrato Flexível Prioridade'!A1296,'Tela de entrada'!$O$15="",'Tela de entrada'!$S$15&lt;&gt;1),1,IF(AND('Tela de entrada'!$N$12='Contrato Flexível Prioridade'!A1296,'Tela de entrada'!$S$15=""),1,2)))))))</f>
        <v>2</v>
      </c>
      <c r="F1296">
        <v>1</v>
      </c>
      <c r="G1296">
        <v>551</v>
      </c>
      <c r="H1296">
        <v>1</v>
      </c>
      <c r="I1296" s="1">
        <f>INDEX('Tela de entrada'!$C$20:$C$763,MATCH(G1296,'Tela de entrada'!$B$20:$B$763,0),1)</f>
        <v>43</v>
      </c>
      <c r="J1296">
        <v>0</v>
      </c>
      <c r="K1296">
        <f t="shared" si="130"/>
        <v>43</v>
      </c>
      <c r="L1296" s="1">
        <f>SUMIFS('Contrato Flexível Percentual'!$R$2:$R$745,'Contrato Flexível Percentual'!$C$2:$C$745,'Contrato Flexível Prioridade'!F1296,'Contrato Flexível Percentual'!$D$2:$D$745,'Contrato Flexível Prioridade'!G1296)+SUMIFS('Contrato Firme'!N$2:N$745,'Contrato Firme'!$C$2:$C$745,'Contrato Flexível Prioridade'!F1296,'Contrato Flexível Percentual'!$D$2:$D$745,'Contrato Flexível Prioridade'!G1296)+'Tela de entrada'!$O$13+'Tela de entrada'!$S$13</f>
        <v>23.6</v>
      </c>
      <c r="M1296" s="1">
        <f t="shared" si="131"/>
        <v>19.399999999999999</v>
      </c>
      <c r="N1296" s="1">
        <f>IF(D1296=1,'Tela de entrada'!$O$14-'Tela de entrada'!$O$13,'Tela de entrada'!$S$14-'Tela de entrada'!$S$13)</f>
        <v>10</v>
      </c>
      <c r="O1296" s="1">
        <f t="shared" si="132"/>
        <v>4.3999999999999986</v>
      </c>
      <c r="P1296" s="1">
        <f t="shared" si="133"/>
        <v>4.3999999999999986</v>
      </c>
      <c r="Q1296" s="1">
        <f>IF(D1296=1,'Tela de entrada'!$O$13+P1296,'Tela de entrada'!$S$13+P1296)</f>
        <v>4.3999999999999986</v>
      </c>
    </row>
    <row r="1297" spans="1:17" x14ac:dyDescent="0.25">
      <c r="A1297" t="str">
        <f t="shared" si="128"/>
        <v>Contrato 2</v>
      </c>
      <c r="B1297" t="str">
        <f t="shared" si="129"/>
        <v>Contrato 2552</v>
      </c>
      <c r="C1297">
        <v>1</v>
      </c>
      <c r="D1297">
        <v>2</v>
      </c>
      <c r="E1297">
        <f>IF(AND(A1297='Tela de entrada'!$R$12,'Tela de entrada'!$S$15=1),1,IF(AND(A1297='Tela de entrada'!$R$12,'Tela de entrada'!$S$15="",'Tela de entrada'!$O$15=2),1,IF(AND('Tela de entrada'!$R$12='Contrato Flexível Prioridade'!A1297,'Tela de entrada'!$S$15="",'Tela de entrada'!$O$15=""),2,IF(AND(A1297='Tela de entrada'!$N$12,'Tela de entrada'!$O$15=1),1,IF(AND('Tela de entrada'!$N$12='Contrato Flexível Prioridade'!A1297,'Tela de entrada'!$O$15=2),2,IF(AND('Tela de entrada'!$N$12='Contrato Flexível Prioridade'!A1297,'Tela de entrada'!$O$15="",'Tela de entrada'!$S$15&lt;&gt;1),1,IF(AND('Tela de entrada'!$N$12='Contrato Flexível Prioridade'!A1297,'Tela de entrada'!$S$15=""),1,2)))))))</f>
        <v>2</v>
      </c>
      <c r="F1297">
        <v>1</v>
      </c>
      <c r="G1297">
        <v>552</v>
      </c>
      <c r="H1297">
        <v>1</v>
      </c>
      <c r="I1297" s="1">
        <f>INDEX('Tela de entrada'!$C$20:$C$763,MATCH(G1297,'Tela de entrada'!$B$20:$B$763,0),1)</f>
        <v>23</v>
      </c>
      <c r="J1297">
        <v>0</v>
      </c>
      <c r="K1297">
        <f t="shared" si="130"/>
        <v>23</v>
      </c>
      <c r="L1297" s="1">
        <f>SUMIFS('Contrato Flexível Percentual'!$R$2:$R$745,'Contrato Flexível Percentual'!$C$2:$C$745,'Contrato Flexível Prioridade'!F1297,'Contrato Flexível Percentual'!$D$2:$D$745,'Contrato Flexível Prioridade'!G1297)+SUMIFS('Contrato Firme'!N$2:N$745,'Contrato Firme'!$C$2:$C$745,'Contrato Flexível Prioridade'!F1297,'Contrato Flexível Percentual'!$D$2:$D$745,'Contrato Flexível Prioridade'!G1297)+'Tela de entrada'!$O$13+'Tela de entrada'!$S$13</f>
        <v>13.576825594963511</v>
      </c>
      <c r="M1297" s="1">
        <f t="shared" si="131"/>
        <v>9.4231744050364892</v>
      </c>
      <c r="N1297" s="1">
        <f>IF(D1297=1,'Tela de entrada'!$O$14-'Tela de entrada'!$O$13,'Tela de entrada'!$S$14-'Tela de entrada'!$S$13)</f>
        <v>10</v>
      </c>
      <c r="O1297" s="1">
        <f t="shared" si="132"/>
        <v>0</v>
      </c>
      <c r="P1297" s="1">
        <f t="shared" si="133"/>
        <v>0</v>
      </c>
      <c r="Q1297" s="1">
        <f>IF(D1297=1,'Tela de entrada'!$O$13+P1297,'Tela de entrada'!$S$13+P1297)</f>
        <v>0</v>
      </c>
    </row>
    <row r="1298" spans="1:17" x14ac:dyDescent="0.25">
      <c r="A1298" t="str">
        <f t="shared" si="128"/>
        <v>Contrato 2</v>
      </c>
      <c r="B1298" t="str">
        <f t="shared" si="129"/>
        <v>Contrato 2553</v>
      </c>
      <c r="C1298">
        <v>1</v>
      </c>
      <c r="D1298">
        <v>2</v>
      </c>
      <c r="E1298">
        <f>IF(AND(A1298='Tela de entrada'!$R$12,'Tela de entrada'!$S$15=1),1,IF(AND(A1298='Tela de entrada'!$R$12,'Tela de entrada'!$S$15="",'Tela de entrada'!$O$15=2),1,IF(AND('Tela de entrada'!$R$12='Contrato Flexível Prioridade'!A1298,'Tela de entrada'!$S$15="",'Tela de entrada'!$O$15=""),2,IF(AND(A1298='Tela de entrada'!$N$12,'Tela de entrada'!$O$15=1),1,IF(AND('Tela de entrada'!$N$12='Contrato Flexível Prioridade'!A1298,'Tela de entrada'!$O$15=2),2,IF(AND('Tela de entrada'!$N$12='Contrato Flexível Prioridade'!A1298,'Tela de entrada'!$O$15="",'Tela de entrada'!$S$15&lt;&gt;1),1,IF(AND('Tela de entrada'!$N$12='Contrato Flexível Prioridade'!A1298,'Tela de entrada'!$S$15=""),1,2)))))))</f>
        <v>2</v>
      </c>
      <c r="F1298">
        <v>1</v>
      </c>
      <c r="G1298">
        <v>553</v>
      </c>
      <c r="H1298">
        <v>1</v>
      </c>
      <c r="I1298" s="1">
        <f>INDEX('Tela de entrada'!$C$20:$C$763,MATCH(G1298,'Tela de entrada'!$B$20:$B$763,0),1)</f>
        <v>49</v>
      </c>
      <c r="J1298">
        <v>0</v>
      </c>
      <c r="K1298">
        <f t="shared" si="130"/>
        <v>49</v>
      </c>
      <c r="L1298" s="1">
        <f>SUMIFS('Contrato Flexível Percentual'!$R$2:$R$745,'Contrato Flexível Percentual'!$C$2:$C$745,'Contrato Flexível Prioridade'!F1298,'Contrato Flexível Percentual'!$D$2:$D$745,'Contrato Flexível Prioridade'!G1298)+SUMIFS('Contrato Firme'!N$2:N$745,'Contrato Firme'!$C$2:$C$745,'Contrato Flexível Prioridade'!F1298,'Contrato Flexível Percentual'!$D$2:$D$745,'Contrato Flexível Prioridade'!G1298)+'Tela de entrada'!$O$13+'Tela de entrada'!$S$13</f>
        <v>24.799999999999997</v>
      </c>
      <c r="M1298" s="1">
        <f t="shared" si="131"/>
        <v>24.200000000000003</v>
      </c>
      <c r="N1298" s="1">
        <f>IF(D1298=1,'Tela de entrada'!$O$14-'Tela de entrada'!$O$13,'Tela de entrada'!$S$14-'Tela de entrada'!$S$13)</f>
        <v>10</v>
      </c>
      <c r="O1298" s="1">
        <f t="shared" si="132"/>
        <v>9.2000000000000028</v>
      </c>
      <c r="P1298" s="1">
        <f t="shared" si="133"/>
        <v>9.2000000000000028</v>
      </c>
      <c r="Q1298" s="1">
        <f>IF(D1298=1,'Tela de entrada'!$O$13+P1298,'Tela de entrada'!$S$13+P1298)</f>
        <v>9.2000000000000028</v>
      </c>
    </row>
    <row r="1299" spans="1:17" x14ac:dyDescent="0.25">
      <c r="A1299" t="str">
        <f t="shared" si="128"/>
        <v>Contrato 2</v>
      </c>
      <c r="B1299" t="str">
        <f t="shared" si="129"/>
        <v>Contrato 2554</v>
      </c>
      <c r="C1299">
        <v>1</v>
      </c>
      <c r="D1299">
        <v>2</v>
      </c>
      <c r="E1299">
        <f>IF(AND(A1299='Tela de entrada'!$R$12,'Tela de entrada'!$S$15=1),1,IF(AND(A1299='Tela de entrada'!$R$12,'Tela de entrada'!$S$15="",'Tela de entrada'!$O$15=2),1,IF(AND('Tela de entrada'!$R$12='Contrato Flexível Prioridade'!A1299,'Tela de entrada'!$S$15="",'Tela de entrada'!$O$15=""),2,IF(AND(A1299='Tela de entrada'!$N$12,'Tela de entrada'!$O$15=1),1,IF(AND('Tela de entrada'!$N$12='Contrato Flexível Prioridade'!A1299,'Tela de entrada'!$O$15=2),2,IF(AND('Tela de entrada'!$N$12='Contrato Flexível Prioridade'!A1299,'Tela de entrada'!$O$15="",'Tela de entrada'!$S$15&lt;&gt;1),1,IF(AND('Tela de entrada'!$N$12='Contrato Flexível Prioridade'!A1299,'Tela de entrada'!$S$15=""),1,2)))))))</f>
        <v>2</v>
      </c>
      <c r="F1299">
        <v>1</v>
      </c>
      <c r="G1299">
        <v>554</v>
      </c>
      <c r="H1299">
        <v>1</v>
      </c>
      <c r="I1299" s="1">
        <f>INDEX('Tela de entrada'!$C$20:$C$763,MATCH(G1299,'Tela de entrada'!$B$20:$B$763,0),1)</f>
        <v>31</v>
      </c>
      <c r="J1299">
        <v>0</v>
      </c>
      <c r="K1299">
        <f t="shared" si="130"/>
        <v>31</v>
      </c>
      <c r="L1299" s="1">
        <f>SUMIFS('Contrato Flexível Percentual'!$R$2:$R$745,'Contrato Flexível Percentual'!$C$2:$C$745,'Contrato Flexível Prioridade'!F1299,'Contrato Flexível Percentual'!$D$2:$D$745,'Contrato Flexível Prioridade'!G1299)+SUMIFS('Contrato Firme'!N$2:N$745,'Contrato Firme'!$C$2:$C$745,'Contrato Flexível Prioridade'!F1299,'Contrato Flexível Percentual'!$D$2:$D$745,'Contrato Flexível Prioridade'!G1299)+'Tela de entrada'!$O$13+'Tela de entrada'!$S$13</f>
        <v>17.958477834160995</v>
      </c>
      <c r="M1299" s="1">
        <f t="shared" si="131"/>
        <v>13.041522165839005</v>
      </c>
      <c r="N1299" s="1">
        <f>IF(D1299=1,'Tela de entrada'!$O$14-'Tela de entrada'!$O$13,'Tela de entrada'!$S$14-'Tela de entrada'!$S$13)</f>
        <v>10</v>
      </c>
      <c r="O1299" s="1">
        <f t="shared" si="132"/>
        <v>0</v>
      </c>
      <c r="P1299" s="1">
        <f t="shared" si="133"/>
        <v>0</v>
      </c>
      <c r="Q1299" s="1">
        <f>IF(D1299=1,'Tela de entrada'!$O$13+P1299,'Tela de entrada'!$S$13+P1299)</f>
        <v>0</v>
      </c>
    </row>
    <row r="1300" spans="1:17" x14ac:dyDescent="0.25">
      <c r="A1300" t="str">
        <f t="shared" si="128"/>
        <v>Contrato 2</v>
      </c>
      <c r="B1300" t="str">
        <f t="shared" si="129"/>
        <v>Contrato 2555</v>
      </c>
      <c r="C1300">
        <v>1</v>
      </c>
      <c r="D1300">
        <v>2</v>
      </c>
      <c r="E1300">
        <f>IF(AND(A1300='Tela de entrada'!$R$12,'Tela de entrada'!$S$15=1),1,IF(AND(A1300='Tela de entrada'!$R$12,'Tela de entrada'!$S$15="",'Tela de entrada'!$O$15=2),1,IF(AND('Tela de entrada'!$R$12='Contrato Flexível Prioridade'!A1300,'Tela de entrada'!$S$15="",'Tela de entrada'!$O$15=""),2,IF(AND(A1300='Tela de entrada'!$N$12,'Tela de entrada'!$O$15=1),1,IF(AND('Tela de entrada'!$N$12='Contrato Flexível Prioridade'!A1300,'Tela de entrada'!$O$15=2),2,IF(AND('Tela de entrada'!$N$12='Contrato Flexível Prioridade'!A1300,'Tela de entrada'!$O$15="",'Tela de entrada'!$S$15&lt;&gt;1),1,IF(AND('Tela de entrada'!$N$12='Contrato Flexível Prioridade'!A1300,'Tela de entrada'!$S$15=""),1,2)))))))</f>
        <v>2</v>
      </c>
      <c r="F1300">
        <v>1</v>
      </c>
      <c r="G1300">
        <v>555</v>
      </c>
      <c r="H1300">
        <v>1</v>
      </c>
      <c r="I1300" s="1">
        <f>INDEX('Tela de entrada'!$C$20:$C$763,MATCH(G1300,'Tela de entrada'!$B$20:$B$763,0),1)</f>
        <v>46</v>
      </c>
      <c r="J1300">
        <v>0</v>
      </c>
      <c r="K1300">
        <f t="shared" si="130"/>
        <v>46</v>
      </c>
      <c r="L1300" s="1">
        <f>SUMIFS('Contrato Flexível Percentual'!$R$2:$R$745,'Contrato Flexível Percentual'!$C$2:$C$745,'Contrato Flexível Prioridade'!F1300,'Contrato Flexível Percentual'!$D$2:$D$745,'Contrato Flexível Prioridade'!G1300)+SUMIFS('Contrato Firme'!N$2:N$745,'Contrato Firme'!$C$2:$C$745,'Contrato Flexível Prioridade'!F1300,'Contrato Flexível Percentual'!$D$2:$D$745,'Contrato Flexível Prioridade'!G1300)+'Tela de entrada'!$O$13+'Tela de entrada'!$S$13</f>
        <v>24.2</v>
      </c>
      <c r="M1300" s="1">
        <f t="shared" si="131"/>
        <v>21.8</v>
      </c>
      <c r="N1300" s="1">
        <f>IF(D1300=1,'Tela de entrada'!$O$14-'Tela de entrada'!$O$13,'Tela de entrada'!$S$14-'Tela de entrada'!$S$13)</f>
        <v>10</v>
      </c>
      <c r="O1300" s="1">
        <f t="shared" si="132"/>
        <v>6.8000000000000007</v>
      </c>
      <c r="P1300" s="1">
        <f t="shared" si="133"/>
        <v>6.8000000000000007</v>
      </c>
      <c r="Q1300" s="1">
        <f>IF(D1300=1,'Tela de entrada'!$O$13+P1300,'Tela de entrada'!$S$13+P1300)</f>
        <v>6.8000000000000007</v>
      </c>
    </row>
    <row r="1301" spans="1:17" x14ac:dyDescent="0.25">
      <c r="A1301" t="str">
        <f t="shared" si="128"/>
        <v>Contrato 2</v>
      </c>
      <c r="B1301" t="str">
        <f t="shared" si="129"/>
        <v>Contrato 2556</v>
      </c>
      <c r="C1301">
        <v>1</v>
      </c>
      <c r="D1301">
        <v>2</v>
      </c>
      <c r="E1301">
        <f>IF(AND(A1301='Tela de entrada'!$R$12,'Tela de entrada'!$S$15=1),1,IF(AND(A1301='Tela de entrada'!$R$12,'Tela de entrada'!$S$15="",'Tela de entrada'!$O$15=2),1,IF(AND('Tela de entrada'!$R$12='Contrato Flexível Prioridade'!A1301,'Tela de entrada'!$S$15="",'Tela de entrada'!$O$15=""),2,IF(AND(A1301='Tela de entrada'!$N$12,'Tela de entrada'!$O$15=1),1,IF(AND('Tela de entrada'!$N$12='Contrato Flexível Prioridade'!A1301,'Tela de entrada'!$O$15=2),2,IF(AND('Tela de entrada'!$N$12='Contrato Flexível Prioridade'!A1301,'Tela de entrada'!$O$15="",'Tela de entrada'!$S$15&lt;&gt;1),1,IF(AND('Tela de entrada'!$N$12='Contrato Flexível Prioridade'!A1301,'Tela de entrada'!$S$15=""),1,2)))))))</f>
        <v>2</v>
      </c>
      <c r="F1301">
        <v>1</v>
      </c>
      <c r="G1301">
        <v>556</v>
      </c>
      <c r="H1301">
        <v>1</v>
      </c>
      <c r="I1301" s="1">
        <f>INDEX('Tela de entrada'!$C$20:$C$763,MATCH(G1301,'Tela de entrada'!$B$20:$B$763,0),1)</f>
        <v>20</v>
      </c>
      <c r="J1301">
        <v>0</v>
      </c>
      <c r="K1301">
        <f t="shared" si="130"/>
        <v>20</v>
      </c>
      <c r="L1301" s="1">
        <f>SUMIFS('Contrato Flexível Percentual'!$R$2:$R$745,'Contrato Flexível Percentual'!$C$2:$C$745,'Contrato Flexível Prioridade'!F1301,'Contrato Flexível Percentual'!$D$2:$D$745,'Contrato Flexível Prioridade'!G1301)+SUMIFS('Contrato Firme'!N$2:N$745,'Contrato Firme'!$C$2:$C$745,'Contrato Flexível Prioridade'!F1301,'Contrato Flexível Percentual'!$D$2:$D$745,'Contrato Flexível Prioridade'!G1301)+'Tela de entrada'!$O$13+'Tela de entrada'!$S$13</f>
        <v>11.933706005264455</v>
      </c>
      <c r="M1301" s="1">
        <f t="shared" si="131"/>
        <v>8.0662939947355454</v>
      </c>
      <c r="N1301" s="1">
        <f>IF(D1301=1,'Tela de entrada'!$O$14-'Tela de entrada'!$O$13,'Tela de entrada'!$S$14-'Tela de entrada'!$S$13)</f>
        <v>10</v>
      </c>
      <c r="O1301" s="1">
        <f t="shared" si="132"/>
        <v>0</v>
      </c>
      <c r="P1301" s="1">
        <f t="shared" si="133"/>
        <v>0</v>
      </c>
      <c r="Q1301" s="1">
        <f>IF(D1301=1,'Tela de entrada'!$O$13+P1301,'Tela de entrada'!$S$13+P1301)</f>
        <v>0</v>
      </c>
    </row>
    <row r="1302" spans="1:17" x14ac:dyDescent="0.25">
      <c r="A1302" t="str">
        <f t="shared" si="128"/>
        <v>Contrato 2</v>
      </c>
      <c r="B1302" t="str">
        <f t="shared" si="129"/>
        <v>Contrato 2557</v>
      </c>
      <c r="C1302">
        <v>1</v>
      </c>
      <c r="D1302">
        <v>2</v>
      </c>
      <c r="E1302">
        <f>IF(AND(A1302='Tela de entrada'!$R$12,'Tela de entrada'!$S$15=1),1,IF(AND(A1302='Tela de entrada'!$R$12,'Tela de entrada'!$S$15="",'Tela de entrada'!$O$15=2),1,IF(AND('Tela de entrada'!$R$12='Contrato Flexível Prioridade'!A1302,'Tela de entrada'!$S$15="",'Tela de entrada'!$O$15=""),2,IF(AND(A1302='Tela de entrada'!$N$12,'Tela de entrada'!$O$15=1),1,IF(AND('Tela de entrada'!$N$12='Contrato Flexível Prioridade'!A1302,'Tela de entrada'!$O$15=2),2,IF(AND('Tela de entrada'!$N$12='Contrato Flexível Prioridade'!A1302,'Tela de entrada'!$O$15="",'Tela de entrada'!$S$15&lt;&gt;1),1,IF(AND('Tela de entrada'!$N$12='Contrato Flexível Prioridade'!A1302,'Tela de entrada'!$S$15=""),1,2)))))))</f>
        <v>2</v>
      </c>
      <c r="F1302">
        <v>1</v>
      </c>
      <c r="G1302">
        <v>557</v>
      </c>
      <c r="H1302">
        <v>1</v>
      </c>
      <c r="I1302" s="1">
        <f>INDEX('Tela de entrada'!$C$20:$C$763,MATCH(G1302,'Tela de entrada'!$B$20:$B$763,0),1)</f>
        <v>33</v>
      </c>
      <c r="J1302">
        <v>0</v>
      </c>
      <c r="K1302">
        <f t="shared" si="130"/>
        <v>33</v>
      </c>
      <c r="L1302" s="1">
        <f>SUMIFS('Contrato Flexível Percentual'!$R$2:$R$745,'Contrato Flexível Percentual'!$C$2:$C$745,'Contrato Flexível Prioridade'!F1302,'Contrato Flexível Percentual'!$D$2:$D$745,'Contrato Flexível Prioridade'!G1302)+SUMIFS('Contrato Firme'!N$2:N$745,'Contrato Firme'!$C$2:$C$745,'Contrato Flexível Prioridade'!F1302,'Contrato Flexível Percentual'!$D$2:$D$745,'Contrato Flexível Prioridade'!G1302)+'Tela de entrada'!$O$13+'Tela de entrada'!$S$13</f>
        <v>19.053890893960364</v>
      </c>
      <c r="M1302" s="1">
        <f t="shared" si="131"/>
        <v>13.946109106039636</v>
      </c>
      <c r="N1302" s="1">
        <f>IF(D1302=1,'Tela de entrada'!$O$14-'Tela de entrada'!$O$13,'Tela de entrada'!$S$14-'Tela de entrada'!$S$13)</f>
        <v>10</v>
      </c>
      <c r="O1302" s="1">
        <f t="shared" si="132"/>
        <v>0</v>
      </c>
      <c r="P1302" s="1">
        <f t="shared" si="133"/>
        <v>0</v>
      </c>
      <c r="Q1302" s="1">
        <f>IF(D1302=1,'Tela de entrada'!$O$13+P1302,'Tela de entrada'!$S$13+P1302)</f>
        <v>0</v>
      </c>
    </row>
    <row r="1303" spans="1:17" x14ac:dyDescent="0.25">
      <c r="A1303" t="str">
        <f t="shared" si="128"/>
        <v>Contrato 2</v>
      </c>
      <c r="B1303" t="str">
        <f t="shared" si="129"/>
        <v>Contrato 2558</v>
      </c>
      <c r="C1303">
        <v>1</v>
      </c>
      <c r="D1303">
        <v>2</v>
      </c>
      <c r="E1303">
        <f>IF(AND(A1303='Tela de entrada'!$R$12,'Tela de entrada'!$S$15=1),1,IF(AND(A1303='Tela de entrada'!$R$12,'Tela de entrada'!$S$15="",'Tela de entrada'!$O$15=2),1,IF(AND('Tela de entrada'!$R$12='Contrato Flexível Prioridade'!A1303,'Tela de entrada'!$S$15="",'Tela de entrada'!$O$15=""),2,IF(AND(A1303='Tela de entrada'!$N$12,'Tela de entrada'!$O$15=1),1,IF(AND('Tela de entrada'!$N$12='Contrato Flexível Prioridade'!A1303,'Tela de entrada'!$O$15=2),2,IF(AND('Tela de entrada'!$N$12='Contrato Flexível Prioridade'!A1303,'Tela de entrada'!$O$15="",'Tela de entrada'!$S$15&lt;&gt;1),1,IF(AND('Tela de entrada'!$N$12='Contrato Flexível Prioridade'!A1303,'Tela de entrada'!$S$15=""),1,2)))))))</f>
        <v>2</v>
      </c>
      <c r="F1303">
        <v>1</v>
      </c>
      <c r="G1303">
        <v>558</v>
      </c>
      <c r="H1303">
        <v>1</v>
      </c>
      <c r="I1303" s="1">
        <f>INDEX('Tela de entrada'!$C$20:$C$763,MATCH(G1303,'Tela de entrada'!$B$20:$B$763,0),1)</f>
        <v>11</v>
      </c>
      <c r="J1303">
        <v>0</v>
      </c>
      <c r="K1303">
        <f t="shared" si="130"/>
        <v>11</v>
      </c>
      <c r="L1303" s="1">
        <f>SUMIFS('Contrato Flexível Percentual'!$R$2:$R$745,'Contrato Flexível Percentual'!$C$2:$C$745,'Contrato Flexível Prioridade'!F1303,'Contrato Flexível Percentual'!$D$2:$D$745,'Contrato Flexível Prioridade'!G1303)+SUMIFS('Contrato Firme'!N$2:N$745,'Contrato Firme'!$C$2:$C$745,'Contrato Flexível Prioridade'!F1303,'Contrato Flexível Percentual'!$D$2:$D$745,'Contrato Flexível Prioridade'!G1303)+'Tela de entrada'!$O$13+'Tela de entrada'!$S$13</f>
        <v>7.0043472361672849</v>
      </c>
      <c r="M1303" s="1">
        <f t="shared" si="131"/>
        <v>3.9956527638327151</v>
      </c>
      <c r="N1303" s="1">
        <f>IF(D1303=1,'Tela de entrada'!$O$14-'Tela de entrada'!$O$13,'Tela de entrada'!$S$14-'Tela de entrada'!$S$13)</f>
        <v>10</v>
      </c>
      <c r="O1303" s="1">
        <f t="shared" si="132"/>
        <v>0</v>
      </c>
      <c r="P1303" s="1">
        <f t="shared" si="133"/>
        <v>0</v>
      </c>
      <c r="Q1303" s="1">
        <f>IF(D1303=1,'Tela de entrada'!$O$13+P1303,'Tela de entrada'!$S$13+P1303)</f>
        <v>0</v>
      </c>
    </row>
    <row r="1304" spans="1:17" x14ac:dyDescent="0.25">
      <c r="A1304" t="str">
        <f t="shared" si="128"/>
        <v>Contrato 2</v>
      </c>
      <c r="B1304" t="str">
        <f t="shared" si="129"/>
        <v>Contrato 2559</v>
      </c>
      <c r="C1304">
        <v>1</v>
      </c>
      <c r="D1304">
        <v>2</v>
      </c>
      <c r="E1304">
        <f>IF(AND(A1304='Tela de entrada'!$R$12,'Tela de entrada'!$S$15=1),1,IF(AND(A1304='Tela de entrada'!$R$12,'Tela de entrada'!$S$15="",'Tela de entrada'!$O$15=2),1,IF(AND('Tela de entrada'!$R$12='Contrato Flexível Prioridade'!A1304,'Tela de entrada'!$S$15="",'Tela de entrada'!$O$15=""),2,IF(AND(A1304='Tela de entrada'!$N$12,'Tela de entrada'!$O$15=1),1,IF(AND('Tela de entrada'!$N$12='Contrato Flexível Prioridade'!A1304,'Tela de entrada'!$O$15=2),2,IF(AND('Tela de entrada'!$N$12='Contrato Flexível Prioridade'!A1304,'Tela de entrada'!$O$15="",'Tela de entrada'!$S$15&lt;&gt;1),1,IF(AND('Tela de entrada'!$N$12='Contrato Flexível Prioridade'!A1304,'Tela de entrada'!$S$15=""),1,2)))))))</f>
        <v>2</v>
      </c>
      <c r="F1304">
        <v>1</v>
      </c>
      <c r="G1304">
        <v>559</v>
      </c>
      <c r="H1304">
        <v>1</v>
      </c>
      <c r="I1304" s="1">
        <f>INDEX('Tela de entrada'!$C$20:$C$763,MATCH(G1304,'Tela de entrada'!$B$20:$B$763,0),1)</f>
        <v>29</v>
      </c>
      <c r="J1304">
        <v>0</v>
      </c>
      <c r="K1304">
        <f t="shared" si="130"/>
        <v>29</v>
      </c>
      <c r="L1304" s="1">
        <f>SUMIFS('Contrato Flexível Percentual'!$R$2:$R$745,'Contrato Flexível Percentual'!$C$2:$C$745,'Contrato Flexível Prioridade'!F1304,'Contrato Flexível Percentual'!$D$2:$D$745,'Contrato Flexível Prioridade'!G1304)+SUMIFS('Contrato Firme'!N$2:N$745,'Contrato Firme'!$C$2:$C$745,'Contrato Flexível Prioridade'!F1304,'Contrato Flexível Percentual'!$D$2:$D$745,'Contrato Flexível Prioridade'!G1304)+'Tela de entrada'!$O$13+'Tela de entrada'!$S$13</f>
        <v>16.863064774361622</v>
      </c>
      <c r="M1304" s="1">
        <f t="shared" si="131"/>
        <v>12.136935225638378</v>
      </c>
      <c r="N1304" s="1">
        <f>IF(D1304=1,'Tela de entrada'!$O$14-'Tela de entrada'!$O$13,'Tela de entrada'!$S$14-'Tela de entrada'!$S$13)</f>
        <v>10</v>
      </c>
      <c r="O1304" s="1">
        <f t="shared" si="132"/>
        <v>0</v>
      </c>
      <c r="P1304" s="1">
        <f t="shared" si="133"/>
        <v>0</v>
      </c>
      <c r="Q1304" s="1">
        <f>IF(D1304=1,'Tela de entrada'!$O$13+P1304,'Tela de entrada'!$S$13+P1304)</f>
        <v>0</v>
      </c>
    </row>
    <row r="1305" spans="1:17" x14ac:dyDescent="0.25">
      <c r="A1305" t="str">
        <f t="shared" si="128"/>
        <v>Contrato 2</v>
      </c>
      <c r="B1305" t="str">
        <f t="shared" si="129"/>
        <v>Contrato 2560</v>
      </c>
      <c r="C1305">
        <v>1</v>
      </c>
      <c r="D1305">
        <v>2</v>
      </c>
      <c r="E1305">
        <f>IF(AND(A1305='Tela de entrada'!$R$12,'Tela de entrada'!$S$15=1),1,IF(AND(A1305='Tela de entrada'!$R$12,'Tela de entrada'!$S$15="",'Tela de entrada'!$O$15=2),1,IF(AND('Tela de entrada'!$R$12='Contrato Flexível Prioridade'!A1305,'Tela de entrada'!$S$15="",'Tela de entrada'!$O$15=""),2,IF(AND(A1305='Tela de entrada'!$N$12,'Tela de entrada'!$O$15=1),1,IF(AND('Tela de entrada'!$N$12='Contrato Flexível Prioridade'!A1305,'Tela de entrada'!$O$15=2),2,IF(AND('Tela de entrada'!$N$12='Contrato Flexível Prioridade'!A1305,'Tela de entrada'!$O$15="",'Tela de entrada'!$S$15&lt;&gt;1),1,IF(AND('Tela de entrada'!$N$12='Contrato Flexível Prioridade'!A1305,'Tela de entrada'!$S$15=""),1,2)))))))</f>
        <v>2</v>
      </c>
      <c r="F1305">
        <v>1</v>
      </c>
      <c r="G1305">
        <v>560</v>
      </c>
      <c r="H1305">
        <v>1</v>
      </c>
      <c r="I1305" s="1">
        <f>INDEX('Tela de entrada'!$C$20:$C$763,MATCH(G1305,'Tela de entrada'!$B$20:$B$763,0),1)</f>
        <v>26</v>
      </c>
      <c r="J1305">
        <v>0</v>
      </c>
      <c r="K1305">
        <f t="shared" si="130"/>
        <v>26</v>
      </c>
      <c r="L1305" s="1">
        <f>SUMIFS('Contrato Flexível Percentual'!$R$2:$R$745,'Contrato Flexível Percentual'!$C$2:$C$745,'Contrato Flexível Prioridade'!F1305,'Contrato Flexível Percentual'!$D$2:$D$745,'Contrato Flexível Prioridade'!G1305)+SUMIFS('Contrato Firme'!N$2:N$745,'Contrato Firme'!$C$2:$C$745,'Contrato Flexível Prioridade'!F1305,'Contrato Flexível Percentual'!$D$2:$D$745,'Contrato Flexível Prioridade'!G1305)+'Tela de entrada'!$O$13+'Tela de entrada'!$S$13</f>
        <v>15.219945184662567</v>
      </c>
      <c r="M1305" s="1">
        <f t="shared" si="131"/>
        <v>10.780054815337433</v>
      </c>
      <c r="N1305" s="1">
        <f>IF(D1305=1,'Tela de entrada'!$O$14-'Tela de entrada'!$O$13,'Tela de entrada'!$S$14-'Tela de entrada'!$S$13)</f>
        <v>10</v>
      </c>
      <c r="O1305" s="1">
        <f t="shared" si="132"/>
        <v>0</v>
      </c>
      <c r="P1305" s="1">
        <f t="shared" si="133"/>
        <v>0</v>
      </c>
      <c r="Q1305" s="1">
        <f>IF(D1305=1,'Tela de entrada'!$O$13+P1305,'Tela de entrada'!$S$13+P1305)</f>
        <v>0</v>
      </c>
    </row>
    <row r="1306" spans="1:17" x14ac:dyDescent="0.25">
      <c r="A1306" t="str">
        <f t="shared" si="128"/>
        <v>Contrato 2</v>
      </c>
      <c r="B1306" t="str">
        <f t="shared" si="129"/>
        <v>Contrato 2561</v>
      </c>
      <c r="C1306">
        <v>1</v>
      </c>
      <c r="D1306">
        <v>2</v>
      </c>
      <c r="E1306">
        <f>IF(AND(A1306='Tela de entrada'!$R$12,'Tela de entrada'!$S$15=1),1,IF(AND(A1306='Tela de entrada'!$R$12,'Tela de entrada'!$S$15="",'Tela de entrada'!$O$15=2),1,IF(AND('Tela de entrada'!$R$12='Contrato Flexível Prioridade'!A1306,'Tela de entrada'!$S$15="",'Tela de entrada'!$O$15=""),2,IF(AND(A1306='Tela de entrada'!$N$12,'Tela de entrada'!$O$15=1),1,IF(AND('Tela de entrada'!$N$12='Contrato Flexível Prioridade'!A1306,'Tela de entrada'!$O$15=2),2,IF(AND('Tela de entrada'!$N$12='Contrato Flexível Prioridade'!A1306,'Tela de entrada'!$O$15="",'Tela de entrada'!$S$15&lt;&gt;1),1,IF(AND('Tela de entrada'!$N$12='Contrato Flexível Prioridade'!A1306,'Tela de entrada'!$S$15=""),1,2)))))))</f>
        <v>2</v>
      </c>
      <c r="F1306">
        <v>1</v>
      </c>
      <c r="G1306">
        <v>561</v>
      </c>
      <c r="H1306">
        <v>1</v>
      </c>
      <c r="I1306" s="1">
        <f>INDEX('Tela de entrada'!$C$20:$C$763,MATCH(G1306,'Tela de entrada'!$B$20:$B$763,0),1)</f>
        <v>8</v>
      </c>
      <c r="J1306">
        <v>0</v>
      </c>
      <c r="K1306">
        <f t="shared" si="130"/>
        <v>8</v>
      </c>
      <c r="L1306" s="1">
        <f>SUMIFS('Contrato Flexível Percentual'!$R$2:$R$745,'Contrato Flexível Percentual'!$C$2:$C$745,'Contrato Flexível Prioridade'!F1306,'Contrato Flexível Percentual'!$D$2:$D$745,'Contrato Flexível Prioridade'!G1306)+SUMIFS('Contrato Firme'!N$2:N$745,'Contrato Firme'!$C$2:$C$745,'Contrato Flexível Prioridade'!F1306,'Contrato Flexível Percentual'!$D$2:$D$745,'Contrato Flexível Prioridade'!G1306)+'Tela de entrada'!$O$13+'Tela de entrada'!$S$13</f>
        <v>5.3836603258165949</v>
      </c>
      <c r="M1306" s="1">
        <f t="shared" si="131"/>
        <v>2.6163396741834051</v>
      </c>
      <c r="N1306" s="1">
        <f>IF(D1306=1,'Tela de entrada'!$O$14-'Tela de entrada'!$O$13,'Tela de entrada'!$S$14-'Tela de entrada'!$S$13)</f>
        <v>10</v>
      </c>
      <c r="O1306" s="1">
        <f t="shared" si="132"/>
        <v>0</v>
      </c>
      <c r="P1306" s="1">
        <f t="shared" si="133"/>
        <v>0</v>
      </c>
      <c r="Q1306" s="1">
        <f>IF(D1306=1,'Tela de entrada'!$O$13+P1306,'Tela de entrada'!$S$13+P1306)</f>
        <v>0</v>
      </c>
    </row>
    <row r="1307" spans="1:17" x14ac:dyDescent="0.25">
      <c r="A1307" t="str">
        <f t="shared" si="128"/>
        <v>Contrato 2</v>
      </c>
      <c r="B1307" t="str">
        <f t="shared" si="129"/>
        <v>Contrato 2562</v>
      </c>
      <c r="C1307">
        <v>1</v>
      </c>
      <c r="D1307">
        <v>2</v>
      </c>
      <c r="E1307">
        <f>IF(AND(A1307='Tela de entrada'!$R$12,'Tela de entrada'!$S$15=1),1,IF(AND(A1307='Tela de entrada'!$R$12,'Tela de entrada'!$S$15="",'Tela de entrada'!$O$15=2),1,IF(AND('Tela de entrada'!$R$12='Contrato Flexível Prioridade'!A1307,'Tela de entrada'!$S$15="",'Tela de entrada'!$O$15=""),2,IF(AND(A1307='Tela de entrada'!$N$12,'Tela de entrada'!$O$15=1),1,IF(AND('Tela de entrada'!$N$12='Contrato Flexível Prioridade'!A1307,'Tela de entrada'!$O$15=2),2,IF(AND('Tela de entrada'!$N$12='Contrato Flexível Prioridade'!A1307,'Tela de entrada'!$O$15="",'Tela de entrada'!$S$15&lt;&gt;1),1,IF(AND('Tela de entrada'!$N$12='Contrato Flexível Prioridade'!A1307,'Tela de entrada'!$S$15=""),1,2)))))))</f>
        <v>2</v>
      </c>
      <c r="F1307">
        <v>1</v>
      </c>
      <c r="G1307">
        <v>562</v>
      </c>
      <c r="H1307">
        <v>1</v>
      </c>
      <c r="I1307" s="1">
        <f>INDEX('Tela de entrada'!$C$20:$C$763,MATCH(G1307,'Tela de entrada'!$B$20:$B$763,0),1)</f>
        <v>49</v>
      </c>
      <c r="J1307">
        <v>0</v>
      </c>
      <c r="K1307">
        <f t="shared" si="130"/>
        <v>49</v>
      </c>
      <c r="L1307" s="1">
        <f>SUMIFS('Contrato Flexível Percentual'!$R$2:$R$745,'Contrato Flexível Percentual'!$C$2:$C$745,'Contrato Flexível Prioridade'!F1307,'Contrato Flexível Percentual'!$D$2:$D$745,'Contrato Flexível Prioridade'!G1307)+SUMIFS('Contrato Firme'!N$2:N$745,'Contrato Firme'!$C$2:$C$745,'Contrato Flexível Prioridade'!F1307,'Contrato Flexível Percentual'!$D$2:$D$745,'Contrato Flexível Prioridade'!G1307)+'Tela de entrada'!$O$13+'Tela de entrada'!$S$13</f>
        <v>24.799999999999997</v>
      </c>
      <c r="M1307" s="1">
        <f t="shared" si="131"/>
        <v>24.200000000000003</v>
      </c>
      <c r="N1307" s="1">
        <f>IF(D1307=1,'Tela de entrada'!$O$14-'Tela de entrada'!$O$13,'Tela de entrada'!$S$14-'Tela de entrada'!$S$13)</f>
        <v>10</v>
      </c>
      <c r="O1307" s="1">
        <f t="shared" si="132"/>
        <v>9.2000000000000028</v>
      </c>
      <c r="P1307" s="1">
        <f t="shared" si="133"/>
        <v>9.2000000000000028</v>
      </c>
      <c r="Q1307" s="1">
        <f>IF(D1307=1,'Tela de entrada'!$O$13+P1307,'Tela de entrada'!$S$13+P1307)</f>
        <v>9.2000000000000028</v>
      </c>
    </row>
    <row r="1308" spans="1:17" x14ac:dyDescent="0.25">
      <c r="A1308" t="str">
        <f t="shared" si="128"/>
        <v>Contrato 2</v>
      </c>
      <c r="B1308" t="str">
        <f t="shared" si="129"/>
        <v>Contrato 2563</v>
      </c>
      <c r="C1308">
        <v>1</v>
      </c>
      <c r="D1308">
        <v>2</v>
      </c>
      <c r="E1308">
        <f>IF(AND(A1308='Tela de entrada'!$R$12,'Tela de entrada'!$S$15=1),1,IF(AND(A1308='Tela de entrada'!$R$12,'Tela de entrada'!$S$15="",'Tela de entrada'!$O$15=2),1,IF(AND('Tela de entrada'!$R$12='Contrato Flexível Prioridade'!A1308,'Tela de entrada'!$S$15="",'Tela de entrada'!$O$15=""),2,IF(AND(A1308='Tela de entrada'!$N$12,'Tela de entrada'!$O$15=1),1,IF(AND('Tela de entrada'!$N$12='Contrato Flexível Prioridade'!A1308,'Tela de entrada'!$O$15=2),2,IF(AND('Tela de entrada'!$N$12='Contrato Flexível Prioridade'!A1308,'Tela de entrada'!$O$15="",'Tela de entrada'!$S$15&lt;&gt;1),1,IF(AND('Tela de entrada'!$N$12='Contrato Flexível Prioridade'!A1308,'Tela de entrada'!$S$15=""),1,2)))))))</f>
        <v>2</v>
      </c>
      <c r="F1308">
        <v>1</v>
      </c>
      <c r="G1308">
        <v>563</v>
      </c>
      <c r="H1308">
        <v>1</v>
      </c>
      <c r="I1308" s="1">
        <f>INDEX('Tela de entrada'!$C$20:$C$763,MATCH(G1308,'Tela de entrada'!$B$20:$B$763,0),1)</f>
        <v>17</v>
      </c>
      <c r="J1308">
        <v>0</v>
      </c>
      <c r="K1308">
        <f t="shared" si="130"/>
        <v>17</v>
      </c>
      <c r="L1308" s="1">
        <f>SUMIFS('Contrato Flexível Percentual'!$R$2:$R$745,'Contrato Flexível Percentual'!$C$2:$C$745,'Contrato Flexível Prioridade'!F1308,'Contrato Flexível Percentual'!$D$2:$D$745,'Contrato Flexível Prioridade'!G1308)+SUMIFS('Contrato Firme'!N$2:N$745,'Contrato Firme'!$C$2:$C$745,'Contrato Flexível Prioridade'!F1308,'Contrato Flexível Percentual'!$D$2:$D$745,'Contrato Flexível Prioridade'!G1308)+'Tela de entrada'!$O$13+'Tela de entrada'!$S$13</f>
        <v>10.290586415565398</v>
      </c>
      <c r="M1308" s="1">
        <f t="shared" si="131"/>
        <v>6.7094135844346017</v>
      </c>
      <c r="N1308" s="1">
        <f>IF(D1308=1,'Tela de entrada'!$O$14-'Tela de entrada'!$O$13,'Tela de entrada'!$S$14-'Tela de entrada'!$S$13)</f>
        <v>10</v>
      </c>
      <c r="O1308" s="1">
        <f t="shared" si="132"/>
        <v>0</v>
      </c>
      <c r="P1308" s="1">
        <f t="shared" si="133"/>
        <v>0</v>
      </c>
      <c r="Q1308" s="1">
        <f>IF(D1308=1,'Tela de entrada'!$O$13+P1308,'Tela de entrada'!$S$13+P1308)</f>
        <v>0</v>
      </c>
    </row>
    <row r="1309" spans="1:17" x14ac:dyDescent="0.25">
      <c r="A1309" t="str">
        <f t="shared" si="128"/>
        <v>Contrato 2</v>
      </c>
      <c r="B1309" t="str">
        <f t="shared" si="129"/>
        <v>Contrato 2564</v>
      </c>
      <c r="C1309">
        <v>1</v>
      </c>
      <c r="D1309">
        <v>2</v>
      </c>
      <c r="E1309">
        <f>IF(AND(A1309='Tela de entrada'!$R$12,'Tela de entrada'!$S$15=1),1,IF(AND(A1309='Tela de entrada'!$R$12,'Tela de entrada'!$S$15="",'Tela de entrada'!$O$15=2),1,IF(AND('Tela de entrada'!$R$12='Contrato Flexível Prioridade'!A1309,'Tela de entrada'!$S$15="",'Tela de entrada'!$O$15=""),2,IF(AND(A1309='Tela de entrada'!$N$12,'Tela de entrada'!$O$15=1),1,IF(AND('Tela de entrada'!$N$12='Contrato Flexível Prioridade'!A1309,'Tela de entrada'!$O$15=2),2,IF(AND('Tela de entrada'!$N$12='Contrato Flexível Prioridade'!A1309,'Tela de entrada'!$O$15="",'Tela de entrada'!$S$15&lt;&gt;1),1,IF(AND('Tela de entrada'!$N$12='Contrato Flexível Prioridade'!A1309,'Tela de entrada'!$S$15=""),1,2)))))))</f>
        <v>2</v>
      </c>
      <c r="F1309">
        <v>1</v>
      </c>
      <c r="G1309">
        <v>564</v>
      </c>
      <c r="H1309">
        <v>1</v>
      </c>
      <c r="I1309" s="1">
        <f>INDEX('Tela de entrada'!$C$20:$C$763,MATCH(G1309,'Tela de entrada'!$B$20:$B$763,0),1)</f>
        <v>7</v>
      </c>
      <c r="J1309">
        <v>0</v>
      </c>
      <c r="K1309">
        <f t="shared" si="130"/>
        <v>7</v>
      </c>
      <c r="L1309" s="1">
        <f>SUMIFS('Contrato Flexível Percentual'!$R$2:$R$745,'Contrato Flexível Percentual'!$C$2:$C$745,'Contrato Flexível Prioridade'!F1309,'Contrato Flexível Percentual'!$D$2:$D$745,'Contrato Flexível Prioridade'!G1309)+SUMIFS('Contrato Firme'!N$2:N$745,'Contrato Firme'!$C$2:$C$745,'Contrato Flexível Prioridade'!F1309,'Contrato Flexível Percentual'!$D$2:$D$745,'Contrato Flexível Prioridade'!G1309)+'Tela de entrada'!$O$13+'Tela de entrada'!$S$13</f>
        <v>5.1836603258165947</v>
      </c>
      <c r="M1309" s="1">
        <f t="shared" si="131"/>
        <v>1.8163396741834053</v>
      </c>
      <c r="N1309" s="1">
        <f>IF(D1309=1,'Tela de entrada'!$O$14-'Tela de entrada'!$O$13,'Tela de entrada'!$S$14-'Tela de entrada'!$S$13)</f>
        <v>10</v>
      </c>
      <c r="O1309" s="1">
        <f t="shared" si="132"/>
        <v>0</v>
      </c>
      <c r="P1309" s="1">
        <f t="shared" si="133"/>
        <v>0</v>
      </c>
      <c r="Q1309" s="1">
        <f>IF(D1309=1,'Tela de entrada'!$O$13+P1309,'Tela de entrada'!$S$13+P1309)</f>
        <v>0</v>
      </c>
    </row>
    <row r="1310" spans="1:17" x14ac:dyDescent="0.25">
      <c r="A1310" t="str">
        <f t="shared" si="128"/>
        <v>Contrato 2</v>
      </c>
      <c r="B1310" t="str">
        <f t="shared" si="129"/>
        <v>Contrato 2565</v>
      </c>
      <c r="C1310">
        <v>1</v>
      </c>
      <c r="D1310">
        <v>2</v>
      </c>
      <c r="E1310">
        <f>IF(AND(A1310='Tela de entrada'!$R$12,'Tela de entrada'!$S$15=1),1,IF(AND(A1310='Tela de entrada'!$R$12,'Tela de entrada'!$S$15="",'Tela de entrada'!$O$15=2),1,IF(AND('Tela de entrada'!$R$12='Contrato Flexível Prioridade'!A1310,'Tela de entrada'!$S$15="",'Tela de entrada'!$O$15=""),2,IF(AND(A1310='Tela de entrada'!$N$12,'Tela de entrada'!$O$15=1),1,IF(AND('Tela de entrada'!$N$12='Contrato Flexível Prioridade'!A1310,'Tela de entrada'!$O$15=2),2,IF(AND('Tela de entrada'!$N$12='Contrato Flexível Prioridade'!A1310,'Tela de entrada'!$O$15="",'Tela de entrada'!$S$15&lt;&gt;1),1,IF(AND('Tela de entrada'!$N$12='Contrato Flexível Prioridade'!A1310,'Tela de entrada'!$S$15=""),1,2)))))))</f>
        <v>2</v>
      </c>
      <c r="F1310">
        <v>1</v>
      </c>
      <c r="G1310">
        <v>565</v>
      </c>
      <c r="H1310">
        <v>1</v>
      </c>
      <c r="I1310" s="1">
        <f>INDEX('Tela de entrada'!$C$20:$C$763,MATCH(G1310,'Tela de entrada'!$B$20:$B$763,0),1)</f>
        <v>48</v>
      </c>
      <c r="J1310">
        <v>0</v>
      </c>
      <c r="K1310">
        <f t="shared" si="130"/>
        <v>48</v>
      </c>
      <c r="L1310" s="1">
        <f>SUMIFS('Contrato Flexível Percentual'!$R$2:$R$745,'Contrato Flexível Percentual'!$C$2:$C$745,'Contrato Flexível Prioridade'!F1310,'Contrato Flexível Percentual'!$D$2:$D$745,'Contrato Flexível Prioridade'!G1310)+SUMIFS('Contrato Firme'!N$2:N$745,'Contrato Firme'!$C$2:$C$745,'Contrato Flexível Prioridade'!F1310,'Contrato Flexível Percentual'!$D$2:$D$745,'Contrato Flexível Prioridade'!G1310)+'Tela de entrada'!$O$13+'Tela de entrada'!$S$13</f>
        <v>24.6</v>
      </c>
      <c r="M1310" s="1">
        <f t="shared" si="131"/>
        <v>23.4</v>
      </c>
      <c r="N1310" s="1">
        <f>IF(D1310=1,'Tela de entrada'!$O$14-'Tela de entrada'!$O$13,'Tela de entrada'!$S$14-'Tela de entrada'!$S$13)</f>
        <v>10</v>
      </c>
      <c r="O1310" s="1">
        <f t="shared" si="132"/>
        <v>8.3999999999999986</v>
      </c>
      <c r="P1310" s="1">
        <f t="shared" si="133"/>
        <v>8.3999999999999986</v>
      </c>
      <c r="Q1310" s="1">
        <f>IF(D1310=1,'Tela de entrada'!$O$13+P1310,'Tela de entrada'!$S$13+P1310)</f>
        <v>8.3999999999999986</v>
      </c>
    </row>
    <row r="1311" spans="1:17" x14ac:dyDescent="0.25">
      <c r="A1311" t="str">
        <f t="shared" si="128"/>
        <v>Contrato 2</v>
      </c>
      <c r="B1311" t="str">
        <f t="shared" si="129"/>
        <v>Contrato 2566</v>
      </c>
      <c r="C1311">
        <v>1</v>
      </c>
      <c r="D1311">
        <v>2</v>
      </c>
      <c r="E1311">
        <f>IF(AND(A1311='Tela de entrada'!$R$12,'Tela de entrada'!$S$15=1),1,IF(AND(A1311='Tela de entrada'!$R$12,'Tela de entrada'!$S$15="",'Tela de entrada'!$O$15=2),1,IF(AND('Tela de entrada'!$R$12='Contrato Flexível Prioridade'!A1311,'Tela de entrada'!$S$15="",'Tela de entrada'!$O$15=""),2,IF(AND(A1311='Tela de entrada'!$N$12,'Tela de entrada'!$O$15=1),1,IF(AND('Tela de entrada'!$N$12='Contrato Flexível Prioridade'!A1311,'Tela de entrada'!$O$15=2),2,IF(AND('Tela de entrada'!$N$12='Contrato Flexível Prioridade'!A1311,'Tela de entrada'!$O$15="",'Tela de entrada'!$S$15&lt;&gt;1),1,IF(AND('Tela de entrada'!$N$12='Contrato Flexível Prioridade'!A1311,'Tela de entrada'!$S$15=""),1,2)))))))</f>
        <v>2</v>
      </c>
      <c r="F1311">
        <v>1</v>
      </c>
      <c r="G1311">
        <v>566</v>
      </c>
      <c r="H1311">
        <v>1</v>
      </c>
      <c r="I1311" s="1">
        <f>INDEX('Tela de entrada'!$C$20:$C$763,MATCH(G1311,'Tela de entrada'!$B$20:$B$763,0),1)</f>
        <v>34</v>
      </c>
      <c r="J1311">
        <v>0</v>
      </c>
      <c r="K1311">
        <f t="shared" si="130"/>
        <v>34</v>
      </c>
      <c r="L1311" s="1">
        <f>SUMIFS('Contrato Flexível Percentual'!$R$2:$R$745,'Contrato Flexível Percentual'!$C$2:$C$745,'Contrato Flexível Prioridade'!F1311,'Contrato Flexível Percentual'!$D$2:$D$745,'Contrato Flexível Prioridade'!G1311)+SUMIFS('Contrato Firme'!N$2:N$745,'Contrato Firme'!$C$2:$C$745,'Contrato Flexível Prioridade'!F1311,'Contrato Flexível Percentual'!$D$2:$D$745,'Contrato Flexível Prioridade'!G1311)+'Tela de entrada'!$O$13+'Tela de entrada'!$S$13</f>
        <v>19.601597423860053</v>
      </c>
      <c r="M1311" s="1">
        <f t="shared" si="131"/>
        <v>14.398402576139947</v>
      </c>
      <c r="N1311" s="1">
        <f>IF(D1311=1,'Tela de entrada'!$O$14-'Tela de entrada'!$O$13,'Tela de entrada'!$S$14-'Tela de entrada'!$S$13)</f>
        <v>10</v>
      </c>
      <c r="O1311" s="1">
        <f t="shared" si="132"/>
        <v>0</v>
      </c>
      <c r="P1311" s="1">
        <f t="shared" si="133"/>
        <v>0</v>
      </c>
      <c r="Q1311" s="1">
        <f>IF(D1311=1,'Tela de entrada'!$O$13+P1311,'Tela de entrada'!$S$13+P1311)</f>
        <v>0</v>
      </c>
    </row>
    <row r="1312" spans="1:17" x14ac:dyDescent="0.25">
      <c r="A1312" t="str">
        <f t="shared" si="128"/>
        <v>Contrato 2</v>
      </c>
      <c r="B1312" t="str">
        <f t="shared" si="129"/>
        <v>Contrato 2567</v>
      </c>
      <c r="C1312">
        <v>1</v>
      </c>
      <c r="D1312">
        <v>2</v>
      </c>
      <c r="E1312">
        <f>IF(AND(A1312='Tela de entrada'!$R$12,'Tela de entrada'!$S$15=1),1,IF(AND(A1312='Tela de entrada'!$R$12,'Tela de entrada'!$S$15="",'Tela de entrada'!$O$15=2),1,IF(AND('Tela de entrada'!$R$12='Contrato Flexível Prioridade'!A1312,'Tela de entrada'!$S$15="",'Tela de entrada'!$O$15=""),2,IF(AND(A1312='Tela de entrada'!$N$12,'Tela de entrada'!$O$15=1),1,IF(AND('Tela de entrada'!$N$12='Contrato Flexível Prioridade'!A1312,'Tela de entrada'!$O$15=2),2,IF(AND('Tela de entrada'!$N$12='Contrato Flexível Prioridade'!A1312,'Tela de entrada'!$O$15="",'Tela de entrada'!$S$15&lt;&gt;1),1,IF(AND('Tela de entrada'!$N$12='Contrato Flexível Prioridade'!A1312,'Tela de entrada'!$S$15=""),1,2)))))))</f>
        <v>2</v>
      </c>
      <c r="F1312">
        <v>1</v>
      </c>
      <c r="G1312">
        <v>567</v>
      </c>
      <c r="H1312">
        <v>1</v>
      </c>
      <c r="I1312" s="1">
        <f>INDEX('Tela de entrada'!$C$20:$C$763,MATCH(G1312,'Tela de entrada'!$B$20:$B$763,0),1)</f>
        <v>7</v>
      </c>
      <c r="J1312">
        <v>0</v>
      </c>
      <c r="K1312">
        <f t="shared" si="130"/>
        <v>7</v>
      </c>
      <c r="L1312" s="1">
        <f>SUMIFS('Contrato Flexível Percentual'!$R$2:$R$745,'Contrato Flexível Percentual'!$C$2:$C$745,'Contrato Flexível Prioridade'!F1312,'Contrato Flexível Percentual'!$D$2:$D$745,'Contrato Flexível Prioridade'!G1312)+SUMIFS('Contrato Firme'!N$2:N$745,'Contrato Firme'!$C$2:$C$745,'Contrato Flexível Prioridade'!F1312,'Contrato Flexível Percentual'!$D$2:$D$745,'Contrato Flexível Prioridade'!G1312)+'Tela de entrada'!$O$13+'Tela de entrada'!$S$13</f>
        <v>5.1836603258165947</v>
      </c>
      <c r="M1312" s="1">
        <f t="shared" si="131"/>
        <v>1.8163396741834053</v>
      </c>
      <c r="N1312" s="1">
        <f>IF(D1312=1,'Tela de entrada'!$O$14-'Tela de entrada'!$O$13,'Tela de entrada'!$S$14-'Tela de entrada'!$S$13)</f>
        <v>10</v>
      </c>
      <c r="O1312" s="1">
        <f t="shared" si="132"/>
        <v>0</v>
      </c>
      <c r="P1312" s="1">
        <f t="shared" si="133"/>
        <v>0</v>
      </c>
      <c r="Q1312" s="1">
        <f>IF(D1312=1,'Tela de entrada'!$O$13+P1312,'Tela de entrada'!$S$13+P1312)</f>
        <v>0</v>
      </c>
    </row>
    <row r="1313" spans="1:17" x14ac:dyDescent="0.25">
      <c r="A1313" t="str">
        <f t="shared" si="128"/>
        <v>Contrato 2</v>
      </c>
      <c r="B1313" t="str">
        <f t="shared" si="129"/>
        <v>Contrato 2568</v>
      </c>
      <c r="C1313">
        <v>1</v>
      </c>
      <c r="D1313">
        <v>2</v>
      </c>
      <c r="E1313">
        <f>IF(AND(A1313='Tela de entrada'!$R$12,'Tela de entrada'!$S$15=1),1,IF(AND(A1313='Tela de entrada'!$R$12,'Tela de entrada'!$S$15="",'Tela de entrada'!$O$15=2),1,IF(AND('Tela de entrada'!$R$12='Contrato Flexível Prioridade'!A1313,'Tela de entrada'!$S$15="",'Tela de entrada'!$O$15=""),2,IF(AND(A1313='Tela de entrada'!$N$12,'Tela de entrada'!$O$15=1),1,IF(AND('Tela de entrada'!$N$12='Contrato Flexível Prioridade'!A1313,'Tela de entrada'!$O$15=2),2,IF(AND('Tela de entrada'!$N$12='Contrato Flexível Prioridade'!A1313,'Tela de entrada'!$O$15="",'Tela de entrada'!$S$15&lt;&gt;1),1,IF(AND('Tela de entrada'!$N$12='Contrato Flexível Prioridade'!A1313,'Tela de entrada'!$S$15=""),1,2)))))))</f>
        <v>2</v>
      </c>
      <c r="F1313">
        <v>1</v>
      </c>
      <c r="G1313">
        <v>568</v>
      </c>
      <c r="H1313">
        <v>1</v>
      </c>
      <c r="I1313" s="1">
        <f>INDEX('Tela de entrada'!$C$20:$C$763,MATCH(G1313,'Tela de entrada'!$B$20:$B$763,0),1)</f>
        <v>24</v>
      </c>
      <c r="J1313">
        <v>0</v>
      </c>
      <c r="K1313">
        <f t="shared" si="130"/>
        <v>24</v>
      </c>
      <c r="L1313" s="1">
        <f>SUMIFS('Contrato Flexível Percentual'!$R$2:$R$745,'Contrato Flexível Percentual'!$C$2:$C$745,'Contrato Flexível Prioridade'!F1313,'Contrato Flexível Percentual'!$D$2:$D$745,'Contrato Flexível Prioridade'!G1313)+SUMIFS('Contrato Firme'!N$2:N$745,'Contrato Firme'!$C$2:$C$745,'Contrato Flexível Prioridade'!F1313,'Contrato Flexível Percentual'!$D$2:$D$745,'Contrato Flexível Prioridade'!G1313)+'Tela de entrada'!$O$13+'Tela de entrada'!$S$13</f>
        <v>14.124532124863197</v>
      </c>
      <c r="M1313" s="1">
        <f t="shared" si="131"/>
        <v>9.8754678751368026</v>
      </c>
      <c r="N1313" s="1">
        <f>IF(D1313=1,'Tela de entrada'!$O$14-'Tela de entrada'!$O$13,'Tela de entrada'!$S$14-'Tela de entrada'!$S$13)</f>
        <v>10</v>
      </c>
      <c r="O1313" s="1">
        <f t="shared" si="132"/>
        <v>0</v>
      </c>
      <c r="P1313" s="1">
        <f t="shared" si="133"/>
        <v>0</v>
      </c>
      <c r="Q1313" s="1">
        <f>IF(D1313=1,'Tela de entrada'!$O$13+P1313,'Tela de entrada'!$S$13+P1313)</f>
        <v>0</v>
      </c>
    </row>
    <row r="1314" spans="1:17" x14ac:dyDescent="0.25">
      <c r="A1314" t="str">
        <f t="shared" si="128"/>
        <v>Contrato 2</v>
      </c>
      <c r="B1314" t="str">
        <f t="shared" si="129"/>
        <v>Contrato 2569</v>
      </c>
      <c r="C1314">
        <v>1</v>
      </c>
      <c r="D1314">
        <v>2</v>
      </c>
      <c r="E1314">
        <f>IF(AND(A1314='Tela de entrada'!$R$12,'Tela de entrada'!$S$15=1),1,IF(AND(A1314='Tela de entrada'!$R$12,'Tela de entrada'!$S$15="",'Tela de entrada'!$O$15=2),1,IF(AND('Tela de entrada'!$R$12='Contrato Flexível Prioridade'!A1314,'Tela de entrada'!$S$15="",'Tela de entrada'!$O$15=""),2,IF(AND(A1314='Tela de entrada'!$N$12,'Tela de entrada'!$O$15=1),1,IF(AND('Tela de entrada'!$N$12='Contrato Flexível Prioridade'!A1314,'Tela de entrada'!$O$15=2),2,IF(AND('Tela de entrada'!$N$12='Contrato Flexível Prioridade'!A1314,'Tela de entrada'!$O$15="",'Tela de entrada'!$S$15&lt;&gt;1),1,IF(AND('Tela de entrada'!$N$12='Contrato Flexível Prioridade'!A1314,'Tela de entrada'!$S$15=""),1,2)))))))</f>
        <v>2</v>
      </c>
      <c r="F1314">
        <v>1</v>
      </c>
      <c r="G1314">
        <v>569</v>
      </c>
      <c r="H1314">
        <v>1</v>
      </c>
      <c r="I1314" s="1">
        <f>INDEX('Tela de entrada'!$C$20:$C$763,MATCH(G1314,'Tela de entrada'!$B$20:$B$763,0),1)</f>
        <v>49</v>
      </c>
      <c r="J1314">
        <v>0</v>
      </c>
      <c r="K1314">
        <f t="shared" si="130"/>
        <v>49</v>
      </c>
      <c r="L1314" s="1">
        <f>SUMIFS('Contrato Flexível Percentual'!$R$2:$R$745,'Contrato Flexível Percentual'!$C$2:$C$745,'Contrato Flexível Prioridade'!F1314,'Contrato Flexível Percentual'!$D$2:$D$745,'Contrato Flexível Prioridade'!G1314)+SUMIFS('Contrato Firme'!N$2:N$745,'Contrato Firme'!$C$2:$C$745,'Contrato Flexível Prioridade'!F1314,'Contrato Flexível Percentual'!$D$2:$D$745,'Contrato Flexível Prioridade'!G1314)+'Tela de entrada'!$O$13+'Tela de entrada'!$S$13</f>
        <v>24.799999999999997</v>
      </c>
      <c r="M1314" s="1">
        <f t="shared" si="131"/>
        <v>24.200000000000003</v>
      </c>
      <c r="N1314" s="1">
        <f>IF(D1314=1,'Tela de entrada'!$O$14-'Tela de entrada'!$O$13,'Tela de entrada'!$S$14-'Tela de entrada'!$S$13)</f>
        <v>10</v>
      </c>
      <c r="O1314" s="1">
        <f t="shared" si="132"/>
        <v>9.2000000000000028</v>
      </c>
      <c r="P1314" s="1">
        <f t="shared" si="133"/>
        <v>9.2000000000000028</v>
      </c>
      <c r="Q1314" s="1">
        <f>IF(D1314=1,'Tela de entrada'!$O$13+P1314,'Tela de entrada'!$S$13+P1314)</f>
        <v>9.2000000000000028</v>
      </c>
    </row>
    <row r="1315" spans="1:17" x14ac:dyDescent="0.25">
      <c r="A1315" t="str">
        <f t="shared" si="128"/>
        <v>Contrato 2</v>
      </c>
      <c r="B1315" t="str">
        <f t="shared" si="129"/>
        <v>Contrato 2570</v>
      </c>
      <c r="C1315">
        <v>1</v>
      </c>
      <c r="D1315">
        <v>2</v>
      </c>
      <c r="E1315">
        <f>IF(AND(A1315='Tela de entrada'!$R$12,'Tela de entrada'!$S$15=1),1,IF(AND(A1315='Tela de entrada'!$R$12,'Tela de entrada'!$S$15="",'Tela de entrada'!$O$15=2),1,IF(AND('Tela de entrada'!$R$12='Contrato Flexível Prioridade'!A1315,'Tela de entrada'!$S$15="",'Tela de entrada'!$O$15=""),2,IF(AND(A1315='Tela de entrada'!$N$12,'Tela de entrada'!$O$15=1),1,IF(AND('Tela de entrada'!$N$12='Contrato Flexível Prioridade'!A1315,'Tela de entrada'!$O$15=2),2,IF(AND('Tela de entrada'!$N$12='Contrato Flexível Prioridade'!A1315,'Tela de entrada'!$O$15="",'Tela de entrada'!$S$15&lt;&gt;1),1,IF(AND('Tela de entrada'!$N$12='Contrato Flexível Prioridade'!A1315,'Tela de entrada'!$S$15=""),1,2)))))))</f>
        <v>2</v>
      </c>
      <c r="F1315">
        <v>1</v>
      </c>
      <c r="G1315">
        <v>570</v>
      </c>
      <c r="H1315">
        <v>1</v>
      </c>
      <c r="I1315" s="1">
        <f>INDEX('Tela de entrada'!$C$20:$C$763,MATCH(G1315,'Tela de entrada'!$B$20:$B$763,0),1)</f>
        <v>6</v>
      </c>
      <c r="J1315">
        <v>0</v>
      </c>
      <c r="K1315">
        <f t="shared" si="130"/>
        <v>6</v>
      </c>
      <c r="L1315" s="1">
        <f>SUMIFS('Contrato Flexível Percentual'!$R$2:$R$745,'Contrato Flexível Percentual'!$C$2:$C$745,'Contrato Flexível Prioridade'!F1315,'Contrato Flexível Percentual'!$D$2:$D$745,'Contrato Flexível Prioridade'!G1315)+SUMIFS('Contrato Firme'!N$2:N$745,'Contrato Firme'!$C$2:$C$745,'Contrato Flexível Prioridade'!F1315,'Contrato Flexível Percentual'!$D$2:$D$745,'Contrato Flexível Prioridade'!G1315)+'Tela de entrada'!$O$13+'Tela de entrada'!$S$13</f>
        <v>4.9836603258165946</v>
      </c>
      <c r="M1315" s="1">
        <f t="shared" si="131"/>
        <v>1.0163396741834054</v>
      </c>
      <c r="N1315" s="1">
        <f>IF(D1315=1,'Tela de entrada'!$O$14-'Tela de entrada'!$O$13,'Tela de entrada'!$S$14-'Tela de entrada'!$S$13)</f>
        <v>10</v>
      </c>
      <c r="O1315" s="1">
        <f t="shared" si="132"/>
        <v>0</v>
      </c>
      <c r="P1315" s="1">
        <f t="shared" si="133"/>
        <v>0</v>
      </c>
      <c r="Q1315" s="1">
        <f>IF(D1315=1,'Tela de entrada'!$O$13+P1315,'Tela de entrada'!$S$13+P1315)</f>
        <v>0</v>
      </c>
    </row>
    <row r="1316" spans="1:17" x14ac:dyDescent="0.25">
      <c r="A1316" t="str">
        <f t="shared" si="128"/>
        <v>Contrato 2</v>
      </c>
      <c r="B1316" t="str">
        <f t="shared" si="129"/>
        <v>Contrato 2571</v>
      </c>
      <c r="C1316">
        <v>1</v>
      </c>
      <c r="D1316">
        <v>2</v>
      </c>
      <c r="E1316">
        <f>IF(AND(A1316='Tela de entrada'!$R$12,'Tela de entrada'!$S$15=1),1,IF(AND(A1316='Tela de entrada'!$R$12,'Tela de entrada'!$S$15="",'Tela de entrada'!$O$15=2),1,IF(AND('Tela de entrada'!$R$12='Contrato Flexível Prioridade'!A1316,'Tela de entrada'!$S$15="",'Tela de entrada'!$O$15=""),2,IF(AND(A1316='Tela de entrada'!$N$12,'Tela de entrada'!$O$15=1),1,IF(AND('Tela de entrada'!$N$12='Contrato Flexível Prioridade'!A1316,'Tela de entrada'!$O$15=2),2,IF(AND('Tela de entrada'!$N$12='Contrato Flexível Prioridade'!A1316,'Tela de entrada'!$O$15="",'Tela de entrada'!$S$15&lt;&gt;1),1,IF(AND('Tela de entrada'!$N$12='Contrato Flexível Prioridade'!A1316,'Tela de entrada'!$S$15=""),1,2)))))))</f>
        <v>2</v>
      </c>
      <c r="F1316">
        <v>1</v>
      </c>
      <c r="G1316">
        <v>571</v>
      </c>
      <c r="H1316">
        <v>1</v>
      </c>
      <c r="I1316" s="1">
        <f>INDEX('Tela de entrada'!$C$20:$C$763,MATCH(G1316,'Tela de entrada'!$B$20:$B$763,0),1)</f>
        <v>6</v>
      </c>
      <c r="J1316">
        <v>0</v>
      </c>
      <c r="K1316">
        <f t="shared" si="130"/>
        <v>6</v>
      </c>
      <c r="L1316" s="1">
        <f>SUMIFS('Contrato Flexível Percentual'!$R$2:$R$745,'Contrato Flexível Percentual'!$C$2:$C$745,'Contrato Flexível Prioridade'!F1316,'Contrato Flexível Percentual'!$D$2:$D$745,'Contrato Flexível Prioridade'!G1316)+SUMIFS('Contrato Firme'!N$2:N$745,'Contrato Firme'!$C$2:$C$745,'Contrato Flexível Prioridade'!F1316,'Contrato Flexível Percentual'!$D$2:$D$745,'Contrato Flexível Prioridade'!G1316)+'Tela de entrada'!$O$13+'Tela de entrada'!$S$13</f>
        <v>4.9836603258165946</v>
      </c>
      <c r="M1316" s="1">
        <f t="shared" si="131"/>
        <v>1.0163396741834054</v>
      </c>
      <c r="N1316" s="1">
        <f>IF(D1316=1,'Tela de entrada'!$O$14-'Tela de entrada'!$O$13,'Tela de entrada'!$S$14-'Tela de entrada'!$S$13)</f>
        <v>10</v>
      </c>
      <c r="O1316" s="1">
        <f t="shared" si="132"/>
        <v>0</v>
      </c>
      <c r="P1316" s="1">
        <f t="shared" si="133"/>
        <v>0</v>
      </c>
      <c r="Q1316" s="1">
        <f>IF(D1316=1,'Tela de entrada'!$O$13+P1316,'Tela de entrada'!$S$13+P1316)</f>
        <v>0</v>
      </c>
    </row>
    <row r="1317" spans="1:17" x14ac:dyDescent="0.25">
      <c r="A1317" t="str">
        <f t="shared" si="128"/>
        <v>Contrato 2</v>
      </c>
      <c r="B1317" t="str">
        <f t="shared" si="129"/>
        <v>Contrato 2572</v>
      </c>
      <c r="C1317">
        <v>1</v>
      </c>
      <c r="D1317">
        <v>2</v>
      </c>
      <c r="E1317">
        <f>IF(AND(A1317='Tela de entrada'!$R$12,'Tela de entrada'!$S$15=1),1,IF(AND(A1317='Tela de entrada'!$R$12,'Tela de entrada'!$S$15="",'Tela de entrada'!$O$15=2),1,IF(AND('Tela de entrada'!$R$12='Contrato Flexível Prioridade'!A1317,'Tela de entrada'!$S$15="",'Tela de entrada'!$O$15=""),2,IF(AND(A1317='Tela de entrada'!$N$12,'Tela de entrada'!$O$15=1),1,IF(AND('Tela de entrada'!$N$12='Contrato Flexível Prioridade'!A1317,'Tela de entrada'!$O$15=2),2,IF(AND('Tela de entrada'!$N$12='Contrato Flexível Prioridade'!A1317,'Tela de entrada'!$O$15="",'Tela de entrada'!$S$15&lt;&gt;1),1,IF(AND('Tela de entrada'!$N$12='Contrato Flexível Prioridade'!A1317,'Tela de entrada'!$S$15=""),1,2)))))))</f>
        <v>2</v>
      </c>
      <c r="F1317">
        <v>1</v>
      </c>
      <c r="G1317">
        <v>572</v>
      </c>
      <c r="H1317">
        <v>1</v>
      </c>
      <c r="I1317" s="1">
        <f>INDEX('Tela de entrada'!$C$20:$C$763,MATCH(G1317,'Tela de entrada'!$B$20:$B$763,0),1)</f>
        <v>32</v>
      </c>
      <c r="J1317">
        <v>0</v>
      </c>
      <c r="K1317">
        <f t="shared" si="130"/>
        <v>32</v>
      </c>
      <c r="L1317" s="1">
        <f>SUMIFS('Contrato Flexível Percentual'!$R$2:$R$745,'Contrato Flexível Percentual'!$C$2:$C$745,'Contrato Flexível Prioridade'!F1317,'Contrato Flexível Percentual'!$D$2:$D$745,'Contrato Flexível Prioridade'!G1317)+SUMIFS('Contrato Firme'!N$2:N$745,'Contrato Firme'!$C$2:$C$745,'Contrato Flexível Prioridade'!F1317,'Contrato Flexível Percentual'!$D$2:$D$745,'Contrato Flexível Prioridade'!G1317)+'Tela de entrada'!$O$13+'Tela de entrada'!$S$13</f>
        <v>18.50618436406068</v>
      </c>
      <c r="M1317" s="1">
        <f t="shared" si="131"/>
        <v>13.49381563593932</v>
      </c>
      <c r="N1317" s="1">
        <f>IF(D1317=1,'Tela de entrada'!$O$14-'Tela de entrada'!$O$13,'Tela de entrada'!$S$14-'Tela de entrada'!$S$13)</f>
        <v>10</v>
      </c>
      <c r="O1317" s="1">
        <f t="shared" si="132"/>
        <v>0</v>
      </c>
      <c r="P1317" s="1">
        <f t="shared" si="133"/>
        <v>0</v>
      </c>
      <c r="Q1317" s="1">
        <f>IF(D1317=1,'Tela de entrada'!$O$13+P1317,'Tela de entrada'!$S$13+P1317)</f>
        <v>0</v>
      </c>
    </row>
    <row r="1318" spans="1:17" x14ac:dyDescent="0.25">
      <c r="A1318" t="str">
        <f t="shared" si="128"/>
        <v>Contrato 2</v>
      </c>
      <c r="B1318" t="str">
        <f t="shared" si="129"/>
        <v>Contrato 2573</v>
      </c>
      <c r="C1318">
        <v>1</v>
      </c>
      <c r="D1318">
        <v>2</v>
      </c>
      <c r="E1318">
        <f>IF(AND(A1318='Tela de entrada'!$R$12,'Tela de entrada'!$S$15=1),1,IF(AND(A1318='Tela de entrada'!$R$12,'Tela de entrada'!$S$15="",'Tela de entrada'!$O$15=2),1,IF(AND('Tela de entrada'!$R$12='Contrato Flexível Prioridade'!A1318,'Tela de entrada'!$S$15="",'Tela de entrada'!$O$15=""),2,IF(AND(A1318='Tela de entrada'!$N$12,'Tela de entrada'!$O$15=1),1,IF(AND('Tela de entrada'!$N$12='Contrato Flexível Prioridade'!A1318,'Tela de entrada'!$O$15=2),2,IF(AND('Tela de entrada'!$N$12='Contrato Flexível Prioridade'!A1318,'Tela de entrada'!$O$15="",'Tela de entrada'!$S$15&lt;&gt;1),1,IF(AND('Tela de entrada'!$N$12='Contrato Flexível Prioridade'!A1318,'Tela de entrada'!$S$15=""),1,2)))))))</f>
        <v>2</v>
      </c>
      <c r="F1318">
        <v>1</v>
      </c>
      <c r="G1318">
        <v>573</v>
      </c>
      <c r="H1318">
        <v>1</v>
      </c>
      <c r="I1318" s="1">
        <f>INDEX('Tela de entrada'!$C$20:$C$763,MATCH(G1318,'Tela de entrada'!$B$20:$B$763,0),1)</f>
        <v>44</v>
      </c>
      <c r="J1318">
        <v>0</v>
      </c>
      <c r="K1318">
        <f t="shared" si="130"/>
        <v>44</v>
      </c>
      <c r="L1318" s="1">
        <f>SUMIFS('Contrato Flexível Percentual'!$R$2:$R$745,'Contrato Flexível Percentual'!$C$2:$C$745,'Contrato Flexível Prioridade'!F1318,'Contrato Flexível Percentual'!$D$2:$D$745,'Contrato Flexível Prioridade'!G1318)+SUMIFS('Contrato Firme'!N$2:N$745,'Contrato Firme'!$C$2:$C$745,'Contrato Flexível Prioridade'!F1318,'Contrato Flexível Percentual'!$D$2:$D$745,'Contrato Flexível Prioridade'!G1318)+'Tela de entrada'!$O$13+'Tela de entrada'!$S$13</f>
        <v>23.8</v>
      </c>
      <c r="M1318" s="1">
        <f t="shared" si="131"/>
        <v>20.2</v>
      </c>
      <c r="N1318" s="1">
        <f>IF(D1318=1,'Tela de entrada'!$O$14-'Tela de entrada'!$O$13,'Tela de entrada'!$S$14-'Tela de entrada'!$S$13)</f>
        <v>10</v>
      </c>
      <c r="O1318" s="1">
        <f t="shared" si="132"/>
        <v>5.1999999999999993</v>
      </c>
      <c r="P1318" s="1">
        <f t="shared" si="133"/>
        <v>5.1999999999999993</v>
      </c>
      <c r="Q1318" s="1">
        <f>IF(D1318=1,'Tela de entrada'!$O$13+P1318,'Tela de entrada'!$S$13+P1318)</f>
        <v>5.1999999999999993</v>
      </c>
    </row>
    <row r="1319" spans="1:17" x14ac:dyDescent="0.25">
      <c r="A1319" t="str">
        <f t="shared" si="128"/>
        <v>Contrato 2</v>
      </c>
      <c r="B1319" t="str">
        <f t="shared" si="129"/>
        <v>Contrato 2574</v>
      </c>
      <c r="C1319">
        <v>1</v>
      </c>
      <c r="D1319">
        <v>2</v>
      </c>
      <c r="E1319">
        <f>IF(AND(A1319='Tela de entrada'!$R$12,'Tela de entrada'!$S$15=1),1,IF(AND(A1319='Tela de entrada'!$R$12,'Tela de entrada'!$S$15="",'Tela de entrada'!$O$15=2),1,IF(AND('Tela de entrada'!$R$12='Contrato Flexível Prioridade'!A1319,'Tela de entrada'!$S$15="",'Tela de entrada'!$O$15=""),2,IF(AND(A1319='Tela de entrada'!$N$12,'Tela de entrada'!$O$15=1),1,IF(AND('Tela de entrada'!$N$12='Contrato Flexível Prioridade'!A1319,'Tela de entrada'!$O$15=2),2,IF(AND('Tela de entrada'!$N$12='Contrato Flexível Prioridade'!A1319,'Tela de entrada'!$O$15="",'Tela de entrada'!$S$15&lt;&gt;1),1,IF(AND('Tela de entrada'!$N$12='Contrato Flexível Prioridade'!A1319,'Tela de entrada'!$S$15=""),1,2)))))))</f>
        <v>2</v>
      </c>
      <c r="F1319">
        <v>1</v>
      </c>
      <c r="G1319">
        <v>574</v>
      </c>
      <c r="H1319">
        <v>1</v>
      </c>
      <c r="I1319" s="1">
        <f>INDEX('Tela de entrada'!$C$20:$C$763,MATCH(G1319,'Tela de entrada'!$B$20:$B$763,0),1)</f>
        <v>43</v>
      </c>
      <c r="J1319">
        <v>0</v>
      </c>
      <c r="K1319">
        <f t="shared" si="130"/>
        <v>43</v>
      </c>
      <c r="L1319" s="1">
        <f>SUMIFS('Contrato Flexível Percentual'!$R$2:$R$745,'Contrato Flexível Percentual'!$C$2:$C$745,'Contrato Flexível Prioridade'!F1319,'Contrato Flexível Percentual'!$D$2:$D$745,'Contrato Flexível Prioridade'!G1319)+SUMIFS('Contrato Firme'!N$2:N$745,'Contrato Firme'!$C$2:$C$745,'Contrato Flexível Prioridade'!F1319,'Contrato Flexível Percentual'!$D$2:$D$745,'Contrato Flexível Prioridade'!G1319)+'Tela de entrada'!$O$13+'Tela de entrada'!$S$13</f>
        <v>23.6</v>
      </c>
      <c r="M1319" s="1">
        <f t="shared" si="131"/>
        <v>19.399999999999999</v>
      </c>
      <c r="N1319" s="1">
        <f>IF(D1319=1,'Tela de entrada'!$O$14-'Tela de entrada'!$O$13,'Tela de entrada'!$S$14-'Tela de entrada'!$S$13)</f>
        <v>10</v>
      </c>
      <c r="O1319" s="1">
        <f t="shared" si="132"/>
        <v>4.3999999999999986</v>
      </c>
      <c r="P1319" s="1">
        <f t="shared" si="133"/>
        <v>4.3999999999999986</v>
      </c>
      <c r="Q1319" s="1">
        <f>IF(D1319=1,'Tela de entrada'!$O$13+P1319,'Tela de entrada'!$S$13+P1319)</f>
        <v>4.3999999999999986</v>
      </c>
    </row>
    <row r="1320" spans="1:17" x14ac:dyDescent="0.25">
      <c r="A1320" t="str">
        <f t="shared" si="128"/>
        <v>Contrato 2</v>
      </c>
      <c r="B1320" t="str">
        <f t="shared" si="129"/>
        <v>Contrato 2575</v>
      </c>
      <c r="C1320">
        <v>1</v>
      </c>
      <c r="D1320">
        <v>2</v>
      </c>
      <c r="E1320">
        <f>IF(AND(A1320='Tela de entrada'!$R$12,'Tela de entrada'!$S$15=1),1,IF(AND(A1320='Tela de entrada'!$R$12,'Tela de entrada'!$S$15="",'Tela de entrada'!$O$15=2),1,IF(AND('Tela de entrada'!$R$12='Contrato Flexível Prioridade'!A1320,'Tela de entrada'!$S$15="",'Tela de entrada'!$O$15=""),2,IF(AND(A1320='Tela de entrada'!$N$12,'Tela de entrada'!$O$15=1),1,IF(AND('Tela de entrada'!$N$12='Contrato Flexível Prioridade'!A1320,'Tela de entrada'!$O$15=2),2,IF(AND('Tela de entrada'!$N$12='Contrato Flexível Prioridade'!A1320,'Tela de entrada'!$O$15="",'Tela de entrada'!$S$15&lt;&gt;1),1,IF(AND('Tela de entrada'!$N$12='Contrato Flexível Prioridade'!A1320,'Tela de entrada'!$S$15=""),1,2)))))))</f>
        <v>2</v>
      </c>
      <c r="F1320">
        <v>1</v>
      </c>
      <c r="G1320">
        <v>575</v>
      </c>
      <c r="H1320">
        <v>1</v>
      </c>
      <c r="I1320" s="1">
        <f>INDEX('Tela de entrada'!$C$20:$C$763,MATCH(G1320,'Tela de entrada'!$B$20:$B$763,0),1)</f>
        <v>23</v>
      </c>
      <c r="J1320">
        <v>0</v>
      </c>
      <c r="K1320">
        <f t="shared" si="130"/>
        <v>23</v>
      </c>
      <c r="L1320" s="1">
        <f>SUMIFS('Contrato Flexível Percentual'!$R$2:$R$745,'Contrato Flexível Percentual'!$C$2:$C$745,'Contrato Flexível Prioridade'!F1320,'Contrato Flexível Percentual'!$D$2:$D$745,'Contrato Flexível Prioridade'!G1320)+SUMIFS('Contrato Firme'!N$2:N$745,'Contrato Firme'!$C$2:$C$745,'Contrato Flexível Prioridade'!F1320,'Contrato Flexível Percentual'!$D$2:$D$745,'Contrato Flexível Prioridade'!G1320)+'Tela de entrada'!$O$13+'Tela de entrada'!$S$13</f>
        <v>13.576825594963511</v>
      </c>
      <c r="M1320" s="1">
        <f t="shared" si="131"/>
        <v>9.4231744050364892</v>
      </c>
      <c r="N1320" s="1">
        <f>IF(D1320=1,'Tela de entrada'!$O$14-'Tela de entrada'!$O$13,'Tela de entrada'!$S$14-'Tela de entrada'!$S$13)</f>
        <v>10</v>
      </c>
      <c r="O1320" s="1">
        <f t="shared" si="132"/>
        <v>0</v>
      </c>
      <c r="P1320" s="1">
        <f t="shared" si="133"/>
        <v>0</v>
      </c>
      <c r="Q1320" s="1">
        <f>IF(D1320=1,'Tela de entrada'!$O$13+P1320,'Tela de entrada'!$S$13+P1320)</f>
        <v>0</v>
      </c>
    </row>
    <row r="1321" spans="1:17" x14ac:dyDescent="0.25">
      <c r="A1321" t="str">
        <f t="shared" si="128"/>
        <v>Contrato 2</v>
      </c>
      <c r="B1321" t="str">
        <f t="shared" si="129"/>
        <v>Contrato 2576</v>
      </c>
      <c r="C1321">
        <v>1</v>
      </c>
      <c r="D1321">
        <v>2</v>
      </c>
      <c r="E1321">
        <f>IF(AND(A1321='Tela de entrada'!$R$12,'Tela de entrada'!$S$15=1),1,IF(AND(A1321='Tela de entrada'!$R$12,'Tela de entrada'!$S$15="",'Tela de entrada'!$O$15=2),1,IF(AND('Tela de entrada'!$R$12='Contrato Flexível Prioridade'!A1321,'Tela de entrada'!$S$15="",'Tela de entrada'!$O$15=""),2,IF(AND(A1321='Tela de entrada'!$N$12,'Tela de entrada'!$O$15=1),1,IF(AND('Tela de entrada'!$N$12='Contrato Flexível Prioridade'!A1321,'Tela de entrada'!$O$15=2),2,IF(AND('Tela de entrada'!$N$12='Contrato Flexível Prioridade'!A1321,'Tela de entrada'!$O$15="",'Tela de entrada'!$S$15&lt;&gt;1),1,IF(AND('Tela de entrada'!$N$12='Contrato Flexível Prioridade'!A1321,'Tela de entrada'!$S$15=""),1,2)))))))</f>
        <v>2</v>
      </c>
      <c r="F1321">
        <v>1</v>
      </c>
      <c r="G1321">
        <v>576</v>
      </c>
      <c r="H1321">
        <v>1</v>
      </c>
      <c r="I1321" s="1">
        <f>INDEX('Tela de entrada'!$C$20:$C$763,MATCH(G1321,'Tela de entrada'!$B$20:$B$763,0),1)</f>
        <v>5</v>
      </c>
      <c r="J1321">
        <v>0</v>
      </c>
      <c r="K1321">
        <f t="shared" si="130"/>
        <v>5</v>
      </c>
      <c r="L1321" s="1">
        <f>SUMIFS('Contrato Flexível Percentual'!$R$2:$R$745,'Contrato Flexível Percentual'!$C$2:$C$745,'Contrato Flexível Prioridade'!F1321,'Contrato Flexível Percentual'!$D$2:$D$745,'Contrato Flexível Prioridade'!G1321)+SUMIFS('Contrato Firme'!N$2:N$745,'Contrato Firme'!$C$2:$C$745,'Contrato Flexível Prioridade'!F1321,'Contrato Flexível Percentual'!$D$2:$D$745,'Contrato Flexível Prioridade'!G1321)+'Tela de entrada'!$O$13+'Tela de entrada'!$S$13</f>
        <v>4.7836603258165944</v>
      </c>
      <c r="M1321" s="1">
        <f t="shared" si="131"/>
        <v>0.21633967418340561</v>
      </c>
      <c r="N1321" s="1">
        <f>IF(D1321=1,'Tela de entrada'!$O$14-'Tela de entrada'!$O$13,'Tela de entrada'!$S$14-'Tela de entrada'!$S$13)</f>
        <v>10</v>
      </c>
      <c r="O1321" s="1">
        <f t="shared" si="132"/>
        <v>0</v>
      </c>
      <c r="P1321" s="1">
        <f t="shared" si="133"/>
        <v>0</v>
      </c>
      <c r="Q1321" s="1">
        <f>IF(D1321=1,'Tela de entrada'!$O$13+P1321,'Tela de entrada'!$S$13+P1321)</f>
        <v>0</v>
      </c>
    </row>
    <row r="1322" spans="1:17" x14ac:dyDescent="0.25">
      <c r="A1322" t="str">
        <f t="shared" si="128"/>
        <v>Contrato 2</v>
      </c>
      <c r="B1322" t="str">
        <f t="shared" si="129"/>
        <v>Contrato 2577</v>
      </c>
      <c r="C1322">
        <v>1</v>
      </c>
      <c r="D1322">
        <v>2</v>
      </c>
      <c r="E1322">
        <f>IF(AND(A1322='Tela de entrada'!$R$12,'Tela de entrada'!$S$15=1),1,IF(AND(A1322='Tela de entrada'!$R$12,'Tela de entrada'!$S$15="",'Tela de entrada'!$O$15=2),1,IF(AND('Tela de entrada'!$R$12='Contrato Flexível Prioridade'!A1322,'Tela de entrada'!$S$15="",'Tela de entrada'!$O$15=""),2,IF(AND(A1322='Tela de entrada'!$N$12,'Tela de entrada'!$O$15=1),1,IF(AND('Tela de entrada'!$N$12='Contrato Flexível Prioridade'!A1322,'Tela de entrada'!$O$15=2),2,IF(AND('Tela de entrada'!$N$12='Contrato Flexível Prioridade'!A1322,'Tela de entrada'!$O$15="",'Tela de entrada'!$S$15&lt;&gt;1),1,IF(AND('Tela de entrada'!$N$12='Contrato Flexível Prioridade'!A1322,'Tela de entrada'!$S$15=""),1,2)))))))</f>
        <v>2</v>
      </c>
      <c r="F1322">
        <v>1</v>
      </c>
      <c r="G1322">
        <v>577</v>
      </c>
      <c r="H1322">
        <v>1</v>
      </c>
      <c r="I1322" s="1">
        <f>INDEX('Tela de entrada'!$C$20:$C$763,MATCH(G1322,'Tela de entrada'!$B$20:$B$763,0),1)</f>
        <v>25</v>
      </c>
      <c r="J1322">
        <v>0</v>
      </c>
      <c r="K1322">
        <f t="shared" si="130"/>
        <v>25</v>
      </c>
      <c r="L1322" s="1">
        <f>SUMIFS('Contrato Flexível Percentual'!$R$2:$R$745,'Contrato Flexível Percentual'!$C$2:$C$745,'Contrato Flexível Prioridade'!F1322,'Contrato Flexível Percentual'!$D$2:$D$745,'Contrato Flexível Prioridade'!G1322)+SUMIFS('Contrato Firme'!N$2:N$745,'Contrato Firme'!$C$2:$C$745,'Contrato Flexível Prioridade'!F1322,'Contrato Flexível Percentual'!$D$2:$D$745,'Contrato Flexível Prioridade'!G1322)+'Tela de entrada'!$O$13+'Tela de entrada'!$S$13</f>
        <v>14.672238654762884</v>
      </c>
      <c r="M1322" s="1">
        <f t="shared" si="131"/>
        <v>10.327761345237116</v>
      </c>
      <c r="N1322" s="1">
        <f>IF(D1322=1,'Tela de entrada'!$O$14-'Tela de entrada'!$O$13,'Tela de entrada'!$S$14-'Tela de entrada'!$S$13)</f>
        <v>10</v>
      </c>
      <c r="O1322" s="1">
        <f t="shared" si="132"/>
        <v>0</v>
      </c>
      <c r="P1322" s="1">
        <f t="shared" si="133"/>
        <v>0</v>
      </c>
      <c r="Q1322" s="1">
        <f>IF(D1322=1,'Tela de entrada'!$O$13+P1322,'Tela de entrada'!$S$13+P1322)</f>
        <v>0</v>
      </c>
    </row>
    <row r="1323" spans="1:17" x14ac:dyDescent="0.25">
      <c r="A1323" t="str">
        <f t="shared" si="128"/>
        <v>Contrato 2</v>
      </c>
      <c r="B1323" t="str">
        <f t="shared" si="129"/>
        <v>Contrato 2578</v>
      </c>
      <c r="C1323">
        <v>1</v>
      </c>
      <c r="D1323">
        <v>2</v>
      </c>
      <c r="E1323">
        <f>IF(AND(A1323='Tela de entrada'!$R$12,'Tela de entrada'!$S$15=1),1,IF(AND(A1323='Tela de entrada'!$R$12,'Tela de entrada'!$S$15="",'Tela de entrada'!$O$15=2),1,IF(AND('Tela de entrada'!$R$12='Contrato Flexível Prioridade'!A1323,'Tela de entrada'!$S$15="",'Tela de entrada'!$O$15=""),2,IF(AND(A1323='Tela de entrada'!$N$12,'Tela de entrada'!$O$15=1),1,IF(AND('Tela de entrada'!$N$12='Contrato Flexível Prioridade'!A1323,'Tela de entrada'!$O$15=2),2,IF(AND('Tela de entrada'!$N$12='Contrato Flexível Prioridade'!A1323,'Tela de entrada'!$O$15="",'Tela de entrada'!$S$15&lt;&gt;1),1,IF(AND('Tela de entrada'!$N$12='Contrato Flexível Prioridade'!A1323,'Tela de entrada'!$S$15=""),1,2)))))))</f>
        <v>2</v>
      </c>
      <c r="F1323">
        <v>1</v>
      </c>
      <c r="G1323">
        <v>578</v>
      </c>
      <c r="H1323">
        <v>1</v>
      </c>
      <c r="I1323" s="1">
        <f>INDEX('Tela de entrada'!$C$20:$C$763,MATCH(G1323,'Tela de entrada'!$B$20:$B$763,0),1)</f>
        <v>11</v>
      </c>
      <c r="J1323">
        <v>0</v>
      </c>
      <c r="K1323">
        <f t="shared" si="130"/>
        <v>11</v>
      </c>
      <c r="L1323" s="1">
        <f>SUMIFS('Contrato Flexível Percentual'!$R$2:$R$745,'Contrato Flexível Percentual'!$C$2:$C$745,'Contrato Flexível Prioridade'!F1323,'Contrato Flexível Percentual'!$D$2:$D$745,'Contrato Flexível Prioridade'!G1323)+SUMIFS('Contrato Firme'!N$2:N$745,'Contrato Firme'!$C$2:$C$745,'Contrato Flexível Prioridade'!F1323,'Contrato Flexível Percentual'!$D$2:$D$745,'Contrato Flexível Prioridade'!G1323)+'Tela de entrada'!$O$13+'Tela de entrada'!$S$13</f>
        <v>7.0043472361672849</v>
      </c>
      <c r="M1323" s="1">
        <f t="shared" si="131"/>
        <v>3.9956527638327151</v>
      </c>
      <c r="N1323" s="1">
        <f>IF(D1323=1,'Tela de entrada'!$O$14-'Tela de entrada'!$O$13,'Tela de entrada'!$S$14-'Tela de entrada'!$S$13)</f>
        <v>10</v>
      </c>
      <c r="O1323" s="1">
        <f t="shared" si="132"/>
        <v>0</v>
      </c>
      <c r="P1323" s="1">
        <f t="shared" si="133"/>
        <v>0</v>
      </c>
      <c r="Q1323" s="1">
        <f>IF(D1323=1,'Tela de entrada'!$O$13+P1323,'Tela de entrada'!$S$13+P1323)</f>
        <v>0</v>
      </c>
    </row>
    <row r="1324" spans="1:17" x14ac:dyDescent="0.25">
      <c r="A1324" t="str">
        <f t="shared" si="128"/>
        <v>Contrato 2</v>
      </c>
      <c r="B1324" t="str">
        <f t="shared" si="129"/>
        <v>Contrato 2579</v>
      </c>
      <c r="C1324">
        <v>1</v>
      </c>
      <c r="D1324">
        <v>2</v>
      </c>
      <c r="E1324">
        <f>IF(AND(A1324='Tela de entrada'!$R$12,'Tela de entrada'!$S$15=1),1,IF(AND(A1324='Tela de entrada'!$R$12,'Tela de entrada'!$S$15="",'Tela de entrada'!$O$15=2),1,IF(AND('Tela de entrada'!$R$12='Contrato Flexível Prioridade'!A1324,'Tela de entrada'!$S$15="",'Tela de entrada'!$O$15=""),2,IF(AND(A1324='Tela de entrada'!$N$12,'Tela de entrada'!$O$15=1),1,IF(AND('Tela de entrada'!$N$12='Contrato Flexível Prioridade'!A1324,'Tela de entrada'!$O$15=2),2,IF(AND('Tela de entrada'!$N$12='Contrato Flexível Prioridade'!A1324,'Tela de entrada'!$O$15="",'Tela de entrada'!$S$15&lt;&gt;1),1,IF(AND('Tela de entrada'!$N$12='Contrato Flexível Prioridade'!A1324,'Tela de entrada'!$S$15=""),1,2)))))))</f>
        <v>2</v>
      </c>
      <c r="F1324">
        <v>1</v>
      </c>
      <c r="G1324">
        <v>579</v>
      </c>
      <c r="H1324">
        <v>1</v>
      </c>
      <c r="I1324" s="1">
        <f>INDEX('Tela de entrada'!$C$20:$C$763,MATCH(G1324,'Tela de entrada'!$B$20:$B$763,0),1)</f>
        <v>28</v>
      </c>
      <c r="J1324">
        <v>0</v>
      </c>
      <c r="K1324">
        <f t="shared" si="130"/>
        <v>28</v>
      </c>
      <c r="L1324" s="1">
        <f>SUMIFS('Contrato Flexível Percentual'!$R$2:$R$745,'Contrato Flexível Percentual'!$C$2:$C$745,'Contrato Flexível Prioridade'!F1324,'Contrato Flexível Percentual'!$D$2:$D$745,'Contrato Flexível Prioridade'!G1324)+SUMIFS('Contrato Firme'!N$2:N$745,'Contrato Firme'!$C$2:$C$745,'Contrato Flexível Prioridade'!F1324,'Contrato Flexível Percentual'!$D$2:$D$745,'Contrato Flexível Prioridade'!G1324)+'Tela de entrada'!$O$13+'Tela de entrada'!$S$13</f>
        <v>16.31535824446194</v>
      </c>
      <c r="M1324" s="1">
        <f t="shared" si="131"/>
        <v>11.68464175553806</v>
      </c>
      <c r="N1324" s="1">
        <f>IF(D1324=1,'Tela de entrada'!$O$14-'Tela de entrada'!$O$13,'Tela de entrada'!$S$14-'Tela de entrada'!$S$13)</f>
        <v>10</v>
      </c>
      <c r="O1324" s="1">
        <f t="shared" si="132"/>
        <v>0</v>
      </c>
      <c r="P1324" s="1">
        <f t="shared" si="133"/>
        <v>0</v>
      </c>
      <c r="Q1324" s="1">
        <f>IF(D1324=1,'Tela de entrada'!$O$13+P1324,'Tela de entrada'!$S$13+P1324)</f>
        <v>0</v>
      </c>
    </row>
    <row r="1325" spans="1:17" x14ac:dyDescent="0.25">
      <c r="A1325" t="str">
        <f t="shared" si="128"/>
        <v>Contrato 2</v>
      </c>
      <c r="B1325" t="str">
        <f t="shared" si="129"/>
        <v>Contrato 2580</v>
      </c>
      <c r="C1325">
        <v>1</v>
      </c>
      <c r="D1325">
        <v>2</v>
      </c>
      <c r="E1325">
        <f>IF(AND(A1325='Tela de entrada'!$R$12,'Tela de entrada'!$S$15=1),1,IF(AND(A1325='Tela de entrada'!$R$12,'Tela de entrada'!$S$15="",'Tela de entrada'!$O$15=2),1,IF(AND('Tela de entrada'!$R$12='Contrato Flexível Prioridade'!A1325,'Tela de entrada'!$S$15="",'Tela de entrada'!$O$15=""),2,IF(AND(A1325='Tela de entrada'!$N$12,'Tela de entrada'!$O$15=1),1,IF(AND('Tela de entrada'!$N$12='Contrato Flexível Prioridade'!A1325,'Tela de entrada'!$O$15=2),2,IF(AND('Tela de entrada'!$N$12='Contrato Flexível Prioridade'!A1325,'Tela de entrada'!$O$15="",'Tela de entrada'!$S$15&lt;&gt;1),1,IF(AND('Tela de entrada'!$N$12='Contrato Flexível Prioridade'!A1325,'Tela de entrada'!$S$15=""),1,2)))))))</f>
        <v>2</v>
      </c>
      <c r="F1325">
        <v>1</v>
      </c>
      <c r="G1325">
        <v>580</v>
      </c>
      <c r="H1325">
        <v>1</v>
      </c>
      <c r="I1325" s="1">
        <f>INDEX('Tela de entrada'!$C$20:$C$763,MATCH(G1325,'Tela de entrada'!$B$20:$B$763,0),1)</f>
        <v>24</v>
      </c>
      <c r="J1325">
        <v>0</v>
      </c>
      <c r="K1325">
        <f t="shared" si="130"/>
        <v>24</v>
      </c>
      <c r="L1325" s="1">
        <f>SUMIFS('Contrato Flexível Percentual'!$R$2:$R$745,'Contrato Flexível Percentual'!$C$2:$C$745,'Contrato Flexível Prioridade'!F1325,'Contrato Flexível Percentual'!$D$2:$D$745,'Contrato Flexível Prioridade'!G1325)+SUMIFS('Contrato Firme'!N$2:N$745,'Contrato Firme'!$C$2:$C$745,'Contrato Flexível Prioridade'!F1325,'Contrato Flexível Percentual'!$D$2:$D$745,'Contrato Flexível Prioridade'!G1325)+'Tela de entrada'!$O$13+'Tela de entrada'!$S$13</f>
        <v>14.124532124863197</v>
      </c>
      <c r="M1325" s="1">
        <f t="shared" si="131"/>
        <v>9.8754678751368026</v>
      </c>
      <c r="N1325" s="1">
        <f>IF(D1325=1,'Tela de entrada'!$O$14-'Tela de entrada'!$O$13,'Tela de entrada'!$S$14-'Tela de entrada'!$S$13)</f>
        <v>10</v>
      </c>
      <c r="O1325" s="1">
        <f t="shared" si="132"/>
        <v>0</v>
      </c>
      <c r="P1325" s="1">
        <f t="shared" si="133"/>
        <v>0</v>
      </c>
      <c r="Q1325" s="1">
        <f>IF(D1325=1,'Tela de entrada'!$O$13+P1325,'Tela de entrada'!$S$13+P1325)</f>
        <v>0</v>
      </c>
    </row>
    <row r="1326" spans="1:17" x14ac:dyDescent="0.25">
      <c r="A1326" t="str">
        <f t="shared" si="128"/>
        <v>Contrato 2</v>
      </c>
      <c r="B1326" t="str">
        <f t="shared" si="129"/>
        <v>Contrato 2581</v>
      </c>
      <c r="C1326">
        <v>1</v>
      </c>
      <c r="D1326">
        <v>2</v>
      </c>
      <c r="E1326">
        <f>IF(AND(A1326='Tela de entrada'!$R$12,'Tela de entrada'!$S$15=1),1,IF(AND(A1326='Tela de entrada'!$R$12,'Tela de entrada'!$S$15="",'Tela de entrada'!$O$15=2),1,IF(AND('Tela de entrada'!$R$12='Contrato Flexível Prioridade'!A1326,'Tela de entrada'!$S$15="",'Tela de entrada'!$O$15=""),2,IF(AND(A1326='Tela de entrada'!$N$12,'Tela de entrada'!$O$15=1),1,IF(AND('Tela de entrada'!$N$12='Contrato Flexível Prioridade'!A1326,'Tela de entrada'!$O$15=2),2,IF(AND('Tela de entrada'!$N$12='Contrato Flexível Prioridade'!A1326,'Tela de entrada'!$O$15="",'Tela de entrada'!$S$15&lt;&gt;1),1,IF(AND('Tela de entrada'!$N$12='Contrato Flexível Prioridade'!A1326,'Tela de entrada'!$S$15=""),1,2)))))))</f>
        <v>2</v>
      </c>
      <c r="F1326">
        <v>1</v>
      </c>
      <c r="G1326">
        <v>581</v>
      </c>
      <c r="H1326">
        <v>1</v>
      </c>
      <c r="I1326" s="1">
        <f>INDEX('Tela de entrada'!$C$20:$C$763,MATCH(G1326,'Tela de entrada'!$B$20:$B$763,0),1)</f>
        <v>47</v>
      </c>
      <c r="J1326">
        <v>0</v>
      </c>
      <c r="K1326">
        <f t="shared" si="130"/>
        <v>47</v>
      </c>
      <c r="L1326" s="1">
        <f>SUMIFS('Contrato Flexível Percentual'!$R$2:$R$745,'Contrato Flexível Percentual'!$C$2:$C$745,'Contrato Flexível Prioridade'!F1326,'Contrato Flexível Percentual'!$D$2:$D$745,'Contrato Flexível Prioridade'!G1326)+SUMIFS('Contrato Firme'!N$2:N$745,'Contrato Firme'!$C$2:$C$745,'Contrato Flexível Prioridade'!F1326,'Contrato Flexível Percentual'!$D$2:$D$745,'Contrato Flexível Prioridade'!G1326)+'Tela de entrada'!$O$13+'Tela de entrada'!$S$13</f>
        <v>24.4</v>
      </c>
      <c r="M1326" s="1">
        <f t="shared" si="131"/>
        <v>22.6</v>
      </c>
      <c r="N1326" s="1">
        <f>IF(D1326=1,'Tela de entrada'!$O$14-'Tela de entrada'!$O$13,'Tela de entrada'!$S$14-'Tela de entrada'!$S$13)</f>
        <v>10</v>
      </c>
      <c r="O1326" s="1">
        <f t="shared" si="132"/>
        <v>7.6000000000000014</v>
      </c>
      <c r="P1326" s="1">
        <f t="shared" si="133"/>
        <v>7.6000000000000014</v>
      </c>
      <c r="Q1326" s="1">
        <f>IF(D1326=1,'Tela de entrada'!$O$13+P1326,'Tela de entrada'!$S$13+P1326)</f>
        <v>7.6000000000000014</v>
      </c>
    </row>
    <row r="1327" spans="1:17" x14ac:dyDescent="0.25">
      <c r="A1327" t="str">
        <f t="shared" si="128"/>
        <v>Contrato 2</v>
      </c>
      <c r="B1327" t="str">
        <f t="shared" si="129"/>
        <v>Contrato 2582</v>
      </c>
      <c r="C1327">
        <v>1</v>
      </c>
      <c r="D1327">
        <v>2</v>
      </c>
      <c r="E1327">
        <f>IF(AND(A1327='Tela de entrada'!$R$12,'Tela de entrada'!$S$15=1),1,IF(AND(A1327='Tela de entrada'!$R$12,'Tela de entrada'!$S$15="",'Tela de entrada'!$O$15=2),1,IF(AND('Tela de entrada'!$R$12='Contrato Flexível Prioridade'!A1327,'Tela de entrada'!$S$15="",'Tela de entrada'!$O$15=""),2,IF(AND(A1327='Tela de entrada'!$N$12,'Tela de entrada'!$O$15=1),1,IF(AND('Tela de entrada'!$N$12='Contrato Flexível Prioridade'!A1327,'Tela de entrada'!$O$15=2),2,IF(AND('Tela de entrada'!$N$12='Contrato Flexível Prioridade'!A1327,'Tela de entrada'!$O$15="",'Tela de entrada'!$S$15&lt;&gt;1),1,IF(AND('Tela de entrada'!$N$12='Contrato Flexível Prioridade'!A1327,'Tela de entrada'!$S$15=""),1,2)))))))</f>
        <v>2</v>
      </c>
      <c r="F1327">
        <v>1</v>
      </c>
      <c r="G1327">
        <v>582</v>
      </c>
      <c r="H1327">
        <v>1</v>
      </c>
      <c r="I1327" s="1">
        <f>INDEX('Tela de entrada'!$C$20:$C$763,MATCH(G1327,'Tela de entrada'!$B$20:$B$763,0),1)</f>
        <v>9</v>
      </c>
      <c r="J1327">
        <v>0</v>
      </c>
      <c r="K1327">
        <f t="shared" si="130"/>
        <v>9</v>
      </c>
      <c r="L1327" s="1">
        <f>SUMIFS('Contrato Flexível Percentual'!$R$2:$R$745,'Contrato Flexível Percentual'!$C$2:$C$745,'Contrato Flexível Prioridade'!F1327,'Contrato Flexível Percentual'!$D$2:$D$745,'Contrato Flexível Prioridade'!G1327)+SUMIFS('Contrato Firme'!N$2:N$745,'Contrato Firme'!$C$2:$C$745,'Contrato Flexível Prioridade'!F1327,'Contrato Flexível Percentual'!$D$2:$D$745,'Contrato Flexível Prioridade'!G1327)+'Tela de entrada'!$O$13+'Tela de entrada'!$S$13</f>
        <v>5.9089341763679135</v>
      </c>
      <c r="M1327" s="1">
        <f t="shared" si="131"/>
        <v>3.0910658236320865</v>
      </c>
      <c r="N1327" s="1">
        <f>IF(D1327=1,'Tela de entrada'!$O$14-'Tela de entrada'!$O$13,'Tela de entrada'!$S$14-'Tela de entrada'!$S$13)</f>
        <v>10</v>
      </c>
      <c r="O1327" s="1">
        <f t="shared" si="132"/>
        <v>0</v>
      </c>
      <c r="P1327" s="1">
        <f t="shared" si="133"/>
        <v>0</v>
      </c>
      <c r="Q1327" s="1">
        <f>IF(D1327=1,'Tela de entrada'!$O$13+P1327,'Tela de entrada'!$S$13+P1327)</f>
        <v>0</v>
      </c>
    </row>
    <row r="1328" spans="1:17" x14ac:dyDescent="0.25">
      <c r="A1328" t="str">
        <f t="shared" si="128"/>
        <v>Contrato 2</v>
      </c>
      <c r="B1328" t="str">
        <f t="shared" si="129"/>
        <v>Contrato 2583</v>
      </c>
      <c r="C1328">
        <v>1</v>
      </c>
      <c r="D1328">
        <v>2</v>
      </c>
      <c r="E1328">
        <f>IF(AND(A1328='Tela de entrada'!$R$12,'Tela de entrada'!$S$15=1),1,IF(AND(A1328='Tela de entrada'!$R$12,'Tela de entrada'!$S$15="",'Tela de entrada'!$O$15=2),1,IF(AND('Tela de entrada'!$R$12='Contrato Flexível Prioridade'!A1328,'Tela de entrada'!$S$15="",'Tela de entrada'!$O$15=""),2,IF(AND(A1328='Tela de entrada'!$N$12,'Tela de entrada'!$O$15=1),1,IF(AND('Tela de entrada'!$N$12='Contrato Flexível Prioridade'!A1328,'Tela de entrada'!$O$15=2),2,IF(AND('Tela de entrada'!$N$12='Contrato Flexível Prioridade'!A1328,'Tela de entrada'!$O$15="",'Tela de entrada'!$S$15&lt;&gt;1),1,IF(AND('Tela de entrada'!$N$12='Contrato Flexível Prioridade'!A1328,'Tela de entrada'!$S$15=""),1,2)))))))</f>
        <v>2</v>
      </c>
      <c r="F1328">
        <v>1</v>
      </c>
      <c r="G1328">
        <v>583</v>
      </c>
      <c r="H1328">
        <v>1</v>
      </c>
      <c r="I1328" s="1">
        <f>INDEX('Tela de entrada'!$C$20:$C$763,MATCH(G1328,'Tela de entrada'!$B$20:$B$763,0),1)</f>
        <v>20</v>
      </c>
      <c r="J1328">
        <v>0</v>
      </c>
      <c r="K1328">
        <f t="shared" si="130"/>
        <v>20</v>
      </c>
      <c r="L1328" s="1">
        <f>SUMIFS('Contrato Flexível Percentual'!$R$2:$R$745,'Contrato Flexível Percentual'!$C$2:$C$745,'Contrato Flexível Prioridade'!F1328,'Contrato Flexível Percentual'!$D$2:$D$745,'Contrato Flexível Prioridade'!G1328)+SUMIFS('Contrato Firme'!N$2:N$745,'Contrato Firme'!$C$2:$C$745,'Contrato Flexível Prioridade'!F1328,'Contrato Flexível Percentual'!$D$2:$D$745,'Contrato Flexível Prioridade'!G1328)+'Tela de entrada'!$O$13+'Tela de entrada'!$S$13</f>
        <v>11.933706005264455</v>
      </c>
      <c r="M1328" s="1">
        <f t="shared" si="131"/>
        <v>8.0662939947355454</v>
      </c>
      <c r="N1328" s="1">
        <f>IF(D1328=1,'Tela de entrada'!$O$14-'Tela de entrada'!$O$13,'Tela de entrada'!$S$14-'Tela de entrada'!$S$13)</f>
        <v>10</v>
      </c>
      <c r="O1328" s="1">
        <f t="shared" si="132"/>
        <v>0</v>
      </c>
      <c r="P1328" s="1">
        <f t="shared" si="133"/>
        <v>0</v>
      </c>
      <c r="Q1328" s="1">
        <f>IF(D1328=1,'Tela de entrada'!$O$13+P1328,'Tela de entrada'!$S$13+P1328)</f>
        <v>0</v>
      </c>
    </row>
    <row r="1329" spans="1:17" x14ac:dyDescent="0.25">
      <c r="A1329" t="str">
        <f t="shared" si="128"/>
        <v>Contrato 2</v>
      </c>
      <c r="B1329" t="str">
        <f t="shared" si="129"/>
        <v>Contrato 2584</v>
      </c>
      <c r="C1329">
        <v>1</v>
      </c>
      <c r="D1329">
        <v>2</v>
      </c>
      <c r="E1329">
        <f>IF(AND(A1329='Tela de entrada'!$R$12,'Tela de entrada'!$S$15=1),1,IF(AND(A1329='Tela de entrada'!$R$12,'Tela de entrada'!$S$15="",'Tela de entrada'!$O$15=2),1,IF(AND('Tela de entrada'!$R$12='Contrato Flexível Prioridade'!A1329,'Tela de entrada'!$S$15="",'Tela de entrada'!$O$15=""),2,IF(AND(A1329='Tela de entrada'!$N$12,'Tela de entrada'!$O$15=1),1,IF(AND('Tela de entrada'!$N$12='Contrato Flexível Prioridade'!A1329,'Tela de entrada'!$O$15=2),2,IF(AND('Tela de entrada'!$N$12='Contrato Flexível Prioridade'!A1329,'Tela de entrada'!$O$15="",'Tela de entrada'!$S$15&lt;&gt;1),1,IF(AND('Tela de entrada'!$N$12='Contrato Flexível Prioridade'!A1329,'Tela de entrada'!$S$15=""),1,2)))))))</f>
        <v>2</v>
      </c>
      <c r="F1329">
        <v>1</v>
      </c>
      <c r="G1329">
        <v>584</v>
      </c>
      <c r="H1329">
        <v>1</v>
      </c>
      <c r="I1329" s="1">
        <f>INDEX('Tela de entrada'!$C$20:$C$763,MATCH(G1329,'Tela de entrada'!$B$20:$B$763,0),1)</f>
        <v>27</v>
      </c>
      <c r="J1329">
        <v>0</v>
      </c>
      <c r="K1329">
        <f t="shared" si="130"/>
        <v>27</v>
      </c>
      <c r="L1329" s="1">
        <f>SUMIFS('Contrato Flexível Percentual'!$R$2:$R$745,'Contrato Flexível Percentual'!$C$2:$C$745,'Contrato Flexível Prioridade'!F1329,'Contrato Flexível Percentual'!$D$2:$D$745,'Contrato Flexível Prioridade'!G1329)+SUMIFS('Contrato Firme'!N$2:N$745,'Contrato Firme'!$C$2:$C$745,'Contrato Flexível Prioridade'!F1329,'Contrato Flexível Percentual'!$D$2:$D$745,'Contrato Flexível Prioridade'!G1329)+'Tela de entrada'!$O$13+'Tela de entrada'!$S$13</f>
        <v>15.767651714562254</v>
      </c>
      <c r="M1329" s="1">
        <f t="shared" si="131"/>
        <v>11.232348285437746</v>
      </c>
      <c r="N1329" s="1">
        <f>IF(D1329=1,'Tela de entrada'!$O$14-'Tela de entrada'!$O$13,'Tela de entrada'!$S$14-'Tela de entrada'!$S$13)</f>
        <v>10</v>
      </c>
      <c r="O1329" s="1">
        <f t="shared" si="132"/>
        <v>0</v>
      </c>
      <c r="P1329" s="1">
        <f t="shared" si="133"/>
        <v>0</v>
      </c>
      <c r="Q1329" s="1">
        <f>IF(D1329=1,'Tela de entrada'!$O$13+P1329,'Tela de entrada'!$S$13+P1329)</f>
        <v>0</v>
      </c>
    </row>
    <row r="1330" spans="1:17" x14ac:dyDescent="0.25">
      <c r="A1330" t="str">
        <f t="shared" si="128"/>
        <v>Contrato 2</v>
      </c>
      <c r="B1330" t="str">
        <f t="shared" si="129"/>
        <v>Contrato 2585</v>
      </c>
      <c r="C1330">
        <v>1</v>
      </c>
      <c r="D1330">
        <v>2</v>
      </c>
      <c r="E1330">
        <f>IF(AND(A1330='Tela de entrada'!$R$12,'Tela de entrada'!$S$15=1),1,IF(AND(A1330='Tela de entrada'!$R$12,'Tela de entrada'!$S$15="",'Tela de entrada'!$O$15=2),1,IF(AND('Tela de entrada'!$R$12='Contrato Flexível Prioridade'!A1330,'Tela de entrada'!$S$15="",'Tela de entrada'!$O$15=""),2,IF(AND(A1330='Tela de entrada'!$N$12,'Tela de entrada'!$O$15=1),1,IF(AND('Tela de entrada'!$N$12='Contrato Flexível Prioridade'!A1330,'Tela de entrada'!$O$15=2),2,IF(AND('Tela de entrada'!$N$12='Contrato Flexível Prioridade'!A1330,'Tela de entrada'!$O$15="",'Tela de entrada'!$S$15&lt;&gt;1),1,IF(AND('Tela de entrada'!$N$12='Contrato Flexível Prioridade'!A1330,'Tela de entrada'!$S$15=""),1,2)))))))</f>
        <v>2</v>
      </c>
      <c r="F1330">
        <v>1</v>
      </c>
      <c r="G1330">
        <v>585</v>
      </c>
      <c r="H1330">
        <v>1</v>
      </c>
      <c r="I1330" s="1">
        <f>INDEX('Tela de entrada'!$C$20:$C$763,MATCH(G1330,'Tela de entrada'!$B$20:$B$763,0),1)</f>
        <v>43</v>
      </c>
      <c r="J1330">
        <v>0</v>
      </c>
      <c r="K1330">
        <f t="shared" si="130"/>
        <v>43</v>
      </c>
      <c r="L1330" s="1">
        <f>SUMIFS('Contrato Flexível Percentual'!$R$2:$R$745,'Contrato Flexível Percentual'!$C$2:$C$745,'Contrato Flexível Prioridade'!F1330,'Contrato Flexível Percentual'!$D$2:$D$745,'Contrato Flexível Prioridade'!G1330)+SUMIFS('Contrato Firme'!N$2:N$745,'Contrato Firme'!$C$2:$C$745,'Contrato Flexível Prioridade'!F1330,'Contrato Flexível Percentual'!$D$2:$D$745,'Contrato Flexível Prioridade'!G1330)+'Tela de entrada'!$O$13+'Tela de entrada'!$S$13</f>
        <v>23.6</v>
      </c>
      <c r="M1330" s="1">
        <f t="shared" si="131"/>
        <v>19.399999999999999</v>
      </c>
      <c r="N1330" s="1">
        <f>IF(D1330=1,'Tela de entrada'!$O$14-'Tela de entrada'!$O$13,'Tela de entrada'!$S$14-'Tela de entrada'!$S$13)</f>
        <v>10</v>
      </c>
      <c r="O1330" s="1">
        <f t="shared" si="132"/>
        <v>4.3999999999999986</v>
      </c>
      <c r="P1330" s="1">
        <f t="shared" si="133"/>
        <v>4.3999999999999986</v>
      </c>
      <c r="Q1330" s="1">
        <f>IF(D1330=1,'Tela de entrada'!$O$13+P1330,'Tela de entrada'!$S$13+P1330)</f>
        <v>4.3999999999999986</v>
      </c>
    </row>
    <row r="1331" spans="1:17" x14ac:dyDescent="0.25">
      <c r="A1331" t="str">
        <f t="shared" si="128"/>
        <v>Contrato 2</v>
      </c>
      <c r="B1331" t="str">
        <f t="shared" si="129"/>
        <v>Contrato 2586</v>
      </c>
      <c r="C1331">
        <v>1</v>
      </c>
      <c r="D1331">
        <v>2</v>
      </c>
      <c r="E1331">
        <f>IF(AND(A1331='Tela de entrada'!$R$12,'Tela de entrada'!$S$15=1),1,IF(AND(A1331='Tela de entrada'!$R$12,'Tela de entrada'!$S$15="",'Tela de entrada'!$O$15=2),1,IF(AND('Tela de entrada'!$R$12='Contrato Flexível Prioridade'!A1331,'Tela de entrada'!$S$15="",'Tela de entrada'!$O$15=""),2,IF(AND(A1331='Tela de entrada'!$N$12,'Tela de entrada'!$O$15=1),1,IF(AND('Tela de entrada'!$N$12='Contrato Flexível Prioridade'!A1331,'Tela de entrada'!$O$15=2),2,IF(AND('Tela de entrada'!$N$12='Contrato Flexível Prioridade'!A1331,'Tela de entrada'!$O$15="",'Tela de entrada'!$S$15&lt;&gt;1),1,IF(AND('Tela de entrada'!$N$12='Contrato Flexível Prioridade'!A1331,'Tela de entrada'!$S$15=""),1,2)))))))</f>
        <v>2</v>
      </c>
      <c r="F1331">
        <v>1</v>
      </c>
      <c r="G1331">
        <v>586</v>
      </c>
      <c r="H1331">
        <v>1</v>
      </c>
      <c r="I1331" s="1">
        <f>INDEX('Tela de entrada'!$C$20:$C$763,MATCH(G1331,'Tela de entrada'!$B$20:$B$763,0),1)</f>
        <v>39</v>
      </c>
      <c r="J1331">
        <v>0</v>
      </c>
      <c r="K1331">
        <f t="shared" si="130"/>
        <v>39</v>
      </c>
      <c r="L1331" s="1">
        <f>SUMIFS('Contrato Flexível Percentual'!$R$2:$R$745,'Contrato Flexível Percentual'!$C$2:$C$745,'Contrato Flexível Prioridade'!F1331,'Contrato Flexível Percentual'!$D$2:$D$745,'Contrato Flexível Prioridade'!G1331)+SUMIFS('Contrato Firme'!N$2:N$745,'Contrato Firme'!$C$2:$C$745,'Contrato Flexível Prioridade'!F1331,'Contrato Flexível Percentual'!$D$2:$D$745,'Contrato Flexível Prioridade'!G1331)+'Tela de entrada'!$O$13+'Tela de entrada'!$S$13</f>
        <v>22.34013007335848</v>
      </c>
      <c r="M1331" s="1">
        <f t="shared" si="131"/>
        <v>16.65986992664152</v>
      </c>
      <c r="N1331" s="1">
        <f>IF(D1331=1,'Tela de entrada'!$O$14-'Tela de entrada'!$O$13,'Tela de entrada'!$S$14-'Tela de entrada'!$S$13)</f>
        <v>10</v>
      </c>
      <c r="O1331" s="1">
        <f t="shared" si="132"/>
        <v>1.6598699266415196</v>
      </c>
      <c r="P1331" s="1">
        <f t="shared" si="133"/>
        <v>1.6598699266415196</v>
      </c>
      <c r="Q1331" s="1">
        <f>IF(D1331=1,'Tela de entrada'!$O$13+P1331,'Tela de entrada'!$S$13+P1331)</f>
        <v>1.6598699266415196</v>
      </c>
    </row>
    <row r="1332" spans="1:17" x14ac:dyDescent="0.25">
      <c r="A1332" t="str">
        <f t="shared" si="128"/>
        <v>Contrato 2</v>
      </c>
      <c r="B1332" t="str">
        <f t="shared" si="129"/>
        <v>Contrato 2587</v>
      </c>
      <c r="C1332">
        <v>1</v>
      </c>
      <c r="D1332">
        <v>2</v>
      </c>
      <c r="E1332">
        <f>IF(AND(A1332='Tela de entrada'!$R$12,'Tela de entrada'!$S$15=1),1,IF(AND(A1332='Tela de entrada'!$R$12,'Tela de entrada'!$S$15="",'Tela de entrada'!$O$15=2),1,IF(AND('Tela de entrada'!$R$12='Contrato Flexível Prioridade'!A1332,'Tela de entrada'!$S$15="",'Tela de entrada'!$O$15=""),2,IF(AND(A1332='Tela de entrada'!$N$12,'Tela de entrada'!$O$15=1),1,IF(AND('Tela de entrada'!$N$12='Contrato Flexível Prioridade'!A1332,'Tela de entrada'!$O$15=2),2,IF(AND('Tela de entrada'!$N$12='Contrato Flexível Prioridade'!A1332,'Tela de entrada'!$O$15="",'Tela de entrada'!$S$15&lt;&gt;1),1,IF(AND('Tela de entrada'!$N$12='Contrato Flexível Prioridade'!A1332,'Tela de entrada'!$S$15=""),1,2)))))))</f>
        <v>2</v>
      </c>
      <c r="F1332">
        <v>1</v>
      </c>
      <c r="G1332">
        <v>587</v>
      </c>
      <c r="H1332">
        <v>1</v>
      </c>
      <c r="I1332" s="1">
        <f>INDEX('Tela de entrada'!$C$20:$C$763,MATCH(G1332,'Tela de entrada'!$B$20:$B$763,0),1)</f>
        <v>24</v>
      </c>
      <c r="J1332">
        <v>0</v>
      </c>
      <c r="K1332">
        <f t="shared" si="130"/>
        <v>24</v>
      </c>
      <c r="L1332" s="1">
        <f>SUMIFS('Contrato Flexível Percentual'!$R$2:$R$745,'Contrato Flexível Percentual'!$C$2:$C$745,'Contrato Flexível Prioridade'!F1332,'Contrato Flexível Percentual'!$D$2:$D$745,'Contrato Flexível Prioridade'!G1332)+SUMIFS('Contrato Firme'!N$2:N$745,'Contrato Firme'!$C$2:$C$745,'Contrato Flexível Prioridade'!F1332,'Contrato Flexível Percentual'!$D$2:$D$745,'Contrato Flexível Prioridade'!G1332)+'Tela de entrada'!$O$13+'Tela de entrada'!$S$13</f>
        <v>14.124532124863197</v>
      </c>
      <c r="M1332" s="1">
        <f t="shared" si="131"/>
        <v>9.8754678751368026</v>
      </c>
      <c r="N1332" s="1">
        <f>IF(D1332=1,'Tela de entrada'!$O$14-'Tela de entrada'!$O$13,'Tela de entrada'!$S$14-'Tela de entrada'!$S$13)</f>
        <v>10</v>
      </c>
      <c r="O1332" s="1">
        <f t="shared" si="132"/>
        <v>0</v>
      </c>
      <c r="P1332" s="1">
        <f t="shared" si="133"/>
        <v>0</v>
      </c>
      <c r="Q1332" s="1">
        <f>IF(D1332=1,'Tela de entrada'!$O$13+P1332,'Tela de entrada'!$S$13+P1332)</f>
        <v>0</v>
      </c>
    </row>
    <row r="1333" spans="1:17" x14ac:dyDescent="0.25">
      <c r="A1333" t="str">
        <f t="shared" si="128"/>
        <v>Contrato 2</v>
      </c>
      <c r="B1333" t="str">
        <f t="shared" si="129"/>
        <v>Contrato 2588</v>
      </c>
      <c r="C1333">
        <v>1</v>
      </c>
      <c r="D1333">
        <v>2</v>
      </c>
      <c r="E1333">
        <f>IF(AND(A1333='Tela de entrada'!$R$12,'Tela de entrada'!$S$15=1),1,IF(AND(A1333='Tela de entrada'!$R$12,'Tela de entrada'!$S$15="",'Tela de entrada'!$O$15=2),1,IF(AND('Tela de entrada'!$R$12='Contrato Flexível Prioridade'!A1333,'Tela de entrada'!$S$15="",'Tela de entrada'!$O$15=""),2,IF(AND(A1333='Tela de entrada'!$N$12,'Tela de entrada'!$O$15=1),1,IF(AND('Tela de entrada'!$N$12='Contrato Flexível Prioridade'!A1333,'Tela de entrada'!$O$15=2),2,IF(AND('Tela de entrada'!$N$12='Contrato Flexível Prioridade'!A1333,'Tela de entrada'!$O$15="",'Tela de entrada'!$S$15&lt;&gt;1),1,IF(AND('Tela de entrada'!$N$12='Contrato Flexível Prioridade'!A1333,'Tela de entrada'!$S$15=""),1,2)))))))</f>
        <v>2</v>
      </c>
      <c r="F1333">
        <v>1</v>
      </c>
      <c r="G1333">
        <v>588</v>
      </c>
      <c r="H1333">
        <v>1</v>
      </c>
      <c r="I1333" s="1">
        <f>INDEX('Tela de entrada'!$C$20:$C$763,MATCH(G1333,'Tela de entrada'!$B$20:$B$763,0),1)</f>
        <v>45</v>
      </c>
      <c r="J1333">
        <v>0</v>
      </c>
      <c r="K1333">
        <f t="shared" si="130"/>
        <v>45</v>
      </c>
      <c r="L1333" s="1">
        <f>SUMIFS('Contrato Flexível Percentual'!$R$2:$R$745,'Contrato Flexível Percentual'!$C$2:$C$745,'Contrato Flexível Prioridade'!F1333,'Contrato Flexível Percentual'!$D$2:$D$745,'Contrato Flexível Prioridade'!G1333)+SUMIFS('Contrato Firme'!N$2:N$745,'Contrato Firme'!$C$2:$C$745,'Contrato Flexível Prioridade'!F1333,'Contrato Flexível Percentual'!$D$2:$D$745,'Contrato Flexível Prioridade'!G1333)+'Tela de entrada'!$O$13+'Tela de entrada'!$S$13</f>
        <v>24</v>
      </c>
      <c r="M1333" s="1">
        <f t="shared" si="131"/>
        <v>21</v>
      </c>
      <c r="N1333" s="1">
        <f>IF(D1333=1,'Tela de entrada'!$O$14-'Tela de entrada'!$O$13,'Tela de entrada'!$S$14-'Tela de entrada'!$S$13)</f>
        <v>10</v>
      </c>
      <c r="O1333" s="1">
        <f t="shared" si="132"/>
        <v>6</v>
      </c>
      <c r="P1333" s="1">
        <f t="shared" si="133"/>
        <v>6</v>
      </c>
      <c r="Q1333" s="1">
        <f>IF(D1333=1,'Tela de entrada'!$O$13+P1333,'Tela de entrada'!$S$13+P1333)</f>
        <v>6</v>
      </c>
    </row>
    <row r="1334" spans="1:17" x14ac:dyDescent="0.25">
      <c r="A1334" t="str">
        <f t="shared" si="128"/>
        <v>Contrato 2</v>
      </c>
      <c r="B1334" t="str">
        <f t="shared" si="129"/>
        <v>Contrato 2589</v>
      </c>
      <c r="C1334">
        <v>1</v>
      </c>
      <c r="D1334">
        <v>2</v>
      </c>
      <c r="E1334">
        <f>IF(AND(A1334='Tela de entrada'!$R$12,'Tela de entrada'!$S$15=1),1,IF(AND(A1334='Tela de entrada'!$R$12,'Tela de entrada'!$S$15="",'Tela de entrada'!$O$15=2),1,IF(AND('Tela de entrada'!$R$12='Contrato Flexível Prioridade'!A1334,'Tela de entrada'!$S$15="",'Tela de entrada'!$O$15=""),2,IF(AND(A1334='Tela de entrada'!$N$12,'Tela de entrada'!$O$15=1),1,IF(AND('Tela de entrada'!$N$12='Contrato Flexível Prioridade'!A1334,'Tela de entrada'!$O$15=2),2,IF(AND('Tela de entrada'!$N$12='Contrato Flexível Prioridade'!A1334,'Tela de entrada'!$O$15="",'Tela de entrada'!$S$15&lt;&gt;1),1,IF(AND('Tela de entrada'!$N$12='Contrato Flexível Prioridade'!A1334,'Tela de entrada'!$S$15=""),1,2)))))))</f>
        <v>2</v>
      </c>
      <c r="F1334">
        <v>1</v>
      </c>
      <c r="G1334">
        <v>589</v>
      </c>
      <c r="H1334">
        <v>1</v>
      </c>
      <c r="I1334" s="1">
        <f>INDEX('Tela de entrada'!$C$20:$C$763,MATCH(G1334,'Tela de entrada'!$B$20:$B$763,0),1)</f>
        <v>14</v>
      </c>
      <c r="J1334">
        <v>0</v>
      </c>
      <c r="K1334">
        <f t="shared" si="130"/>
        <v>14</v>
      </c>
      <c r="L1334" s="1">
        <f>SUMIFS('Contrato Flexível Percentual'!$R$2:$R$745,'Contrato Flexível Percentual'!$C$2:$C$745,'Contrato Flexível Prioridade'!F1334,'Contrato Flexível Percentual'!$D$2:$D$745,'Contrato Flexível Prioridade'!G1334)+SUMIFS('Contrato Firme'!N$2:N$745,'Contrato Firme'!$C$2:$C$745,'Contrato Flexível Prioridade'!F1334,'Contrato Flexível Percentual'!$D$2:$D$745,'Contrato Flexível Prioridade'!G1334)+'Tela de entrada'!$O$13+'Tela de entrada'!$S$13</f>
        <v>8.6474668258663421</v>
      </c>
      <c r="M1334" s="1">
        <f t="shared" si="131"/>
        <v>5.3525331741336579</v>
      </c>
      <c r="N1334" s="1">
        <f>IF(D1334=1,'Tela de entrada'!$O$14-'Tela de entrada'!$O$13,'Tela de entrada'!$S$14-'Tela de entrada'!$S$13)</f>
        <v>10</v>
      </c>
      <c r="O1334" s="1">
        <f t="shared" si="132"/>
        <v>0</v>
      </c>
      <c r="P1334" s="1">
        <f t="shared" si="133"/>
        <v>0</v>
      </c>
      <c r="Q1334" s="1">
        <f>IF(D1334=1,'Tela de entrada'!$O$13+P1334,'Tela de entrada'!$S$13+P1334)</f>
        <v>0</v>
      </c>
    </row>
    <row r="1335" spans="1:17" x14ac:dyDescent="0.25">
      <c r="A1335" t="str">
        <f t="shared" si="128"/>
        <v>Contrato 2</v>
      </c>
      <c r="B1335" t="str">
        <f t="shared" si="129"/>
        <v>Contrato 2590</v>
      </c>
      <c r="C1335">
        <v>1</v>
      </c>
      <c r="D1335">
        <v>2</v>
      </c>
      <c r="E1335">
        <f>IF(AND(A1335='Tela de entrada'!$R$12,'Tela de entrada'!$S$15=1),1,IF(AND(A1335='Tela de entrada'!$R$12,'Tela de entrada'!$S$15="",'Tela de entrada'!$O$15=2),1,IF(AND('Tela de entrada'!$R$12='Contrato Flexível Prioridade'!A1335,'Tela de entrada'!$S$15="",'Tela de entrada'!$O$15=""),2,IF(AND(A1335='Tela de entrada'!$N$12,'Tela de entrada'!$O$15=1),1,IF(AND('Tela de entrada'!$N$12='Contrato Flexível Prioridade'!A1335,'Tela de entrada'!$O$15=2),2,IF(AND('Tela de entrada'!$N$12='Contrato Flexível Prioridade'!A1335,'Tela de entrada'!$O$15="",'Tela de entrada'!$S$15&lt;&gt;1),1,IF(AND('Tela de entrada'!$N$12='Contrato Flexível Prioridade'!A1335,'Tela de entrada'!$S$15=""),1,2)))))))</f>
        <v>2</v>
      </c>
      <c r="F1335">
        <v>1</v>
      </c>
      <c r="G1335">
        <v>590</v>
      </c>
      <c r="H1335">
        <v>1</v>
      </c>
      <c r="I1335" s="1">
        <f>INDEX('Tela de entrada'!$C$20:$C$763,MATCH(G1335,'Tela de entrada'!$B$20:$B$763,0),1)</f>
        <v>12</v>
      </c>
      <c r="J1335">
        <v>0</v>
      </c>
      <c r="K1335">
        <f t="shared" si="130"/>
        <v>12</v>
      </c>
      <c r="L1335" s="1">
        <f>SUMIFS('Contrato Flexível Percentual'!$R$2:$R$745,'Contrato Flexível Percentual'!$C$2:$C$745,'Contrato Flexível Prioridade'!F1335,'Contrato Flexível Percentual'!$D$2:$D$745,'Contrato Flexível Prioridade'!G1335)+SUMIFS('Contrato Firme'!N$2:N$745,'Contrato Firme'!$C$2:$C$745,'Contrato Flexível Prioridade'!F1335,'Contrato Flexível Percentual'!$D$2:$D$745,'Contrato Flexível Prioridade'!G1335)+'Tela de entrada'!$O$13+'Tela de entrada'!$S$13</f>
        <v>7.5520537660669707</v>
      </c>
      <c r="M1335" s="1">
        <f t="shared" si="131"/>
        <v>4.4479462339330293</v>
      </c>
      <c r="N1335" s="1">
        <f>IF(D1335=1,'Tela de entrada'!$O$14-'Tela de entrada'!$O$13,'Tela de entrada'!$S$14-'Tela de entrada'!$S$13)</f>
        <v>10</v>
      </c>
      <c r="O1335" s="1">
        <f t="shared" si="132"/>
        <v>0</v>
      </c>
      <c r="P1335" s="1">
        <f t="shared" si="133"/>
        <v>0</v>
      </c>
      <c r="Q1335" s="1">
        <f>IF(D1335=1,'Tela de entrada'!$O$13+P1335,'Tela de entrada'!$S$13+P1335)</f>
        <v>0</v>
      </c>
    </row>
    <row r="1336" spans="1:17" x14ac:dyDescent="0.25">
      <c r="A1336" t="str">
        <f t="shared" si="128"/>
        <v>Contrato 2</v>
      </c>
      <c r="B1336" t="str">
        <f t="shared" si="129"/>
        <v>Contrato 2591</v>
      </c>
      <c r="C1336">
        <v>1</v>
      </c>
      <c r="D1336">
        <v>2</v>
      </c>
      <c r="E1336">
        <f>IF(AND(A1336='Tela de entrada'!$R$12,'Tela de entrada'!$S$15=1),1,IF(AND(A1336='Tela de entrada'!$R$12,'Tela de entrada'!$S$15="",'Tela de entrada'!$O$15=2),1,IF(AND('Tela de entrada'!$R$12='Contrato Flexível Prioridade'!A1336,'Tela de entrada'!$S$15="",'Tela de entrada'!$O$15=""),2,IF(AND(A1336='Tela de entrada'!$N$12,'Tela de entrada'!$O$15=1),1,IF(AND('Tela de entrada'!$N$12='Contrato Flexível Prioridade'!A1336,'Tela de entrada'!$O$15=2),2,IF(AND('Tela de entrada'!$N$12='Contrato Flexível Prioridade'!A1336,'Tela de entrada'!$O$15="",'Tela de entrada'!$S$15&lt;&gt;1),1,IF(AND('Tela de entrada'!$N$12='Contrato Flexível Prioridade'!A1336,'Tela de entrada'!$S$15=""),1,2)))))))</f>
        <v>2</v>
      </c>
      <c r="F1336">
        <v>1</v>
      </c>
      <c r="G1336">
        <v>591</v>
      </c>
      <c r="H1336">
        <v>1</v>
      </c>
      <c r="I1336" s="1">
        <f>INDEX('Tela de entrada'!$C$20:$C$763,MATCH(G1336,'Tela de entrada'!$B$20:$B$763,0),1)</f>
        <v>7</v>
      </c>
      <c r="J1336">
        <v>0</v>
      </c>
      <c r="K1336">
        <f t="shared" si="130"/>
        <v>7</v>
      </c>
      <c r="L1336" s="1">
        <f>SUMIFS('Contrato Flexível Percentual'!$R$2:$R$745,'Contrato Flexível Percentual'!$C$2:$C$745,'Contrato Flexível Prioridade'!F1336,'Contrato Flexível Percentual'!$D$2:$D$745,'Contrato Flexível Prioridade'!G1336)+SUMIFS('Contrato Firme'!N$2:N$745,'Contrato Firme'!$C$2:$C$745,'Contrato Flexível Prioridade'!F1336,'Contrato Flexível Percentual'!$D$2:$D$745,'Contrato Flexível Prioridade'!G1336)+'Tela de entrada'!$O$13+'Tela de entrada'!$S$13</f>
        <v>5.1836603258165947</v>
      </c>
      <c r="M1336" s="1">
        <f t="shared" si="131"/>
        <v>1.8163396741834053</v>
      </c>
      <c r="N1336" s="1">
        <f>IF(D1336=1,'Tela de entrada'!$O$14-'Tela de entrada'!$O$13,'Tela de entrada'!$S$14-'Tela de entrada'!$S$13)</f>
        <v>10</v>
      </c>
      <c r="O1336" s="1">
        <f t="shared" si="132"/>
        <v>0</v>
      </c>
      <c r="P1336" s="1">
        <f t="shared" si="133"/>
        <v>0</v>
      </c>
      <c r="Q1336" s="1">
        <f>IF(D1336=1,'Tela de entrada'!$O$13+P1336,'Tela de entrada'!$S$13+P1336)</f>
        <v>0</v>
      </c>
    </row>
    <row r="1337" spans="1:17" x14ac:dyDescent="0.25">
      <c r="A1337" t="str">
        <f t="shared" si="128"/>
        <v>Contrato 2</v>
      </c>
      <c r="B1337" t="str">
        <f t="shared" si="129"/>
        <v>Contrato 2592</v>
      </c>
      <c r="C1337">
        <v>1</v>
      </c>
      <c r="D1337">
        <v>2</v>
      </c>
      <c r="E1337">
        <f>IF(AND(A1337='Tela de entrada'!$R$12,'Tela de entrada'!$S$15=1),1,IF(AND(A1337='Tela de entrada'!$R$12,'Tela de entrada'!$S$15="",'Tela de entrada'!$O$15=2),1,IF(AND('Tela de entrada'!$R$12='Contrato Flexível Prioridade'!A1337,'Tela de entrada'!$S$15="",'Tela de entrada'!$O$15=""),2,IF(AND(A1337='Tela de entrada'!$N$12,'Tela de entrada'!$O$15=1),1,IF(AND('Tela de entrada'!$N$12='Contrato Flexível Prioridade'!A1337,'Tela de entrada'!$O$15=2),2,IF(AND('Tela de entrada'!$N$12='Contrato Flexível Prioridade'!A1337,'Tela de entrada'!$O$15="",'Tela de entrada'!$S$15&lt;&gt;1),1,IF(AND('Tela de entrada'!$N$12='Contrato Flexível Prioridade'!A1337,'Tela de entrada'!$S$15=""),1,2)))))))</f>
        <v>2</v>
      </c>
      <c r="F1337">
        <v>1</v>
      </c>
      <c r="G1337">
        <v>592</v>
      </c>
      <c r="H1337">
        <v>1</v>
      </c>
      <c r="I1337" s="1">
        <f>INDEX('Tela de entrada'!$C$20:$C$763,MATCH(G1337,'Tela de entrada'!$B$20:$B$763,0),1)</f>
        <v>44</v>
      </c>
      <c r="J1337">
        <v>0</v>
      </c>
      <c r="K1337">
        <f t="shared" si="130"/>
        <v>44</v>
      </c>
      <c r="L1337" s="1">
        <f>SUMIFS('Contrato Flexível Percentual'!$R$2:$R$745,'Contrato Flexível Percentual'!$C$2:$C$745,'Contrato Flexível Prioridade'!F1337,'Contrato Flexível Percentual'!$D$2:$D$745,'Contrato Flexível Prioridade'!G1337)+SUMIFS('Contrato Firme'!N$2:N$745,'Contrato Firme'!$C$2:$C$745,'Contrato Flexível Prioridade'!F1337,'Contrato Flexível Percentual'!$D$2:$D$745,'Contrato Flexível Prioridade'!G1337)+'Tela de entrada'!$O$13+'Tela de entrada'!$S$13</f>
        <v>23.8</v>
      </c>
      <c r="M1337" s="1">
        <f t="shared" si="131"/>
        <v>20.2</v>
      </c>
      <c r="N1337" s="1">
        <f>IF(D1337=1,'Tela de entrada'!$O$14-'Tela de entrada'!$O$13,'Tela de entrada'!$S$14-'Tela de entrada'!$S$13)</f>
        <v>10</v>
      </c>
      <c r="O1337" s="1">
        <f t="shared" si="132"/>
        <v>5.1999999999999993</v>
      </c>
      <c r="P1337" s="1">
        <f t="shared" si="133"/>
        <v>5.1999999999999993</v>
      </c>
      <c r="Q1337" s="1">
        <f>IF(D1337=1,'Tela de entrada'!$O$13+P1337,'Tela de entrada'!$S$13+P1337)</f>
        <v>5.1999999999999993</v>
      </c>
    </row>
    <row r="1338" spans="1:17" x14ac:dyDescent="0.25">
      <c r="A1338" t="str">
        <f t="shared" si="128"/>
        <v>Contrato 2</v>
      </c>
      <c r="B1338" t="str">
        <f t="shared" si="129"/>
        <v>Contrato 2593</v>
      </c>
      <c r="C1338">
        <v>1</v>
      </c>
      <c r="D1338">
        <v>2</v>
      </c>
      <c r="E1338">
        <f>IF(AND(A1338='Tela de entrada'!$R$12,'Tela de entrada'!$S$15=1),1,IF(AND(A1338='Tela de entrada'!$R$12,'Tela de entrada'!$S$15="",'Tela de entrada'!$O$15=2),1,IF(AND('Tela de entrada'!$R$12='Contrato Flexível Prioridade'!A1338,'Tela de entrada'!$S$15="",'Tela de entrada'!$O$15=""),2,IF(AND(A1338='Tela de entrada'!$N$12,'Tela de entrada'!$O$15=1),1,IF(AND('Tela de entrada'!$N$12='Contrato Flexível Prioridade'!A1338,'Tela de entrada'!$O$15=2),2,IF(AND('Tela de entrada'!$N$12='Contrato Flexível Prioridade'!A1338,'Tela de entrada'!$O$15="",'Tela de entrada'!$S$15&lt;&gt;1),1,IF(AND('Tela de entrada'!$N$12='Contrato Flexível Prioridade'!A1338,'Tela de entrada'!$S$15=""),1,2)))))))</f>
        <v>2</v>
      </c>
      <c r="F1338">
        <v>1</v>
      </c>
      <c r="G1338">
        <v>593</v>
      </c>
      <c r="H1338">
        <v>1</v>
      </c>
      <c r="I1338" s="1">
        <f>INDEX('Tela de entrada'!$C$20:$C$763,MATCH(G1338,'Tela de entrada'!$B$20:$B$763,0),1)</f>
        <v>21</v>
      </c>
      <c r="J1338">
        <v>0</v>
      </c>
      <c r="K1338">
        <f t="shared" si="130"/>
        <v>21</v>
      </c>
      <c r="L1338" s="1">
        <f>SUMIFS('Contrato Flexível Percentual'!$R$2:$R$745,'Contrato Flexível Percentual'!$C$2:$C$745,'Contrato Flexível Prioridade'!F1338,'Contrato Flexível Percentual'!$D$2:$D$745,'Contrato Flexível Prioridade'!G1338)+SUMIFS('Contrato Firme'!N$2:N$745,'Contrato Firme'!$C$2:$C$745,'Contrato Flexível Prioridade'!F1338,'Contrato Flexível Percentual'!$D$2:$D$745,'Contrato Flexível Prioridade'!G1338)+'Tela de entrada'!$O$13+'Tela de entrada'!$S$13</f>
        <v>12.481412535164139</v>
      </c>
      <c r="M1338" s="1">
        <f t="shared" si="131"/>
        <v>8.5185874648358606</v>
      </c>
      <c r="N1338" s="1">
        <f>IF(D1338=1,'Tela de entrada'!$O$14-'Tela de entrada'!$O$13,'Tela de entrada'!$S$14-'Tela de entrada'!$S$13)</f>
        <v>10</v>
      </c>
      <c r="O1338" s="1">
        <f t="shared" si="132"/>
        <v>0</v>
      </c>
      <c r="P1338" s="1">
        <f t="shared" si="133"/>
        <v>0</v>
      </c>
      <c r="Q1338" s="1">
        <f>IF(D1338=1,'Tela de entrada'!$O$13+P1338,'Tela de entrada'!$S$13+P1338)</f>
        <v>0</v>
      </c>
    </row>
    <row r="1339" spans="1:17" x14ac:dyDescent="0.25">
      <c r="A1339" t="str">
        <f t="shared" si="128"/>
        <v>Contrato 2</v>
      </c>
      <c r="B1339" t="str">
        <f t="shared" si="129"/>
        <v>Contrato 2594</v>
      </c>
      <c r="C1339">
        <v>1</v>
      </c>
      <c r="D1339">
        <v>2</v>
      </c>
      <c r="E1339">
        <f>IF(AND(A1339='Tela de entrada'!$R$12,'Tela de entrada'!$S$15=1),1,IF(AND(A1339='Tela de entrada'!$R$12,'Tela de entrada'!$S$15="",'Tela de entrada'!$O$15=2),1,IF(AND('Tela de entrada'!$R$12='Contrato Flexível Prioridade'!A1339,'Tela de entrada'!$S$15="",'Tela de entrada'!$O$15=""),2,IF(AND(A1339='Tela de entrada'!$N$12,'Tela de entrada'!$O$15=1),1,IF(AND('Tela de entrada'!$N$12='Contrato Flexível Prioridade'!A1339,'Tela de entrada'!$O$15=2),2,IF(AND('Tela de entrada'!$N$12='Contrato Flexível Prioridade'!A1339,'Tela de entrada'!$O$15="",'Tela de entrada'!$S$15&lt;&gt;1),1,IF(AND('Tela de entrada'!$N$12='Contrato Flexível Prioridade'!A1339,'Tela de entrada'!$S$15=""),1,2)))))))</f>
        <v>2</v>
      </c>
      <c r="F1339">
        <v>1</v>
      </c>
      <c r="G1339">
        <v>594</v>
      </c>
      <c r="H1339">
        <v>1</v>
      </c>
      <c r="I1339" s="1">
        <f>INDEX('Tela de entrada'!$C$20:$C$763,MATCH(G1339,'Tela de entrada'!$B$20:$B$763,0),1)</f>
        <v>34</v>
      </c>
      <c r="J1339">
        <v>0</v>
      </c>
      <c r="K1339">
        <f t="shared" si="130"/>
        <v>34</v>
      </c>
      <c r="L1339" s="1">
        <f>SUMIFS('Contrato Flexível Percentual'!$R$2:$R$745,'Contrato Flexível Percentual'!$C$2:$C$745,'Contrato Flexível Prioridade'!F1339,'Contrato Flexível Percentual'!$D$2:$D$745,'Contrato Flexível Prioridade'!G1339)+SUMIFS('Contrato Firme'!N$2:N$745,'Contrato Firme'!$C$2:$C$745,'Contrato Flexível Prioridade'!F1339,'Contrato Flexível Percentual'!$D$2:$D$745,'Contrato Flexível Prioridade'!G1339)+'Tela de entrada'!$O$13+'Tela de entrada'!$S$13</f>
        <v>19.601597423860053</v>
      </c>
      <c r="M1339" s="1">
        <f t="shared" si="131"/>
        <v>14.398402576139947</v>
      </c>
      <c r="N1339" s="1">
        <f>IF(D1339=1,'Tela de entrada'!$O$14-'Tela de entrada'!$O$13,'Tela de entrada'!$S$14-'Tela de entrada'!$S$13)</f>
        <v>10</v>
      </c>
      <c r="O1339" s="1">
        <f t="shared" si="132"/>
        <v>0</v>
      </c>
      <c r="P1339" s="1">
        <f t="shared" si="133"/>
        <v>0</v>
      </c>
      <c r="Q1339" s="1">
        <f>IF(D1339=1,'Tela de entrada'!$O$13+P1339,'Tela de entrada'!$S$13+P1339)</f>
        <v>0</v>
      </c>
    </row>
    <row r="1340" spans="1:17" x14ac:dyDescent="0.25">
      <c r="A1340" t="str">
        <f t="shared" si="128"/>
        <v>Contrato 2</v>
      </c>
      <c r="B1340" t="str">
        <f t="shared" si="129"/>
        <v>Contrato 2595</v>
      </c>
      <c r="C1340">
        <v>1</v>
      </c>
      <c r="D1340">
        <v>2</v>
      </c>
      <c r="E1340">
        <f>IF(AND(A1340='Tela de entrada'!$R$12,'Tela de entrada'!$S$15=1),1,IF(AND(A1340='Tela de entrada'!$R$12,'Tela de entrada'!$S$15="",'Tela de entrada'!$O$15=2),1,IF(AND('Tela de entrada'!$R$12='Contrato Flexível Prioridade'!A1340,'Tela de entrada'!$S$15="",'Tela de entrada'!$O$15=""),2,IF(AND(A1340='Tela de entrada'!$N$12,'Tela de entrada'!$O$15=1),1,IF(AND('Tela de entrada'!$N$12='Contrato Flexível Prioridade'!A1340,'Tela de entrada'!$O$15=2),2,IF(AND('Tela de entrada'!$N$12='Contrato Flexível Prioridade'!A1340,'Tela de entrada'!$O$15="",'Tela de entrada'!$S$15&lt;&gt;1),1,IF(AND('Tela de entrada'!$N$12='Contrato Flexível Prioridade'!A1340,'Tela de entrada'!$S$15=""),1,2)))))))</f>
        <v>2</v>
      </c>
      <c r="F1340">
        <v>1</v>
      </c>
      <c r="G1340">
        <v>595</v>
      </c>
      <c r="H1340">
        <v>1</v>
      </c>
      <c r="I1340" s="1">
        <f>INDEX('Tela de entrada'!$C$20:$C$763,MATCH(G1340,'Tela de entrada'!$B$20:$B$763,0),1)</f>
        <v>40</v>
      </c>
      <c r="J1340">
        <v>0</v>
      </c>
      <c r="K1340">
        <f t="shared" si="130"/>
        <v>40</v>
      </c>
      <c r="L1340" s="1">
        <f>SUMIFS('Contrato Flexível Percentual'!$R$2:$R$745,'Contrato Flexível Percentual'!$C$2:$C$745,'Contrato Flexível Prioridade'!F1340,'Contrato Flexível Percentual'!$D$2:$D$745,'Contrato Flexível Prioridade'!G1340)+SUMIFS('Contrato Firme'!N$2:N$745,'Contrato Firme'!$C$2:$C$745,'Contrato Flexível Prioridade'!F1340,'Contrato Flexível Percentual'!$D$2:$D$745,'Contrato Flexível Prioridade'!G1340)+'Tela de entrada'!$O$13+'Tela de entrada'!$S$13</f>
        <v>22.887836603258165</v>
      </c>
      <c r="M1340" s="1">
        <f t="shared" si="131"/>
        <v>17.112163396741835</v>
      </c>
      <c r="N1340" s="1">
        <f>IF(D1340=1,'Tela de entrada'!$O$14-'Tela de entrada'!$O$13,'Tela de entrada'!$S$14-'Tela de entrada'!$S$13)</f>
        <v>10</v>
      </c>
      <c r="O1340" s="1">
        <f t="shared" si="132"/>
        <v>2.1121633967418347</v>
      </c>
      <c r="P1340" s="1">
        <f t="shared" si="133"/>
        <v>2.1121633967418347</v>
      </c>
      <c r="Q1340" s="1">
        <f>IF(D1340=1,'Tela de entrada'!$O$13+P1340,'Tela de entrada'!$S$13+P1340)</f>
        <v>2.1121633967418347</v>
      </c>
    </row>
    <row r="1341" spans="1:17" x14ac:dyDescent="0.25">
      <c r="A1341" t="str">
        <f t="shared" si="128"/>
        <v>Contrato 2</v>
      </c>
      <c r="B1341" t="str">
        <f t="shared" si="129"/>
        <v>Contrato 2596</v>
      </c>
      <c r="C1341">
        <v>1</v>
      </c>
      <c r="D1341">
        <v>2</v>
      </c>
      <c r="E1341">
        <f>IF(AND(A1341='Tela de entrada'!$R$12,'Tela de entrada'!$S$15=1),1,IF(AND(A1341='Tela de entrada'!$R$12,'Tela de entrada'!$S$15="",'Tela de entrada'!$O$15=2),1,IF(AND('Tela de entrada'!$R$12='Contrato Flexível Prioridade'!A1341,'Tela de entrada'!$S$15="",'Tela de entrada'!$O$15=""),2,IF(AND(A1341='Tela de entrada'!$N$12,'Tela de entrada'!$O$15=1),1,IF(AND('Tela de entrada'!$N$12='Contrato Flexível Prioridade'!A1341,'Tela de entrada'!$O$15=2),2,IF(AND('Tela de entrada'!$N$12='Contrato Flexível Prioridade'!A1341,'Tela de entrada'!$O$15="",'Tela de entrada'!$S$15&lt;&gt;1),1,IF(AND('Tela de entrada'!$N$12='Contrato Flexível Prioridade'!A1341,'Tela de entrada'!$S$15=""),1,2)))))))</f>
        <v>2</v>
      </c>
      <c r="F1341">
        <v>1</v>
      </c>
      <c r="G1341">
        <v>596</v>
      </c>
      <c r="H1341">
        <v>1</v>
      </c>
      <c r="I1341" s="1">
        <f>INDEX('Tela de entrada'!$C$20:$C$763,MATCH(G1341,'Tela de entrada'!$B$20:$B$763,0),1)</f>
        <v>46</v>
      </c>
      <c r="J1341">
        <v>0</v>
      </c>
      <c r="K1341">
        <f t="shared" si="130"/>
        <v>46</v>
      </c>
      <c r="L1341" s="1">
        <f>SUMIFS('Contrato Flexível Percentual'!$R$2:$R$745,'Contrato Flexível Percentual'!$C$2:$C$745,'Contrato Flexível Prioridade'!F1341,'Contrato Flexível Percentual'!$D$2:$D$745,'Contrato Flexível Prioridade'!G1341)+SUMIFS('Contrato Firme'!N$2:N$745,'Contrato Firme'!$C$2:$C$745,'Contrato Flexível Prioridade'!F1341,'Contrato Flexível Percentual'!$D$2:$D$745,'Contrato Flexível Prioridade'!G1341)+'Tela de entrada'!$O$13+'Tela de entrada'!$S$13</f>
        <v>24.2</v>
      </c>
      <c r="M1341" s="1">
        <f t="shared" si="131"/>
        <v>21.8</v>
      </c>
      <c r="N1341" s="1">
        <f>IF(D1341=1,'Tela de entrada'!$O$14-'Tela de entrada'!$O$13,'Tela de entrada'!$S$14-'Tela de entrada'!$S$13)</f>
        <v>10</v>
      </c>
      <c r="O1341" s="1">
        <f t="shared" si="132"/>
        <v>6.8000000000000007</v>
      </c>
      <c r="P1341" s="1">
        <f t="shared" si="133"/>
        <v>6.8000000000000007</v>
      </c>
      <c r="Q1341" s="1">
        <f>IF(D1341=1,'Tela de entrada'!$O$13+P1341,'Tela de entrada'!$S$13+P1341)</f>
        <v>6.8000000000000007</v>
      </c>
    </row>
    <row r="1342" spans="1:17" x14ac:dyDescent="0.25">
      <c r="A1342" t="str">
        <f t="shared" ref="A1342:A1405" si="134">IF(D1342=1,"Contrato 1","Contrato 2")</f>
        <v>Contrato 2</v>
      </c>
      <c r="B1342" t="str">
        <f t="shared" ref="B1342:B1405" si="135">CONCATENATE(IF(D1342=1,"Contrato 1","Contrato 2"),G1342)</f>
        <v>Contrato 2597</v>
      </c>
      <c r="C1342">
        <v>1</v>
      </c>
      <c r="D1342">
        <v>2</v>
      </c>
      <c r="E1342">
        <f>IF(AND(A1342='Tela de entrada'!$R$12,'Tela de entrada'!$S$15=1),1,IF(AND(A1342='Tela de entrada'!$R$12,'Tela de entrada'!$S$15="",'Tela de entrada'!$O$15=2),1,IF(AND('Tela de entrada'!$R$12='Contrato Flexível Prioridade'!A1342,'Tela de entrada'!$S$15="",'Tela de entrada'!$O$15=""),2,IF(AND(A1342='Tela de entrada'!$N$12,'Tela de entrada'!$O$15=1),1,IF(AND('Tela de entrada'!$N$12='Contrato Flexível Prioridade'!A1342,'Tela de entrada'!$O$15=2),2,IF(AND('Tela de entrada'!$N$12='Contrato Flexível Prioridade'!A1342,'Tela de entrada'!$O$15="",'Tela de entrada'!$S$15&lt;&gt;1),1,IF(AND('Tela de entrada'!$N$12='Contrato Flexível Prioridade'!A1342,'Tela de entrada'!$S$15=""),1,2)))))))</f>
        <v>2</v>
      </c>
      <c r="F1342">
        <v>1</v>
      </c>
      <c r="G1342">
        <v>597</v>
      </c>
      <c r="H1342">
        <v>1</v>
      </c>
      <c r="I1342" s="1">
        <f>INDEX('Tela de entrada'!$C$20:$C$763,MATCH(G1342,'Tela de entrada'!$B$20:$B$763,0),1)</f>
        <v>17</v>
      </c>
      <c r="J1342">
        <v>0</v>
      </c>
      <c r="K1342">
        <f t="shared" ref="K1342:K1405" si="136">I1342-J1342</f>
        <v>17</v>
      </c>
      <c r="L1342" s="1">
        <f>SUMIFS('Contrato Flexível Percentual'!$R$2:$R$745,'Contrato Flexível Percentual'!$C$2:$C$745,'Contrato Flexível Prioridade'!F1342,'Contrato Flexível Percentual'!$D$2:$D$745,'Contrato Flexível Prioridade'!G1342)+SUMIFS('Contrato Firme'!N$2:N$745,'Contrato Firme'!$C$2:$C$745,'Contrato Flexível Prioridade'!F1342,'Contrato Flexível Percentual'!$D$2:$D$745,'Contrato Flexível Prioridade'!G1342)+'Tela de entrada'!$O$13+'Tela de entrada'!$S$13</f>
        <v>10.290586415565398</v>
      </c>
      <c r="M1342" s="1">
        <f t="shared" si="131"/>
        <v>6.7094135844346017</v>
      </c>
      <c r="N1342" s="1">
        <f>IF(D1342=1,'Tela de entrada'!$O$14-'Tela de entrada'!$O$13,'Tela de entrada'!$S$14-'Tela de entrada'!$S$13)</f>
        <v>10</v>
      </c>
      <c r="O1342" s="1">
        <f t="shared" si="132"/>
        <v>0</v>
      </c>
      <c r="P1342" s="1">
        <f t="shared" si="133"/>
        <v>0</v>
      </c>
      <c r="Q1342" s="1">
        <f>IF(D1342=1,'Tela de entrada'!$O$13+P1342,'Tela de entrada'!$S$13+P1342)</f>
        <v>0</v>
      </c>
    </row>
    <row r="1343" spans="1:17" x14ac:dyDescent="0.25">
      <c r="A1343" t="str">
        <f t="shared" si="134"/>
        <v>Contrato 2</v>
      </c>
      <c r="B1343" t="str">
        <f t="shared" si="135"/>
        <v>Contrato 2598</v>
      </c>
      <c r="C1343">
        <v>1</v>
      </c>
      <c r="D1343">
        <v>2</v>
      </c>
      <c r="E1343">
        <f>IF(AND(A1343='Tela de entrada'!$R$12,'Tela de entrada'!$S$15=1),1,IF(AND(A1343='Tela de entrada'!$R$12,'Tela de entrada'!$S$15="",'Tela de entrada'!$O$15=2),1,IF(AND('Tela de entrada'!$R$12='Contrato Flexível Prioridade'!A1343,'Tela de entrada'!$S$15="",'Tela de entrada'!$O$15=""),2,IF(AND(A1343='Tela de entrada'!$N$12,'Tela de entrada'!$O$15=1),1,IF(AND('Tela de entrada'!$N$12='Contrato Flexível Prioridade'!A1343,'Tela de entrada'!$O$15=2),2,IF(AND('Tela de entrada'!$N$12='Contrato Flexível Prioridade'!A1343,'Tela de entrada'!$O$15="",'Tela de entrada'!$S$15&lt;&gt;1),1,IF(AND('Tela de entrada'!$N$12='Contrato Flexível Prioridade'!A1343,'Tela de entrada'!$S$15=""),1,2)))))))</f>
        <v>2</v>
      </c>
      <c r="F1343">
        <v>1</v>
      </c>
      <c r="G1343">
        <v>598</v>
      </c>
      <c r="H1343">
        <v>1</v>
      </c>
      <c r="I1343" s="1">
        <f>INDEX('Tela de entrada'!$C$20:$C$763,MATCH(G1343,'Tela de entrada'!$B$20:$B$763,0),1)</f>
        <v>39</v>
      </c>
      <c r="J1343">
        <v>0</v>
      </c>
      <c r="K1343">
        <f t="shared" si="136"/>
        <v>39</v>
      </c>
      <c r="L1343" s="1">
        <f>SUMIFS('Contrato Flexível Percentual'!$R$2:$R$745,'Contrato Flexível Percentual'!$C$2:$C$745,'Contrato Flexível Prioridade'!F1343,'Contrato Flexível Percentual'!$D$2:$D$745,'Contrato Flexível Prioridade'!G1343)+SUMIFS('Contrato Firme'!N$2:N$745,'Contrato Firme'!$C$2:$C$745,'Contrato Flexível Prioridade'!F1343,'Contrato Flexível Percentual'!$D$2:$D$745,'Contrato Flexível Prioridade'!G1343)+'Tela de entrada'!$O$13+'Tela de entrada'!$S$13</f>
        <v>22.34013007335848</v>
      </c>
      <c r="M1343" s="1">
        <f t="shared" ref="M1343:M1406" si="137">MAX(I1343-L1343,0)</f>
        <v>16.65986992664152</v>
      </c>
      <c r="N1343" s="1">
        <f>IF(D1343=1,'Tela de entrada'!$O$14-'Tela de entrada'!$O$13,'Tela de entrada'!$S$14-'Tela de entrada'!$S$13)</f>
        <v>10</v>
      </c>
      <c r="O1343" s="1">
        <f t="shared" ref="O1343:O1406" si="138">IF(E1343=1,M1343,MIN(N1343,M1343-MIN(M1343,SUMIFS($N$2:$N$1489,$D$2:$D$1489,D1343-1,$G$2:$G$1489,G1343,$E$2:$E$1489,1))))</f>
        <v>1.6598699266415196</v>
      </c>
      <c r="P1343" s="1">
        <f t="shared" ref="P1343:P1406" si="139">IF(O1343&gt;0,MIN(O1343,N1343),0)</f>
        <v>1.6598699266415196</v>
      </c>
      <c r="Q1343" s="1">
        <f>IF(D1343=1,'Tela de entrada'!$O$13+P1343,'Tela de entrada'!$S$13+P1343)</f>
        <v>1.6598699266415196</v>
      </c>
    </row>
    <row r="1344" spans="1:17" x14ac:dyDescent="0.25">
      <c r="A1344" t="str">
        <f t="shared" si="134"/>
        <v>Contrato 2</v>
      </c>
      <c r="B1344" t="str">
        <f t="shared" si="135"/>
        <v>Contrato 2599</v>
      </c>
      <c r="C1344">
        <v>1</v>
      </c>
      <c r="D1344">
        <v>2</v>
      </c>
      <c r="E1344">
        <f>IF(AND(A1344='Tela de entrada'!$R$12,'Tela de entrada'!$S$15=1),1,IF(AND(A1344='Tela de entrada'!$R$12,'Tela de entrada'!$S$15="",'Tela de entrada'!$O$15=2),1,IF(AND('Tela de entrada'!$R$12='Contrato Flexível Prioridade'!A1344,'Tela de entrada'!$S$15="",'Tela de entrada'!$O$15=""),2,IF(AND(A1344='Tela de entrada'!$N$12,'Tela de entrada'!$O$15=1),1,IF(AND('Tela de entrada'!$N$12='Contrato Flexível Prioridade'!A1344,'Tela de entrada'!$O$15=2),2,IF(AND('Tela de entrada'!$N$12='Contrato Flexível Prioridade'!A1344,'Tela de entrada'!$O$15="",'Tela de entrada'!$S$15&lt;&gt;1),1,IF(AND('Tela de entrada'!$N$12='Contrato Flexível Prioridade'!A1344,'Tela de entrada'!$S$15=""),1,2)))))))</f>
        <v>2</v>
      </c>
      <c r="F1344">
        <v>1</v>
      </c>
      <c r="G1344">
        <v>599</v>
      </c>
      <c r="H1344">
        <v>1</v>
      </c>
      <c r="I1344" s="1">
        <f>INDEX('Tela de entrada'!$C$20:$C$763,MATCH(G1344,'Tela de entrada'!$B$20:$B$763,0),1)</f>
        <v>44</v>
      </c>
      <c r="J1344">
        <v>0</v>
      </c>
      <c r="K1344">
        <f t="shared" si="136"/>
        <v>44</v>
      </c>
      <c r="L1344" s="1">
        <f>SUMIFS('Contrato Flexível Percentual'!$R$2:$R$745,'Contrato Flexível Percentual'!$C$2:$C$745,'Contrato Flexível Prioridade'!F1344,'Contrato Flexível Percentual'!$D$2:$D$745,'Contrato Flexível Prioridade'!G1344)+SUMIFS('Contrato Firme'!N$2:N$745,'Contrato Firme'!$C$2:$C$745,'Contrato Flexível Prioridade'!F1344,'Contrato Flexível Percentual'!$D$2:$D$745,'Contrato Flexível Prioridade'!G1344)+'Tela de entrada'!$O$13+'Tela de entrada'!$S$13</f>
        <v>23.8</v>
      </c>
      <c r="M1344" s="1">
        <f t="shared" si="137"/>
        <v>20.2</v>
      </c>
      <c r="N1344" s="1">
        <f>IF(D1344=1,'Tela de entrada'!$O$14-'Tela de entrada'!$O$13,'Tela de entrada'!$S$14-'Tela de entrada'!$S$13)</f>
        <v>10</v>
      </c>
      <c r="O1344" s="1">
        <f t="shared" si="138"/>
        <v>5.1999999999999993</v>
      </c>
      <c r="P1344" s="1">
        <f t="shared" si="139"/>
        <v>5.1999999999999993</v>
      </c>
      <c r="Q1344" s="1">
        <f>IF(D1344=1,'Tela de entrada'!$O$13+P1344,'Tela de entrada'!$S$13+P1344)</f>
        <v>5.1999999999999993</v>
      </c>
    </row>
    <row r="1345" spans="1:17" x14ac:dyDescent="0.25">
      <c r="A1345" t="str">
        <f t="shared" si="134"/>
        <v>Contrato 2</v>
      </c>
      <c r="B1345" t="str">
        <f t="shared" si="135"/>
        <v>Contrato 2600</v>
      </c>
      <c r="C1345">
        <v>1</v>
      </c>
      <c r="D1345">
        <v>2</v>
      </c>
      <c r="E1345">
        <f>IF(AND(A1345='Tela de entrada'!$R$12,'Tela de entrada'!$S$15=1),1,IF(AND(A1345='Tela de entrada'!$R$12,'Tela de entrada'!$S$15="",'Tela de entrada'!$O$15=2),1,IF(AND('Tela de entrada'!$R$12='Contrato Flexível Prioridade'!A1345,'Tela de entrada'!$S$15="",'Tela de entrada'!$O$15=""),2,IF(AND(A1345='Tela de entrada'!$N$12,'Tela de entrada'!$O$15=1),1,IF(AND('Tela de entrada'!$N$12='Contrato Flexível Prioridade'!A1345,'Tela de entrada'!$O$15=2),2,IF(AND('Tela de entrada'!$N$12='Contrato Flexível Prioridade'!A1345,'Tela de entrada'!$O$15="",'Tela de entrada'!$S$15&lt;&gt;1),1,IF(AND('Tela de entrada'!$N$12='Contrato Flexível Prioridade'!A1345,'Tela de entrada'!$S$15=""),1,2)))))))</f>
        <v>2</v>
      </c>
      <c r="F1345">
        <v>1</v>
      </c>
      <c r="G1345">
        <v>600</v>
      </c>
      <c r="H1345">
        <v>1</v>
      </c>
      <c r="I1345" s="1">
        <f>INDEX('Tela de entrada'!$C$20:$C$763,MATCH(G1345,'Tela de entrada'!$B$20:$B$763,0),1)</f>
        <v>12</v>
      </c>
      <c r="J1345">
        <v>0</v>
      </c>
      <c r="K1345">
        <f t="shared" si="136"/>
        <v>12</v>
      </c>
      <c r="L1345" s="1">
        <f>SUMIFS('Contrato Flexível Percentual'!$R$2:$R$745,'Contrato Flexível Percentual'!$C$2:$C$745,'Contrato Flexível Prioridade'!F1345,'Contrato Flexível Percentual'!$D$2:$D$745,'Contrato Flexível Prioridade'!G1345)+SUMIFS('Contrato Firme'!N$2:N$745,'Contrato Firme'!$C$2:$C$745,'Contrato Flexível Prioridade'!F1345,'Contrato Flexível Percentual'!$D$2:$D$745,'Contrato Flexível Prioridade'!G1345)+'Tela de entrada'!$O$13+'Tela de entrada'!$S$13</f>
        <v>7.5520537660669707</v>
      </c>
      <c r="M1345" s="1">
        <f t="shared" si="137"/>
        <v>4.4479462339330293</v>
      </c>
      <c r="N1345" s="1">
        <f>IF(D1345=1,'Tela de entrada'!$O$14-'Tela de entrada'!$O$13,'Tela de entrada'!$S$14-'Tela de entrada'!$S$13)</f>
        <v>10</v>
      </c>
      <c r="O1345" s="1">
        <f t="shared" si="138"/>
        <v>0</v>
      </c>
      <c r="P1345" s="1">
        <f t="shared" si="139"/>
        <v>0</v>
      </c>
      <c r="Q1345" s="1">
        <f>IF(D1345=1,'Tela de entrada'!$O$13+P1345,'Tela de entrada'!$S$13+P1345)</f>
        <v>0</v>
      </c>
    </row>
    <row r="1346" spans="1:17" x14ac:dyDescent="0.25">
      <c r="A1346" t="str">
        <f t="shared" si="134"/>
        <v>Contrato 2</v>
      </c>
      <c r="B1346" t="str">
        <f t="shared" si="135"/>
        <v>Contrato 2601</v>
      </c>
      <c r="C1346">
        <v>1</v>
      </c>
      <c r="D1346">
        <v>2</v>
      </c>
      <c r="E1346">
        <f>IF(AND(A1346='Tela de entrada'!$R$12,'Tela de entrada'!$S$15=1),1,IF(AND(A1346='Tela de entrada'!$R$12,'Tela de entrada'!$S$15="",'Tela de entrada'!$O$15=2),1,IF(AND('Tela de entrada'!$R$12='Contrato Flexível Prioridade'!A1346,'Tela de entrada'!$S$15="",'Tela de entrada'!$O$15=""),2,IF(AND(A1346='Tela de entrada'!$N$12,'Tela de entrada'!$O$15=1),1,IF(AND('Tela de entrada'!$N$12='Contrato Flexível Prioridade'!A1346,'Tela de entrada'!$O$15=2),2,IF(AND('Tela de entrada'!$N$12='Contrato Flexível Prioridade'!A1346,'Tela de entrada'!$O$15="",'Tela de entrada'!$S$15&lt;&gt;1),1,IF(AND('Tela de entrada'!$N$12='Contrato Flexível Prioridade'!A1346,'Tela de entrada'!$S$15=""),1,2)))))))</f>
        <v>2</v>
      </c>
      <c r="F1346">
        <v>1</v>
      </c>
      <c r="G1346">
        <v>601</v>
      </c>
      <c r="H1346">
        <v>1</v>
      </c>
      <c r="I1346" s="1">
        <f>INDEX('Tela de entrada'!$C$20:$C$763,MATCH(G1346,'Tela de entrada'!$B$20:$B$763,0),1)</f>
        <v>49</v>
      </c>
      <c r="J1346">
        <v>0</v>
      </c>
      <c r="K1346">
        <f t="shared" si="136"/>
        <v>49</v>
      </c>
      <c r="L1346" s="1">
        <f>SUMIFS('Contrato Flexível Percentual'!$R$2:$R$745,'Contrato Flexível Percentual'!$C$2:$C$745,'Contrato Flexível Prioridade'!F1346,'Contrato Flexível Percentual'!$D$2:$D$745,'Contrato Flexível Prioridade'!G1346)+SUMIFS('Contrato Firme'!N$2:N$745,'Contrato Firme'!$C$2:$C$745,'Contrato Flexível Prioridade'!F1346,'Contrato Flexível Percentual'!$D$2:$D$745,'Contrato Flexível Prioridade'!G1346)+'Tela de entrada'!$O$13+'Tela de entrada'!$S$13</f>
        <v>24.799999999999997</v>
      </c>
      <c r="M1346" s="1">
        <f t="shared" si="137"/>
        <v>24.200000000000003</v>
      </c>
      <c r="N1346" s="1">
        <f>IF(D1346=1,'Tela de entrada'!$O$14-'Tela de entrada'!$O$13,'Tela de entrada'!$S$14-'Tela de entrada'!$S$13)</f>
        <v>10</v>
      </c>
      <c r="O1346" s="1">
        <f t="shared" si="138"/>
        <v>9.2000000000000028</v>
      </c>
      <c r="P1346" s="1">
        <f t="shared" si="139"/>
        <v>9.2000000000000028</v>
      </c>
      <c r="Q1346" s="1">
        <f>IF(D1346=1,'Tela de entrada'!$O$13+P1346,'Tela de entrada'!$S$13+P1346)</f>
        <v>9.2000000000000028</v>
      </c>
    </row>
    <row r="1347" spans="1:17" x14ac:dyDescent="0.25">
      <c r="A1347" t="str">
        <f t="shared" si="134"/>
        <v>Contrato 2</v>
      </c>
      <c r="B1347" t="str">
        <f t="shared" si="135"/>
        <v>Contrato 2602</v>
      </c>
      <c r="C1347">
        <v>1</v>
      </c>
      <c r="D1347">
        <v>2</v>
      </c>
      <c r="E1347">
        <f>IF(AND(A1347='Tela de entrada'!$R$12,'Tela de entrada'!$S$15=1),1,IF(AND(A1347='Tela de entrada'!$R$12,'Tela de entrada'!$S$15="",'Tela de entrada'!$O$15=2),1,IF(AND('Tela de entrada'!$R$12='Contrato Flexível Prioridade'!A1347,'Tela de entrada'!$S$15="",'Tela de entrada'!$O$15=""),2,IF(AND(A1347='Tela de entrada'!$N$12,'Tela de entrada'!$O$15=1),1,IF(AND('Tela de entrada'!$N$12='Contrato Flexível Prioridade'!A1347,'Tela de entrada'!$O$15=2),2,IF(AND('Tela de entrada'!$N$12='Contrato Flexível Prioridade'!A1347,'Tela de entrada'!$O$15="",'Tela de entrada'!$S$15&lt;&gt;1),1,IF(AND('Tela de entrada'!$N$12='Contrato Flexível Prioridade'!A1347,'Tela de entrada'!$S$15=""),1,2)))))))</f>
        <v>2</v>
      </c>
      <c r="F1347">
        <v>1</v>
      </c>
      <c r="G1347">
        <v>602</v>
      </c>
      <c r="H1347">
        <v>1</v>
      </c>
      <c r="I1347" s="1">
        <f>INDEX('Tela de entrada'!$C$20:$C$763,MATCH(G1347,'Tela de entrada'!$B$20:$B$763,0),1)</f>
        <v>43</v>
      </c>
      <c r="J1347">
        <v>0</v>
      </c>
      <c r="K1347">
        <f t="shared" si="136"/>
        <v>43</v>
      </c>
      <c r="L1347" s="1">
        <f>SUMIFS('Contrato Flexível Percentual'!$R$2:$R$745,'Contrato Flexível Percentual'!$C$2:$C$745,'Contrato Flexível Prioridade'!F1347,'Contrato Flexível Percentual'!$D$2:$D$745,'Contrato Flexível Prioridade'!G1347)+SUMIFS('Contrato Firme'!N$2:N$745,'Contrato Firme'!$C$2:$C$745,'Contrato Flexível Prioridade'!F1347,'Contrato Flexível Percentual'!$D$2:$D$745,'Contrato Flexível Prioridade'!G1347)+'Tela de entrada'!$O$13+'Tela de entrada'!$S$13</f>
        <v>23.6</v>
      </c>
      <c r="M1347" s="1">
        <f t="shared" si="137"/>
        <v>19.399999999999999</v>
      </c>
      <c r="N1347" s="1">
        <f>IF(D1347=1,'Tela de entrada'!$O$14-'Tela de entrada'!$O$13,'Tela de entrada'!$S$14-'Tela de entrada'!$S$13)</f>
        <v>10</v>
      </c>
      <c r="O1347" s="1">
        <f t="shared" si="138"/>
        <v>4.3999999999999986</v>
      </c>
      <c r="P1347" s="1">
        <f t="shared" si="139"/>
        <v>4.3999999999999986</v>
      </c>
      <c r="Q1347" s="1">
        <f>IF(D1347=1,'Tela de entrada'!$O$13+P1347,'Tela de entrada'!$S$13+P1347)</f>
        <v>4.3999999999999986</v>
      </c>
    </row>
    <row r="1348" spans="1:17" x14ac:dyDescent="0.25">
      <c r="A1348" t="str">
        <f t="shared" si="134"/>
        <v>Contrato 2</v>
      </c>
      <c r="B1348" t="str">
        <f t="shared" si="135"/>
        <v>Contrato 2603</v>
      </c>
      <c r="C1348">
        <v>1</v>
      </c>
      <c r="D1348">
        <v>2</v>
      </c>
      <c r="E1348">
        <f>IF(AND(A1348='Tela de entrada'!$R$12,'Tela de entrada'!$S$15=1),1,IF(AND(A1348='Tela de entrada'!$R$12,'Tela de entrada'!$S$15="",'Tela de entrada'!$O$15=2),1,IF(AND('Tela de entrada'!$R$12='Contrato Flexível Prioridade'!A1348,'Tela de entrada'!$S$15="",'Tela de entrada'!$O$15=""),2,IF(AND(A1348='Tela de entrada'!$N$12,'Tela de entrada'!$O$15=1),1,IF(AND('Tela de entrada'!$N$12='Contrato Flexível Prioridade'!A1348,'Tela de entrada'!$O$15=2),2,IF(AND('Tela de entrada'!$N$12='Contrato Flexível Prioridade'!A1348,'Tela de entrada'!$O$15="",'Tela de entrada'!$S$15&lt;&gt;1),1,IF(AND('Tela de entrada'!$N$12='Contrato Flexível Prioridade'!A1348,'Tela de entrada'!$S$15=""),1,2)))))))</f>
        <v>2</v>
      </c>
      <c r="F1348">
        <v>1</v>
      </c>
      <c r="G1348">
        <v>603</v>
      </c>
      <c r="H1348">
        <v>1</v>
      </c>
      <c r="I1348" s="1">
        <f>INDEX('Tela de entrada'!$C$20:$C$763,MATCH(G1348,'Tela de entrada'!$B$20:$B$763,0),1)</f>
        <v>5</v>
      </c>
      <c r="J1348">
        <v>0</v>
      </c>
      <c r="K1348">
        <f t="shared" si="136"/>
        <v>5</v>
      </c>
      <c r="L1348" s="1">
        <f>SUMIFS('Contrato Flexível Percentual'!$R$2:$R$745,'Contrato Flexível Percentual'!$C$2:$C$745,'Contrato Flexível Prioridade'!F1348,'Contrato Flexível Percentual'!$D$2:$D$745,'Contrato Flexível Prioridade'!G1348)+SUMIFS('Contrato Firme'!N$2:N$745,'Contrato Firme'!$C$2:$C$745,'Contrato Flexível Prioridade'!F1348,'Contrato Flexível Percentual'!$D$2:$D$745,'Contrato Flexível Prioridade'!G1348)+'Tela de entrada'!$O$13+'Tela de entrada'!$S$13</f>
        <v>4.7836603258165944</v>
      </c>
      <c r="M1348" s="1">
        <f t="shared" si="137"/>
        <v>0.21633967418340561</v>
      </c>
      <c r="N1348" s="1">
        <f>IF(D1348=1,'Tela de entrada'!$O$14-'Tela de entrada'!$O$13,'Tela de entrada'!$S$14-'Tela de entrada'!$S$13)</f>
        <v>10</v>
      </c>
      <c r="O1348" s="1">
        <f t="shared" si="138"/>
        <v>0</v>
      </c>
      <c r="P1348" s="1">
        <f t="shared" si="139"/>
        <v>0</v>
      </c>
      <c r="Q1348" s="1">
        <f>IF(D1348=1,'Tela de entrada'!$O$13+P1348,'Tela de entrada'!$S$13+P1348)</f>
        <v>0</v>
      </c>
    </row>
    <row r="1349" spans="1:17" x14ac:dyDescent="0.25">
      <c r="A1349" t="str">
        <f t="shared" si="134"/>
        <v>Contrato 2</v>
      </c>
      <c r="B1349" t="str">
        <f t="shared" si="135"/>
        <v>Contrato 2604</v>
      </c>
      <c r="C1349">
        <v>1</v>
      </c>
      <c r="D1349">
        <v>2</v>
      </c>
      <c r="E1349">
        <f>IF(AND(A1349='Tela de entrada'!$R$12,'Tela de entrada'!$S$15=1),1,IF(AND(A1349='Tela de entrada'!$R$12,'Tela de entrada'!$S$15="",'Tela de entrada'!$O$15=2),1,IF(AND('Tela de entrada'!$R$12='Contrato Flexível Prioridade'!A1349,'Tela de entrada'!$S$15="",'Tela de entrada'!$O$15=""),2,IF(AND(A1349='Tela de entrada'!$N$12,'Tela de entrada'!$O$15=1),1,IF(AND('Tela de entrada'!$N$12='Contrato Flexível Prioridade'!A1349,'Tela de entrada'!$O$15=2),2,IF(AND('Tela de entrada'!$N$12='Contrato Flexível Prioridade'!A1349,'Tela de entrada'!$O$15="",'Tela de entrada'!$S$15&lt;&gt;1),1,IF(AND('Tela de entrada'!$N$12='Contrato Flexível Prioridade'!A1349,'Tela de entrada'!$S$15=""),1,2)))))))</f>
        <v>2</v>
      </c>
      <c r="F1349">
        <v>1</v>
      </c>
      <c r="G1349">
        <v>604</v>
      </c>
      <c r="H1349">
        <v>1</v>
      </c>
      <c r="I1349" s="1">
        <f>INDEX('Tela de entrada'!$C$20:$C$763,MATCH(G1349,'Tela de entrada'!$B$20:$B$763,0),1)</f>
        <v>42</v>
      </c>
      <c r="J1349">
        <v>0</v>
      </c>
      <c r="K1349">
        <f t="shared" si="136"/>
        <v>42</v>
      </c>
      <c r="L1349" s="1">
        <f>SUMIFS('Contrato Flexível Percentual'!$R$2:$R$745,'Contrato Flexível Percentual'!$C$2:$C$745,'Contrato Flexível Prioridade'!F1349,'Contrato Flexível Percentual'!$D$2:$D$745,'Contrato Flexível Prioridade'!G1349)+SUMIFS('Contrato Firme'!N$2:N$745,'Contrato Firme'!$C$2:$C$745,'Contrato Flexível Prioridade'!F1349,'Contrato Flexível Percentual'!$D$2:$D$745,'Contrato Flexível Prioridade'!G1349)+'Tela de entrada'!$O$13+'Tela de entrada'!$S$13</f>
        <v>23.4</v>
      </c>
      <c r="M1349" s="1">
        <f t="shared" si="137"/>
        <v>18.600000000000001</v>
      </c>
      <c r="N1349" s="1">
        <f>IF(D1349=1,'Tela de entrada'!$O$14-'Tela de entrada'!$O$13,'Tela de entrada'!$S$14-'Tela de entrada'!$S$13)</f>
        <v>10</v>
      </c>
      <c r="O1349" s="1">
        <f t="shared" si="138"/>
        <v>3.6000000000000014</v>
      </c>
      <c r="P1349" s="1">
        <f t="shared" si="139"/>
        <v>3.6000000000000014</v>
      </c>
      <c r="Q1349" s="1">
        <f>IF(D1349=1,'Tela de entrada'!$O$13+P1349,'Tela de entrada'!$S$13+P1349)</f>
        <v>3.6000000000000014</v>
      </c>
    </row>
    <row r="1350" spans="1:17" x14ac:dyDescent="0.25">
      <c r="A1350" t="str">
        <f t="shared" si="134"/>
        <v>Contrato 2</v>
      </c>
      <c r="B1350" t="str">
        <f t="shared" si="135"/>
        <v>Contrato 2605</v>
      </c>
      <c r="C1350">
        <v>1</v>
      </c>
      <c r="D1350">
        <v>2</v>
      </c>
      <c r="E1350">
        <f>IF(AND(A1350='Tela de entrada'!$R$12,'Tela de entrada'!$S$15=1),1,IF(AND(A1350='Tela de entrada'!$R$12,'Tela de entrada'!$S$15="",'Tela de entrada'!$O$15=2),1,IF(AND('Tela de entrada'!$R$12='Contrato Flexível Prioridade'!A1350,'Tela de entrada'!$S$15="",'Tela de entrada'!$O$15=""),2,IF(AND(A1350='Tela de entrada'!$N$12,'Tela de entrada'!$O$15=1),1,IF(AND('Tela de entrada'!$N$12='Contrato Flexível Prioridade'!A1350,'Tela de entrada'!$O$15=2),2,IF(AND('Tela de entrada'!$N$12='Contrato Flexível Prioridade'!A1350,'Tela de entrada'!$O$15="",'Tela de entrada'!$S$15&lt;&gt;1),1,IF(AND('Tela de entrada'!$N$12='Contrato Flexível Prioridade'!A1350,'Tela de entrada'!$S$15=""),1,2)))))))</f>
        <v>2</v>
      </c>
      <c r="F1350">
        <v>1</v>
      </c>
      <c r="G1350">
        <v>605</v>
      </c>
      <c r="H1350">
        <v>1</v>
      </c>
      <c r="I1350" s="1">
        <f>INDEX('Tela de entrada'!$C$20:$C$763,MATCH(G1350,'Tela de entrada'!$B$20:$B$763,0),1)</f>
        <v>16</v>
      </c>
      <c r="J1350">
        <v>0</v>
      </c>
      <c r="K1350">
        <f t="shared" si="136"/>
        <v>16</v>
      </c>
      <c r="L1350" s="1">
        <f>SUMIFS('Contrato Flexível Percentual'!$R$2:$R$745,'Contrato Flexível Percentual'!$C$2:$C$745,'Contrato Flexível Prioridade'!F1350,'Contrato Flexível Percentual'!$D$2:$D$745,'Contrato Flexível Prioridade'!G1350)+SUMIFS('Contrato Firme'!N$2:N$745,'Contrato Firme'!$C$2:$C$745,'Contrato Flexível Prioridade'!F1350,'Contrato Flexível Percentual'!$D$2:$D$745,'Contrato Flexível Prioridade'!G1350)+'Tela de entrada'!$O$13+'Tela de entrada'!$S$13</f>
        <v>9.7428798856657117</v>
      </c>
      <c r="M1350" s="1">
        <f t="shared" si="137"/>
        <v>6.2571201143342883</v>
      </c>
      <c r="N1350" s="1">
        <f>IF(D1350=1,'Tela de entrada'!$O$14-'Tela de entrada'!$O$13,'Tela de entrada'!$S$14-'Tela de entrada'!$S$13)</f>
        <v>10</v>
      </c>
      <c r="O1350" s="1">
        <f t="shared" si="138"/>
        <v>0</v>
      </c>
      <c r="P1350" s="1">
        <f t="shared" si="139"/>
        <v>0</v>
      </c>
      <c r="Q1350" s="1">
        <f>IF(D1350=1,'Tela de entrada'!$O$13+P1350,'Tela de entrada'!$S$13+P1350)</f>
        <v>0</v>
      </c>
    </row>
    <row r="1351" spans="1:17" x14ac:dyDescent="0.25">
      <c r="A1351" t="str">
        <f t="shared" si="134"/>
        <v>Contrato 2</v>
      </c>
      <c r="B1351" t="str">
        <f t="shared" si="135"/>
        <v>Contrato 2606</v>
      </c>
      <c r="C1351">
        <v>1</v>
      </c>
      <c r="D1351">
        <v>2</v>
      </c>
      <c r="E1351">
        <f>IF(AND(A1351='Tela de entrada'!$R$12,'Tela de entrada'!$S$15=1),1,IF(AND(A1351='Tela de entrada'!$R$12,'Tela de entrada'!$S$15="",'Tela de entrada'!$O$15=2),1,IF(AND('Tela de entrada'!$R$12='Contrato Flexível Prioridade'!A1351,'Tela de entrada'!$S$15="",'Tela de entrada'!$O$15=""),2,IF(AND(A1351='Tela de entrada'!$N$12,'Tela de entrada'!$O$15=1),1,IF(AND('Tela de entrada'!$N$12='Contrato Flexível Prioridade'!A1351,'Tela de entrada'!$O$15=2),2,IF(AND('Tela de entrada'!$N$12='Contrato Flexível Prioridade'!A1351,'Tela de entrada'!$O$15="",'Tela de entrada'!$S$15&lt;&gt;1),1,IF(AND('Tela de entrada'!$N$12='Contrato Flexível Prioridade'!A1351,'Tela de entrada'!$S$15=""),1,2)))))))</f>
        <v>2</v>
      </c>
      <c r="F1351">
        <v>1</v>
      </c>
      <c r="G1351">
        <v>606</v>
      </c>
      <c r="H1351">
        <v>1</v>
      </c>
      <c r="I1351" s="1">
        <f>INDEX('Tela de entrada'!$C$20:$C$763,MATCH(G1351,'Tela de entrada'!$B$20:$B$763,0),1)</f>
        <v>12</v>
      </c>
      <c r="J1351">
        <v>0</v>
      </c>
      <c r="K1351">
        <f t="shared" si="136"/>
        <v>12</v>
      </c>
      <c r="L1351" s="1">
        <f>SUMIFS('Contrato Flexível Percentual'!$R$2:$R$745,'Contrato Flexível Percentual'!$C$2:$C$745,'Contrato Flexível Prioridade'!F1351,'Contrato Flexível Percentual'!$D$2:$D$745,'Contrato Flexível Prioridade'!G1351)+SUMIFS('Contrato Firme'!N$2:N$745,'Contrato Firme'!$C$2:$C$745,'Contrato Flexível Prioridade'!F1351,'Contrato Flexível Percentual'!$D$2:$D$745,'Contrato Flexível Prioridade'!G1351)+'Tela de entrada'!$O$13+'Tela de entrada'!$S$13</f>
        <v>7.5520537660669707</v>
      </c>
      <c r="M1351" s="1">
        <f t="shared" si="137"/>
        <v>4.4479462339330293</v>
      </c>
      <c r="N1351" s="1">
        <f>IF(D1351=1,'Tela de entrada'!$O$14-'Tela de entrada'!$O$13,'Tela de entrada'!$S$14-'Tela de entrada'!$S$13)</f>
        <v>10</v>
      </c>
      <c r="O1351" s="1">
        <f t="shared" si="138"/>
        <v>0</v>
      </c>
      <c r="P1351" s="1">
        <f t="shared" si="139"/>
        <v>0</v>
      </c>
      <c r="Q1351" s="1">
        <f>IF(D1351=1,'Tela de entrada'!$O$13+P1351,'Tela de entrada'!$S$13+P1351)</f>
        <v>0</v>
      </c>
    </row>
    <row r="1352" spans="1:17" x14ac:dyDescent="0.25">
      <c r="A1352" t="str">
        <f t="shared" si="134"/>
        <v>Contrato 2</v>
      </c>
      <c r="B1352" t="str">
        <f t="shared" si="135"/>
        <v>Contrato 2607</v>
      </c>
      <c r="C1352">
        <v>1</v>
      </c>
      <c r="D1352">
        <v>2</v>
      </c>
      <c r="E1352">
        <f>IF(AND(A1352='Tela de entrada'!$R$12,'Tela de entrada'!$S$15=1),1,IF(AND(A1352='Tela de entrada'!$R$12,'Tela de entrada'!$S$15="",'Tela de entrada'!$O$15=2),1,IF(AND('Tela de entrada'!$R$12='Contrato Flexível Prioridade'!A1352,'Tela de entrada'!$S$15="",'Tela de entrada'!$O$15=""),2,IF(AND(A1352='Tela de entrada'!$N$12,'Tela de entrada'!$O$15=1),1,IF(AND('Tela de entrada'!$N$12='Contrato Flexível Prioridade'!A1352,'Tela de entrada'!$O$15=2),2,IF(AND('Tela de entrada'!$N$12='Contrato Flexível Prioridade'!A1352,'Tela de entrada'!$O$15="",'Tela de entrada'!$S$15&lt;&gt;1),1,IF(AND('Tela de entrada'!$N$12='Contrato Flexível Prioridade'!A1352,'Tela de entrada'!$S$15=""),1,2)))))))</f>
        <v>2</v>
      </c>
      <c r="F1352">
        <v>1</v>
      </c>
      <c r="G1352">
        <v>607</v>
      </c>
      <c r="H1352">
        <v>1</v>
      </c>
      <c r="I1352" s="1">
        <f>INDEX('Tela de entrada'!$C$20:$C$763,MATCH(G1352,'Tela de entrada'!$B$20:$B$763,0),1)</f>
        <v>38</v>
      </c>
      <c r="J1352">
        <v>0</v>
      </c>
      <c r="K1352">
        <f t="shared" si="136"/>
        <v>38</v>
      </c>
      <c r="L1352" s="1">
        <f>SUMIFS('Contrato Flexível Percentual'!$R$2:$R$745,'Contrato Flexível Percentual'!$C$2:$C$745,'Contrato Flexível Prioridade'!F1352,'Contrato Flexível Percentual'!$D$2:$D$745,'Contrato Flexível Prioridade'!G1352)+SUMIFS('Contrato Firme'!N$2:N$745,'Contrato Firme'!$C$2:$C$745,'Contrato Flexível Prioridade'!F1352,'Contrato Flexível Percentual'!$D$2:$D$745,'Contrato Flexível Prioridade'!G1352)+'Tela de entrada'!$O$13+'Tela de entrada'!$S$13</f>
        <v>21.792423543458796</v>
      </c>
      <c r="M1352" s="1">
        <f t="shared" si="137"/>
        <v>16.207576456541204</v>
      </c>
      <c r="N1352" s="1">
        <f>IF(D1352=1,'Tela de entrada'!$O$14-'Tela de entrada'!$O$13,'Tela de entrada'!$S$14-'Tela de entrada'!$S$13)</f>
        <v>10</v>
      </c>
      <c r="O1352" s="1">
        <f t="shared" si="138"/>
        <v>1.2075764565412044</v>
      </c>
      <c r="P1352" s="1">
        <f t="shared" si="139"/>
        <v>1.2075764565412044</v>
      </c>
      <c r="Q1352" s="1">
        <f>IF(D1352=1,'Tela de entrada'!$O$13+P1352,'Tela de entrada'!$S$13+P1352)</f>
        <v>1.2075764565412044</v>
      </c>
    </row>
    <row r="1353" spans="1:17" x14ac:dyDescent="0.25">
      <c r="A1353" t="str">
        <f t="shared" si="134"/>
        <v>Contrato 2</v>
      </c>
      <c r="B1353" t="str">
        <f t="shared" si="135"/>
        <v>Contrato 2608</v>
      </c>
      <c r="C1353">
        <v>1</v>
      </c>
      <c r="D1353">
        <v>2</v>
      </c>
      <c r="E1353">
        <f>IF(AND(A1353='Tela de entrada'!$R$12,'Tela de entrada'!$S$15=1),1,IF(AND(A1353='Tela de entrada'!$R$12,'Tela de entrada'!$S$15="",'Tela de entrada'!$O$15=2),1,IF(AND('Tela de entrada'!$R$12='Contrato Flexível Prioridade'!A1353,'Tela de entrada'!$S$15="",'Tela de entrada'!$O$15=""),2,IF(AND(A1353='Tela de entrada'!$N$12,'Tela de entrada'!$O$15=1),1,IF(AND('Tela de entrada'!$N$12='Contrato Flexível Prioridade'!A1353,'Tela de entrada'!$O$15=2),2,IF(AND('Tela de entrada'!$N$12='Contrato Flexível Prioridade'!A1353,'Tela de entrada'!$O$15="",'Tela de entrada'!$S$15&lt;&gt;1),1,IF(AND('Tela de entrada'!$N$12='Contrato Flexível Prioridade'!A1353,'Tela de entrada'!$S$15=""),1,2)))))))</f>
        <v>2</v>
      </c>
      <c r="F1353">
        <v>1</v>
      </c>
      <c r="G1353">
        <v>608</v>
      </c>
      <c r="H1353">
        <v>1</v>
      </c>
      <c r="I1353" s="1">
        <f>INDEX('Tela de entrada'!$C$20:$C$763,MATCH(G1353,'Tela de entrada'!$B$20:$B$763,0),1)</f>
        <v>27</v>
      </c>
      <c r="J1353">
        <v>0</v>
      </c>
      <c r="K1353">
        <f t="shared" si="136"/>
        <v>27</v>
      </c>
      <c r="L1353" s="1">
        <f>SUMIFS('Contrato Flexível Percentual'!$R$2:$R$745,'Contrato Flexível Percentual'!$C$2:$C$745,'Contrato Flexível Prioridade'!F1353,'Contrato Flexível Percentual'!$D$2:$D$745,'Contrato Flexível Prioridade'!G1353)+SUMIFS('Contrato Firme'!N$2:N$745,'Contrato Firme'!$C$2:$C$745,'Contrato Flexível Prioridade'!F1353,'Contrato Flexível Percentual'!$D$2:$D$745,'Contrato Flexível Prioridade'!G1353)+'Tela de entrada'!$O$13+'Tela de entrada'!$S$13</f>
        <v>15.767651714562254</v>
      </c>
      <c r="M1353" s="1">
        <f t="shared" si="137"/>
        <v>11.232348285437746</v>
      </c>
      <c r="N1353" s="1">
        <f>IF(D1353=1,'Tela de entrada'!$O$14-'Tela de entrada'!$O$13,'Tela de entrada'!$S$14-'Tela de entrada'!$S$13)</f>
        <v>10</v>
      </c>
      <c r="O1353" s="1">
        <f t="shared" si="138"/>
        <v>0</v>
      </c>
      <c r="P1353" s="1">
        <f t="shared" si="139"/>
        <v>0</v>
      </c>
      <c r="Q1353" s="1">
        <f>IF(D1353=1,'Tela de entrada'!$O$13+P1353,'Tela de entrada'!$S$13+P1353)</f>
        <v>0</v>
      </c>
    </row>
    <row r="1354" spans="1:17" x14ac:dyDescent="0.25">
      <c r="A1354" t="str">
        <f t="shared" si="134"/>
        <v>Contrato 2</v>
      </c>
      <c r="B1354" t="str">
        <f t="shared" si="135"/>
        <v>Contrato 2609</v>
      </c>
      <c r="C1354">
        <v>1</v>
      </c>
      <c r="D1354">
        <v>2</v>
      </c>
      <c r="E1354">
        <f>IF(AND(A1354='Tela de entrada'!$R$12,'Tela de entrada'!$S$15=1),1,IF(AND(A1354='Tela de entrada'!$R$12,'Tela de entrada'!$S$15="",'Tela de entrada'!$O$15=2),1,IF(AND('Tela de entrada'!$R$12='Contrato Flexível Prioridade'!A1354,'Tela de entrada'!$S$15="",'Tela de entrada'!$O$15=""),2,IF(AND(A1354='Tela de entrada'!$N$12,'Tela de entrada'!$O$15=1),1,IF(AND('Tela de entrada'!$N$12='Contrato Flexível Prioridade'!A1354,'Tela de entrada'!$O$15=2),2,IF(AND('Tela de entrada'!$N$12='Contrato Flexível Prioridade'!A1354,'Tela de entrada'!$O$15="",'Tela de entrada'!$S$15&lt;&gt;1),1,IF(AND('Tela de entrada'!$N$12='Contrato Flexível Prioridade'!A1354,'Tela de entrada'!$S$15=""),1,2)))))))</f>
        <v>2</v>
      </c>
      <c r="F1354">
        <v>1</v>
      </c>
      <c r="G1354">
        <v>609</v>
      </c>
      <c r="H1354">
        <v>1</v>
      </c>
      <c r="I1354" s="1">
        <f>INDEX('Tela de entrada'!$C$20:$C$763,MATCH(G1354,'Tela de entrada'!$B$20:$B$763,0),1)</f>
        <v>11</v>
      </c>
      <c r="J1354">
        <v>0</v>
      </c>
      <c r="K1354">
        <f t="shared" si="136"/>
        <v>11</v>
      </c>
      <c r="L1354" s="1">
        <f>SUMIFS('Contrato Flexível Percentual'!$R$2:$R$745,'Contrato Flexível Percentual'!$C$2:$C$745,'Contrato Flexível Prioridade'!F1354,'Contrato Flexível Percentual'!$D$2:$D$745,'Contrato Flexível Prioridade'!G1354)+SUMIFS('Contrato Firme'!N$2:N$745,'Contrato Firme'!$C$2:$C$745,'Contrato Flexível Prioridade'!F1354,'Contrato Flexível Percentual'!$D$2:$D$745,'Contrato Flexível Prioridade'!G1354)+'Tela de entrada'!$O$13+'Tela de entrada'!$S$13</f>
        <v>7.0043472361672849</v>
      </c>
      <c r="M1354" s="1">
        <f t="shared" si="137"/>
        <v>3.9956527638327151</v>
      </c>
      <c r="N1354" s="1">
        <f>IF(D1354=1,'Tela de entrada'!$O$14-'Tela de entrada'!$O$13,'Tela de entrada'!$S$14-'Tela de entrada'!$S$13)</f>
        <v>10</v>
      </c>
      <c r="O1354" s="1">
        <f t="shared" si="138"/>
        <v>0</v>
      </c>
      <c r="P1354" s="1">
        <f t="shared" si="139"/>
        <v>0</v>
      </c>
      <c r="Q1354" s="1">
        <f>IF(D1354=1,'Tela de entrada'!$O$13+P1354,'Tela de entrada'!$S$13+P1354)</f>
        <v>0</v>
      </c>
    </row>
    <row r="1355" spans="1:17" x14ac:dyDescent="0.25">
      <c r="A1355" t="str">
        <f t="shared" si="134"/>
        <v>Contrato 2</v>
      </c>
      <c r="B1355" t="str">
        <f t="shared" si="135"/>
        <v>Contrato 2610</v>
      </c>
      <c r="C1355">
        <v>1</v>
      </c>
      <c r="D1355">
        <v>2</v>
      </c>
      <c r="E1355">
        <f>IF(AND(A1355='Tela de entrada'!$R$12,'Tela de entrada'!$S$15=1),1,IF(AND(A1355='Tela de entrada'!$R$12,'Tela de entrada'!$S$15="",'Tela de entrada'!$O$15=2),1,IF(AND('Tela de entrada'!$R$12='Contrato Flexível Prioridade'!A1355,'Tela de entrada'!$S$15="",'Tela de entrada'!$O$15=""),2,IF(AND(A1355='Tela de entrada'!$N$12,'Tela de entrada'!$O$15=1),1,IF(AND('Tela de entrada'!$N$12='Contrato Flexível Prioridade'!A1355,'Tela de entrada'!$O$15=2),2,IF(AND('Tela de entrada'!$N$12='Contrato Flexível Prioridade'!A1355,'Tela de entrada'!$O$15="",'Tela de entrada'!$S$15&lt;&gt;1),1,IF(AND('Tela de entrada'!$N$12='Contrato Flexível Prioridade'!A1355,'Tela de entrada'!$S$15=""),1,2)))))))</f>
        <v>2</v>
      </c>
      <c r="F1355">
        <v>1</v>
      </c>
      <c r="G1355">
        <v>610</v>
      </c>
      <c r="H1355">
        <v>1</v>
      </c>
      <c r="I1355" s="1">
        <f>INDEX('Tela de entrada'!$C$20:$C$763,MATCH(G1355,'Tela de entrada'!$B$20:$B$763,0),1)</f>
        <v>11</v>
      </c>
      <c r="J1355">
        <v>0</v>
      </c>
      <c r="K1355">
        <f t="shared" si="136"/>
        <v>11</v>
      </c>
      <c r="L1355" s="1">
        <f>SUMIFS('Contrato Flexível Percentual'!$R$2:$R$745,'Contrato Flexível Percentual'!$C$2:$C$745,'Contrato Flexível Prioridade'!F1355,'Contrato Flexível Percentual'!$D$2:$D$745,'Contrato Flexível Prioridade'!G1355)+SUMIFS('Contrato Firme'!N$2:N$745,'Contrato Firme'!$C$2:$C$745,'Contrato Flexível Prioridade'!F1355,'Contrato Flexível Percentual'!$D$2:$D$745,'Contrato Flexível Prioridade'!G1355)+'Tela de entrada'!$O$13+'Tela de entrada'!$S$13</f>
        <v>7.0043472361672849</v>
      </c>
      <c r="M1355" s="1">
        <f t="shared" si="137"/>
        <v>3.9956527638327151</v>
      </c>
      <c r="N1355" s="1">
        <f>IF(D1355=1,'Tela de entrada'!$O$14-'Tela de entrada'!$O$13,'Tela de entrada'!$S$14-'Tela de entrada'!$S$13)</f>
        <v>10</v>
      </c>
      <c r="O1355" s="1">
        <f t="shared" si="138"/>
        <v>0</v>
      </c>
      <c r="P1355" s="1">
        <f t="shared" si="139"/>
        <v>0</v>
      </c>
      <c r="Q1355" s="1">
        <f>IF(D1355=1,'Tela de entrada'!$O$13+P1355,'Tela de entrada'!$S$13+P1355)</f>
        <v>0</v>
      </c>
    </row>
    <row r="1356" spans="1:17" x14ac:dyDescent="0.25">
      <c r="A1356" t="str">
        <f t="shared" si="134"/>
        <v>Contrato 2</v>
      </c>
      <c r="B1356" t="str">
        <f t="shared" si="135"/>
        <v>Contrato 2611</v>
      </c>
      <c r="C1356">
        <v>1</v>
      </c>
      <c r="D1356">
        <v>2</v>
      </c>
      <c r="E1356">
        <f>IF(AND(A1356='Tela de entrada'!$R$12,'Tela de entrada'!$S$15=1),1,IF(AND(A1356='Tela de entrada'!$R$12,'Tela de entrada'!$S$15="",'Tela de entrada'!$O$15=2),1,IF(AND('Tela de entrada'!$R$12='Contrato Flexível Prioridade'!A1356,'Tela de entrada'!$S$15="",'Tela de entrada'!$O$15=""),2,IF(AND(A1356='Tela de entrada'!$N$12,'Tela de entrada'!$O$15=1),1,IF(AND('Tela de entrada'!$N$12='Contrato Flexível Prioridade'!A1356,'Tela de entrada'!$O$15=2),2,IF(AND('Tela de entrada'!$N$12='Contrato Flexível Prioridade'!A1356,'Tela de entrada'!$O$15="",'Tela de entrada'!$S$15&lt;&gt;1),1,IF(AND('Tela de entrada'!$N$12='Contrato Flexível Prioridade'!A1356,'Tela de entrada'!$S$15=""),1,2)))))))</f>
        <v>2</v>
      </c>
      <c r="F1356">
        <v>1</v>
      </c>
      <c r="G1356">
        <v>611</v>
      </c>
      <c r="H1356">
        <v>1</v>
      </c>
      <c r="I1356" s="1">
        <f>INDEX('Tela de entrada'!$C$20:$C$763,MATCH(G1356,'Tela de entrada'!$B$20:$B$763,0),1)</f>
        <v>20</v>
      </c>
      <c r="J1356">
        <v>0</v>
      </c>
      <c r="K1356">
        <f t="shared" si="136"/>
        <v>20</v>
      </c>
      <c r="L1356" s="1">
        <f>SUMIFS('Contrato Flexível Percentual'!$R$2:$R$745,'Contrato Flexível Percentual'!$C$2:$C$745,'Contrato Flexível Prioridade'!F1356,'Contrato Flexível Percentual'!$D$2:$D$745,'Contrato Flexível Prioridade'!G1356)+SUMIFS('Contrato Firme'!N$2:N$745,'Contrato Firme'!$C$2:$C$745,'Contrato Flexível Prioridade'!F1356,'Contrato Flexível Percentual'!$D$2:$D$745,'Contrato Flexível Prioridade'!G1356)+'Tela de entrada'!$O$13+'Tela de entrada'!$S$13</f>
        <v>11.933706005264455</v>
      </c>
      <c r="M1356" s="1">
        <f t="shared" si="137"/>
        <v>8.0662939947355454</v>
      </c>
      <c r="N1356" s="1">
        <f>IF(D1356=1,'Tela de entrada'!$O$14-'Tela de entrada'!$O$13,'Tela de entrada'!$S$14-'Tela de entrada'!$S$13)</f>
        <v>10</v>
      </c>
      <c r="O1356" s="1">
        <f t="shared" si="138"/>
        <v>0</v>
      </c>
      <c r="P1356" s="1">
        <f t="shared" si="139"/>
        <v>0</v>
      </c>
      <c r="Q1356" s="1">
        <f>IF(D1356=1,'Tela de entrada'!$O$13+P1356,'Tela de entrada'!$S$13+P1356)</f>
        <v>0</v>
      </c>
    </row>
    <row r="1357" spans="1:17" x14ac:dyDescent="0.25">
      <c r="A1357" t="str">
        <f t="shared" si="134"/>
        <v>Contrato 2</v>
      </c>
      <c r="B1357" t="str">
        <f t="shared" si="135"/>
        <v>Contrato 2612</v>
      </c>
      <c r="C1357">
        <v>1</v>
      </c>
      <c r="D1357">
        <v>2</v>
      </c>
      <c r="E1357">
        <f>IF(AND(A1357='Tela de entrada'!$R$12,'Tela de entrada'!$S$15=1),1,IF(AND(A1357='Tela de entrada'!$R$12,'Tela de entrada'!$S$15="",'Tela de entrada'!$O$15=2),1,IF(AND('Tela de entrada'!$R$12='Contrato Flexível Prioridade'!A1357,'Tela de entrada'!$S$15="",'Tela de entrada'!$O$15=""),2,IF(AND(A1357='Tela de entrada'!$N$12,'Tela de entrada'!$O$15=1),1,IF(AND('Tela de entrada'!$N$12='Contrato Flexível Prioridade'!A1357,'Tela de entrada'!$O$15=2),2,IF(AND('Tela de entrada'!$N$12='Contrato Flexível Prioridade'!A1357,'Tela de entrada'!$O$15="",'Tela de entrada'!$S$15&lt;&gt;1),1,IF(AND('Tela de entrada'!$N$12='Contrato Flexível Prioridade'!A1357,'Tela de entrada'!$S$15=""),1,2)))))))</f>
        <v>2</v>
      </c>
      <c r="F1357">
        <v>1</v>
      </c>
      <c r="G1357">
        <v>612</v>
      </c>
      <c r="H1357">
        <v>1</v>
      </c>
      <c r="I1357" s="1">
        <f>INDEX('Tela de entrada'!$C$20:$C$763,MATCH(G1357,'Tela de entrada'!$B$20:$B$763,0),1)</f>
        <v>36</v>
      </c>
      <c r="J1357">
        <v>0</v>
      </c>
      <c r="K1357">
        <f t="shared" si="136"/>
        <v>36</v>
      </c>
      <c r="L1357" s="1">
        <f>SUMIFS('Contrato Flexível Percentual'!$R$2:$R$745,'Contrato Flexível Percentual'!$C$2:$C$745,'Contrato Flexível Prioridade'!F1357,'Contrato Flexível Percentual'!$D$2:$D$745,'Contrato Flexível Prioridade'!G1357)+SUMIFS('Contrato Firme'!N$2:N$745,'Contrato Firme'!$C$2:$C$745,'Contrato Flexível Prioridade'!F1357,'Contrato Flexível Percentual'!$D$2:$D$745,'Contrato Flexível Prioridade'!G1357)+'Tela de entrada'!$O$13+'Tela de entrada'!$S$13</f>
        <v>20.697010483659422</v>
      </c>
      <c r="M1357" s="1">
        <f t="shared" si="137"/>
        <v>15.302989516340578</v>
      </c>
      <c r="N1357" s="1">
        <f>IF(D1357=1,'Tela de entrada'!$O$14-'Tela de entrada'!$O$13,'Tela de entrada'!$S$14-'Tela de entrada'!$S$13)</f>
        <v>10</v>
      </c>
      <c r="O1357" s="1">
        <f t="shared" si="138"/>
        <v>0.30298951634057758</v>
      </c>
      <c r="P1357" s="1">
        <f t="shared" si="139"/>
        <v>0.30298951634057758</v>
      </c>
      <c r="Q1357" s="1">
        <f>IF(D1357=1,'Tela de entrada'!$O$13+P1357,'Tela de entrada'!$S$13+P1357)</f>
        <v>0.30298951634057758</v>
      </c>
    </row>
    <row r="1358" spans="1:17" x14ac:dyDescent="0.25">
      <c r="A1358" t="str">
        <f t="shared" si="134"/>
        <v>Contrato 2</v>
      </c>
      <c r="B1358" t="str">
        <f t="shared" si="135"/>
        <v>Contrato 2613</v>
      </c>
      <c r="C1358">
        <v>1</v>
      </c>
      <c r="D1358">
        <v>2</v>
      </c>
      <c r="E1358">
        <f>IF(AND(A1358='Tela de entrada'!$R$12,'Tela de entrada'!$S$15=1),1,IF(AND(A1358='Tela de entrada'!$R$12,'Tela de entrada'!$S$15="",'Tela de entrada'!$O$15=2),1,IF(AND('Tela de entrada'!$R$12='Contrato Flexível Prioridade'!A1358,'Tela de entrada'!$S$15="",'Tela de entrada'!$O$15=""),2,IF(AND(A1358='Tela de entrada'!$N$12,'Tela de entrada'!$O$15=1),1,IF(AND('Tela de entrada'!$N$12='Contrato Flexível Prioridade'!A1358,'Tela de entrada'!$O$15=2),2,IF(AND('Tela de entrada'!$N$12='Contrato Flexível Prioridade'!A1358,'Tela de entrada'!$O$15="",'Tela de entrada'!$S$15&lt;&gt;1),1,IF(AND('Tela de entrada'!$N$12='Contrato Flexível Prioridade'!A1358,'Tela de entrada'!$S$15=""),1,2)))))))</f>
        <v>2</v>
      </c>
      <c r="F1358">
        <v>1</v>
      </c>
      <c r="G1358">
        <v>613</v>
      </c>
      <c r="H1358">
        <v>1</v>
      </c>
      <c r="I1358" s="1">
        <f>INDEX('Tela de entrada'!$C$20:$C$763,MATCH(G1358,'Tela de entrada'!$B$20:$B$763,0),1)</f>
        <v>26</v>
      </c>
      <c r="J1358">
        <v>0</v>
      </c>
      <c r="K1358">
        <f t="shared" si="136"/>
        <v>26</v>
      </c>
      <c r="L1358" s="1">
        <f>SUMIFS('Contrato Flexível Percentual'!$R$2:$R$745,'Contrato Flexível Percentual'!$C$2:$C$745,'Contrato Flexível Prioridade'!F1358,'Contrato Flexível Percentual'!$D$2:$D$745,'Contrato Flexível Prioridade'!G1358)+SUMIFS('Contrato Firme'!N$2:N$745,'Contrato Firme'!$C$2:$C$745,'Contrato Flexível Prioridade'!F1358,'Contrato Flexível Percentual'!$D$2:$D$745,'Contrato Flexível Prioridade'!G1358)+'Tela de entrada'!$O$13+'Tela de entrada'!$S$13</f>
        <v>15.219945184662567</v>
      </c>
      <c r="M1358" s="1">
        <f t="shared" si="137"/>
        <v>10.780054815337433</v>
      </c>
      <c r="N1358" s="1">
        <f>IF(D1358=1,'Tela de entrada'!$O$14-'Tela de entrada'!$O$13,'Tela de entrada'!$S$14-'Tela de entrada'!$S$13)</f>
        <v>10</v>
      </c>
      <c r="O1358" s="1">
        <f t="shared" si="138"/>
        <v>0</v>
      </c>
      <c r="P1358" s="1">
        <f t="shared" si="139"/>
        <v>0</v>
      </c>
      <c r="Q1358" s="1">
        <f>IF(D1358=1,'Tela de entrada'!$O$13+P1358,'Tela de entrada'!$S$13+P1358)</f>
        <v>0</v>
      </c>
    </row>
    <row r="1359" spans="1:17" x14ac:dyDescent="0.25">
      <c r="A1359" t="str">
        <f t="shared" si="134"/>
        <v>Contrato 2</v>
      </c>
      <c r="B1359" t="str">
        <f t="shared" si="135"/>
        <v>Contrato 2614</v>
      </c>
      <c r="C1359">
        <v>1</v>
      </c>
      <c r="D1359">
        <v>2</v>
      </c>
      <c r="E1359">
        <f>IF(AND(A1359='Tela de entrada'!$R$12,'Tela de entrada'!$S$15=1),1,IF(AND(A1359='Tela de entrada'!$R$12,'Tela de entrada'!$S$15="",'Tela de entrada'!$O$15=2),1,IF(AND('Tela de entrada'!$R$12='Contrato Flexível Prioridade'!A1359,'Tela de entrada'!$S$15="",'Tela de entrada'!$O$15=""),2,IF(AND(A1359='Tela de entrada'!$N$12,'Tela de entrada'!$O$15=1),1,IF(AND('Tela de entrada'!$N$12='Contrato Flexível Prioridade'!A1359,'Tela de entrada'!$O$15=2),2,IF(AND('Tela de entrada'!$N$12='Contrato Flexível Prioridade'!A1359,'Tela de entrada'!$O$15="",'Tela de entrada'!$S$15&lt;&gt;1),1,IF(AND('Tela de entrada'!$N$12='Contrato Flexível Prioridade'!A1359,'Tela de entrada'!$S$15=""),1,2)))))))</f>
        <v>2</v>
      </c>
      <c r="F1359">
        <v>1</v>
      </c>
      <c r="G1359">
        <v>614</v>
      </c>
      <c r="H1359">
        <v>1</v>
      </c>
      <c r="I1359" s="1">
        <f>INDEX('Tela de entrada'!$C$20:$C$763,MATCH(G1359,'Tela de entrada'!$B$20:$B$763,0),1)</f>
        <v>42</v>
      </c>
      <c r="J1359">
        <v>0</v>
      </c>
      <c r="K1359">
        <f t="shared" si="136"/>
        <v>42</v>
      </c>
      <c r="L1359" s="1">
        <f>SUMIFS('Contrato Flexível Percentual'!$R$2:$R$745,'Contrato Flexível Percentual'!$C$2:$C$745,'Contrato Flexível Prioridade'!F1359,'Contrato Flexível Percentual'!$D$2:$D$745,'Contrato Flexível Prioridade'!G1359)+SUMIFS('Contrato Firme'!N$2:N$745,'Contrato Firme'!$C$2:$C$745,'Contrato Flexível Prioridade'!F1359,'Contrato Flexível Percentual'!$D$2:$D$745,'Contrato Flexível Prioridade'!G1359)+'Tela de entrada'!$O$13+'Tela de entrada'!$S$13</f>
        <v>23.4</v>
      </c>
      <c r="M1359" s="1">
        <f t="shared" si="137"/>
        <v>18.600000000000001</v>
      </c>
      <c r="N1359" s="1">
        <f>IF(D1359=1,'Tela de entrada'!$O$14-'Tela de entrada'!$O$13,'Tela de entrada'!$S$14-'Tela de entrada'!$S$13)</f>
        <v>10</v>
      </c>
      <c r="O1359" s="1">
        <f t="shared" si="138"/>
        <v>3.6000000000000014</v>
      </c>
      <c r="P1359" s="1">
        <f t="shared" si="139"/>
        <v>3.6000000000000014</v>
      </c>
      <c r="Q1359" s="1">
        <f>IF(D1359=1,'Tela de entrada'!$O$13+P1359,'Tela de entrada'!$S$13+P1359)</f>
        <v>3.6000000000000014</v>
      </c>
    </row>
    <row r="1360" spans="1:17" x14ac:dyDescent="0.25">
      <c r="A1360" t="str">
        <f t="shared" si="134"/>
        <v>Contrato 2</v>
      </c>
      <c r="B1360" t="str">
        <f t="shared" si="135"/>
        <v>Contrato 2615</v>
      </c>
      <c r="C1360">
        <v>1</v>
      </c>
      <c r="D1360">
        <v>2</v>
      </c>
      <c r="E1360">
        <f>IF(AND(A1360='Tela de entrada'!$R$12,'Tela de entrada'!$S$15=1),1,IF(AND(A1360='Tela de entrada'!$R$12,'Tela de entrada'!$S$15="",'Tela de entrada'!$O$15=2),1,IF(AND('Tela de entrada'!$R$12='Contrato Flexível Prioridade'!A1360,'Tela de entrada'!$S$15="",'Tela de entrada'!$O$15=""),2,IF(AND(A1360='Tela de entrada'!$N$12,'Tela de entrada'!$O$15=1),1,IF(AND('Tela de entrada'!$N$12='Contrato Flexível Prioridade'!A1360,'Tela de entrada'!$O$15=2),2,IF(AND('Tela de entrada'!$N$12='Contrato Flexível Prioridade'!A1360,'Tela de entrada'!$O$15="",'Tela de entrada'!$S$15&lt;&gt;1),1,IF(AND('Tela de entrada'!$N$12='Contrato Flexível Prioridade'!A1360,'Tela de entrada'!$S$15=""),1,2)))))))</f>
        <v>2</v>
      </c>
      <c r="F1360">
        <v>1</v>
      </c>
      <c r="G1360">
        <v>615</v>
      </c>
      <c r="H1360">
        <v>1</v>
      </c>
      <c r="I1360" s="1">
        <f>INDEX('Tela de entrada'!$C$20:$C$763,MATCH(G1360,'Tela de entrada'!$B$20:$B$763,0),1)</f>
        <v>10</v>
      </c>
      <c r="J1360">
        <v>0</v>
      </c>
      <c r="K1360">
        <f t="shared" si="136"/>
        <v>10</v>
      </c>
      <c r="L1360" s="1">
        <f>SUMIFS('Contrato Flexível Percentual'!$R$2:$R$745,'Contrato Flexível Percentual'!$C$2:$C$745,'Contrato Flexível Prioridade'!F1360,'Contrato Flexível Percentual'!$D$2:$D$745,'Contrato Flexível Prioridade'!G1360)+SUMIFS('Contrato Firme'!N$2:N$745,'Contrato Firme'!$C$2:$C$745,'Contrato Flexível Prioridade'!F1360,'Contrato Flexível Percentual'!$D$2:$D$745,'Contrato Flexível Prioridade'!G1360)+'Tela de entrada'!$O$13+'Tela de entrada'!$S$13</f>
        <v>6.4566407062675992</v>
      </c>
      <c r="M1360" s="1">
        <f t="shared" si="137"/>
        <v>3.5433592937324008</v>
      </c>
      <c r="N1360" s="1">
        <f>IF(D1360=1,'Tela de entrada'!$O$14-'Tela de entrada'!$O$13,'Tela de entrada'!$S$14-'Tela de entrada'!$S$13)</f>
        <v>10</v>
      </c>
      <c r="O1360" s="1">
        <f t="shared" si="138"/>
        <v>0</v>
      </c>
      <c r="P1360" s="1">
        <f t="shared" si="139"/>
        <v>0</v>
      </c>
      <c r="Q1360" s="1">
        <f>IF(D1360=1,'Tela de entrada'!$O$13+P1360,'Tela de entrada'!$S$13+P1360)</f>
        <v>0</v>
      </c>
    </row>
    <row r="1361" spans="1:17" x14ac:dyDescent="0.25">
      <c r="A1361" t="str">
        <f t="shared" si="134"/>
        <v>Contrato 2</v>
      </c>
      <c r="B1361" t="str">
        <f t="shared" si="135"/>
        <v>Contrato 2616</v>
      </c>
      <c r="C1361">
        <v>1</v>
      </c>
      <c r="D1361">
        <v>2</v>
      </c>
      <c r="E1361">
        <f>IF(AND(A1361='Tela de entrada'!$R$12,'Tela de entrada'!$S$15=1),1,IF(AND(A1361='Tela de entrada'!$R$12,'Tela de entrada'!$S$15="",'Tela de entrada'!$O$15=2),1,IF(AND('Tela de entrada'!$R$12='Contrato Flexível Prioridade'!A1361,'Tela de entrada'!$S$15="",'Tela de entrada'!$O$15=""),2,IF(AND(A1361='Tela de entrada'!$N$12,'Tela de entrada'!$O$15=1),1,IF(AND('Tela de entrada'!$N$12='Contrato Flexível Prioridade'!A1361,'Tela de entrada'!$O$15=2),2,IF(AND('Tela de entrada'!$N$12='Contrato Flexível Prioridade'!A1361,'Tela de entrada'!$O$15="",'Tela de entrada'!$S$15&lt;&gt;1),1,IF(AND('Tela de entrada'!$N$12='Contrato Flexível Prioridade'!A1361,'Tela de entrada'!$S$15=""),1,2)))))))</f>
        <v>2</v>
      </c>
      <c r="F1361">
        <v>1</v>
      </c>
      <c r="G1361">
        <v>616</v>
      </c>
      <c r="H1361">
        <v>1</v>
      </c>
      <c r="I1361" s="1">
        <f>INDEX('Tela de entrada'!$C$20:$C$763,MATCH(G1361,'Tela de entrada'!$B$20:$B$763,0),1)</f>
        <v>39</v>
      </c>
      <c r="J1361">
        <v>0</v>
      </c>
      <c r="K1361">
        <f t="shared" si="136"/>
        <v>39</v>
      </c>
      <c r="L1361" s="1">
        <f>SUMIFS('Contrato Flexível Percentual'!$R$2:$R$745,'Contrato Flexível Percentual'!$C$2:$C$745,'Contrato Flexível Prioridade'!F1361,'Contrato Flexível Percentual'!$D$2:$D$745,'Contrato Flexível Prioridade'!G1361)+SUMIFS('Contrato Firme'!N$2:N$745,'Contrato Firme'!$C$2:$C$745,'Contrato Flexível Prioridade'!F1361,'Contrato Flexível Percentual'!$D$2:$D$745,'Contrato Flexível Prioridade'!G1361)+'Tela de entrada'!$O$13+'Tela de entrada'!$S$13</f>
        <v>22.34013007335848</v>
      </c>
      <c r="M1361" s="1">
        <f t="shared" si="137"/>
        <v>16.65986992664152</v>
      </c>
      <c r="N1361" s="1">
        <f>IF(D1361=1,'Tela de entrada'!$O$14-'Tela de entrada'!$O$13,'Tela de entrada'!$S$14-'Tela de entrada'!$S$13)</f>
        <v>10</v>
      </c>
      <c r="O1361" s="1">
        <f t="shared" si="138"/>
        <v>1.6598699266415196</v>
      </c>
      <c r="P1361" s="1">
        <f t="shared" si="139"/>
        <v>1.6598699266415196</v>
      </c>
      <c r="Q1361" s="1">
        <f>IF(D1361=1,'Tela de entrada'!$O$13+P1361,'Tela de entrada'!$S$13+P1361)</f>
        <v>1.6598699266415196</v>
      </c>
    </row>
    <row r="1362" spans="1:17" x14ac:dyDescent="0.25">
      <c r="A1362" t="str">
        <f t="shared" si="134"/>
        <v>Contrato 2</v>
      </c>
      <c r="B1362" t="str">
        <f t="shared" si="135"/>
        <v>Contrato 2617</v>
      </c>
      <c r="C1362">
        <v>1</v>
      </c>
      <c r="D1362">
        <v>2</v>
      </c>
      <c r="E1362">
        <f>IF(AND(A1362='Tela de entrada'!$R$12,'Tela de entrada'!$S$15=1),1,IF(AND(A1362='Tela de entrada'!$R$12,'Tela de entrada'!$S$15="",'Tela de entrada'!$O$15=2),1,IF(AND('Tela de entrada'!$R$12='Contrato Flexível Prioridade'!A1362,'Tela de entrada'!$S$15="",'Tela de entrada'!$O$15=""),2,IF(AND(A1362='Tela de entrada'!$N$12,'Tela de entrada'!$O$15=1),1,IF(AND('Tela de entrada'!$N$12='Contrato Flexível Prioridade'!A1362,'Tela de entrada'!$O$15=2),2,IF(AND('Tela de entrada'!$N$12='Contrato Flexível Prioridade'!A1362,'Tela de entrada'!$O$15="",'Tela de entrada'!$S$15&lt;&gt;1),1,IF(AND('Tela de entrada'!$N$12='Contrato Flexível Prioridade'!A1362,'Tela de entrada'!$S$15=""),1,2)))))))</f>
        <v>2</v>
      </c>
      <c r="F1362">
        <v>1</v>
      </c>
      <c r="G1362">
        <v>617</v>
      </c>
      <c r="H1362">
        <v>1</v>
      </c>
      <c r="I1362" s="1">
        <f>INDEX('Tela de entrada'!$C$20:$C$763,MATCH(G1362,'Tela de entrada'!$B$20:$B$763,0),1)</f>
        <v>36</v>
      </c>
      <c r="J1362">
        <v>0</v>
      </c>
      <c r="K1362">
        <f t="shared" si="136"/>
        <v>36</v>
      </c>
      <c r="L1362" s="1">
        <f>SUMIFS('Contrato Flexível Percentual'!$R$2:$R$745,'Contrato Flexível Percentual'!$C$2:$C$745,'Contrato Flexível Prioridade'!F1362,'Contrato Flexível Percentual'!$D$2:$D$745,'Contrato Flexível Prioridade'!G1362)+SUMIFS('Contrato Firme'!N$2:N$745,'Contrato Firme'!$C$2:$C$745,'Contrato Flexível Prioridade'!F1362,'Contrato Flexível Percentual'!$D$2:$D$745,'Contrato Flexível Prioridade'!G1362)+'Tela de entrada'!$O$13+'Tela de entrada'!$S$13</f>
        <v>20.697010483659422</v>
      </c>
      <c r="M1362" s="1">
        <f t="shared" si="137"/>
        <v>15.302989516340578</v>
      </c>
      <c r="N1362" s="1">
        <f>IF(D1362=1,'Tela de entrada'!$O$14-'Tela de entrada'!$O$13,'Tela de entrada'!$S$14-'Tela de entrada'!$S$13)</f>
        <v>10</v>
      </c>
      <c r="O1362" s="1">
        <f t="shared" si="138"/>
        <v>0.30298951634057758</v>
      </c>
      <c r="P1362" s="1">
        <f t="shared" si="139"/>
        <v>0.30298951634057758</v>
      </c>
      <c r="Q1362" s="1">
        <f>IF(D1362=1,'Tela de entrada'!$O$13+P1362,'Tela de entrada'!$S$13+P1362)</f>
        <v>0.30298951634057758</v>
      </c>
    </row>
    <row r="1363" spans="1:17" x14ac:dyDescent="0.25">
      <c r="A1363" t="str">
        <f t="shared" si="134"/>
        <v>Contrato 2</v>
      </c>
      <c r="B1363" t="str">
        <f t="shared" si="135"/>
        <v>Contrato 2618</v>
      </c>
      <c r="C1363">
        <v>1</v>
      </c>
      <c r="D1363">
        <v>2</v>
      </c>
      <c r="E1363">
        <f>IF(AND(A1363='Tela de entrada'!$R$12,'Tela de entrada'!$S$15=1),1,IF(AND(A1363='Tela de entrada'!$R$12,'Tela de entrada'!$S$15="",'Tela de entrada'!$O$15=2),1,IF(AND('Tela de entrada'!$R$12='Contrato Flexível Prioridade'!A1363,'Tela de entrada'!$S$15="",'Tela de entrada'!$O$15=""),2,IF(AND(A1363='Tela de entrada'!$N$12,'Tela de entrada'!$O$15=1),1,IF(AND('Tela de entrada'!$N$12='Contrato Flexível Prioridade'!A1363,'Tela de entrada'!$O$15=2),2,IF(AND('Tela de entrada'!$N$12='Contrato Flexível Prioridade'!A1363,'Tela de entrada'!$O$15="",'Tela de entrada'!$S$15&lt;&gt;1),1,IF(AND('Tela de entrada'!$N$12='Contrato Flexível Prioridade'!A1363,'Tela de entrada'!$S$15=""),1,2)))))))</f>
        <v>2</v>
      </c>
      <c r="F1363">
        <v>1</v>
      </c>
      <c r="G1363">
        <v>618</v>
      </c>
      <c r="H1363">
        <v>1</v>
      </c>
      <c r="I1363" s="1">
        <f>INDEX('Tela de entrada'!$C$20:$C$763,MATCH(G1363,'Tela de entrada'!$B$20:$B$763,0),1)</f>
        <v>24</v>
      </c>
      <c r="J1363">
        <v>0</v>
      </c>
      <c r="K1363">
        <f t="shared" si="136"/>
        <v>24</v>
      </c>
      <c r="L1363" s="1">
        <f>SUMIFS('Contrato Flexível Percentual'!$R$2:$R$745,'Contrato Flexível Percentual'!$C$2:$C$745,'Contrato Flexível Prioridade'!F1363,'Contrato Flexível Percentual'!$D$2:$D$745,'Contrato Flexível Prioridade'!G1363)+SUMIFS('Contrato Firme'!N$2:N$745,'Contrato Firme'!$C$2:$C$745,'Contrato Flexível Prioridade'!F1363,'Contrato Flexível Percentual'!$D$2:$D$745,'Contrato Flexível Prioridade'!G1363)+'Tela de entrada'!$O$13+'Tela de entrada'!$S$13</f>
        <v>14.124532124863197</v>
      </c>
      <c r="M1363" s="1">
        <f t="shared" si="137"/>
        <v>9.8754678751368026</v>
      </c>
      <c r="N1363" s="1">
        <f>IF(D1363=1,'Tela de entrada'!$O$14-'Tela de entrada'!$O$13,'Tela de entrada'!$S$14-'Tela de entrada'!$S$13)</f>
        <v>10</v>
      </c>
      <c r="O1363" s="1">
        <f t="shared" si="138"/>
        <v>0</v>
      </c>
      <c r="P1363" s="1">
        <f t="shared" si="139"/>
        <v>0</v>
      </c>
      <c r="Q1363" s="1">
        <f>IF(D1363=1,'Tela de entrada'!$O$13+P1363,'Tela de entrada'!$S$13+P1363)</f>
        <v>0</v>
      </c>
    </row>
    <row r="1364" spans="1:17" x14ac:dyDescent="0.25">
      <c r="A1364" t="str">
        <f t="shared" si="134"/>
        <v>Contrato 2</v>
      </c>
      <c r="B1364" t="str">
        <f t="shared" si="135"/>
        <v>Contrato 2619</v>
      </c>
      <c r="C1364">
        <v>1</v>
      </c>
      <c r="D1364">
        <v>2</v>
      </c>
      <c r="E1364">
        <f>IF(AND(A1364='Tela de entrada'!$R$12,'Tela de entrada'!$S$15=1),1,IF(AND(A1364='Tela de entrada'!$R$12,'Tela de entrada'!$S$15="",'Tela de entrada'!$O$15=2),1,IF(AND('Tela de entrada'!$R$12='Contrato Flexível Prioridade'!A1364,'Tela de entrada'!$S$15="",'Tela de entrada'!$O$15=""),2,IF(AND(A1364='Tela de entrada'!$N$12,'Tela de entrada'!$O$15=1),1,IF(AND('Tela de entrada'!$N$12='Contrato Flexível Prioridade'!A1364,'Tela de entrada'!$O$15=2),2,IF(AND('Tela de entrada'!$N$12='Contrato Flexível Prioridade'!A1364,'Tela de entrada'!$O$15="",'Tela de entrada'!$S$15&lt;&gt;1),1,IF(AND('Tela de entrada'!$N$12='Contrato Flexível Prioridade'!A1364,'Tela de entrada'!$S$15=""),1,2)))))))</f>
        <v>2</v>
      </c>
      <c r="F1364">
        <v>1</v>
      </c>
      <c r="G1364">
        <v>619</v>
      </c>
      <c r="H1364">
        <v>1</v>
      </c>
      <c r="I1364" s="1">
        <f>INDEX('Tela de entrada'!$C$20:$C$763,MATCH(G1364,'Tela de entrada'!$B$20:$B$763,0),1)</f>
        <v>17</v>
      </c>
      <c r="J1364">
        <v>0</v>
      </c>
      <c r="K1364">
        <f t="shared" si="136"/>
        <v>17</v>
      </c>
      <c r="L1364" s="1">
        <f>SUMIFS('Contrato Flexível Percentual'!$R$2:$R$745,'Contrato Flexível Percentual'!$C$2:$C$745,'Contrato Flexível Prioridade'!F1364,'Contrato Flexível Percentual'!$D$2:$D$745,'Contrato Flexível Prioridade'!G1364)+SUMIFS('Contrato Firme'!N$2:N$745,'Contrato Firme'!$C$2:$C$745,'Contrato Flexível Prioridade'!F1364,'Contrato Flexível Percentual'!$D$2:$D$745,'Contrato Flexível Prioridade'!G1364)+'Tela de entrada'!$O$13+'Tela de entrada'!$S$13</f>
        <v>10.290586415565398</v>
      </c>
      <c r="M1364" s="1">
        <f t="shared" si="137"/>
        <v>6.7094135844346017</v>
      </c>
      <c r="N1364" s="1">
        <f>IF(D1364=1,'Tela de entrada'!$O$14-'Tela de entrada'!$O$13,'Tela de entrada'!$S$14-'Tela de entrada'!$S$13)</f>
        <v>10</v>
      </c>
      <c r="O1364" s="1">
        <f t="shared" si="138"/>
        <v>0</v>
      </c>
      <c r="P1364" s="1">
        <f t="shared" si="139"/>
        <v>0</v>
      </c>
      <c r="Q1364" s="1">
        <f>IF(D1364=1,'Tela de entrada'!$O$13+P1364,'Tela de entrada'!$S$13+P1364)</f>
        <v>0</v>
      </c>
    </row>
    <row r="1365" spans="1:17" x14ac:dyDescent="0.25">
      <c r="A1365" t="str">
        <f t="shared" si="134"/>
        <v>Contrato 2</v>
      </c>
      <c r="B1365" t="str">
        <f t="shared" si="135"/>
        <v>Contrato 2620</v>
      </c>
      <c r="C1365">
        <v>1</v>
      </c>
      <c r="D1365">
        <v>2</v>
      </c>
      <c r="E1365">
        <f>IF(AND(A1365='Tela de entrada'!$R$12,'Tela de entrada'!$S$15=1),1,IF(AND(A1365='Tela de entrada'!$R$12,'Tela de entrada'!$S$15="",'Tela de entrada'!$O$15=2),1,IF(AND('Tela de entrada'!$R$12='Contrato Flexível Prioridade'!A1365,'Tela de entrada'!$S$15="",'Tela de entrada'!$O$15=""),2,IF(AND(A1365='Tela de entrada'!$N$12,'Tela de entrada'!$O$15=1),1,IF(AND('Tela de entrada'!$N$12='Contrato Flexível Prioridade'!A1365,'Tela de entrada'!$O$15=2),2,IF(AND('Tela de entrada'!$N$12='Contrato Flexível Prioridade'!A1365,'Tela de entrada'!$O$15="",'Tela de entrada'!$S$15&lt;&gt;1),1,IF(AND('Tela de entrada'!$N$12='Contrato Flexível Prioridade'!A1365,'Tela de entrada'!$S$15=""),1,2)))))))</f>
        <v>2</v>
      </c>
      <c r="F1365">
        <v>1</v>
      </c>
      <c r="G1365">
        <v>620</v>
      </c>
      <c r="H1365">
        <v>1</v>
      </c>
      <c r="I1365" s="1">
        <f>INDEX('Tela de entrada'!$C$20:$C$763,MATCH(G1365,'Tela de entrada'!$B$20:$B$763,0),1)</f>
        <v>15</v>
      </c>
      <c r="J1365">
        <v>0</v>
      </c>
      <c r="K1365">
        <f t="shared" si="136"/>
        <v>15</v>
      </c>
      <c r="L1365" s="1">
        <f>SUMIFS('Contrato Flexível Percentual'!$R$2:$R$745,'Contrato Flexível Percentual'!$C$2:$C$745,'Contrato Flexível Prioridade'!F1365,'Contrato Flexível Percentual'!$D$2:$D$745,'Contrato Flexível Prioridade'!G1365)+SUMIFS('Contrato Firme'!N$2:N$745,'Contrato Firme'!$C$2:$C$745,'Contrato Flexível Prioridade'!F1365,'Contrato Flexível Percentual'!$D$2:$D$745,'Contrato Flexível Prioridade'!G1365)+'Tela de entrada'!$O$13+'Tela de entrada'!$S$13</f>
        <v>9.1951733557660269</v>
      </c>
      <c r="M1365" s="1">
        <f t="shared" si="137"/>
        <v>5.8048266442339731</v>
      </c>
      <c r="N1365" s="1">
        <f>IF(D1365=1,'Tela de entrada'!$O$14-'Tela de entrada'!$O$13,'Tela de entrada'!$S$14-'Tela de entrada'!$S$13)</f>
        <v>10</v>
      </c>
      <c r="O1365" s="1">
        <f t="shared" si="138"/>
        <v>0</v>
      </c>
      <c r="P1365" s="1">
        <f t="shared" si="139"/>
        <v>0</v>
      </c>
      <c r="Q1365" s="1">
        <f>IF(D1365=1,'Tela de entrada'!$O$13+P1365,'Tela de entrada'!$S$13+P1365)</f>
        <v>0</v>
      </c>
    </row>
    <row r="1366" spans="1:17" x14ac:dyDescent="0.25">
      <c r="A1366" t="str">
        <f t="shared" si="134"/>
        <v>Contrato 2</v>
      </c>
      <c r="B1366" t="str">
        <f t="shared" si="135"/>
        <v>Contrato 2621</v>
      </c>
      <c r="C1366">
        <v>1</v>
      </c>
      <c r="D1366">
        <v>2</v>
      </c>
      <c r="E1366">
        <f>IF(AND(A1366='Tela de entrada'!$R$12,'Tela de entrada'!$S$15=1),1,IF(AND(A1366='Tela de entrada'!$R$12,'Tela de entrada'!$S$15="",'Tela de entrada'!$O$15=2),1,IF(AND('Tela de entrada'!$R$12='Contrato Flexível Prioridade'!A1366,'Tela de entrada'!$S$15="",'Tela de entrada'!$O$15=""),2,IF(AND(A1366='Tela de entrada'!$N$12,'Tela de entrada'!$O$15=1),1,IF(AND('Tela de entrada'!$N$12='Contrato Flexível Prioridade'!A1366,'Tela de entrada'!$O$15=2),2,IF(AND('Tela de entrada'!$N$12='Contrato Flexível Prioridade'!A1366,'Tela de entrada'!$O$15="",'Tela de entrada'!$S$15&lt;&gt;1),1,IF(AND('Tela de entrada'!$N$12='Contrato Flexível Prioridade'!A1366,'Tela de entrada'!$S$15=""),1,2)))))))</f>
        <v>2</v>
      </c>
      <c r="F1366">
        <v>1</v>
      </c>
      <c r="G1366">
        <v>621</v>
      </c>
      <c r="H1366">
        <v>1</v>
      </c>
      <c r="I1366" s="1">
        <f>INDEX('Tela de entrada'!$C$20:$C$763,MATCH(G1366,'Tela de entrada'!$B$20:$B$763,0),1)</f>
        <v>39</v>
      </c>
      <c r="J1366">
        <v>0</v>
      </c>
      <c r="K1366">
        <f t="shared" si="136"/>
        <v>39</v>
      </c>
      <c r="L1366" s="1">
        <f>SUMIFS('Contrato Flexível Percentual'!$R$2:$R$745,'Contrato Flexível Percentual'!$C$2:$C$745,'Contrato Flexível Prioridade'!F1366,'Contrato Flexível Percentual'!$D$2:$D$745,'Contrato Flexível Prioridade'!G1366)+SUMIFS('Contrato Firme'!N$2:N$745,'Contrato Firme'!$C$2:$C$745,'Contrato Flexível Prioridade'!F1366,'Contrato Flexível Percentual'!$D$2:$D$745,'Contrato Flexível Prioridade'!G1366)+'Tela de entrada'!$O$13+'Tela de entrada'!$S$13</f>
        <v>22.34013007335848</v>
      </c>
      <c r="M1366" s="1">
        <f t="shared" si="137"/>
        <v>16.65986992664152</v>
      </c>
      <c r="N1366" s="1">
        <f>IF(D1366=1,'Tela de entrada'!$O$14-'Tela de entrada'!$O$13,'Tela de entrada'!$S$14-'Tela de entrada'!$S$13)</f>
        <v>10</v>
      </c>
      <c r="O1366" s="1">
        <f t="shared" si="138"/>
        <v>1.6598699266415196</v>
      </c>
      <c r="P1366" s="1">
        <f t="shared" si="139"/>
        <v>1.6598699266415196</v>
      </c>
      <c r="Q1366" s="1">
        <f>IF(D1366=1,'Tela de entrada'!$O$13+P1366,'Tela de entrada'!$S$13+P1366)</f>
        <v>1.6598699266415196</v>
      </c>
    </row>
    <row r="1367" spans="1:17" x14ac:dyDescent="0.25">
      <c r="A1367" t="str">
        <f t="shared" si="134"/>
        <v>Contrato 2</v>
      </c>
      <c r="B1367" t="str">
        <f t="shared" si="135"/>
        <v>Contrato 2622</v>
      </c>
      <c r="C1367">
        <v>1</v>
      </c>
      <c r="D1367">
        <v>2</v>
      </c>
      <c r="E1367">
        <f>IF(AND(A1367='Tela de entrada'!$R$12,'Tela de entrada'!$S$15=1),1,IF(AND(A1367='Tela de entrada'!$R$12,'Tela de entrada'!$S$15="",'Tela de entrada'!$O$15=2),1,IF(AND('Tela de entrada'!$R$12='Contrato Flexível Prioridade'!A1367,'Tela de entrada'!$S$15="",'Tela de entrada'!$O$15=""),2,IF(AND(A1367='Tela de entrada'!$N$12,'Tela de entrada'!$O$15=1),1,IF(AND('Tela de entrada'!$N$12='Contrato Flexível Prioridade'!A1367,'Tela de entrada'!$O$15=2),2,IF(AND('Tela de entrada'!$N$12='Contrato Flexível Prioridade'!A1367,'Tela de entrada'!$O$15="",'Tela de entrada'!$S$15&lt;&gt;1),1,IF(AND('Tela de entrada'!$N$12='Contrato Flexível Prioridade'!A1367,'Tela de entrada'!$S$15=""),1,2)))))))</f>
        <v>2</v>
      </c>
      <c r="F1367">
        <v>1</v>
      </c>
      <c r="G1367">
        <v>622</v>
      </c>
      <c r="H1367">
        <v>1</v>
      </c>
      <c r="I1367" s="1">
        <f>INDEX('Tela de entrada'!$C$20:$C$763,MATCH(G1367,'Tela de entrada'!$B$20:$B$763,0),1)</f>
        <v>47</v>
      </c>
      <c r="J1367">
        <v>0</v>
      </c>
      <c r="K1367">
        <f t="shared" si="136"/>
        <v>47</v>
      </c>
      <c r="L1367" s="1">
        <f>SUMIFS('Contrato Flexível Percentual'!$R$2:$R$745,'Contrato Flexível Percentual'!$C$2:$C$745,'Contrato Flexível Prioridade'!F1367,'Contrato Flexível Percentual'!$D$2:$D$745,'Contrato Flexível Prioridade'!G1367)+SUMIFS('Contrato Firme'!N$2:N$745,'Contrato Firme'!$C$2:$C$745,'Contrato Flexível Prioridade'!F1367,'Contrato Flexível Percentual'!$D$2:$D$745,'Contrato Flexível Prioridade'!G1367)+'Tela de entrada'!$O$13+'Tela de entrada'!$S$13</f>
        <v>24.4</v>
      </c>
      <c r="M1367" s="1">
        <f t="shared" si="137"/>
        <v>22.6</v>
      </c>
      <c r="N1367" s="1">
        <f>IF(D1367=1,'Tela de entrada'!$O$14-'Tela de entrada'!$O$13,'Tela de entrada'!$S$14-'Tela de entrada'!$S$13)</f>
        <v>10</v>
      </c>
      <c r="O1367" s="1">
        <f t="shared" si="138"/>
        <v>7.6000000000000014</v>
      </c>
      <c r="P1367" s="1">
        <f t="shared" si="139"/>
        <v>7.6000000000000014</v>
      </c>
      <c r="Q1367" s="1">
        <f>IF(D1367=1,'Tela de entrada'!$O$13+P1367,'Tela de entrada'!$S$13+P1367)</f>
        <v>7.6000000000000014</v>
      </c>
    </row>
    <row r="1368" spans="1:17" x14ac:dyDescent="0.25">
      <c r="A1368" t="str">
        <f t="shared" si="134"/>
        <v>Contrato 2</v>
      </c>
      <c r="B1368" t="str">
        <f t="shared" si="135"/>
        <v>Contrato 2623</v>
      </c>
      <c r="C1368">
        <v>1</v>
      </c>
      <c r="D1368">
        <v>2</v>
      </c>
      <c r="E1368">
        <f>IF(AND(A1368='Tela de entrada'!$R$12,'Tela de entrada'!$S$15=1),1,IF(AND(A1368='Tela de entrada'!$R$12,'Tela de entrada'!$S$15="",'Tela de entrada'!$O$15=2),1,IF(AND('Tela de entrada'!$R$12='Contrato Flexível Prioridade'!A1368,'Tela de entrada'!$S$15="",'Tela de entrada'!$O$15=""),2,IF(AND(A1368='Tela de entrada'!$N$12,'Tela de entrada'!$O$15=1),1,IF(AND('Tela de entrada'!$N$12='Contrato Flexível Prioridade'!A1368,'Tela de entrada'!$O$15=2),2,IF(AND('Tela de entrada'!$N$12='Contrato Flexível Prioridade'!A1368,'Tela de entrada'!$O$15="",'Tela de entrada'!$S$15&lt;&gt;1),1,IF(AND('Tela de entrada'!$N$12='Contrato Flexível Prioridade'!A1368,'Tela de entrada'!$S$15=""),1,2)))))))</f>
        <v>2</v>
      </c>
      <c r="F1368">
        <v>1</v>
      </c>
      <c r="G1368">
        <v>623</v>
      </c>
      <c r="H1368">
        <v>1</v>
      </c>
      <c r="I1368" s="1">
        <f>INDEX('Tela de entrada'!$C$20:$C$763,MATCH(G1368,'Tela de entrada'!$B$20:$B$763,0),1)</f>
        <v>24</v>
      </c>
      <c r="J1368">
        <v>0</v>
      </c>
      <c r="K1368">
        <f t="shared" si="136"/>
        <v>24</v>
      </c>
      <c r="L1368" s="1">
        <f>SUMIFS('Contrato Flexível Percentual'!$R$2:$R$745,'Contrato Flexível Percentual'!$C$2:$C$745,'Contrato Flexível Prioridade'!F1368,'Contrato Flexível Percentual'!$D$2:$D$745,'Contrato Flexível Prioridade'!G1368)+SUMIFS('Contrato Firme'!N$2:N$745,'Contrato Firme'!$C$2:$C$745,'Contrato Flexível Prioridade'!F1368,'Contrato Flexível Percentual'!$D$2:$D$745,'Contrato Flexível Prioridade'!G1368)+'Tela de entrada'!$O$13+'Tela de entrada'!$S$13</f>
        <v>14.124532124863197</v>
      </c>
      <c r="M1368" s="1">
        <f t="shared" si="137"/>
        <v>9.8754678751368026</v>
      </c>
      <c r="N1368" s="1">
        <f>IF(D1368=1,'Tela de entrada'!$O$14-'Tela de entrada'!$O$13,'Tela de entrada'!$S$14-'Tela de entrada'!$S$13)</f>
        <v>10</v>
      </c>
      <c r="O1368" s="1">
        <f t="shared" si="138"/>
        <v>0</v>
      </c>
      <c r="P1368" s="1">
        <f t="shared" si="139"/>
        <v>0</v>
      </c>
      <c r="Q1368" s="1">
        <f>IF(D1368=1,'Tela de entrada'!$O$13+P1368,'Tela de entrada'!$S$13+P1368)</f>
        <v>0</v>
      </c>
    </row>
    <row r="1369" spans="1:17" x14ac:dyDescent="0.25">
      <c r="A1369" t="str">
        <f t="shared" si="134"/>
        <v>Contrato 2</v>
      </c>
      <c r="B1369" t="str">
        <f t="shared" si="135"/>
        <v>Contrato 2624</v>
      </c>
      <c r="C1369">
        <v>1</v>
      </c>
      <c r="D1369">
        <v>2</v>
      </c>
      <c r="E1369">
        <f>IF(AND(A1369='Tela de entrada'!$R$12,'Tela de entrada'!$S$15=1),1,IF(AND(A1369='Tela de entrada'!$R$12,'Tela de entrada'!$S$15="",'Tela de entrada'!$O$15=2),1,IF(AND('Tela de entrada'!$R$12='Contrato Flexível Prioridade'!A1369,'Tela de entrada'!$S$15="",'Tela de entrada'!$O$15=""),2,IF(AND(A1369='Tela de entrada'!$N$12,'Tela de entrada'!$O$15=1),1,IF(AND('Tela de entrada'!$N$12='Contrato Flexível Prioridade'!A1369,'Tela de entrada'!$O$15=2),2,IF(AND('Tela de entrada'!$N$12='Contrato Flexível Prioridade'!A1369,'Tela de entrada'!$O$15="",'Tela de entrada'!$S$15&lt;&gt;1),1,IF(AND('Tela de entrada'!$N$12='Contrato Flexível Prioridade'!A1369,'Tela de entrada'!$S$15=""),1,2)))))))</f>
        <v>2</v>
      </c>
      <c r="F1369">
        <v>1</v>
      </c>
      <c r="G1369">
        <v>624</v>
      </c>
      <c r="H1369">
        <v>1</v>
      </c>
      <c r="I1369" s="1">
        <f>INDEX('Tela de entrada'!$C$20:$C$763,MATCH(G1369,'Tela de entrada'!$B$20:$B$763,0),1)</f>
        <v>31</v>
      </c>
      <c r="J1369">
        <v>0</v>
      </c>
      <c r="K1369">
        <f t="shared" si="136"/>
        <v>31</v>
      </c>
      <c r="L1369" s="1">
        <f>SUMIFS('Contrato Flexível Percentual'!$R$2:$R$745,'Contrato Flexível Percentual'!$C$2:$C$745,'Contrato Flexível Prioridade'!F1369,'Contrato Flexível Percentual'!$D$2:$D$745,'Contrato Flexível Prioridade'!G1369)+SUMIFS('Contrato Firme'!N$2:N$745,'Contrato Firme'!$C$2:$C$745,'Contrato Flexível Prioridade'!F1369,'Contrato Flexível Percentual'!$D$2:$D$745,'Contrato Flexível Prioridade'!G1369)+'Tela de entrada'!$O$13+'Tela de entrada'!$S$13</f>
        <v>17.958477834160995</v>
      </c>
      <c r="M1369" s="1">
        <f t="shared" si="137"/>
        <v>13.041522165839005</v>
      </c>
      <c r="N1369" s="1">
        <f>IF(D1369=1,'Tela de entrada'!$O$14-'Tela de entrada'!$O$13,'Tela de entrada'!$S$14-'Tela de entrada'!$S$13)</f>
        <v>10</v>
      </c>
      <c r="O1369" s="1">
        <f t="shared" si="138"/>
        <v>0</v>
      </c>
      <c r="P1369" s="1">
        <f t="shared" si="139"/>
        <v>0</v>
      </c>
      <c r="Q1369" s="1">
        <f>IF(D1369=1,'Tela de entrada'!$O$13+P1369,'Tela de entrada'!$S$13+P1369)</f>
        <v>0</v>
      </c>
    </row>
    <row r="1370" spans="1:17" x14ac:dyDescent="0.25">
      <c r="A1370" t="str">
        <f t="shared" si="134"/>
        <v>Contrato 2</v>
      </c>
      <c r="B1370" t="str">
        <f t="shared" si="135"/>
        <v>Contrato 2625</v>
      </c>
      <c r="C1370">
        <v>1</v>
      </c>
      <c r="D1370">
        <v>2</v>
      </c>
      <c r="E1370">
        <f>IF(AND(A1370='Tela de entrada'!$R$12,'Tela de entrada'!$S$15=1),1,IF(AND(A1370='Tela de entrada'!$R$12,'Tela de entrada'!$S$15="",'Tela de entrada'!$O$15=2),1,IF(AND('Tela de entrada'!$R$12='Contrato Flexível Prioridade'!A1370,'Tela de entrada'!$S$15="",'Tela de entrada'!$O$15=""),2,IF(AND(A1370='Tela de entrada'!$N$12,'Tela de entrada'!$O$15=1),1,IF(AND('Tela de entrada'!$N$12='Contrato Flexível Prioridade'!A1370,'Tela de entrada'!$O$15=2),2,IF(AND('Tela de entrada'!$N$12='Contrato Flexível Prioridade'!A1370,'Tela de entrada'!$O$15="",'Tela de entrada'!$S$15&lt;&gt;1),1,IF(AND('Tela de entrada'!$N$12='Contrato Flexível Prioridade'!A1370,'Tela de entrada'!$S$15=""),1,2)))))))</f>
        <v>2</v>
      </c>
      <c r="F1370">
        <v>1</v>
      </c>
      <c r="G1370">
        <v>625</v>
      </c>
      <c r="H1370">
        <v>1</v>
      </c>
      <c r="I1370" s="1">
        <f>INDEX('Tela de entrada'!$C$20:$C$763,MATCH(G1370,'Tela de entrada'!$B$20:$B$763,0),1)</f>
        <v>50</v>
      </c>
      <c r="J1370">
        <v>0</v>
      </c>
      <c r="K1370">
        <f t="shared" si="136"/>
        <v>50</v>
      </c>
      <c r="L1370" s="1">
        <f>SUMIFS('Contrato Flexível Percentual'!$R$2:$R$745,'Contrato Flexível Percentual'!$C$2:$C$745,'Contrato Flexível Prioridade'!F1370,'Contrato Flexível Percentual'!$D$2:$D$745,'Contrato Flexível Prioridade'!G1370)+SUMIFS('Contrato Firme'!N$2:N$745,'Contrato Firme'!$C$2:$C$745,'Contrato Flexível Prioridade'!F1370,'Contrato Flexível Percentual'!$D$2:$D$745,'Contrato Flexível Prioridade'!G1370)+'Tela de entrada'!$O$13+'Tela de entrada'!$S$13</f>
        <v>25</v>
      </c>
      <c r="M1370" s="1">
        <f t="shared" si="137"/>
        <v>25</v>
      </c>
      <c r="N1370" s="1">
        <f>IF(D1370=1,'Tela de entrada'!$O$14-'Tela de entrada'!$O$13,'Tela de entrada'!$S$14-'Tela de entrada'!$S$13)</f>
        <v>10</v>
      </c>
      <c r="O1370" s="1">
        <f t="shared" si="138"/>
        <v>10</v>
      </c>
      <c r="P1370" s="1">
        <f t="shared" si="139"/>
        <v>10</v>
      </c>
      <c r="Q1370" s="1">
        <f>IF(D1370=1,'Tela de entrada'!$O$13+P1370,'Tela de entrada'!$S$13+P1370)</f>
        <v>10</v>
      </c>
    </row>
    <row r="1371" spans="1:17" x14ac:dyDescent="0.25">
      <c r="A1371" t="str">
        <f t="shared" si="134"/>
        <v>Contrato 2</v>
      </c>
      <c r="B1371" t="str">
        <f t="shared" si="135"/>
        <v>Contrato 2626</v>
      </c>
      <c r="C1371">
        <v>1</v>
      </c>
      <c r="D1371">
        <v>2</v>
      </c>
      <c r="E1371">
        <f>IF(AND(A1371='Tela de entrada'!$R$12,'Tela de entrada'!$S$15=1),1,IF(AND(A1371='Tela de entrada'!$R$12,'Tela de entrada'!$S$15="",'Tela de entrada'!$O$15=2),1,IF(AND('Tela de entrada'!$R$12='Contrato Flexível Prioridade'!A1371,'Tela de entrada'!$S$15="",'Tela de entrada'!$O$15=""),2,IF(AND(A1371='Tela de entrada'!$N$12,'Tela de entrada'!$O$15=1),1,IF(AND('Tela de entrada'!$N$12='Contrato Flexível Prioridade'!A1371,'Tela de entrada'!$O$15=2),2,IF(AND('Tela de entrada'!$N$12='Contrato Flexível Prioridade'!A1371,'Tela de entrada'!$O$15="",'Tela de entrada'!$S$15&lt;&gt;1),1,IF(AND('Tela de entrada'!$N$12='Contrato Flexível Prioridade'!A1371,'Tela de entrada'!$S$15=""),1,2)))))))</f>
        <v>2</v>
      </c>
      <c r="F1371">
        <v>1</v>
      </c>
      <c r="G1371">
        <v>626</v>
      </c>
      <c r="H1371">
        <v>1</v>
      </c>
      <c r="I1371" s="1">
        <f>INDEX('Tela de entrada'!$C$20:$C$763,MATCH(G1371,'Tela de entrada'!$B$20:$B$763,0),1)</f>
        <v>6</v>
      </c>
      <c r="J1371">
        <v>0</v>
      </c>
      <c r="K1371">
        <f t="shared" si="136"/>
        <v>6</v>
      </c>
      <c r="L1371" s="1">
        <f>SUMIFS('Contrato Flexível Percentual'!$R$2:$R$745,'Contrato Flexível Percentual'!$C$2:$C$745,'Contrato Flexível Prioridade'!F1371,'Contrato Flexível Percentual'!$D$2:$D$745,'Contrato Flexível Prioridade'!G1371)+SUMIFS('Contrato Firme'!N$2:N$745,'Contrato Firme'!$C$2:$C$745,'Contrato Flexível Prioridade'!F1371,'Contrato Flexível Percentual'!$D$2:$D$745,'Contrato Flexível Prioridade'!G1371)+'Tela de entrada'!$O$13+'Tela de entrada'!$S$13</f>
        <v>4.9836603258165946</v>
      </c>
      <c r="M1371" s="1">
        <f t="shared" si="137"/>
        <v>1.0163396741834054</v>
      </c>
      <c r="N1371" s="1">
        <f>IF(D1371=1,'Tela de entrada'!$O$14-'Tela de entrada'!$O$13,'Tela de entrada'!$S$14-'Tela de entrada'!$S$13)</f>
        <v>10</v>
      </c>
      <c r="O1371" s="1">
        <f t="shared" si="138"/>
        <v>0</v>
      </c>
      <c r="P1371" s="1">
        <f t="shared" si="139"/>
        <v>0</v>
      </c>
      <c r="Q1371" s="1">
        <f>IF(D1371=1,'Tela de entrada'!$O$13+P1371,'Tela de entrada'!$S$13+P1371)</f>
        <v>0</v>
      </c>
    </row>
    <row r="1372" spans="1:17" x14ac:dyDescent="0.25">
      <c r="A1372" t="str">
        <f t="shared" si="134"/>
        <v>Contrato 2</v>
      </c>
      <c r="B1372" t="str">
        <f t="shared" si="135"/>
        <v>Contrato 2627</v>
      </c>
      <c r="C1372">
        <v>1</v>
      </c>
      <c r="D1372">
        <v>2</v>
      </c>
      <c r="E1372">
        <f>IF(AND(A1372='Tela de entrada'!$R$12,'Tela de entrada'!$S$15=1),1,IF(AND(A1372='Tela de entrada'!$R$12,'Tela de entrada'!$S$15="",'Tela de entrada'!$O$15=2),1,IF(AND('Tela de entrada'!$R$12='Contrato Flexível Prioridade'!A1372,'Tela de entrada'!$S$15="",'Tela de entrada'!$O$15=""),2,IF(AND(A1372='Tela de entrada'!$N$12,'Tela de entrada'!$O$15=1),1,IF(AND('Tela de entrada'!$N$12='Contrato Flexível Prioridade'!A1372,'Tela de entrada'!$O$15=2),2,IF(AND('Tela de entrada'!$N$12='Contrato Flexível Prioridade'!A1372,'Tela de entrada'!$O$15="",'Tela de entrada'!$S$15&lt;&gt;1),1,IF(AND('Tela de entrada'!$N$12='Contrato Flexível Prioridade'!A1372,'Tela de entrada'!$S$15=""),1,2)))))))</f>
        <v>2</v>
      </c>
      <c r="F1372">
        <v>1</v>
      </c>
      <c r="G1372">
        <v>627</v>
      </c>
      <c r="H1372">
        <v>1</v>
      </c>
      <c r="I1372" s="1">
        <f>INDEX('Tela de entrada'!$C$20:$C$763,MATCH(G1372,'Tela de entrada'!$B$20:$B$763,0),1)</f>
        <v>21</v>
      </c>
      <c r="J1372">
        <v>0</v>
      </c>
      <c r="K1372">
        <f t="shared" si="136"/>
        <v>21</v>
      </c>
      <c r="L1372" s="1">
        <f>SUMIFS('Contrato Flexível Percentual'!$R$2:$R$745,'Contrato Flexível Percentual'!$C$2:$C$745,'Contrato Flexível Prioridade'!F1372,'Contrato Flexível Percentual'!$D$2:$D$745,'Contrato Flexível Prioridade'!G1372)+SUMIFS('Contrato Firme'!N$2:N$745,'Contrato Firme'!$C$2:$C$745,'Contrato Flexível Prioridade'!F1372,'Contrato Flexível Percentual'!$D$2:$D$745,'Contrato Flexível Prioridade'!G1372)+'Tela de entrada'!$O$13+'Tela de entrada'!$S$13</f>
        <v>12.481412535164139</v>
      </c>
      <c r="M1372" s="1">
        <f t="shared" si="137"/>
        <v>8.5185874648358606</v>
      </c>
      <c r="N1372" s="1">
        <f>IF(D1372=1,'Tela de entrada'!$O$14-'Tela de entrada'!$O$13,'Tela de entrada'!$S$14-'Tela de entrada'!$S$13)</f>
        <v>10</v>
      </c>
      <c r="O1372" s="1">
        <f t="shared" si="138"/>
        <v>0</v>
      </c>
      <c r="P1372" s="1">
        <f t="shared" si="139"/>
        <v>0</v>
      </c>
      <c r="Q1372" s="1">
        <f>IF(D1372=1,'Tela de entrada'!$O$13+P1372,'Tela de entrada'!$S$13+P1372)</f>
        <v>0</v>
      </c>
    </row>
    <row r="1373" spans="1:17" x14ac:dyDescent="0.25">
      <c r="A1373" t="str">
        <f t="shared" si="134"/>
        <v>Contrato 2</v>
      </c>
      <c r="B1373" t="str">
        <f t="shared" si="135"/>
        <v>Contrato 2628</v>
      </c>
      <c r="C1373">
        <v>1</v>
      </c>
      <c r="D1373">
        <v>2</v>
      </c>
      <c r="E1373">
        <f>IF(AND(A1373='Tela de entrada'!$R$12,'Tela de entrada'!$S$15=1),1,IF(AND(A1373='Tela de entrada'!$R$12,'Tela de entrada'!$S$15="",'Tela de entrada'!$O$15=2),1,IF(AND('Tela de entrada'!$R$12='Contrato Flexível Prioridade'!A1373,'Tela de entrada'!$S$15="",'Tela de entrada'!$O$15=""),2,IF(AND(A1373='Tela de entrada'!$N$12,'Tela de entrada'!$O$15=1),1,IF(AND('Tela de entrada'!$N$12='Contrato Flexível Prioridade'!A1373,'Tela de entrada'!$O$15=2),2,IF(AND('Tela de entrada'!$N$12='Contrato Flexível Prioridade'!A1373,'Tela de entrada'!$O$15="",'Tela de entrada'!$S$15&lt;&gt;1),1,IF(AND('Tela de entrada'!$N$12='Contrato Flexível Prioridade'!A1373,'Tela de entrada'!$S$15=""),1,2)))))))</f>
        <v>2</v>
      </c>
      <c r="F1373">
        <v>1</v>
      </c>
      <c r="G1373">
        <v>628</v>
      </c>
      <c r="H1373">
        <v>1</v>
      </c>
      <c r="I1373" s="1">
        <f>INDEX('Tela de entrada'!$C$20:$C$763,MATCH(G1373,'Tela de entrada'!$B$20:$B$763,0),1)</f>
        <v>25</v>
      </c>
      <c r="J1373">
        <v>0</v>
      </c>
      <c r="K1373">
        <f t="shared" si="136"/>
        <v>25</v>
      </c>
      <c r="L1373" s="1">
        <f>SUMIFS('Contrato Flexível Percentual'!$R$2:$R$745,'Contrato Flexível Percentual'!$C$2:$C$745,'Contrato Flexível Prioridade'!F1373,'Contrato Flexível Percentual'!$D$2:$D$745,'Contrato Flexível Prioridade'!G1373)+SUMIFS('Contrato Firme'!N$2:N$745,'Contrato Firme'!$C$2:$C$745,'Contrato Flexível Prioridade'!F1373,'Contrato Flexível Percentual'!$D$2:$D$745,'Contrato Flexível Prioridade'!G1373)+'Tela de entrada'!$O$13+'Tela de entrada'!$S$13</f>
        <v>14.672238654762884</v>
      </c>
      <c r="M1373" s="1">
        <f t="shared" si="137"/>
        <v>10.327761345237116</v>
      </c>
      <c r="N1373" s="1">
        <f>IF(D1373=1,'Tela de entrada'!$O$14-'Tela de entrada'!$O$13,'Tela de entrada'!$S$14-'Tela de entrada'!$S$13)</f>
        <v>10</v>
      </c>
      <c r="O1373" s="1">
        <f t="shared" si="138"/>
        <v>0</v>
      </c>
      <c r="P1373" s="1">
        <f t="shared" si="139"/>
        <v>0</v>
      </c>
      <c r="Q1373" s="1">
        <f>IF(D1373=1,'Tela de entrada'!$O$13+P1373,'Tela de entrada'!$S$13+P1373)</f>
        <v>0</v>
      </c>
    </row>
    <row r="1374" spans="1:17" x14ac:dyDescent="0.25">
      <c r="A1374" t="str">
        <f t="shared" si="134"/>
        <v>Contrato 2</v>
      </c>
      <c r="B1374" t="str">
        <f t="shared" si="135"/>
        <v>Contrato 2629</v>
      </c>
      <c r="C1374">
        <v>1</v>
      </c>
      <c r="D1374">
        <v>2</v>
      </c>
      <c r="E1374">
        <f>IF(AND(A1374='Tela de entrada'!$R$12,'Tela de entrada'!$S$15=1),1,IF(AND(A1374='Tela de entrada'!$R$12,'Tela de entrada'!$S$15="",'Tela de entrada'!$O$15=2),1,IF(AND('Tela de entrada'!$R$12='Contrato Flexível Prioridade'!A1374,'Tela de entrada'!$S$15="",'Tela de entrada'!$O$15=""),2,IF(AND(A1374='Tela de entrada'!$N$12,'Tela de entrada'!$O$15=1),1,IF(AND('Tela de entrada'!$N$12='Contrato Flexível Prioridade'!A1374,'Tela de entrada'!$O$15=2),2,IF(AND('Tela de entrada'!$N$12='Contrato Flexível Prioridade'!A1374,'Tela de entrada'!$O$15="",'Tela de entrada'!$S$15&lt;&gt;1),1,IF(AND('Tela de entrada'!$N$12='Contrato Flexível Prioridade'!A1374,'Tela de entrada'!$S$15=""),1,2)))))))</f>
        <v>2</v>
      </c>
      <c r="F1374">
        <v>1</v>
      </c>
      <c r="G1374">
        <v>629</v>
      </c>
      <c r="H1374">
        <v>1</v>
      </c>
      <c r="I1374" s="1">
        <f>INDEX('Tela de entrada'!$C$20:$C$763,MATCH(G1374,'Tela de entrada'!$B$20:$B$763,0),1)</f>
        <v>42</v>
      </c>
      <c r="J1374">
        <v>0</v>
      </c>
      <c r="K1374">
        <f t="shared" si="136"/>
        <v>42</v>
      </c>
      <c r="L1374" s="1">
        <f>SUMIFS('Contrato Flexível Percentual'!$R$2:$R$745,'Contrato Flexível Percentual'!$C$2:$C$745,'Contrato Flexível Prioridade'!F1374,'Contrato Flexível Percentual'!$D$2:$D$745,'Contrato Flexível Prioridade'!G1374)+SUMIFS('Contrato Firme'!N$2:N$745,'Contrato Firme'!$C$2:$C$745,'Contrato Flexível Prioridade'!F1374,'Contrato Flexível Percentual'!$D$2:$D$745,'Contrato Flexível Prioridade'!G1374)+'Tela de entrada'!$O$13+'Tela de entrada'!$S$13</f>
        <v>23.4</v>
      </c>
      <c r="M1374" s="1">
        <f t="shared" si="137"/>
        <v>18.600000000000001</v>
      </c>
      <c r="N1374" s="1">
        <f>IF(D1374=1,'Tela de entrada'!$O$14-'Tela de entrada'!$O$13,'Tela de entrada'!$S$14-'Tela de entrada'!$S$13)</f>
        <v>10</v>
      </c>
      <c r="O1374" s="1">
        <f t="shared" si="138"/>
        <v>3.6000000000000014</v>
      </c>
      <c r="P1374" s="1">
        <f t="shared" si="139"/>
        <v>3.6000000000000014</v>
      </c>
      <c r="Q1374" s="1">
        <f>IF(D1374=1,'Tela de entrada'!$O$13+P1374,'Tela de entrada'!$S$13+P1374)</f>
        <v>3.6000000000000014</v>
      </c>
    </row>
    <row r="1375" spans="1:17" x14ac:dyDescent="0.25">
      <c r="A1375" t="str">
        <f t="shared" si="134"/>
        <v>Contrato 2</v>
      </c>
      <c r="B1375" t="str">
        <f t="shared" si="135"/>
        <v>Contrato 2630</v>
      </c>
      <c r="C1375">
        <v>1</v>
      </c>
      <c r="D1375">
        <v>2</v>
      </c>
      <c r="E1375">
        <f>IF(AND(A1375='Tela de entrada'!$R$12,'Tela de entrada'!$S$15=1),1,IF(AND(A1375='Tela de entrada'!$R$12,'Tela de entrada'!$S$15="",'Tela de entrada'!$O$15=2),1,IF(AND('Tela de entrada'!$R$12='Contrato Flexível Prioridade'!A1375,'Tela de entrada'!$S$15="",'Tela de entrada'!$O$15=""),2,IF(AND(A1375='Tela de entrada'!$N$12,'Tela de entrada'!$O$15=1),1,IF(AND('Tela de entrada'!$N$12='Contrato Flexível Prioridade'!A1375,'Tela de entrada'!$O$15=2),2,IF(AND('Tela de entrada'!$N$12='Contrato Flexível Prioridade'!A1375,'Tela de entrada'!$O$15="",'Tela de entrada'!$S$15&lt;&gt;1),1,IF(AND('Tela de entrada'!$N$12='Contrato Flexível Prioridade'!A1375,'Tela de entrada'!$S$15=""),1,2)))))))</f>
        <v>2</v>
      </c>
      <c r="F1375">
        <v>1</v>
      </c>
      <c r="G1375">
        <v>630</v>
      </c>
      <c r="H1375">
        <v>1</v>
      </c>
      <c r="I1375" s="1">
        <f>INDEX('Tela de entrada'!$C$20:$C$763,MATCH(G1375,'Tela de entrada'!$B$20:$B$763,0),1)</f>
        <v>38</v>
      </c>
      <c r="J1375">
        <v>0</v>
      </c>
      <c r="K1375">
        <f t="shared" si="136"/>
        <v>38</v>
      </c>
      <c r="L1375" s="1">
        <f>SUMIFS('Contrato Flexível Percentual'!$R$2:$R$745,'Contrato Flexível Percentual'!$C$2:$C$745,'Contrato Flexível Prioridade'!F1375,'Contrato Flexível Percentual'!$D$2:$D$745,'Contrato Flexível Prioridade'!G1375)+SUMIFS('Contrato Firme'!N$2:N$745,'Contrato Firme'!$C$2:$C$745,'Contrato Flexível Prioridade'!F1375,'Contrato Flexível Percentual'!$D$2:$D$745,'Contrato Flexível Prioridade'!G1375)+'Tela de entrada'!$O$13+'Tela de entrada'!$S$13</f>
        <v>21.792423543458796</v>
      </c>
      <c r="M1375" s="1">
        <f t="shared" si="137"/>
        <v>16.207576456541204</v>
      </c>
      <c r="N1375" s="1">
        <f>IF(D1375=1,'Tela de entrada'!$O$14-'Tela de entrada'!$O$13,'Tela de entrada'!$S$14-'Tela de entrada'!$S$13)</f>
        <v>10</v>
      </c>
      <c r="O1375" s="1">
        <f t="shared" si="138"/>
        <v>1.2075764565412044</v>
      </c>
      <c r="P1375" s="1">
        <f t="shared" si="139"/>
        <v>1.2075764565412044</v>
      </c>
      <c r="Q1375" s="1">
        <f>IF(D1375=1,'Tela de entrada'!$O$13+P1375,'Tela de entrada'!$S$13+P1375)</f>
        <v>1.2075764565412044</v>
      </c>
    </row>
    <row r="1376" spans="1:17" x14ac:dyDescent="0.25">
      <c r="A1376" t="str">
        <f t="shared" si="134"/>
        <v>Contrato 2</v>
      </c>
      <c r="B1376" t="str">
        <f t="shared" si="135"/>
        <v>Contrato 2631</v>
      </c>
      <c r="C1376">
        <v>1</v>
      </c>
      <c r="D1376">
        <v>2</v>
      </c>
      <c r="E1376">
        <f>IF(AND(A1376='Tela de entrada'!$R$12,'Tela de entrada'!$S$15=1),1,IF(AND(A1376='Tela de entrada'!$R$12,'Tela de entrada'!$S$15="",'Tela de entrada'!$O$15=2),1,IF(AND('Tela de entrada'!$R$12='Contrato Flexível Prioridade'!A1376,'Tela de entrada'!$S$15="",'Tela de entrada'!$O$15=""),2,IF(AND(A1376='Tela de entrada'!$N$12,'Tela de entrada'!$O$15=1),1,IF(AND('Tela de entrada'!$N$12='Contrato Flexível Prioridade'!A1376,'Tela de entrada'!$O$15=2),2,IF(AND('Tela de entrada'!$N$12='Contrato Flexível Prioridade'!A1376,'Tela de entrada'!$O$15="",'Tela de entrada'!$S$15&lt;&gt;1),1,IF(AND('Tela de entrada'!$N$12='Contrato Flexível Prioridade'!A1376,'Tela de entrada'!$S$15=""),1,2)))))))</f>
        <v>2</v>
      </c>
      <c r="F1376">
        <v>1</v>
      </c>
      <c r="G1376">
        <v>631</v>
      </c>
      <c r="H1376">
        <v>1</v>
      </c>
      <c r="I1376" s="1">
        <f>INDEX('Tela de entrada'!$C$20:$C$763,MATCH(G1376,'Tela de entrada'!$B$20:$B$763,0),1)</f>
        <v>10</v>
      </c>
      <c r="J1376">
        <v>0</v>
      </c>
      <c r="K1376">
        <f t="shared" si="136"/>
        <v>10</v>
      </c>
      <c r="L1376" s="1">
        <f>SUMIFS('Contrato Flexível Percentual'!$R$2:$R$745,'Contrato Flexível Percentual'!$C$2:$C$745,'Contrato Flexível Prioridade'!F1376,'Contrato Flexível Percentual'!$D$2:$D$745,'Contrato Flexível Prioridade'!G1376)+SUMIFS('Contrato Firme'!N$2:N$745,'Contrato Firme'!$C$2:$C$745,'Contrato Flexível Prioridade'!F1376,'Contrato Flexível Percentual'!$D$2:$D$745,'Contrato Flexível Prioridade'!G1376)+'Tela de entrada'!$O$13+'Tela de entrada'!$S$13</f>
        <v>6.4566407062675992</v>
      </c>
      <c r="M1376" s="1">
        <f t="shared" si="137"/>
        <v>3.5433592937324008</v>
      </c>
      <c r="N1376" s="1">
        <f>IF(D1376=1,'Tela de entrada'!$O$14-'Tela de entrada'!$O$13,'Tela de entrada'!$S$14-'Tela de entrada'!$S$13)</f>
        <v>10</v>
      </c>
      <c r="O1376" s="1">
        <f t="shared" si="138"/>
        <v>0</v>
      </c>
      <c r="P1376" s="1">
        <f t="shared" si="139"/>
        <v>0</v>
      </c>
      <c r="Q1376" s="1">
        <f>IF(D1376=1,'Tela de entrada'!$O$13+P1376,'Tela de entrada'!$S$13+P1376)</f>
        <v>0</v>
      </c>
    </row>
    <row r="1377" spans="1:17" x14ac:dyDescent="0.25">
      <c r="A1377" t="str">
        <f t="shared" si="134"/>
        <v>Contrato 2</v>
      </c>
      <c r="B1377" t="str">
        <f t="shared" si="135"/>
        <v>Contrato 2632</v>
      </c>
      <c r="C1377">
        <v>1</v>
      </c>
      <c r="D1377">
        <v>2</v>
      </c>
      <c r="E1377">
        <f>IF(AND(A1377='Tela de entrada'!$R$12,'Tela de entrada'!$S$15=1),1,IF(AND(A1377='Tela de entrada'!$R$12,'Tela de entrada'!$S$15="",'Tela de entrada'!$O$15=2),1,IF(AND('Tela de entrada'!$R$12='Contrato Flexível Prioridade'!A1377,'Tela de entrada'!$S$15="",'Tela de entrada'!$O$15=""),2,IF(AND(A1377='Tela de entrada'!$N$12,'Tela de entrada'!$O$15=1),1,IF(AND('Tela de entrada'!$N$12='Contrato Flexível Prioridade'!A1377,'Tela de entrada'!$O$15=2),2,IF(AND('Tela de entrada'!$N$12='Contrato Flexível Prioridade'!A1377,'Tela de entrada'!$O$15="",'Tela de entrada'!$S$15&lt;&gt;1),1,IF(AND('Tela de entrada'!$N$12='Contrato Flexível Prioridade'!A1377,'Tela de entrada'!$S$15=""),1,2)))))))</f>
        <v>2</v>
      </c>
      <c r="F1377">
        <v>1</v>
      </c>
      <c r="G1377">
        <v>632</v>
      </c>
      <c r="H1377">
        <v>1</v>
      </c>
      <c r="I1377" s="1">
        <f>INDEX('Tela de entrada'!$C$20:$C$763,MATCH(G1377,'Tela de entrada'!$B$20:$B$763,0),1)</f>
        <v>33</v>
      </c>
      <c r="J1377">
        <v>0</v>
      </c>
      <c r="K1377">
        <f t="shared" si="136"/>
        <v>33</v>
      </c>
      <c r="L1377" s="1">
        <f>SUMIFS('Contrato Flexível Percentual'!$R$2:$R$745,'Contrato Flexível Percentual'!$C$2:$C$745,'Contrato Flexível Prioridade'!F1377,'Contrato Flexível Percentual'!$D$2:$D$745,'Contrato Flexível Prioridade'!G1377)+SUMIFS('Contrato Firme'!N$2:N$745,'Contrato Firme'!$C$2:$C$745,'Contrato Flexível Prioridade'!F1377,'Contrato Flexível Percentual'!$D$2:$D$745,'Contrato Flexível Prioridade'!G1377)+'Tela de entrada'!$O$13+'Tela de entrada'!$S$13</f>
        <v>19.053890893960364</v>
      </c>
      <c r="M1377" s="1">
        <f t="shared" si="137"/>
        <v>13.946109106039636</v>
      </c>
      <c r="N1377" s="1">
        <f>IF(D1377=1,'Tela de entrada'!$O$14-'Tela de entrada'!$O$13,'Tela de entrada'!$S$14-'Tela de entrada'!$S$13)</f>
        <v>10</v>
      </c>
      <c r="O1377" s="1">
        <f t="shared" si="138"/>
        <v>0</v>
      </c>
      <c r="P1377" s="1">
        <f t="shared" si="139"/>
        <v>0</v>
      </c>
      <c r="Q1377" s="1">
        <f>IF(D1377=1,'Tela de entrada'!$O$13+P1377,'Tela de entrada'!$S$13+P1377)</f>
        <v>0</v>
      </c>
    </row>
    <row r="1378" spans="1:17" x14ac:dyDescent="0.25">
      <c r="A1378" t="str">
        <f t="shared" si="134"/>
        <v>Contrato 2</v>
      </c>
      <c r="B1378" t="str">
        <f t="shared" si="135"/>
        <v>Contrato 2633</v>
      </c>
      <c r="C1378">
        <v>1</v>
      </c>
      <c r="D1378">
        <v>2</v>
      </c>
      <c r="E1378">
        <f>IF(AND(A1378='Tela de entrada'!$R$12,'Tela de entrada'!$S$15=1),1,IF(AND(A1378='Tela de entrada'!$R$12,'Tela de entrada'!$S$15="",'Tela de entrada'!$O$15=2),1,IF(AND('Tela de entrada'!$R$12='Contrato Flexível Prioridade'!A1378,'Tela de entrada'!$S$15="",'Tela de entrada'!$O$15=""),2,IF(AND(A1378='Tela de entrada'!$N$12,'Tela de entrada'!$O$15=1),1,IF(AND('Tela de entrada'!$N$12='Contrato Flexível Prioridade'!A1378,'Tela de entrada'!$O$15=2),2,IF(AND('Tela de entrada'!$N$12='Contrato Flexível Prioridade'!A1378,'Tela de entrada'!$O$15="",'Tela de entrada'!$S$15&lt;&gt;1),1,IF(AND('Tela de entrada'!$N$12='Contrato Flexível Prioridade'!A1378,'Tela de entrada'!$S$15=""),1,2)))))))</f>
        <v>2</v>
      </c>
      <c r="F1378">
        <v>1</v>
      </c>
      <c r="G1378">
        <v>633</v>
      </c>
      <c r="H1378">
        <v>1</v>
      </c>
      <c r="I1378" s="1">
        <f>INDEX('Tela de entrada'!$C$20:$C$763,MATCH(G1378,'Tela de entrada'!$B$20:$B$763,0),1)</f>
        <v>32</v>
      </c>
      <c r="J1378">
        <v>0</v>
      </c>
      <c r="K1378">
        <f t="shared" si="136"/>
        <v>32</v>
      </c>
      <c r="L1378" s="1">
        <f>SUMIFS('Contrato Flexível Percentual'!$R$2:$R$745,'Contrato Flexível Percentual'!$C$2:$C$745,'Contrato Flexível Prioridade'!F1378,'Contrato Flexível Percentual'!$D$2:$D$745,'Contrato Flexível Prioridade'!G1378)+SUMIFS('Contrato Firme'!N$2:N$745,'Contrato Firme'!$C$2:$C$745,'Contrato Flexível Prioridade'!F1378,'Contrato Flexível Percentual'!$D$2:$D$745,'Contrato Flexível Prioridade'!G1378)+'Tela de entrada'!$O$13+'Tela de entrada'!$S$13</f>
        <v>18.50618436406068</v>
      </c>
      <c r="M1378" s="1">
        <f t="shared" si="137"/>
        <v>13.49381563593932</v>
      </c>
      <c r="N1378" s="1">
        <f>IF(D1378=1,'Tela de entrada'!$O$14-'Tela de entrada'!$O$13,'Tela de entrada'!$S$14-'Tela de entrada'!$S$13)</f>
        <v>10</v>
      </c>
      <c r="O1378" s="1">
        <f t="shared" si="138"/>
        <v>0</v>
      </c>
      <c r="P1378" s="1">
        <f t="shared" si="139"/>
        <v>0</v>
      </c>
      <c r="Q1378" s="1">
        <f>IF(D1378=1,'Tela de entrada'!$O$13+P1378,'Tela de entrada'!$S$13+P1378)</f>
        <v>0</v>
      </c>
    </row>
    <row r="1379" spans="1:17" x14ac:dyDescent="0.25">
      <c r="A1379" t="str">
        <f t="shared" si="134"/>
        <v>Contrato 2</v>
      </c>
      <c r="B1379" t="str">
        <f t="shared" si="135"/>
        <v>Contrato 2634</v>
      </c>
      <c r="C1379">
        <v>1</v>
      </c>
      <c r="D1379">
        <v>2</v>
      </c>
      <c r="E1379">
        <f>IF(AND(A1379='Tela de entrada'!$R$12,'Tela de entrada'!$S$15=1),1,IF(AND(A1379='Tela de entrada'!$R$12,'Tela de entrada'!$S$15="",'Tela de entrada'!$O$15=2),1,IF(AND('Tela de entrada'!$R$12='Contrato Flexível Prioridade'!A1379,'Tela de entrada'!$S$15="",'Tela de entrada'!$O$15=""),2,IF(AND(A1379='Tela de entrada'!$N$12,'Tela de entrada'!$O$15=1),1,IF(AND('Tela de entrada'!$N$12='Contrato Flexível Prioridade'!A1379,'Tela de entrada'!$O$15=2),2,IF(AND('Tela de entrada'!$N$12='Contrato Flexível Prioridade'!A1379,'Tela de entrada'!$O$15="",'Tela de entrada'!$S$15&lt;&gt;1),1,IF(AND('Tela de entrada'!$N$12='Contrato Flexível Prioridade'!A1379,'Tela de entrada'!$S$15=""),1,2)))))))</f>
        <v>2</v>
      </c>
      <c r="F1379">
        <v>1</v>
      </c>
      <c r="G1379">
        <v>634</v>
      </c>
      <c r="H1379">
        <v>1</v>
      </c>
      <c r="I1379" s="1">
        <f>INDEX('Tela de entrada'!$C$20:$C$763,MATCH(G1379,'Tela de entrada'!$B$20:$B$763,0),1)</f>
        <v>36</v>
      </c>
      <c r="J1379">
        <v>0</v>
      </c>
      <c r="K1379">
        <f t="shared" si="136"/>
        <v>36</v>
      </c>
      <c r="L1379" s="1">
        <f>SUMIFS('Contrato Flexível Percentual'!$R$2:$R$745,'Contrato Flexível Percentual'!$C$2:$C$745,'Contrato Flexível Prioridade'!F1379,'Contrato Flexível Percentual'!$D$2:$D$745,'Contrato Flexível Prioridade'!G1379)+SUMIFS('Contrato Firme'!N$2:N$745,'Contrato Firme'!$C$2:$C$745,'Contrato Flexível Prioridade'!F1379,'Contrato Flexível Percentual'!$D$2:$D$745,'Contrato Flexível Prioridade'!G1379)+'Tela de entrada'!$O$13+'Tela de entrada'!$S$13</f>
        <v>20.697010483659422</v>
      </c>
      <c r="M1379" s="1">
        <f t="shared" si="137"/>
        <v>15.302989516340578</v>
      </c>
      <c r="N1379" s="1">
        <f>IF(D1379=1,'Tela de entrada'!$O$14-'Tela de entrada'!$O$13,'Tela de entrada'!$S$14-'Tela de entrada'!$S$13)</f>
        <v>10</v>
      </c>
      <c r="O1379" s="1">
        <f t="shared" si="138"/>
        <v>0.30298951634057758</v>
      </c>
      <c r="P1379" s="1">
        <f t="shared" si="139"/>
        <v>0.30298951634057758</v>
      </c>
      <c r="Q1379" s="1">
        <f>IF(D1379=1,'Tela de entrada'!$O$13+P1379,'Tela de entrada'!$S$13+P1379)</f>
        <v>0.30298951634057758</v>
      </c>
    </row>
    <row r="1380" spans="1:17" x14ac:dyDescent="0.25">
      <c r="A1380" t="str">
        <f t="shared" si="134"/>
        <v>Contrato 2</v>
      </c>
      <c r="B1380" t="str">
        <f t="shared" si="135"/>
        <v>Contrato 2635</v>
      </c>
      <c r="C1380">
        <v>1</v>
      </c>
      <c r="D1380">
        <v>2</v>
      </c>
      <c r="E1380">
        <f>IF(AND(A1380='Tela de entrada'!$R$12,'Tela de entrada'!$S$15=1),1,IF(AND(A1380='Tela de entrada'!$R$12,'Tela de entrada'!$S$15="",'Tela de entrada'!$O$15=2),1,IF(AND('Tela de entrada'!$R$12='Contrato Flexível Prioridade'!A1380,'Tela de entrada'!$S$15="",'Tela de entrada'!$O$15=""),2,IF(AND(A1380='Tela de entrada'!$N$12,'Tela de entrada'!$O$15=1),1,IF(AND('Tela de entrada'!$N$12='Contrato Flexível Prioridade'!A1380,'Tela de entrada'!$O$15=2),2,IF(AND('Tela de entrada'!$N$12='Contrato Flexível Prioridade'!A1380,'Tela de entrada'!$O$15="",'Tela de entrada'!$S$15&lt;&gt;1),1,IF(AND('Tela de entrada'!$N$12='Contrato Flexível Prioridade'!A1380,'Tela de entrada'!$S$15=""),1,2)))))))</f>
        <v>2</v>
      </c>
      <c r="F1380">
        <v>1</v>
      </c>
      <c r="G1380">
        <v>635</v>
      </c>
      <c r="H1380">
        <v>1</v>
      </c>
      <c r="I1380" s="1">
        <f>INDEX('Tela de entrada'!$C$20:$C$763,MATCH(G1380,'Tela de entrada'!$B$20:$B$763,0),1)</f>
        <v>16</v>
      </c>
      <c r="J1380">
        <v>0</v>
      </c>
      <c r="K1380">
        <f t="shared" si="136"/>
        <v>16</v>
      </c>
      <c r="L1380" s="1">
        <f>SUMIFS('Contrato Flexível Percentual'!$R$2:$R$745,'Contrato Flexível Percentual'!$C$2:$C$745,'Contrato Flexível Prioridade'!F1380,'Contrato Flexível Percentual'!$D$2:$D$745,'Contrato Flexível Prioridade'!G1380)+SUMIFS('Contrato Firme'!N$2:N$745,'Contrato Firme'!$C$2:$C$745,'Contrato Flexível Prioridade'!F1380,'Contrato Flexível Percentual'!$D$2:$D$745,'Contrato Flexível Prioridade'!G1380)+'Tela de entrada'!$O$13+'Tela de entrada'!$S$13</f>
        <v>9.7428798856657117</v>
      </c>
      <c r="M1380" s="1">
        <f t="shared" si="137"/>
        <v>6.2571201143342883</v>
      </c>
      <c r="N1380" s="1">
        <f>IF(D1380=1,'Tela de entrada'!$O$14-'Tela de entrada'!$O$13,'Tela de entrada'!$S$14-'Tela de entrada'!$S$13)</f>
        <v>10</v>
      </c>
      <c r="O1380" s="1">
        <f t="shared" si="138"/>
        <v>0</v>
      </c>
      <c r="P1380" s="1">
        <f t="shared" si="139"/>
        <v>0</v>
      </c>
      <c r="Q1380" s="1">
        <f>IF(D1380=1,'Tela de entrada'!$O$13+P1380,'Tela de entrada'!$S$13+P1380)</f>
        <v>0</v>
      </c>
    </row>
    <row r="1381" spans="1:17" x14ac:dyDescent="0.25">
      <c r="A1381" t="str">
        <f t="shared" si="134"/>
        <v>Contrato 2</v>
      </c>
      <c r="B1381" t="str">
        <f t="shared" si="135"/>
        <v>Contrato 2636</v>
      </c>
      <c r="C1381">
        <v>1</v>
      </c>
      <c r="D1381">
        <v>2</v>
      </c>
      <c r="E1381">
        <f>IF(AND(A1381='Tela de entrada'!$R$12,'Tela de entrada'!$S$15=1),1,IF(AND(A1381='Tela de entrada'!$R$12,'Tela de entrada'!$S$15="",'Tela de entrada'!$O$15=2),1,IF(AND('Tela de entrada'!$R$12='Contrato Flexível Prioridade'!A1381,'Tela de entrada'!$S$15="",'Tela de entrada'!$O$15=""),2,IF(AND(A1381='Tela de entrada'!$N$12,'Tela de entrada'!$O$15=1),1,IF(AND('Tela de entrada'!$N$12='Contrato Flexível Prioridade'!A1381,'Tela de entrada'!$O$15=2),2,IF(AND('Tela de entrada'!$N$12='Contrato Flexível Prioridade'!A1381,'Tela de entrada'!$O$15="",'Tela de entrada'!$S$15&lt;&gt;1),1,IF(AND('Tela de entrada'!$N$12='Contrato Flexível Prioridade'!A1381,'Tela de entrada'!$S$15=""),1,2)))))))</f>
        <v>2</v>
      </c>
      <c r="F1381">
        <v>1</v>
      </c>
      <c r="G1381">
        <v>636</v>
      </c>
      <c r="H1381">
        <v>1</v>
      </c>
      <c r="I1381" s="1">
        <f>INDEX('Tela de entrada'!$C$20:$C$763,MATCH(G1381,'Tela de entrada'!$B$20:$B$763,0),1)</f>
        <v>50</v>
      </c>
      <c r="J1381">
        <v>0</v>
      </c>
      <c r="K1381">
        <f t="shared" si="136"/>
        <v>50</v>
      </c>
      <c r="L1381" s="1">
        <f>SUMIFS('Contrato Flexível Percentual'!$R$2:$R$745,'Contrato Flexível Percentual'!$C$2:$C$745,'Contrato Flexível Prioridade'!F1381,'Contrato Flexível Percentual'!$D$2:$D$745,'Contrato Flexível Prioridade'!G1381)+SUMIFS('Contrato Firme'!N$2:N$745,'Contrato Firme'!$C$2:$C$745,'Contrato Flexível Prioridade'!F1381,'Contrato Flexível Percentual'!$D$2:$D$745,'Contrato Flexível Prioridade'!G1381)+'Tela de entrada'!$O$13+'Tela de entrada'!$S$13</f>
        <v>25</v>
      </c>
      <c r="M1381" s="1">
        <f t="shared" si="137"/>
        <v>25</v>
      </c>
      <c r="N1381" s="1">
        <f>IF(D1381=1,'Tela de entrada'!$O$14-'Tela de entrada'!$O$13,'Tela de entrada'!$S$14-'Tela de entrada'!$S$13)</f>
        <v>10</v>
      </c>
      <c r="O1381" s="1">
        <f t="shared" si="138"/>
        <v>10</v>
      </c>
      <c r="P1381" s="1">
        <f t="shared" si="139"/>
        <v>10</v>
      </c>
      <c r="Q1381" s="1">
        <f>IF(D1381=1,'Tela de entrada'!$O$13+P1381,'Tela de entrada'!$S$13+P1381)</f>
        <v>10</v>
      </c>
    </row>
    <row r="1382" spans="1:17" x14ac:dyDescent="0.25">
      <c r="A1382" t="str">
        <f t="shared" si="134"/>
        <v>Contrato 2</v>
      </c>
      <c r="B1382" t="str">
        <f t="shared" si="135"/>
        <v>Contrato 2637</v>
      </c>
      <c r="C1382">
        <v>1</v>
      </c>
      <c r="D1382">
        <v>2</v>
      </c>
      <c r="E1382">
        <f>IF(AND(A1382='Tela de entrada'!$R$12,'Tela de entrada'!$S$15=1),1,IF(AND(A1382='Tela de entrada'!$R$12,'Tela de entrada'!$S$15="",'Tela de entrada'!$O$15=2),1,IF(AND('Tela de entrada'!$R$12='Contrato Flexível Prioridade'!A1382,'Tela de entrada'!$S$15="",'Tela de entrada'!$O$15=""),2,IF(AND(A1382='Tela de entrada'!$N$12,'Tela de entrada'!$O$15=1),1,IF(AND('Tela de entrada'!$N$12='Contrato Flexível Prioridade'!A1382,'Tela de entrada'!$O$15=2),2,IF(AND('Tela de entrada'!$N$12='Contrato Flexível Prioridade'!A1382,'Tela de entrada'!$O$15="",'Tela de entrada'!$S$15&lt;&gt;1),1,IF(AND('Tela de entrada'!$N$12='Contrato Flexível Prioridade'!A1382,'Tela de entrada'!$S$15=""),1,2)))))))</f>
        <v>2</v>
      </c>
      <c r="F1382">
        <v>1</v>
      </c>
      <c r="G1382">
        <v>637</v>
      </c>
      <c r="H1382">
        <v>1</v>
      </c>
      <c r="I1382" s="1">
        <f>INDEX('Tela de entrada'!$C$20:$C$763,MATCH(G1382,'Tela de entrada'!$B$20:$B$763,0),1)</f>
        <v>13</v>
      </c>
      <c r="J1382">
        <v>0</v>
      </c>
      <c r="K1382">
        <f t="shared" si="136"/>
        <v>13</v>
      </c>
      <c r="L1382" s="1">
        <f>SUMIFS('Contrato Flexível Percentual'!$R$2:$R$745,'Contrato Flexível Percentual'!$C$2:$C$745,'Contrato Flexível Prioridade'!F1382,'Contrato Flexível Percentual'!$D$2:$D$745,'Contrato Flexível Prioridade'!G1382)+SUMIFS('Contrato Firme'!N$2:N$745,'Contrato Firme'!$C$2:$C$745,'Contrato Flexível Prioridade'!F1382,'Contrato Flexível Percentual'!$D$2:$D$745,'Contrato Flexível Prioridade'!G1382)+'Tela de entrada'!$O$13+'Tela de entrada'!$S$13</f>
        <v>8.0997602959666555</v>
      </c>
      <c r="M1382" s="1">
        <f t="shared" si="137"/>
        <v>4.9002397040333445</v>
      </c>
      <c r="N1382" s="1">
        <f>IF(D1382=1,'Tela de entrada'!$O$14-'Tela de entrada'!$O$13,'Tela de entrada'!$S$14-'Tela de entrada'!$S$13)</f>
        <v>10</v>
      </c>
      <c r="O1382" s="1">
        <f t="shared" si="138"/>
        <v>0</v>
      </c>
      <c r="P1382" s="1">
        <f t="shared" si="139"/>
        <v>0</v>
      </c>
      <c r="Q1382" s="1">
        <f>IF(D1382=1,'Tela de entrada'!$O$13+P1382,'Tela de entrada'!$S$13+P1382)</f>
        <v>0</v>
      </c>
    </row>
    <row r="1383" spans="1:17" x14ac:dyDescent="0.25">
      <c r="A1383" t="str">
        <f t="shared" si="134"/>
        <v>Contrato 2</v>
      </c>
      <c r="B1383" t="str">
        <f t="shared" si="135"/>
        <v>Contrato 2638</v>
      </c>
      <c r="C1383">
        <v>1</v>
      </c>
      <c r="D1383">
        <v>2</v>
      </c>
      <c r="E1383">
        <f>IF(AND(A1383='Tela de entrada'!$R$12,'Tela de entrada'!$S$15=1),1,IF(AND(A1383='Tela de entrada'!$R$12,'Tela de entrada'!$S$15="",'Tela de entrada'!$O$15=2),1,IF(AND('Tela de entrada'!$R$12='Contrato Flexível Prioridade'!A1383,'Tela de entrada'!$S$15="",'Tela de entrada'!$O$15=""),2,IF(AND(A1383='Tela de entrada'!$N$12,'Tela de entrada'!$O$15=1),1,IF(AND('Tela de entrada'!$N$12='Contrato Flexível Prioridade'!A1383,'Tela de entrada'!$O$15=2),2,IF(AND('Tela de entrada'!$N$12='Contrato Flexível Prioridade'!A1383,'Tela de entrada'!$O$15="",'Tela de entrada'!$S$15&lt;&gt;1),1,IF(AND('Tela de entrada'!$N$12='Contrato Flexível Prioridade'!A1383,'Tela de entrada'!$S$15=""),1,2)))))))</f>
        <v>2</v>
      </c>
      <c r="F1383">
        <v>1</v>
      </c>
      <c r="G1383">
        <v>638</v>
      </c>
      <c r="H1383">
        <v>1</v>
      </c>
      <c r="I1383" s="1">
        <f>INDEX('Tela de entrada'!$C$20:$C$763,MATCH(G1383,'Tela de entrada'!$B$20:$B$763,0),1)</f>
        <v>37</v>
      </c>
      <c r="J1383">
        <v>0</v>
      </c>
      <c r="K1383">
        <f t="shared" si="136"/>
        <v>37</v>
      </c>
      <c r="L1383" s="1">
        <f>SUMIFS('Contrato Flexível Percentual'!$R$2:$R$745,'Contrato Flexível Percentual'!$C$2:$C$745,'Contrato Flexível Prioridade'!F1383,'Contrato Flexível Percentual'!$D$2:$D$745,'Contrato Flexível Prioridade'!G1383)+SUMIFS('Contrato Firme'!N$2:N$745,'Contrato Firme'!$C$2:$C$745,'Contrato Flexível Prioridade'!F1383,'Contrato Flexível Percentual'!$D$2:$D$745,'Contrato Flexível Prioridade'!G1383)+'Tela de entrada'!$O$13+'Tela de entrada'!$S$13</f>
        <v>21.244717013559111</v>
      </c>
      <c r="M1383" s="1">
        <f t="shared" si="137"/>
        <v>15.755282986440889</v>
      </c>
      <c r="N1383" s="1">
        <f>IF(D1383=1,'Tela de entrada'!$O$14-'Tela de entrada'!$O$13,'Tela de entrada'!$S$14-'Tela de entrada'!$S$13)</f>
        <v>10</v>
      </c>
      <c r="O1383" s="1">
        <f t="shared" si="138"/>
        <v>0.7552829864408892</v>
      </c>
      <c r="P1383" s="1">
        <f t="shared" si="139"/>
        <v>0.7552829864408892</v>
      </c>
      <c r="Q1383" s="1">
        <f>IF(D1383=1,'Tela de entrada'!$O$13+P1383,'Tela de entrada'!$S$13+P1383)</f>
        <v>0.7552829864408892</v>
      </c>
    </row>
    <row r="1384" spans="1:17" x14ac:dyDescent="0.25">
      <c r="A1384" t="str">
        <f t="shared" si="134"/>
        <v>Contrato 2</v>
      </c>
      <c r="B1384" t="str">
        <f t="shared" si="135"/>
        <v>Contrato 2639</v>
      </c>
      <c r="C1384">
        <v>1</v>
      </c>
      <c r="D1384">
        <v>2</v>
      </c>
      <c r="E1384">
        <f>IF(AND(A1384='Tela de entrada'!$R$12,'Tela de entrada'!$S$15=1),1,IF(AND(A1384='Tela de entrada'!$R$12,'Tela de entrada'!$S$15="",'Tela de entrada'!$O$15=2),1,IF(AND('Tela de entrada'!$R$12='Contrato Flexível Prioridade'!A1384,'Tela de entrada'!$S$15="",'Tela de entrada'!$O$15=""),2,IF(AND(A1384='Tela de entrada'!$N$12,'Tela de entrada'!$O$15=1),1,IF(AND('Tela de entrada'!$N$12='Contrato Flexível Prioridade'!A1384,'Tela de entrada'!$O$15=2),2,IF(AND('Tela de entrada'!$N$12='Contrato Flexível Prioridade'!A1384,'Tela de entrada'!$O$15="",'Tela de entrada'!$S$15&lt;&gt;1),1,IF(AND('Tela de entrada'!$N$12='Contrato Flexível Prioridade'!A1384,'Tela de entrada'!$S$15=""),1,2)))))))</f>
        <v>2</v>
      </c>
      <c r="F1384">
        <v>1</v>
      </c>
      <c r="G1384">
        <v>639</v>
      </c>
      <c r="H1384">
        <v>1</v>
      </c>
      <c r="I1384" s="1">
        <f>INDEX('Tela de entrada'!$C$20:$C$763,MATCH(G1384,'Tela de entrada'!$B$20:$B$763,0),1)</f>
        <v>36</v>
      </c>
      <c r="J1384">
        <v>0</v>
      </c>
      <c r="K1384">
        <f t="shared" si="136"/>
        <v>36</v>
      </c>
      <c r="L1384" s="1">
        <f>SUMIFS('Contrato Flexível Percentual'!$R$2:$R$745,'Contrato Flexível Percentual'!$C$2:$C$745,'Contrato Flexível Prioridade'!F1384,'Contrato Flexível Percentual'!$D$2:$D$745,'Contrato Flexível Prioridade'!G1384)+SUMIFS('Contrato Firme'!N$2:N$745,'Contrato Firme'!$C$2:$C$745,'Contrato Flexível Prioridade'!F1384,'Contrato Flexível Percentual'!$D$2:$D$745,'Contrato Flexível Prioridade'!G1384)+'Tela de entrada'!$O$13+'Tela de entrada'!$S$13</f>
        <v>20.697010483659422</v>
      </c>
      <c r="M1384" s="1">
        <f t="shared" si="137"/>
        <v>15.302989516340578</v>
      </c>
      <c r="N1384" s="1">
        <f>IF(D1384=1,'Tela de entrada'!$O$14-'Tela de entrada'!$O$13,'Tela de entrada'!$S$14-'Tela de entrada'!$S$13)</f>
        <v>10</v>
      </c>
      <c r="O1384" s="1">
        <f t="shared" si="138"/>
        <v>0.30298951634057758</v>
      </c>
      <c r="P1384" s="1">
        <f t="shared" si="139"/>
        <v>0.30298951634057758</v>
      </c>
      <c r="Q1384" s="1">
        <f>IF(D1384=1,'Tela de entrada'!$O$13+P1384,'Tela de entrada'!$S$13+P1384)</f>
        <v>0.30298951634057758</v>
      </c>
    </row>
    <row r="1385" spans="1:17" x14ac:dyDescent="0.25">
      <c r="A1385" t="str">
        <f t="shared" si="134"/>
        <v>Contrato 2</v>
      </c>
      <c r="B1385" t="str">
        <f t="shared" si="135"/>
        <v>Contrato 2640</v>
      </c>
      <c r="C1385">
        <v>1</v>
      </c>
      <c r="D1385">
        <v>2</v>
      </c>
      <c r="E1385">
        <f>IF(AND(A1385='Tela de entrada'!$R$12,'Tela de entrada'!$S$15=1),1,IF(AND(A1385='Tela de entrada'!$R$12,'Tela de entrada'!$S$15="",'Tela de entrada'!$O$15=2),1,IF(AND('Tela de entrada'!$R$12='Contrato Flexível Prioridade'!A1385,'Tela de entrada'!$S$15="",'Tela de entrada'!$O$15=""),2,IF(AND(A1385='Tela de entrada'!$N$12,'Tela de entrada'!$O$15=1),1,IF(AND('Tela de entrada'!$N$12='Contrato Flexível Prioridade'!A1385,'Tela de entrada'!$O$15=2),2,IF(AND('Tela de entrada'!$N$12='Contrato Flexível Prioridade'!A1385,'Tela de entrada'!$O$15="",'Tela de entrada'!$S$15&lt;&gt;1),1,IF(AND('Tela de entrada'!$N$12='Contrato Flexível Prioridade'!A1385,'Tela de entrada'!$S$15=""),1,2)))))))</f>
        <v>2</v>
      </c>
      <c r="F1385">
        <v>1</v>
      </c>
      <c r="G1385">
        <v>640</v>
      </c>
      <c r="H1385">
        <v>1</v>
      </c>
      <c r="I1385" s="1">
        <f>INDEX('Tela de entrada'!$C$20:$C$763,MATCH(G1385,'Tela de entrada'!$B$20:$B$763,0),1)</f>
        <v>45</v>
      </c>
      <c r="J1385">
        <v>0</v>
      </c>
      <c r="K1385">
        <f t="shared" si="136"/>
        <v>45</v>
      </c>
      <c r="L1385" s="1">
        <f>SUMIFS('Contrato Flexível Percentual'!$R$2:$R$745,'Contrato Flexível Percentual'!$C$2:$C$745,'Contrato Flexível Prioridade'!F1385,'Contrato Flexível Percentual'!$D$2:$D$745,'Contrato Flexível Prioridade'!G1385)+SUMIFS('Contrato Firme'!N$2:N$745,'Contrato Firme'!$C$2:$C$745,'Contrato Flexível Prioridade'!F1385,'Contrato Flexível Percentual'!$D$2:$D$745,'Contrato Flexível Prioridade'!G1385)+'Tela de entrada'!$O$13+'Tela de entrada'!$S$13</f>
        <v>24</v>
      </c>
      <c r="M1385" s="1">
        <f t="shared" si="137"/>
        <v>21</v>
      </c>
      <c r="N1385" s="1">
        <f>IF(D1385=1,'Tela de entrada'!$O$14-'Tela de entrada'!$O$13,'Tela de entrada'!$S$14-'Tela de entrada'!$S$13)</f>
        <v>10</v>
      </c>
      <c r="O1385" s="1">
        <f t="shared" si="138"/>
        <v>6</v>
      </c>
      <c r="P1385" s="1">
        <f t="shared" si="139"/>
        <v>6</v>
      </c>
      <c r="Q1385" s="1">
        <f>IF(D1385=1,'Tela de entrada'!$O$13+P1385,'Tela de entrada'!$S$13+P1385)</f>
        <v>6</v>
      </c>
    </row>
    <row r="1386" spans="1:17" x14ac:dyDescent="0.25">
      <c r="A1386" t="str">
        <f t="shared" si="134"/>
        <v>Contrato 2</v>
      </c>
      <c r="B1386" t="str">
        <f t="shared" si="135"/>
        <v>Contrato 2641</v>
      </c>
      <c r="C1386">
        <v>1</v>
      </c>
      <c r="D1386">
        <v>2</v>
      </c>
      <c r="E1386">
        <f>IF(AND(A1386='Tela de entrada'!$R$12,'Tela de entrada'!$S$15=1),1,IF(AND(A1386='Tela de entrada'!$R$12,'Tela de entrada'!$S$15="",'Tela de entrada'!$O$15=2),1,IF(AND('Tela de entrada'!$R$12='Contrato Flexível Prioridade'!A1386,'Tela de entrada'!$S$15="",'Tela de entrada'!$O$15=""),2,IF(AND(A1386='Tela de entrada'!$N$12,'Tela de entrada'!$O$15=1),1,IF(AND('Tela de entrada'!$N$12='Contrato Flexível Prioridade'!A1386,'Tela de entrada'!$O$15=2),2,IF(AND('Tela de entrada'!$N$12='Contrato Flexível Prioridade'!A1386,'Tela de entrada'!$O$15="",'Tela de entrada'!$S$15&lt;&gt;1),1,IF(AND('Tela de entrada'!$N$12='Contrato Flexível Prioridade'!A1386,'Tela de entrada'!$S$15=""),1,2)))))))</f>
        <v>2</v>
      </c>
      <c r="F1386">
        <v>1</v>
      </c>
      <c r="G1386">
        <v>641</v>
      </c>
      <c r="H1386">
        <v>1</v>
      </c>
      <c r="I1386" s="1">
        <f>INDEX('Tela de entrada'!$C$20:$C$763,MATCH(G1386,'Tela de entrada'!$B$20:$B$763,0),1)</f>
        <v>50</v>
      </c>
      <c r="J1386">
        <v>0</v>
      </c>
      <c r="K1386">
        <f t="shared" si="136"/>
        <v>50</v>
      </c>
      <c r="L1386" s="1">
        <f>SUMIFS('Contrato Flexível Percentual'!$R$2:$R$745,'Contrato Flexível Percentual'!$C$2:$C$745,'Contrato Flexível Prioridade'!F1386,'Contrato Flexível Percentual'!$D$2:$D$745,'Contrato Flexível Prioridade'!G1386)+SUMIFS('Contrato Firme'!N$2:N$745,'Contrato Firme'!$C$2:$C$745,'Contrato Flexível Prioridade'!F1386,'Contrato Flexível Percentual'!$D$2:$D$745,'Contrato Flexível Prioridade'!G1386)+'Tela de entrada'!$O$13+'Tela de entrada'!$S$13</f>
        <v>25</v>
      </c>
      <c r="M1386" s="1">
        <f t="shared" si="137"/>
        <v>25</v>
      </c>
      <c r="N1386" s="1">
        <f>IF(D1386=1,'Tela de entrada'!$O$14-'Tela de entrada'!$O$13,'Tela de entrada'!$S$14-'Tela de entrada'!$S$13)</f>
        <v>10</v>
      </c>
      <c r="O1386" s="1">
        <f t="shared" si="138"/>
        <v>10</v>
      </c>
      <c r="P1386" s="1">
        <f t="shared" si="139"/>
        <v>10</v>
      </c>
      <c r="Q1386" s="1">
        <f>IF(D1386=1,'Tela de entrada'!$O$13+P1386,'Tela de entrada'!$S$13+P1386)</f>
        <v>10</v>
      </c>
    </row>
    <row r="1387" spans="1:17" x14ac:dyDescent="0.25">
      <c r="A1387" t="str">
        <f t="shared" si="134"/>
        <v>Contrato 2</v>
      </c>
      <c r="B1387" t="str">
        <f t="shared" si="135"/>
        <v>Contrato 2642</v>
      </c>
      <c r="C1387">
        <v>1</v>
      </c>
      <c r="D1387">
        <v>2</v>
      </c>
      <c r="E1387">
        <f>IF(AND(A1387='Tela de entrada'!$R$12,'Tela de entrada'!$S$15=1),1,IF(AND(A1387='Tela de entrada'!$R$12,'Tela de entrada'!$S$15="",'Tela de entrada'!$O$15=2),1,IF(AND('Tela de entrada'!$R$12='Contrato Flexível Prioridade'!A1387,'Tela de entrada'!$S$15="",'Tela de entrada'!$O$15=""),2,IF(AND(A1387='Tela de entrada'!$N$12,'Tela de entrada'!$O$15=1),1,IF(AND('Tela de entrada'!$N$12='Contrato Flexível Prioridade'!A1387,'Tela de entrada'!$O$15=2),2,IF(AND('Tela de entrada'!$N$12='Contrato Flexível Prioridade'!A1387,'Tela de entrada'!$O$15="",'Tela de entrada'!$S$15&lt;&gt;1),1,IF(AND('Tela de entrada'!$N$12='Contrato Flexível Prioridade'!A1387,'Tela de entrada'!$S$15=""),1,2)))))))</f>
        <v>2</v>
      </c>
      <c r="F1387">
        <v>1</v>
      </c>
      <c r="G1387">
        <v>642</v>
      </c>
      <c r="H1387">
        <v>1</v>
      </c>
      <c r="I1387" s="1">
        <f>INDEX('Tela de entrada'!$C$20:$C$763,MATCH(G1387,'Tela de entrada'!$B$20:$B$763,0),1)</f>
        <v>20</v>
      </c>
      <c r="J1387">
        <v>0</v>
      </c>
      <c r="K1387">
        <f t="shared" si="136"/>
        <v>20</v>
      </c>
      <c r="L1387" s="1">
        <f>SUMIFS('Contrato Flexível Percentual'!$R$2:$R$745,'Contrato Flexível Percentual'!$C$2:$C$745,'Contrato Flexível Prioridade'!F1387,'Contrato Flexível Percentual'!$D$2:$D$745,'Contrato Flexível Prioridade'!G1387)+SUMIFS('Contrato Firme'!N$2:N$745,'Contrato Firme'!$C$2:$C$745,'Contrato Flexível Prioridade'!F1387,'Contrato Flexível Percentual'!$D$2:$D$745,'Contrato Flexível Prioridade'!G1387)+'Tela de entrada'!$O$13+'Tela de entrada'!$S$13</f>
        <v>11.933706005264455</v>
      </c>
      <c r="M1387" s="1">
        <f t="shared" si="137"/>
        <v>8.0662939947355454</v>
      </c>
      <c r="N1387" s="1">
        <f>IF(D1387=1,'Tela de entrada'!$O$14-'Tela de entrada'!$O$13,'Tela de entrada'!$S$14-'Tela de entrada'!$S$13)</f>
        <v>10</v>
      </c>
      <c r="O1387" s="1">
        <f t="shared" si="138"/>
        <v>0</v>
      </c>
      <c r="P1387" s="1">
        <f t="shared" si="139"/>
        <v>0</v>
      </c>
      <c r="Q1387" s="1">
        <f>IF(D1387=1,'Tela de entrada'!$O$13+P1387,'Tela de entrada'!$S$13+P1387)</f>
        <v>0</v>
      </c>
    </row>
    <row r="1388" spans="1:17" x14ac:dyDescent="0.25">
      <c r="A1388" t="str">
        <f t="shared" si="134"/>
        <v>Contrato 2</v>
      </c>
      <c r="B1388" t="str">
        <f t="shared" si="135"/>
        <v>Contrato 2643</v>
      </c>
      <c r="C1388">
        <v>1</v>
      </c>
      <c r="D1388">
        <v>2</v>
      </c>
      <c r="E1388">
        <f>IF(AND(A1388='Tela de entrada'!$R$12,'Tela de entrada'!$S$15=1),1,IF(AND(A1388='Tela de entrada'!$R$12,'Tela de entrada'!$S$15="",'Tela de entrada'!$O$15=2),1,IF(AND('Tela de entrada'!$R$12='Contrato Flexível Prioridade'!A1388,'Tela de entrada'!$S$15="",'Tela de entrada'!$O$15=""),2,IF(AND(A1388='Tela de entrada'!$N$12,'Tela de entrada'!$O$15=1),1,IF(AND('Tela de entrada'!$N$12='Contrato Flexível Prioridade'!A1388,'Tela de entrada'!$O$15=2),2,IF(AND('Tela de entrada'!$N$12='Contrato Flexível Prioridade'!A1388,'Tela de entrada'!$O$15="",'Tela de entrada'!$S$15&lt;&gt;1),1,IF(AND('Tela de entrada'!$N$12='Contrato Flexível Prioridade'!A1388,'Tela de entrada'!$S$15=""),1,2)))))))</f>
        <v>2</v>
      </c>
      <c r="F1388">
        <v>1</v>
      </c>
      <c r="G1388">
        <v>643</v>
      </c>
      <c r="H1388">
        <v>1</v>
      </c>
      <c r="I1388" s="1">
        <f>INDEX('Tela de entrada'!$C$20:$C$763,MATCH(G1388,'Tela de entrada'!$B$20:$B$763,0),1)</f>
        <v>22</v>
      </c>
      <c r="J1388">
        <v>0</v>
      </c>
      <c r="K1388">
        <f t="shared" si="136"/>
        <v>22</v>
      </c>
      <c r="L1388" s="1">
        <f>SUMIFS('Contrato Flexível Percentual'!$R$2:$R$745,'Contrato Flexível Percentual'!$C$2:$C$745,'Contrato Flexível Prioridade'!F1388,'Contrato Flexível Percentual'!$D$2:$D$745,'Contrato Flexível Prioridade'!G1388)+SUMIFS('Contrato Firme'!N$2:N$745,'Contrato Firme'!$C$2:$C$745,'Contrato Flexível Prioridade'!F1388,'Contrato Flexível Percentual'!$D$2:$D$745,'Contrato Flexível Prioridade'!G1388)+'Tela de entrada'!$O$13+'Tela de entrada'!$S$13</f>
        <v>13.029119065063828</v>
      </c>
      <c r="M1388" s="1">
        <f t="shared" si="137"/>
        <v>8.9708809349361722</v>
      </c>
      <c r="N1388" s="1">
        <f>IF(D1388=1,'Tela de entrada'!$O$14-'Tela de entrada'!$O$13,'Tela de entrada'!$S$14-'Tela de entrada'!$S$13)</f>
        <v>10</v>
      </c>
      <c r="O1388" s="1">
        <f t="shared" si="138"/>
        <v>0</v>
      </c>
      <c r="P1388" s="1">
        <f t="shared" si="139"/>
        <v>0</v>
      </c>
      <c r="Q1388" s="1">
        <f>IF(D1388=1,'Tela de entrada'!$O$13+P1388,'Tela de entrada'!$S$13+P1388)</f>
        <v>0</v>
      </c>
    </row>
    <row r="1389" spans="1:17" x14ac:dyDescent="0.25">
      <c r="A1389" t="str">
        <f t="shared" si="134"/>
        <v>Contrato 2</v>
      </c>
      <c r="B1389" t="str">
        <f t="shared" si="135"/>
        <v>Contrato 2644</v>
      </c>
      <c r="C1389">
        <v>1</v>
      </c>
      <c r="D1389">
        <v>2</v>
      </c>
      <c r="E1389">
        <f>IF(AND(A1389='Tela de entrada'!$R$12,'Tela de entrada'!$S$15=1),1,IF(AND(A1389='Tela de entrada'!$R$12,'Tela de entrada'!$S$15="",'Tela de entrada'!$O$15=2),1,IF(AND('Tela de entrada'!$R$12='Contrato Flexível Prioridade'!A1389,'Tela de entrada'!$S$15="",'Tela de entrada'!$O$15=""),2,IF(AND(A1389='Tela de entrada'!$N$12,'Tela de entrada'!$O$15=1),1,IF(AND('Tela de entrada'!$N$12='Contrato Flexível Prioridade'!A1389,'Tela de entrada'!$O$15=2),2,IF(AND('Tela de entrada'!$N$12='Contrato Flexível Prioridade'!A1389,'Tela de entrada'!$O$15="",'Tela de entrada'!$S$15&lt;&gt;1),1,IF(AND('Tela de entrada'!$N$12='Contrato Flexível Prioridade'!A1389,'Tela de entrada'!$S$15=""),1,2)))))))</f>
        <v>2</v>
      </c>
      <c r="F1389">
        <v>1</v>
      </c>
      <c r="G1389">
        <v>644</v>
      </c>
      <c r="H1389">
        <v>1</v>
      </c>
      <c r="I1389" s="1">
        <f>INDEX('Tela de entrada'!$C$20:$C$763,MATCH(G1389,'Tela de entrada'!$B$20:$B$763,0),1)</f>
        <v>23</v>
      </c>
      <c r="J1389">
        <v>0</v>
      </c>
      <c r="K1389">
        <f t="shared" si="136"/>
        <v>23</v>
      </c>
      <c r="L1389" s="1">
        <f>SUMIFS('Contrato Flexível Percentual'!$R$2:$R$745,'Contrato Flexível Percentual'!$C$2:$C$745,'Contrato Flexível Prioridade'!F1389,'Contrato Flexível Percentual'!$D$2:$D$745,'Contrato Flexível Prioridade'!G1389)+SUMIFS('Contrato Firme'!N$2:N$745,'Contrato Firme'!$C$2:$C$745,'Contrato Flexível Prioridade'!F1389,'Contrato Flexível Percentual'!$D$2:$D$745,'Contrato Flexível Prioridade'!G1389)+'Tela de entrada'!$O$13+'Tela de entrada'!$S$13</f>
        <v>13.576825594963511</v>
      </c>
      <c r="M1389" s="1">
        <f t="shared" si="137"/>
        <v>9.4231744050364892</v>
      </c>
      <c r="N1389" s="1">
        <f>IF(D1389=1,'Tela de entrada'!$O$14-'Tela de entrada'!$O$13,'Tela de entrada'!$S$14-'Tela de entrada'!$S$13)</f>
        <v>10</v>
      </c>
      <c r="O1389" s="1">
        <f t="shared" si="138"/>
        <v>0</v>
      </c>
      <c r="P1389" s="1">
        <f t="shared" si="139"/>
        <v>0</v>
      </c>
      <c r="Q1389" s="1">
        <f>IF(D1389=1,'Tela de entrada'!$O$13+P1389,'Tela de entrada'!$S$13+P1389)</f>
        <v>0</v>
      </c>
    </row>
    <row r="1390" spans="1:17" x14ac:dyDescent="0.25">
      <c r="A1390" t="str">
        <f t="shared" si="134"/>
        <v>Contrato 2</v>
      </c>
      <c r="B1390" t="str">
        <f t="shared" si="135"/>
        <v>Contrato 2645</v>
      </c>
      <c r="C1390">
        <v>1</v>
      </c>
      <c r="D1390">
        <v>2</v>
      </c>
      <c r="E1390">
        <f>IF(AND(A1390='Tela de entrada'!$R$12,'Tela de entrada'!$S$15=1),1,IF(AND(A1390='Tela de entrada'!$R$12,'Tela de entrada'!$S$15="",'Tela de entrada'!$O$15=2),1,IF(AND('Tela de entrada'!$R$12='Contrato Flexível Prioridade'!A1390,'Tela de entrada'!$S$15="",'Tela de entrada'!$O$15=""),2,IF(AND(A1390='Tela de entrada'!$N$12,'Tela de entrada'!$O$15=1),1,IF(AND('Tela de entrada'!$N$12='Contrato Flexível Prioridade'!A1390,'Tela de entrada'!$O$15=2),2,IF(AND('Tela de entrada'!$N$12='Contrato Flexível Prioridade'!A1390,'Tela de entrada'!$O$15="",'Tela de entrada'!$S$15&lt;&gt;1),1,IF(AND('Tela de entrada'!$N$12='Contrato Flexível Prioridade'!A1390,'Tela de entrada'!$S$15=""),1,2)))))))</f>
        <v>2</v>
      </c>
      <c r="F1390">
        <v>1</v>
      </c>
      <c r="G1390">
        <v>645</v>
      </c>
      <c r="H1390">
        <v>1</v>
      </c>
      <c r="I1390" s="1">
        <f>INDEX('Tela de entrada'!$C$20:$C$763,MATCH(G1390,'Tela de entrada'!$B$20:$B$763,0),1)</f>
        <v>8</v>
      </c>
      <c r="J1390">
        <v>0</v>
      </c>
      <c r="K1390">
        <f t="shared" si="136"/>
        <v>8</v>
      </c>
      <c r="L1390" s="1">
        <f>SUMIFS('Contrato Flexível Percentual'!$R$2:$R$745,'Contrato Flexível Percentual'!$C$2:$C$745,'Contrato Flexível Prioridade'!F1390,'Contrato Flexível Percentual'!$D$2:$D$745,'Contrato Flexível Prioridade'!G1390)+SUMIFS('Contrato Firme'!N$2:N$745,'Contrato Firme'!$C$2:$C$745,'Contrato Flexível Prioridade'!F1390,'Contrato Flexível Percentual'!$D$2:$D$745,'Contrato Flexível Prioridade'!G1390)+'Tela de entrada'!$O$13+'Tela de entrada'!$S$13</f>
        <v>5.3836603258165949</v>
      </c>
      <c r="M1390" s="1">
        <f t="shared" si="137"/>
        <v>2.6163396741834051</v>
      </c>
      <c r="N1390" s="1">
        <f>IF(D1390=1,'Tela de entrada'!$O$14-'Tela de entrada'!$O$13,'Tela de entrada'!$S$14-'Tela de entrada'!$S$13)</f>
        <v>10</v>
      </c>
      <c r="O1390" s="1">
        <f t="shared" si="138"/>
        <v>0</v>
      </c>
      <c r="P1390" s="1">
        <f t="shared" si="139"/>
        <v>0</v>
      </c>
      <c r="Q1390" s="1">
        <f>IF(D1390=1,'Tela de entrada'!$O$13+P1390,'Tela de entrada'!$S$13+P1390)</f>
        <v>0</v>
      </c>
    </row>
    <row r="1391" spans="1:17" x14ac:dyDescent="0.25">
      <c r="A1391" t="str">
        <f t="shared" si="134"/>
        <v>Contrato 2</v>
      </c>
      <c r="B1391" t="str">
        <f t="shared" si="135"/>
        <v>Contrato 2646</v>
      </c>
      <c r="C1391">
        <v>1</v>
      </c>
      <c r="D1391">
        <v>2</v>
      </c>
      <c r="E1391">
        <f>IF(AND(A1391='Tela de entrada'!$R$12,'Tela de entrada'!$S$15=1),1,IF(AND(A1391='Tela de entrada'!$R$12,'Tela de entrada'!$S$15="",'Tela de entrada'!$O$15=2),1,IF(AND('Tela de entrada'!$R$12='Contrato Flexível Prioridade'!A1391,'Tela de entrada'!$S$15="",'Tela de entrada'!$O$15=""),2,IF(AND(A1391='Tela de entrada'!$N$12,'Tela de entrada'!$O$15=1),1,IF(AND('Tela de entrada'!$N$12='Contrato Flexível Prioridade'!A1391,'Tela de entrada'!$O$15=2),2,IF(AND('Tela de entrada'!$N$12='Contrato Flexível Prioridade'!A1391,'Tela de entrada'!$O$15="",'Tela de entrada'!$S$15&lt;&gt;1),1,IF(AND('Tela de entrada'!$N$12='Contrato Flexível Prioridade'!A1391,'Tela de entrada'!$S$15=""),1,2)))))))</f>
        <v>2</v>
      </c>
      <c r="F1391">
        <v>1</v>
      </c>
      <c r="G1391">
        <v>646</v>
      </c>
      <c r="H1391">
        <v>1</v>
      </c>
      <c r="I1391" s="1">
        <f>INDEX('Tela de entrada'!$C$20:$C$763,MATCH(G1391,'Tela de entrada'!$B$20:$B$763,0),1)</f>
        <v>32</v>
      </c>
      <c r="J1391">
        <v>0</v>
      </c>
      <c r="K1391">
        <f t="shared" si="136"/>
        <v>32</v>
      </c>
      <c r="L1391" s="1">
        <f>SUMIFS('Contrato Flexível Percentual'!$R$2:$R$745,'Contrato Flexível Percentual'!$C$2:$C$745,'Contrato Flexível Prioridade'!F1391,'Contrato Flexível Percentual'!$D$2:$D$745,'Contrato Flexível Prioridade'!G1391)+SUMIFS('Contrato Firme'!N$2:N$745,'Contrato Firme'!$C$2:$C$745,'Contrato Flexível Prioridade'!F1391,'Contrato Flexível Percentual'!$D$2:$D$745,'Contrato Flexível Prioridade'!G1391)+'Tela de entrada'!$O$13+'Tela de entrada'!$S$13</f>
        <v>18.50618436406068</v>
      </c>
      <c r="M1391" s="1">
        <f t="shared" si="137"/>
        <v>13.49381563593932</v>
      </c>
      <c r="N1391" s="1">
        <f>IF(D1391=1,'Tela de entrada'!$O$14-'Tela de entrada'!$O$13,'Tela de entrada'!$S$14-'Tela de entrada'!$S$13)</f>
        <v>10</v>
      </c>
      <c r="O1391" s="1">
        <f t="shared" si="138"/>
        <v>0</v>
      </c>
      <c r="P1391" s="1">
        <f t="shared" si="139"/>
        <v>0</v>
      </c>
      <c r="Q1391" s="1">
        <f>IF(D1391=1,'Tela de entrada'!$O$13+P1391,'Tela de entrada'!$S$13+P1391)</f>
        <v>0</v>
      </c>
    </row>
    <row r="1392" spans="1:17" x14ac:dyDescent="0.25">
      <c r="A1392" t="str">
        <f t="shared" si="134"/>
        <v>Contrato 2</v>
      </c>
      <c r="B1392" t="str">
        <f t="shared" si="135"/>
        <v>Contrato 2647</v>
      </c>
      <c r="C1392">
        <v>1</v>
      </c>
      <c r="D1392">
        <v>2</v>
      </c>
      <c r="E1392">
        <f>IF(AND(A1392='Tela de entrada'!$R$12,'Tela de entrada'!$S$15=1),1,IF(AND(A1392='Tela de entrada'!$R$12,'Tela de entrada'!$S$15="",'Tela de entrada'!$O$15=2),1,IF(AND('Tela de entrada'!$R$12='Contrato Flexível Prioridade'!A1392,'Tela de entrada'!$S$15="",'Tela de entrada'!$O$15=""),2,IF(AND(A1392='Tela de entrada'!$N$12,'Tela de entrada'!$O$15=1),1,IF(AND('Tela de entrada'!$N$12='Contrato Flexível Prioridade'!A1392,'Tela de entrada'!$O$15=2),2,IF(AND('Tela de entrada'!$N$12='Contrato Flexível Prioridade'!A1392,'Tela de entrada'!$O$15="",'Tela de entrada'!$S$15&lt;&gt;1),1,IF(AND('Tela de entrada'!$N$12='Contrato Flexível Prioridade'!A1392,'Tela de entrada'!$S$15=""),1,2)))))))</f>
        <v>2</v>
      </c>
      <c r="F1392">
        <v>1</v>
      </c>
      <c r="G1392">
        <v>647</v>
      </c>
      <c r="H1392">
        <v>1</v>
      </c>
      <c r="I1392" s="1">
        <f>INDEX('Tela de entrada'!$C$20:$C$763,MATCH(G1392,'Tela de entrada'!$B$20:$B$763,0),1)</f>
        <v>19</v>
      </c>
      <c r="J1392">
        <v>0</v>
      </c>
      <c r="K1392">
        <f t="shared" si="136"/>
        <v>19</v>
      </c>
      <c r="L1392" s="1">
        <f>SUMIFS('Contrato Flexível Percentual'!$R$2:$R$745,'Contrato Flexível Percentual'!$C$2:$C$745,'Contrato Flexível Prioridade'!F1392,'Contrato Flexível Percentual'!$D$2:$D$745,'Contrato Flexível Prioridade'!G1392)+SUMIFS('Contrato Firme'!N$2:N$745,'Contrato Firme'!$C$2:$C$745,'Contrato Flexível Prioridade'!F1392,'Contrato Flexível Percentual'!$D$2:$D$745,'Contrato Flexível Prioridade'!G1392)+'Tela de entrada'!$O$13+'Tela de entrada'!$S$13</f>
        <v>11.38599947536477</v>
      </c>
      <c r="M1392" s="1">
        <f t="shared" si="137"/>
        <v>7.6140005246352302</v>
      </c>
      <c r="N1392" s="1">
        <f>IF(D1392=1,'Tela de entrada'!$O$14-'Tela de entrada'!$O$13,'Tela de entrada'!$S$14-'Tela de entrada'!$S$13)</f>
        <v>10</v>
      </c>
      <c r="O1392" s="1">
        <f t="shared" si="138"/>
        <v>0</v>
      </c>
      <c r="P1392" s="1">
        <f t="shared" si="139"/>
        <v>0</v>
      </c>
      <c r="Q1392" s="1">
        <f>IF(D1392=1,'Tela de entrada'!$O$13+P1392,'Tela de entrada'!$S$13+P1392)</f>
        <v>0</v>
      </c>
    </row>
    <row r="1393" spans="1:17" x14ac:dyDescent="0.25">
      <c r="A1393" t="str">
        <f t="shared" si="134"/>
        <v>Contrato 2</v>
      </c>
      <c r="B1393" t="str">
        <f t="shared" si="135"/>
        <v>Contrato 2648</v>
      </c>
      <c r="C1393">
        <v>1</v>
      </c>
      <c r="D1393">
        <v>2</v>
      </c>
      <c r="E1393">
        <f>IF(AND(A1393='Tela de entrada'!$R$12,'Tela de entrada'!$S$15=1),1,IF(AND(A1393='Tela de entrada'!$R$12,'Tela de entrada'!$S$15="",'Tela de entrada'!$O$15=2),1,IF(AND('Tela de entrada'!$R$12='Contrato Flexível Prioridade'!A1393,'Tela de entrada'!$S$15="",'Tela de entrada'!$O$15=""),2,IF(AND(A1393='Tela de entrada'!$N$12,'Tela de entrada'!$O$15=1),1,IF(AND('Tela de entrada'!$N$12='Contrato Flexível Prioridade'!A1393,'Tela de entrada'!$O$15=2),2,IF(AND('Tela de entrada'!$N$12='Contrato Flexível Prioridade'!A1393,'Tela de entrada'!$O$15="",'Tela de entrada'!$S$15&lt;&gt;1),1,IF(AND('Tela de entrada'!$N$12='Contrato Flexível Prioridade'!A1393,'Tela de entrada'!$S$15=""),1,2)))))))</f>
        <v>2</v>
      </c>
      <c r="F1393">
        <v>1</v>
      </c>
      <c r="G1393">
        <v>648</v>
      </c>
      <c r="H1393">
        <v>1</v>
      </c>
      <c r="I1393" s="1">
        <f>INDEX('Tela de entrada'!$C$20:$C$763,MATCH(G1393,'Tela de entrada'!$B$20:$B$763,0),1)</f>
        <v>8</v>
      </c>
      <c r="J1393">
        <v>0</v>
      </c>
      <c r="K1393">
        <f t="shared" si="136"/>
        <v>8</v>
      </c>
      <c r="L1393" s="1">
        <f>SUMIFS('Contrato Flexível Percentual'!$R$2:$R$745,'Contrato Flexível Percentual'!$C$2:$C$745,'Contrato Flexível Prioridade'!F1393,'Contrato Flexível Percentual'!$D$2:$D$745,'Contrato Flexível Prioridade'!G1393)+SUMIFS('Contrato Firme'!N$2:N$745,'Contrato Firme'!$C$2:$C$745,'Contrato Flexível Prioridade'!F1393,'Contrato Flexível Percentual'!$D$2:$D$745,'Contrato Flexível Prioridade'!G1393)+'Tela de entrada'!$O$13+'Tela de entrada'!$S$13</f>
        <v>5.3836603258165949</v>
      </c>
      <c r="M1393" s="1">
        <f t="shared" si="137"/>
        <v>2.6163396741834051</v>
      </c>
      <c r="N1393" s="1">
        <f>IF(D1393=1,'Tela de entrada'!$O$14-'Tela de entrada'!$O$13,'Tela de entrada'!$S$14-'Tela de entrada'!$S$13)</f>
        <v>10</v>
      </c>
      <c r="O1393" s="1">
        <f t="shared" si="138"/>
        <v>0</v>
      </c>
      <c r="P1393" s="1">
        <f t="shared" si="139"/>
        <v>0</v>
      </c>
      <c r="Q1393" s="1">
        <f>IF(D1393=1,'Tela de entrada'!$O$13+P1393,'Tela de entrada'!$S$13+P1393)</f>
        <v>0</v>
      </c>
    </row>
    <row r="1394" spans="1:17" x14ac:dyDescent="0.25">
      <c r="A1394" t="str">
        <f t="shared" si="134"/>
        <v>Contrato 2</v>
      </c>
      <c r="B1394" t="str">
        <f t="shared" si="135"/>
        <v>Contrato 2649</v>
      </c>
      <c r="C1394">
        <v>1</v>
      </c>
      <c r="D1394">
        <v>2</v>
      </c>
      <c r="E1394">
        <f>IF(AND(A1394='Tela de entrada'!$R$12,'Tela de entrada'!$S$15=1),1,IF(AND(A1394='Tela de entrada'!$R$12,'Tela de entrada'!$S$15="",'Tela de entrada'!$O$15=2),1,IF(AND('Tela de entrada'!$R$12='Contrato Flexível Prioridade'!A1394,'Tela de entrada'!$S$15="",'Tela de entrada'!$O$15=""),2,IF(AND(A1394='Tela de entrada'!$N$12,'Tela de entrada'!$O$15=1),1,IF(AND('Tela de entrada'!$N$12='Contrato Flexível Prioridade'!A1394,'Tela de entrada'!$O$15=2),2,IF(AND('Tela de entrada'!$N$12='Contrato Flexível Prioridade'!A1394,'Tela de entrada'!$O$15="",'Tela de entrada'!$S$15&lt;&gt;1),1,IF(AND('Tela de entrada'!$N$12='Contrato Flexível Prioridade'!A1394,'Tela de entrada'!$S$15=""),1,2)))))))</f>
        <v>2</v>
      </c>
      <c r="F1394">
        <v>1</v>
      </c>
      <c r="G1394">
        <v>649</v>
      </c>
      <c r="H1394">
        <v>1</v>
      </c>
      <c r="I1394" s="1">
        <f>INDEX('Tela de entrada'!$C$20:$C$763,MATCH(G1394,'Tela de entrada'!$B$20:$B$763,0),1)</f>
        <v>14</v>
      </c>
      <c r="J1394">
        <v>0</v>
      </c>
      <c r="K1394">
        <f t="shared" si="136"/>
        <v>14</v>
      </c>
      <c r="L1394" s="1">
        <f>SUMIFS('Contrato Flexível Percentual'!$R$2:$R$745,'Contrato Flexível Percentual'!$C$2:$C$745,'Contrato Flexível Prioridade'!F1394,'Contrato Flexível Percentual'!$D$2:$D$745,'Contrato Flexível Prioridade'!G1394)+SUMIFS('Contrato Firme'!N$2:N$745,'Contrato Firme'!$C$2:$C$745,'Contrato Flexível Prioridade'!F1394,'Contrato Flexível Percentual'!$D$2:$D$745,'Contrato Flexível Prioridade'!G1394)+'Tela de entrada'!$O$13+'Tela de entrada'!$S$13</f>
        <v>8.6474668258663421</v>
      </c>
      <c r="M1394" s="1">
        <f t="shared" si="137"/>
        <v>5.3525331741336579</v>
      </c>
      <c r="N1394" s="1">
        <f>IF(D1394=1,'Tela de entrada'!$O$14-'Tela de entrada'!$O$13,'Tela de entrada'!$S$14-'Tela de entrada'!$S$13)</f>
        <v>10</v>
      </c>
      <c r="O1394" s="1">
        <f t="shared" si="138"/>
        <v>0</v>
      </c>
      <c r="P1394" s="1">
        <f t="shared" si="139"/>
        <v>0</v>
      </c>
      <c r="Q1394" s="1">
        <f>IF(D1394=1,'Tela de entrada'!$O$13+P1394,'Tela de entrada'!$S$13+P1394)</f>
        <v>0</v>
      </c>
    </row>
    <row r="1395" spans="1:17" x14ac:dyDescent="0.25">
      <c r="A1395" t="str">
        <f t="shared" si="134"/>
        <v>Contrato 2</v>
      </c>
      <c r="B1395" t="str">
        <f t="shared" si="135"/>
        <v>Contrato 2650</v>
      </c>
      <c r="C1395">
        <v>1</v>
      </c>
      <c r="D1395">
        <v>2</v>
      </c>
      <c r="E1395">
        <f>IF(AND(A1395='Tela de entrada'!$R$12,'Tela de entrada'!$S$15=1),1,IF(AND(A1395='Tela de entrada'!$R$12,'Tela de entrada'!$S$15="",'Tela de entrada'!$O$15=2),1,IF(AND('Tela de entrada'!$R$12='Contrato Flexível Prioridade'!A1395,'Tela de entrada'!$S$15="",'Tela de entrada'!$O$15=""),2,IF(AND(A1395='Tela de entrada'!$N$12,'Tela de entrada'!$O$15=1),1,IF(AND('Tela de entrada'!$N$12='Contrato Flexível Prioridade'!A1395,'Tela de entrada'!$O$15=2),2,IF(AND('Tela de entrada'!$N$12='Contrato Flexível Prioridade'!A1395,'Tela de entrada'!$O$15="",'Tela de entrada'!$S$15&lt;&gt;1),1,IF(AND('Tela de entrada'!$N$12='Contrato Flexível Prioridade'!A1395,'Tela de entrada'!$S$15=""),1,2)))))))</f>
        <v>2</v>
      </c>
      <c r="F1395">
        <v>1</v>
      </c>
      <c r="G1395">
        <v>650</v>
      </c>
      <c r="H1395">
        <v>1</v>
      </c>
      <c r="I1395" s="1">
        <f>INDEX('Tela de entrada'!$C$20:$C$763,MATCH(G1395,'Tela de entrada'!$B$20:$B$763,0),1)</f>
        <v>37</v>
      </c>
      <c r="J1395">
        <v>0</v>
      </c>
      <c r="K1395">
        <f t="shared" si="136"/>
        <v>37</v>
      </c>
      <c r="L1395" s="1">
        <f>SUMIFS('Contrato Flexível Percentual'!$R$2:$R$745,'Contrato Flexível Percentual'!$C$2:$C$745,'Contrato Flexível Prioridade'!F1395,'Contrato Flexível Percentual'!$D$2:$D$745,'Contrato Flexível Prioridade'!G1395)+SUMIFS('Contrato Firme'!N$2:N$745,'Contrato Firme'!$C$2:$C$745,'Contrato Flexível Prioridade'!F1395,'Contrato Flexível Percentual'!$D$2:$D$745,'Contrato Flexível Prioridade'!G1395)+'Tela de entrada'!$O$13+'Tela de entrada'!$S$13</f>
        <v>21.244717013559111</v>
      </c>
      <c r="M1395" s="1">
        <f t="shared" si="137"/>
        <v>15.755282986440889</v>
      </c>
      <c r="N1395" s="1">
        <f>IF(D1395=1,'Tela de entrada'!$O$14-'Tela de entrada'!$O$13,'Tela de entrada'!$S$14-'Tela de entrada'!$S$13)</f>
        <v>10</v>
      </c>
      <c r="O1395" s="1">
        <f t="shared" si="138"/>
        <v>0.7552829864408892</v>
      </c>
      <c r="P1395" s="1">
        <f t="shared" si="139"/>
        <v>0.7552829864408892</v>
      </c>
      <c r="Q1395" s="1">
        <f>IF(D1395=1,'Tela de entrada'!$O$13+P1395,'Tela de entrada'!$S$13+P1395)</f>
        <v>0.7552829864408892</v>
      </c>
    </row>
    <row r="1396" spans="1:17" x14ac:dyDescent="0.25">
      <c r="A1396" t="str">
        <f t="shared" si="134"/>
        <v>Contrato 2</v>
      </c>
      <c r="B1396" t="str">
        <f t="shared" si="135"/>
        <v>Contrato 2651</v>
      </c>
      <c r="C1396">
        <v>1</v>
      </c>
      <c r="D1396">
        <v>2</v>
      </c>
      <c r="E1396">
        <f>IF(AND(A1396='Tela de entrada'!$R$12,'Tela de entrada'!$S$15=1),1,IF(AND(A1396='Tela de entrada'!$R$12,'Tela de entrada'!$S$15="",'Tela de entrada'!$O$15=2),1,IF(AND('Tela de entrada'!$R$12='Contrato Flexível Prioridade'!A1396,'Tela de entrada'!$S$15="",'Tela de entrada'!$O$15=""),2,IF(AND(A1396='Tela de entrada'!$N$12,'Tela de entrada'!$O$15=1),1,IF(AND('Tela de entrada'!$N$12='Contrato Flexível Prioridade'!A1396,'Tela de entrada'!$O$15=2),2,IF(AND('Tela de entrada'!$N$12='Contrato Flexível Prioridade'!A1396,'Tela de entrada'!$O$15="",'Tela de entrada'!$S$15&lt;&gt;1),1,IF(AND('Tela de entrada'!$N$12='Contrato Flexível Prioridade'!A1396,'Tela de entrada'!$S$15=""),1,2)))))))</f>
        <v>2</v>
      </c>
      <c r="F1396">
        <v>1</v>
      </c>
      <c r="G1396">
        <v>651</v>
      </c>
      <c r="H1396">
        <v>1</v>
      </c>
      <c r="I1396" s="1">
        <f>INDEX('Tela de entrada'!$C$20:$C$763,MATCH(G1396,'Tela de entrada'!$B$20:$B$763,0),1)</f>
        <v>10</v>
      </c>
      <c r="J1396">
        <v>0</v>
      </c>
      <c r="K1396">
        <f t="shared" si="136"/>
        <v>10</v>
      </c>
      <c r="L1396" s="1">
        <f>SUMIFS('Contrato Flexível Percentual'!$R$2:$R$745,'Contrato Flexível Percentual'!$C$2:$C$745,'Contrato Flexível Prioridade'!F1396,'Contrato Flexível Percentual'!$D$2:$D$745,'Contrato Flexível Prioridade'!G1396)+SUMIFS('Contrato Firme'!N$2:N$745,'Contrato Firme'!$C$2:$C$745,'Contrato Flexível Prioridade'!F1396,'Contrato Flexível Percentual'!$D$2:$D$745,'Contrato Flexível Prioridade'!G1396)+'Tela de entrada'!$O$13+'Tela de entrada'!$S$13</f>
        <v>6.4566407062675992</v>
      </c>
      <c r="M1396" s="1">
        <f t="shared" si="137"/>
        <v>3.5433592937324008</v>
      </c>
      <c r="N1396" s="1">
        <f>IF(D1396=1,'Tela de entrada'!$O$14-'Tela de entrada'!$O$13,'Tela de entrada'!$S$14-'Tela de entrada'!$S$13)</f>
        <v>10</v>
      </c>
      <c r="O1396" s="1">
        <f t="shared" si="138"/>
        <v>0</v>
      </c>
      <c r="P1396" s="1">
        <f t="shared" si="139"/>
        <v>0</v>
      </c>
      <c r="Q1396" s="1">
        <f>IF(D1396=1,'Tela de entrada'!$O$13+P1396,'Tela de entrada'!$S$13+P1396)</f>
        <v>0</v>
      </c>
    </row>
    <row r="1397" spans="1:17" x14ac:dyDescent="0.25">
      <c r="A1397" t="str">
        <f t="shared" si="134"/>
        <v>Contrato 2</v>
      </c>
      <c r="B1397" t="str">
        <f t="shared" si="135"/>
        <v>Contrato 2652</v>
      </c>
      <c r="C1397">
        <v>1</v>
      </c>
      <c r="D1397">
        <v>2</v>
      </c>
      <c r="E1397">
        <f>IF(AND(A1397='Tela de entrada'!$R$12,'Tela de entrada'!$S$15=1),1,IF(AND(A1397='Tela de entrada'!$R$12,'Tela de entrada'!$S$15="",'Tela de entrada'!$O$15=2),1,IF(AND('Tela de entrada'!$R$12='Contrato Flexível Prioridade'!A1397,'Tela de entrada'!$S$15="",'Tela de entrada'!$O$15=""),2,IF(AND(A1397='Tela de entrada'!$N$12,'Tela de entrada'!$O$15=1),1,IF(AND('Tela de entrada'!$N$12='Contrato Flexível Prioridade'!A1397,'Tela de entrada'!$O$15=2),2,IF(AND('Tela de entrada'!$N$12='Contrato Flexível Prioridade'!A1397,'Tela de entrada'!$O$15="",'Tela de entrada'!$S$15&lt;&gt;1),1,IF(AND('Tela de entrada'!$N$12='Contrato Flexível Prioridade'!A1397,'Tela de entrada'!$S$15=""),1,2)))))))</f>
        <v>2</v>
      </c>
      <c r="F1397">
        <v>1</v>
      </c>
      <c r="G1397">
        <v>652</v>
      </c>
      <c r="H1397">
        <v>1</v>
      </c>
      <c r="I1397" s="1">
        <f>INDEX('Tela de entrada'!$C$20:$C$763,MATCH(G1397,'Tela de entrada'!$B$20:$B$763,0),1)</f>
        <v>20</v>
      </c>
      <c r="J1397">
        <v>0</v>
      </c>
      <c r="K1397">
        <f t="shared" si="136"/>
        <v>20</v>
      </c>
      <c r="L1397" s="1">
        <f>SUMIFS('Contrato Flexível Percentual'!$R$2:$R$745,'Contrato Flexível Percentual'!$C$2:$C$745,'Contrato Flexível Prioridade'!F1397,'Contrato Flexível Percentual'!$D$2:$D$745,'Contrato Flexível Prioridade'!G1397)+SUMIFS('Contrato Firme'!N$2:N$745,'Contrato Firme'!$C$2:$C$745,'Contrato Flexível Prioridade'!F1397,'Contrato Flexível Percentual'!$D$2:$D$745,'Contrato Flexível Prioridade'!G1397)+'Tela de entrada'!$O$13+'Tela de entrada'!$S$13</f>
        <v>11.933706005264455</v>
      </c>
      <c r="M1397" s="1">
        <f t="shared" si="137"/>
        <v>8.0662939947355454</v>
      </c>
      <c r="N1397" s="1">
        <f>IF(D1397=1,'Tela de entrada'!$O$14-'Tela de entrada'!$O$13,'Tela de entrada'!$S$14-'Tela de entrada'!$S$13)</f>
        <v>10</v>
      </c>
      <c r="O1397" s="1">
        <f t="shared" si="138"/>
        <v>0</v>
      </c>
      <c r="P1397" s="1">
        <f t="shared" si="139"/>
        <v>0</v>
      </c>
      <c r="Q1397" s="1">
        <f>IF(D1397=1,'Tela de entrada'!$O$13+P1397,'Tela de entrada'!$S$13+P1397)</f>
        <v>0</v>
      </c>
    </row>
    <row r="1398" spans="1:17" x14ac:dyDescent="0.25">
      <c r="A1398" t="str">
        <f t="shared" si="134"/>
        <v>Contrato 2</v>
      </c>
      <c r="B1398" t="str">
        <f t="shared" si="135"/>
        <v>Contrato 2653</v>
      </c>
      <c r="C1398">
        <v>1</v>
      </c>
      <c r="D1398">
        <v>2</v>
      </c>
      <c r="E1398">
        <f>IF(AND(A1398='Tela de entrada'!$R$12,'Tela de entrada'!$S$15=1),1,IF(AND(A1398='Tela de entrada'!$R$12,'Tela de entrada'!$S$15="",'Tela de entrada'!$O$15=2),1,IF(AND('Tela de entrada'!$R$12='Contrato Flexível Prioridade'!A1398,'Tela de entrada'!$S$15="",'Tela de entrada'!$O$15=""),2,IF(AND(A1398='Tela de entrada'!$N$12,'Tela de entrada'!$O$15=1),1,IF(AND('Tela de entrada'!$N$12='Contrato Flexível Prioridade'!A1398,'Tela de entrada'!$O$15=2),2,IF(AND('Tela de entrada'!$N$12='Contrato Flexível Prioridade'!A1398,'Tela de entrada'!$O$15="",'Tela de entrada'!$S$15&lt;&gt;1),1,IF(AND('Tela de entrada'!$N$12='Contrato Flexível Prioridade'!A1398,'Tela de entrada'!$S$15=""),1,2)))))))</f>
        <v>2</v>
      </c>
      <c r="F1398">
        <v>1</v>
      </c>
      <c r="G1398">
        <v>653</v>
      </c>
      <c r="H1398">
        <v>1</v>
      </c>
      <c r="I1398" s="1">
        <f>INDEX('Tela de entrada'!$C$20:$C$763,MATCH(G1398,'Tela de entrada'!$B$20:$B$763,0),1)</f>
        <v>37</v>
      </c>
      <c r="J1398">
        <v>0</v>
      </c>
      <c r="K1398">
        <f t="shared" si="136"/>
        <v>37</v>
      </c>
      <c r="L1398" s="1">
        <f>SUMIFS('Contrato Flexível Percentual'!$R$2:$R$745,'Contrato Flexível Percentual'!$C$2:$C$745,'Contrato Flexível Prioridade'!F1398,'Contrato Flexível Percentual'!$D$2:$D$745,'Contrato Flexível Prioridade'!G1398)+SUMIFS('Contrato Firme'!N$2:N$745,'Contrato Firme'!$C$2:$C$745,'Contrato Flexível Prioridade'!F1398,'Contrato Flexível Percentual'!$D$2:$D$745,'Contrato Flexível Prioridade'!G1398)+'Tela de entrada'!$O$13+'Tela de entrada'!$S$13</f>
        <v>21.244717013559111</v>
      </c>
      <c r="M1398" s="1">
        <f t="shared" si="137"/>
        <v>15.755282986440889</v>
      </c>
      <c r="N1398" s="1">
        <f>IF(D1398=1,'Tela de entrada'!$O$14-'Tela de entrada'!$O$13,'Tela de entrada'!$S$14-'Tela de entrada'!$S$13)</f>
        <v>10</v>
      </c>
      <c r="O1398" s="1">
        <f t="shared" si="138"/>
        <v>0.7552829864408892</v>
      </c>
      <c r="P1398" s="1">
        <f t="shared" si="139"/>
        <v>0.7552829864408892</v>
      </c>
      <c r="Q1398" s="1">
        <f>IF(D1398=1,'Tela de entrada'!$O$13+P1398,'Tela de entrada'!$S$13+P1398)</f>
        <v>0.7552829864408892</v>
      </c>
    </row>
    <row r="1399" spans="1:17" x14ac:dyDescent="0.25">
      <c r="A1399" t="str">
        <f t="shared" si="134"/>
        <v>Contrato 2</v>
      </c>
      <c r="B1399" t="str">
        <f t="shared" si="135"/>
        <v>Contrato 2654</v>
      </c>
      <c r="C1399">
        <v>1</v>
      </c>
      <c r="D1399">
        <v>2</v>
      </c>
      <c r="E1399">
        <f>IF(AND(A1399='Tela de entrada'!$R$12,'Tela de entrada'!$S$15=1),1,IF(AND(A1399='Tela de entrada'!$R$12,'Tela de entrada'!$S$15="",'Tela de entrada'!$O$15=2),1,IF(AND('Tela de entrada'!$R$12='Contrato Flexível Prioridade'!A1399,'Tela de entrada'!$S$15="",'Tela de entrada'!$O$15=""),2,IF(AND(A1399='Tela de entrada'!$N$12,'Tela de entrada'!$O$15=1),1,IF(AND('Tela de entrada'!$N$12='Contrato Flexível Prioridade'!A1399,'Tela de entrada'!$O$15=2),2,IF(AND('Tela de entrada'!$N$12='Contrato Flexível Prioridade'!A1399,'Tela de entrada'!$O$15="",'Tela de entrada'!$S$15&lt;&gt;1),1,IF(AND('Tela de entrada'!$N$12='Contrato Flexível Prioridade'!A1399,'Tela de entrada'!$S$15=""),1,2)))))))</f>
        <v>2</v>
      </c>
      <c r="F1399">
        <v>1</v>
      </c>
      <c r="G1399">
        <v>654</v>
      </c>
      <c r="H1399">
        <v>1</v>
      </c>
      <c r="I1399" s="1">
        <f>INDEX('Tela de entrada'!$C$20:$C$763,MATCH(G1399,'Tela de entrada'!$B$20:$B$763,0),1)</f>
        <v>18</v>
      </c>
      <c r="J1399">
        <v>0</v>
      </c>
      <c r="K1399">
        <f t="shared" si="136"/>
        <v>18</v>
      </c>
      <c r="L1399" s="1">
        <f>SUMIFS('Contrato Flexível Percentual'!$R$2:$R$745,'Contrato Flexível Percentual'!$C$2:$C$745,'Contrato Flexível Prioridade'!F1399,'Contrato Flexível Percentual'!$D$2:$D$745,'Contrato Flexível Prioridade'!G1399)+SUMIFS('Contrato Firme'!N$2:N$745,'Contrato Firme'!$C$2:$C$745,'Contrato Flexível Prioridade'!F1399,'Contrato Flexível Percentual'!$D$2:$D$745,'Contrato Flexível Prioridade'!G1399)+'Tela de entrada'!$O$13+'Tela de entrada'!$S$13</f>
        <v>10.838292945465083</v>
      </c>
      <c r="M1399" s="1">
        <f t="shared" si="137"/>
        <v>7.1617070545349168</v>
      </c>
      <c r="N1399" s="1">
        <f>IF(D1399=1,'Tela de entrada'!$O$14-'Tela de entrada'!$O$13,'Tela de entrada'!$S$14-'Tela de entrada'!$S$13)</f>
        <v>10</v>
      </c>
      <c r="O1399" s="1">
        <f t="shared" si="138"/>
        <v>0</v>
      </c>
      <c r="P1399" s="1">
        <f t="shared" si="139"/>
        <v>0</v>
      </c>
      <c r="Q1399" s="1">
        <f>IF(D1399=1,'Tela de entrada'!$O$13+P1399,'Tela de entrada'!$S$13+P1399)</f>
        <v>0</v>
      </c>
    </row>
    <row r="1400" spans="1:17" x14ac:dyDescent="0.25">
      <c r="A1400" t="str">
        <f t="shared" si="134"/>
        <v>Contrato 2</v>
      </c>
      <c r="B1400" t="str">
        <f t="shared" si="135"/>
        <v>Contrato 2655</v>
      </c>
      <c r="C1400">
        <v>1</v>
      </c>
      <c r="D1400">
        <v>2</v>
      </c>
      <c r="E1400">
        <f>IF(AND(A1400='Tela de entrada'!$R$12,'Tela de entrada'!$S$15=1),1,IF(AND(A1400='Tela de entrada'!$R$12,'Tela de entrada'!$S$15="",'Tela de entrada'!$O$15=2),1,IF(AND('Tela de entrada'!$R$12='Contrato Flexível Prioridade'!A1400,'Tela de entrada'!$S$15="",'Tela de entrada'!$O$15=""),2,IF(AND(A1400='Tela de entrada'!$N$12,'Tela de entrada'!$O$15=1),1,IF(AND('Tela de entrada'!$N$12='Contrato Flexível Prioridade'!A1400,'Tela de entrada'!$O$15=2),2,IF(AND('Tela de entrada'!$N$12='Contrato Flexível Prioridade'!A1400,'Tela de entrada'!$O$15="",'Tela de entrada'!$S$15&lt;&gt;1),1,IF(AND('Tela de entrada'!$N$12='Contrato Flexível Prioridade'!A1400,'Tela de entrada'!$S$15=""),1,2)))))))</f>
        <v>2</v>
      </c>
      <c r="F1400">
        <v>1</v>
      </c>
      <c r="G1400">
        <v>655</v>
      </c>
      <c r="H1400">
        <v>1</v>
      </c>
      <c r="I1400" s="1">
        <f>INDEX('Tela de entrada'!$C$20:$C$763,MATCH(G1400,'Tela de entrada'!$B$20:$B$763,0),1)</f>
        <v>19</v>
      </c>
      <c r="J1400">
        <v>0</v>
      </c>
      <c r="K1400">
        <f t="shared" si="136"/>
        <v>19</v>
      </c>
      <c r="L1400" s="1">
        <f>SUMIFS('Contrato Flexível Percentual'!$R$2:$R$745,'Contrato Flexível Percentual'!$C$2:$C$745,'Contrato Flexível Prioridade'!F1400,'Contrato Flexível Percentual'!$D$2:$D$745,'Contrato Flexível Prioridade'!G1400)+SUMIFS('Contrato Firme'!N$2:N$745,'Contrato Firme'!$C$2:$C$745,'Contrato Flexível Prioridade'!F1400,'Contrato Flexível Percentual'!$D$2:$D$745,'Contrato Flexível Prioridade'!G1400)+'Tela de entrada'!$O$13+'Tela de entrada'!$S$13</f>
        <v>11.38599947536477</v>
      </c>
      <c r="M1400" s="1">
        <f t="shared" si="137"/>
        <v>7.6140005246352302</v>
      </c>
      <c r="N1400" s="1">
        <f>IF(D1400=1,'Tela de entrada'!$O$14-'Tela de entrada'!$O$13,'Tela de entrada'!$S$14-'Tela de entrada'!$S$13)</f>
        <v>10</v>
      </c>
      <c r="O1400" s="1">
        <f t="shared" si="138"/>
        <v>0</v>
      </c>
      <c r="P1400" s="1">
        <f t="shared" si="139"/>
        <v>0</v>
      </c>
      <c r="Q1400" s="1">
        <f>IF(D1400=1,'Tela de entrada'!$O$13+P1400,'Tela de entrada'!$S$13+P1400)</f>
        <v>0</v>
      </c>
    </row>
    <row r="1401" spans="1:17" x14ac:dyDescent="0.25">
      <c r="A1401" t="str">
        <f t="shared" si="134"/>
        <v>Contrato 2</v>
      </c>
      <c r="B1401" t="str">
        <f t="shared" si="135"/>
        <v>Contrato 2656</v>
      </c>
      <c r="C1401">
        <v>1</v>
      </c>
      <c r="D1401">
        <v>2</v>
      </c>
      <c r="E1401">
        <f>IF(AND(A1401='Tela de entrada'!$R$12,'Tela de entrada'!$S$15=1),1,IF(AND(A1401='Tela de entrada'!$R$12,'Tela de entrada'!$S$15="",'Tela de entrada'!$O$15=2),1,IF(AND('Tela de entrada'!$R$12='Contrato Flexível Prioridade'!A1401,'Tela de entrada'!$S$15="",'Tela de entrada'!$O$15=""),2,IF(AND(A1401='Tela de entrada'!$N$12,'Tela de entrada'!$O$15=1),1,IF(AND('Tela de entrada'!$N$12='Contrato Flexível Prioridade'!A1401,'Tela de entrada'!$O$15=2),2,IF(AND('Tela de entrada'!$N$12='Contrato Flexível Prioridade'!A1401,'Tela de entrada'!$O$15="",'Tela de entrada'!$S$15&lt;&gt;1),1,IF(AND('Tela de entrada'!$N$12='Contrato Flexível Prioridade'!A1401,'Tela de entrada'!$S$15=""),1,2)))))))</f>
        <v>2</v>
      </c>
      <c r="F1401">
        <v>1</v>
      </c>
      <c r="G1401">
        <v>656</v>
      </c>
      <c r="H1401">
        <v>1</v>
      </c>
      <c r="I1401" s="1">
        <f>INDEX('Tela de entrada'!$C$20:$C$763,MATCH(G1401,'Tela de entrada'!$B$20:$B$763,0),1)</f>
        <v>45</v>
      </c>
      <c r="J1401">
        <v>0</v>
      </c>
      <c r="K1401">
        <f t="shared" si="136"/>
        <v>45</v>
      </c>
      <c r="L1401" s="1">
        <f>SUMIFS('Contrato Flexível Percentual'!$R$2:$R$745,'Contrato Flexível Percentual'!$C$2:$C$745,'Contrato Flexível Prioridade'!F1401,'Contrato Flexível Percentual'!$D$2:$D$745,'Contrato Flexível Prioridade'!G1401)+SUMIFS('Contrato Firme'!N$2:N$745,'Contrato Firme'!$C$2:$C$745,'Contrato Flexível Prioridade'!F1401,'Contrato Flexível Percentual'!$D$2:$D$745,'Contrato Flexível Prioridade'!G1401)+'Tela de entrada'!$O$13+'Tela de entrada'!$S$13</f>
        <v>24</v>
      </c>
      <c r="M1401" s="1">
        <f t="shared" si="137"/>
        <v>21</v>
      </c>
      <c r="N1401" s="1">
        <f>IF(D1401=1,'Tela de entrada'!$O$14-'Tela de entrada'!$O$13,'Tela de entrada'!$S$14-'Tela de entrada'!$S$13)</f>
        <v>10</v>
      </c>
      <c r="O1401" s="1">
        <f t="shared" si="138"/>
        <v>6</v>
      </c>
      <c r="P1401" s="1">
        <f t="shared" si="139"/>
        <v>6</v>
      </c>
      <c r="Q1401" s="1">
        <f>IF(D1401=1,'Tela de entrada'!$O$13+P1401,'Tela de entrada'!$S$13+P1401)</f>
        <v>6</v>
      </c>
    </row>
    <row r="1402" spans="1:17" x14ac:dyDescent="0.25">
      <c r="A1402" t="str">
        <f t="shared" si="134"/>
        <v>Contrato 2</v>
      </c>
      <c r="B1402" t="str">
        <f t="shared" si="135"/>
        <v>Contrato 2657</v>
      </c>
      <c r="C1402">
        <v>1</v>
      </c>
      <c r="D1402">
        <v>2</v>
      </c>
      <c r="E1402">
        <f>IF(AND(A1402='Tela de entrada'!$R$12,'Tela de entrada'!$S$15=1),1,IF(AND(A1402='Tela de entrada'!$R$12,'Tela de entrada'!$S$15="",'Tela de entrada'!$O$15=2),1,IF(AND('Tela de entrada'!$R$12='Contrato Flexível Prioridade'!A1402,'Tela de entrada'!$S$15="",'Tela de entrada'!$O$15=""),2,IF(AND(A1402='Tela de entrada'!$N$12,'Tela de entrada'!$O$15=1),1,IF(AND('Tela de entrada'!$N$12='Contrato Flexível Prioridade'!A1402,'Tela de entrada'!$O$15=2),2,IF(AND('Tela de entrada'!$N$12='Contrato Flexível Prioridade'!A1402,'Tela de entrada'!$O$15="",'Tela de entrada'!$S$15&lt;&gt;1),1,IF(AND('Tela de entrada'!$N$12='Contrato Flexível Prioridade'!A1402,'Tela de entrada'!$S$15=""),1,2)))))))</f>
        <v>2</v>
      </c>
      <c r="F1402">
        <v>1</v>
      </c>
      <c r="G1402">
        <v>657</v>
      </c>
      <c r="H1402">
        <v>1</v>
      </c>
      <c r="I1402" s="1">
        <f>INDEX('Tela de entrada'!$C$20:$C$763,MATCH(G1402,'Tela de entrada'!$B$20:$B$763,0),1)</f>
        <v>22</v>
      </c>
      <c r="J1402">
        <v>0</v>
      </c>
      <c r="K1402">
        <f t="shared" si="136"/>
        <v>22</v>
      </c>
      <c r="L1402" s="1">
        <f>SUMIFS('Contrato Flexível Percentual'!$R$2:$R$745,'Contrato Flexível Percentual'!$C$2:$C$745,'Contrato Flexível Prioridade'!F1402,'Contrato Flexível Percentual'!$D$2:$D$745,'Contrato Flexível Prioridade'!G1402)+SUMIFS('Contrato Firme'!N$2:N$745,'Contrato Firme'!$C$2:$C$745,'Contrato Flexível Prioridade'!F1402,'Contrato Flexível Percentual'!$D$2:$D$745,'Contrato Flexível Prioridade'!G1402)+'Tela de entrada'!$O$13+'Tela de entrada'!$S$13</f>
        <v>13.029119065063828</v>
      </c>
      <c r="M1402" s="1">
        <f t="shared" si="137"/>
        <v>8.9708809349361722</v>
      </c>
      <c r="N1402" s="1">
        <f>IF(D1402=1,'Tela de entrada'!$O$14-'Tela de entrada'!$O$13,'Tela de entrada'!$S$14-'Tela de entrada'!$S$13)</f>
        <v>10</v>
      </c>
      <c r="O1402" s="1">
        <f t="shared" si="138"/>
        <v>0</v>
      </c>
      <c r="P1402" s="1">
        <f t="shared" si="139"/>
        <v>0</v>
      </c>
      <c r="Q1402" s="1">
        <f>IF(D1402=1,'Tela de entrada'!$O$13+P1402,'Tela de entrada'!$S$13+P1402)</f>
        <v>0</v>
      </c>
    </row>
    <row r="1403" spans="1:17" x14ac:dyDescent="0.25">
      <c r="A1403" t="str">
        <f t="shared" si="134"/>
        <v>Contrato 2</v>
      </c>
      <c r="B1403" t="str">
        <f t="shared" si="135"/>
        <v>Contrato 2658</v>
      </c>
      <c r="C1403">
        <v>1</v>
      </c>
      <c r="D1403">
        <v>2</v>
      </c>
      <c r="E1403">
        <f>IF(AND(A1403='Tela de entrada'!$R$12,'Tela de entrada'!$S$15=1),1,IF(AND(A1403='Tela de entrada'!$R$12,'Tela de entrada'!$S$15="",'Tela de entrada'!$O$15=2),1,IF(AND('Tela de entrada'!$R$12='Contrato Flexível Prioridade'!A1403,'Tela de entrada'!$S$15="",'Tela de entrada'!$O$15=""),2,IF(AND(A1403='Tela de entrada'!$N$12,'Tela de entrada'!$O$15=1),1,IF(AND('Tela de entrada'!$N$12='Contrato Flexível Prioridade'!A1403,'Tela de entrada'!$O$15=2),2,IF(AND('Tela de entrada'!$N$12='Contrato Flexível Prioridade'!A1403,'Tela de entrada'!$O$15="",'Tela de entrada'!$S$15&lt;&gt;1),1,IF(AND('Tela de entrada'!$N$12='Contrato Flexível Prioridade'!A1403,'Tela de entrada'!$S$15=""),1,2)))))))</f>
        <v>2</v>
      </c>
      <c r="F1403">
        <v>1</v>
      </c>
      <c r="G1403">
        <v>658</v>
      </c>
      <c r="H1403">
        <v>1</v>
      </c>
      <c r="I1403" s="1">
        <f>INDEX('Tela de entrada'!$C$20:$C$763,MATCH(G1403,'Tela de entrada'!$B$20:$B$763,0),1)</f>
        <v>15</v>
      </c>
      <c r="J1403">
        <v>0</v>
      </c>
      <c r="K1403">
        <f t="shared" si="136"/>
        <v>15</v>
      </c>
      <c r="L1403" s="1">
        <f>SUMIFS('Contrato Flexível Percentual'!$R$2:$R$745,'Contrato Flexível Percentual'!$C$2:$C$745,'Contrato Flexível Prioridade'!F1403,'Contrato Flexível Percentual'!$D$2:$D$745,'Contrato Flexível Prioridade'!G1403)+SUMIFS('Contrato Firme'!N$2:N$745,'Contrato Firme'!$C$2:$C$745,'Contrato Flexível Prioridade'!F1403,'Contrato Flexível Percentual'!$D$2:$D$745,'Contrato Flexível Prioridade'!G1403)+'Tela de entrada'!$O$13+'Tela de entrada'!$S$13</f>
        <v>9.1951733557660269</v>
      </c>
      <c r="M1403" s="1">
        <f t="shared" si="137"/>
        <v>5.8048266442339731</v>
      </c>
      <c r="N1403" s="1">
        <f>IF(D1403=1,'Tela de entrada'!$O$14-'Tela de entrada'!$O$13,'Tela de entrada'!$S$14-'Tela de entrada'!$S$13)</f>
        <v>10</v>
      </c>
      <c r="O1403" s="1">
        <f t="shared" si="138"/>
        <v>0</v>
      </c>
      <c r="P1403" s="1">
        <f t="shared" si="139"/>
        <v>0</v>
      </c>
      <c r="Q1403" s="1">
        <f>IF(D1403=1,'Tela de entrada'!$O$13+P1403,'Tela de entrada'!$S$13+P1403)</f>
        <v>0</v>
      </c>
    </row>
    <row r="1404" spans="1:17" x14ac:dyDescent="0.25">
      <c r="A1404" t="str">
        <f t="shared" si="134"/>
        <v>Contrato 2</v>
      </c>
      <c r="B1404" t="str">
        <f t="shared" si="135"/>
        <v>Contrato 2659</v>
      </c>
      <c r="C1404">
        <v>1</v>
      </c>
      <c r="D1404">
        <v>2</v>
      </c>
      <c r="E1404">
        <f>IF(AND(A1404='Tela de entrada'!$R$12,'Tela de entrada'!$S$15=1),1,IF(AND(A1404='Tela de entrada'!$R$12,'Tela de entrada'!$S$15="",'Tela de entrada'!$O$15=2),1,IF(AND('Tela de entrada'!$R$12='Contrato Flexível Prioridade'!A1404,'Tela de entrada'!$S$15="",'Tela de entrada'!$O$15=""),2,IF(AND(A1404='Tela de entrada'!$N$12,'Tela de entrada'!$O$15=1),1,IF(AND('Tela de entrada'!$N$12='Contrato Flexível Prioridade'!A1404,'Tela de entrada'!$O$15=2),2,IF(AND('Tela de entrada'!$N$12='Contrato Flexível Prioridade'!A1404,'Tela de entrada'!$O$15="",'Tela de entrada'!$S$15&lt;&gt;1),1,IF(AND('Tela de entrada'!$N$12='Contrato Flexível Prioridade'!A1404,'Tela de entrada'!$S$15=""),1,2)))))))</f>
        <v>2</v>
      </c>
      <c r="F1404">
        <v>1</v>
      </c>
      <c r="G1404">
        <v>659</v>
      </c>
      <c r="H1404">
        <v>1</v>
      </c>
      <c r="I1404" s="1">
        <f>INDEX('Tela de entrada'!$C$20:$C$763,MATCH(G1404,'Tela de entrada'!$B$20:$B$763,0),1)</f>
        <v>49</v>
      </c>
      <c r="J1404">
        <v>0</v>
      </c>
      <c r="K1404">
        <f t="shared" si="136"/>
        <v>49</v>
      </c>
      <c r="L1404" s="1">
        <f>SUMIFS('Contrato Flexível Percentual'!$R$2:$R$745,'Contrato Flexível Percentual'!$C$2:$C$745,'Contrato Flexível Prioridade'!F1404,'Contrato Flexível Percentual'!$D$2:$D$745,'Contrato Flexível Prioridade'!G1404)+SUMIFS('Contrato Firme'!N$2:N$745,'Contrato Firme'!$C$2:$C$745,'Contrato Flexível Prioridade'!F1404,'Contrato Flexível Percentual'!$D$2:$D$745,'Contrato Flexível Prioridade'!G1404)+'Tela de entrada'!$O$13+'Tela de entrada'!$S$13</f>
        <v>24.799999999999997</v>
      </c>
      <c r="M1404" s="1">
        <f t="shared" si="137"/>
        <v>24.200000000000003</v>
      </c>
      <c r="N1404" s="1">
        <f>IF(D1404=1,'Tela de entrada'!$O$14-'Tela de entrada'!$O$13,'Tela de entrada'!$S$14-'Tela de entrada'!$S$13)</f>
        <v>10</v>
      </c>
      <c r="O1404" s="1">
        <f t="shared" si="138"/>
        <v>9.2000000000000028</v>
      </c>
      <c r="P1404" s="1">
        <f t="shared" si="139"/>
        <v>9.2000000000000028</v>
      </c>
      <c r="Q1404" s="1">
        <f>IF(D1404=1,'Tela de entrada'!$O$13+P1404,'Tela de entrada'!$S$13+P1404)</f>
        <v>9.2000000000000028</v>
      </c>
    </row>
    <row r="1405" spans="1:17" x14ac:dyDescent="0.25">
      <c r="A1405" t="str">
        <f t="shared" si="134"/>
        <v>Contrato 2</v>
      </c>
      <c r="B1405" t="str">
        <f t="shared" si="135"/>
        <v>Contrato 2660</v>
      </c>
      <c r="C1405">
        <v>1</v>
      </c>
      <c r="D1405">
        <v>2</v>
      </c>
      <c r="E1405">
        <f>IF(AND(A1405='Tela de entrada'!$R$12,'Tela de entrada'!$S$15=1),1,IF(AND(A1405='Tela de entrada'!$R$12,'Tela de entrada'!$S$15="",'Tela de entrada'!$O$15=2),1,IF(AND('Tela de entrada'!$R$12='Contrato Flexível Prioridade'!A1405,'Tela de entrada'!$S$15="",'Tela de entrada'!$O$15=""),2,IF(AND(A1405='Tela de entrada'!$N$12,'Tela de entrada'!$O$15=1),1,IF(AND('Tela de entrada'!$N$12='Contrato Flexível Prioridade'!A1405,'Tela de entrada'!$O$15=2),2,IF(AND('Tela de entrada'!$N$12='Contrato Flexível Prioridade'!A1405,'Tela de entrada'!$O$15="",'Tela de entrada'!$S$15&lt;&gt;1),1,IF(AND('Tela de entrada'!$N$12='Contrato Flexível Prioridade'!A1405,'Tela de entrada'!$S$15=""),1,2)))))))</f>
        <v>2</v>
      </c>
      <c r="F1405">
        <v>1</v>
      </c>
      <c r="G1405">
        <v>660</v>
      </c>
      <c r="H1405">
        <v>1</v>
      </c>
      <c r="I1405" s="1">
        <f>INDEX('Tela de entrada'!$C$20:$C$763,MATCH(G1405,'Tela de entrada'!$B$20:$B$763,0),1)</f>
        <v>32</v>
      </c>
      <c r="J1405">
        <v>0</v>
      </c>
      <c r="K1405">
        <f t="shared" si="136"/>
        <v>32</v>
      </c>
      <c r="L1405" s="1">
        <f>SUMIFS('Contrato Flexível Percentual'!$R$2:$R$745,'Contrato Flexível Percentual'!$C$2:$C$745,'Contrato Flexível Prioridade'!F1405,'Contrato Flexível Percentual'!$D$2:$D$745,'Contrato Flexível Prioridade'!G1405)+SUMIFS('Contrato Firme'!N$2:N$745,'Contrato Firme'!$C$2:$C$745,'Contrato Flexível Prioridade'!F1405,'Contrato Flexível Percentual'!$D$2:$D$745,'Contrato Flexível Prioridade'!G1405)+'Tela de entrada'!$O$13+'Tela de entrada'!$S$13</f>
        <v>18.50618436406068</v>
      </c>
      <c r="M1405" s="1">
        <f t="shared" si="137"/>
        <v>13.49381563593932</v>
      </c>
      <c r="N1405" s="1">
        <f>IF(D1405=1,'Tela de entrada'!$O$14-'Tela de entrada'!$O$13,'Tela de entrada'!$S$14-'Tela de entrada'!$S$13)</f>
        <v>10</v>
      </c>
      <c r="O1405" s="1">
        <f t="shared" si="138"/>
        <v>0</v>
      </c>
      <c r="P1405" s="1">
        <f t="shared" si="139"/>
        <v>0</v>
      </c>
      <c r="Q1405" s="1">
        <f>IF(D1405=1,'Tela de entrada'!$O$13+P1405,'Tela de entrada'!$S$13+P1405)</f>
        <v>0</v>
      </c>
    </row>
    <row r="1406" spans="1:17" x14ac:dyDescent="0.25">
      <c r="A1406" t="str">
        <f t="shared" ref="A1406:A1469" si="140">IF(D1406=1,"Contrato 1","Contrato 2")</f>
        <v>Contrato 2</v>
      </c>
      <c r="B1406" t="str">
        <f t="shared" ref="B1406:B1469" si="141">CONCATENATE(IF(D1406=1,"Contrato 1","Contrato 2"),G1406)</f>
        <v>Contrato 2661</v>
      </c>
      <c r="C1406">
        <v>1</v>
      </c>
      <c r="D1406">
        <v>2</v>
      </c>
      <c r="E1406">
        <f>IF(AND(A1406='Tela de entrada'!$R$12,'Tela de entrada'!$S$15=1),1,IF(AND(A1406='Tela de entrada'!$R$12,'Tela de entrada'!$S$15="",'Tela de entrada'!$O$15=2),1,IF(AND('Tela de entrada'!$R$12='Contrato Flexível Prioridade'!A1406,'Tela de entrada'!$S$15="",'Tela de entrada'!$O$15=""),2,IF(AND(A1406='Tela de entrada'!$N$12,'Tela de entrada'!$O$15=1),1,IF(AND('Tela de entrada'!$N$12='Contrato Flexível Prioridade'!A1406,'Tela de entrada'!$O$15=2),2,IF(AND('Tela de entrada'!$N$12='Contrato Flexível Prioridade'!A1406,'Tela de entrada'!$O$15="",'Tela de entrada'!$S$15&lt;&gt;1),1,IF(AND('Tela de entrada'!$N$12='Contrato Flexível Prioridade'!A1406,'Tela de entrada'!$S$15=""),1,2)))))))</f>
        <v>2</v>
      </c>
      <c r="F1406">
        <v>1</v>
      </c>
      <c r="G1406">
        <v>661</v>
      </c>
      <c r="H1406">
        <v>1</v>
      </c>
      <c r="I1406" s="1">
        <f>INDEX('Tela de entrada'!$C$20:$C$763,MATCH(G1406,'Tela de entrada'!$B$20:$B$763,0),1)</f>
        <v>26</v>
      </c>
      <c r="J1406">
        <v>0</v>
      </c>
      <c r="K1406">
        <f t="shared" ref="K1406:K1469" si="142">I1406-J1406</f>
        <v>26</v>
      </c>
      <c r="L1406" s="1">
        <f>SUMIFS('Contrato Flexível Percentual'!$R$2:$R$745,'Contrato Flexível Percentual'!$C$2:$C$745,'Contrato Flexível Prioridade'!F1406,'Contrato Flexível Percentual'!$D$2:$D$745,'Contrato Flexível Prioridade'!G1406)+SUMIFS('Contrato Firme'!N$2:N$745,'Contrato Firme'!$C$2:$C$745,'Contrato Flexível Prioridade'!F1406,'Contrato Flexível Percentual'!$D$2:$D$745,'Contrato Flexível Prioridade'!G1406)+'Tela de entrada'!$O$13+'Tela de entrada'!$S$13</f>
        <v>15.219945184662567</v>
      </c>
      <c r="M1406" s="1">
        <f t="shared" si="137"/>
        <v>10.780054815337433</v>
      </c>
      <c r="N1406" s="1">
        <f>IF(D1406=1,'Tela de entrada'!$O$14-'Tela de entrada'!$O$13,'Tela de entrada'!$S$14-'Tela de entrada'!$S$13)</f>
        <v>10</v>
      </c>
      <c r="O1406" s="1">
        <f t="shared" si="138"/>
        <v>0</v>
      </c>
      <c r="P1406" s="1">
        <f t="shared" si="139"/>
        <v>0</v>
      </c>
      <c r="Q1406" s="1">
        <f>IF(D1406=1,'Tela de entrada'!$O$13+P1406,'Tela de entrada'!$S$13+P1406)</f>
        <v>0</v>
      </c>
    </row>
    <row r="1407" spans="1:17" x14ac:dyDescent="0.25">
      <c r="A1407" t="str">
        <f t="shared" si="140"/>
        <v>Contrato 2</v>
      </c>
      <c r="B1407" t="str">
        <f t="shared" si="141"/>
        <v>Contrato 2662</v>
      </c>
      <c r="C1407">
        <v>1</v>
      </c>
      <c r="D1407">
        <v>2</v>
      </c>
      <c r="E1407">
        <f>IF(AND(A1407='Tela de entrada'!$R$12,'Tela de entrada'!$S$15=1),1,IF(AND(A1407='Tela de entrada'!$R$12,'Tela de entrada'!$S$15="",'Tela de entrada'!$O$15=2),1,IF(AND('Tela de entrada'!$R$12='Contrato Flexível Prioridade'!A1407,'Tela de entrada'!$S$15="",'Tela de entrada'!$O$15=""),2,IF(AND(A1407='Tela de entrada'!$N$12,'Tela de entrada'!$O$15=1),1,IF(AND('Tela de entrada'!$N$12='Contrato Flexível Prioridade'!A1407,'Tela de entrada'!$O$15=2),2,IF(AND('Tela de entrada'!$N$12='Contrato Flexível Prioridade'!A1407,'Tela de entrada'!$O$15="",'Tela de entrada'!$S$15&lt;&gt;1),1,IF(AND('Tela de entrada'!$N$12='Contrato Flexível Prioridade'!A1407,'Tela de entrada'!$S$15=""),1,2)))))))</f>
        <v>2</v>
      </c>
      <c r="F1407">
        <v>1</v>
      </c>
      <c r="G1407">
        <v>662</v>
      </c>
      <c r="H1407">
        <v>1</v>
      </c>
      <c r="I1407" s="1">
        <f>INDEX('Tela de entrada'!$C$20:$C$763,MATCH(G1407,'Tela de entrada'!$B$20:$B$763,0),1)</f>
        <v>47</v>
      </c>
      <c r="J1407">
        <v>0</v>
      </c>
      <c r="K1407">
        <f t="shared" si="142"/>
        <v>47</v>
      </c>
      <c r="L1407" s="1">
        <f>SUMIFS('Contrato Flexível Percentual'!$R$2:$R$745,'Contrato Flexível Percentual'!$C$2:$C$745,'Contrato Flexível Prioridade'!F1407,'Contrato Flexível Percentual'!$D$2:$D$745,'Contrato Flexível Prioridade'!G1407)+SUMIFS('Contrato Firme'!N$2:N$745,'Contrato Firme'!$C$2:$C$745,'Contrato Flexível Prioridade'!F1407,'Contrato Flexível Percentual'!$D$2:$D$745,'Contrato Flexível Prioridade'!G1407)+'Tela de entrada'!$O$13+'Tela de entrada'!$S$13</f>
        <v>24.4</v>
      </c>
      <c r="M1407" s="1">
        <f t="shared" ref="M1407:M1470" si="143">MAX(I1407-L1407,0)</f>
        <v>22.6</v>
      </c>
      <c r="N1407" s="1">
        <f>IF(D1407=1,'Tela de entrada'!$O$14-'Tela de entrada'!$O$13,'Tela de entrada'!$S$14-'Tela de entrada'!$S$13)</f>
        <v>10</v>
      </c>
      <c r="O1407" s="1">
        <f t="shared" ref="O1407:O1470" si="144">IF(E1407=1,M1407,MIN(N1407,M1407-MIN(M1407,SUMIFS($N$2:$N$1489,$D$2:$D$1489,D1407-1,$G$2:$G$1489,G1407,$E$2:$E$1489,1))))</f>
        <v>7.6000000000000014</v>
      </c>
      <c r="P1407" s="1">
        <f t="shared" ref="P1407:P1470" si="145">IF(O1407&gt;0,MIN(O1407,N1407),0)</f>
        <v>7.6000000000000014</v>
      </c>
      <c r="Q1407" s="1">
        <f>IF(D1407=1,'Tela de entrada'!$O$13+P1407,'Tela de entrada'!$S$13+P1407)</f>
        <v>7.6000000000000014</v>
      </c>
    </row>
    <row r="1408" spans="1:17" x14ac:dyDescent="0.25">
      <c r="A1408" t="str">
        <f t="shared" si="140"/>
        <v>Contrato 2</v>
      </c>
      <c r="B1408" t="str">
        <f t="shared" si="141"/>
        <v>Contrato 2663</v>
      </c>
      <c r="C1408">
        <v>1</v>
      </c>
      <c r="D1408">
        <v>2</v>
      </c>
      <c r="E1408">
        <f>IF(AND(A1408='Tela de entrada'!$R$12,'Tela de entrada'!$S$15=1),1,IF(AND(A1408='Tela de entrada'!$R$12,'Tela de entrada'!$S$15="",'Tela de entrada'!$O$15=2),1,IF(AND('Tela de entrada'!$R$12='Contrato Flexível Prioridade'!A1408,'Tela de entrada'!$S$15="",'Tela de entrada'!$O$15=""),2,IF(AND(A1408='Tela de entrada'!$N$12,'Tela de entrada'!$O$15=1),1,IF(AND('Tela de entrada'!$N$12='Contrato Flexível Prioridade'!A1408,'Tela de entrada'!$O$15=2),2,IF(AND('Tela de entrada'!$N$12='Contrato Flexível Prioridade'!A1408,'Tela de entrada'!$O$15="",'Tela de entrada'!$S$15&lt;&gt;1),1,IF(AND('Tela de entrada'!$N$12='Contrato Flexível Prioridade'!A1408,'Tela de entrada'!$S$15=""),1,2)))))))</f>
        <v>2</v>
      </c>
      <c r="F1408">
        <v>1</v>
      </c>
      <c r="G1408">
        <v>663</v>
      </c>
      <c r="H1408">
        <v>1</v>
      </c>
      <c r="I1408" s="1">
        <f>INDEX('Tela de entrada'!$C$20:$C$763,MATCH(G1408,'Tela de entrada'!$B$20:$B$763,0),1)</f>
        <v>15</v>
      </c>
      <c r="J1408">
        <v>0</v>
      </c>
      <c r="K1408">
        <f t="shared" si="142"/>
        <v>15</v>
      </c>
      <c r="L1408" s="1">
        <f>SUMIFS('Contrato Flexível Percentual'!$R$2:$R$745,'Contrato Flexível Percentual'!$C$2:$C$745,'Contrato Flexível Prioridade'!F1408,'Contrato Flexível Percentual'!$D$2:$D$745,'Contrato Flexível Prioridade'!G1408)+SUMIFS('Contrato Firme'!N$2:N$745,'Contrato Firme'!$C$2:$C$745,'Contrato Flexível Prioridade'!F1408,'Contrato Flexível Percentual'!$D$2:$D$745,'Contrato Flexível Prioridade'!G1408)+'Tela de entrada'!$O$13+'Tela de entrada'!$S$13</f>
        <v>9.1951733557660269</v>
      </c>
      <c r="M1408" s="1">
        <f t="shared" si="143"/>
        <v>5.8048266442339731</v>
      </c>
      <c r="N1408" s="1">
        <f>IF(D1408=1,'Tela de entrada'!$O$14-'Tela de entrada'!$O$13,'Tela de entrada'!$S$14-'Tela de entrada'!$S$13)</f>
        <v>10</v>
      </c>
      <c r="O1408" s="1">
        <f t="shared" si="144"/>
        <v>0</v>
      </c>
      <c r="P1408" s="1">
        <f t="shared" si="145"/>
        <v>0</v>
      </c>
      <c r="Q1408" s="1">
        <f>IF(D1408=1,'Tela de entrada'!$O$13+P1408,'Tela de entrada'!$S$13+P1408)</f>
        <v>0</v>
      </c>
    </row>
    <row r="1409" spans="1:17" x14ac:dyDescent="0.25">
      <c r="A1409" t="str">
        <f t="shared" si="140"/>
        <v>Contrato 2</v>
      </c>
      <c r="B1409" t="str">
        <f t="shared" si="141"/>
        <v>Contrato 2664</v>
      </c>
      <c r="C1409">
        <v>1</v>
      </c>
      <c r="D1409">
        <v>2</v>
      </c>
      <c r="E1409">
        <f>IF(AND(A1409='Tela de entrada'!$R$12,'Tela de entrada'!$S$15=1),1,IF(AND(A1409='Tela de entrada'!$R$12,'Tela de entrada'!$S$15="",'Tela de entrada'!$O$15=2),1,IF(AND('Tela de entrada'!$R$12='Contrato Flexível Prioridade'!A1409,'Tela de entrada'!$S$15="",'Tela de entrada'!$O$15=""),2,IF(AND(A1409='Tela de entrada'!$N$12,'Tela de entrada'!$O$15=1),1,IF(AND('Tela de entrada'!$N$12='Contrato Flexível Prioridade'!A1409,'Tela de entrada'!$O$15=2),2,IF(AND('Tela de entrada'!$N$12='Contrato Flexível Prioridade'!A1409,'Tela de entrada'!$O$15="",'Tela de entrada'!$S$15&lt;&gt;1),1,IF(AND('Tela de entrada'!$N$12='Contrato Flexível Prioridade'!A1409,'Tela de entrada'!$S$15=""),1,2)))))))</f>
        <v>2</v>
      </c>
      <c r="F1409">
        <v>1</v>
      </c>
      <c r="G1409">
        <v>664</v>
      </c>
      <c r="H1409">
        <v>1</v>
      </c>
      <c r="I1409" s="1">
        <f>INDEX('Tela de entrada'!$C$20:$C$763,MATCH(G1409,'Tela de entrada'!$B$20:$B$763,0),1)</f>
        <v>37</v>
      </c>
      <c r="J1409">
        <v>0</v>
      </c>
      <c r="K1409">
        <f t="shared" si="142"/>
        <v>37</v>
      </c>
      <c r="L1409" s="1">
        <f>SUMIFS('Contrato Flexível Percentual'!$R$2:$R$745,'Contrato Flexível Percentual'!$C$2:$C$745,'Contrato Flexível Prioridade'!F1409,'Contrato Flexível Percentual'!$D$2:$D$745,'Contrato Flexível Prioridade'!G1409)+SUMIFS('Contrato Firme'!N$2:N$745,'Contrato Firme'!$C$2:$C$745,'Contrato Flexível Prioridade'!F1409,'Contrato Flexível Percentual'!$D$2:$D$745,'Contrato Flexível Prioridade'!G1409)+'Tela de entrada'!$O$13+'Tela de entrada'!$S$13</f>
        <v>21.244717013559111</v>
      </c>
      <c r="M1409" s="1">
        <f t="shared" si="143"/>
        <v>15.755282986440889</v>
      </c>
      <c r="N1409" s="1">
        <f>IF(D1409=1,'Tela de entrada'!$O$14-'Tela de entrada'!$O$13,'Tela de entrada'!$S$14-'Tela de entrada'!$S$13)</f>
        <v>10</v>
      </c>
      <c r="O1409" s="1">
        <f t="shared" si="144"/>
        <v>0.7552829864408892</v>
      </c>
      <c r="P1409" s="1">
        <f t="shared" si="145"/>
        <v>0.7552829864408892</v>
      </c>
      <c r="Q1409" s="1">
        <f>IF(D1409=1,'Tela de entrada'!$O$13+P1409,'Tela de entrada'!$S$13+P1409)</f>
        <v>0.7552829864408892</v>
      </c>
    </row>
    <row r="1410" spans="1:17" x14ac:dyDescent="0.25">
      <c r="A1410" t="str">
        <f t="shared" si="140"/>
        <v>Contrato 2</v>
      </c>
      <c r="B1410" t="str">
        <f t="shared" si="141"/>
        <v>Contrato 2665</v>
      </c>
      <c r="C1410">
        <v>1</v>
      </c>
      <c r="D1410">
        <v>2</v>
      </c>
      <c r="E1410">
        <f>IF(AND(A1410='Tela de entrada'!$R$12,'Tela de entrada'!$S$15=1),1,IF(AND(A1410='Tela de entrada'!$R$12,'Tela de entrada'!$S$15="",'Tela de entrada'!$O$15=2),1,IF(AND('Tela de entrada'!$R$12='Contrato Flexível Prioridade'!A1410,'Tela de entrada'!$S$15="",'Tela de entrada'!$O$15=""),2,IF(AND(A1410='Tela de entrada'!$N$12,'Tela de entrada'!$O$15=1),1,IF(AND('Tela de entrada'!$N$12='Contrato Flexível Prioridade'!A1410,'Tela de entrada'!$O$15=2),2,IF(AND('Tela de entrada'!$N$12='Contrato Flexível Prioridade'!A1410,'Tela de entrada'!$O$15="",'Tela de entrada'!$S$15&lt;&gt;1),1,IF(AND('Tela de entrada'!$N$12='Contrato Flexível Prioridade'!A1410,'Tela de entrada'!$S$15=""),1,2)))))))</f>
        <v>2</v>
      </c>
      <c r="F1410">
        <v>1</v>
      </c>
      <c r="G1410">
        <v>665</v>
      </c>
      <c r="H1410">
        <v>1</v>
      </c>
      <c r="I1410" s="1">
        <f>INDEX('Tela de entrada'!$C$20:$C$763,MATCH(G1410,'Tela de entrada'!$B$20:$B$763,0),1)</f>
        <v>31</v>
      </c>
      <c r="J1410">
        <v>0</v>
      </c>
      <c r="K1410">
        <f t="shared" si="142"/>
        <v>31</v>
      </c>
      <c r="L1410" s="1">
        <f>SUMIFS('Contrato Flexível Percentual'!$R$2:$R$745,'Contrato Flexível Percentual'!$C$2:$C$745,'Contrato Flexível Prioridade'!F1410,'Contrato Flexível Percentual'!$D$2:$D$745,'Contrato Flexível Prioridade'!G1410)+SUMIFS('Contrato Firme'!N$2:N$745,'Contrato Firme'!$C$2:$C$745,'Contrato Flexível Prioridade'!F1410,'Contrato Flexível Percentual'!$D$2:$D$745,'Contrato Flexível Prioridade'!G1410)+'Tela de entrada'!$O$13+'Tela de entrada'!$S$13</f>
        <v>17.958477834160995</v>
      </c>
      <c r="M1410" s="1">
        <f t="shared" si="143"/>
        <v>13.041522165839005</v>
      </c>
      <c r="N1410" s="1">
        <f>IF(D1410=1,'Tela de entrada'!$O$14-'Tela de entrada'!$O$13,'Tela de entrada'!$S$14-'Tela de entrada'!$S$13)</f>
        <v>10</v>
      </c>
      <c r="O1410" s="1">
        <f t="shared" si="144"/>
        <v>0</v>
      </c>
      <c r="P1410" s="1">
        <f t="shared" si="145"/>
        <v>0</v>
      </c>
      <c r="Q1410" s="1">
        <f>IF(D1410=1,'Tela de entrada'!$O$13+P1410,'Tela de entrada'!$S$13+P1410)</f>
        <v>0</v>
      </c>
    </row>
    <row r="1411" spans="1:17" x14ac:dyDescent="0.25">
      <c r="A1411" t="str">
        <f t="shared" si="140"/>
        <v>Contrato 2</v>
      </c>
      <c r="B1411" t="str">
        <f t="shared" si="141"/>
        <v>Contrato 2666</v>
      </c>
      <c r="C1411">
        <v>1</v>
      </c>
      <c r="D1411">
        <v>2</v>
      </c>
      <c r="E1411">
        <f>IF(AND(A1411='Tela de entrada'!$R$12,'Tela de entrada'!$S$15=1),1,IF(AND(A1411='Tela de entrada'!$R$12,'Tela de entrada'!$S$15="",'Tela de entrada'!$O$15=2),1,IF(AND('Tela de entrada'!$R$12='Contrato Flexível Prioridade'!A1411,'Tela de entrada'!$S$15="",'Tela de entrada'!$O$15=""),2,IF(AND(A1411='Tela de entrada'!$N$12,'Tela de entrada'!$O$15=1),1,IF(AND('Tela de entrada'!$N$12='Contrato Flexível Prioridade'!A1411,'Tela de entrada'!$O$15=2),2,IF(AND('Tela de entrada'!$N$12='Contrato Flexível Prioridade'!A1411,'Tela de entrada'!$O$15="",'Tela de entrada'!$S$15&lt;&gt;1),1,IF(AND('Tela de entrada'!$N$12='Contrato Flexível Prioridade'!A1411,'Tela de entrada'!$S$15=""),1,2)))))))</f>
        <v>2</v>
      </c>
      <c r="F1411">
        <v>1</v>
      </c>
      <c r="G1411">
        <v>666</v>
      </c>
      <c r="H1411">
        <v>1</v>
      </c>
      <c r="I1411" s="1">
        <f>INDEX('Tela de entrada'!$C$20:$C$763,MATCH(G1411,'Tela de entrada'!$B$20:$B$763,0),1)</f>
        <v>23</v>
      </c>
      <c r="J1411">
        <v>0</v>
      </c>
      <c r="K1411">
        <f t="shared" si="142"/>
        <v>23</v>
      </c>
      <c r="L1411" s="1">
        <f>SUMIFS('Contrato Flexível Percentual'!$R$2:$R$745,'Contrato Flexível Percentual'!$C$2:$C$745,'Contrato Flexível Prioridade'!F1411,'Contrato Flexível Percentual'!$D$2:$D$745,'Contrato Flexível Prioridade'!G1411)+SUMIFS('Contrato Firme'!N$2:N$745,'Contrato Firme'!$C$2:$C$745,'Contrato Flexível Prioridade'!F1411,'Contrato Flexível Percentual'!$D$2:$D$745,'Contrato Flexível Prioridade'!G1411)+'Tela de entrada'!$O$13+'Tela de entrada'!$S$13</f>
        <v>13.576825594963511</v>
      </c>
      <c r="M1411" s="1">
        <f t="shared" si="143"/>
        <v>9.4231744050364892</v>
      </c>
      <c r="N1411" s="1">
        <f>IF(D1411=1,'Tela de entrada'!$O$14-'Tela de entrada'!$O$13,'Tela de entrada'!$S$14-'Tela de entrada'!$S$13)</f>
        <v>10</v>
      </c>
      <c r="O1411" s="1">
        <f t="shared" si="144"/>
        <v>0</v>
      </c>
      <c r="P1411" s="1">
        <f t="shared" si="145"/>
        <v>0</v>
      </c>
      <c r="Q1411" s="1">
        <f>IF(D1411=1,'Tela de entrada'!$O$13+P1411,'Tela de entrada'!$S$13+P1411)</f>
        <v>0</v>
      </c>
    </row>
    <row r="1412" spans="1:17" x14ac:dyDescent="0.25">
      <c r="A1412" t="str">
        <f t="shared" si="140"/>
        <v>Contrato 2</v>
      </c>
      <c r="B1412" t="str">
        <f t="shared" si="141"/>
        <v>Contrato 2667</v>
      </c>
      <c r="C1412">
        <v>1</v>
      </c>
      <c r="D1412">
        <v>2</v>
      </c>
      <c r="E1412">
        <f>IF(AND(A1412='Tela de entrada'!$R$12,'Tela de entrada'!$S$15=1),1,IF(AND(A1412='Tela de entrada'!$R$12,'Tela de entrada'!$S$15="",'Tela de entrada'!$O$15=2),1,IF(AND('Tela de entrada'!$R$12='Contrato Flexível Prioridade'!A1412,'Tela de entrada'!$S$15="",'Tela de entrada'!$O$15=""),2,IF(AND(A1412='Tela de entrada'!$N$12,'Tela de entrada'!$O$15=1),1,IF(AND('Tela de entrada'!$N$12='Contrato Flexível Prioridade'!A1412,'Tela de entrada'!$O$15=2),2,IF(AND('Tela de entrada'!$N$12='Contrato Flexível Prioridade'!A1412,'Tela de entrada'!$O$15="",'Tela de entrada'!$S$15&lt;&gt;1),1,IF(AND('Tela de entrada'!$N$12='Contrato Flexível Prioridade'!A1412,'Tela de entrada'!$S$15=""),1,2)))))))</f>
        <v>2</v>
      </c>
      <c r="F1412">
        <v>1</v>
      </c>
      <c r="G1412">
        <v>667</v>
      </c>
      <c r="H1412">
        <v>1</v>
      </c>
      <c r="I1412" s="1">
        <f>INDEX('Tela de entrada'!$C$20:$C$763,MATCH(G1412,'Tela de entrada'!$B$20:$B$763,0),1)</f>
        <v>23</v>
      </c>
      <c r="J1412">
        <v>0</v>
      </c>
      <c r="K1412">
        <f t="shared" si="142"/>
        <v>23</v>
      </c>
      <c r="L1412" s="1">
        <f>SUMIFS('Contrato Flexível Percentual'!$R$2:$R$745,'Contrato Flexível Percentual'!$C$2:$C$745,'Contrato Flexível Prioridade'!F1412,'Contrato Flexível Percentual'!$D$2:$D$745,'Contrato Flexível Prioridade'!G1412)+SUMIFS('Contrato Firme'!N$2:N$745,'Contrato Firme'!$C$2:$C$745,'Contrato Flexível Prioridade'!F1412,'Contrato Flexível Percentual'!$D$2:$D$745,'Contrato Flexível Prioridade'!G1412)+'Tela de entrada'!$O$13+'Tela de entrada'!$S$13</f>
        <v>13.576825594963511</v>
      </c>
      <c r="M1412" s="1">
        <f t="shared" si="143"/>
        <v>9.4231744050364892</v>
      </c>
      <c r="N1412" s="1">
        <f>IF(D1412=1,'Tela de entrada'!$O$14-'Tela de entrada'!$O$13,'Tela de entrada'!$S$14-'Tela de entrada'!$S$13)</f>
        <v>10</v>
      </c>
      <c r="O1412" s="1">
        <f t="shared" si="144"/>
        <v>0</v>
      </c>
      <c r="P1412" s="1">
        <f t="shared" si="145"/>
        <v>0</v>
      </c>
      <c r="Q1412" s="1">
        <f>IF(D1412=1,'Tela de entrada'!$O$13+P1412,'Tela de entrada'!$S$13+P1412)</f>
        <v>0</v>
      </c>
    </row>
    <row r="1413" spans="1:17" x14ac:dyDescent="0.25">
      <c r="A1413" t="str">
        <f t="shared" si="140"/>
        <v>Contrato 2</v>
      </c>
      <c r="B1413" t="str">
        <f t="shared" si="141"/>
        <v>Contrato 2668</v>
      </c>
      <c r="C1413">
        <v>1</v>
      </c>
      <c r="D1413">
        <v>2</v>
      </c>
      <c r="E1413">
        <f>IF(AND(A1413='Tela de entrada'!$R$12,'Tela de entrada'!$S$15=1),1,IF(AND(A1413='Tela de entrada'!$R$12,'Tela de entrada'!$S$15="",'Tela de entrada'!$O$15=2),1,IF(AND('Tela de entrada'!$R$12='Contrato Flexível Prioridade'!A1413,'Tela de entrada'!$S$15="",'Tela de entrada'!$O$15=""),2,IF(AND(A1413='Tela de entrada'!$N$12,'Tela de entrada'!$O$15=1),1,IF(AND('Tela de entrada'!$N$12='Contrato Flexível Prioridade'!A1413,'Tela de entrada'!$O$15=2),2,IF(AND('Tela de entrada'!$N$12='Contrato Flexível Prioridade'!A1413,'Tela de entrada'!$O$15="",'Tela de entrada'!$S$15&lt;&gt;1),1,IF(AND('Tela de entrada'!$N$12='Contrato Flexível Prioridade'!A1413,'Tela de entrada'!$S$15=""),1,2)))))))</f>
        <v>2</v>
      </c>
      <c r="F1413">
        <v>1</v>
      </c>
      <c r="G1413">
        <v>668</v>
      </c>
      <c r="H1413">
        <v>1</v>
      </c>
      <c r="I1413" s="1">
        <f>INDEX('Tela de entrada'!$C$20:$C$763,MATCH(G1413,'Tela de entrada'!$B$20:$B$763,0),1)</f>
        <v>9</v>
      </c>
      <c r="J1413">
        <v>0</v>
      </c>
      <c r="K1413">
        <f t="shared" si="142"/>
        <v>9</v>
      </c>
      <c r="L1413" s="1">
        <f>SUMIFS('Contrato Flexível Percentual'!$R$2:$R$745,'Contrato Flexível Percentual'!$C$2:$C$745,'Contrato Flexível Prioridade'!F1413,'Contrato Flexível Percentual'!$D$2:$D$745,'Contrato Flexível Prioridade'!G1413)+SUMIFS('Contrato Firme'!N$2:N$745,'Contrato Firme'!$C$2:$C$745,'Contrato Flexível Prioridade'!F1413,'Contrato Flexível Percentual'!$D$2:$D$745,'Contrato Flexível Prioridade'!G1413)+'Tela de entrada'!$O$13+'Tela de entrada'!$S$13</f>
        <v>5.9089341763679135</v>
      </c>
      <c r="M1413" s="1">
        <f t="shared" si="143"/>
        <v>3.0910658236320865</v>
      </c>
      <c r="N1413" s="1">
        <f>IF(D1413=1,'Tela de entrada'!$O$14-'Tela de entrada'!$O$13,'Tela de entrada'!$S$14-'Tela de entrada'!$S$13)</f>
        <v>10</v>
      </c>
      <c r="O1413" s="1">
        <f t="shared" si="144"/>
        <v>0</v>
      </c>
      <c r="P1413" s="1">
        <f t="shared" si="145"/>
        <v>0</v>
      </c>
      <c r="Q1413" s="1">
        <f>IF(D1413=1,'Tela de entrada'!$O$13+P1413,'Tela de entrada'!$S$13+P1413)</f>
        <v>0</v>
      </c>
    </row>
    <row r="1414" spans="1:17" x14ac:dyDescent="0.25">
      <c r="A1414" t="str">
        <f t="shared" si="140"/>
        <v>Contrato 2</v>
      </c>
      <c r="B1414" t="str">
        <f t="shared" si="141"/>
        <v>Contrato 2669</v>
      </c>
      <c r="C1414">
        <v>1</v>
      </c>
      <c r="D1414">
        <v>2</v>
      </c>
      <c r="E1414">
        <f>IF(AND(A1414='Tela de entrada'!$R$12,'Tela de entrada'!$S$15=1),1,IF(AND(A1414='Tela de entrada'!$R$12,'Tela de entrada'!$S$15="",'Tela de entrada'!$O$15=2),1,IF(AND('Tela de entrada'!$R$12='Contrato Flexível Prioridade'!A1414,'Tela de entrada'!$S$15="",'Tela de entrada'!$O$15=""),2,IF(AND(A1414='Tela de entrada'!$N$12,'Tela de entrada'!$O$15=1),1,IF(AND('Tela de entrada'!$N$12='Contrato Flexível Prioridade'!A1414,'Tela de entrada'!$O$15=2),2,IF(AND('Tela de entrada'!$N$12='Contrato Flexível Prioridade'!A1414,'Tela de entrada'!$O$15="",'Tela de entrada'!$S$15&lt;&gt;1),1,IF(AND('Tela de entrada'!$N$12='Contrato Flexível Prioridade'!A1414,'Tela de entrada'!$S$15=""),1,2)))))))</f>
        <v>2</v>
      </c>
      <c r="F1414">
        <v>1</v>
      </c>
      <c r="G1414">
        <v>669</v>
      </c>
      <c r="H1414">
        <v>1</v>
      </c>
      <c r="I1414" s="1">
        <f>INDEX('Tela de entrada'!$C$20:$C$763,MATCH(G1414,'Tela de entrada'!$B$20:$B$763,0),1)</f>
        <v>37</v>
      </c>
      <c r="J1414">
        <v>0</v>
      </c>
      <c r="K1414">
        <f t="shared" si="142"/>
        <v>37</v>
      </c>
      <c r="L1414" s="1">
        <f>SUMIFS('Contrato Flexível Percentual'!$R$2:$R$745,'Contrato Flexível Percentual'!$C$2:$C$745,'Contrato Flexível Prioridade'!F1414,'Contrato Flexível Percentual'!$D$2:$D$745,'Contrato Flexível Prioridade'!G1414)+SUMIFS('Contrato Firme'!N$2:N$745,'Contrato Firme'!$C$2:$C$745,'Contrato Flexível Prioridade'!F1414,'Contrato Flexível Percentual'!$D$2:$D$745,'Contrato Flexível Prioridade'!G1414)+'Tela de entrada'!$O$13+'Tela de entrada'!$S$13</f>
        <v>21.244717013559111</v>
      </c>
      <c r="M1414" s="1">
        <f t="shared" si="143"/>
        <v>15.755282986440889</v>
      </c>
      <c r="N1414" s="1">
        <f>IF(D1414=1,'Tela de entrada'!$O$14-'Tela de entrada'!$O$13,'Tela de entrada'!$S$14-'Tela de entrada'!$S$13)</f>
        <v>10</v>
      </c>
      <c r="O1414" s="1">
        <f t="shared" si="144"/>
        <v>0.7552829864408892</v>
      </c>
      <c r="P1414" s="1">
        <f t="shared" si="145"/>
        <v>0.7552829864408892</v>
      </c>
      <c r="Q1414" s="1">
        <f>IF(D1414=1,'Tela de entrada'!$O$13+P1414,'Tela de entrada'!$S$13+P1414)</f>
        <v>0.7552829864408892</v>
      </c>
    </row>
    <row r="1415" spans="1:17" x14ac:dyDescent="0.25">
      <c r="A1415" t="str">
        <f t="shared" si="140"/>
        <v>Contrato 2</v>
      </c>
      <c r="B1415" t="str">
        <f t="shared" si="141"/>
        <v>Contrato 2670</v>
      </c>
      <c r="C1415">
        <v>1</v>
      </c>
      <c r="D1415">
        <v>2</v>
      </c>
      <c r="E1415">
        <f>IF(AND(A1415='Tela de entrada'!$R$12,'Tela de entrada'!$S$15=1),1,IF(AND(A1415='Tela de entrada'!$R$12,'Tela de entrada'!$S$15="",'Tela de entrada'!$O$15=2),1,IF(AND('Tela de entrada'!$R$12='Contrato Flexível Prioridade'!A1415,'Tela de entrada'!$S$15="",'Tela de entrada'!$O$15=""),2,IF(AND(A1415='Tela de entrada'!$N$12,'Tela de entrada'!$O$15=1),1,IF(AND('Tela de entrada'!$N$12='Contrato Flexível Prioridade'!A1415,'Tela de entrada'!$O$15=2),2,IF(AND('Tela de entrada'!$N$12='Contrato Flexível Prioridade'!A1415,'Tela de entrada'!$O$15="",'Tela de entrada'!$S$15&lt;&gt;1),1,IF(AND('Tela de entrada'!$N$12='Contrato Flexível Prioridade'!A1415,'Tela de entrada'!$S$15=""),1,2)))))))</f>
        <v>2</v>
      </c>
      <c r="F1415">
        <v>1</v>
      </c>
      <c r="G1415">
        <v>670</v>
      </c>
      <c r="H1415">
        <v>1</v>
      </c>
      <c r="I1415" s="1">
        <f>INDEX('Tela de entrada'!$C$20:$C$763,MATCH(G1415,'Tela de entrada'!$B$20:$B$763,0),1)</f>
        <v>41</v>
      </c>
      <c r="J1415">
        <v>0</v>
      </c>
      <c r="K1415">
        <f t="shared" si="142"/>
        <v>41</v>
      </c>
      <c r="L1415" s="1">
        <f>SUMIFS('Contrato Flexível Percentual'!$R$2:$R$745,'Contrato Flexível Percentual'!$C$2:$C$745,'Contrato Flexível Prioridade'!F1415,'Contrato Flexível Percentual'!$D$2:$D$745,'Contrato Flexível Prioridade'!G1415)+SUMIFS('Contrato Firme'!N$2:N$745,'Contrato Firme'!$C$2:$C$745,'Contrato Flexível Prioridade'!F1415,'Contrato Flexível Percentual'!$D$2:$D$745,'Contrato Flexível Prioridade'!G1415)+'Tela de entrada'!$O$13+'Tela de entrada'!$S$13</f>
        <v>23.200000000000003</v>
      </c>
      <c r="M1415" s="1">
        <f t="shared" si="143"/>
        <v>17.799999999999997</v>
      </c>
      <c r="N1415" s="1">
        <f>IF(D1415=1,'Tela de entrada'!$O$14-'Tela de entrada'!$O$13,'Tela de entrada'!$S$14-'Tela de entrada'!$S$13)</f>
        <v>10</v>
      </c>
      <c r="O1415" s="1">
        <f t="shared" si="144"/>
        <v>2.7999999999999972</v>
      </c>
      <c r="P1415" s="1">
        <f t="shared" si="145"/>
        <v>2.7999999999999972</v>
      </c>
      <c r="Q1415" s="1">
        <f>IF(D1415=1,'Tela de entrada'!$O$13+P1415,'Tela de entrada'!$S$13+P1415)</f>
        <v>2.7999999999999972</v>
      </c>
    </row>
    <row r="1416" spans="1:17" x14ac:dyDescent="0.25">
      <c r="A1416" t="str">
        <f t="shared" si="140"/>
        <v>Contrato 2</v>
      </c>
      <c r="B1416" t="str">
        <f t="shared" si="141"/>
        <v>Contrato 2671</v>
      </c>
      <c r="C1416">
        <v>1</v>
      </c>
      <c r="D1416">
        <v>2</v>
      </c>
      <c r="E1416">
        <f>IF(AND(A1416='Tela de entrada'!$R$12,'Tela de entrada'!$S$15=1),1,IF(AND(A1416='Tela de entrada'!$R$12,'Tela de entrada'!$S$15="",'Tela de entrada'!$O$15=2),1,IF(AND('Tela de entrada'!$R$12='Contrato Flexível Prioridade'!A1416,'Tela de entrada'!$S$15="",'Tela de entrada'!$O$15=""),2,IF(AND(A1416='Tela de entrada'!$N$12,'Tela de entrada'!$O$15=1),1,IF(AND('Tela de entrada'!$N$12='Contrato Flexível Prioridade'!A1416,'Tela de entrada'!$O$15=2),2,IF(AND('Tela de entrada'!$N$12='Contrato Flexível Prioridade'!A1416,'Tela de entrada'!$O$15="",'Tela de entrada'!$S$15&lt;&gt;1),1,IF(AND('Tela de entrada'!$N$12='Contrato Flexível Prioridade'!A1416,'Tela de entrada'!$S$15=""),1,2)))))))</f>
        <v>2</v>
      </c>
      <c r="F1416">
        <v>1</v>
      </c>
      <c r="G1416">
        <v>671</v>
      </c>
      <c r="H1416">
        <v>1</v>
      </c>
      <c r="I1416" s="1">
        <f>INDEX('Tela de entrada'!$C$20:$C$763,MATCH(G1416,'Tela de entrada'!$B$20:$B$763,0),1)</f>
        <v>47</v>
      </c>
      <c r="J1416">
        <v>0</v>
      </c>
      <c r="K1416">
        <f t="shared" si="142"/>
        <v>47</v>
      </c>
      <c r="L1416" s="1">
        <f>SUMIFS('Contrato Flexível Percentual'!$R$2:$R$745,'Contrato Flexível Percentual'!$C$2:$C$745,'Contrato Flexível Prioridade'!F1416,'Contrato Flexível Percentual'!$D$2:$D$745,'Contrato Flexível Prioridade'!G1416)+SUMIFS('Contrato Firme'!N$2:N$745,'Contrato Firme'!$C$2:$C$745,'Contrato Flexível Prioridade'!F1416,'Contrato Flexível Percentual'!$D$2:$D$745,'Contrato Flexível Prioridade'!G1416)+'Tela de entrada'!$O$13+'Tela de entrada'!$S$13</f>
        <v>24.4</v>
      </c>
      <c r="M1416" s="1">
        <f t="shared" si="143"/>
        <v>22.6</v>
      </c>
      <c r="N1416" s="1">
        <f>IF(D1416=1,'Tela de entrada'!$O$14-'Tela de entrada'!$O$13,'Tela de entrada'!$S$14-'Tela de entrada'!$S$13)</f>
        <v>10</v>
      </c>
      <c r="O1416" s="1">
        <f t="shared" si="144"/>
        <v>7.6000000000000014</v>
      </c>
      <c r="P1416" s="1">
        <f t="shared" si="145"/>
        <v>7.6000000000000014</v>
      </c>
      <c r="Q1416" s="1">
        <f>IF(D1416=1,'Tela de entrada'!$O$13+P1416,'Tela de entrada'!$S$13+P1416)</f>
        <v>7.6000000000000014</v>
      </c>
    </row>
    <row r="1417" spans="1:17" x14ac:dyDescent="0.25">
      <c r="A1417" t="str">
        <f t="shared" si="140"/>
        <v>Contrato 2</v>
      </c>
      <c r="B1417" t="str">
        <f t="shared" si="141"/>
        <v>Contrato 2672</v>
      </c>
      <c r="C1417">
        <v>1</v>
      </c>
      <c r="D1417">
        <v>2</v>
      </c>
      <c r="E1417">
        <f>IF(AND(A1417='Tela de entrada'!$R$12,'Tela de entrada'!$S$15=1),1,IF(AND(A1417='Tela de entrada'!$R$12,'Tela de entrada'!$S$15="",'Tela de entrada'!$O$15=2),1,IF(AND('Tela de entrada'!$R$12='Contrato Flexível Prioridade'!A1417,'Tela de entrada'!$S$15="",'Tela de entrada'!$O$15=""),2,IF(AND(A1417='Tela de entrada'!$N$12,'Tela de entrada'!$O$15=1),1,IF(AND('Tela de entrada'!$N$12='Contrato Flexível Prioridade'!A1417,'Tela de entrada'!$O$15=2),2,IF(AND('Tela de entrada'!$N$12='Contrato Flexível Prioridade'!A1417,'Tela de entrada'!$O$15="",'Tela de entrada'!$S$15&lt;&gt;1),1,IF(AND('Tela de entrada'!$N$12='Contrato Flexível Prioridade'!A1417,'Tela de entrada'!$S$15=""),1,2)))))))</f>
        <v>2</v>
      </c>
      <c r="F1417">
        <v>1</v>
      </c>
      <c r="G1417">
        <v>672</v>
      </c>
      <c r="H1417">
        <v>1</v>
      </c>
      <c r="I1417" s="1">
        <f>INDEX('Tela de entrada'!$C$20:$C$763,MATCH(G1417,'Tela de entrada'!$B$20:$B$763,0),1)</f>
        <v>44</v>
      </c>
      <c r="J1417">
        <v>0</v>
      </c>
      <c r="K1417">
        <f t="shared" si="142"/>
        <v>44</v>
      </c>
      <c r="L1417" s="1">
        <f>SUMIFS('Contrato Flexível Percentual'!$R$2:$R$745,'Contrato Flexível Percentual'!$C$2:$C$745,'Contrato Flexível Prioridade'!F1417,'Contrato Flexível Percentual'!$D$2:$D$745,'Contrato Flexível Prioridade'!G1417)+SUMIFS('Contrato Firme'!N$2:N$745,'Contrato Firme'!$C$2:$C$745,'Contrato Flexível Prioridade'!F1417,'Contrato Flexível Percentual'!$D$2:$D$745,'Contrato Flexível Prioridade'!G1417)+'Tela de entrada'!$O$13+'Tela de entrada'!$S$13</f>
        <v>23.8</v>
      </c>
      <c r="M1417" s="1">
        <f t="shared" si="143"/>
        <v>20.2</v>
      </c>
      <c r="N1417" s="1">
        <f>IF(D1417=1,'Tela de entrada'!$O$14-'Tela de entrada'!$O$13,'Tela de entrada'!$S$14-'Tela de entrada'!$S$13)</f>
        <v>10</v>
      </c>
      <c r="O1417" s="1">
        <f t="shared" si="144"/>
        <v>5.1999999999999993</v>
      </c>
      <c r="P1417" s="1">
        <f t="shared" si="145"/>
        <v>5.1999999999999993</v>
      </c>
      <c r="Q1417" s="1">
        <f>IF(D1417=1,'Tela de entrada'!$O$13+P1417,'Tela de entrada'!$S$13+P1417)</f>
        <v>5.1999999999999993</v>
      </c>
    </row>
    <row r="1418" spans="1:17" x14ac:dyDescent="0.25">
      <c r="A1418" t="str">
        <f t="shared" si="140"/>
        <v>Contrato 2</v>
      </c>
      <c r="B1418" t="str">
        <f t="shared" si="141"/>
        <v>Contrato 2673</v>
      </c>
      <c r="C1418">
        <v>1</v>
      </c>
      <c r="D1418">
        <v>2</v>
      </c>
      <c r="E1418">
        <f>IF(AND(A1418='Tela de entrada'!$R$12,'Tela de entrada'!$S$15=1),1,IF(AND(A1418='Tela de entrada'!$R$12,'Tela de entrada'!$S$15="",'Tela de entrada'!$O$15=2),1,IF(AND('Tela de entrada'!$R$12='Contrato Flexível Prioridade'!A1418,'Tela de entrada'!$S$15="",'Tela de entrada'!$O$15=""),2,IF(AND(A1418='Tela de entrada'!$N$12,'Tela de entrada'!$O$15=1),1,IF(AND('Tela de entrada'!$N$12='Contrato Flexível Prioridade'!A1418,'Tela de entrada'!$O$15=2),2,IF(AND('Tela de entrada'!$N$12='Contrato Flexível Prioridade'!A1418,'Tela de entrada'!$O$15="",'Tela de entrada'!$S$15&lt;&gt;1),1,IF(AND('Tela de entrada'!$N$12='Contrato Flexível Prioridade'!A1418,'Tela de entrada'!$S$15=""),1,2)))))))</f>
        <v>2</v>
      </c>
      <c r="F1418">
        <v>1</v>
      </c>
      <c r="G1418">
        <v>673</v>
      </c>
      <c r="H1418">
        <v>1</v>
      </c>
      <c r="I1418" s="1">
        <f>INDEX('Tela de entrada'!$C$20:$C$763,MATCH(G1418,'Tela de entrada'!$B$20:$B$763,0),1)</f>
        <v>37</v>
      </c>
      <c r="J1418">
        <v>0</v>
      </c>
      <c r="K1418">
        <f t="shared" si="142"/>
        <v>37</v>
      </c>
      <c r="L1418" s="1">
        <f>SUMIFS('Contrato Flexível Percentual'!$R$2:$R$745,'Contrato Flexível Percentual'!$C$2:$C$745,'Contrato Flexível Prioridade'!F1418,'Contrato Flexível Percentual'!$D$2:$D$745,'Contrato Flexível Prioridade'!G1418)+SUMIFS('Contrato Firme'!N$2:N$745,'Contrato Firme'!$C$2:$C$745,'Contrato Flexível Prioridade'!F1418,'Contrato Flexível Percentual'!$D$2:$D$745,'Contrato Flexível Prioridade'!G1418)+'Tela de entrada'!$O$13+'Tela de entrada'!$S$13</f>
        <v>21.244717013559111</v>
      </c>
      <c r="M1418" s="1">
        <f t="shared" si="143"/>
        <v>15.755282986440889</v>
      </c>
      <c r="N1418" s="1">
        <f>IF(D1418=1,'Tela de entrada'!$O$14-'Tela de entrada'!$O$13,'Tela de entrada'!$S$14-'Tela de entrada'!$S$13)</f>
        <v>10</v>
      </c>
      <c r="O1418" s="1">
        <f t="shared" si="144"/>
        <v>0.7552829864408892</v>
      </c>
      <c r="P1418" s="1">
        <f t="shared" si="145"/>
        <v>0.7552829864408892</v>
      </c>
      <c r="Q1418" s="1">
        <f>IF(D1418=1,'Tela de entrada'!$O$13+P1418,'Tela de entrada'!$S$13+P1418)</f>
        <v>0.7552829864408892</v>
      </c>
    </row>
    <row r="1419" spans="1:17" x14ac:dyDescent="0.25">
      <c r="A1419" t="str">
        <f t="shared" si="140"/>
        <v>Contrato 2</v>
      </c>
      <c r="B1419" t="str">
        <f t="shared" si="141"/>
        <v>Contrato 2674</v>
      </c>
      <c r="C1419">
        <v>1</v>
      </c>
      <c r="D1419">
        <v>2</v>
      </c>
      <c r="E1419">
        <f>IF(AND(A1419='Tela de entrada'!$R$12,'Tela de entrada'!$S$15=1),1,IF(AND(A1419='Tela de entrada'!$R$12,'Tela de entrada'!$S$15="",'Tela de entrada'!$O$15=2),1,IF(AND('Tela de entrada'!$R$12='Contrato Flexível Prioridade'!A1419,'Tela de entrada'!$S$15="",'Tela de entrada'!$O$15=""),2,IF(AND(A1419='Tela de entrada'!$N$12,'Tela de entrada'!$O$15=1),1,IF(AND('Tela de entrada'!$N$12='Contrato Flexível Prioridade'!A1419,'Tela de entrada'!$O$15=2),2,IF(AND('Tela de entrada'!$N$12='Contrato Flexível Prioridade'!A1419,'Tela de entrada'!$O$15="",'Tela de entrada'!$S$15&lt;&gt;1),1,IF(AND('Tela de entrada'!$N$12='Contrato Flexível Prioridade'!A1419,'Tela de entrada'!$S$15=""),1,2)))))))</f>
        <v>2</v>
      </c>
      <c r="F1419">
        <v>1</v>
      </c>
      <c r="G1419">
        <v>674</v>
      </c>
      <c r="H1419">
        <v>1</v>
      </c>
      <c r="I1419" s="1">
        <f>INDEX('Tela de entrada'!$C$20:$C$763,MATCH(G1419,'Tela de entrada'!$B$20:$B$763,0),1)</f>
        <v>29</v>
      </c>
      <c r="J1419">
        <v>0</v>
      </c>
      <c r="K1419">
        <f t="shared" si="142"/>
        <v>29</v>
      </c>
      <c r="L1419" s="1">
        <f>SUMIFS('Contrato Flexível Percentual'!$R$2:$R$745,'Contrato Flexível Percentual'!$C$2:$C$745,'Contrato Flexível Prioridade'!F1419,'Contrato Flexível Percentual'!$D$2:$D$745,'Contrato Flexível Prioridade'!G1419)+SUMIFS('Contrato Firme'!N$2:N$745,'Contrato Firme'!$C$2:$C$745,'Contrato Flexível Prioridade'!F1419,'Contrato Flexível Percentual'!$D$2:$D$745,'Contrato Flexível Prioridade'!G1419)+'Tela de entrada'!$O$13+'Tela de entrada'!$S$13</f>
        <v>16.863064774361622</v>
      </c>
      <c r="M1419" s="1">
        <f t="shared" si="143"/>
        <v>12.136935225638378</v>
      </c>
      <c r="N1419" s="1">
        <f>IF(D1419=1,'Tela de entrada'!$O$14-'Tela de entrada'!$O$13,'Tela de entrada'!$S$14-'Tela de entrada'!$S$13)</f>
        <v>10</v>
      </c>
      <c r="O1419" s="1">
        <f t="shared" si="144"/>
        <v>0</v>
      </c>
      <c r="P1419" s="1">
        <f t="shared" si="145"/>
        <v>0</v>
      </c>
      <c r="Q1419" s="1">
        <f>IF(D1419=1,'Tela de entrada'!$O$13+P1419,'Tela de entrada'!$S$13+P1419)</f>
        <v>0</v>
      </c>
    </row>
    <row r="1420" spans="1:17" x14ac:dyDescent="0.25">
      <c r="A1420" t="str">
        <f t="shared" si="140"/>
        <v>Contrato 2</v>
      </c>
      <c r="B1420" t="str">
        <f t="shared" si="141"/>
        <v>Contrato 2675</v>
      </c>
      <c r="C1420">
        <v>1</v>
      </c>
      <c r="D1420">
        <v>2</v>
      </c>
      <c r="E1420">
        <f>IF(AND(A1420='Tela de entrada'!$R$12,'Tela de entrada'!$S$15=1),1,IF(AND(A1420='Tela de entrada'!$R$12,'Tela de entrada'!$S$15="",'Tela de entrada'!$O$15=2),1,IF(AND('Tela de entrada'!$R$12='Contrato Flexível Prioridade'!A1420,'Tela de entrada'!$S$15="",'Tela de entrada'!$O$15=""),2,IF(AND(A1420='Tela de entrada'!$N$12,'Tela de entrada'!$O$15=1),1,IF(AND('Tela de entrada'!$N$12='Contrato Flexível Prioridade'!A1420,'Tela de entrada'!$O$15=2),2,IF(AND('Tela de entrada'!$N$12='Contrato Flexível Prioridade'!A1420,'Tela de entrada'!$O$15="",'Tela de entrada'!$S$15&lt;&gt;1),1,IF(AND('Tela de entrada'!$N$12='Contrato Flexível Prioridade'!A1420,'Tela de entrada'!$S$15=""),1,2)))))))</f>
        <v>2</v>
      </c>
      <c r="F1420">
        <v>1</v>
      </c>
      <c r="G1420">
        <v>675</v>
      </c>
      <c r="H1420">
        <v>1</v>
      </c>
      <c r="I1420" s="1">
        <f>INDEX('Tela de entrada'!$C$20:$C$763,MATCH(G1420,'Tela de entrada'!$B$20:$B$763,0),1)</f>
        <v>13</v>
      </c>
      <c r="J1420">
        <v>0</v>
      </c>
      <c r="K1420">
        <f t="shared" si="142"/>
        <v>13</v>
      </c>
      <c r="L1420" s="1">
        <f>SUMIFS('Contrato Flexível Percentual'!$R$2:$R$745,'Contrato Flexível Percentual'!$C$2:$C$745,'Contrato Flexível Prioridade'!F1420,'Contrato Flexível Percentual'!$D$2:$D$745,'Contrato Flexível Prioridade'!G1420)+SUMIFS('Contrato Firme'!N$2:N$745,'Contrato Firme'!$C$2:$C$745,'Contrato Flexível Prioridade'!F1420,'Contrato Flexível Percentual'!$D$2:$D$745,'Contrato Flexível Prioridade'!G1420)+'Tela de entrada'!$O$13+'Tela de entrada'!$S$13</f>
        <v>8.0997602959666555</v>
      </c>
      <c r="M1420" s="1">
        <f t="shared" si="143"/>
        <v>4.9002397040333445</v>
      </c>
      <c r="N1420" s="1">
        <f>IF(D1420=1,'Tela de entrada'!$O$14-'Tela de entrada'!$O$13,'Tela de entrada'!$S$14-'Tela de entrada'!$S$13)</f>
        <v>10</v>
      </c>
      <c r="O1420" s="1">
        <f t="shared" si="144"/>
        <v>0</v>
      </c>
      <c r="P1420" s="1">
        <f t="shared" si="145"/>
        <v>0</v>
      </c>
      <c r="Q1420" s="1">
        <f>IF(D1420=1,'Tela de entrada'!$O$13+P1420,'Tela de entrada'!$S$13+P1420)</f>
        <v>0</v>
      </c>
    </row>
    <row r="1421" spans="1:17" x14ac:dyDescent="0.25">
      <c r="A1421" t="str">
        <f t="shared" si="140"/>
        <v>Contrato 2</v>
      </c>
      <c r="B1421" t="str">
        <f t="shared" si="141"/>
        <v>Contrato 2676</v>
      </c>
      <c r="C1421">
        <v>1</v>
      </c>
      <c r="D1421">
        <v>2</v>
      </c>
      <c r="E1421">
        <f>IF(AND(A1421='Tela de entrada'!$R$12,'Tela de entrada'!$S$15=1),1,IF(AND(A1421='Tela de entrada'!$R$12,'Tela de entrada'!$S$15="",'Tela de entrada'!$O$15=2),1,IF(AND('Tela de entrada'!$R$12='Contrato Flexível Prioridade'!A1421,'Tela de entrada'!$S$15="",'Tela de entrada'!$O$15=""),2,IF(AND(A1421='Tela de entrada'!$N$12,'Tela de entrada'!$O$15=1),1,IF(AND('Tela de entrada'!$N$12='Contrato Flexível Prioridade'!A1421,'Tela de entrada'!$O$15=2),2,IF(AND('Tela de entrada'!$N$12='Contrato Flexível Prioridade'!A1421,'Tela de entrada'!$O$15="",'Tela de entrada'!$S$15&lt;&gt;1),1,IF(AND('Tela de entrada'!$N$12='Contrato Flexível Prioridade'!A1421,'Tela de entrada'!$S$15=""),1,2)))))))</f>
        <v>2</v>
      </c>
      <c r="F1421">
        <v>1</v>
      </c>
      <c r="G1421">
        <v>676</v>
      </c>
      <c r="H1421">
        <v>1</v>
      </c>
      <c r="I1421" s="1">
        <f>INDEX('Tela de entrada'!$C$20:$C$763,MATCH(G1421,'Tela de entrada'!$B$20:$B$763,0),1)</f>
        <v>6</v>
      </c>
      <c r="J1421">
        <v>0</v>
      </c>
      <c r="K1421">
        <f t="shared" si="142"/>
        <v>6</v>
      </c>
      <c r="L1421" s="1">
        <f>SUMIFS('Contrato Flexível Percentual'!$R$2:$R$745,'Contrato Flexível Percentual'!$C$2:$C$745,'Contrato Flexível Prioridade'!F1421,'Contrato Flexível Percentual'!$D$2:$D$745,'Contrato Flexível Prioridade'!G1421)+SUMIFS('Contrato Firme'!N$2:N$745,'Contrato Firme'!$C$2:$C$745,'Contrato Flexível Prioridade'!F1421,'Contrato Flexível Percentual'!$D$2:$D$745,'Contrato Flexível Prioridade'!G1421)+'Tela de entrada'!$O$13+'Tela de entrada'!$S$13</f>
        <v>4.9836603258165946</v>
      </c>
      <c r="M1421" s="1">
        <f t="shared" si="143"/>
        <v>1.0163396741834054</v>
      </c>
      <c r="N1421" s="1">
        <f>IF(D1421=1,'Tela de entrada'!$O$14-'Tela de entrada'!$O$13,'Tela de entrada'!$S$14-'Tela de entrada'!$S$13)</f>
        <v>10</v>
      </c>
      <c r="O1421" s="1">
        <f t="shared" si="144"/>
        <v>0</v>
      </c>
      <c r="P1421" s="1">
        <f t="shared" si="145"/>
        <v>0</v>
      </c>
      <c r="Q1421" s="1">
        <f>IF(D1421=1,'Tela de entrada'!$O$13+P1421,'Tela de entrada'!$S$13+P1421)</f>
        <v>0</v>
      </c>
    </row>
    <row r="1422" spans="1:17" x14ac:dyDescent="0.25">
      <c r="A1422" t="str">
        <f t="shared" si="140"/>
        <v>Contrato 2</v>
      </c>
      <c r="B1422" t="str">
        <f t="shared" si="141"/>
        <v>Contrato 2677</v>
      </c>
      <c r="C1422">
        <v>1</v>
      </c>
      <c r="D1422">
        <v>2</v>
      </c>
      <c r="E1422">
        <f>IF(AND(A1422='Tela de entrada'!$R$12,'Tela de entrada'!$S$15=1),1,IF(AND(A1422='Tela de entrada'!$R$12,'Tela de entrada'!$S$15="",'Tela de entrada'!$O$15=2),1,IF(AND('Tela de entrada'!$R$12='Contrato Flexível Prioridade'!A1422,'Tela de entrada'!$S$15="",'Tela de entrada'!$O$15=""),2,IF(AND(A1422='Tela de entrada'!$N$12,'Tela de entrada'!$O$15=1),1,IF(AND('Tela de entrada'!$N$12='Contrato Flexível Prioridade'!A1422,'Tela de entrada'!$O$15=2),2,IF(AND('Tela de entrada'!$N$12='Contrato Flexível Prioridade'!A1422,'Tela de entrada'!$O$15="",'Tela de entrada'!$S$15&lt;&gt;1),1,IF(AND('Tela de entrada'!$N$12='Contrato Flexível Prioridade'!A1422,'Tela de entrada'!$S$15=""),1,2)))))))</f>
        <v>2</v>
      </c>
      <c r="F1422">
        <v>1</v>
      </c>
      <c r="G1422">
        <v>677</v>
      </c>
      <c r="H1422">
        <v>1</v>
      </c>
      <c r="I1422" s="1">
        <f>INDEX('Tela de entrada'!$C$20:$C$763,MATCH(G1422,'Tela de entrada'!$B$20:$B$763,0),1)</f>
        <v>24</v>
      </c>
      <c r="J1422">
        <v>0</v>
      </c>
      <c r="K1422">
        <f t="shared" si="142"/>
        <v>24</v>
      </c>
      <c r="L1422" s="1">
        <f>SUMIFS('Contrato Flexível Percentual'!$R$2:$R$745,'Contrato Flexível Percentual'!$C$2:$C$745,'Contrato Flexível Prioridade'!F1422,'Contrato Flexível Percentual'!$D$2:$D$745,'Contrato Flexível Prioridade'!G1422)+SUMIFS('Contrato Firme'!N$2:N$745,'Contrato Firme'!$C$2:$C$745,'Contrato Flexível Prioridade'!F1422,'Contrato Flexível Percentual'!$D$2:$D$745,'Contrato Flexível Prioridade'!G1422)+'Tela de entrada'!$O$13+'Tela de entrada'!$S$13</f>
        <v>14.124532124863197</v>
      </c>
      <c r="M1422" s="1">
        <f t="shared" si="143"/>
        <v>9.8754678751368026</v>
      </c>
      <c r="N1422" s="1">
        <f>IF(D1422=1,'Tela de entrada'!$O$14-'Tela de entrada'!$O$13,'Tela de entrada'!$S$14-'Tela de entrada'!$S$13)</f>
        <v>10</v>
      </c>
      <c r="O1422" s="1">
        <f t="shared" si="144"/>
        <v>0</v>
      </c>
      <c r="P1422" s="1">
        <f t="shared" si="145"/>
        <v>0</v>
      </c>
      <c r="Q1422" s="1">
        <f>IF(D1422=1,'Tela de entrada'!$O$13+P1422,'Tela de entrada'!$S$13+P1422)</f>
        <v>0</v>
      </c>
    </row>
    <row r="1423" spans="1:17" x14ac:dyDescent="0.25">
      <c r="A1423" t="str">
        <f t="shared" si="140"/>
        <v>Contrato 2</v>
      </c>
      <c r="B1423" t="str">
        <f t="shared" si="141"/>
        <v>Contrato 2678</v>
      </c>
      <c r="C1423">
        <v>1</v>
      </c>
      <c r="D1423">
        <v>2</v>
      </c>
      <c r="E1423">
        <f>IF(AND(A1423='Tela de entrada'!$R$12,'Tela de entrada'!$S$15=1),1,IF(AND(A1423='Tela de entrada'!$R$12,'Tela de entrada'!$S$15="",'Tela de entrada'!$O$15=2),1,IF(AND('Tela de entrada'!$R$12='Contrato Flexível Prioridade'!A1423,'Tela de entrada'!$S$15="",'Tela de entrada'!$O$15=""),2,IF(AND(A1423='Tela de entrada'!$N$12,'Tela de entrada'!$O$15=1),1,IF(AND('Tela de entrada'!$N$12='Contrato Flexível Prioridade'!A1423,'Tela de entrada'!$O$15=2),2,IF(AND('Tela de entrada'!$N$12='Contrato Flexível Prioridade'!A1423,'Tela de entrada'!$O$15="",'Tela de entrada'!$S$15&lt;&gt;1),1,IF(AND('Tela de entrada'!$N$12='Contrato Flexível Prioridade'!A1423,'Tela de entrada'!$S$15=""),1,2)))))))</f>
        <v>2</v>
      </c>
      <c r="F1423">
        <v>1</v>
      </c>
      <c r="G1423">
        <v>678</v>
      </c>
      <c r="H1423">
        <v>1</v>
      </c>
      <c r="I1423" s="1">
        <f>INDEX('Tela de entrada'!$C$20:$C$763,MATCH(G1423,'Tela de entrada'!$B$20:$B$763,0),1)</f>
        <v>14</v>
      </c>
      <c r="J1423">
        <v>0</v>
      </c>
      <c r="K1423">
        <f t="shared" si="142"/>
        <v>14</v>
      </c>
      <c r="L1423" s="1">
        <f>SUMIFS('Contrato Flexível Percentual'!$R$2:$R$745,'Contrato Flexível Percentual'!$C$2:$C$745,'Contrato Flexível Prioridade'!F1423,'Contrato Flexível Percentual'!$D$2:$D$745,'Contrato Flexível Prioridade'!G1423)+SUMIFS('Contrato Firme'!N$2:N$745,'Contrato Firme'!$C$2:$C$745,'Contrato Flexível Prioridade'!F1423,'Contrato Flexível Percentual'!$D$2:$D$745,'Contrato Flexível Prioridade'!G1423)+'Tela de entrada'!$O$13+'Tela de entrada'!$S$13</f>
        <v>8.6474668258663421</v>
      </c>
      <c r="M1423" s="1">
        <f t="shared" si="143"/>
        <v>5.3525331741336579</v>
      </c>
      <c r="N1423" s="1">
        <f>IF(D1423=1,'Tela de entrada'!$O$14-'Tela de entrada'!$O$13,'Tela de entrada'!$S$14-'Tela de entrada'!$S$13)</f>
        <v>10</v>
      </c>
      <c r="O1423" s="1">
        <f t="shared" si="144"/>
        <v>0</v>
      </c>
      <c r="P1423" s="1">
        <f t="shared" si="145"/>
        <v>0</v>
      </c>
      <c r="Q1423" s="1">
        <f>IF(D1423=1,'Tela de entrada'!$O$13+P1423,'Tela de entrada'!$S$13+P1423)</f>
        <v>0</v>
      </c>
    </row>
    <row r="1424" spans="1:17" x14ac:dyDescent="0.25">
      <c r="A1424" t="str">
        <f t="shared" si="140"/>
        <v>Contrato 2</v>
      </c>
      <c r="B1424" t="str">
        <f t="shared" si="141"/>
        <v>Contrato 2679</v>
      </c>
      <c r="C1424">
        <v>1</v>
      </c>
      <c r="D1424">
        <v>2</v>
      </c>
      <c r="E1424">
        <f>IF(AND(A1424='Tela de entrada'!$R$12,'Tela de entrada'!$S$15=1),1,IF(AND(A1424='Tela de entrada'!$R$12,'Tela de entrada'!$S$15="",'Tela de entrada'!$O$15=2),1,IF(AND('Tela de entrada'!$R$12='Contrato Flexível Prioridade'!A1424,'Tela de entrada'!$S$15="",'Tela de entrada'!$O$15=""),2,IF(AND(A1424='Tela de entrada'!$N$12,'Tela de entrada'!$O$15=1),1,IF(AND('Tela de entrada'!$N$12='Contrato Flexível Prioridade'!A1424,'Tela de entrada'!$O$15=2),2,IF(AND('Tela de entrada'!$N$12='Contrato Flexível Prioridade'!A1424,'Tela de entrada'!$O$15="",'Tela de entrada'!$S$15&lt;&gt;1),1,IF(AND('Tela de entrada'!$N$12='Contrato Flexível Prioridade'!A1424,'Tela de entrada'!$S$15=""),1,2)))))))</f>
        <v>2</v>
      </c>
      <c r="F1424">
        <v>1</v>
      </c>
      <c r="G1424">
        <v>679</v>
      </c>
      <c r="H1424">
        <v>1</v>
      </c>
      <c r="I1424" s="1">
        <f>INDEX('Tela de entrada'!$C$20:$C$763,MATCH(G1424,'Tela de entrada'!$B$20:$B$763,0),1)</f>
        <v>15</v>
      </c>
      <c r="J1424">
        <v>0</v>
      </c>
      <c r="K1424">
        <f t="shared" si="142"/>
        <v>15</v>
      </c>
      <c r="L1424" s="1">
        <f>SUMIFS('Contrato Flexível Percentual'!$R$2:$R$745,'Contrato Flexível Percentual'!$C$2:$C$745,'Contrato Flexível Prioridade'!F1424,'Contrato Flexível Percentual'!$D$2:$D$745,'Contrato Flexível Prioridade'!G1424)+SUMIFS('Contrato Firme'!N$2:N$745,'Contrato Firme'!$C$2:$C$745,'Contrato Flexível Prioridade'!F1424,'Contrato Flexível Percentual'!$D$2:$D$745,'Contrato Flexível Prioridade'!G1424)+'Tela de entrada'!$O$13+'Tela de entrada'!$S$13</f>
        <v>9.1951733557660269</v>
      </c>
      <c r="M1424" s="1">
        <f t="shared" si="143"/>
        <v>5.8048266442339731</v>
      </c>
      <c r="N1424" s="1">
        <f>IF(D1424=1,'Tela de entrada'!$O$14-'Tela de entrada'!$O$13,'Tela de entrada'!$S$14-'Tela de entrada'!$S$13)</f>
        <v>10</v>
      </c>
      <c r="O1424" s="1">
        <f t="shared" si="144"/>
        <v>0</v>
      </c>
      <c r="P1424" s="1">
        <f t="shared" si="145"/>
        <v>0</v>
      </c>
      <c r="Q1424" s="1">
        <f>IF(D1424=1,'Tela de entrada'!$O$13+P1424,'Tela de entrada'!$S$13+P1424)</f>
        <v>0</v>
      </c>
    </row>
    <row r="1425" spans="1:17" x14ac:dyDescent="0.25">
      <c r="A1425" t="str">
        <f t="shared" si="140"/>
        <v>Contrato 2</v>
      </c>
      <c r="B1425" t="str">
        <f t="shared" si="141"/>
        <v>Contrato 2680</v>
      </c>
      <c r="C1425">
        <v>1</v>
      </c>
      <c r="D1425">
        <v>2</v>
      </c>
      <c r="E1425">
        <f>IF(AND(A1425='Tela de entrada'!$R$12,'Tela de entrada'!$S$15=1),1,IF(AND(A1425='Tela de entrada'!$R$12,'Tela de entrada'!$S$15="",'Tela de entrada'!$O$15=2),1,IF(AND('Tela de entrada'!$R$12='Contrato Flexível Prioridade'!A1425,'Tela de entrada'!$S$15="",'Tela de entrada'!$O$15=""),2,IF(AND(A1425='Tela de entrada'!$N$12,'Tela de entrada'!$O$15=1),1,IF(AND('Tela de entrada'!$N$12='Contrato Flexível Prioridade'!A1425,'Tela de entrada'!$O$15=2),2,IF(AND('Tela de entrada'!$N$12='Contrato Flexível Prioridade'!A1425,'Tela de entrada'!$O$15="",'Tela de entrada'!$S$15&lt;&gt;1),1,IF(AND('Tela de entrada'!$N$12='Contrato Flexível Prioridade'!A1425,'Tela de entrada'!$S$15=""),1,2)))))))</f>
        <v>2</v>
      </c>
      <c r="F1425">
        <v>1</v>
      </c>
      <c r="G1425">
        <v>680</v>
      </c>
      <c r="H1425">
        <v>1</v>
      </c>
      <c r="I1425" s="1">
        <f>INDEX('Tela de entrada'!$C$20:$C$763,MATCH(G1425,'Tela de entrada'!$B$20:$B$763,0),1)</f>
        <v>43</v>
      </c>
      <c r="J1425">
        <v>0</v>
      </c>
      <c r="K1425">
        <f t="shared" si="142"/>
        <v>43</v>
      </c>
      <c r="L1425" s="1">
        <f>SUMIFS('Contrato Flexível Percentual'!$R$2:$R$745,'Contrato Flexível Percentual'!$C$2:$C$745,'Contrato Flexível Prioridade'!F1425,'Contrato Flexível Percentual'!$D$2:$D$745,'Contrato Flexível Prioridade'!G1425)+SUMIFS('Contrato Firme'!N$2:N$745,'Contrato Firme'!$C$2:$C$745,'Contrato Flexível Prioridade'!F1425,'Contrato Flexível Percentual'!$D$2:$D$745,'Contrato Flexível Prioridade'!G1425)+'Tela de entrada'!$O$13+'Tela de entrada'!$S$13</f>
        <v>23.6</v>
      </c>
      <c r="M1425" s="1">
        <f t="shared" si="143"/>
        <v>19.399999999999999</v>
      </c>
      <c r="N1425" s="1">
        <f>IF(D1425=1,'Tela de entrada'!$O$14-'Tela de entrada'!$O$13,'Tela de entrada'!$S$14-'Tela de entrada'!$S$13)</f>
        <v>10</v>
      </c>
      <c r="O1425" s="1">
        <f t="shared" si="144"/>
        <v>4.3999999999999986</v>
      </c>
      <c r="P1425" s="1">
        <f t="shared" si="145"/>
        <v>4.3999999999999986</v>
      </c>
      <c r="Q1425" s="1">
        <f>IF(D1425=1,'Tela de entrada'!$O$13+P1425,'Tela de entrada'!$S$13+P1425)</f>
        <v>4.3999999999999986</v>
      </c>
    </row>
    <row r="1426" spans="1:17" x14ac:dyDescent="0.25">
      <c r="A1426" t="str">
        <f t="shared" si="140"/>
        <v>Contrato 2</v>
      </c>
      <c r="B1426" t="str">
        <f t="shared" si="141"/>
        <v>Contrato 2681</v>
      </c>
      <c r="C1426">
        <v>1</v>
      </c>
      <c r="D1426">
        <v>2</v>
      </c>
      <c r="E1426">
        <f>IF(AND(A1426='Tela de entrada'!$R$12,'Tela de entrada'!$S$15=1),1,IF(AND(A1426='Tela de entrada'!$R$12,'Tela de entrada'!$S$15="",'Tela de entrada'!$O$15=2),1,IF(AND('Tela de entrada'!$R$12='Contrato Flexível Prioridade'!A1426,'Tela de entrada'!$S$15="",'Tela de entrada'!$O$15=""),2,IF(AND(A1426='Tela de entrada'!$N$12,'Tela de entrada'!$O$15=1),1,IF(AND('Tela de entrada'!$N$12='Contrato Flexível Prioridade'!A1426,'Tela de entrada'!$O$15=2),2,IF(AND('Tela de entrada'!$N$12='Contrato Flexível Prioridade'!A1426,'Tela de entrada'!$O$15="",'Tela de entrada'!$S$15&lt;&gt;1),1,IF(AND('Tela de entrada'!$N$12='Contrato Flexível Prioridade'!A1426,'Tela de entrada'!$S$15=""),1,2)))))))</f>
        <v>2</v>
      </c>
      <c r="F1426">
        <v>1</v>
      </c>
      <c r="G1426">
        <v>681</v>
      </c>
      <c r="H1426">
        <v>1</v>
      </c>
      <c r="I1426" s="1">
        <f>INDEX('Tela de entrada'!$C$20:$C$763,MATCH(G1426,'Tela de entrada'!$B$20:$B$763,0),1)</f>
        <v>16</v>
      </c>
      <c r="J1426">
        <v>0</v>
      </c>
      <c r="K1426">
        <f t="shared" si="142"/>
        <v>16</v>
      </c>
      <c r="L1426" s="1">
        <f>SUMIFS('Contrato Flexível Percentual'!$R$2:$R$745,'Contrato Flexível Percentual'!$C$2:$C$745,'Contrato Flexível Prioridade'!F1426,'Contrato Flexível Percentual'!$D$2:$D$745,'Contrato Flexível Prioridade'!G1426)+SUMIFS('Contrato Firme'!N$2:N$745,'Contrato Firme'!$C$2:$C$745,'Contrato Flexível Prioridade'!F1426,'Contrato Flexível Percentual'!$D$2:$D$745,'Contrato Flexível Prioridade'!G1426)+'Tela de entrada'!$O$13+'Tela de entrada'!$S$13</f>
        <v>9.7428798856657117</v>
      </c>
      <c r="M1426" s="1">
        <f t="shared" si="143"/>
        <v>6.2571201143342883</v>
      </c>
      <c r="N1426" s="1">
        <f>IF(D1426=1,'Tela de entrada'!$O$14-'Tela de entrada'!$O$13,'Tela de entrada'!$S$14-'Tela de entrada'!$S$13)</f>
        <v>10</v>
      </c>
      <c r="O1426" s="1">
        <f t="shared" si="144"/>
        <v>0</v>
      </c>
      <c r="P1426" s="1">
        <f t="shared" si="145"/>
        <v>0</v>
      </c>
      <c r="Q1426" s="1">
        <f>IF(D1426=1,'Tela de entrada'!$O$13+P1426,'Tela de entrada'!$S$13+P1426)</f>
        <v>0</v>
      </c>
    </row>
    <row r="1427" spans="1:17" x14ac:dyDescent="0.25">
      <c r="A1427" t="str">
        <f t="shared" si="140"/>
        <v>Contrato 2</v>
      </c>
      <c r="B1427" t="str">
        <f t="shared" si="141"/>
        <v>Contrato 2682</v>
      </c>
      <c r="C1427">
        <v>1</v>
      </c>
      <c r="D1427">
        <v>2</v>
      </c>
      <c r="E1427">
        <f>IF(AND(A1427='Tela de entrada'!$R$12,'Tela de entrada'!$S$15=1),1,IF(AND(A1427='Tela de entrada'!$R$12,'Tela de entrada'!$S$15="",'Tela de entrada'!$O$15=2),1,IF(AND('Tela de entrada'!$R$12='Contrato Flexível Prioridade'!A1427,'Tela de entrada'!$S$15="",'Tela de entrada'!$O$15=""),2,IF(AND(A1427='Tela de entrada'!$N$12,'Tela de entrada'!$O$15=1),1,IF(AND('Tela de entrada'!$N$12='Contrato Flexível Prioridade'!A1427,'Tela de entrada'!$O$15=2),2,IF(AND('Tela de entrada'!$N$12='Contrato Flexível Prioridade'!A1427,'Tela de entrada'!$O$15="",'Tela de entrada'!$S$15&lt;&gt;1),1,IF(AND('Tela de entrada'!$N$12='Contrato Flexível Prioridade'!A1427,'Tela de entrada'!$S$15=""),1,2)))))))</f>
        <v>2</v>
      </c>
      <c r="F1427">
        <v>1</v>
      </c>
      <c r="G1427">
        <v>682</v>
      </c>
      <c r="H1427">
        <v>1</v>
      </c>
      <c r="I1427" s="1">
        <f>INDEX('Tela de entrada'!$C$20:$C$763,MATCH(G1427,'Tela de entrada'!$B$20:$B$763,0),1)</f>
        <v>17</v>
      </c>
      <c r="J1427">
        <v>0</v>
      </c>
      <c r="K1427">
        <f t="shared" si="142"/>
        <v>17</v>
      </c>
      <c r="L1427" s="1">
        <f>SUMIFS('Contrato Flexível Percentual'!$R$2:$R$745,'Contrato Flexível Percentual'!$C$2:$C$745,'Contrato Flexível Prioridade'!F1427,'Contrato Flexível Percentual'!$D$2:$D$745,'Contrato Flexível Prioridade'!G1427)+SUMIFS('Contrato Firme'!N$2:N$745,'Contrato Firme'!$C$2:$C$745,'Contrato Flexível Prioridade'!F1427,'Contrato Flexível Percentual'!$D$2:$D$745,'Contrato Flexível Prioridade'!G1427)+'Tela de entrada'!$O$13+'Tela de entrada'!$S$13</f>
        <v>10.290586415565398</v>
      </c>
      <c r="M1427" s="1">
        <f t="shared" si="143"/>
        <v>6.7094135844346017</v>
      </c>
      <c r="N1427" s="1">
        <f>IF(D1427=1,'Tela de entrada'!$O$14-'Tela de entrada'!$O$13,'Tela de entrada'!$S$14-'Tela de entrada'!$S$13)</f>
        <v>10</v>
      </c>
      <c r="O1427" s="1">
        <f t="shared" si="144"/>
        <v>0</v>
      </c>
      <c r="P1427" s="1">
        <f t="shared" si="145"/>
        <v>0</v>
      </c>
      <c r="Q1427" s="1">
        <f>IF(D1427=1,'Tela de entrada'!$O$13+P1427,'Tela de entrada'!$S$13+P1427)</f>
        <v>0</v>
      </c>
    </row>
    <row r="1428" spans="1:17" x14ac:dyDescent="0.25">
      <c r="A1428" t="str">
        <f t="shared" si="140"/>
        <v>Contrato 2</v>
      </c>
      <c r="B1428" t="str">
        <f t="shared" si="141"/>
        <v>Contrato 2683</v>
      </c>
      <c r="C1428">
        <v>1</v>
      </c>
      <c r="D1428">
        <v>2</v>
      </c>
      <c r="E1428">
        <f>IF(AND(A1428='Tela de entrada'!$R$12,'Tela de entrada'!$S$15=1),1,IF(AND(A1428='Tela de entrada'!$R$12,'Tela de entrada'!$S$15="",'Tela de entrada'!$O$15=2),1,IF(AND('Tela de entrada'!$R$12='Contrato Flexível Prioridade'!A1428,'Tela de entrada'!$S$15="",'Tela de entrada'!$O$15=""),2,IF(AND(A1428='Tela de entrada'!$N$12,'Tela de entrada'!$O$15=1),1,IF(AND('Tela de entrada'!$N$12='Contrato Flexível Prioridade'!A1428,'Tela de entrada'!$O$15=2),2,IF(AND('Tela de entrada'!$N$12='Contrato Flexível Prioridade'!A1428,'Tela de entrada'!$O$15="",'Tela de entrada'!$S$15&lt;&gt;1),1,IF(AND('Tela de entrada'!$N$12='Contrato Flexível Prioridade'!A1428,'Tela de entrada'!$S$15=""),1,2)))))))</f>
        <v>2</v>
      </c>
      <c r="F1428">
        <v>1</v>
      </c>
      <c r="G1428">
        <v>683</v>
      </c>
      <c r="H1428">
        <v>1</v>
      </c>
      <c r="I1428" s="1">
        <f>INDEX('Tela de entrada'!$C$20:$C$763,MATCH(G1428,'Tela de entrada'!$B$20:$B$763,0),1)</f>
        <v>24</v>
      </c>
      <c r="J1428">
        <v>0</v>
      </c>
      <c r="K1428">
        <f t="shared" si="142"/>
        <v>24</v>
      </c>
      <c r="L1428" s="1">
        <f>SUMIFS('Contrato Flexível Percentual'!$R$2:$R$745,'Contrato Flexível Percentual'!$C$2:$C$745,'Contrato Flexível Prioridade'!F1428,'Contrato Flexível Percentual'!$D$2:$D$745,'Contrato Flexível Prioridade'!G1428)+SUMIFS('Contrato Firme'!N$2:N$745,'Contrato Firme'!$C$2:$C$745,'Contrato Flexível Prioridade'!F1428,'Contrato Flexível Percentual'!$D$2:$D$745,'Contrato Flexível Prioridade'!G1428)+'Tela de entrada'!$O$13+'Tela de entrada'!$S$13</f>
        <v>14.124532124863197</v>
      </c>
      <c r="M1428" s="1">
        <f t="shared" si="143"/>
        <v>9.8754678751368026</v>
      </c>
      <c r="N1428" s="1">
        <f>IF(D1428=1,'Tela de entrada'!$O$14-'Tela de entrada'!$O$13,'Tela de entrada'!$S$14-'Tela de entrada'!$S$13)</f>
        <v>10</v>
      </c>
      <c r="O1428" s="1">
        <f t="shared" si="144"/>
        <v>0</v>
      </c>
      <c r="P1428" s="1">
        <f t="shared" si="145"/>
        <v>0</v>
      </c>
      <c r="Q1428" s="1">
        <f>IF(D1428=1,'Tela de entrada'!$O$13+P1428,'Tela de entrada'!$S$13+P1428)</f>
        <v>0</v>
      </c>
    </row>
    <row r="1429" spans="1:17" x14ac:dyDescent="0.25">
      <c r="A1429" t="str">
        <f t="shared" si="140"/>
        <v>Contrato 2</v>
      </c>
      <c r="B1429" t="str">
        <f t="shared" si="141"/>
        <v>Contrato 2684</v>
      </c>
      <c r="C1429">
        <v>1</v>
      </c>
      <c r="D1429">
        <v>2</v>
      </c>
      <c r="E1429">
        <f>IF(AND(A1429='Tela de entrada'!$R$12,'Tela de entrada'!$S$15=1),1,IF(AND(A1429='Tela de entrada'!$R$12,'Tela de entrada'!$S$15="",'Tela de entrada'!$O$15=2),1,IF(AND('Tela de entrada'!$R$12='Contrato Flexível Prioridade'!A1429,'Tela de entrada'!$S$15="",'Tela de entrada'!$O$15=""),2,IF(AND(A1429='Tela de entrada'!$N$12,'Tela de entrada'!$O$15=1),1,IF(AND('Tela de entrada'!$N$12='Contrato Flexível Prioridade'!A1429,'Tela de entrada'!$O$15=2),2,IF(AND('Tela de entrada'!$N$12='Contrato Flexível Prioridade'!A1429,'Tela de entrada'!$O$15="",'Tela de entrada'!$S$15&lt;&gt;1),1,IF(AND('Tela de entrada'!$N$12='Contrato Flexível Prioridade'!A1429,'Tela de entrada'!$S$15=""),1,2)))))))</f>
        <v>2</v>
      </c>
      <c r="F1429">
        <v>1</v>
      </c>
      <c r="G1429">
        <v>684</v>
      </c>
      <c r="H1429">
        <v>1</v>
      </c>
      <c r="I1429" s="1">
        <f>INDEX('Tela de entrada'!$C$20:$C$763,MATCH(G1429,'Tela de entrada'!$B$20:$B$763,0),1)</f>
        <v>38</v>
      </c>
      <c r="J1429">
        <v>0</v>
      </c>
      <c r="K1429">
        <f t="shared" si="142"/>
        <v>38</v>
      </c>
      <c r="L1429" s="1">
        <f>SUMIFS('Contrato Flexível Percentual'!$R$2:$R$745,'Contrato Flexível Percentual'!$C$2:$C$745,'Contrato Flexível Prioridade'!F1429,'Contrato Flexível Percentual'!$D$2:$D$745,'Contrato Flexível Prioridade'!G1429)+SUMIFS('Contrato Firme'!N$2:N$745,'Contrato Firme'!$C$2:$C$745,'Contrato Flexível Prioridade'!F1429,'Contrato Flexível Percentual'!$D$2:$D$745,'Contrato Flexível Prioridade'!G1429)+'Tela de entrada'!$O$13+'Tela de entrada'!$S$13</f>
        <v>21.792423543458796</v>
      </c>
      <c r="M1429" s="1">
        <f t="shared" si="143"/>
        <v>16.207576456541204</v>
      </c>
      <c r="N1429" s="1">
        <f>IF(D1429=1,'Tela de entrada'!$O$14-'Tela de entrada'!$O$13,'Tela de entrada'!$S$14-'Tela de entrada'!$S$13)</f>
        <v>10</v>
      </c>
      <c r="O1429" s="1">
        <f t="shared" si="144"/>
        <v>1.2075764565412044</v>
      </c>
      <c r="P1429" s="1">
        <f t="shared" si="145"/>
        <v>1.2075764565412044</v>
      </c>
      <c r="Q1429" s="1">
        <f>IF(D1429=1,'Tela de entrada'!$O$13+P1429,'Tela de entrada'!$S$13+P1429)</f>
        <v>1.2075764565412044</v>
      </c>
    </row>
    <row r="1430" spans="1:17" x14ac:dyDescent="0.25">
      <c r="A1430" t="str">
        <f t="shared" si="140"/>
        <v>Contrato 2</v>
      </c>
      <c r="B1430" t="str">
        <f t="shared" si="141"/>
        <v>Contrato 2685</v>
      </c>
      <c r="C1430">
        <v>1</v>
      </c>
      <c r="D1430">
        <v>2</v>
      </c>
      <c r="E1430">
        <f>IF(AND(A1430='Tela de entrada'!$R$12,'Tela de entrada'!$S$15=1),1,IF(AND(A1430='Tela de entrada'!$R$12,'Tela de entrada'!$S$15="",'Tela de entrada'!$O$15=2),1,IF(AND('Tela de entrada'!$R$12='Contrato Flexível Prioridade'!A1430,'Tela de entrada'!$S$15="",'Tela de entrada'!$O$15=""),2,IF(AND(A1430='Tela de entrada'!$N$12,'Tela de entrada'!$O$15=1),1,IF(AND('Tela de entrada'!$N$12='Contrato Flexível Prioridade'!A1430,'Tela de entrada'!$O$15=2),2,IF(AND('Tela de entrada'!$N$12='Contrato Flexível Prioridade'!A1430,'Tela de entrada'!$O$15="",'Tela de entrada'!$S$15&lt;&gt;1),1,IF(AND('Tela de entrada'!$N$12='Contrato Flexível Prioridade'!A1430,'Tela de entrada'!$S$15=""),1,2)))))))</f>
        <v>2</v>
      </c>
      <c r="F1430">
        <v>1</v>
      </c>
      <c r="G1430">
        <v>685</v>
      </c>
      <c r="H1430">
        <v>1</v>
      </c>
      <c r="I1430" s="1">
        <f>INDEX('Tela de entrada'!$C$20:$C$763,MATCH(G1430,'Tela de entrada'!$B$20:$B$763,0),1)</f>
        <v>49</v>
      </c>
      <c r="J1430">
        <v>0</v>
      </c>
      <c r="K1430">
        <f t="shared" si="142"/>
        <v>49</v>
      </c>
      <c r="L1430" s="1">
        <f>SUMIFS('Contrato Flexível Percentual'!$R$2:$R$745,'Contrato Flexível Percentual'!$C$2:$C$745,'Contrato Flexível Prioridade'!F1430,'Contrato Flexível Percentual'!$D$2:$D$745,'Contrato Flexível Prioridade'!G1430)+SUMIFS('Contrato Firme'!N$2:N$745,'Contrato Firme'!$C$2:$C$745,'Contrato Flexível Prioridade'!F1430,'Contrato Flexível Percentual'!$D$2:$D$745,'Contrato Flexível Prioridade'!G1430)+'Tela de entrada'!$O$13+'Tela de entrada'!$S$13</f>
        <v>24.799999999999997</v>
      </c>
      <c r="M1430" s="1">
        <f t="shared" si="143"/>
        <v>24.200000000000003</v>
      </c>
      <c r="N1430" s="1">
        <f>IF(D1430=1,'Tela de entrada'!$O$14-'Tela de entrada'!$O$13,'Tela de entrada'!$S$14-'Tela de entrada'!$S$13)</f>
        <v>10</v>
      </c>
      <c r="O1430" s="1">
        <f t="shared" si="144"/>
        <v>9.2000000000000028</v>
      </c>
      <c r="P1430" s="1">
        <f t="shared" si="145"/>
        <v>9.2000000000000028</v>
      </c>
      <c r="Q1430" s="1">
        <f>IF(D1430=1,'Tela de entrada'!$O$13+P1430,'Tela de entrada'!$S$13+P1430)</f>
        <v>9.2000000000000028</v>
      </c>
    </row>
    <row r="1431" spans="1:17" x14ac:dyDescent="0.25">
      <c r="A1431" t="str">
        <f t="shared" si="140"/>
        <v>Contrato 2</v>
      </c>
      <c r="B1431" t="str">
        <f t="shared" si="141"/>
        <v>Contrato 2686</v>
      </c>
      <c r="C1431">
        <v>1</v>
      </c>
      <c r="D1431">
        <v>2</v>
      </c>
      <c r="E1431">
        <f>IF(AND(A1431='Tela de entrada'!$R$12,'Tela de entrada'!$S$15=1),1,IF(AND(A1431='Tela de entrada'!$R$12,'Tela de entrada'!$S$15="",'Tela de entrada'!$O$15=2),1,IF(AND('Tela de entrada'!$R$12='Contrato Flexível Prioridade'!A1431,'Tela de entrada'!$S$15="",'Tela de entrada'!$O$15=""),2,IF(AND(A1431='Tela de entrada'!$N$12,'Tela de entrada'!$O$15=1),1,IF(AND('Tela de entrada'!$N$12='Contrato Flexível Prioridade'!A1431,'Tela de entrada'!$O$15=2),2,IF(AND('Tela de entrada'!$N$12='Contrato Flexível Prioridade'!A1431,'Tela de entrada'!$O$15="",'Tela de entrada'!$S$15&lt;&gt;1),1,IF(AND('Tela de entrada'!$N$12='Contrato Flexível Prioridade'!A1431,'Tela de entrada'!$S$15=""),1,2)))))))</f>
        <v>2</v>
      </c>
      <c r="F1431">
        <v>1</v>
      </c>
      <c r="G1431">
        <v>686</v>
      </c>
      <c r="H1431">
        <v>1</v>
      </c>
      <c r="I1431" s="1">
        <f>INDEX('Tela de entrada'!$C$20:$C$763,MATCH(G1431,'Tela de entrada'!$B$20:$B$763,0),1)</f>
        <v>40</v>
      </c>
      <c r="J1431">
        <v>0</v>
      </c>
      <c r="K1431">
        <f t="shared" si="142"/>
        <v>40</v>
      </c>
      <c r="L1431" s="1">
        <f>SUMIFS('Contrato Flexível Percentual'!$R$2:$R$745,'Contrato Flexível Percentual'!$C$2:$C$745,'Contrato Flexível Prioridade'!F1431,'Contrato Flexível Percentual'!$D$2:$D$745,'Contrato Flexível Prioridade'!G1431)+SUMIFS('Contrato Firme'!N$2:N$745,'Contrato Firme'!$C$2:$C$745,'Contrato Flexível Prioridade'!F1431,'Contrato Flexível Percentual'!$D$2:$D$745,'Contrato Flexível Prioridade'!G1431)+'Tela de entrada'!$O$13+'Tela de entrada'!$S$13</f>
        <v>22.887836603258165</v>
      </c>
      <c r="M1431" s="1">
        <f t="shared" si="143"/>
        <v>17.112163396741835</v>
      </c>
      <c r="N1431" s="1">
        <f>IF(D1431=1,'Tela de entrada'!$O$14-'Tela de entrada'!$O$13,'Tela de entrada'!$S$14-'Tela de entrada'!$S$13)</f>
        <v>10</v>
      </c>
      <c r="O1431" s="1">
        <f t="shared" si="144"/>
        <v>2.1121633967418347</v>
      </c>
      <c r="P1431" s="1">
        <f t="shared" si="145"/>
        <v>2.1121633967418347</v>
      </c>
      <c r="Q1431" s="1">
        <f>IF(D1431=1,'Tela de entrada'!$O$13+P1431,'Tela de entrada'!$S$13+P1431)</f>
        <v>2.1121633967418347</v>
      </c>
    </row>
    <row r="1432" spans="1:17" x14ac:dyDescent="0.25">
      <c r="A1432" t="str">
        <f t="shared" si="140"/>
        <v>Contrato 2</v>
      </c>
      <c r="B1432" t="str">
        <f t="shared" si="141"/>
        <v>Contrato 2687</v>
      </c>
      <c r="C1432">
        <v>1</v>
      </c>
      <c r="D1432">
        <v>2</v>
      </c>
      <c r="E1432">
        <f>IF(AND(A1432='Tela de entrada'!$R$12,'Tela de entrada'!$S$15=1),1,IF(AND(A1432='Tela de entrada'!$R$12,'Tela de entrada'!$S$15="",'Tela de entrada'!$O$15=2),1,IF(AND('Tela de entrada'!$R$12='Contrato Flexível Prioridade'!A1432,'Tela de entrada'!$S$15="",'Tela de entrada'!$O$15=""),2,IF(AND(A1432='Tela de entrada'!$N$12,'Tela de entrada'!$O$15=1),1,IF(AND('Tela de entrada'!$N$12='Contrato Flexível Prioridade'!A1432,'Tela de entrada'!$O$15=2),2,IF(AND('Tela de entrada'!$N$12='Contrato Flexível Prioridade'!A1432,'Tela de entrada'!$O$15="",'Tela de entrada'!$S$15&lt;&gt;1),1,IF(AND('Tela de entrada'!$N$12='Contrato Flexível Prioridade'!A1432,'Tela de entrada'!$S$15=""),1,2)))))))</f>
        <v>2</v>
      </c>
      <c r="F1432">
        <v>1</v>
      </c>
      <c r="G1432">
        <v>687</v>
      </c>
      <c r="H1432">
        <v>1</v>
      </c>
      <c r="I1432" s="1">
        <f>INDEX('Tela de entrada'!$C$20:$C$763,MATCH(G1432,'Tela de entrada'!$B$20:$B$763,0),1)</f>
        <v>15</v>
      </c>
      <c r="J1432">
        <v>0</v>
      </c>
      <c r="K1432">
        <f t="shared" si="142"/>
        <v>15</v>
      </c>
      <c r="L1432" s="1">
        <f>SUMIFS('Contrato Flexível Percentual'!$R$2:$R$745,'Contrato Flexível Percentual'!$C$2:$C$745,'Contrato Flexível Prioridade'!F1432,'Contrato Flexível Percentual'!$D$2:$D$745,'Contrato Flexível Prioridade'!G1432)+SUMIFS('Contrato Firme'!N$2:N$745,'Contrato Firme'!$C$2:$C$745,'Contrato Flexível Prioridade'!F1432,'Contrato Flexível Percentual'!$D$2:$D$745,'Contrato Flexível Prioridade'!G1432)+'Tela de entrada'!$O$13+'Tela de entrada'!$S$13</f>
        <v>9.1951733557660269</v>
      </c>
      <c r="M1432" s="1">
        <f t="shared" si="143"/>
        <v>5.8048266442339731</v>
      </c>
      <c r="N1432" s="1">
        <f>IF(D1432=1,'Tela de entrada'!$O$14-'Tela de entrada'!$O$13,'Tela de entrada'!$S$14-'Tela de entrada'!$S$13)</f>
        <v>10</v>
      </c>
      <c r="O1432" s="1">
        <f t="shared" si="144"/>
        <v>0</v>
      </c>
      <c r="P1432" s="1">
        <f t="shared" si="145"/>
        <v>0</v>
      </c>
      <c r="Q1432" s="1">
        <f>IF(D1432=1,'Tela de entrada'!$O$13+P1432,'Tela de entrada'!$S$13+P1432)</f>
        <v>0</v>
      </c>
    </row>
    <row r="1433" spans="1:17" x14ac:dyDescent="0.25">
      <c r="A1433" t="str">
        <f t="shared" si="140"/>
        <v>Contrato 2</v>
      </c>
      <c r="B1433" t="str">
        <f t="shared" si="141"/>
        <v>Contrato 2688</v>
      </c>
      <c r="C1433">
        <v>1</v>
      </c>
      <c r="D1433">
        <v>2</v>
      </c>
      <c r="E1433">
        <f>IF(AND(A1433='Tela de entrada'!$R$12,'Tela de entrada'!$S$15=1),1,IF(AND(A1433='Tela de entrada'!$R$12,'Tela de entrada'!$S$15="",'Tela de entrada'!$O$15=2),1,IF(AND('Tela de entrada'!$R$12='Contrato Flexível Prioridade'!A1433,'Tela de entrada'!$S$15="",'Tela de entrada'!$O$15=""),2,IF(AND(A1433='Tela de entrada'!$N$12,'Tela de entrada'!$O$15=1),1,IF(AND('Tela de entrada'!$N$12='Contrato Flexível Prioridade'!A1433,'Tela de entrada'!$O$15=2),2,IF(AND('Tela de entrada'!$N$12='Contrato Flexível Prioridade'!A1433,'Tela de entrada'!$O$15="",'Tela de entrada'!$S$15&lt;&gt;1),1,IF(AND('Tela de entrada'!$N$12='Contrato Flexível Prioridade'!A1433,'Tela de entrada'!$S$15=""),1,2)))))))</f>
        <v>2</v>
      </c>
      <c r="F1433">
        <v>1</v>
      </c>
      <c r="G1433">
        <v>688</v>
      </c>
      <c r="H1433">
        <v>1</v>
      </c>
      <c r="I1433" s="1">
        <f>INDEX('Tela de entrada'!$C$20:$C$763,MATCH(G1433,'Tela de entrada'!$B$20:$B$763,0),1)</f>
        <v>19</v>
      </c>
      <c r="J1433">
        <v>0</v>
      </c>
      <c r="K1433">
        <f t="shared" si="142"/>
        <v>19</v>
      </c>
      <c r="L1433" s="1">
        <f>SUMIFS('Contrato Flexível Percentual'!$R$2:$R$745,'Contrato Flexível Percentual'!$C$2:$C$745,'Contrato Flexível Prioridade'!F1433,'Contrato Flexível Percentual'!$D$2:$D$745,'Contrato Flexível Prioridade'!G1433)+SUMIFS('Contrato Firme'!N$2:N$745,'Contrato Firme'!$C$2:$C$745,'Contrato Flexível Prioridade'!F1433,'Contrato Flexível Percentual'!$D$2:$D$745,'Contrato Flexível Prioridade'!G1433)+'Tela de entrada'!$O$13+'Tela de entrada'!$S$13</f>
        <v>11.38599947536477</v>
      </c>
      <c r="M1433" s="1">
        <f t="shared" si="143"/>
        <v>7.6140005246352302</v>
      </c>
      <c r="N1433" s="1">
        <f>IF(D1433=1,'Tela de entrada'!$O$14-'Tela de entrada'!$O$13,'Tela de entrada'!$S$14-'Tela de entrada'!$S$13)</f>
        <v>10</v>
      </c>
      <c r="O1433" s="1">
        <f t="shared" si="144"/>
        <v>0</v>
      </c>
      <c r="P1433" s="1">
        <f t="shared" si="145"/>
        <v>0</v>
      </c>
      <c r="Q1433" s="1">
        <f>IF(D1433=1,'Tela de entrada'!$O$13+P1433,'Tela de entrada'!$S$13+P1433)</f>
        <v>0</v>
      </c>
    </row>
    <row r="1434" spans="1:17" x14ac:dyDescent="0.25">
      <c r="A1434" t="str">
        <f t="shared" si="140"/>
        <v>Contrato 2</v>
      </c>
      <c r="B1434" t="str">
        <f t="shared" si="141"/>
        <v>Contrato 2689</v>
      </c>
      <c r="C1434">
        <v>1</v>
      </c>
      <c r="D1434">
        <v>2</v>
      </c>
      <c r="E1434">
        <f>IF(AND(A1434='Tela de entrada'!$R$12,'Tela de entrada'!$S$15=1),1,IF(AND(A1434='Tela de entrada'!$R$12,'Tela de entrada'!$S$15="",'Tela de entrada'!$O$15=2),1,IF(AND('Tela de entrada'!$R$12='Contrato Flexível Prioridade'!A1434,'Tela de entrada'!$S$15="",'Tela de entrada'!$O$15=""),2,IF(AND(A1434='Tela de entrada'!$N$12,'Tela de entrada'!$O$15=1),1,IF(AND('Tela de entrada'!$N$12='Contrato Flexível Prioridade'!A1434,'Tela de entrada'!$O$15=2),2,IF(AND('Tela de entrada'!$N$12='Contrato Flexível Prioridade'!A1434,'Tela de entrada'!$O$15="",'Tela de entrada'!$S$15&lt;&gt;1),1,IF(AND('Tela de entrada'!$N$12='Contrato Flexível Prioridade'!A1434,'Tela de entrada'!$S$15=""),1,2)))))))</f>
        <v>2</v>
      </c>
      <c r="F1434">
        <v>1</v>
      </c>
      <c r="G1434">
        <v>689</v>
      </c>
      <c r="H1434">
        <v>1</v>
      </c>
      <c r="I1434" s="1">
        <f>INDEX('Tela de entrada'!$C$20:$C$763,MATCH(G1434,'Tela de entrada'!$B$20:$B$763,0),1)</f>
        <v>33</v>
      </c>
      <c r="J1434">
        <v>0</v>
      </c>
      <c r="K1434">
        <f t="shared" si="142"/>
        <v>33</v>
      </c>
      <c r="L1434" s="1">
        <f>SUMIFS('Contrato Flexível Percentual'!$R$2:$R$745,'Contrato Flexível Percentual'!$C$2:$C$745,'Contrato Flexível Prioridade'!F1434,'Contrato Flexível Percentual'!$D$2:$D$745,'Contrato Flexível Prioridade'!G1434)+SUMIFS('Contrato Firme'!N$2:N$745,'Contrato Firme'!$C$2:$C$745,'Contrato Flexível Prioridade'!F1434,'Contrato Flexível Percentual'!$D$2:$D$745,'Contrato Flexível Prioridade'!G1434)+'Tela de entrada'!$O$13+'Tela de entrada'!$S$13</f>
        <v>19.053890893960364</v>
      </c>
      <c r="M1434" s="1">
        <f t="shared" si="143"/>
        <v>13.946109106039636</v>
      </c>
      <c r="N1434" s="1">
        <f>IF(D1434=1,'Tela de entrada'!$O$14-'Tela de entrada'!$O$13,'Tela de entrada'!$S$14-'Tela de entrada'!$S$13)</f>
        <v>10</v>
      </c>
      <c r="O1434" s="1">
        <f t="shared" si="144"/>
        <v>0</v>
      </c>
      <c r="P1434" s="1">
        <f t="shared" si="145"/>
        <v>0</v>
      </c>
      <c r="Q1434" s="1">
        <f>IF(D1434=1,'Tela de entrada'!$O$13+P1434,'Tela de entrada'!$S$13+P1434)</f>
        <v>0</v>
      </c>
    </row>
    <row r="1435" spans="1:17" x14ac:dyDescent="0.25">
      <c r="A1435" t="str">
        <f t="shared" si="140"/>
        <v>Contrato 2</v>
      </c>
      <c r="B1435" t="str">
        <f t="shared" si="141"/>
        <v>Contrato 2690</v>
      </c>
      <c r="C1435">
        <v>1</v>
      </c>
      <c r="D1435">
        <v>2</v>
      </c>
      <c r="E1435">
        <f>IF(AND(A1435='Tela de entrada'!$R$12,'Tela de entrada'!$S$15=1),1,IF(AND(A1435='Tela de entrada'!$R$12,'Tela de entrada'!$S$15="",'Tela de entrada'!$O$15=2),1,IF(AND('Tela de entrada'!$R$12='Contrato Flexível Prioridade'!A1435,'Tela de entrada'!$S$15="",'Tela de entrada'!$O$15=""),2,IF(AND(A1435='Tela de entrada'!$N$12,'Tela de entrada'!$O$15=1),1,IF(AND('Tela de entrada'!$N$12='Contrato Flexível Prioridade'!A1435,'Tela de entrada'!$O$15=2),2,IF(AND('Tela de entrada'!$N$12='Contrato Flexível Prioridade'!A1435,'Tela de entrada'!$O$15="",'Tela de entrada'!$S$15&lt;&gt;1),1,IF(AND('Tela de entrada'!$N$12='Contrato Flexível Prioridade'!A1435,'Tela de entrada'!$S$15=""),1,2)))))))</f>
        <v>2</v>
      </c>
      <c r="F1435">
        <v>1</v>
      </c>
      <c r="G1435">
        <v>690</v>
      </c>
      <c r="H1435">
        <v>1</v>
      </c>
      <c r="I1435" s="1">
        <f>INDEX('Tela de entrada'!$C$20:$C$763,MATCH(G1435,'Tela de entrada'!$B$20:$B$763,0),1)</f>
        <v>29</v>
      </c>
      <c r="J1435">
        <v>0</v>
      </c>
      <c r="K1435">
        <f t="shared" si="142"/>
        <v>29</v>
      </c>
      <c r="L1435" s="1">
        <f>SUMIFS('Contrato Flexível Percentual'!$R$2:$R$745,'Contrato Flexível Percentual'!$C$2:$C$745,'Contrato Flexível Prioridade'!F1435,'Contrato Flexível Percentual'!$D$2:$D$745,'Contrato Flexível Prioridade'!G1435)+SUMIFS('Contrato Firme'!N$2:N$745,'Contrato Firme'!$C$2:$C$745,'Contrato Flexível Prioridade'!F1435,'Contrato Flexível Percentual'!$D$2:$D$745,'Contrato Flexível Prioridade'!G1435)+'Tela de entrada'!$O$13+'Tela de entrada'!$S$13</f>
        <v>16.863064774361622</v>
      </c>
      <c r="M1435" s="1">
        <f t="shared" si="143"/>
        <v>12.136935225638378</v>
      </c>
      <c r="N1435" s="1">
        <f>IF(D1435=1,'Tela de entrada'!$O$14-'Tela de entrada'!$O$13,'Tela de entrada'!$S$14-'Tela de entrada'!$S$13)</f>
        <v>10</v>
      </c>
      <c r="O1435" s="1">
        <f t="shared" si="144"/>
        <v>0</v>
      </c>
      <c r="P1435" s="1">
        <f t="shared" si="145"/>
        <v>0</v>
      </c>
      <c r="Q1435" s="1">
        <f>IF(D1435=1,'Tela de entrada'!$O$13+P1435,'Tela de entrada'!$S$13+P1435)</f>
        <v>0</v>
      </c>
    </row>
    <row r="1436" spans="1:17" x14ac:dyDescent="0.25">
      <c r="A1436" t="str">
        <f t="shared" si="140"/>
        <v>Contrato 2</v>
      </c>
      <c r="B1436" t="str">
        <f t="shared" si="141"/>
        <v>Contrato 2691</v>
      </c>
      <c r="C1436">
        <v>1</v>
      </c>
      <c r="D1436">
        <v>2</v>
      </c>
      <c r="E1436">
        <f>IF(AND(A1436='Tela de entrada'!$R$12,'Tela de entrada'!$S$15=1),1,IF(AND(A1436='Tela de entrada'!$R$12,'Tela de entrada'!$S$15="",'Tela de entrada'!$O$15=2),1,IF(AND('Tela de entrada'!$R$12='Contrato Flexível Prioridade'!A1436,'Tela de entrada'!$S$15="",'Tela de entrada'!$O$15=""),2,IF(AND(A1436='Tela de entrada'!$N$12,'Tela de entrada'!$O$15=1),1,IF(AND('Tela de entrada'!$N$12='Contrato Flexível Prioridade'!A1436,'Tela de entrada'!$O$15=2),2,IF(AND('Tela de entrada'!$N$12='Contrato Flexível Prioridade'!A1436,'Tela de entrada'!$O$15="",'Tela de entrada'!$S$15&lt;&gt;1),1,IF(AND('Tela de entrada'!$N$12='Contrato Flexível Prioridade'!A1436,'Tela de entrada'!$S$15=""),1,2)))))))</f>
        <v>2</v>
      </c>
      <c r="F1436">
        <v>1</v>
      </c>
      <c r="G1436">
        <v>691</v>
      </c>
      <c r="H1436">
        <v>1</v>
      </c>
      <c r="I1436" s="1">
        <f>INDEX('Tela de entrada'!$C$20:$C$763,MATCH(G1436,'Tela de entrada'!$B$20:$B$763,0),1)</f>
        <v>23</v>
      </c>
      <c r="J1436">
        <v>0</v>
      </c>
      <c r="K1436">
        <f t="shared" si="142"/>
        <v>23</v>
      </c>
      <c r="L1436" s="1">
        <f>SUMIFS('Contrato Flexível Percentual'!$R$2:$R$745,'Contrato Flexível Percentual'!$C$2:$C$745,'Contrato Flexível Prioridade'!F1436,'Contrato Flexível Percentual'!$D$2:$D$745,'Contrato Flexível Prioridade'!G1436)+SUMIFS('Contrato Firme'!N$2:N$745,'Contrato Firme'!$C$2:$C$745,'Contrato Flexível Prioridade'!F1436,'Contrato Flexível Percentual'!$D$2:$D$745,'Contrato Flexível Prioridade'!G1436)+'Tela de entrada'!$O$13+'Tela de entrada'!$S$13</f>
        <v>13.576825594963511</v>
      </c>
      <c r="M1436" s="1">
        <f t="shared" si="143"/>
        <v>9.4231744050364892</v>
      </c>
      <c r="N1436" s="1">
        <f>IF(D1436=1,'Tela de entrada'!$O$14-'Tela de entrada'!$O$13,'Tela de entrada'!$S$14-'Tela de entrada'!$S$13)</f>
        <v>10</v>
      </c>
      <c r="O1436" s="1">
        <f t="shared" si="144"/>
        <v>0</v>
      </c>
      <c r="P1436" s="1">
        <f t="shared" si="145"/>
        <v>0</v>
      </c>
      <c r="Q1436" s="1">
        <f>IF(D1436=1,'Tela de entrada'!$O$13+P1436,'Tela de entrada'!$S$13+P1436)</f>
        <v>0</v>
      </c>
    </row>
    <row r="1437" spans="1:17" x14ac:dyDescent="0.25">
      <c r="A1437" t="str">
        <f t="shared" si="140"/>
        <v>Contrato 2</v>
      </c>
      <c r="B1437" t="str">
        <f t="shared" si="141"/>
        <v>Contrato 2692</v>
      </c>
      <c r="C1437">
        <v>1</v>
      </c>
      <c r="D1437">
        <v>2</v>
      </c>
      <c r="E1437">
        <f>IF(AND(A1437='Tela de entrada'!$R$12,'Tela de entrada'!$S$15=1),1,IF(AND(A1437='Tela de entrada'!$R$12,'Tela de entrada'!$S$15="",'Tela de entrada'!$O$15=2),1,IF(AND('Tela de entrada'!$R$12='Contrato Flexível Prioridade'!A1437,'Tela de entrada'!$S$15="",'Tela de entrada'!$O$15=""),2,IF(AND(A1437='Tela de entrada'!$N$12,'Tela de entrada'!$O$15=1),1,IF(AND('Tela de entrada'!$N$12='Contrato Flexível Prioridade'!A1437,'Tela de entrada'!$O$15=2),2,IF(AND('Tela de entrada'!$N$12='Contrato Flexível Prioridade'!A1437,'Tela de entrada'!$O$15="",'Tela de entrada'!$S$15&lt;&gt;1),1,IF(AND('Tela de entrada'!$N$12='Contrato Flexível Prioridade'!A1437,'Tela de entrada'!$S$15=""),1,2)))))))</f>
        <v>2</v>
      </c>
      <c r="F1437">
        <v>1</v>
      </c>
      <c r="G1437">
        <v>692</v>
      </c>
      <c r="H1437">
        <v>1</v>
      </c>
      <c r="I1437" s="1">
        <f>INDEX('Tela de entrada'!$C$20:$C$763,MATCH(G1437,'Tela de entrada'!$B$20:$B$763,0),1)</f>
        <v>49</v>
      </c>
      <c r="J1437">
        <v>0</v>
      </c>
      <c r="K1437">
        <f t="shared" si="142"/>
        <v>49</v>
      </c>
      <c r="L1437" s="1">
        <f>SUMIFS('Contrato Flexível Percentual'!$R$2:$R$745,'Contrato Flexível Percentual'!$C$2:$C$745,'Contrato Flexível Prioridade'!F1437,'Contrato Flexível Percentual'!$D$2:$D$745,'Contrato Flexível Prioridade'!G1437)+SUMIFS('Contrato Firme'!N$2:N$745,'Contrato Firme'!$C$2:$C$745,'Contrato Flexível Prioridade'!F1437,'Contrato Flexível Percentual'!$D$2:$D$745,'Contrato Flexível Prioridade'!G1437)+'Tela de entrada'!$O$13+'Tela de entrada'!$S$13</f>
        <v>24.799999999999997</v>
      </c>
      <c r="M1437" s="1">
        <f t="shared" si="143"/>
        <v>24.200000000000003</v>
      </c>
      <c r="N1437" s="1">
        <f>IF(D1437=1,'Tela de entrada'!$O$14-'Tela de entrada'!$O$13,'Tela de entrada'!$S$14-'Tela de entrada'!$S$13)</f>
        <v>10</v>
      </c>
      <c r="O1437" s="1">
        <f t="shared" si="144"/>
        <v>9.2000000000000028</v>
      </c>
      <c r="P1437" s="1">
        <f t="shared" si="145"/>
        <v>9.2000000000000028</v>
      </c>
      <c r="Q1437" s="1">
        <f>IF(D1437=1,'Tela de entrada'!$O$13+P1437,'Tela de entrada'!$S$13+P1437)</f>
        <v>9.2000000000000028</v>
      </c>
    </row>
    <row r="1438" spans="1:17" x14ac:dyDescent="0.25">
      <c r="A1438" t="str">
        <f t="shared" si="140"/>
        <v>Contrato 2</v>
      </c>
      <c r="B1438" t="str">
        <f t="shared" si="141"/>
        <v>Contrato 2693</v>
      </c>
      <c r="C1438">
        <v>1</v>
      </c>
      <c r="D1438">
        <v>2</v>
      </c>
      <c r="E1438">
        <f>IF(AND(A1438='Tela de entrada'!$R$12,'Tela de entrada'!$S$15=1),1,IF(AND(A1438='Tela de entrada'!$R$12,'Tela de entrada'!$S$15="",'Tela de entrada'!$O$15=2),1,IF(AND('Tela de entrada'!$R$12='Contrato Flexível Prioridade'!A1438,'Tela de entrada'!$S$15="",'Tela de entrada'!$O$15=""),2,IF(AND(A1438='Tela de entrada'!$N$12,'Tela de entrada'!$O$15=1),1,IF(AND('Tela de entrada'!$N$12='Contrato Flexível Prioridade'!A1438,'Tela de entrada'!$O$15=2),2,IF(AND('Tela de entrada'!$N$12='Contrato Flexível Prioridade'!A1438,'Tela de entrada'!$O$15="",'Tela de entrada'!$S$15&lt;&gt;1),1,IF(AND('Tela de entrada'!$N$12='Contrato Flexível Prioridade'!A1438,'Tela de entrada'!$S$15=""),1,2)))))))</f>
        <v>2</v>
      </c>
      <c r="F1438">
        <v>1</v>
      </c>
      <c r="G1438">
        <v>693</v>
      </c>
      <c r="H1438">
        <v>1</v>
      </c>
      <c r="I1438" s="1">
        <f>INDEX('Tela de entrada'!$C$20:$C$763,MATCH(G1438,'Tela de entrada'!$B$20:$B$763,0),1)</f>
        <v>32</v>
      </c>
      <c r="J1438">
        <v>0</v>
      </c>
      <c r="K1438">
        <f t="shared" si="142"/>
        <v>32</v>
      </c>
      <c r="L1438" s="1">
        <f>SUMIFS('Contrato Flexível Percentual'!$R$2:$R$745,'Contrato Flexível Percentual'!$C$2:$C$745,'Contrato Flexível Prioridade'!F1438,'Contrato Flexível Percentual'!$D$2:$D$745,'Contrato Flexível Prioridade'!G1438)+SUMIFS('Contrato Firme'!N$2:N$745,'Contrato Firme'!$C$2:$C$745,'Contrato Flexível Prioridade'!F1438,'Contrato Flexível Percentual'!$D$2:$D$745,'Contrato Flexível Prioridade'!G1438)+'Tela de entrada'!$O$13+'Tela de entrada'!$S$13</f>
        <v>18.50618436406068</v>
      </c>
      <c r="M1438" s="1">
        <f t="shared" si="143"/>
        <v>13.49381563593932</v>
      </c>
      <c r="N1438" s="1">
        <f>IF(D1438=1,'Tela de entrada'!$O$14-'Tela de entrada'!$O$13,'Tela de entrada'!$S$14-'Tela de entrada'!$S$13)</f>
        <v>10</v>
      </c>
      <c r="O1438" s="1">
        <f t="shared" si="144"/>
        <v>0</v>
      </c>
      <c r="P1438" s="1">
        <f t="shared" si="145"/>
        <v>0</v>
      </c>
      <c r="Q1438" s="1">
        <f>IF(D1438=1,'Tela de entrada'!$O$13+P1438,'Tela de entrada'!$S$13+P1438)</f>
        <v>0</v>
      </c>
    </row>
    <row r="1439" spans="1:17" x14ac:dyDescent="0.25">
      <c r="A1439" t="str">
        <f t="shared" si="140"/>
        <v>Contrato 2</v>
      </c>
      <c r="B1439" t="str">
        <f t="shared" si="141"/>
        <v>Contrato 2694</v>
      </c>
      <c r="C1439">
        <v>1</v>
      </c>
      <c r="D1439">
        <v>2</v>
      </c>
      <c r="E1439">
        <f>IF(AND(A1439='Tela de entrada'!$R$12,'Tela de entrada'!$S$15=1),1,IF(AND(A1439='Tela de entrada'!$R$12,'Tela de entrada'!$S$15="",'Tela de entrada'!$O$15=2),1,IF(AND('Tela de entrada'!$R$12='Contrato Flexível Prioridade'!A1439,'Tela de entrada'!$S$15="",'Tela de entrada'!$O$15=""),2,IF(AND(A1439='Tela de entrada'!$N$12,'Tela de entrada'!$O$15=1),1,IF(AND('Tela de entrada'!$N$12='Contrato Flexível Prioridade'!A1439,'Tela de entrada'!$O$15=2),2,IF(AND('Tela de entrada'!$N$12='Contrato Flexível Prioridade'!A1439,'Tela de entrada'!$O$15="",'Tela de entrada'!$S$15&lt;&gt;1),1,IF(AND('Tela de entrada'!$N$12='Contrato Flexível Prioridade'!A1439,'Tela de entrada'!$S$15=""),1,2)))))))</f>
        <v>2</v>
      </c>
      <c r="F1439">
        <v>1</v>
      </c>
      <c r="G1439">
        <v>694</v>
      </c>
      <c r="H1439">
        <v>1</v>
      </c>
      <c r="I1439" s="1">
        <f>INDEX('Tela de entrada'!$C$20:$C$763,MATCH(G1439,'Tela de entrada'!$B$20:$B$763,0),1)</f>
        <v>5</v>
      </c>
      <c r="J1439">
        <v>0</v>
      </c>
      <c r="K1439">
        <f t="shared" si="142"/>
        <v>5</v>
      </c>
      <c r="L1439" s="1">
        <f>SUMIFS('Contrato Flexível Percentual'!$R$2:$R$745,'Contrato Flexível Percentual'!$C$2:$C$745,'Contrato Flexível Prioridade'!F1439,'Contrato Flexível Percentual'!$D$2:$D$745,'Contrato Flexível Prioridade'!G1439)+SUMIFS('Contrato Firme'!N$2:N$745,'Contrato Firme'!$C$2:$C$745,'Contrato Flexível Prioridade'!F1439,'Contrato Flexível Percentual'!$D$2:$D$745,'Contrato Flexível Prioridade'!G1439)+'Tela de entrada'!$O$13+'Tela de entrada'!$S$13</f>
        <v>4.7836603258165944</v>
      </c>
      <c r="M1439" s="1">
        <f t="shared" si="143"/>
        <v>0.21633967418340561</v>
      </c>
      <c r="N1439" s="1">
        <f>IF(D1439=1,'Tela de entrada'!$O$14-'Tela de entrada'!$O$13,'Tela de entrada'!$S$14-'Tela de entrada'!$S$13)</f>
        <v>10</v>
      </c>
      <c r="O1439" s="1">
        <f t="shared" si="144"/>
        <v>0</v>
      </c>
      <c r="P1439" s="1">
        <f t="shared" si="145"/>
        <v>0</v>
      </c>
      <c r="Q1439" s="1">
        <f>IF(D1439=1,'Tela de entrada'!$O$13+P1439,'Tela de entrada'!$S$13+P1439)</f>
        <v>0</v>
      </c>
    </row>
    <row r="1440" spans="1:17" x14ac:dyDescent="0.25">
      <c r="A1440" t="str">
        <f t="shared" si="140"/>
        <v>Contrato 2</v>
      </c>
      <c r="B1440" t="str">
        <f t="shared" si="141"/>
        <v>Contrato 2695</v>
      </c>
      <c r="C1440">
        <v>1</v>
      </c>
      <c r="D1440">
        <v>2</v>
      </c>
      <c r="E1440">
        <f>IF(AND(A1440='Tela de entrada'!$R$12,'Tela de entrada'!$S$15=1),1,IF(AND(A1440='Tela de entrada'!$R$12,'Tela de entrada'!$S$15="",'Tela de entrada'!$O$15=2),1,IF(AND('Tela de entrada'!$R$12='Contrato Flexível Prioridade'!A1440,'Tela de entrada'!$S$15="",'Tela de entrada'!$O$15=""),2,IF(AND(A1440='Tela de entrada'!$N$12,'Tela de entrada'!$O$15=1),1,IF(AND('Tela de entrada'!$N$12='Contrato Flexível Prioridade'!A1440,'Tela de entrada'!$O$15=2),2,IF(AND('Tela de entrada'!$N$12='Contrato Flexível Prioridade'!A1440,'Tela de entrada'!$O$15="",'Tela de entrada'!$S$15&lt;&gt;1),1,IF(AND('Tela de entrada'!$N$12='Contrato Flexível Prioridade'!A1440,'Tela de entrada'!$S$15=""),1,2)))))))</f>
        <v>2</v>
      </c>
      <c r="F1440">
        <v>1</v>
      </c>
      <c r="G1440">
        <v>695</v>
      </c>
      <c r="H1440">
        <v>1</v>
      </c>
      <c r="I1440" s="1">
        <f>INDEX('Tela de entrada'!$C$20:$C$763,MATCH(G1440,'Tela de entrada'!$B$20:$B$763,0),1)</f>
        <v>13</v>
      </c>
      <c r="J1440">
        <v>0</v>
      </c>
      <c r="K1440">
        <f t="shared" si="142"/>
        <v>13</v>
      </c>
      <c r="L1440" s="1">
        <f>SUMIFS('Contrato Flexível Percentual'!$R$2:$R$745,'Contrato Flexível Percentual'!$C$2:$C$745,'Contrato Flexível Prioridade'!F1440,'Contrato Flexível Percentual'!$D$2:$D$745,'Contrato Flexível Prioridade'!G1440)+SUMIFS('Contrato Firme'!N$2:N$745,'Contrato Firme'!$C$2:$C$745,'Contrato Flexível Prioridade'!F1440,'Contrato Flexível Percentual'!$D$2:$D$745,'Contrato Flexível Prioridade'!G1440)+'Tela de entrada'!$O$13+'Tela de entrada'!$S$13</f>
        <v>8.0997602959666555</v>
      </c>
      <c r="M1440" s="1">
        <f t="shared" si="143"/>
        <v>4.9002397040333445</v>
      </c>
      <c r="N1440" s="1">
        <f>IF(D1440=1,'Tela de entrada'!$O$14-'Tela de entrada'!$O$13,'Tela de entrada'!$S$14-'Tela de entrada'!$S$13)</f>
        <v>10</v>
      </c>
      <c r="O1440" s="1">
        <f t="shared" si="144"/>
        <v>0</v>
      </c>
      <c r="P1440" s="1">
        <f t="shared" si="145"/>
        <v>0</v>
      </c>
      <c r="Q1440" s="1">
        <f>IF(D1440=1,'Tela de entrada'!$O$13+P1440,'Tela de entrada'!$S$13+P1440)</f>
        <v>0</v>
      </c>
    </row>
    <row r="1441" spans="1:17" x14ac:dyDescent="0.25">
      <c r="A1441" t="str">
        <f t="shared" si="140"/>
        <v>Contrato 2</v>
      </c>
      <c r="B1441" t="str">
        <f t="shared" si="141"/>
        <v>Contrato 2696</v>
      </c>
      <c r="C1441">
        <v>1</v>
      </c>
      <c r="D1441">
        <v>2</v>
      </c>
      <c r="E1441">
        <f>IF(AND(A1441='Tela de entrada'!$R$12,'Tela de entrada'!$S$15=1),1,IF(AND(A1441='Tela de entrada'!$R$12,'Tela de entrada'!$S$15="",'Tela de entrada'!$O$15=2),1,IF(AND('Tela de entrada'!$R$12='Contrato Flexível Prioridade'!A1441,'Tela de entrada'!$S$15="",'Tela de entrada'!$O$15=""),2,IF(AND(A1441='Tela de entrada'!$N$12,'Tela de entrada'!$O$15=1),1,IF(AND('Tela de entrada'!$N$12='Contrato Flexível Prioridade'!A1441,'Tela de entrada'!$O$15=2),2,IF(AND('Tela de entrada'!$N$12='Contrato Flexível Prioridade'!A1441,'Tela de entrada'!$O$15="",'Tela de entrada'!$S$15&lt;&gt;1),1,IF(AND('Tela de entrada'!$N$12='Contrato Flexível Prioridade'!A1441,'Tela de entrada'!$S$15=""),1,2)))))))</f>
        <v>2</v>
      </c>
      <c r="F1441">
        <v>1</v>
      </c>
      <c r="G1441">
        <v>696</v>
      </c>
      <c r="H1441">
        <v>1</v>
      </c>
      <c r="I1441" s="1">
        <f>INDEX('Tela de entrada'!$C$20:$C$763,MATCH(G1441,'Tela de entrada'!$B$20:$B$763,0),1)</f>
        <v>21</v>
      </c>
      <c r="J1441">
        <v>0</v>
      </c>
      <c r="K1441">
        <f t="shared" si="142"/>
        <v>21</v>
      </c>
      <c r="L1441" s="1">
        <f>SUMIFS('Contrato Flexível Percentual'!$R$2:$R$745,'Contrato Flexível Percentual'!$C$2:$C$745,'Contrato Flexível Prioridade'!F1441,'Contrato Flexível Percentual'!$D$2:$D$745,'Contrato Flexível Prioridade'!G1441)+SUMIFS('Contrato Firme'!N$2:N$745,'Contrato Firme'!$C$2:$C$745,'Contrato Flexível Prioridade'!F1441,'Contrato Flexível Percentual'!$D$2:$D$745,'Contrato Flexível Prioridade'!G1441)+'Tela de entrada'!$O$13+'Tela de entrada'!$S$13</f>
        <v>12.481412535164139</v>
      </c>
      <c r="M1441" s="1">
        <f t="shared" si="143"/>
        <v>8.5185874648358606</v>
      </c>
      <c r="N1441" s="1">
        <f>IF(D1441=1,'Tela de entrada'!$O$14-'Tela de entrada'!$O$13,'Tela de entrada'!$S$14-'Tela de entrada'!$S$13)</f>
        <v>10</v>
      </c>
      <c r="O1441" s="1">
        <f t="shared" si="144"/>
        <v>0</v>
      </c>
      <c r="P1441" s="1">
        <f t="shared" si="145"/>
        <v>0</v>
      </c>
      <c r="Q1441" s="1">
        <f>IF(D1441=1,'Tela de entrada'!$O$13+P1441,'Tela de entrada'!$S$13+P1441)</f>
        <v>0</v>
      </c>
    </row>
    <row r="1442" spans="1:17" x14ac:dyDescent="0.25">
      <c r="A1442" t="str">
        <f t="shared" si="140"/>
        <v>Contrato 2</v>
      </c>
      <c r="B1442" t="str">
        <f t="shared" si="141"/>
        <v>Contrato 2697</v>
      </c>
      <c r="C1442">
        <v>1</v>
      </c>
      <c r="D1442">
        <v>2</v>
      </c>
      <c r="E1442">
        <f>IF(AND(A1442='Tela de entrada'!$R$12,'Tela de entrada'!$S$15=1),1,IF(AND(A1442='Tela de entrada'!$R$12,'Tela de entrada'!$S$15="",'Tela de entrada'!$O$15=2),1,IF(AND('Tela de entrada'!$R$12='Contrato Flexível Prioridade'!A1442,'Tela de entrada'!$S$15="",'Tela de entrada'!$O$15=""),2,IF(AND(A1442='Tela de entrada'!$N$12,'Tela de entrada'!$O$15=1),1,IF(AND('Tela de entrada'!$N$12='Contrato Flexível Prioridade'!A1442,'Tela de entrada'!$O$15=2),2,IF(AND('Tela de entrada'!$N$12='Contrato Flexível Prioridade'!A1442,'Tela de entrada'!$O$15="",'Tela de entrada'!$S$15&lt;&gt;1),1,IF(AND('Tela de entrada'!$N$12='Contrato Flexível Prioridade'!A1442,'Tela de entrada'!$S$15=""),1,2)))))))</f>
        <v>2</v>
      </c>
      <c r="F1442">
        <v>1</v>
      </c>
      <c r="G1442">
        <v>697</v>
      </c>
      <c r="H1442">
        <v>1</v>
      </c>
      <c r="I1442" s="1">
        <f>INDEX('Tela de entrada'!$C$20:$C$763,MATCH(G1442,'Tela de entrada'!$B$20:$B$763,0),1)</f>
        <v>37</v>
      </c>
      <c r="J1442">
        <v>0</v>
      </c>
      <c r="K1442">
        <f t="shared" si="142"/>
        <v>37</v>
      </c>
      <c r="L1442" s="1">
        <f>SUMIFS('Contrato Flexível Percentual'!$R$2:$R$745,'Contrato Flexível Percentual'!$C$2:$C$745,'Contrato Flexível Prioridade'!F1442,'Contrato Flexível Percentual'!$D$2:$D$745,'Contrato Flexível Prioridade'!G1442)+SUMIFS('Contrato Firme'!N$2:N$745,'Contrato Firme'!$C$2:$C$745,'Contrato Flexível Prioridade'!F1442,'Contrato Flexível Percentual'!$D$2:$D$745,'Contrato Flexível Prioridade'!G1442)+'Tela de entrada'!$O$13+'Tela de entrada'!$S$13</f>
        <v>21.244717013559111</v>
      </c>
      <c r="M1442" s="1">
        <f t="shared" si="143"/>
        <v>15.755282986440889</v>
      </c>
      <c r="N1442" s="1">
        <f>IF(D1442=1,'Tela de entrada'!$O$14-'Tela de entrada'!$O$13,'Tela de entrada'!$S$14-'Tela de entrada'!$S$13)</f>
        <v>10</v>
      </c>
      <c r="O1442" s="1">
        <f t="shared" si="144"/>
        <v>0.7552829864408892</v>
      </c>
      <c r="P1442" s="1">
        <f t="shared" si="145"/>
        <v>0.7552829864408892</v>
      </c>
      <c r="Q1442" s="1">
        <f>IF(D1442=1,'Tela de entrada'!$O$13+P1442,'Tela de entrada'!$S$13+P1442)</f>
        <v>0.7552829864408892</v>
      </c>
    </row>
    <row r="1443" spans="1:17" x14ac:dyDescent="0.25">
      <c r="A1443" t="str">
        <f t="shared" si="140"/>
        <v>Contrato 2</v>
      </c>
      <c r="B1443" t="str">
        <f t="shared" si="141"/>
        <v>Contrato 2698</v>
      </c>
      <c r="C1443">
        <v>1</v>
      </c>
      <c r="D1443">
        <v>2</v>
      </c>
      <c r="E1443">
        <f>IF(AND(A1443='Tela de entrada'!$R$12,'Tela de entrada'!$S$15=1),1,IF(AND(A1443='Tela de entrada'!$R$12,'Tela de entrada'!$S$15="",'Tela de entrada'!$O$15=2),1,IF(AND('Tela de entrada'!$R$12='Contrato Flexível Prioridade'!A1443,'Tela de entrada'!$S$15="",'Tela de entrada'!$O$15=""),2,IF(AND(A1443='Tela de entrada'!$N$12,'Tela de entrada'!$O$15=1),1,IF(AND('Tela de entrada'!$N$12='Contrato Flexível Prioridade'!A1443,'Tela de entrada'!$O$15=2),2,IF(AND('Tela de entrada'!$N$12='Contrato Flexível Prioridade'!A1443,'Tela de entrada'!$O$15="",'Tela de entrada'!$S$15&lt;&gt;1),1,IF(AND('Tela de entrada'!$N$12='Contrato Flexível Prioridade'!A1443,'Tela de entrada'!$S$15=""),1,2)))))))</f>
        <v>2</v>
      </c>
      <c r="F1443">
        <v>1</v>
      </c>
      <c r="G1443">
        <v>698</v>
      </c>
      <c r="H1443">
        <v>1</v>
      </c>
      <c r="I1443" s="1">
        <f>INDEX('Tela de entrada'!$C$20:$C$763,MATCH(G1443,'Tela de entrada'!$B$20:$B$763,0),1)</f>
        <v>30</v>
      </c>
      <c r="J1443">
        <v>0</v>
      </c>
      <c r="K1443">
        <f t="shared" si="142"/>
        <v>30</v>
      </c>
      <c r="L1443" s="1">
        <f>SUMIFS('Contrato Flexível Percentual'!$R$2:$R$745,'Contrato Flexível Percentual'!$C$2:$C$745,'Contrato Flexível Prioridade'!F1443,'Contrato Flexível Percentual'!$D$2:$D$745,'Contrato Flexível Prioridade'!G1443)+SUMIFS('Contrato Firme'!N$2:N$745,'Contrato Firme'!$C$2:$C$745,'Contrato Flexível Prioridade'!F1443,'Contrato Flexível Percentual'!$D$2:$D$745,'Contrato Flexível Prioridade'!G1443)+'Tela de entrada'!$O$13+'Tela de entrada'!$S$13</f>
        <v>17.41077130426131</v>
      </c>
      <c r="M1443" s="1">
        <f t="shared" si="143"/>
        <v>12.58922869573869</v>
      </c>
      <c r="N1443" s="1">
        <f>IF(D1443=1,'Tela de entrada'!$O$14-'Tela de entrada'!$O$13,'Tela de entrada'!$S$14-'Tela de entrada'!$S$13)</f>
        <v>10</v>
      </c>
      <c r="O1443" s="1">
        <f t="shared" si="144"/>
        <v>0</v>
      </c>
      <c r="P1443" s="1">
        <f t="shared" si="145"/>
        <v>0</v>
      </c>
      <c r="Q1443" s="1">
        <f>IF(D1443=1,'Tela de entrada'!$O$13+P1443,'Tela de entrada'!$S$13+P1443)</f>
        <v>0</v>
      </c>
    </row>
    <row r="1444" spans="1:17" x14ac:dyDescent="0.25">
      <c r="A1444" t="str">
        <f t="shared" si="140"/>
        <v>Contrato 2</v>
      </c>
      <c r="B1444" t="str">
        <f t="shared" si="141"/>
        <v>Contrato 2699</v>
      </c>
      <c r="C1444">
        <v>1</v>
      </c>
      <c r="D1444">
        <v>2</v>
      </c>
      <c r="E1444">
        <f>IF(AND(A1444='Tela de entrada'!$R$12,'Tela de entrada'!$S$15=1),1,IF(AND(A1444='Tela de entrada'!$R$12,'Tela de entrada'!$S$15="",'Tela de entrada'!$O$15=2),1,IF(AND('Tela de entrada'!$R$12='Contrato Flexível Prioridade'!A1444,'Tela de entrada'!$S$15="",'Tela de entrada'!$O$15=""),2,IF(AND(A1444='Tela de entrada'!$N$12,'Tela de entrada'!$O$15=1),1,IF(AND('Tela de entrada'!$N$12='Contrato Flexível Prioridade'!A1444,'Tela de entrada'!$O$15=2),2,IF(AND('Tela de entrada'!$N$12='Contrato Flexível Prioridade'!A1444,'Tela de entrada'!$O$15="",'Tela de entrada'!$S$15&lt;&gt;1),1,IF(AND('Tela de entrada'!$N$12='Contrato Flexível Prioridade'!A1444,'Tela de entrada'!$S$15=""),1,2)))))))</f>
        <v>2</v>
      </c>
      <c r="F1444">
        <v>1</v>
      </c>
      <c r="G1444">
        <v>699</v>
      </c>
      <c r="H1444">
        <v>1</v>
      </c>
      <c r="I1444" s="1">
        <f>INDEX('Tela de entrada'!$C$20:$C$763,MATCH(G1444,'Tela de entrada'!$B$20:$B$763,0),1)</f>
        <v>11</v>
      </c>
      <c r="J1444">
        <v>0</v>
      </c>
      <c r="K1444">
        <f t="shared" si="142"/>
        <v>11</v>
      </c>
      <c r="L1444" s="1">
        <f>SUMIFS('Contrato Flexível Percentual'!$R$2:$R$745,'Contrato Flexível Percentual'!$C$2:$C$745,'Contrato Flexível Prioridade'!F1444,'Contrato Flexível Percentual'!$D$2:$D$745,'Contrato Flexível Prioridade'!G1444)+SUMIFS('Contrato Firme'!N$2:N$745,'Contrato Firme'!$C$2:$C$745,'Contrato Flexível Prioridade'!F1444,'Contrato Flexível Percentual'!$D$2:$D$745,'Contrato Flexível Prioridade'!G1444)+'Tela de entrada'!$O$13+'Tela de entrada'!$S$13</f>
        <v>7.0043472361672849</v>
      </c>
      <c r="M1444" s="1">
        <f t="shared" si="143"/>
        <v>3.9956527638327151</v>
      </c>
      <c r="N1444" s="1">
        <f>IF(D1444=1,'Tela de entrada'!$O$14-'Tela de entrada'!$O$13,'Tela de entrada'!$S$14-'Tela de entrada'!$S$13)</f>
        <v>10</v>
      </c>
      <c r="O1444" s="1">
        <f t="shared" si="144"/>
        <v>0</v>
      </c>
      <c r="P1444" s="1">
        <f t="shared" si="145"/>
        <v>0</v>
      </c>
      <c r="Q1444" s="1">
        <f>IF(D1444=1,'Tela de entrada'!$O$13+P1444,'Tela de entrada'!$S$13+P1444)</f>
        <v>0</v>
      </c>
    </row>
    <row r="1445" spans="1:17" x14ac:dyDescent="0.25">
      <c r="A1445" t="str">
        <f t="shared" si="140"/>
        <v>Contrato 2</v>
      </c>
      <c r="B1445" t="str">
        <f t="shared" si="141"/>
        <v>Contrato 2700</v>
      </c>
      <c r="C1445">
        <v>1</v>
      </c>
      <c r="D1445">
        <v>2</v>
      </c>
      <c r="E1445">
        <f>IF(AND(A1445='Tela de entrada'!$R$12,'Tela de entrada'!$S$15=1),1,IF(AND(A1445='Tela de entrada'!$R$12,'Tela de entrada'!$S$15="",'Tela de entrada'!$O$15=2),1,IF(AND('Tela de entrada'!$R$12='Contrato Flexível Prioridade'!A1445,'Tela de entrada'!$S$15="",'Tela de entrada'!$O$15=""),2,IF(AND(A1445='Tela de entrada'!$N$12,'Tela de entrada'!$O$15=1),1,IF(AND('Tela de entrada'!$N$12='Contrato Flexível Prioridade'!A1445,'Tela de entrada'!$O$15=2),2,IF(AND('Tela de entrada'!$N$12='Contrato Flexível Prioridade'!A1445,'Tela de entrada'!$O$15="",'Tela de entrada'!$S$15&lt;&gt;1),1,IF(AND('Tela de entrada'!$N$12='Contrato Flexível Prioridade'!A1445,'Tela de entrada'!$S$15=""),1,2)))))))</f>
        <v>2</v>
      </c>
      <c r="F1445">
        <v>1</v>
      </c>
      <c r="G1445">
        <v>700</v>
      </c>
      <c r="H1445">
        <v>1</v>
      </c>
      <c r="I1445" s="1">
        <f>INDEX('Tela de entrada'!$C$20:$C$763,MATCH(G1445,'Tela de entrada'!$B$20:$B$763,0),1)</f>
        <v>49</v>
      </c>
      <c r="J1445">
        <v>0</v>
      </c>
      <c r="K1445">
        <f t="shared" si="142"/>
        <v>49</v>
      </c>
      <c r="L1445" s="1">
        <f>SUMIFS('Contrato Flexível Percentual'!$R$2:$R$745,'Contrato Flexível Percentual'!$C$2:$C$745,'Contrato Flexível Prioridade'!F1445,'Contrato Flexível Percentual'!$D$2:$D$745,'Contrato Flexível Prioridade'!G1445)+SUMIFS('Contrato Firme'!N$2:N$745,'Contrato Firme'!$C$2:$C$745,'Contrato Flexível Prioridade'!F1445,'Contrato Flexível Percentual'!$D$2:$D$745,'Contrato Flexível Prioridade'!G1445)+'Tela de entrada'!$O$13+'Tela de entrada'!$S$13</f>
        <v>24.799999999999997</v>
      </c>
      <c r="M1445" s="1">
        <f t="shared" si="143"/>
        <v>24.200000000000003</v>
      </c>
      <c r="N1445" s="1">
        <f>IF(D1445=1,'Tela de entrada'!$O$14-'Tela de entrada'!$O$13,'Tela de entrada'!$S$14-'Tela de entrada'!$S$13)</f>
        <v>10</v>
      </c>
      <c r="O1445" s="1">
        <f t="shared" si="144"/>
        <v>9.2000000000000028</v>
      </c>
      <c r="P1445" s="1">
        <f t="shared" si="145"/>
        <v>9.2000000000000028</v>
      </c>
      <c r="Q1445" s="1">
        <f>IF(D1445=1,'Tela de entrada'!$O$13+P1445,'Tela de entrada'!$S$13+P1445)</f>
        <v>9.2000000000000028</v>
      </c>
    </row>
    <row r="1446" spans="1:17" x14ac:dyDescent="0.25">
      <c r="A1446" t="str">
        <f t="shared" si="140"/>
        <v>Contrato 2</v>
      </c>
      <c r="B1446" t="str">
        <f t="shared" si="141"/>
        <v>Contrato 2701</v>
      </c>
      <c r="C1446">
        <v>1</v>
      </c>
      <c r="D1446">
        <v>2</v>
      </c>
      <c r="E1446">
        <f>IF(AND(A1446='Tela de entrada'!$R$12,'Tela de entrada'!$S$15=1),1,IF(AND(A1446='Tela de entrada'!$R$12,'Tela de entrada'!$S$15="",'Tela de entrada'!$O$15=2),1,IF(AND('Tela de entrada'!$R$12='Contrato Flexível Prioridade'!A1446,'Tela de entrada'!$S$15="",'Tela de entrada'!$O$15=""),2,IF(AND(A1446='Tela de entrada'!$N$12,'Tela de entrada'!$O$15=1),1,IF(AND('Tela de entrada'!$N$12='Contrato Flexível Prioridade'!A1446,'Tela de entrada'!$O$15=2),2,IF(AND('Tela de entrada'!$N$12='Contrato Flexível Prioridade'!A1446,'Tela de entrada'!$O$15="",'Tela de entrada'!$S$15&lt;&gt;1),1,IF(AND('Tela de entrada'!$N$12='Contrato Flexível Prioridade'!A1446,'Tela de entrada'!$S$15=""),1,2)))))))</f>
        <v>2</v>
      </c>
      <c r="F1446">
        <v>1</v>
      </c>
      <c r="G1446">
        <v>701</v>
      </c>
      <c r="H1446">
        <v>1</v>
      </c>
      <c r="I1446" s="1">
        <f>INDEX('Tela de entrada'!$C$20:$C$763,MATCH(G1446,'Tela de entrada'!$B$20:$B$763,0),1)</f>
        <v>28</v>
      </c>
      <c r="J1446">
        <v>0</v>
      </c>
      <c r="K1446">
        <f t="shared" si="142"/>
        <v>28</v>
      </c>
      <c r="L1446" s="1">
        <f>SUMIFS('Contrato Flexível Percentual'!$R$2:$R$745,'Contrato Flexível Percentual'!$C$2:$C$745,'Contrato Flexível Prioridade'!F1446,'Contrato Flexível Percentual'!$D$2:$D$745,'Contrato Flexível Prioridade'!G1446)+SUMIFS('Contrato Firme'!N$2:N$745,'Contrato Firme'!$C$2:$C$745,'Contrato Flexível Prioridade'!F1446,'Contrato Flexível Percentual'!$D$2:$D$745,'Contrato Flexível Prioridade'!G1446)+'Tela de entrada'!$O$13+'Tela de entrada'!$S$13</f>
        <v>16.31535824446194</v>
      </c>
      <c r="M1446" s="1">
        <f t="shared" si="143"/>
        <v>11.68464175553806</v>
      </c>
      <c r="N1446" s="1">
        <f>IF(D1446=1,'Tela de entrada'!$O$14-'Tela de entrada'!$O$13,'Tela de entrada'!$S$14-'Tela de entrada'!$S$13)</f>
        <v>10</v>
      </c>
      <c r="O1446" s="1">
        <f t="shared" si="144"/>
        <v>0</v>
      </c>
      <c r="P1446" s="1">
        <f t="shared" si="145"/>
        <v>0</v>
      </c>
      <c r="Q1446" s="1">
        <f>IF(D1446=1,'Tela de entrada'!$O$13+P1446,'Tela de entrada'!$S$13+P1446)</f>
        <v>0</v>
      </c>
    </row>
    <row r="1447" spans="1:17" x14ac:dyDescent="0.25">
      <c r="A1447" t="str">
        <f t="shared" si="140"/>
        <v>Contrato 2</v>
      </c>
      <c r="B1447" t="str">
        <f t="shared" si="141"/>
        <v>Contrato 2702</v>
      </c>
      <c r="C1447">
        <v>1</v>
      </c>
      <c r="D1447">
        <v>2</v>
      </c>
      <c r="E1447">
        <f>IF(AND(A1447='Tela de entrada'!$R$12,'Tela de entrada'!$S$15=1),1,IF(AND(A1447='Tela de entrada'!$R$12,'Tela de entrada'!$S$15="",'Tela de entrada'!$O$15=2),1,IF(AND('Tela de entrada'!$R$12='Contrato Flexível Prioridade'!A1447,'Tela de entrada'!$S$15="",'Tela de entrada'!$O$15=""),2,IF(AND(A1447='Tela de entrada'!$N$12,'Tela de entrada'!$O$15=1),1,IF(AND('Tela de entrada'!$N$12='Contrato Flexível Prioridade'!A1447,'Tela de entrada'!$O$15=2),2,IF(AND('Tela de entrada'!$N$12='Contrato Flexível Prioridade'!A1447,'Tela de entrada'!$O$15="",'Tela de entrada'!$S$15&lt;&gt;1),1,IF(AND('Tela de entrada'!$N$12='Contrato Flexível Prioridade'!A1447,'Tela de entrada'!$S$15=""),1,2)))))))</f>
        <v>2</v>
      </c>
      <c r="F1447">
        <v>1</v>
      </c>
      <c r="G1447">
        <v>702</v>
      </c>
      <c r="H1447">
        <v>1</v>
      </c>
      <c r="I1447" s="1">
        <f>INDEX('Tela de entrada'!$C$20:$C$763,MATCH(G1447,'Tela de entrada'!$B$20:$B$763,0),1)</f>
        <v>36</v>
      </c>
      <c r="J1447">
        <v>0</v>
      </c>
      <c r="K1447">
        <f t="shared" si="142"/>
        <v>36</v>
      </c>
      <c r="L1447" s="1">
        <f>SUMIFS('Contrato Flexível Percentual'!$R$2:$R$745,'Contrato Flexível Percentual'!$C$2:$C$745,'Contrato Flexível Prioridade'!F1447,'Contrato Flexível Percentual'!$D$2:$D$745,'Contrato Flexível Prioridade'!G1447)+SUMIFS('Contrato Firme'!N$2:N$745,'Contrato Firme'!$C$2:$C$745,'Contrato Flexível Prioridade'!F1447,'Contrato Flexível Percentual'!$D$2:$D$745,'Contrato Flexível Prioridade'!G1447)+'Tela de entrada'!$O$13+'Tela de entrada'!$S$13</f>
        <v>20.697010483659422</v>
      </c>
      <c r="M1447" s="1">
        <f t="shared" si="143"/>
        <v>15.302989516340578</v>
      </c>
      <c r="N1447" s="1">
        <f>IF(D1447=1,'Tela de entrada'!$O$14-'Tela de entrada'!$O$13,'Tela de entrada'!$S$14-'Tela de entrada'!$S$13)</f>
        <v>10</v>
      </c>
      <c r="O1447" s="1">
        <f t="shared" si="144"/>
        <v>0.30298951634057758</v>
      </c>
      <c r="P1447" s="1">
        <f t="shared" si="145"/>
        <v>0.30298951634057758</v>
      </c>
      <c r="Q1447" s="1">
        <f>IF(D1447=1,'Tela de entrada'!$O$13+P1447,'Tela de entrada'!$S$13+P1447)</f>
        <v>0.30298951634057758</v>
      </c>
    </row>
    <row r="1448" spans="1:17" x14ac:dyDescent="0.25">
      <c r="A1448" t="str">
        <f t="shared" si="140"/>
        <v>Contrato 2</v>
      </c>
      <c r="B1448" t="str">
        <f t="shared" si="141"/>
        <v>Contrato 2703</v>
      </c>
      <c r="C1448">
        <v>1</v>
      </c>
      <c r="D1448">
        <v>2</v>
      </c>
      <c r="E1448">
        <f>IF(AND(A1448='Tela de entrada'!$R$12,'Tela de entrada'!$S$15=1),1,IF(AND(A1448='Tela de entrada'!$R$12,'Tela de entrada'!$S$15="",'Tela de entrada'!$O$15=2),1,IF(AND('Tela de entrada'!$R$12='Contrato Flexível Prioridade'!A1448,'Tela de entrada'!$S$15="",'Tela de entrada'!$O$15=""),2,IF(AND(A1448='Tela de entrada'!$N$12,'Tela de entrada'!$O$15=1),1,IF(AND('Tela de entrada'!$N$12='Contrato Flexível Prioridade'!A1448,'Tela de entrada'!$O$15=2),2,IF(AND('Tela de entrada'!$N$12='Contrato Flexível Prioridade'!A1448,'Tela de entrada'!$O$15="",'Tela de entrada'!$S$15&lt;&gt;1),1,IF(AND('Tela de entrada'!$N$12='Contrato Flexível Prioridade'!A1448,'Tela de entrada'!$S$15=""),1,2)))))))</f>
        <v>2</v>
      </c>
      <c r="F1448">
        <v>1</v>
      </c>
      <c r="G1448">
        <v>703</v>
      </c>
      <c r="H1448">
        <v>1</v>
      </c>
      <c r="I1448" s="1">
        <f>INDEX('Tela de entrada'!$C$20:$C$763,MATCH(G1448,'Tela de entrada'!$B$20:$B$763,0),1)</f>
        <v>8</v>
      </c>
      <c r="J1448">
        <v>0</v>
      </c>
      <c r="K1448">
        <f t="shared" si="142"/>
        <v>8</v>
      </c>
      <c r="L1448" s="1">
        <f>SUMIFS('Contrato Flexível Percentual'!$R$2:$R$745,'Contrato Flexível Percentual'!$C$2:$C$745,'Contrato Flexível Prioridade'!F1448,'Contrato Flexível Percentual'!$D$2:$D$745,'Contrato Flexível Prioridade'!G1448)+SUMIFS('Contrato Firme'!N$2:N$745,'Contrato Firme'!$C$2:$C$745,'Contrato Flexível Prioridade'!F1448,'Contrato Flexível Percentual'!$D$2:$D$745,'Contrato Flexível Prioridade'!G1448)+'Tela de entrada'!$O$13+'Tela de entrada'!$S$13</f>
        <v>5.3836603258165949</v>
      </c>
      <c r="M1448" s="1">
        <f t="shared" si="143"/>
        <v>2.6163396741834051</v>
      </c>
      <c r="N1448" s="1">
        <f>IF(D1448=1,'Tela de entrada'!$O$14-'Tela de entrada'!$O$13,'Tela de entrada'!$S$14-'Tela de entrada'!$S$13)</f>
        <v>10</v>
      </c>
      <c r="O1448" s="1">
        <f t="shared" si="144"/>
        <v>0</v>
      </c>
      <c r="P1448" s="1">
        <f t="shared" si="145"/>
        <v>0</v>
      </c>
      <c r="Q1448" s="1">
        <f>IF(D1448=1,'Tela de entrada'!$O$13+P1448,'Tela de entrada'!$S$13+P1448)</f>
        <v>0</v>
      </c>
    </row>
    <row r="1449" spans="1:17" x14ac:dyDescent="0.25">
      <c r="A1449" t="str">
        <f t="shared" si="140"/>
        <v>Contrato 2</v>
      </c>
      <c r="B1449" t="str">
        <f t="shared" si="141"/>
        <v>Contrato 2704</v>
      </c>
      <c r="C1449">
        <v>1</v>
      </c>
      <c r="D1449">
        <v>2</v>
      </c>
      <c r="E1449">
        <f>IF(AND(A1449='Tela de entrada'!$R$12,'Tela de entrada'!$S$15=1),1,IF(AND(A1449='Tela de entrada'!$R$12,'Tela de entrada'!$S$15="",'Tela de entrada'!$O$15=2),1,IF(AND('Tela de entrada'!$R$12='Contrato Flexível Prioridade'!A1449,'Tela de entrada'!$S$15="",'Tela de entrada'!$O$15=""),2,IF(AND(A1449='Tela de entrada'!$N$12,'Tela de entrada'!$O$15=1),1,IF(AND('Tela de entrada'!$N$12='Contrato Flexível Prioridade'!A1449,'Tela de entrada'!$O$15=2),2,IF(AND('Tela de entrada'!$N$12='Contrato Flexível Prioridade'!A1449,'Tela de entrada'!$O$15="",'Tela de entrada'!$S$15&lt;&gt;1),1,IF(AND('Tela de entrada'!$N$12='Contrato Flexível Prioridade'!A1449,'Tela de entrada'!$S$15=""),1,2)))))))</f>
        <v>2</v>
      </c>
      <c r="F1449">
        <v>1</v>
      </c>
      <c r="G1449">
        <v>704</v>
      </c>
      <c r="H1449">
        <v>1</v>
      </c>
      <c r="I1449" s="1">
        <f>INDEX('Tela de entrada'!$C$20:$C$763,MATCH(G1449,'Tela de entrada'!$B$20:$B$763,0),1)</f>
        <v>28</v>
      </c>
      <c r="J1449">
        <v>0</v>
      </c>
      <c r="K1449">
        <f t="shared" si="142"/>
        <v>28</v>
      </c>
      <c r="L1449" s="1">
        <f>SUMIFS('Contrato Flexível Percentual'!$R$2:$R$745,'Contrato Flexível Percentual'!$C$2:$C$745,'Contrato Flexível Prioridade'!F1449,'Contrato Flexível Percentual'!$D$2:$D$745,'Contrato Flexível Prioridade'!G1449)+SUMIFS('Contrato Firme'!N$2:N$745,'Contrato Firme'!$C$2:$C$745,'Contrato Flexível Prioridade'!F1449,'Contrato Flexível Percentual'!$D$2:$D$745,'Contrato Flexível Prioridade'!G1449)+'Tela de entrada'!$O$13+'Tela de entrada'!$S$13</f>
        <v>16.31535824446194</v>
      </c>
      <c r="M1449" s="1">
        <f t="shared" si="143"/>
        <v>11.68464175553806</v>
      </c>
      <c r="N1449" s="1">
        <f>IF(D1449=1,'Tela de entrada'!$O$14-'Tela de entrada'!$O$13,'Tela de entrada'!$S$14-'Tela de entrada'!$S$13)</f>
        <v>10</v>
      </c>
      <c r="O1449" s="1">
        <f t="shared" si="144"/>
        <v>0</v>
      </c>
      <c r="P1449" s="1">
        <f t="shared" si="145"/>
        <v>0</v>
      </c>
      <c r="Q1449" s="1">
        <f>IF(D1449=1,'Tela de entrada'!$O$13+P1449,'Tela de entrada'!$S$13+P1449)</f>
        <v>0</v>
      </c>
    </row>
    <row r="1450" spans="1:17" x14ac:dyDescent="0.25">
      <c r="A1450" t="str">
        <f t="shared" si="140"/>
        <v>Contrato 2</v>
      </c>
      <c r="B1450" t="str">
        <f t="shared" si="141"/>
        <v>Contrato 2705</v>
      </c>
      <c r="C1450">
        <v>1</v>
      </c>
      <c r="D1450">
        <v>2</v>
      </c>
      <c r="E1450">
        <f>IF(AND(A1450='Tela de entrada'!$R$12,'Tela de entrada'!$S$15=1),1,IF(AND(A1450='Tela de entrada'!$R$12,'Tela de entrada'!$S$15="",'Tela de entrada'!$O$15=2),1,IF(AND('Tela de entrada'!$R$12='Contrato Flexível Prioridade'!A1450,'Tela de entrada'!$S$15="",'Tela de entrada'!$O$15=""),2,IF(AND(A1450='Tela de entrada'!$N$12,'Tela de entrada'!$O$15=1),1,IF(AND('Tela de entrada'!$N$12='Contrato Flexível Prioridade'!A1450,'Tela de entrada'!$O$15=2),2,IF(AND('Tela de entrada'!$N$12='Contrato Flexível Prioridade'!A1450,'Tela de entrada'!$O$15="",'Tela de entrada'!$S$15&lt;&gt;1),1,IF(AND('Tela de entrada'!$N$12='Contrato Flexível Prioridade'!A1450,'Tela de entrada'!$S$15=""),1,2)))))))</f>
        <v>2</v>
      </c>
      <c r="F1450">
        <v>1</v>
      </c>
      <c r="G1450">
        <v>705</v>
      </c>
      <c r="H1450">
        <v>1</v>
      </c>
      <c r="I1450" s="1">
        <f>INDEX('Tela de entrada'!$C$20:$C$763,MATCH(G1450,'Tela de entrada'!$B$20:$B$763,0),1)</f>
        <v>19</v>
      </c>
      <c r="J1450">
        <v>0</v>
      </c>
      <c r="K1450">
        <f t="shared" si="142"/>
        <v>19</v>
      </c>
      <c r="L1450" s="1">
        <f>SUMIFS('Contrato Flexível Percentual'!$R$2:$R$745,'Contrato Flexível Percentual'!$C$2:$C$745,'Contrato Flexível Prioridade'!F1450,'Contrato Flexível Percentual'!$D$2:$D$745,'Contrato Flexível Prioridade'!G1450)+SUMIFS('Contrato Firme'!N$2:N$745,'Contrato Firme'!$C$2:$C$745,'Contrato Flexível Prioridade'!F1450,'Contrato Flexível Percentual'!$D$2:$D$745,'Contrato Flexível Prioridade'!G1450)+'Tela de entrada'!$O$13+'Tela de entrada'!$S$13</f>
        <v>11.38599947536477</v>
      </c>
      <c r="M1450" s="1">
        <f t="shared" si="143"/>
        <v>7.6140005246352302</v>
      </c>
      <c r="N1450" s="1">
        <f>IF(D1450=1,'Tela de entrada'!$O$14-'Tela de entrada'!$O$13,'Tela de entrada'!$S$14-'Tela de entrada'!$S$13)</f>
        <v>10</v>
      </c>
      <c r="O1450" s="1">
        <f t="shared" si="144"/>
        <v>0</v>
      </c>
      <c r="P1450" s="1">
        <f t="shared" si="145"/>
        <v>0</v>
      </c>
      <c r="Q1450" s="1">
        <f>IF(D1450=1,'Tela de entrada'!$O$13+P1450,'Tela de entrada'!$S$13+P1450)</f>
        <v>0</v>
      </c>
    </row>
    <row r="1451" spans="1:17" x14ac:dyDescent="0.25">
      <c r="A1451" t="str">
        <f t="shared" si="140"/>
        <v>Contrato 2</v>
      </c>
      <c r="B1451" t="str">
        <f t="shared" si="141"/>
        <v>Contrato 2706</v>
      </c>
      <c r="C1451">
        <v>1</v>
      </c>
      <c r="D1451">
        <v>2</v>
      </c>
      <c r="E1451">
        <f>IF(AND(A1451='Tela de entrada'!$R$12,'Tela de entrada'!$S$15=1),1,IF(AND(A1451='Tela de entrada'!$R$12,'Tela de entrada'!$S$15="",'Tela de entrada'!$O$15=2),1,IF(AND('Tela de entrada'!$R$12='Contrato Flexível Prioridade'!A1451,'Tela de entrada'!$S$15="",'Tela de entrada'!$O$15=""),2,IF(AND(A1451='Tela de entrada'!$N$12,'Tela de entrada'!$O$15=1),1,IF(AND('Tela de entrada'!$N$12='Contrato Flexível Prioridade'!A1451,'Tela de entrada'!$O$15=2),2,IF(AND('Tela de entrada'!$N$12='Contrato Flexível Prioridade'!A1451,'Tela de entrada'!$O$15="",'Tela de entrada'!$S$15&lt;&gt;1),1,IF(AND('Tela de entrada'!$N$12='Contrato Flexível Prioridade'!A1451,'Tela de entrada'!$S$15=""),1,2)))))))</f>
        <v>2</v>
      </c>
      <c r="F1451">
        <v>1</v>
      </c>
      <c r="G1451">
        <v>706</v>
      </c>
      <c r="H1451">
        <v>1</v>
      </c>
      <c r="I1451" s="1">
        <f>INDEX('Tela de entrada'!$C$20:$C$763,MATCH(G1451,'Tela de entrada'!$B$20:$B$763,0),1)</f>
        <v>43</v>
      </c>
      <c r="J1451">
        <v>0</v>
      </c>
      <c r="K1451">
        <f t="shared" si="142"/>
        <v>43</v>
      </c>
      <c r="L1451" s="1">
        <f>SUMIFS('Contrato Flexível Percentual'!$R$2:$R$745,'Contrato Flexível Percentual'!$C$2:$C$745,'Contrato Flexível Prioridade'!F1451,'Contrato Flexível Percentual'!$D$2:$D$745,'Contrato Flexível Prioridade'!G1451)+SUMIFS('Contrato Firme'!N$2:N$745,'Contrato Firme'!$C$2:$C$745,'Contrato Flexível Prioridade'!F1451,'Contrato Flexível Percentual'!$D$2:$D$745,'Contrato Flexível Prioridade'!G1451)+'Tela de entrada'!$O$13+'Tela de entrada'!$S$13</f>
        <v>23.6</v>
      </c>
      <c r="M1451" s="1">
        <f t="shared" si="143"/>
        <v>19.399999999999999</v>
      </c>
      <c r="N1451" s="1">
        <f>IF(D1451=1,'Tela de entrada'!$O$14-'Tela de entrada'!$O$13,'Tela de entrada'!$S$14-'Tela de entrada'!$S$13)</f>
        <v>10</v>
      </c>
      <c r="O1451" s="1">
        <f t="shared" si="144"/>
        <v>4.3999999999999986</v>
      </c>
      <c r="P1451" s="1">
        <f t="shared" si="145"/>
        <v>4.3999999999999986</v>
      </c>
      <c r="Q1451" s="1">
        <f>IF(D1451=1,'Tela de entrada'!$O$13+P1451,'Tela de entrada'!$S$13+P1451)</f>
        <v>4.3999999999999986</v>
      </c>
    </row>
    <row r="1452" spans="1:17" x14ac:dyDescent="0.25">
      <c r="A1452" t="str">
        <f t="shared" si="140"/>
        <v>Contrato 2</v>
      </c>
      <c r="B1452" t="str">
        <f t="shared" si="141"/>
        <v>Contrato 2707</v>
      </c>
      <c r="C1452">
        <v>1</v>
      </c>
      <c r="D1452">
        <v>2</v>
      </c>
      <c r="E1452">
        <f>IF(AND(A1452='Tela de entrada'!$R$12,'Tela de entrada'!$S$15=1),1,IF(AND(A1452='Tela de entrada'!$R$12,'Tela de entrada'!$S$15="",'Tela de entrada'!$O$15=2),1,IF(AND('Tela de entrada'!$R$12='Contrato Flexível Prioridade'!A1452,'Tela de entrada'!$S$15="",'Tela de entrada'!$O$15=""),2,IF(AND(A1452='Tela de entrada'!$N$12,'Tela de entrada'!$O$15=1),1,IF(AND('Tela de entrada'!$N$12='Contrato Flexível Prioridade'!A1452,'Tela de entrada'!$O$15=2),2,IF(AND('Tela de entrada'!$N$12='Contrato Flexível Prioridade'!A1452,'Tela de entrada'!$O$15="",'Tela de entrada'!$S$15&lt;&gt;1),1,IF(AND('Tela de entrada'!$N$12='Contrato Flexível Prioridade'!A1452,'Tela de entrada'!$S$15=""),1,2)))))))</f>
        <v>2</v>
      </c>
      <c r="F1452">
        <v>1</v>
      </c>
      <c r="G1452">
        <v>707</v>
      </c>
      <c r="H1452">
        <v>1</v>
      </c>
      <c r="I1452" s="1">
        <f>INDEX('Tela de entrada'!$C$20:$C$763,MATCH(G1452,'Tela de entrada'!$B$20:$B$763,0),1)</f>
        <v>12</v>
      </c>
      <c r="J1452">
        <v>0</v>
      </c>
      <c r="K1452">
        <f t="shared" si="142"/>
        <v>12</v>
      </c>
      <c r="L1452" s="1">
        <f>SUMIFS('Contrato Flexível Percentual'!$R$2:$R$745,'Contrato Flexível Percentual'!$C$2:$C$745,'Contrato Flexível Prioridade'!F1452,'Contrato Flexível Percentual'!$D$2:$D$745,'Contrato Flexível Prioridade'!G1452)+SUMIFS('Contrato Firme'!N$2:N$745,'Contrato Firme'!$C$2:$C$745,'Contrato Flexível Prioridade'!F1452,'Contrato Flexível Percentual'!$D$2:$D$745,'Contrato Flexível Prioridade'!G1452)+'Tela de entrada'!$O$13+'Tela de entrada'!$S$13</f>
        <v>7.5520537660669707</v>
      </c>
      <c r="M1452" s="1">
        <f t="shared" si="143"/>
        <v>4.4479462339330293</v>
      </c>
      <c r="N1452" s="1">
        <f>IF(D1452=1,'Tela de entrada'!$O$14-'Tela de entrada'!$O$13,'Tela de entrada'!$S$14-'Tela de entrada'!$S$13)</f>
        <v>10</v>
      </c>
      <c r="O1452" s="1">
        <f t="shared" si="144"/>
        <v>0</v>
      </c>
      <c r="P1452" s="1">
        <f t="shared" si="145"/>
        <v>0</v>
      </c>
      <c r="Q1452" s="1">
        <f>IF(D1452=1,'Tela de entrada'!$O$13+P1452,'Tela de entrada'!$S$13+P1452)</f>
        <v>0</v>
      </c>
    </row>
    <row r="1453" spans="1:17" x14ac:dyDescent="0.25">
      <c r="A1453" t="str">
        <f t="shared" si="140"/>
        <v>Contrato 2</v>
      </c>
      <c r="B1453" t="str">
        <f t="shared" si="141"/>
        <v>Contrato 2708</v>
      </c>
      <c r="C1453">
        <v>1</v>
      </c>
      <c r="D1453">
        <v>2</v>
      </c>
      <c r="E1453">
        <f>IF(AND(A1453='Tela de entrada'!$R$12,'Tela de entrada'!$S$15=1),1,IF(AND(A1453='Tela de entrada'!$R$12,'Tela de entrada'!$S$15="",'Tela de entrada'!$O$15=2),1,IF(AND('Tela de entrada'!$R$12='Contrato Flexível Prioridade'!A1453,'Tela de entrada'!$S$15="",'Tela de entrada'!$O$15=""),2,IF(AND(A1453='Tela de entrada'!$N$12,'Tela de entrada'!$O$15=1),1,IF(AND('Tela de entrada'!$N$12='Contrato Flexível Prioridade'!A1453,'Tela de entrada'!$O$15=2),2,IF(AND('Tela de entrada'!$N$12='Contrato Flexível Prioridade'!A1453,'Tela de entrada'!$O$15="",'Tela de entrada'!$S$15&lt;&gt;1),1,IF(AND('Tela de entrada'!$N$12='Contrato Flexível Prioridade'!A1453,'Tela de entrada'!$S$15=""),1,2)))))))</f>
        <v>2</v>
      </c>
      <c r="F1453">
        <v>1</v>
      </c>
      <c r="G1453">
        <v>708</v>
      </c>
      <c r="H1453">
        <v>1</v>
      </c>
      <c r="I1453" s="1">
        <f>INDEX('Tela de entrada'!$C$20:$C$763,MATCH(G1453,'Tela de entrada'!$B$20:$B$763,0),1)</f>
        <v>36</v>
      </c>
      <c r="J1453">
        <v>0</v>
      </c>
      <c r="K1453">
        <f t="shared" si="142"/>
        <v>36</v>
      </c>
      <c r="L1453" s="1">
        <f>SUMIFS('Contrato Flexível Percentual'!$R$2:$R$745,'Contrato Flexível Percentual'!$C$2:$C$745,'Contrato Flexível Prioridade'!F1453,'Contrato Flexível Percentual'!$D$2:$D$745,'Contrato Flexível Prioridade'!G1453)+SUMIFS('Contrato Firme'!N$2:N$745,'Contrato Firme'!$C$2:$C$745,'Contrato Flexível Prioridade'!F1453,'Contrato Flexível Percentual'!$D$2:$D$745,'Contrato Flexível Prioridade'!G1453)+'Tela de entrada'!$O$13+'Tela de entrada'!$S$13</f>
        <v>20.697010483659422</v>
      </c>
      <c r="M1453" s="1">
        <f t="shared" si="143"/>
        <v>15.302989516340578</v>
      </c>
      <c r="N1453" s="1">
        <f>IF(D1453=1,'Tela de entrada'!$O$14-'Tela de entrada'!$O$13,'Tela de entrada'!$S$14-'Tela de entrada'!$S$13)</f>
        <v>10</v>
      </c>
      <c r="O1453" s="1">
        <f t="shared" si="144"/>
        <v>0.30298951634057758</v>
      </c>
      <c r="P1453" s="1">
        <f t="shared" si="145"/>
        <v>0.30298951634057758</v>
      </c>
      <c r="Q1453" s="1">
        <f>IF(D1453=1,'Tela de entrada'!$O$13+P1453,'Tela de entrada'!$S$13+P1453)</f>
        <v>0.30298951634057758</v>
      </c>
    </row>
    <row r="1454" spans="1:17" x14ac:dyDescent="0.25">
      <c r="A1454" t="str">
        <f t="shared" si="140"/>
        <v>Contrato 2</v>
      </c>
      <c r="B1454" t="str">
        <f t="shared" si="141"/>
        <v>Contrato 2709</v>
      </c>
      <c r="C1454">
        <v>1</v>
      </c>
      <c r="D1454">
        <v>2</v>
      </c>
      <c r="E1454">
        <f>IF(AND(A1454='Tela de entrada'!$R$12,'Tela de entrada'!$S$15=1),1,IF(AND(A1454='Tela de entrada'!$R$12,'Tela de entrada'!$S$15="",'Tela de entrada'!$O$15=2),1,IF(AND('Tela de entrada'!$R$12='Contrato Flexível Prioridade'!A1454,'Tela de entrada'!$S$15="",'Tela de entrada'!$O$15=""),2,IF(AND(A1454='Tela de entrada'!$N$12,'Tela de entrada'!$O$15=1),1,IF(AND('Tela de entrada'!$N$12='Contrato Flexível Prioridade'!A1454,'Tela de entrada'!$O$15=2),2,IF(AND('Tela de entrada'!$N$12='Contrato Flexível Prioridade'!A1454,'Tela de entrada'!$O$15="",'Tela de entrada'!$S$15&lt;&gt;1),1,IF(AND('Tela de entrada'!$N$12='Contrato Flexível Prioridade'!A1454,'Tela de entrada'!$S$15=""),1,2)))))))</f>
        <v>2</v>
      </c>
      <c r="F1454">
        <v>1</v>
      </c>
      <c r="G1454">
        <v>709</v>
      </c>
      <c r="H1454">
        <v>1</v>
      </c>
      <c r="I1454" s="1">
        <f>INDEX('Tela de entrada'!$C$20:$C$763,MATCH(G1454,'Tela de entrada'!$B$20:$B$763,0),1)</f>
        <v>39</v>
      </c>
      <c r="J1454">
        <v>0</v>
      </c>
      <c r="K1454">
        <f t="shared" si="142"/>
        <v>39</v>
      </c>
      <c r="L1454" s="1">
        <f>SUMIFS('Contrato Flexível Percentual'!$R$2:$R$745,'Contrato Flexível Percentual'!$C$2:$C$745,'Contrato Flexível Prioridade'!F1454,'Contrato Flexível Percentual'!$D$2:$D$745,'Contrato Flexível Prioridade'!G1454)+SUMIFS('Contrato Firme'!N$2:N$745,'Contrato Firme'!$C$2:$C$745,'Contrato Flexível Prioridade'!F1454,'Contrato Flexível Percentual'!$D$2:$D$745,'Contrato Flexível Prioridade'!G1454)+'Tela de entrada'!$O$13+'Tela de entrada'!$S$13</f>
        <v>22.34013007335848</v>
      </c>
      <c r="M1454" s="1">
        <f t="shared" si="143"/>
        <v>16.65986992664152</v>
      </c>
      <c r="N1454" s="1">
        <f>IF(D1454=1,'Tela de entrada'!$O$14-'Tela de entrada'!$O$13,'Tela de entrada'!$S$14-'Tela de entrada'!$S$13)</f>
        <v>10</v>
      </c>
      <c r="O1454" s="1">
        <f t="shared" si="144"/>
        <v>1.6598699266415196</v>
      </c>
      <c r="P1454" s="1">
        <f t="shared" si="145"/>
        <v>1.6598699266415196</v>
      </c>
      <c r="Q1454" s="1">
        <f>IF(D1454=1,'Tela de entrada'!$O$13+P1454,'Tela de entrada'!$S$13+P1454)</f>
        <v>1.6598699266415196</v>
      </c>
    </row>
    <row r="1455" spans="1:17" x14ac:dyDescent="0.25">
      <c r="A1455" t="str">
        <f t="shared" si="140"/>
        <v>Contrato 2</v>
      </c>
      <c r="B1455" t="str">
        <f t="shared" si="141"/>
        <v>Contrato 2710</v>
      </c>
      <c r="C1455">
        <v>1</v>
      </c>
      <c r="D1455">
        <v>2</v>
      </c>
      <c r="E1455">
        <f>IF(AND(A1455='Tela de entrada'!$R$12,'Tela de entrada'!$S$15=1),1,IF(AND(A1455='Tela de entrada'!$R$12,'Tela de entrada'!$S$15="",'Tela de entrada'!$O$15=2),1,IF(AND('Tela de entrada'!$R$12='Contrato Flexível Prioridade'!A1455,'Tela de entrada'!$S$15="",'Tela de entrada'!$O$15=""),2,IF(AND(A1455='Tela de entrada'!$N$12,'Tela de entrada'!$O$15=1),1,IF(AND('Tela de entrada'!$N$12='Contrato Flexível Prioridade'!A1455,'Tela de entrada'!$O$15=2),2,IF(AND('Tela de entrada'!$N$12='Contrato Flexível Prioridade'!A1455,'Tela de entrada'!$O$15="",'Tela de entrada'!$S$15&lt;&gt;1),1,IF(AND('Tela de entrada'!$N$12='Contrato Flexível Prioridade'!A1455,'Tela de entrada'!$S$15=""),1,2)))))))</f>
        <v>2</v>
      </c>
      <c r="F1455">
        <v>1</v>
      </c>
      <c r="G1455">
        <v>710</v>
      </c>
      <c r="H1455">
        <v>1</v>
      </c>
      <c r="I1455" s="1">
        <f>INDEX('Tela de entrada'!$C$20:$C$763,MATCH(G1455,'Tela de entrada'!$B$20:$B$763,0),1)</f>
        <v>27</v>
      </c>
      <c r="J1455">
        <v>0</v>
      </c>
      <c r="K1455">
        <f t="shared" si="142"/>
        <v>27</v>
      </c>
      <c r="L1455" s="1">
        <f>SUMIFS('Contrato Flexível Percentual'!$R$2:$R$745,'Contrato Flexível Percentual'!$C$2:$C$745,'Contrato Flexível Prioridade'!F1455,'Contrato Flexível Percentual'!$D$2:$D$745,'Contrato Flexível Prioridade'!G1455)+SUMIFS('Contrato Firme'!N$2:N$745,'Contrato Firme'!$C$2:$C$745,'Contrato Flexível Prioridade'!F1455,'Contrato Flexível Percentual'!$D$2:$D$745,'Contrato Flexível Prioridade'!G1455)+'Tela de entrada'!$O$13+'Tela de entrada'!$S$13</f>
        <v>15.767651714562254</v>
      </c>
      <c r="M1455" s="1">
        <f t="shared" si="143"/>
        <v>11.232348285437746</v>
      </c>
      <c r="N1455" s="1">
        <f>IF(D1455=1,'Tela de entrada'!$O$14-'Tela de entrada'!$O$13,'Tela de entrada'!$S$14-'Tela de entrada'!$S$13)</f>
        <v>10</v>
      </c>
      <c r="O1455" s="1">
        <f t="shared" si="144"/>
        <v>0</v>
      </c>
      <c r="P1455" s="1">
        <f t="shared" si="145"/>
        <v>0</v>
      </c>
      <c r="Q1455" s="1">
        <f>IF(D1455=1,'Tela de entrada'!$O$13+P1455,'Tela de entrada'!$S$13+P1455)</f>
        <v>0</v>
      </c>
    </row>
    <row r="1456" spans="1:17" x14ac:dyDescent="0.25">
      <c r="A1456" t="str">
        <f t="shared" si="140"/>
        <v>Contrato 2</v>
      </c>
      <c r="B1456" t="str">
        <f t="shared" si="141"/>
        <v>Contrato 2711</v>
      </c>
      <c r="C1456">
        <v>1</v>
      </c>
      <c r="D1456">
        <v>2</v>
      </c>
      <c r="E1456">
        <f>IF(AND(A1456='Tela de entrada'!$R$12,'Tela de entrada'!$S$15=1),1,IF(AND(A1456='Tela de entrada'!$R$12,'Tela de entrada'!$S$15="",'Tela de entrada'!$O$15=2),1,IF(AND('Tela de entrada'!$R$12='Contrato Flexível Prioridade'!A1456,'Tela de entrada'!$S$15="",'Tela de entrada'!$O$15=""),2,IF(AND(A1456='Tela de entrada'!$N$12,'Tela de entrada'!$O$15=1),1,IF(AND('Tela de entrada'!$N$12='Contrato Flexível Prioridade'!A1456,'Tela de entrada'!$O$15=2),2,IF(AND('Tela de entrada'!$N$12='Contrato Flexível Prioridade'!A1456,'Tela de entrada'!$O$15="",'Tela de entrada'!$S$15&lt;&gt;1),1,IF(AND('Tela de entrada'!$N$12='Contrato Flexível Prioridade'!A1456,'Tela de entrada'!$S$15=""),1,2)))))))</f>
        <v>2</v>
      </c>
      <c r="F1456">
        <v>1</v>
      </c>
      <c r="G1456">
        <v>711</v>
      </c>
      <c r="H1456">
        <v>1</v>
      </c>
      <c r="I1456" s="1">
        <f>INDEX('Tela de entrada'!$C$20:$C$763,MATCH(G1456,'Tela de entrada'!$B$20:$B$763,0),1)</f>
        <v>13</v>
      </c>
      <c r="J1456">
        <v>0</v>
      </c>
      <c r="K1456">
        <f t="shared" si="142"/>
        <v>13</v>
      </c>
      <c r="L1456" s="1">
        <f>SUMIFS('Contrato Flexível Percentual'!$R$2:$R$745,'Contrato Flexível Percentual'!$C$2:$C$745,'Contrato Flexível Prioridade'!F1456,'Contrato Flexível Percentual'!$D$2:$D$745,'Contrato Flexível Prioridade'!G1456)+SUMIFS('Contrato Firme'!N$2:N$745,'Contrato Firme'!$C$2:$C$745,'Contrato Flexível Prioridade'!F1456,'Contrato Flexível Percentual'!$D$2:$D$745,'Contrato Flexível Prioridade'!G1456)+'Tela de entrada'!$O$13+'Tela de entrada'!$S$13</f>
        <v>8.0997602959666555</v>
      </c>
      <c r="M1456" s="1">
        <f t="shared" si="143"/>
        <v>4.9002397040333445</v>
      </c>
      <c r="N1456" s="1">
        <f>IF(D1456=1,'Tela de entrada'!$O$14-'Tela de entrada'!$O$13,'Tela de entrada'!$S$14-'Tela de entrada'!$S$13)</f>
        <v>10</v>
      </c>
      <c r="O1456" s="1">
        <f t="shared" si="144"/>
        <v>0</v>
      </c>
      <c r="P1456" s="1">
        <f t="shared" si="145"/>
        <v>0</v>
      </c>
      <c r="Q1456" s="1">
        <f>IF(D1456=1,'Tela de entrada'!$O$13+P1456,'Tela de entrada'!$S$13+P1456)</f>
        <v>0</v>
      </c>
    </row>
    <row r="1457" spans="1:17" x14ac:dyDescent="0.25">
      <c r="A1457" t="str">
        <f t="shared" si="140"/>
        <v>Contrato 2</v>
      </c>
      <c r="B1457" t="str">
        <f t="shared" si="141"/>
        <v>Contrato 2712</v>
      </c>
      <c r="C1457">
        <v>1</v>
      </c>
      <c r="D1457">
        <v>2</v>
      </c>
      <c r="E1457">
        <f>IF(AND(A1457='Tela de entrada'!$R$12,'Tela de entrada'!$S$15=1),1,IF(AND(A1457='Tela de entrada'!$R$12,'Tela de entrada'!$S$15="",'Tela de entrada'!$O$15=2),1,IF(AND('Tela de entrada'!$R$12='Contrato Flexível Prioridade'!A1457,'Tela de entrada'!$S$15="",'Tela de entrada'!$O$15=""),2,IF(AND(A1457='Tela de entrada'!$N$12,'Tela de entrada'!$O$15=1),1,IF(AND('Tela de entrada'!$N$12='Contrato Flexível Prioridade'!A1457,'Tela de entrada'!$O$15=2),2,IF(AND('Tela de entrada'!$N$12='Contrato Flexível Prioridade'!A1457,'Tela de entrada'!$O$15="",'Tela de entrada'!$S$15&lt;&gt;1),1,IF(AND('Tela de entrada'!$N$12='Contrato Flexível Prioridade'!A1457,'Tela de entrada'!$S$15=""),1,2)))))))</f>
        <v>2</v>
      </c>
      <c r="F1457">
        <v>1</v>
      </c>
      <c r="G1457">
        <v>712</v>
      </c>
      <c r="H1457">
        <v>1</v>
      </c>
      <c r="I1457" s="1">
        <f>INDEX('Tela de entrada'!$C$20:$C$763,MATCH(G1457,'Tela de entrada'!$B$20:$B$763,0),1)</f>
        <v>12</v>
      </c>
      <c r="J1457">
        <v>0</v>
      </c>
      <c r="K1457">
        <f t="shared" si="142"/>
        <v>12</v>
      </c>
      <c r="L1457" s="1">
        <f>SUMIFS('Contrato Flexível Percentual'!$R$2:$R$745,'Contrato Flexível Percentual'!$C$2:$C$745,'Contrato Flexível Prioridade'!F1457,'Contrato Flexível Percentual'!$D$2:$D$745,'Contrato Flexível Prioridade'!G1457)+SUMIFS('Contrato Firme'!N$2:N$745,'Contrato Firme'!$C$2:$C$745,'Contrato Flexível Prioridade'!F1457,'Contrato Flexível Percentual'!$D$2:$D$745,'Contrato Flexível Prioridade'!G1457)+'Tela de entrada'!$O$13+'Tela de entrada'!$S$13</f>
        <v>7.5520537660669707</v>
      </c>
      <c r="M1457" s="1">
        <f t="shared" si="143"/>
        <v>4.4479462339330293</v>
      </c>
      <c r="N1457" s="1">
        <f>IF(D1457=1,'Tela de entrada'!$O$14-'Tela de entrada'!$O$13,'Tela de entrada'!$S$14-'Tela de entrada'!$S$13)</f>
        <v>10</v>
      </c>
      <c r="O1457" s="1">
        <f t="shared" si="144"/>
        <v>0</v>
      </c>
      <c r="P1457" s="1">
        <f t="shared" si="145"/>
        <v>0</v>
      </c>
      <c r="Q1457" s="1">
        <f>IF(D1457=1,'Tela de entrada'!$O$13+P1457,'Tela de entrada'!$S$13+P1457)</f>
        <v>0</v>
      </c>
    </row>
    <row r="1458" spans="1:17" x14ac:dyDescent="0.25">
      <c r="A1458" t="str">
        <f t="shared" si="140"/>
        <v>Contrato 2</v>
      </c>
      <c r="B1458" t="str">
        <f t="shared" si="141"/>
        <v>Contrato 2713</v>
      </c>
      <c r="C1458">
        <v>1</v>
      </c>
      <c r="D1458">
        <v>2</v>
      </c>
      <c r="E1458">
        <f>IF(AND(A1458='Tela de entrada'!$R$12,'Tela de entrada'!$S$15=1),1,IF(AND(A1458='Tela de entrada'!$R$12,'Tela de entrada'!$S$15="",'Tela de entrada'!$O$15=2),1,IF(AND('Tela de entrada'!$R$12='Contrato Flexível Prioridade'!A1458,'Tela de entrada'!$S$15="",'Tela de entrada'!$O$15=""),2,IF(AND(A1458='Tela de entrada'!$N$12,'Tela de entrada'!$O$15=1),1,IF(AND('Tela de entrada'!$N$12='Contrato Flexível Prioridade'!A1458,'Tela de entrada'!$O$15=2),2,IF(AND('Tela de entrada'!$N$12='Contrato Flexível Prioridade'!A1458,'Tela de entrada'!$O$15="",'Tela de entrada'!$S$15&lt;&gt;1),1,IF(AND('Tela de entrada'!$N$12='Contrato Flexível Prioridade'!A1458,'Tela de entrada'!$S$15=""),1,2)))))))</f>
        <v>2</v>
      </c>
      <c r="F1458">
        <v>1</v>
      </c>
      <c r="G1458">
        <v>713</v>
      </c>
      <c r="H1458">
        <v>1</v>
      </c>
      <c r="I1458" s="1">
        <f>INDEX('Tela de entrada'!$C$20:$C$763,MATCH(G1458,'Tela de entrada'!$B$20:$B$763,0),1)</f>
        <v>23</v>
      </c>
      <c r="J1458">
        <v>0</v>
      </c>
      <c r="K1458">
        <f t="shared" si="142"/>
        <v>23</v>
      </c>
      <c r="L1458" s="1">
        <f>SUMIFS('Contrato Flexível Percentual'!$R$2:$R$745,'Contrato Flexível Percentual'!$C$2:$C$745,'Contrato Flexível Prioridade'!F1458,'Contrato Flexível Percentual'!$D$2:$D$745,'Contrato Flexível Prioridade'!G1458)+SUMIFS('Contrato Firme'!N$2:N$745,'Contrato Firme'!$C$2:$C$745,'Contrato Flexível Prioridade'!F1458,'Contrato Flexível Percentual'!$D$2:$D$745,'Contrato Flexível Prioridade'!G1458)+'Tela de entrada'!$O$13+'Tela de entrada'!$S$13</f>
        <v>13.576825594963511</v>
      </c>
      <c r="M1458" s="1">
        <f t="shared" si="143"/>
        <v>9.4231744050364892</v>
      </c>
      <c r="N1458" s="1">
        <f>IF(D1458=1,'Tela de entrada'!$O$14-'Tela de entrada'!$O$13,'Tela de entrada'!$S$14-'Tela de entrada'!$S$13)</f>
        <v>10</v>
      </c>
      <c r="O1458" s="1">
        <f t="shared" si="144"/>
        <v>0</v>
      </c>
      <c r="P1458" s="1">
        <f t="shared" si="145"/>
        <v>0</v>
      </c>
      <c r="Q1458" s="1">
        <f>IF(D1458=1,'Tela de entrada'!$O$13+P1458,'Tela de entrada'!$S$13+P1458)</f>
        <v>0</v>
      </c>
    </row>
    <row r="1459" spans="1:17" x14ac:dyDescent="0.25">
      <c r="A1459" t="str">
        <f t="shared" si="140"/>
        <v>Contrato 2</v>
      </c>
      <c r="B1459" t="str">
        <f t="shared" si="141"/>
        <v>Contrato 2714</v>
      </c>
      <c r="C1459">
        <v>1</v>
      </c>
      <c r="D1459">
        <v>2</v>
      </c>
      <c r="E1459">
        <f>IF(AND(A1459='Tela de entrada'!$R$12,'Tela de entrada'!$S$15=1),1,IF(AND(A1459='Tela de entrada'!$R$12,'Tela de entrada'!$S$15="",'Tela de entrada'!$O$15=2),1,IF(AND('Tela de entrada'!$R$12='Contrato Flexível Prioridade'!A1459,'Tela de entrada'!$S$15="",'Tela de entrada'!$O$15=""),2,IF(AND(A1459='Tela de entrada'!$N$12,'Tela de entrada'!$O$15=1),1,IF(AND('Tela de entrada'!$N$12='Contrato Flexível Prioridade'!A1459,'Tela de entrada'!$O$15=2),2,IF(AND('Tela de entrada'!$N$12='Contrato Flexível Prioridade'!A1459,'Tela de entrada'!$O$15="",'Tela de entrada'!$S$15&lt;&gt;1),1,IF(AND('Tela de entrada'!$N$12='Contrato Flexível Prioridade'!A1459,'Tela de entrada'!$S$15=""),1,2)))))))</f>
        <v>2</v>
      </c>
      <c r="F1459">
        <v>1</v>
      </c>
      <c r="G1459">
        <v>714</v>
      </c>
      <c r="H1459">
        <v>1</v>
      </c>
      <c r="I1459" s="1">
        <f>INDEX('Tela de entrada'!$C$20:$C$763,MATCH(G1459,'Tela de entrada'!$B$20:$B$763,0),1)</f>
        <v>11</v>
      </c>
      <c r="J1459">
        <v>0</v>
      </c>
      <c r="K1459">
        <f t="shared" si="142"/>
        <v>11</v>
      </c>
      <c r="L1459" s="1">
        <f>SUMIFS('Contrato Flexível Percentual'!$R$2:$R$745,'Contrato Flexível Percentual'!$C$2:$C$745,'Contrato Flexível Prioridade'!F1459,'Contrato Flexível Percentual'!$D$2:$D$745,'Contrato Flexível Prioridade'!G1459)+SUMIFS('Contrato Firme'!N$2:N$745,'Contrato Firme'!$C$2:$C$745,'Contrato Flexível Prioridade'!F1459,'Contrato Flexível Percentual'!$D$2:$D$745,'Contrato Flexível Prioridade'!G1459)+'Tela de entrada'!$O$13+'Tela de entrada'!$S$13</f>
        <v>7.0043472361672849</v>
      </c>
      <c r="M1459" s="1">
        <f t="shared" si="143"/>
        <v>3.9956527638327151</v>
      </c>
      <c r="N1459" s="1">
        <f>IF(D1459=1,'Tela de entrada'!$O$14-'Tela de entrada'!$O$13,'Tela de entrada'!$S$14-'Tela de entrada'!$S$13)</f>
        <v>10</v>
      </c>
      <c r="O1459" s="1">
        <f t="shared" si="144"/>
        <v>0</v>
      </c>
      <c r="P1459" s="1">
        <f t="shared" si="145"/>
        <v>0</v>
      </c>
      <c r="Q1459" s="1">
        <f>IF(D1459=1,'Tela de entrada'!$O$13+P1459,'Tela de entrada'!$S$13+P1459)</f>
        <v>0</v>
      </c>
    </row>
    <row r="1460" spans="1:17" x14ac:dyDescent="0.25">
      <c r="A1460" t="str">
        <f t="shared" si="140"/>
        <v>Contrato 2</v>
      </c>
      <c r="B1460" t="str">
        <f t="shared" si="141"/>
        <v>Contrato 2715</v>
      </c>
      <c r="C1460">
        <v>1</v>
      </c>
      <c r="D1460">
        <v>2</v>
      </c>
      <c r="E1460">
        <f>IF(AND(A1460='Tela de entrada'!$R$12,'Tela de entrada'!$S$15=1),1,IF(AND(A1460='Tela de entrada'!$R$12,'Tela de entrada'!$S$15="",'Tela de entrada'!$O$15=2),1,IF(AND('Tela de entrada'!$R$12='Contrato Flexível Prioridade'!A1460,'Tela de entrada'!$S$15="",'Tela de entrada'!$O$15=""),2,IF(AND(A1460='Tela de entrada'!$N$12,'Tela de entrada'!$O$15=1),1,IF(AND('Tela de entrada'!$N$12='Contrato Flexível Prioridade'!A1460,'Tela de entrada'!$O$15=2),2,IF(AND('Tela de entrada'!$N$12='Contrato Flexível Prioridade'!A1460,'Tela de entrada'!$O$15="",'Tela de entrada'!$S$15&lt;&gt;1),1,IF(AND('Tela de entrada'!$N$12='Contrato Flexível Prioridade'!A1460,'Tela de entrada'!$S$15=""),1,2)))))))</f>
        <v>2</v>
      </c>
      <c r="F1460">
        <v>1</v>
      </c>
      <c r="G1460">
        <v>715</v>
      </c>
      <c r="H1460">
        <v>1</v>
      </c>
      <c r="I1460" s="1">
        <f>INDEX('Tela de entrada'!$C$20:$C$763,MATCH(G1460,'Tela de entrada'!$B$20:$B$763,0),1)</f>
        <v>22</v>
      </c>
      <c r="J1460">
        <v>0</v>
      </c>
      <c r="K1460">
        <f t="shared" si="142"/>
        <v>22</v>
      </c>
      <c r="L1460" s="1">
        <f>SUMIFS('Contrato Flexível Percentual'!$R$2:$R$745,'Contrato Flexível Percentual'!$C$2:$C$745,'Contrato Flexível Prioridade'!F1460,'Contrato Flexível Percentual'!$D$2:$D$745,'Contrato Flexível Prioridade'!G1460)+SUMIFS('Contrato Firme'!N$2:N$745,'Contrato Firme'!$C$2:$C$745,'Contrato Flexível Prioridade'!F1460,'Contrato Flexível Percentual'!$D$2:$D$745,'Contrato Flexível Prioridade'!G1460)+'Tela de entrada'!$O$13+'Tela de entrada'!$S$13</f>
        <v>13.029119065063828</v>
      </c>
      <c r="M1460" s="1">
        <f t="shared" si="143"/>
        <v>8.9708809349361722</v>
      </c>
      <c r="N1460" s="1">
        <f>IF(D1460=1,'Tela de entrada'!$O$14-'Tela de entrada'!$O$13,'Tela de entrada'!$S$14-'Tela de entrada'!$S$13)</f>
        <v>10</v>
      </c>
      <c r="O1460" s="1">
        <f t="shared" si="144"/>
        <v>0</v>
      </c>
      <c r="P1460" s="1">
        <f t="shared" si="145"/>
        <v>0</v>
      </c>
      <c r="Q1460" s="1">
        <f>IF(D1460=1,'Tela de entrada'!$O$13+P1460,'Tela de entrada'!$S$13+P1460)</f>
        <v>0</v>
      </c>
    </row>
    <row r="1461" spans="1:17" x14ac:dyDescent="0.25">
      <c r="A1461" t="str">
        <f t="shared" si="140"/>
        <v>Contrato 2</v>
      </c>
      <c r="B1461" t="str">
        <f t="shared" si="141"/>
        <v>Contrato 2716</v>
      </c>
      <c r="C1461">
        <v>1</v>
      </c>
      <c r="D1461">
        <v>2</v>
      </c>
      <c r="E1461">
        <f>IF(AND(A1461='Tela de entrada'!$R$12,'Tela de entrada'!$S$15=1),1,IF(AND(A1461='Tela de entrada'!$R$12,'Tela de entrada'!$S$15="",'Tela de entrada'!$O$15=2),1,IF(AND('Tela de entrada'!$R$12='Contrato Flexível Prioridade'!A1461,'Tela de entrada'!$S$15="",'Tela de entrada'!$O$15=""),2,IF(AND(A1461='Tela de entrada'!$N$12,'Tela de entrada'!$O$15=1),1,IF(AND('Tela de entrada'!$N$12='Contrato Flexível Prioridade'!A1461,'Tela de entrada'!$O$15=2),2,IF(AND('Tela de entrada'!$N$12='Contrato Flexível Prioridade'!A1461,'Tela de entrada'!$O$15="",'Tela de entrada'!$S$15&lt;&gt;1),1,IF(AND('Tela de entrada'!$N$12='Contrato Flexível Prioridade'!A1461,'Tela de entrada'!$S$15=""),1,2)))))))</f>
        <v>2</v>
      </c>
      <c r="F1461">
        <v>1</v>
      </c>
      <c r="G1461">
        <v>716</v>
      </c>
      <c r="H1461">
        <v>1</v>
      </c>
      <c r="I1461" s="1">
        <f>INDEX('Tela de entrada'!$C$20:$C$763,MATCH(G1461,'Tela de entrada'!$B$20:$B$763,0),1)</f>
        <v>17</v>
      </c>
      <c r="J1461">
        <v>0</v>
      </c>
      <c r="K1461">
        <f t="shared" si="142"/>
        <v>17</v>
      </c>
      <c r="L1461" s="1">
        <f>SUMIFS('Contrato Flexível Percentual'!$R$2:$R$745,'Contrato Flexível Percentual'!$C$2:$C$745,'Contrato Flexível Prioridade'!F1461,'Contrato Flexível Percentual'!$D$2:$D$745,'Contrato Flexível Prioridade'!G1461)+SUMIFS('Contrato Firme'!N$2:N$745,'Contrato Firme'!$C$2:$C$745,'Contrato Flexível Prioridade'!F1461,'Contrato Flexível Percentual'!$D$2:$D$745,'Contrato Flexível Prioridade'!G1461)+'Tela de entrada'!$O$13+'Tela de entrada'!$S$13</f>
        <v>10.290586415565398</v>
      </c>
      <c r="M1461" s="1">
        <f t="shared" si="143"/>
        <v>6.7094135844346017</v>
      </c>
      <c r="N1461" s="1">
        <f>IF(D1461=1,'Tela de entrada'!$O$14-'Tela de entrada'!$O$13,'Tela de entrada'!$S$14-'Tela de entrada'!$S$13)</f>
        <v>10</v>
      </c>
      <c r="O1461" s="1">
        <f t="shared" si="144"/>
        <v>0</v>
      </c>
      <c r="P1461" s="1">
        <f t="shared" si="145"/>
        <v>0</v>
      </c>
      <c r="Q1461" s="1">
        <f>IF(D1461=1,'Tela de entrada'!$O$13+P1461,'Tela de entrada'!$S$13+P1461)</f>
        <v>0</v>
      </c>
    </row>
    <row r="1462" spans="1:17" x14ac:dyDescent="0.25">
      <c r="A1462" t="str">
        <f t="shared" si="140"/>
        <v>Contrato 2</v>
      </c>
      <c r="B1462" t="str">
        <f t="shared" si="141"/>
        <v>Contrato 2717</v>
      </c>
      <c r="C1462">
        <v>1</v>
      </c>
      <c r="D1462">
        <v>2</v>
      </c>
      <c r="E1462">
        <f>IF(AND(A1462='Tela de entrada'!$R$12,'Tela de entrada'!$S$15=1),1,IF(AND(A1462='Tela de entrada'!$R$12,'Tela de entrada'!$S$15="",'Tela de entrada'!$O$15=2),1,IF(AND('Tela de entrada'!$R$12='Contrato Flexível Prioridade'!A1462,'Tela de entrada'!$S$15="",'Tela de entrada'!$O$15=""),2,IF(AND(A1462='Tela de entrada'!$N$12,'Tela de entrada'!$O$15=1),1,IF(AND('Tela de entrada'!$N$12='Contrato Flexível Prioridade'!A1462,'Tela de entrada'!$O$15=2),2,IF(AND('Tela de entrada'!$N$12='Contrato Flexível Prioridade'!A1462,'Tela de entrada'!$O$15="",'Tela de entrada'!$S$15&lt;&gt;1),1,IF(AND('Tela de entrada'!$N$12='Contrato Flexível Prioridade'!A1462,'Tela de entrada'!$S$15=""),1,2)))))))</f>
        <v>2</v>
      </c>
      <c r="F1462">
        <v>1</v>
      </c>
      <c r="G1462">
        <v>717</v>
      </c>
      <c r="H1462">
        <v>1</v>
      </c>
      <c r="I1462" s="1">
        <f>INDEX('Tela de entrada'!$C$20:$C$763,MATCH(G1462,'Tela de entrada'!$B$20:$B$763,0),1)</f>
        <v>21</v>
      </c>
      <c r="J1462">
        <v>0</v>
      </c>
      <c r="K1462">
        <f t="shared" si="142"/>
        <v>21</v>
      </c>
      <c r="L1462" s="1">
        <f>SUMIFS('Contrato Flexível Percentual'!$R$2:$R$745,'Contrato Flexível Percentual'!$C$2:$C$745,'Contrato Flexível Prioridade'!F1462,'Contrato Flexível Percentual'!$D$2:$D$745,'Contrato Flexível Prioridade'!G1462)+SUMIFS('Contrato Firme'!N$2:N$745,'Contrato Firme'!$C$2:$C$745,'Contrato Flexível Prioridade'!F1462,'Contrato Flexível Percentual'!$D$2:$D$745,'Contrato Flexível Prioridade'!G1462)+'Tela de entrada'!$O$13+'Tela de entrada'!$S$13</f>
        <v>12.481412535164139</v>
      </c>
      <c r="M1462" s="1">
        <f t="shared" si="143"/>
        <v>8.5185874648358606</v>
      </c>
      <c r="N1462" s="1">
        <f>IF(D1462=1,'Tela de entrada'!$O$14-'Tela de entrada'!$O$13,'Tela de entrada'!$S$14-'Tela de entrada'!$S$13)</f>
        <v>10</v>
      </c>
      <c r="O1462" s="1">
        <f t="shared" si="144"/>
        <v>0</v>
      </c>
      <c r="P1462" s="1">
        <f t="shared" si="145"/>
        <v>0</v>
      </c>
      <c r="Q1462" s="1">
        <f>IF(D1462=1,'Tela de entrada'!$O$13+P1462,'Tela de entrada'!$S$13+P1462)</f>
        <v>0</v>
      </c>
    </row>
    <row r="1463" spans="1:17" x14ac:dyDescent="0.25">
      <c r="A1463" t="str">
        <f t="shared" si="140"/>
        <v>Contrato 2</v>
      </c>
      <c r="B1463" t="str">
        <f t="shared" si="141"/>
        <v>Contrato 2718</v>
      </c>
      <c r="C1463">
        <v>1</v>
      </c>
      <c r="D1463">
        <v>2</v>
      </c>
      <c r="E1463">
        <f>IF(AND(A1463='Tela de entrada'!$R$12,'Tela de entrada'!$S$15=1),1,IF(AND(A1463='Tela de entrada'!$R$12,'Tela de entrada'!$S$15="",'Tela de entrada'!$O$15=2),1,IF(AND('Tela de entrada'!$R$12='Contrato Flexível Prioridade'!A1463,'Tela de entrada'!$S$15="",'Tela de entrada'!$O$15=""),2,IF(AND(A1463='Tela de entrada'!$N$12,'Tela de entrada'!$O$15=1),1,IF(AND('Tela de entrada'!$N$12='Contrato Flexível Prioridade'!A1463,'Tela de entrada'!$O$15=2),2,IF(AND('Tela de entrada'!$N$12='Contrato Flexível Prioridade'!A1463,'Tela de entrada'!$O$15="",'Tela de entrada'!$S$15&lt;&gt;1),1,IF(AND('Tela de entrada'!$N$12='Contrato Flexível Prioridade'!A1463,'Tela de entrada'!$S$15=""),1,2)))))))</f>
        <v>2</v>
      </c>
      <c r="F1463">
        <v>1</v>
      </c>
      <c r="G1463">
        <v>718</v>
      </c>
      <c r="H1463">
        <v>1</v>
      </c>
      <c r="I1463" s="1">
        <f>INDEX('Tela de entrada'!$C$20:$C$763,MATCH(G1463,'Tela de entrada'!$B$20:$B$763,0),1)</f>
        <v>49</v>
      </c>
      <c r="J1463">
        <v>0</v>
      </c>
      <c r="K1463">
        <f t="shared" si="142"/>
        <v>49</v>
      </c>
      <c r="L1463" s="1">
        <f>SUMIFS('Contrato Flexível Percentual'!$R$2:$R$745,'Contrato Flexível Percentual'!$C$2:$C$745,'Contrato Flexível Prioridade'!F1463,'Contrato Flexível Percentual'!$D$2:$D$745,'Contrato Flexível Prioridade'!G1463)+SUMIFS('Contrato Firme'!N$2:N$745,'Contrato Firme'!$C$2:$C$745,'Contrato Flexível Prioridade'!F1463,'Contrato Flexível Percentual'!$D$2:$D$745,'Contrato Flexível Prioridade'!G1463)+'Tela de entrada'!$O$13+'Tela de entrada'!$S$13</f>
        <v>24.799999999999997</v>
      </c>
      <c r="M1463" s="1">
        <f t="shared" si="143"/>
        <v>24.200000000000003</v>
      </c>
      <c r="N1463" s="1">
        <f>IF(D1463=1,'Tela de entrada'!$O$14-'Tela de entrada'!$O$13,'Tela de entrada'!$S$14-'Tela de entrada'!$S$13)</f>
        <v>10</v>
      </c>
      <c r="O1463" s="1">
        <f t="shared" si="144"/>
        <v>9.2000000000000028</v>
      </c>
      <c r="P1463" s="1">
        <f t="shared" si="145"/>
        <v>9.2000000000000028</v>
      </c>
      <c r="Q1463" s="1">
        <f>IF(D1463=1,'Tela de entrada'!$O$13+P1463,'Tela de entrada'!$S$13+P1463)</f>
        <v>9.2000000000000028</v>
      </c>
    </row>
    <row r="1464" spans="1:17" x14ac:dyDescent="0.25">
      <c r="A1464" t="str">
        <f t="shared" si="140"/>
        <v>Contrato 2</v>
      </c>
      <c r="B1464" t="str">
        <f t="shared" si="141"/>
        <v>Contrato 2719</v>
      </c>
      <c r="C1464">
        <v>1</v>
      </c>
      <c r="D1464">
        <v>2</v>
      </c>
      <c r="E1464">
        <f>IF(AND(A1464='Tela de entrada'!$R$12,'Tela de entrada'!$S$15=1),1,IF(AND(A1464='Tela de entrada'!$R$12,'Tela de entrada'!$S$15="",'Tela de entrada'!$O$15=2),1,IF(AND('Tela de entrada'!$R$12='Contrato Flexível Prioridade'!A1464,'Tela de entrada'!$S$15="",'Tela de entrada'!$O$15=""),2,IF(AND(A1464='Tela de entrada'!$N$12,'Tela de entrada'!$O$15=1),1,IF(AND('Tela de entrada'!$N$12='Contrato Flexível Prioridade'!A1464,'Tela de entrada'!$O$15=2),2,IF(AND('Tela de entrada'!$N$12='Contrato Flexível Prioridade'!A1464,'Tela de entrada'!$O$15="",'Tela de entrada'!$S$15&lt;&gt;1),1,IF(AND('Tela de entrada'!$N$12='Contrato Flexível Prioridade'!A1464,'Tela de entrada'!$S$15=""),1,2)))))))</f>
        <v>2</v>
      </c>
      <c r="F1464">
        <v>1</v>
      </c>
      <c r="G1464">
        <v>719</v>
      </c>
      <c r="H1464">
        <v>1</v>
      </c>
      <c r="I1464" s="1">
        <f>INDEX('Tela de entrada'!$C$20:$C$763,MATCH(G1464,'Tela de entrada'!$B$20:$B$763,0),1)</f>
        <v>26</v>
      </c>
      <c r="J1464">
        <v>0</v>
      </c>
      <c r="K1464">
        <f t="shared" si="142"/>
        <v>26</v>
      </c>
      <c r="L1464" s="1">
        <f>SUMIFS('Contrato Flexível Percentual'!$R$2:$R$745,'Contrato Flexível Percentual'!$C$2:$C$745,'Contrato Flexível Prioridade'!F1464,'Contrato Flexível Percentual'!$D$2:$D$745,'Contrato Flexível Prioridade'!G1464)+SUMIFS('Contrato Firme'!N$2:N$745,'Contrato Firme'!$C$2:$C$745,'Contrato Flexível Prioridade'!F1464,'Contrato Flexível Percentual'!$D$2:$D$745,'Contrato Flexível Prioridade'!G1464)+'Tela de entrada'!$O$13+'Tela de entrada'!$S$13</f>
        <v>15.219945184662567</v>
      </c>
      <c r="M1464" s="1">
        <f t="shared" si="143"/>
        <v>10.780054815337433</v>
      </c>
      <c r="N1464" s="1">
        <f>IF(D1464=1,'Tela de entrada'!$O$14-'Tela de entrada'!$O$13,'Tela de entrada'!$S$14-'Tela de entrada'!$S$13)</f>
        <v>10</v>
      </c>
      <c r="O1464" s="1">
        <f t="shared" si="144"/>
        <v>0</v>
      </c>
      <c r="P1464" s="1">
        <f t="shared" si="145"/>
        <v>0</v>
      </c>
      <c r="Q1464" s="1">
        <f>IF(D1464=1,'Tela de entrada'!$O$13+P1464,'Tela de entrada'!$S$13+P1464)</f>
        <v>0</v>
      </c>
    </row>
    <row r="1465" spans="1:17" x14ac:dyDescent="0.25">
      <c r="A1465" t="str">
        <f t="shared" si="140"/>
        <v>Contrato 2</v>
      </c>
      <c r="B1465" t="str">
        <f t="shared" si="141"/>
        <v>Contrato 2720</v>
      </c>
      <c r="C1465">
        <v>1</v>
      </c>
      <c r="D1465">
        <v>2</v>
      </c>
      <c r="E1465">
        <f>IF(AND(A1465='Tela de entrada'!$R$12,'Tela de entrada'!$S$15=1),1,IF(AND(A1465='Tela de entrada'!$R$12,'Tela de entrada'!$S$15="",'Tela de entrada'!$O$15=2),1,IF(AND('Tela de entrada'!$R$12='Contrato Flexível Prioridade'!A1465,'Tela de entrada'!$S$15="",'Tela de entrada'!$O$15=""),2,IF(AND(A1465='Tela de entrada'!$N$12,'Tela de entrada'!$O$15=1),1,IF(AND('Tela de entrada'!$N$12='Contrato Flexível Prioridade'!A1465,'Tela de entrada'!$O$15=2),2,IF(AND('Tela de entrada'!$N$12='Contrato Flexível Prioridade'!A1465,'Tela de entrada'!$O$15="",'Tela de entrada'!$S$15&lt;&gt;1),1,IF(AND('Tela de entrada'!$N$12='Contrato Flexível Prioridade'!A1465,'Tela de entrada'!$S$15=""),1,2)))))))</f>
        <v>2</v>
      </c>
      <c r="F1465">
        <v>1</v>
      </c>
      <c r="G1465">
        <v>720</v>
      </c>
      <c r="H1465">
        <v>1</v>
      </c>
      <c r="I1465" s="1">
        <f>INDEX('Tela de entrada'!$C$20:$C$763,MATCH(G1465,'Tela de entrada'!$B$20:$B$763,0),1)</f>
        <v>13</v>
      </c>
      <c r="J1465">
        <v>0</v>
      </c>
      <c r="K1465">
        <f t="shared" si="142"/>
        <v>13</v>
      </c>
      <c r="L1465" s="1">
        <f>SUMIFS('Contrato Flexível Percentual'!$R$2:$R$745,'Contrato Flexível Percentual'!$C$2:$C$745,'Contrato Flexível Prioridade'!F1465,'Contrato Flexível Percentual'!$D$2:$D$745,'Contrato Flexível Prioridade'!G1465)+SUMIFS('Contrato Firme'!N$2:N$745,'Contrato Firme'!$C$2:$C$745,'Contrato Flexível Prioridade'!F1465,'Contrato Flexível Percentual'!$D$2:$D$745,'Contrato Flexível Prioridade'!G1465)+'Tela de entrada'!$O$13+'Tela de entrada'!$S$13</f>
        <v>8.0997602959666555</v>
      </c>
      <c r="M1465" s="1">
        <f t="shared" si="143"/>
        <v>4.9002397040333445</v>
      </c>
      <c r="N1465" s="1">
        <f>IF(D1465=1,'Tela de entrada'!$O$14-'Tela de entrada'!$O$13,'Tela de entrada'!$S$14-'Tela de entrada'!$S$13)</f>
        <v>10</v>
      </c>
      <c r="O1465" s="1">
        <f t="shared" si="144"/>
        <v>0</v>
      </c>
      <c r="P1465" s="1">
        <f t="shared" si="145"/>
        <v>0</v>
      </c>
      <c r="Q1465" s="1">
        <f>IF(D1465=1,'Tela de entrada'!$O$13+P1465,'Tela de entrada'!$S$13+P1465)</f>
        <v>0</v>
      </c>
    </row>
    <row r="1466" spans="1:17" x14ac:dyDescent="0.25">
      <c r="A1466" t="str">
        <f t="shared" si="140"/>
        <v>Contrato 2</v>
      </c>
      <c r="B1466" t="str">
        <f t="shared" si="141"/>
        <v>Contrato 2721</v>
      </c>
      <c r="C1466">
        <v>1</v>
      </c>
      <c r="D1466">
        <v>2</v>
      </c>
      <c r="E1466">
        <f>IF(AND(A1466='Tela de entrada'!$R$12,'Tela de entrada'!$S$15=1),1,IF(AND(A1466='Tela de entrada'!$R$12,'Tela de entrada'!$S$15="",'Tela de entrada'!$O$15=2),1,IF(AND('Tela de entrada'!$R$12='Contrato Flexível Prioridade'!A1466,'Tela de entrada'!$S$15="",'Tela de entrada'!$O$15=""),2,IF(AND(A1466='Tela de entrada'!$N$12,'Tela de entrada'!$O$15=1),1,IF(AND('Tela de entrada'!$N$12='Contrato Flexível Prioridade'!A1466,'Tela de entrada'!$O$15=2),2,IF(AND('Tela de entrada'!$N$12='Contrato Flexível Prioridade'!A1466,'Tela de entrada'!$O$15="",'Tela de entrada'!$S$15&lt;&gt;1),1,IF(AND('Tela de entrada'!$N$12='Contrato Flexível Prioridade'!A1466,'Tela de entrada'!$S$15=""),1,2)))))))</f>
        <v>2</v>
      </c>
      <c r="F1466">
        <v>1</v>
      </c>
      <c r="G1466">
        <v>721</v>
      </c>
      <c r="H1466">
        <v>1</v>
      </c>
      <c r="I1466" s="1">
        <f>INDEX('Tela de entrada'!$C$20:$C$763,MATCH(G1466,'Tela de entrada'!$B$20:$B$763,0),1)</f>
        <v>50</v>
      </c>
      <c r="J1466">
        <v>0</v>
      </c>
      <c r="K1466">
        <f t="shared" si="142"/>
        <v>50</v>
      </c>
      <c r="L1466" s="1">
        <f>SUMIFS('Contrato Flexível Percentual'!$R$2:$R$745,'Contrato Flexível Percentual'!$C$2:$C$745,'Contrato Flexível Prioridade'!F1466,'Contrato Flexível Percentual'!$D$2:$D$745,'Contrato Flexível Prioridade'!G1466)+SUMIFS('Contrato Firme'!N$2:N$745,'Contrato Firme'!$C$2:$C$745,'Contrato Flexível Prioridade'!F1466,'Contrato Flexível Percentual'!$D$2:$D$745,'Contrato Flexível Prioridade'!G1466)+'Tela de entrada'!$O$13+'Tela de entrada'!$S$13</f>
        <v>25</v>
      </c>
      <c r="M1466" s="1">
        <f t="shared" si="143"/>
        <v>25</v>
      </c>
      <c r="N1466" s="1">
        <f>IF(D1466=1,'Tela de entrada'!$O$14-'Tela de entrada'!$O$13,'Tela de entrada'!$S$14-'Tela de entrada'!$S$13)</f>
        <v>10</v>
      </c>
      <c r="O1466" s="1">
        <f t="shared" si="144"/>
        <v>10</v>
      </c>
      <c r="P1466" s="1">
        <f t="shared" si="145"/>
        <v>10</v>
      </c>
      <c r="Q1466" s="1">
        <f>IF(D1466=1,'Tela de entrada'!$O$13+P1466,'Tela de entrada'!$S$13+P1466)</f>
        <v>10</v>
      </c>
    </row>
    <row r="1467" spans="1:17" x14ac:dyDescent="0.25">
      <c r="A1467" t="str">
        <f t="shared" si="140"/>
        <v>Contrato 2</v>
      </c>
      <c r="B1467" t="str">
        <f t="shared" si="141"/>
        <v>Contrato 2722</v>
      </c>
      <c r="C1467">
        <v>1</v>
      </c>
      <c r="D1467">
        <v>2</v>
      </c>
      <c r="E1467">
        <f>IF(AND(A1467='Tela de entrada'!$R$12,'Tela de entrada'!$S$15=1),1,IF(AND(A1467='Tela de entrada'!$R$12,'Tela de entrada'!$S$15="",'Tela de entrada'!$O$15=2),1,IF(AND('Tela de entrada'!$R$12='Contrato Flexível Prioridade'!A1467,'Tela de entrada'!$S$15="",'Tela de entrada'!$O$15=""),2,IF(AND(A1467='Tela de entrada'!$N$12,'Tela de entrada'!$O$15=1),1,IF(AND('Tela de entrada'!$N$12='Contrato Flexível Prioridade'!A1467,'Tela de entrada'!$O$15=2),2,IF(AND('Tela de entrada'!$N$12='Contrato Flexível Prioridade'!A1467,'Tela de entrada'!$O$15="",'Tela de entrada'!$S$15&lt;&gt;1),1,IF(AND('Tela de entrada'!$N$12='Contrato Flexível Prioridade'!A1467,'Tela de entrada'!$S$15=""),1,2)))))))</f>
        <v>2</v>
      </c>
      <c r="F1467">
        <v>1</v>
      </c>
      <c r="G1467">
        <v>722</v>
      </c>
      <c r="H1467">
        <v>1</v>
      </c>
      <c r="I1467" s="1">
        <f>INDEX('Tela de entrada'!$C$20:$C$763,MATCH(G1467,'Tela de entrada'!$B$20:$B$763,0),1)</f>
        <v>18</v>
      </c>
      <c r="J1467">
        <v>0</v>
      </c>
      <c r="K1467">
        <f t="shared" si="142"/>
        <v>18</v>
      </c>
      <c r="L1467" s="1">
        <f>SUMIFS('Contrato Flexível Percentual'!$R$2:$R$745,'Contrato Flexível Percentual'!$C$2:$C$745,'Contrato Flexível Prioridade'!F1467,'Contrato Flexível Percentual'!$D$2:$D$745,'Contrato Flexível Prioridade'!G1467)+SUMIFS('Contrato Firme'!N$2:N$745,'Contrato Firme'!$C$2:$C$745,'Contrato Flexível Prioridade'!F1467,'Contrato Flexível Percentual'!$D$2:$D$745,'Contrato Flexível Prioridade'!G1467)+'Tela de entrada'!$O$13+'Tela de entrada'!$S$13</f>
        <v>10.838292945465083</v>
      </c>
      <c r="M1467" s="1">
        <f t="shared" si="143"/>
        <v>7.1617070545349168</v>
      </c>
      <c r="N1467" s="1">
        <f>IF(D1467=1,'Tela de entrada'!$O$14-'Tela de entrada'!$O$13,'Tela de entrada'!$S$14-'Tela de entrada'!$S$13)</f>
        <v>10</v>
      </c>
      <c r="O1467" s="1">
        <f t="shared" si="144"/>
        <v>0</v>
      </c>
      <c r="P1467" s="1">
        <f t="shared" si="145"/>
        <v>0</v>
      </c>
      <c r="Q1467" s="1">
        <f>IF(D1467=1,'Tela de entrada'!$O$13+P1467,'Tela de entrada'!$S$13+P1467)</f>
        <v>0</v>
      </c>
    </row>
    <row r="1468" spans="1:17" x14ac:dyDescent="0.25">
      <c r="A1468" t="str">
        <f t="shared" si="140"/>
        <v>Contrato 2</v>
      </c>
      <c r="B1468" t="str">
        <f t="shared" si="141"/>
        <v>Contrato 2723</v>
      </c>
      <c r="C1468">
        <v>1</v>
      </c>
      <c r="D1468">
        <v>2</v>
      </c>
      <c r="E1468">
        <f>IF(AND(A1468='Tela de entrada'!$R$12,'Tela de entrada'!$S$15=1),1,IF(AND(A1468='Tela de entrada'!$R$12,'Tela de entrada'!$S$15="",'Tela de entrada'!$O$15=2),1,IF(AND('Tela de entrada'!$R$12='Contrato Flexível Prioridade'!A1468,'Tela de entrada'!$S$15="",'Tela de entrada'!$O$15=""),2,IF(AND(A1468='Tela de entrada'!$N$12,'Tela de entrada'!$O$15=1),1,IF(AND('Tela de entrada'!$N$12='Contrato Flexível Prioridade'!A1468,'Tela de entrada'!$O$15=2),2,IF(AND('Tela de entrada'!$N$12='Contrato Flexível Prioridade'!A1468,'Tela de entrada'!$O$15="",'Tela de entrada'!$S$15&lt;&gt;1),1,IF(AND('Tela de entrada'!$N$12='Contrato Flexível Prioridade'!A1468,'Tela de entrada'!$S$15=""),1,2)))))))</f>
        <v>2</v>
      </c>
      <c r="F1468">
        <v>1</v>
      </c>
      <c r="G1468">
        <v>723</v>
      </c>
      <c r="H1468">
        <v>1</v>
      </c>
      <c r="I1468" s="1">
        <f>INDEX('Tela de entrada'!$C$20:$C$763,MATCH(G1468,'Tela de entrada'!$B$20:$B$763,0),1)</f>
        <v>31</v>
      </c>
      <c r="J1468">
        <v>0</v>
      </c>
      <c r="K1468">
        <f t="shared" si="142"/>
        <v>31</v>
      </c>
      <c r="L1468" s="1">
        <f>SUMIFS('Contrato Flexível Percentual'!$R$2:$R$745,'Contrato Flexível Percentual'!$C$2:$C$745,'Contrato Flexível Prioridade'!F1468,'Contrato Flexível Percentual'!$D$2:$D$745,'Contrato Flexível Prioridade'!G1468)+SUMIFS('Contrato Firme'!N$2:N$745,'Contrato Firme'!$C$2:$C$745,'Contrato Flexível Prioridade'!F1468,'Contrato Flexível Percentual'!$D$2:$D$745,'Contrato Flexível Prioridade'!G1468)+'Tela de entrada'!$O$13+'Tela de entrada'!$S$13</f>
        <v>17.958477834160995</v>
      </c>
      <c r="M1468" s="1">
        <f t="shared" si="143"/>
        <v>13.041522165839005</v>
      </c>
      <c r="N1468" s="1">
        <f>IF(D1468=1,'Tela de entrada'!$O$14-'Tela de entrada'!$O$13,'Tela de entrada'!$S$14-'Tela de entrada'!$S$13)</f>
        <v>10</v>
      </c>
      <c r="O1468" s="1">
        <f t="shared" si="144"/>
        <v>0</v>
      </c>
      <c r="P1468" s="1">
        <f t="shared" si="145"/>
        <v>0</v>
      </c>
      <c r="Q1468" s="1">
        <f>IF(D1468=1,'Tela de entrada'!$O$13+P1468,'Tela de entrada'!$S$13+P1468)</f>
        <v>0</v>
      </c>
    </row>
    <row r="1469" spans="1:17" x14ac:dyDescent="0.25">
      <c r="A1469" t="str">
        <f t="shared" si="140"/>
        <v>Contrato 2</v>
      </c>
      <c r="B1469" t="str">
        <f t="shared" si="141"/>
        <v>Contrato 2724</v>
      </c>
      <c r="C1469">
        <v>1</v>
      </c>
      <c r="D1469">
        <v>2</v>
      </c>
      <c r="E1469">
        <f>IF(AND(A1469='Tela de entrada'!$R$12,'Tela de entrada'!$S$15=1),1,IF(AND(A1469='Tela de entrada'!$R$12,'Tela de entrada'!$S$15="",'Tela de entrada'!$O$15=2),1,IF(AND('Tela de entrada'!$R$12='Contrato Flexível Prioridade'!A1469,'Tela de entrada'!$S$15="",'Tela de entrada'!$O$15=""),2,IF(AND(A1469='Tela de entrada'!$N$12,'Tela de entrada'!$O$15=1),1,IF(AND('Tela de entrada'!$N$12='Contrato Flexível Prioridade'!A1469,'Tela de entrada'!$O$15=2),2,IF(AND('Tela de entrada'!$N$12='Contrato Flexível Prioridade'!A1469,'Tela de entrada'!$O$15="",'Tela de entrada'!$S$15&lt;&gt;1),1,IF(AND('Tela de entrada'!$N$12='Contrato Flexível Prioridade'!A1469,'Tela de entrada'!$S$15=""),1,2)))))))</f>
        <v>2</v>
      </c>
      <c r="F1469">
        <v>1</v>
      </c>
      <c r="G1469">
        <v>724</v>
      </c>
      <c r="H1469">
        <v>1</v>
      </c>
      <c r="I1469" s="1">
        <f>INDEX('Tela de entrada'!$C$20:$C$763,MATCH(G1469,'Tela de entrada'!$B$20:$B$763,0),1)</f>
        <v>35</v>
      </c>
      <c r="J1469">
        <v>0</v>
      </c>
      <c r="K1469">
        <f t="shared" si="142"/>
        <v>35</v>
      </c>
      <c r="L1469" s="1">
        <f>SUMIFS('Contrato Flexível Percentual'!$R$2:$R$745,'Contrato Flexível Percentual'!$C$2:$C$745,'Contrato Flexível Prioridade'!F1469,'Contrato Flexível Percentual'!$D$2:$D$745,'Contrato Flexível Prioridade'!G1469)+SUMIFS('Contrato Firme'!N$2:N$745,'Contrato Firme'!$C$2:$C$745,'Contrato Flexível Prioridade'!F1469,'Contrato Flexível Percentual'!$D$2:$D$745,'Contrato Flexível Prioridade'!G1469)+'Tela de entrada'!$O$13+'Tela de entrada'!$S$13</f>
        <v>20.149303953759738</v>
      </c>
      <c r="M1469" s="1">
        <f t="shared" si="143"/>
        <v>14.850696046240262</v>
      </c>
      <c r="N1469" s="1">
        <f>IF(D1469=1,'Tela de entrada'!$O$14-'Tela de entrada'!$O$13,'Tela de entrada'!$S$14-'Tela de entrada'!$S$13)</f>
        <v>10</v>
      </c>
      <c r="O1469" s="1">
        <f t="shared" si="144"/>
        <v>0</v>
      </c>
      <c r="P1469" s="1">
        <f t="shared" si="145"/>
        <v>0</v>
      </c>
      <c r="Q1469" s="1">
        <f>IF(D1469=1,'Tela de entrada'!$O$13+P1469,'Tela de entrada'!$S$13+P1469)</f>
        <v>0</v>
      </c>
    </row>
    <row r="1470" spans="1:17" x14ac:dyDescent="0.25">
      <c r="A1470" t="str">
        <f t="shared" ref="A1470:A1489" si="146">IF(D1470=1,"Contrato 1","Contrato 2")</f>
        <v>Contrato 2</v>
      </c>
      <c r="B1470" t="str">
        <f t="shared" ref="B1470:B1489" si="147">CONCATENATE(IF(D1470=1,"Contrato 1","Contrato 2"),G1470)</f>
        <v>Contrato 2725</v>
      </c>
      <c r="C1470">
        <v>1</v>
      </c>
      <c r="D1470">
        <v>2</v>
      </c>
      <c r="E1470">
        <f>IF(AND(A1470='Tela de entrada'!$R$12,'Tela de entrada'!$S$15=1),1,IF(AND(A1470='Tela de entrada'!$R$12,'Tela de entrada'!$S$15="",'Tela de entrada'!$O$15=2),1,IF(AND('Tela de entrada'!$R$12='Contrato Flexível Prioridade'!A1470,'Tela de entrada'!$S$15="",'Tela de entrada'!$O$15=""),2,IF(AND(A1470='Tela de entrada'!$N$12,'Tela de entrada'!$O$15=1),1,IF(AND('Tela de entrada'!$N$12='Contrato Flexível Prioridade'!A1470,'Tela de entrada'!$O$15=2),2,IF(AND('Tela de entrada'!$N$12='Contrato Flexível Prioridade'!A1470,'Tela de entrada'!$O$15="",'Tela de entrada'!$S$15&lt;&gt;1),1,IF(AND('Tela de entrada'!$N$12='Contrato Flexível Prioridade'!A1470,'Tela de entrada'!$S$15=""),1,2)))))))</f>
        <v>2</v>
      </c>
      <c r="F1470">
        <v>1</v>
      </c>
      <c r="G1470">
        <v>725</v>
      </c>
      <c r="H1470">
        <v>1</v>
      </c>
      <c r="I1470" s="1">
        <f>INDEX('Tela de entrada'!$C$20:$C$763,MATCH(G1470,'Tela de entrada'!$B$20:$B$763,0),1)</f>
        <v>38</v>
      </c>
      <c r="J1470">
        <v>0</v>
      </c>
      <c r="K1470">
        <f t="shared" ref="K1470:K1489" si="148">I1470-J1470</f>
        <v>38</v>
      </c>
      <c r="L1470" s="1">
        <f>SUMIFS('Contrato Flexível Percentual'!$R$2:$R$745,'Contrato Flexível Percentual'!$C$2:$C$745,'Contrato Flexível Prioridade'!F1470,'Contrato Flexível Percentual'!$D$2:$D$745,'Contrato Flexível Prioridade'!G1470)+SUMIFS('Contrato Firme'!N$2:N$745,'Contrato Firme'!$C$2:$C$745,'Contrato Flexível Prioridade'!F1470,'Contrato Flexível Percentual'!$D$2:$D$745,'Contrato Flexível Prioridade'!G1470)+'Tela de entrada'!$O$13+'Tela de entrada'!$S$13</f>
        <v>21.792423543458796</v>
      </c>
      <c r="M1470" s="1">
        <f t="shared" si="143"/>
        <v>16.207576456541204</v>
      </c>
      <c r="N1470" s="1">
        <f>IF(D1470=1,'Tela de entrada'!$O$14-'Tela de entrada'!$O$13,'Tela de entrada'!$S$14-'Tela de entrada'!$S$13)</f>
        <v>10</v>
      </c>
      <c r="O1470" s="1">
        <f t="shared" si="144"/>
        <v>1.2075764565412044</v>
      </c>
      <c r="P1470" s="1">
        <f t="shared" si="145"/>
        <v>1.2075764565412044</v>
      </c>
      <c r="Q1470" s="1">
        <f>IF(D1470=1,'Tela de entrada'!$O$13+P1470,'Tela de entrada'!$S$13+P1470)</f>
        <v>1.2075764565412044</v>
      </c>
    </row>
    <row r="1471" spans="1:17" x14ac:dyDescent="0.25">
      <c r="A1471" t="str">
        <f t="shared" si="146"/>
        <v>Contrato 2</v>
      </c>
      <c r="B1471" t="str">
        <f t="shared" si="147"/>
        <v>Contrato 2726</v>
      </c>
      <c r="C1471">
        <v>1</v>
      </c>
      <c r="D1471">
        <v>2</v>
      </c>
      <c r="E1471">
        <f>IF(AND(A1471='Tela de entrada'!$R$12,'Tela de entrada'!$S$15=1),1,IF(AND(A1471='Tela de entrada'!$R$12,'Tela de entrada'!$S$15="",'Tela de entrada'!$O$15=2),1,IF(AND('Tela de entrada'!$R$12='Contrato Flexível Prioridade'!A1471,'Tela de entrada'!$S$15="",'Tela de entrada'!$O$15=""),2,IF(AND(A1471='Tela de entrada'!$N$12,'Tela de entrada'!$O$15=1),1,IF(AND('Tela de entrada'!$N$12='Contrato Flexível Prioridade'!A1471,'Tela de entrada'!$O$15=2),2,IF(AND('Tela de entrada'!$N$12='Contrato Flexível Prioridade'!A1471,'Tela de entrada'!$O$15="",'Tela de entrada'!$S$15&lt;&gt;1),1,IF(AND('Tela de entrada'!$N$12='Contrato Flexível Prioridade'!A1471,'Tela de entrada'!$S$15=""),1,2)))))))</f>
        <v>2</v>
      </c>
      <c r="F1471">
        <v>1</v>
      </c>
      <c r="G1471">
        <v>726</v>
      </c>
      <c r="H1471">
        <v>1</v>
      </c>
      <c r="I1471" s="1">
        <f>INDEX('Tela de entrada'!$C$20:$C$763,MATCH(G1471,'Tela de entrada'!$B$20:$B$763,0),1)</f>
        <v>11</v>
      </c>
      <c r="J1471">
        <v>0</v>
      </c>
      <c r="K1471">
        <f t="shared" si="148"/>
        <v>11</v>
      </c>
      <c r="L1471" s="1">
        <f>SUMIFS('Contrato Flexível Percentual'!$R$2:$R$745,'Contrato Flexível Percentual'!$C$2:$C$745,'Contrato Flexível Prioridade'!F1471,'Contrato Flexível Percentual'!$D$2:$D$745,'Contrato Flexível Prioridade'!G1471)+SUMIFS('Contrato Firme'!N$2:N$745,'Contrato Firme'!$C$2:$C$745,'Contrato Flexível Prioridade'!F1471,'Contrato Flexível Percentual'!$D$2:$D$745,'Contrato Flexível Prioridade'!G1471)+'Tela de entrada'!$O$13+'Tela de entrada'!$S$13</f>
        <v>7.0043472361672849</v>
      </c>
      <c r="M1471" s="1">
        <f t="shared" ref="M1471:M1489" si="149">MAX(I1471-L1471,0)</f>
        <v>3.9956527638327151</v>
      </c>
      <c r="N1471" s="1">
        <f>IF(D1471=1,'Tela de entrada'!$O$14-'Tela de entrada'!$O$13,'Tela de entrada'!$S$14-'Tela de entrada'!$S$13)</f>
        <v>10</v>
      </c>
      <c r="O1471" s="1">
        <f t="shared" ref="O1471:O1489" si="150">IF(E1471=1,M1471,MIN(N1471,M1471-MIN(M1471,SUMIFS($N$2:$N$1489,$D$2:$D$1489,D1471-1,$G$2:$G$1489,G1471,$E$2:$E$1489,1))))</f>
        <v>0</v>
      </c>
      <c r="P1471" s="1">
        <f t="shared" ref="P1471:P1489" si="151">IF(O1471&gt;0,MIN(O1471,N1471),0)</f>
        <v>0</v>
      </c>
      <c r="Q1471" s="1">
        <f>IF(D1471=1,'Tela de entrada'!$O$13+P1471,'Tela de entrada'!$S$13+P1471)</f>
        <v>0</v>
      </c>
    </row>
    <row r="1472" spans="1:17" x14ac:dyDescent="0.25">
      <c r="A1472" t="str">
        <f t="shared" si="146"/>
        <v>Contrato 2</v>
      </c>
      <c r="B1472" t="str">
        <f t="shared" si="147"/>
        <v>Contrato 2727</v>
      </c>
      <c r="C1472">
        <v>1</v>
      </c>
      <c r="D1472">
        <v>2</v>
      </c>
      <c r="E1472">
        <f>IF(AND(A1472='Tela de entrada'!$R$12,'Tela de entrada'!$S$15=1),1,IF(AND(A1472='Tela de entrada'!$R$12,'Tela de entrada'!$S$15="",'Tela de entrada'!$O$15=2),1,IF(AND('Tela de entrada'!$R$12='Contrato Flexível Prioridade'!A1472,'Tela de entrada'!$S$15="",'Tela de entrada'!$O$15=""),2,IF(AND(A1472='Tela de entrada'!$N$12,'Tela de entrada'!$O$15=1),1,IF(AND('Tela de entrada'!$N$12='Contrato Flexível Prioridade'!A1472,'Tela de entrada'!$O$15=2),2,IF(AND('Tela de entrada'!$N$12='Contrato Flexível Prioridade'!A1472,'Tela de entrada'!$O$15="",'Tela de entrada'!$S$15&lt;&gt;1),1,IF(AND('Tela de entrada'!$N$12='Contrato Flexível Prioridade'!A1472,'Tela de entrada'!$S$15=""),1,2)))))))</f>
        <v>2</v>
      </c>
      <c r="F1472">
        <v>1</v>
      </c>
      <c r="G1472">
        <v>727</v>
      </c>
      <c r="H1472">
        <v>1</v>
      </c>
      <c r="I1472" s="1">
        <f>INDEX('Tela de entrada'!$C$20:$C$763,MATCH(G1472,'Tela de entrada'!$B$20:$B$763,0),1)</f>
        <v>6</v>
      </c>
      <c r="J1472">
        <v>0</v>
      </c>
      <c r="K1472">
        <f t="shared" si="148"/>
        <v>6</v>
      </c>
      <c r="L1472" s="1">
        <f>SUMIFS('Contrato Flexível Percentual'!$R$2:$R$745,'Contrato Flexível Percentual'!$C$2:$C$745,'Contrato Flexível Prioridade'!F1472,'Contrato Flexível Percentual'!$D$2:$D$745,'Contrato Flexível Prioridade'!G1472)+SUMIFS('Contrato Firme'!N$2:N$745,'Contrato Firme'!$C$2:$C$745,'Contrato Flexível Prioridade'!F1472,'Contrato Flexível Percentual'!$D$2:$D$745,'Contrato Flexível Prioridade'!G1472)+'Tela de entrada'!$O$13+'Tela de entrada'!$S$13</f>
        <v>4.9836603258165946</v>
      </c>
      <c r="M1472" s="1">
        <f t="shared" si="149"/>
        <v>1.0163396741834054</v>
      </c>
      <c r="N1472" s="1">
        <f>IF(D1472=1,'Tela de entrada'!$O$14-'Tela de entrada'!$O$13,'Tela de entrada'!$S$14-'Tela de entrada'!$S$13)</f>
        <v>10</v>
      </c>
      <c r="O1472" s="1">
        <f t="shared" si="150"/>
        <v>0</v>
      </c>
      <c r="P1472" s="1">
        <f t="shared" si="151"/>
        <v>0</v>
      </c>
      <c r="Q1472" s="1">
        <f>IF(D1472=1,'Tela de entrada'!$O$13+P1472,'Tela de entrada'!$S$13+P1472)</f>
        <v>0</v>
      </c>
    </row>
    <row r="1473" spans="1:17" x14ac:dyDescent="0.25">
      <c r="A1473" t="str">
        <f t="shared" si="146"/>
        <v>Contrato 2</v>
      </c>
      <c r="B1473" t="str">
        <f t="shared" si="147"/>
        <v>Contrato 2728</v>
      </c>
      <c r="C1473">
        <v>1</v>
      </c>
      <c r="D1473">
        <v>2</v>
      </c>
      <c r="E1473">
        <f>IF(AND(A1473='Tela de entrada'!$R$12,'Tela de entrada'!$S$15=1),1,IF(AND(A1473='Tela de entrada'!$R$12,'Tela de entrada'!$S$15="",'Tela de entrada'!$O$15=2),1,IF(AND('Tela de entrada'!$R$12='Contrato Flexível Prioridade'!A1473,'Tela de entrada'!$S$15="",'Tela de entrada'!$O$15=""),2,IF(AND(A1473='Tela de entrada'!$N$12,'Tela de entrada'!$O$15=1),1,IF(AND('Tela de entrada'!$N$12='Contrato Flexível Prioridade'!A1473,'Tela de entrada'!$O$15=2),2,IF(AND('Tela de entrada'!$N$12='Contrato Flexível Prioridade'!A1473,'Tela de entrada'!$O$15="",'Tela de entrada'!$S$15&lt;&gt;1),1,IF(AND('Tela de entrada'!$N$12='Contrato Flexível Prioridade'!A1473,'Tela de entrada'!$S$15=""),1,2)))))))</f>
        <v>2</v>
      </c>
      <c r="F1473">
        <v>1</v>
      </c>
      <c r="G1473">
        <v>728</v>
      </c>
      <c r="H1473">
        <v>1</v>
      </c>
      <c r="I1473" s="1">
        <f>INDEX('Tela de entrada'!$C$20:$C$763,MATCH(G1473,'Tela de entrada'!$B$20:$B$763,0),1)</f>
        <v>28</v>
      </c>
      <c r="J1473">
        <v>0</v>
      </c>
      <c r="K1473">
        <f t="shared" si="148"/>
        <v>28</v>
      </c>
      <c r="L1473" s="1">
        <f>SUMIFS('Contrato Flexível Percentual'!$R$2:$R$745,'Contrato Flexível Percentual'!$C$2:$C$745,'Contrato Flexível Prioridade'!F1473,'Contrato Flexível Percentual'!$D$2:$D$745,'Contrato Flexível Prioridade'!G1473)+SUMIFS('Contrato Firme'!N$2:N$745,'Contrato Firme'!$C$2:$C$745,'Contrato Flexível Prioridade'!F1473,'Contrato Flexível Percentual'!$D$2:$D$745,'Contrato Flexível Prioridade'!G1473)+'Tela de entrada'!$O$13+'Tela de entrada'!$S$13</f>
        <v>16.31535824446194</v>
      </c>
      <c r="M1473" s="1">
        <f t="shared" si="149"/>
        <v>11.68464175553806</v>
      </c>
      <c r="N1473" s="1">
        <f>IF(D1473=1,'Tela de entrada'!$O$14-'Tela de entrada'!$O$13,'Tela de entrada'!$S$14-'Tela de entrada'!$S$13)</f>
        <v>10</v>
      </c>
      <c r="O1473" s="1">
        <f t="shared" si="150"/>
        <v>0</v>
      </c>
      <c r="P1473" s="1">
        <f t="shared" si="151"/>
        <v>0</v>
      </c>
      <c r="Q1473" s="1">
        <f>IF(D1473=1,'Tela de entrada'!$O$13+P1473,'Tela de entrada'!$S$13+P1473)</f>
        <v>0</v>
      </c>
    </row>
    <row r="1474" spans="1:17" x14ac:dyDescent="0.25">
      <c r="A1474" t="str">
        <f t="shared" si="146"/>
        <v>Contrato 2</v>
      </c>
      <c r="B1474" t="str">
        <f t="shared" si="147"/>
        <v>Contrato 2729</v>
      </c>
      <c r="C1474">
        <v>1</v>
      </c>
      <c r="D1474">
        <v>2</v>
      </c>
      <c r="E1474">
        <f>IF(AND(A1474='Tela de entrada'!$R$12,'Tela de entrada'!$S$15=1),1,IF(AND(A1474='Tela de entrada'!$R$12,'Tela de entrada'!$S$15="",'Tela de entrada'!$O$15=2),1,IF(AND('Tela de entrada'!$R$12='Contrato Flexível Prioridade'!A1474,'Tela de entrada'!$S$15="",'Tela de entrada'!$O$15=""),2,IF(AND(A1474='Tela de entrada'!$N$12,'Tela de entrada'!$O$15=1),1,IF(AND('Tela de entrada'!$N$12='Contrato Flexível Prioridade'!A1474,'Tela de entrada'!$O$15=2),2,IF(AND('Tela de entrada'!$N$12='Contrato Flexível Prioridade'!A1474,'Tela de entrada'!$O$15="",'Tela de entrada'!$S$15&lt;&gt;1),1,IF(AND('Tela de entrada'!$N$12='Contrato Flexível Prioridade'!A1474,'Tela de entrada'!$S$15=""),1,2)))))))</f>
        <v>2</v>
      </c>
      <c r="F1474">
        <v>1</v>
      </c>
      <c r="G1474">
        <v>729</v>
      </c>
      <c r="H1474">
        <v>1</v>
      </c>
      <c r="I1474" s="1">
        <f>INDEX('Tela de entrada'!$C$20:$C$763,MATCH(G1474,'Tela de entrada'!$B$20:$B$763,0),1)</f>
        <v>28</v>
      </c>
      <c r="J1474">
        <v>0</v>
      </c>
      <c r="K1474">
        <f t="shared" si="148"/>
        <v>28</v>
      </c>
      <c r="L1474" s="1">
        <f>SUMIFS('Contrato Flexível Percentual'!$R$2:$R$745,'Contrato Flexível Percentual'!$C$2:$C$745,'Contrato Flexível Prioridade'!F1474,'Contrato Flexível Percentual'!$D$2:$D$745,'Contrato Flexível Prioridade'!G1474)+SUMIFS('Contrato Firme'!N$2:N$745,'Contrato Firme'!$C$2:$C$745,'Contrato Flexível Prioridade'!F1474,'Contrato Flexível Percentual'!$D$2:$D$745,'Contrato Flexível Prioridade'!G1474)+'Tela de entrada'!$O$13+'Tela de entrada'!$S$13</f>
        <v>16.31535824446194</v>
      </c>
      <c r="M1474" s="1">
        <f t="shared" si="149"/>
        <v>11.68464175553806</v>
      </c>
      <c r="N1474" s="1">
        <f>IF(D1474=1,'Tela de entrada'!$O$14-'Tela de entrada'!$O$13,'Tela de entrada'!$S$14-'Tela de entrada'!$S$13)</f>
        <v>10</v>
      </c>
      <c r="O1474" s="1">
        <f t="shared" si="150"/>
        <v>0</v>
      </c>
      <c r="P1474" s="1">
        <f t="shared" si="151"/>
        <v>0</v>
      </c>
      <c r="Q1474" s="1">
        <f>IF(D1474=1,'Tela de entrada'!$O$13+P1474,'Tela de entrada'!$S$13+P1474)</f>
        <v>0</v>
      </c>
    </row>
    <row r="1475" spans="1:17" x14ac:dyDescent="0.25">
      <c r="A1475" t="str">
        <f t="shared" si="146"/>
        <v>Contrato 2</v>
      </c>
      <c r="B1475" t="str">
        <f t="shared" si="147"/>
        <v>Contrato 2730</v>
      </c>
      <c r="C1475">
        <v>1</v>
      </c>
      <c r="D1475">
        <v>2</v>
      </c>
      <c r="E1475">
        <f>IF(AND(A1475='Tela de entrada'!$R$12,'Tela de entrada'!$S$15=1),1,IF(AND(A1475='Tela de entrada'!$R$12,'Tela de entrada'!$S$15="",'Tela de entrada'!$O$15=2),1,IF(AND('Tela de entrada'!$R$12='Contrato Flexível Prioridade'!A1475,'Tela de entrada'!$S$15="",'Tela de entrada'!$O$15=""),2,IF(AND(A1475='Tela de entrada'!$N$12,'Tela de entrada'!$O$15=1),1,IF(AND('Tela de entrada'!$N$12='Contrato Flexível Prioridade'!A1475,'Tela de entrada'!$O$15=2),2,IF(AND('Tela de entrada'!$N$12='Contrato Flexível Prioridade'!A1475,'Tela de entrada'!$O$15="",'Tela de entrada'!$S$15&lt;&gt;1),1,IF(AND('Tela de entrada'!$N$12='Contrato Flexível Prioridade'!A1475,'Tela de entrada'!$S$15=""),1,2)))))))</f>
        <v>2</v>
      </c>
      <c r="F1475">
        <v>1</v>
      </c>
      <c r="G1475">
        <v>730</v>
      </c>
      <c r="H1475">
        <v>1</v>
      </c>
      <c r="I1475" s="1">
        <f>INDEX('Tela de entrada'!$C$20:$C$763,MATCH(G1475,'Tela de entrada'!$B$20:$B$763,0),1)</f>
        <v>22</v>
      </c>
      <c r="J1475">
        <v>0</v>
      </c>
      <c r="K1475">
        <f t="shared" si="148"/>
        <v>22</v>
      </c>
      <c r="L1475" s="1">
        <f>SUMIFS('Contrato Flexível Percentual'!$R$2:$R$745,'Contrato Flexível Percentual'!$C$2:$C$745,'Contrato Flexível Prioridade'!F1475,'Contrato Flexível Percentual'!$D$2:$D$745,'Contrato Flexível Prioridade'!G1475)+SUMIFS('Contrato Firme'!N$2:N$745,'Contrato Firme'!$C$2:$C$745,'Contrato Flexível Prioridade'!F1475,'Contrato Flexível Percentual'!$D$2:$D$745,'Contrato Flexível Prioridade'!G1475)+'Tela de entrada'!$O$13+'Tela de entrada'!$S$13</f>
        <v>13.029119065063828</v>
      </c>
      <c r="M1475" s="1">
        <f t="shared" si="149"/>
        <v>8.9708809349361722</v>
      </c>
      <c r="N1475" s="1">
        <f>IF(D1475=1,'Tela de entrada'!$O$14-'Tela de entrada'!$O$13,'Tela de entrada'!$S$14-'Tela de entrada'!$S$13)</f>
        <v>10</v>
      </c>
      <c r="O1475" s="1">
        <f t="shared" si="150"/>
        <v>0</v>
      </c>
      <c r="P1475" s="1">
        <f t="shared" si="151"/>
        <v>0</v>
      </c>
      <c r="Q1475" s="1">
        <f>IF(D1475=1,'Tela de entrada'!$O$13+P1475,'Tela de entrada'!$S$13+P1475)</f>
        <v>0</v>
      </c>
    </row>
    <row r="1476" spans="1:17" x14ac:dyDescent="0.25">
      <c r="A1476" t="str">
        <f t="shared" si="146"/>
        <v>Contrato 2</v>
      </c>
      <c r="B1476" t="str">
        <f t="shared" si="147"/>
        <v>Contrato 2731</v>
      </c>
      <c r="C1476">
        <v>1</v>
      </c>
      <c r="D1476">
        <v>2</v>
      </c>
      <c r="E1476">
        <f>IF(AND(A1476='Tela de entrada'!$R$12,'Tela de entrada'!$S$15=1),1,IF(AND(A1476='Tela de entrada'!$R$12,'Tela de entrada'!$S$15="",'Tela de entrada'!$O$15=2),1,IF(AND('Tela de entrada'!$R$12='Contrato Flexível Prioridade'!A1476,'Tela de entrada'!$S$15="",'Tela de entrada'!$O$15=""),2,IF(AND(A1476='Tela de entrada'!$N$12,'Tela de entrada'!$O$15=1),1,IF(AND('Tela de entrada'!$N$12='Contrato Flexível Prioridade'!A1476,'Tela de entrada'!$O$15=2),2,IF(AND('Tela de entrada'!$N$12='Contrato Flexível Prioridade'!A1476,'Tela de entrada'!$O$15="",'Tela de entrada'!$S$15&lt;&gt;1),1,IF(AND('Tela de entrada'!$N$12='Contrato Flexível Prioridade'!A1476,'Tela de entrada'!$S$15=""),1,2)))))))</f>
        <v>2</v>
      </c>
      <c r="F1476">
        <v>1</v>
      </c>
      <c r="G1476">
        <v>731</v>
      </c>
      <c r="H1476">
        <v>1</v>
      </c>
      <c r="I1476" s="1">
        <f>INDEX('Tela de entrada'!$C$20:$C$763,MATCH(G1476,'Tela de entrada'!$B$20:$B$763,0),1)</f>
        <v>23</v>
      </c>
      <c r="J1476">
        <v>0</v>
      </c>
      <c r="K1476">
        <f t="shared" si="148"/>
        <v>23</v>
      </c>
      <c r="L1476" s="1">
        <f>SUMIFS('Contrato Flexível Percentual'!$R$2:$R$745,'Contrato Flexível Percentual'!$C$2:$C$745,'Contrato Flexível Prioridade'!F1476,'Contrato Flexível Percentual'!$D$2:$D$745,'Contrato Flexível Prioridade'!G1476)+SUMIFS('Contrato Firme'!N$2:N$745,'Contrato Firme'!$C$2:$C$745,'Contrato Flexível Prioridade'!F1476,'Contrato Flexível Percentual'!$D$2:$D$745,'Contrato Flexível Prioridade'!G1476)+'Tela de entrada'!$O$13+'Tela de entrada'!$S$13</f>
        <v>13.576825594963511</v>
      </c>
      <c r="M1476" s="1">
        <f t="shared" si="149"/>
        <v>9.4231744050364892</v>
      </c>
      <c r="N1476" s="1">
        <f>IF(D1476=1,'Tela de entrada'!$O$14-'Tela de entrada'!$O$13,'Tela de entrada'!$S$14-'Tela de entrada'!$S$13)</f>
        <v>10</v>
      </c>
      <c r="O1476" s="1">
        <f t="shared" si="150"/>
        <v>0</v>
      </c>
      <c r="P1476" s="1">
        <f t="shared" si="151"/>
        <v>0</v>
      </c>
      <c r="Q1476" s="1">
        <f>IF(D1476=1,'Tela de entrada'!$O$13+P1476,'Tela de entrada'!$S$13+P1476)</f>
        <v>0</v>
      </c>
    </row>
    <row r="1477" spans="1:17" x14ac:dyDescent="0.25">
      <c r="A1477" t="str">
        <f t="shared" si="146"/>
        <v>Contrato 2</v>
      </c>
      <c r="B1477" t="str">
        <f t="shared" si="147"/>
        <v>Contrato 2732</v>
      </c>
      <c r="C1477">
        <v>1</v>
      </c>
      <c r="D1477">
        <v>2</v>
      </c>
      <c r="E1477">
        <f>IF(AND(A1477='Tela de entrada'!$R$12,'Tela de entrada'!$S$15=1),1,IF(AND(A1477='Tela de entrada'!$R$12,'Tela de entrada'!$S$15="",'Tela de entrada'!$O$15=2),1,IF(AND('Tela de entrada'!$R$12='Contrato Flexível Prioridade'!A1477,'Tela de entrada'!$S$15="",'Tela de entrada'!$O$15=""),2,IF(AND(A1477='Tela de entrada'!$N$12,'Tela de entrada'!$O$15=1),1,IF(AND('Tela de entrada'!$N$12='Contrato Flexível Prioridade'!A1477,'Tela de entrada'!$O$15=2),2,IF(AND('Tela de entrada'!$N$12='Contrato Flexível Prioridade'!A1477,'Tela de entrada'!$O$15="",'Tela de entrada'!$S$15&lt;&gt;1),1,IF(AND('Tela de entrada'!$N$12='Contrato Flexível Prioridade'!A1477,'Tela de entrada'!$S$15=""),1,2)))))))</f>
        <v>2</v>
      </c>
      <c r="F1477">
        <v>1</v>
      </c>
      <c r="G1477">
        <v>732</v>
      </c>
      <c r="H1477">
        <v>1</v>
      </c>
      <c r="I1477" s="1">
        <f>INDEX('Tela de entrada'!$C$20:$C$763,MATCH(G1477,'Tela de entrada'!$B$20:$B$763,0),1)</f>
        <v>11</v>
      </c>
      <c r="J1477">
        <v>0</v>
      </c>
      <c r="K1477">
        <f t="shared" si="148"/>
        <v>11</v>
      </c>
      <c r="L1477" s="1">
        <f>SUMIFS('Contrato Flexível Percentual'!$R$2:$R$745,'Contrato Flexível Percentual'!$C$2:$C$745,'Contrato Flexível Prioridade'!F1477,'Contrato Flexível Percentual'!$D$2:$D$745,'Contrato Flexível Prioridade'!G1477)+SUMIFS('Contrato Firme'!N$2:N$745,'Contrato Firme'!$C$2:$C$745,'Contrato Flexível Prioridade'!F1477,'Contrato Flexível Percentual'!$D$2:$D$745,'Contrato Flexível Prioridade'!G1477)+'Tela de entrada'!$O$13+'Tela de entrada'!$S$13</f>
        <v>7.0043472361672849</v>
      </c>
      <c r="M1477" s="1">
        <f t="shared" si="149"/>
        <v>3.9956527638327151</v>
      </c>
      <c r="N1477" s="1">
        <f>IF(D1477=1,'Tela de entrada'!$O$14-'Tela de entrada'!$O$13,'Tela de entrada'!$S$14-'Tela de entrada'!$S$13)</f>
        <v>10</v>
      </c>
      <c r="O1477" s="1">
        <f t="shared" si="150"/>
        <v>0</v>
      </c>
      <c r="P1477" s="1">
        <f t="shared" si="151"/>
        <v>0</v>
      </c>
      <c r="Q1477" s="1">
        <f>IF(D1477=1,'Tela de entrada'!$O$13+P1477,'Tela de entrada'!$S$13+P1477)</f>
        <v>0</v>
      </c>
    </row>
    <row r="1478" spans="1:17" x14ac:dyDescent="0.25">
      <c r="A1478" t="str">
        <f t="shared" si="146"/>
        <v>Contrato 2</v>
      </c>
      <c r="B1478" t="str">
        <f t="shared" si="147"/>
        <v>Contrato 2733</v>
      </c>
      <c r="C1478">
        <v>1</v>
      </c>
      <c r="D1478">
        <v>2</v>
      </c>
      <c r="E1478">
        <f>IF(AND(A1478='Tela de entrada'!$R$12,'Tela de entrada'!$S$15=1),1,IF(AND(A1478='Tela de entrada'!$R$12,'Tela de entrada'!$S$15="",'Tela de entrada'!$O$15=2),1,IF(AND('Tela de entrada'!$R$12='Contrato Flexível Prioridade'!A1478,'Tela de entrada'!$S$15="",'Tela de entrada'!$O$15=""),2,IF(AND(A1478='Tela de entrada'!$N$12,'Tela de entrada'!$O$15=1),1,IF(AND('Tela de entrada'!$N$12='Contrato Flexível Prioridade'!A1478,'Tela de entrada'!$O$15=2),2,IF(AND('Tela de entrada'!$N$12='Contrato Flexível Prioridade'!A1478,'Tela de entrada'!$O$15="",'Tela de entrada'!$S$15&lt;&gt;1),1,IF(AND('Tela de entrada'!$N$12='Contrato Flexível Prioridade'!A1478,'Tela de entrada'!$S$15=""),1,2)))))))</f>
        <v>2</v>
      </c>
      <c r="F1478">
        <v>1</v>
      </c>
      <c r="G1478">
        <v>733</v>
      </c>
      <c r="H1478">
        <v>1</v>
      </c>
      <c r="I1478" s="1">
        <f>INDEX('Tela de entrada'!$C$20:$C$763,MATCH(G1478,'Tela de entrada'!$B$20:$B$763,0),1)</f>
        <v>45</v>
      </c>
      <c r="J1478">
        <v>0</v>
      </c>
      <c r="K1478">
        <f t="shared" si="148"/>
        <v>45</v>
      </c>
      <c r="L1478" s="1">
        <f>SUMIFS('Contrato Flexível Percentual'!$R$2:$R$745,'Contrato Flexível Percentual'!$C$2:$C$745,'Contrato Flexível Prioridade'!F1478,'Contrato Flexível Percentual'!$D$2:$D$745,'Contrato Flexível Prioridade'!G1478)+SUMIFS('Contrato Firme'!N$2:N$745,'Contrato Firme'!$C$2:$C$745,'Contrato Flexível Prioridade'!F1478,'Contrato Flexível Percentual'!$D$2:$D$745,'Contrato Flexível Prioridade'!G1478)+'Tela de entrada'!$O$13+'Tela de entrada'!$S$13</f>
        <v>24</v>
      </c>
      <c r="M1478" s="1">
        <f t="shared" si="149"/>
        <v>21</v>
      </c>
      <c r="N1478" s="1">
        <f>IF(D1478=1,'Tela de entrada'!$O$14-'Tela de entrada'!$O$13,'Tela de entrada'!$S$14-'Tela de entrada'!$S$13)</f>
        <v>10</v>
      </c>
      <c r="O1478" s="1">
        <f t="shared" si="150"/>
        <v>6</v>
      </c>
      <c r="P1478" s="1">
        <f t="shared" si="151"/>
        <v>6</v>
      </c>
      <c r="Q1478" s="1">
        <f>IF(D1478=1,'Tela de entrada'!$O$13+P1478,'Tela de entrada'!$S$13+P1478)</f>
        <v>6</v>
      </c>
    </row>
    <row r="1479" spans="1:17" x14ac:dyDescent="0.25">
      <c r="A1479" t="str">
        <f t="shared" si="146"/>
        <v>Contrato 2</v>
      </c>
      <c r="B1479" t="str">
        <f t="shared" si="147"/>
        <v>Contrato 2734</v>
      </c>
      <c r="C1479">
        <v>1</v>
      </c>
      <c r="D1479">
        <v>2</v>
      </c>
      <c r="E1479">
        <f>IF(AND(A1479='Tela de entrada'!$R$12,'Tela de entrada'!$S$15=1),1,IF(AND(A1479='Tela de entrada'!$R$12,'Tela de entrada'!$S$15="",'Tela de entrada'!$O$15=2),1,IF(AND('Tela de entrada'!$R$12='Contrato Flexível Prioridade'!A1479,'Tela de entrada'!$S$15="",'Tela de entrada'!$O$15=""),2,IF(AND(A1479='Tela de entrada'!$N$12,'Tela de entrada'!$O$15=1),1,IF(AND('Tela de entrada'!$N$12='Contrato Flexível Prioridade'!A1479,'Tela de entrada'!$O$15=2),2,IF(AND('Tela de entrada'!$N$12='Contrato Flexível Prioridade'!A1479,'Tela de entrada'!$O$15="",'Tela de entrada'!$S$15&lt;&gt;1),1,IF(AND('Tela de entrada'!$N$12='Contrato Flexível Prioridade'!A1479,'Tela de entrada'!$S$15=""),1,2)))))))</f>
        <v>2</v>
      </c>
      <c r="F1479">
        <v>1</v>
      </c>
      <c r="G1479">
        <v>734</v>
      </c>
      <c r="H1479">
        <v>1</v>
      </c>
      <c r="I1479" s="1">
        <f>INDEX('Tela de entrada'!$C$20:$C$763,MATCH(G1479,'Tela de entrada'!$B$20:$B$763,0),1)</f>
        <v>43</v>
      </c>
      <c r="J1479">
        <v>0</v>
      </c>
      <c r="K1479">
        <f t="shared" si="148"/>
        <v>43</v>
      </c>
      <c r="L1479" s="1">
        <f>SUMIFS('Contrato Flexível Percentual'!$R$2:$R$745,'Contrato Flexível Percentual'!$C$2:$C$745,'Contrato Flexível Prioridade'!F1479,'Contrato Flexível Percentual'!$D$2:$D$745,'Contrato Flexível Prioridade'!G1479)+SUMIFS('Contrato Firme'!N$2:N$745,'Contrato Firme'!$C$2:$C$745,'Contrato Flexível Prioridade'!F1479,'Contrato Flexível Percentual'!$D$2:$D$745,'Contrato Flexível Prioridade'!G1479)+'Tela de entrada'!$O$13+'Tela de entrada'!$S$13</f>
        <v>23.6</v>
      </c>
      <c r="M1479" s="1">
        <f t="shared" si="149"/>
        <v>19.399999999999999</v>
      </c>
      <c r="N1479" s="1">
        <f>IF(D1479=1,'Tela de entrada'!$O$14-'Tela de entrada'!$O$13,'Tela de entrada'!$S$14-'Tela de entrada'!$S$13)</f>
        <v>10</v>
      </c>
      <c r="O1479" s="1">
        <f t="shared" si="150"/>
        <v>4.3999999999999986</v>
      </c>
      <c r="P1479" s="1">
        <f t="shared" si="151"/>
        <v>4.3999999999999986</v>
      </c>
      <c r="Q1479" s="1">
        <f>IF(D1479=1,'Tela de entrada'!$O$13+P1479,'Tela de entrada'!$S$13+P1479)</f>
        <v>4.3999999999999986</v>
      </c>
    </row>
    <row r="1480" spans="1:17" x14ac:dyDescent="0.25">
      <c r="A1480" t="str">
        <f t="shared" si="146"/>
        <v>Contrato 2</v>
      </c>
      <c r="B1480" t="str">
        <f t="shared" si="147"/>
        <v>Contrato 2735</v>
      </c>
      <c r="C1480">
        <v>1</v>
      </c>
      <c r="D1480">
        <v>2</v>
      </c>
      <c r="E1480">
        <f>IF(AND(A1480='Tela de entrada'!$R$12,'Tela de entrada'!$S$15=1),1,IF(AND(A1480='Tela de entrada'!$R$12,'Tela de entrada'!$S$15="",'Tela de entrada'!$O$15=2),1,IF(AND('Tela de entrada'!$R$12='Contrato Flexível Prioridade'!A1480,'Tela de entrada'!$S$15="",'Tela de entrada'!$O$15=""),2,IF(AND(A1480='Tela de entrada'!$N$12,'Tela de entrada'!$O$15=1),1,IF(AND('Tela de entrada'!$N$12='Contrato Flexível Prioridade'!A1480,'Tela de entrada'!$O$15=2),2,IF(AND('Tela de entrada'!$N$12='Contrato Flexível Prioridade'!A1480,'Tela de entrada'!$O$15="",'Tela de entrada'!$S$15&lt;&gt;1),1,IF(AND('Tela de entrada'!$N$12='Contrato Flexível Prioridade'!A1480,'Tela de entrada'!$S$15=""),1,2)))))))</f>
        <v>2</v>
      </c>
      <c r="F1480">
        <v>1</v>
      </c>
      <c r="G1480">
        <v>735</v>
      </c>
      <c r="H1480">
        <v>1</v>
      </c>
      <c r="I1480" s="1">
        <f>INDEX('Tela de entrada'!$C$20:$C$763,MATCH(G1480,'Tela de entrada'!$B$20:$B$763,0),1)</f>
        <v>18</v>
      </c>
      <c r="J1480">
        <v>0</v>
      </c>
      <c r="K1480">
        <f t="shared" si="148"/>
        <v>18</v>
      </c>
      <c r="L1480" s="1">
        <f>SUMIFS('Contrato Flexível Percentual'!$R$2:$R$745,'Contrato Flexível Percentual'!$C$2:$C$745,'Contrato Flexível Prioridade'!F1480,'Contrato Flexível Percentual'!$D$2:$D$745,'Contrato Flexível Prioridade'!G1480)+SUMIFS('Contrato Firme'!N$2:N$745,'Contrato Firme'!$C$2:$C$745,'Contrato Flexível Prioridade'!F1480,'Contrato Flexível Percentual'!$D$2:$D$745,'Contrato Flexível Prioridade'!G1480)+'Tela de entrada'!$O$13+'Tela de entrada'!$S$13</f>
        <v>10.838292945465083</v>
      </c>
      <c r="M1480" s="1">
        <f t="shared" si="149"/>
        <v>7.1617070545349168</v>
      </c>
      <c r="N1480" s="1">
        <f>IF(D1480=1,'Tela de entrada'!$O$14-'Tela de entrada'!$O$13,'Tela de entrada'!$S$14-'Tela de entrada'!$S$13)</f>
        <v>10</v>
      </c>
      <c r="O1480" s="1">
        <f t="shared" si="150"/>
        <v>0</v>
      </c>
      <c r="P1480" s="1">
        <f t="shared" si="151"/>
        <v>0</v>
      </c>
      <c r="Q1480" s="1">
        <f>IF(D1480=1,'Tela de entrada'!$O$13+P1480,'Tela de entrada'!$S$13+P1480)</f>
        <v>0</v>
      </c>
    </row>
    <row r="1481" spans="1:17" x14ac:dyDescent="0.25">
      <c r="A1481" t="str">
        <f t="shared" si="146"/>
        <v>Contrato 2</v>
      </c>
      <c r="B1481" t="str">
        <f t="shared" si="147"/>
        <v>Contrato 2736</v>
      </c>
      <c r="C1481">
        <v>1</v>
      </c>
      <c r="D1481">
        <v>2</v>
      </c>
      <c r="E1481">
        <f>IF(AND(A1481='Tela de entrada'!$R$12,'Tela de entrada'!$S$15=1),1,IF(AND(A1481='Tela de entrada'!$R$12,'Tela de entrada'!$S$15="",'Tela de entrada'!$O$15=2),1,IF(AND('Tela de entrada'!$R$12='Contrato Flexível Prioridade'!A1481,'Tela de entrada'!$S$15="",'Tela de entrada'!$O$15=""),2,IF(AND(A1481='Tela de entrada'!$N$12,'Tela de entrada'!$O$15=1),1,IF(AND('Tela de entrada'!$N$12='Contrato Flexível Prioridade'!A1481,'Tela de entrada'!$O$15=2),2,IF(AND('Tela de entrada'!$N$12='Contrato Flexível Prioridade'!A1481,'Tela de entrada'!$O$15="",'Tela de entrada'!$S$15&lt;&gt;1),1,IF(AND('Tela de entrada'!$N$12='Contrato Flexível Prioridade'!A1481,'Tela de entrada'!$S$15=""),1,2)))))))</f>
        <v>2</v>
      </c>
      <c r="F1481">
        <v>1</v>
      </c>
      <c r="G1481">
        <v>736</v>
      </c>
      <c r="H1481">
        <v>1</v>
      </c>
      <c r="I1481" s="1">
        <f>INDEX('Tela de entrada'!$C$20:$C$763,MATCH(G1481,'Tela de entrada'!$B$20:$B$763,0),1)</f>
        <v>15</v>
      </c>
      <c r="J1481">
        <v>0</v>
      </c>
      <c r="K1481">
        <f t="shared" si="148"/>
        <v>15</v>
      </c>
      <c r="L1481" s="1">
        <f>SUMIFS('Contrato Flexível Percentual'!$R$2:$R$745,'Contrato Flexível Percentual'!$C$2:$C$745,'Contrato Flexível Prioridade'!F1481,'Contrato Flexível Percentual'!$D$2:$D$745,'Contrato Flexível Prioridade'!G1481)+SUMIFS('Contrato Firme'!N$2:N$745,'Contrato Firme'!$C$2:$C$745,'Contrato Flexível Prioridade'!F1481,'Contrato Flexível Percentual'!$D$2:$D$745,'Contrato Flexível Prioridade'!G1481)+'Tela de entrada'!$O$13+'Tela de entrada'!$S$13</f>
        <v>9.1951733557660269</v>
      </c>
      <c r="M1481" s="1">
        <f t="shared" si="149"/>
        <v>5.8048266442339731</v>
      </c>
      <c r="N1481" s="1">
        <f>IF(D1481=1,'Tela de entrada'!$O$14-'Tela de entrada'!$O$13,'Tela de entrada'!$S$14-'Tela de entrada'!$S$13)</f>
        <v>10</v>
      </c>
      <c r="O1481" s="1">
        <f t="shared" si="150"/>
        <v>0</v>
      </c>
      <c r="P1481" s="1">
        <f t="shared" si="151"/>
        <v>0</v>
      </c>
      <c r="Q1481" s="1">
        <f>IF(D1481=1,'Tela de entrada'!$O$13+P1481,'Tela de entrada'!$S$13+P1481)</f>
        <v>0</v>
      </c>
    </row>
    <row r="1482" spans="1:17" x14ac:dyDescent="0.25">
      <c r="A1482" t="str">
        <f t="shared" si="146"/>
        <v>Contrato 2</v>
      </c>
      <c r="B1482" t="str">
        <f t="shared" si="147"/>
        <v>Contrato 2737</v>
      </c>
      <c r="C1482">
        <v>1</v>
      </c>
      <c r="D1482">
        <v>2</v>
      </c>
      <c r="E1482">
        <f>IF(AND(A1482='Tela de entrada'!$R$12,'Tela de entrada'!$S$15=1),1,IF(AND(A1482='Tela de entrada'!$R$12,'Tela de entrada'!$S$15="",'Tela de entrada'!$O$15=2),1,IF(AND('Tela de entrada'!$R$12='Contrato Flexível Prioridade'!A1482,'Tela de entrada'!$S$15="",'Tela de entrada'!$O$15=""),2,IF(AND(A1482='Tela de entrada'!$N$12,'Tela de entrada'!$O$15=1),1,IF(AND('Tela de entrada'!$N$12='Contrato Flexível Prioridade'!A1482,'Tela de entrada'!$O$15=2),2,IF(AND('Tela de entrada'!$N$12='Contrato Flexível Prioridade'!A1482,'Tela de entrada'!$O$15="",'Tela de entrada'!$S$15&lt;&gt;1),1,IF(AND('Tela de entrada'!$N$12='Contrato Flexível Prioridade'!A1482,'Tela de entrada'!$S$15=""),1,2)))))))</f>
        <v>2</v>
      </c>
      <c r="F1482">
        <v>1</v>
      </c>
      <c r="G1482">
        <v>737</v>
      </c>
      <c r="H1482">
        <v>1</v>
      </c>
      <c r="I1482" s="1">
        <f>INDEX('Tela de entrada'!$C$20:$C$763,MATCH(G1482,'Tela de entrada'!$B$20:$B$763,0),1)</f>
        <v>12</v>
      </c>
      <c r="J1482">
        <v>0</v>
      </c>
      <c r="K1482">
        <f t="shared" si="148"/>
        <v>12</v>
      </c>
      <c r="L1482" s="1">
        <f>SUMIFS('Contrato Flexível Percentual'!$R$2:$R$745,'Contrato Flexível Percentual'!$C$2:$C$745,'Contrato Flexível Prioridade'!F1482,'Contrato Flexível Percentual'!$D$2:$D$745,'Contrato Flexível Prioridade'!G1482)+SUMIFS('Contrato Firme'!N$2:N$745,'Contrato Firme'!$C$2:$C$745,'Contrato Flexível Prioridade'!F1482,'Contrato Flexível Percentual'!$D$2:$D$745,'Contrato Flexível Prioridade'!G1482)+'Tela de entrada'!$O$13+'Tela de entrada'!$S$13</f>
        <v>7.5520537660669707</v>
      </c>
      <c r="M1482" s="1">
        <f t="shared" si="149"/>
        <v>4.4479462339330293</v>
      </c>
      <c r="N1482" s="1">
        <f>IF(D1482=1,'Tela de entrada'!$O$14-'Tela de entrada'!$O$13,'Tela de entrada'!$S$14-'Tela de entrada'!$S$13)</f>
        <v>10</v>
      </c>
      <c r="O1482" s="1">
        <f t="shared" si="150"/>
        <v>0</v>
      </c>
      <c r="P1482" s="1">
        <f t="shared" si="151"/>
        <v>0</v>
      </c>
      <c r="Q1482" s="1">
        <f>IF(D1482=1,'Tela de entrada'!$O$13+P1482,'Tela de entrada'!$S$13+P1482)</f>
        <v>0</v>
      </c>
    </row>
    <row r="1483" spans="1:17" x14ac:dyDescent="0.25">
      <c r="A1483" t="str">
        <f t="shared" si="146"/>
        <v>Contrato 2</v>
      </c>
      <c r="B1483" t="str">
        <f t="shared" si="147"/>
        <v>Contrato 2738</v>
      </c>
      <c r="C1483">
        <v>1</v>
      </c>
      <c r="D1483">
        <v>2</v>
      </c>
      <c r="E1483">
        <f>IF(AND(A1483='Tela de entrada'!$R$12,'Tela de entrada'!$S$15=1),1,IF(AND(A1483='Tela de entrada'!$R$12,'Tela de entrada'!$S$15="",'Tela de entrada'!$O$15=2),1,IF(AND('Tela de entrada'!$R$12='Contrato Flexível Prioridade'!A1483,'Tela de entrada'!$S$15="",'Tela de entrada'!$O$15=""),2,IF(AND(A1483='Tela de entrada'!$N$12,'Tela de entrada'!$O$15=1),1,IF(AND('Tela de entrada'!$N$12='Contrato Flexível Prioridade'!A1483,'Tela de entrada'!$O$15=2),2,IF(AND('Tela de entrada'!$N$12='Contrato Flexível Prioridade'!A1483,'Tela de entrada'!$O$15="",'Tela de entrada'!$S$15&lt;&gt;1),1,IF(AND('Tela de entrada'!$N$12='Contrato Flexível Prioridade'!A1483,'Tela de entrada'!$S$15=""),1,2)))))))</f>
        <v>2</v>
      </c>
      <c r="F1483">
        <v>1</v>
      </c>
      <c r="G1483">
        <v>738</v>
      </c>
      <c r="H1483">
        <v>1</v>
      </c>
      <c r="I1483" s="1">
        <f>INDEX('Tela de entrada'!$C$20:$C$763,MATCH(G1483,'Tela de entrada'!$B$20:$B$763,0),1)</f>
        <v>15</v>
      </c>
      <c r="J1483">
        <v>0</v>
      </c>
      <c r="K1483">
        <f t="shared" si="148"/>
        <v>15</v>
      </c>
      <c r="L1483" s="1">
        <f>SUMIFS('Contrato Flexível Percentual'!$R$2:$R$745,'Contrato Flexível Percentual'!$C$2:$C$745,'Contrato Flexível Prioridade'!F1483,'Contrato Flexível Percentual'!$D$2:$D$745,'Contrato Flexível Prioridade'!G1483)+SUMIFS('Contrato Firme'!N$2:N$745,'Contrato Firme'!$C$2:$C$745,'Contrato Flexível Prioridade'!F1483,'Contrato Flexível Percentual'!$D$2:$D$745,'Contrato Flexível Prioridade'!G1483)+'Tela de entrada'!$O$13+'Tela de entrada'!$S$13</f>
        <v>9.1951733557660269</v>
      </c>
      <c r="M1483" s="1">
        <f t="shared" si="149"/>
        <v>5.8048266442339731</v>
      </c>
      <c r="N1483" s="1">
        <f>IF(D1483=1,'Tela de entrada'!$O$14-'Tela de entrada'!$O$13,'Tela de entrada'!$S$14-'Tela de entrada'!$S$13)</f>
        <v>10</v>
      </c>
      <c r="O1483" s="1">
        <f t="shared" si="150"/>
        <v>0</v>
      </c>
      <c r="P1483" s="1">
        <f t="shared" si="151"/>
        <v>0</v>
      </c>
      <c r="Q1483" s="1">
        <f>IF(D1483=1,'Tela de entrada'!$O$13+P1483,'Tela de entrada'!$S$13+P1483)</f>
        <v>0</v>
      </c>
    </row>
    <row r="1484" spans="1:17" x14ac:dyDescent="0.25">
      <c r="A1484" t="str">
        <f t="shared" si="146"/>
        <v>Contrato 2</v>
      </c>
      <c r="B1484" t="str">
        <f t="shared" si="147"/>
        <v>Contrato 2739</v>
      </c>
      <c r="C1484">
        <v>1</v>
      </c>
      <c r="D1484">
        <v>2</v>
      </c>
      <c r="E1484">
        <f>IF(AND(A1484='Tela de entrada'!$R$12,'Tela de entrada'!$S$15=1),1,IF(AND(A1484='Tela de entrada'!$R$12,'Tela de entrada'!$S$15="",'Tela de entrada'!$O$15=2),1,IF(AND('Tela de entrada'!$R$12='Contrato Flexível Prioridade'!A1484,'Tela de entrada'!$S$15="",'Tela de entrada'!$O$15=""),2,IF(AND(A1484='Tela de entrada'!$N$12,'Tela de entrada'!$O$15=1),1,IF(AND('Tela de entrada'!$N$12='Contrato Flexível Prioridade'!A1484,'Tela de entrada'!$O$15=2),2,IF(AND('Tela de entrada'!$N$12='Contrato Flexível Prioridade'!A1484,'Tela de entrada'!$O$15="",'Tela de entrada'!$S$15&lt;&gt;1),1,IF(AND('Tela de entrada'!$N$12='Contrato Flexível Prioridade'!A1484,'Tela de entrada'!$S$15=""),1,2)))))))</f>
        <v>2</v>
      </c>
      <c r="F1484">
        <v>1</v>
      </c>
      <c r="G1484">
        <v>739</v>
      </c>
      <c r="H1484">
        <v>1</v>
      </c>
      <c r="I1484" s="1">
        <f>INDEX('Tela de entrada'!$C$20:$C$763,MATCH(G1484,'Tela de entrada'!$B$20:$B$763,0),1)</f>
        <v>17</v>
      </c>
      <c r="J1484">
        <v>0</v>
      </c>
      <c r="K1484">
        <f t="shared" si="148"/>
        <v>17</v>
      </c>
      <c r="L1484" s="1">
        <f>SUMIFS('Contrato Flexível Percentual'!$R$2:$R$745,'Contrato Flexível Percentual'!$C$2:$C$745,'Contrato Flexível Prioridade'!F1484,'Contrato Flexível Percentual'!$D$2:$D$745,'Contrato Flexível Prioridade'!G1484)+SUMIFS('Contrato Firme'!N$2:N$745,'Contrato Firme'!$C$2:$C$745,'Contrato Flexível Prioridade'!F1484,'Contrato Flexível Percentual'!$D$2:$D$745,'Contrato Flexível Prioridade'!G1484)+'Tela de entrada'!$O$13+'Tela de entrada'!$S$13</f>
        <v>10.290586415565398</v>
      </c>
      <c r="M1484" s="1">
        <f t="shared" si="149"/>
        <v>6.7094135844346017</v>
      </c>
      <c r="N1484" s="1">
        <f>IF(D1484=1,'Tela de entrada'!$O$14-'Tela de entrada'!$O$13,'Tela de entrada'!$S$14-'Tela de entrada'!$S$13)</f>
        <v>10</v>
      </c>
      <c r="O1484" s="1">
        <f t="shared" si="150"/>
        <v>0</v>
      </c>
      <c r="P1484" s="1">
        <f t="shared" si="151"/>
        <v>0</v>
      </c>
      <c r="Q1484" s="1">
        <f>IF(D1484=1,'Tela de entrada'!$O$13+P1484,'Tela de entrada'!$S$13+P1484)</f>
        <v>0</v>
      </c>
    </row>
    <row r="1485" spans="1:17" x14ac:dyDescent="0.25">
      <c r="A1485" t="str">
        <f t="shared" si="146"/>
        <v>Contrato 2</v>
      </c>
      <c r="B1485" t="str">
        <f t="shared" si="147"/>
        <v>Contrato 2740</v>
      </c>
      <c r="C1485">
        <v>1</v>
      </c>
      <c r="D1485">
        <v>2</v>
      </c>
      <c r="E1485">
        <f>IF(AND(A1485='Tela de entrada'!$R$12,'Tela de entrada'!$S$15=1),1,IF(AND(A1485='Tela de entrada'!$R$12,'Tela de entrada'!$S$15="",'Tela de entrada'!$O$15=2),1,IF(AND('Tela de entrada'!$R$12='Contrato Flexível Prioridade'!A1485,'Tela de entrada'!$S$15="",'Tela de entrada'!$O$15=""),2,IF(AND(A1485='Tela de entrada'!$N$12,'Tela de entrada'!$O$15=1),1,IF(AND('Tela de entrada'!$N$12='Contrato Flexível Prioridade'!A1485,'Tela de entrada'!$O$15=2),2,IF(AND('Tela de entrada'!$N$12='Contrato Flexível Prioridade'!A1485,'Tela de entrada'!$O$15="",'Tela de entrada'!$S$15&lt;&gt;1),1,IF(AND('Tela de entrada'!$N$12='Contrato Flexível Prioridade'!A1485,'Tela de entrada'!$S$15=""),1,2)))))))</f>
        <v>2</v>
      </c>
      <c r="F1485">
        <v>1</v>
      </c>
      <c r="G1485">
        <v>740</v>
      </c>
      <c r="H1485">
        <v>1</v>
      </c>
      <c r="I1485" s="1">
        <f>INDEX('Tela de entrada'!$C$20:$C$763,MATCH(G1485,'Tela de entrada'!$B$20:$B$763,0),1)</f>
        <v>9</v>
      </c>
      <c r="J1485">
        <v>0</v>
      </c>
      <c r="K1485">
        <f t="shared" si="148"/>
        <v>9</v>
      </c>
      <c r="L1485" s="1">
        <f>SUMIFS('Contrato Flexível Percentual'!$R$2:$R$745,'Contrato Flexível Percentual'!$C$2:$C$745,'Contrato Flexível Prioridade'!F1485,'Contrato Flexível Percentual'!$D$2:$D$745,'Contrato Flexível Prioridade'!G1485)+SUMIFS('Contrato Firme'!N$2:N$745,'Contrato Firme'!$C$2:$C$745,'Contrato Flexível Prioridade'!F1485,'Contrato Flexível Percentual'!$D$2:$D$745,'Contrato Flexível Prioridade'!G1485)+'Tela de entrada'!$O$13+'Tela de entrada'!$S$13</f>
        <v>5.9089341763679135</v>
      </c>
      <c r="M1485" s="1">
        <f t="shared" si="149"/>
        <v>3.0910658236320865</v>
      </c>
      <c r="N1485" s="1">
        <f>IF(D1485=1,'Tela de entrada'!$O$14-'Tela de entrada'!$O$13,'Tela de entrada'!$S$14-'Tela de entrada'!$S$13)</f>
        <v>10</v>
      </c>
      <c r="O1485" s="1">
        <f t="shared" si="150"/>
        <v>0</v>
      </c>
      <c r="P1485" s="1">
        <f t="shared" si="151"/>
        <v>0</v>
      </c>
      <c r="Q1485" s="1">
        <f>IF(D1485=1,'Tela de entrada'!$O$13+P1485,'Tela de entrada'!$S$13+P1485)</f>
        <v>0</v>
      </c>
    </row>
    <row r="1486" spans="1:17" x14ac:dyDescent="0.25">
      <c r="A1486" t="str">
        <f t="shared" si="146"/>
        <v>Contrato 2</v>
      </c>
      <c r="B1486" t="str">
        <f t="shared" si="147"/>
        <v>Contrato 2741</v>
      </c>
      <c r="C1486">
        <v>1</v>
      </c>
      <c r="D1486">
        <v>2</v>
      </c>
      <c r="E1486">
        <f>IF(AND(A1486='Tela de entrada'!$R$12,'Tela de entrada'!$S$15=1),1,IF(AND(A1486='Tela de entrada'!$R$12,'Tela de entrada'!$S$15="",'Tela de entrada'!$O$15=2),1,IF(AND('Tela de entrada'!$R$12='Contrato Flexível Prioridade'!A1486,'Tela de entrada'!$S$15="",'Tela de entrada'!$O$15=""),2,IF(AND(A1486='Tela de entrada'!$N$12,'Tela de entrada'!$O$15=1),1,IF(AND('Tela de entrada'!$N$12='Contrato Flexível Prioridade'!A1486,'Tela de entrada'!$O$15=2),2,IF(AND('Tela de entrada'!$N$12='Contrato Flexível Prioridade'!A1486,'Tela de entrada'!$O$15="",'Tela de entrada'!$S$15&lt;&gt;1),1,IF(AND('Tela de entrada'!$N$12='Contrato Flexível Prioridade'!A1486,'Tela de entrada'!$S$15=""),1,2)))))))</f>
        <v>2</v>
      </c>
      <c r="F1486">
        <v>1</v>
      </c>
      <c r="G1486">
        <v>741</v>
      </c>
      <c r="H1486">
        <v>1</v>
      </c>
      <c r="I1486" s="1">
        <f>INDEX('Tela de entrada'!$C$20:$C$763,MATCH(G1486,'Tela de entrada'!$B$20:$B$763,0),1)</f>
        <v>17</v>
      </c>
      <c r="J1486">
        <v>0</v>
      </c>
      <c r="K1486">
        <f t="shared" si="148"/>
        <v>17</v>
      </c>
      <c r="L1486" s="1">
        <f>SUMIFS('Contrato Flexível Percentual'!$R$2:$R$745,'Contrato Flexível Percentual'!$C$2:$C$745,'Contrato Flexível Prioridade'!F1486,'Contrato Flexível Percentual'!$D$2:$D$745,'Contrato Flexível Prioridade'!G1486)+SUMIFS('Contrato Firme'!N$2:N$745,'Contrato Firme'!$C$2:$C$745,'Contrato Flexível Prioridade'!F1486,'Contrato Flexível Percentual'!$D$2:$D$745,'Contrato Flexível Prioridade'!G1486)+'Tela de entrada'!$O$13+'Tela de entrada'!$S$13</f>
        <v>10.290586415565398</v>
      </c>
      <c r="M1486" s="1">
        <f t="shared" si="149"/>
        <v>6.7094135844346017</v>
      </c>
      <c r="N1486" s="1">
        <f>IF(D1486=1,'Tela de entrada'!$O$14-'Tela de entrada'!$O$13,'Tela de entrada'!$S$14-'Tela de entrada'!$S$13)</f>
        <v>10</v>
      </c>
      <c r="O1486" s="1">
        <f t="shared" si="150"/>
        <v>0</v>
      </c>
      <c r="P1486" s="1">
        <f t="shared" si="151"/>
        <v>0</v>
      </c>
      <c r="Q1486" s="1">
        <f>IF(D1486=1,'Tela de entrada'!$O$13+P1486,'Tela de entrada'!$S$13+P1486)</f>
        <v>0</v>
      </c>
    </row>
    <row r="1487" spans="1:17" x14ac:dyDescent="0.25">
      <c r="A1487" t="str">
        <f t="shared" si="146"/>
        <v>Contrato 2</v>
      </c>
      <c r="B1487" t="str">
        <f t="shared" si="147"/>
        <v>Contrato 2742</v>
      </c>
      <c r="C1487">
        <v>1</v>
      </c>
      <c r="D1487">
        <v>2</v>
      </c>
      <c r="E1487">
        <f>IF(AND(A1487='Tela de entrada'!$R$12,'Tela de entrada'!$S$15=1),1,IF(AND(A1487='Tela de entrada'!$R$12,'Tela de entrada'!$S$15="",'Tela de entrada'!$O$15=2),1,IF(AND('Tela de entrada'!$R$12='Contrato Flexível Prioridade'!A1487,'Tela de entrada'!$S$15="",'Tela de entrada'!$O$15=""),2,IF(AND(A1487='Tela de entrada'!$N$12,'Tela de entrada'!$O$15=1),1,IF(AND('Tela de entrada'!$N$12='Contrato Flexível Prioridade'!A1487,'Tela de entrada'!$O$15=2),2,IF(AND('Tela de entrada'!$N$12='Contrato Flexível Prioridade'!A1487,'Tela de entrada'!$O$15="",'Tela de entrada'!$S$15&lt;&gt;1),1,IF(AND('Tela de entrada'!$N$12='Contrato Flexível Prioridade'!A1487,'Tela de entrada'!$S$15=""),1,2)))))))</f>
        <v>2</v>
      </c>
      <c r="F1487">
        <v>1</v>
      </c>
      <c r="G1487">
        <v>742</v>
      </c>
      <c r="H1487">
        <v>1</v>
      </c>
      <c r="I1487" s="1">
        <f>INDEX('Tela de entrada'!$C$20:$C$763,MATCH(G1487,'Tela de entrada'!$B$20:$B$763,0),1)</f>
        <v>17</v>
      </c>
      <c r="J1487">
        <v>0</v>
      </c>
      <c r="K1487">
        <f t="shared" si="148"/>
        <v>17</v>
      </c>
      <c r="L1487" s="1">
        <f>SUMIFS('Contrato Flexível Percentual'!$R$2:$R$745,'Contrato Flexível Percentual'!$C$2:$C$745,'Contrato Flexível Prioridade'!F1487,'Contrato Flexível Percentual'!$D$2:$D$745,'Contrato Flexível Prioridade'!G1487)+SUMIFS('Contrato Firme'!N$2:N$745,'Contrato Firme'!$C$2:$C$745,'Contrato Flexível Prioridade'!F1487,'Contrato Flexível Percentual'!$D$2:$D$745,'Contrato Flexível Prioridade'!G1487)+'Tela de entrada'!$O$13+'Tela de entrada'!$S$13</f>
        <v>10.290586415565398</v>
      </c>
      <c r="M1487" s="1">
        <f t="shared" si="149"/>
        <v>6.7094135844346017</v>
      </c>
      <c r="N1487" s="1">
        <f>IF(D1487=1,'Tela de entrada'!$O$14-'Tela de entrada'!$O$13,'Tela de entrada'!$S$14-'Tela de entrada'!$S$13)</f>
        <v>10</v>
      </c>
      <c r="O1487" s="1">
        <f t="shared" si="150"/>
        <v>0</v>
      </c>
      <c r="P1487" s="1">
        <f t="shared" si="151"/>
        <v>0</v>
      </c>
      <c r="Q1487" s="1">
        <f>IF(D1487=1,'Tela de entrada'!$O$13+P1487,'Tela de entrada'!$S$13+P1487)</f>
        <v>0</v>
      </c>
    </row>
    <row r="1488" spans="1:17" x14ac:dyDescent="0.25">
      <c r="A1488" t="str">
        <f t="shared" si="146"/>
        <v>Contrato 2</v>
      </c>
      <c r="B1488" t="str">
        <f t="shared" si="147"/>
        <v>Contrato 2743</v>
      </c>
      <c r="C1488">
        <v>1</v>
      </c>
      <c r="D1488">
        <v>2</v>
      </c>
      <c r="E1488">
        <f>IF(AND(A1488='Tela de entrada'!$R$12,'Tela de entrada'!$S$15=1),1,IF(AND(A1488='Tela de entrada'!$R$12,'Tela de entrada'!$S$15="",'Tela de entrada'!$O$15=2),1,IF(AND('Tela de entrada'!$R$12='Contrato Flexível Prioridade'!A1488,'Tela de entrada'!$S$15="",'Tela de entrada'!$O$15=""),2,IF(AND(A1488='Tela de entrada'!$N$12,'Tela de entrada'!$O$15=1),1,IF(AND('Tela de entrada'!$N$12='Contrato Flexível Prioridade'!A1488,'Tela de entrada'!$O$15=2),2,IF(AND('Tela de entrada'!$N$12='Contrato Flexível Prioridade'!A1488,'Tela de entrada'!$O$15="",'Tela de entrada'!$S$15&lt;&gt;1),1,IF(AND('Tela de entrada'!$N$12='Contrato Flexível Prioridade'!A1488,'Tela de entrada'!$S$15=""),1,2)))))))</f>
        <v>2</v>
      </c>
      <c r="F1488">
        <v>1</v>
      </c>
      <c r="G1488">
        <v>743</v>
      </c>
      <c r="H1488">
        <v>1</v>
      </c>
      <c r="I1488" s="1">
        <f>INDEX('Tela de entrada'!$C$20:$C$763,MATCH(G1488,'Tela de entrada'!$B$20:$B$763,0),1)</f>
        <v>35</v>
      </c>
      <c r="J1488">
        <v>0</v>
      </c>
      <c r="K1488">
        <f t="shared" si="148"/>
        <v>35</v>
      </c>
      <c r="L1488" s="1">
        <f>SUMIFS('Contrato Flexível Percentual'!$R$2:$R$745,'Contrato Flexível Percentual'!$C$2:$C$745,'Contrato Flexível Prioridade'!F1488,'Contrato Flexível Percentual'!$D$2:$D$745,'Contrato Flexível Prioridade'!G1488)+SUMIFS('Contrato Firme'!N$2:N$745,'Contrato Firme'!$C$2:$C$745,'Contrato Flexível Prioridade'!F1488,'Contrato Flexível Percentual'!$D$2:$D$745,'Contrato Flexível Prioridade'!G1488)+'Tela de entrada'!$O$13+'Tela de entrada'!$S$13</f>
        <v>20.149303953759738</v>
      </c>
      <c r="M1488" s="1">
        <f t="shared" si="149"/>
        <v>14.850696046240262</v>
      </c>
      <c r="N1488" s="1">
        <f>IF(D1488=1,'Tela de entrada'!$O$14-'Tela de entrada'!$O$13,'Tela de entrada'!$S$14-'Tela de entrada'!$S$13)</f>
        <v>10</v>
      </c>
      <c r="O1488" s="1">
        <f t="shared" si="150"/>
        <v>0</v>
      </c>
      <c r="P1488" s="1">
        <f t="shared" si="151"/>
        <v>0</v>
      </c>
      <c r="Q1488" s="1">
        <f>IF(D1488=1,'Tela de entrada'!$O$13+P1488,'Tela de entrada'!$S$13+P1488)</f>
        <v>0</v>
      </c>
    </row>
    <row r="1489" spans="1:17" x14ac:dyDescent="0.25">
      <c r="A1489" t="str">
        <f t="shared" si="146"/>
        <v>Contrato 2</v>
      </c>
      <c r="B1489" t="str">
        <f t="shared" si="147"/>
        <v>Contrato 2744</v>
      </c>
      <c r="C1489">
        <v>1</v>
      </c>
      <c r="D1489">
        <v>2</v>
      </c>
      <c r="E1489">
        <f>IF(AND(A1489='Tela de entrada'!$R$12,'Tela de entrada'!$S$15=1),1,IF(AND(A1489='Tela de entrada'!$R$12,'Tela de entrada'!$S$15="",'Tela de entrada'!$O$15=2),1,IF(AND('Tela de entrada'!$R$12='Contrato Flexível Prioridade'!A1489,'Tela de entrada'!$S$15="",'Tela de entrada'!$O$15=""),2,IF(AND(A1489='Tela de entrada'!$N$12,'Tela de entrada'!$O$15=1),1,IF(AND('Tela de entrada'!$N$12='Contrato Flexível Prioridade'!A1489,'Tela de entrada'!$O$15=2),2,IF(AND('Tela de entrada'!$N$12='Contrato Flexível Prioridade'!A1489,'Tela de entrada'!$O$15="",'Tela de entrada'!$S$15&lt;&gt;1),1,IF(AND('Tela de entrada'!$N$12='Contrato Flexível Prioridade'!A1489,'Tela de entrada'!$S$15=""),1,2)))))))</f>
        <v>2</v>
      </c>
      <c r="F1489">
        <v>1</v>
      </c>
      <c r="G1489">
        <v>744</v>
      </c>
      <c r="H1489">
        <v>1</v>
      </c>
      <c r="I1489" s="1">
        <f>INDEX('Tela de entrada'!$C$20:$C$763,MATCH(G1489,'Tela de entrada'!$B$20:$B$763,0),1)</f>
        <v>40</v>
      </c>
      <c r="J1489">
        <v>0</v>
      </c>
      <c r="K1489">
        <f t="shared" si="148"/>
        <v>40</v>
      </c>
      <c r="L1489" s="1">
        <f>SUMIFS('Contrato Flexível Percentual'!$R$2:$R$745,'Contrato Flexível Percentual'!$C$2:$C$745,'Contrato Flexível Prioridade'!F1489,'Contrato Flexível Percentual'!$D$2:$D$745,'Contrato Flexível Prioridade'!G1489)+SUMIFS('Contrato Firme'!N$2:N$745,'Contrato Firme'!$C$2:$C$745,'Contrato Flexível Prioridade'!F1489,'Contrato Flexível Percentual'!$D$2:$D$745,'Contrato Flexível Prioridade'!G1489)+'Tela de entrada'!$O$13+'Tela de entrada'!$S$13</f>
        <v>22.887836603258165</v>
      </c>
      <c r="M1489" s="1">
        <f t="shared" si="149"/>
        <v>17.112163396741835</v>
      </c>
      <c r="N1489" s="1">
        <f>IF(D1489=1,'Tela de entrada'!$O$14-'Tela de entrada'!$O$13,'Tela de entrada'!$S$14-'Tela de entrada'!$S$13)</f>
        <v>10</v>
      </c>
      <c r="O1489" s="1">
        <f t="shared" si="150"/>
        <v>2.1121633967418347</v>
      </c>
      <c r="P1489" s="1">
        <f t="shared" si="151"/>
        <v>2.1121633967418347</v>
      </c>
      <c r="Q1489" s="1">
        <f>IF(D1489=1,'Tela de entrada'!$O$13+P1489,'Tela de entrada'!$S$13+P1489)</f>
        <v>2.1121633967418347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5"/>
  <sheetViews>
    <sheetView workbookViewId="0">
      <selection activeCell="I8" sqref="I8"/>
    </sheetView>
  </sheetViews>
  <sheetFormatPr defaultRowHeight="15" x14ac:dyDescent="0.25"/>
  <cols>
    <col min="5" max="5" width="12.140625" customWidth="1"/>
    <col min="6" max="6" width="12.42578125" customWidth="1"/>
    <col min="7" max="7" width="14.140625" customWidth="1"/>
    <col min="8" max="8" width="16.140625" customWidth="1"/>
    <col min="9" max="9" width="14.140625" customWidth="1"/>
    <col min="10" max="10" width="12.5703125" customWidth="1"/>
    <col min="11" max="11" width="15" customWidth="1"/>
    <col min="12" max="12" width="14.42578125" customWidth="1"/>
    <col min="13" max="13" width="14.140625" customWidth="1"/>
    <col min="14" max="14" width="14.5703125" customWidth="1"/>
    <col min="15" max="15" width="9.85546875" customWidth="1"/>
    <col min="16" max="16" width="12.7109375" customWidth="1"/>
    <col min="17" max="17" width="15" customWidth="1"/>
  </cols>
  <sheetData>
    <row r="1" spans="1:26" ht="48" customHeight="1" x14ac:dyDescent="0.25">
      <c r="D1" s="57" t="s">
        <v>73</v>
      </c>
      <c r="E1" s="58" t="s">
        <v>14</v>
      </c>
      <c r="F1" s="97" t="s">
        <v>87</v>
      </c>
      <c r="G1" s="57" t="s">
        <v>88</v>
      </c>
      <c r="H1" s="57" t="s">
        <v>89</v>
      </c>
      <c r="I1" s="57" t="s">
        <v>59</v>
      </c>
      <c r="J1" s="57" t="s">
        <v>60</v>
      </c>
      <c r="K1" s="57" t="s">
        <v>90</v>
      </c>
      <c r="L1" s="57" t="s">
        <v>91</v>
      </c>
      <c r="M1" s="57" t="s">
        <v>92</v>
      </c>
      <c r="N1" s="57" t="s">
        <v>93</v>
      </c>
      <c r="O1" s="57" t="s">
        <v>94</v>
      </c>
      <c r="P1" s="57" t="s">
        <v>95</v>
      </c>
      <c r="Q1" s="58" t="s">
        <v>96</v>
      </c>
    </row>
    <row r="2" spans="1:26" x14ac:dyDescent="0.25">
      <c r="A2" t="s">
        <v>62</v>
      </c>
      <c r="B2">
        <v>1</v>
      </c>
      <c r="D2" s="70">
        <v>1</v>
      </c>
      <c r="E2" s="56">
        <f>'Tela de entrada'!C20</f>
        <v>12</v>
      </c>
      <c r="F2" s="6">
        <f>'Tela de entrada'!H20+'Tela de entrada'!K20</f>
        <v>7.5520537660669707</v>
      </c>
      <c r="G2" s="6">
        <f>F2+'Tela de entrada'!O20</f>
        <v>12</v>
      </c>
      <c r="H2" s="96">
        <f>G2+'Tela de entrada'!S20</f>
        <v>12</v>
      </c>
      <c r="I2" s="96">
        <f>'Tela de entrada'!$G$14</f>
        <v>3</v>
      </c>
      <c r="J2" s="6">
        <f>'Tela de entrada'!$G$15</f>
        <v>15</v>
      </c>
      <c r="K2" s="6">
        <f>'Tela de entrada'!H20+'Tela de entrada'!$K$15</f>
        <v>6.1520537660669703</v>
      </c>
      <c r="L2" s="6">
        <f>'Tela de entrada'!H20+'Tela de entrada'!$K$16</f>
        <v>15.15205376606697</v>
      </c>
      <c r="M2" s="6">
        <f>'Tela de entrada'!$K$15</f>
        <v>1</v>
      </c>
      <c r="N2" s="6">
        <f>'Tela de entrada'!$K$16</f>
        <v>10</v>
      </c>
      <c r="O2" s="6">
        <f>MAX(0,'Tela de entrada'!C20-'Tela de entrada'!H20)</f>
        <v>6.8479462339330297</v>
      </c>
      <c r="P2" s="6">
        <f>MAX(0,O2-'Tela de entrada'!K20)</f>
        <v>4.4479462339330293</v>
      </c>
      <c r="Q2" s="6">
        <f>MAX(0,P2-'Tela de entrada'!O20)</f>
        <v>0</v>
      </c>
      <c r="T2" s="6"/>
      <c r="U2" s="6"/>
      <c r="V2" s="6"/>
      <c r="W2" s="6"/>
      <c r="X2" s="6"/>
      <c r="Y2" s="6"/>
      <c r="Z2" s="6"/>
    </row>
    <row r="3" spans="1:26" x14ac:dyDescent="0.25">
      <c r="A3" t="s">
        <v>49</v>
      </c>
      <c r="B3">
        <v>2</v>
      </c>
      <c r="D3" s="71">
        <v>2</v>
      </c>
      <c r="E3" s="56">
        <f>'Tela de entrada'!C21</f>
        <v>45</v>
      </c>
      <c r="F3" s="6">
        <f>'Tela de entrada'!H21+'Tela de entrada'!K21</f>
        <v>24</v>
      </c>
      <c r="G3" s="6">
        <f>F3+'Tela de entrada'!O21</f>
        <v>39</v>
      </c>
      <c r="H3" s="96">
        <f>G3+'Tela de entrada'!S21</f>
        <v>45</v>
      </c>
      <c r="I3" s="96">
        <f>'Tela de entrada'!$G$14</f>
        <v>3</v>
      </c>
      <c r="J3" s="6">
        <f>'Tela de entrada'!$G$15</f>
        <v>15</v>
      </c>
      <c r="K3" s="6">
        <f>'Tela de entrada'!H21+'Tela de entrada'!$K$15</f>
        <v>16</v>
      </c>
      <c r="L3" s="6">
        <f>'Tela de entrada'!H21+'Tela de entrada'!$K$16</f>
        <v>25</v>
      </c>
      <c r="M3" s="6">
        <f>'Tela de entrada'!$K$15</f>
        <v>1</v>
      </c>
      <c r="N3" s="6">
        <f>'Tela de entrada'!$K$16</f>
        <v>10</v>
      </c>
      <c r="O3" s="6">
        <f>MAX(0,'Tela de entrada'!C21-'Tela de entrada'!H21)</f>
        <v>30</v>
      </c>
      <c r="P3" s="6">
        <f>MAX(0,O3-'Tela de entrada'!K21)</f>
        <v>21</v>
      </c>
      <c r="Q3" s="6">
        <f>MAX(0,P3-'Tela de entrada'!O21)</f>
        <v>6</v>
      </c>
      <c r="T3" s="6"/>
      <c r="U3" s="6"/>
      <c r="V3" s="6"/>
      <c r="W3" s="6"/>
      <c r="X3" s="6"/>
      <c r="Y3" s="6"/>
      <c r="Z3" s="6"/>
    </row>
    <row r="4" spans="1:26" x14ac:dyDescent="0.25">
      <c r="D4" s="71">
        <v>3</v>
      </c>
      <c r="E4" s="56">
        <f>'Tela de entrada'!C22</f>
        <v>26</v>
      </c>
      <c r="F4" s="6">
        <f>'Tela de entrada'!H22+'Tela de entrada'!K22</f>
        <v>15.219945184662567</v>
      </c>
      <c r="G4" s="6">
        <f>F4+'Tela de entrada'!O22</f>
        <v>26</v>
      </c>
      <c r="H4" s="96">
        <f>G4+'Tela de entrada'!S22</f>
        <v>26</v>
      </c>
      <c r="I4" s="96">
        <f>'Tela de entrada'!$G$14</f>
        <v>3</v>
      </c>
      <c r="J4" s="6">
        <f>'Tela de entrada'!$G$15</f>
        <v>15</v>
      </c>
      <c r="K4" s="6">
        <f>'Tela de entrada'!H22+'Tela de entrada'!$K$15</f>
        <v>11.019945184662568</v>
      </c>
      <c r="L4" s="6">
        <f>'Tela de entrada'!H22+'Tela de entrada'!$K$16</f>
        <v>20.019945184662568</v>
      </c>
      <c r="M4" s="6">
        <f>'Tela de entrada'!$K$15</f>
        <v>1</v>
      </c>
      <c r="N4" s="6">
        <f>'Tela de entrada'!$K$16</f>
        <v>10</v>
      </c>
      <c r="O4" s="6">
        <f>MAX(0,'Tela de entrada'!C22-'Tela de entrada'!H22)</f>
        <v>15.980054815337432</v>
      </c>
      <c r="P4" s="6">
        <f>MAX(0,O4-'Tela de entrada'!K22)</f>
        <v>10.780054815337433</v>
      </c>
      <c r="Q4" s="6">
        <f>MAX(0,P4-'Tela de entrada'!O22)</f>
        <v>0</v>
      </c>
      <c r="T4" s="6"/>
      <c r="U4" s="6"/>
      <c r="V4" s="6"/>
      <c r="W4" s="6"/>
      <c r="X4" s="6"/>
      <c r="Y4" s="6"/>
      <c r="Z4" s="6"/>
    </row>
    <row r="5" spans="1:26" x14ac:dyDescent="0.25">
      <c r="A5" t="s">
        <v>63</v>
      </c>
      <c r="D5" s="71">
        <v>4</v>
      </c>
      <c r="E5" s="56">
        <f>'Tela de entrada'!C23</f>
        <v>34</v>
      </c>
      <c r="F5" s="6">
        <f>'Tela de entrada'!H23+'Tela de entrada'!K23</f>
        <v>19.601597423860053</v>
      </c>
      <c r="G5" s="6">
        <f>F5+'Tela de entrada'!O23</f>
        <v>34</v>
      </c>
      <c r="H5" s="96">
        <f>G5+'Tela de entrada'!S23</f>
        <v>34</v>
      </c>
      <c r="I5" s="96">
        <f>'Tela de entrada'!$G$14</f>
        <v>3</v>
      </c>
      <c r="J5" s="6">
        <f>'Tela de entrada'!$G$15</f>
        <v>15</v>
      </c>
      <c r="K5" s="6">
        <f>'Tela de entrada'!H23+'Tela de entrada'!$K$15</f>
        <v>13.801597423860052</v>
      </c>
      <c r="L5" s="6">
        <f>'Tela de entrada'!H23+'Tela de entrada'!$K$16</f>
        <v>22.801597423860052</v>
      </c>
      <c r="M5" s="6">
        <f>'Tela de entrada'!$K$15</f>
        <v>1</v>
      </c>
      <c r="N5" s="6">
        <f>'Tela de entrada'!$K$16</f>
        <v>10</v>
      </c>
      <c r="O5" s="6">
        <f>MAX(0,'Tela de entrada'!C23-'Tela de entrada'!H23)</f>
        <v>21.198402576139948</v>
      </c>
      <c r="P5" s="6">
        <f>MAX(0,O5-'Tela de entrada'!K23)</f>
        <v>14.398402576139947</v>
      </c>
      <c r="Q5" s="6">
        <f>MAX(0,P5-'Tela de entrada'!O23)</f>
        <v>0</v>
      </c>
      <c r="T5" s="6"/>
      <c r="U5" s="6"/>
      <c r="V5" s="6"/>
      <c r="W5" s="6"/>
      <c r="X5" s="6"/>
      <c r="Y5" s="6"/>
      <c r="Z5" s="6"/>
    </row>
    <row r="6" spans="1:26" x14ac:dyDescent="0.25">
      <c r="A6" t="s">
        <v>64</v>
      </c>
      <c r="D6" s="71">
        <v>5</v>
      </c>
      <c r="E6" s="56">
        <f>'Tela de entrada'!C24</f>
        <v>31</v>
      </c>
      <c r="F6" s="6">
        <f>'Tela de entrada'!H24+'Tela de entrada'!K24</f>
        <v>17.958477834160995</v>
      </c>
      <c r="G6" s="6">
        <f>F6+'Tela de entrada'!O24</f>
        <v>31</v>
      </c>
      <c r="H6" s="96">
        <f>G6+'Tela de entrada'!S24</f>
        <v>31</v>
      </c>
      <c r="I6" s="96">
        <f>'Tela de entrada'!$G$14</f>
        <v>3</v>
      </c>
      <c r="J6" s="6">
        <f>'Tela de entrada'!$G$15</f>
        <v>15</v>
      </c>
      <c r="K6" s="6">
        <f>'Tela de entrada'!H24+'Tela de entrada'!$K$15</f>
        <v>12.758477834160995</v>
      </c>
      <c r="L6" s="6">
        <f>'Tela de entrada'!H24+'Tela de entrada'!$K$16</f>
        <v>21.758477834160995</v>
      </c>
      <c r="M6" s="6">
        <f>'Tela de entrada'!$K$15</f>
        <v>1</v>
      </c>
      <c r="N6" s="6">
        <f>'Tela de entrada'!$K$16</f>
        <v>10</v>
      </c>
      <c r="O6" s="6">
        <f>MAX(0,'Tela de entrada'!C24-'Tela de entrada'!H24)</f>
        <v>19.241522165839005</v>
      </c>
      <c r="P6" s="6">
        <f>MAX(0,O6-'Tela de entrada'!K24)</f>
        <v>13.041522165839005</v>
      </c>
      <c r="Q6" s="6">
        <f>MAX(0,P6-'Tela de entrada'!O24)</f>
        <v>0</v>
      </c>
      <c r="T6" s="6"/>
      <c r="U6" s="6"/>
      <c r="V6" s="6"/>
      <c r="W6" s="6"/>
      <c r="X6" s="6"/>
      <c r="Y6" s="6"/>
      <c r="Z6" s="6"/>
    </row>
    <row r="7" spans="1:26" x14ac:dyDescent="0.25">
      <c r="D7" s="71">
        <v>6</v>
      </c>
      <c r="E7" s="56">
        <f>'Tela de entrada'!C25</f>
        <v>37</v>
      </c>
      <c r="F7" s="6">
        <f>'Tela de entrada'!H25+'Tela de entrada'!K25</f>
        <v>21.244717013559111</v>
      </c>
      <c r="G7" s="6">
        <f>F7+'Tela de entrada'!O25</f>
        <v>36.244717013559111</v>
      </c>
      <c r="H7" s="96">
        <f>G7+'Tela de entrada'!S25</f>
        <v>37</v>
      </c>
      <c r="I7" s="96">
        <f>'Tela de entrada'!$G$14</f>
        <v>3</v>
      </c>
      <c r="J7" s="6">
        <f>'Tela de entrada'!$G$15</f>
        <v>15</v>
      </c>
      <c r="K7" s="6">
        <f>'Tela de entrada'!H25+'Tela de entrada'!$K$15</f>
        <v>14.84471701355911</v>
      </c>
      <c r="L7" s="6">
        <f>'Tela de entrada'!H25+'Tela de entrada'!$K$16</f>
        <v>23.844717013559112</v>
      </c>
      <c r="M7" s="6">
        <f>'Tela de entrada'!$K$15</f>
        <v>1</v>
      </c>
      <c r="N7" s="6">
        <f>'Tela de entrada'!$K$16</f>
        <v>10</v>
      </c>
      <c r="O7" s="6">
        <f>MAX(0,'Tela de entrada'!C25-'Tela de entrada'!H25)</f>
        <v>23.155282986440888</v>
      </c>
      <c r="P7" s="6">
        <f>MAX(0,O7-'Tela de entrada'!K25)</f>
        <v>15.755282986440887</v>
      </c>
      <c r="Q7" s="6">
        <f>MAX(0,P7-'Tela de entrada'!O25)</f>
        <v>0.75528298644088743</v>
      </c>
      <c r="R7" s="6"/>
      <c r="S7" s="6"/>
      <c r="T7" s="6"/>
      <c r="U7" s="6"/>
      <c r="V7" s="6"/>
      <c r="W7" s="6"/>
      <c r="X7" s="6"/>
      <c r="Y7" s="6"/>
      <c r="Z7" s="6"/>
    </row>
    <row r="8" spans="1:26" x14ac:dyDescent="0.25">
      <c r="D8" s="71">
        <v>7</v>
      </c>
      <c r="E8" s="56">
        <f>'Tela de entrada'!C26</f>
        <v>25</v>
      </c>
      <c r="F8" s="6">
        <f>'Tela de entrada'!H26+'Tela de entrada'!K26</f>
        <v>14.672238654762884</v>
      </c>
      <c r="G8" s="6">
        <f>F8+'Tela de entrada'!O26</f>
        <v>25</v>
      </c>
      <c r="H8" s="96">
        <f>G8+'Tela de entrada'!S26</f>
        <v>25</v>
      </c>
      <c r="I8" s="96">
        <f>'Tela de entrada'!$G$14</f>
        <v>3</v>
      </c>
      <c r="J8" s="6">
        <f>'Tela de entrada'!$G$15</f>
        <v>15</v>
      </c>
      <c r="K8" s="6">
        <f>'Tela de entrada'!H26+'Tela de entrada'!$K$15</f>
        <v>10.672238654762884</v>
      </c>
      <c r="L8" s="6">
        <f>'Tela de entrada'!H26+'Tela de entrada'!$K$16</f>
        <v>19.672238654762886</v>
      </c>
      <c r="M8" s="6">
        <f>'Tela de entrada'!$K$15</f>
        <v>1</v>
      </c>
      <c r="N8" s="6">
        <f>'Tela de entrada'!$K$16</f>
        <v>10</v>
      </c>
      <c r="O8" s="6">
        <f>MAX(0,'Tela de entrada'!C26-'Tela de entrada'!H26)</f>
        <v>15.327761345237116</v>
      </c>
      <c r="P8" s="6">
        <f>MAX(0,O8-'Tela de entrada'!K26)</f>
        <v>10.327761345237116</v>
      </c>
      <c r="Q8" s="6">
        <f>MAX(0,P8-'Tela de entrada'!O26)</f>
        <v>0</v>
      </c>
      <c r="R8" s="6"/>
      <c r="S8" s="6"/>
      <c r="T8" s="6"/>
      <c r="U8" s="6"/>
      <c r="V8" s="6"/>
      <c r="W8" s="6"/>
      <c r="X8" s="6"/>
      <c r="Y8" s="6"/>
      <c r="Z8" s="6"/>
    </row>
    <row r="9" spans="1:26" x14ac:dyDescent="0.25">
      <c r="D9" s="71">
        <v>8</v>
      </c>
      <c r="E9" s="56">
        <f>'Tela de entrada'!C27</f>
        <v>5</v>
      </c>
      <c r="F9" s="6">
        <f>'Tela de entrada'!H27+'Tela de entrada'!K27</f>
        <v>4.7836603258165944</v>
      </c>
      <c r="G9" s="6">
        <f>F9+'Tela de entrada'!O27</f>
        <v>5</v>
      </c>
      <c r="H9" s="96">
        <f>G9+'Tela de entrada'!S27</f>
        <v>5</v>
      </c>
      <c r="I9" s="96">
        <f>'Tela de entrada'!$G$14</f>
        <v>3</v>
      </c>
      <c r="J9" s="6">
        <f>'Tela de entrada'!$G$15</f>
        <v>15</v>
      </c>
      <c r="K9" s="6">
        <f>'Tela de entrada'!H27+'Tela de entrada'!$K$15</f>
        <v>4.7836603258165944</v>
      </c>
      <c r="L9" s="6">
        <f>'Tela de entrada'!H27+'Tela de entrada'!$K$16</f>
        <v>13.783660325816594</v>
      </c>
      <c r="M9" s="6">
        <f>'Tela de entrada'!$K$15</f>
        <v>1</v>
      </c>
      <c r="N9" s="6">
        <f>'Tela de entrada'!$K$16</f>
        <v>10</v>
      </c>
      <c r="O9" s="6">
        <f>MAX(0,'Tela de entrada'!C27-'Tela de entrada'!H27)</f>
        <v>1.2163396741834052</v>
      </c>
      <c r="P9" s="6">
        <f>MAX(0,O9-'Tela de entrada'!K27)</f>
        <v>0.21633967418340516</v>
      </c>
      <c r="Q9" s="6">
        <f>MAX(0,P9-'Tela de entrada'!O27)</f>
        <v>0</v>
      </c>
      <c r="R9" s="6"/>
      <c r="S9" s="6"/>
      <c r="T9" s="6"/>
      <c r="U9" s="6"/>
      <c r="V9" s="6"/>
      <c r="W9" s="6"/>
      <c r="X9" s="6"/>
      <c r="Y9" s="6"/>
      <c r="Z9" s="6"/>
    </row>
    <row r="10" spans="1:26" x14ac:dyDescent="0.25">
      <c r="D10" s="71">
        <v>9</v>
      </c>
      <c r="E10" s="56">
        <f>'Tela de entrada'!C28</f>
        <v>28</v>
      </c>
      <c r="F10" s="6">
        <f>'Tela de entrada'!H28+'Tela de entrada'!K28</f>
        <v>16.31535824446194</v>
      </c>
      <c r="G10" s="6">
        <f>F10+'Tela de entrada'!O28</f>
        <v>28</v>
      </c>
      <c r="H10" s="96">
        <f>G10+'Tela de entrada'!S28</f>
        <v>28</v>
      </c>
      <c r="I10" s="96">
        <f>'Tela de entrada'!$G$14</f>
        <v>3</v>
      </c>
      <c r="J10" s="6">
        <f>'Tela de entrada'!$G$15</f>
        <v>15</v>
      </c>
      <c r="K10" s="6">
        <f>'Tela de entrada'!H28+'Tela de entrada'!$K$15</f>
        <v>11.715358244461939</v>
      </c>
      <c r="L10" s="6">
        <f>'Tela de entrada'!H28+'Tela de entrada'!$K$16</f>
        <v>20.715358244461939</v>
      </c>
      <c r="M10" s="6">
        <f>'Tela de entrada'!$K$15</f>
        <v>1</v>
      </c>
      <c r="N10" s="6">
        <f>'Tela de entrada'!$K$16</f>
        <v>10</v>
      </c>
      <c r="O10" s="6">
        <f>MAX(0,'Tela de entrada'!C28-'Tela de entrada'!H28)</f>
        <v>17.284641755538061</v>
      </c>
      <c r="P10" s="6">
        <f>MAX(0,O10-'Tela de entrada'!K28)</f>
        <v>11.684641755538062</v>
      </c>
      <c r="Q10" s="6">
        <f>MAX(0,P10-'Tela de entrada'!O28)</f>
        <v>1.7763568394002505E-15</v>
      </c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5">
      <c r="D11" s="71">
        <v>10</v>
      </c>
      <c r="E11" s="56">
        <f>'Tela de entrada'!C29</f>
        <v>20</v>
      </c>
      <c r="F11" s="6">
        <f>'Tela de entrada'!H29+'Tela de entrada'!K29</f>
        <v>11.933706005264455</v>
      </c>
      <c r="G11" s="6">
        <f>F11+'Tela de entrada'!O29</f>
        <v>20</v>
      </c>
      <c r="H11" s="96">
        <f>G11+'Tela de entrada'!S29</f>
        <v>20</v>
      </c>
      <c r="I11" s="96">
        <f>'Tela de entrada'!$G$14</f>
        <v>3</v>
      </c>
      <c r="J11" s="6">
        <f>'Tela de entrada'!$G$15</f>
        <v>15</v>
      </c>
      <c r="K11" s="6">
        <f>'Tela de entrada'!H29+'Tela de entrada'!$K$15</f>
        <v>8.9337060052644546</v>
      </c>
      <c r="L11" s="6">
        <f>'Tela de entrada'!H29+'Tela de entrada'!$K$16</f>
        <v>17.933706005264455</v>
      </c>
      <c r="M11" s="6">
        <f>'Tela de entrada'!$K$15</f>
        <v>1</v>
      </c>
      <c r="N11" s="6">
        <f>'Tela de entrada'!$K$16</f>
        <v>10</v>
      </c>
      <c r="O11" s="6">
        <f>MAX(0,'Tela de entrada'!C29-'Tela de entrada'!H29)</f>
        <v>12.066293994735545</v>
      </c>
      <c r="P11" s="6">
        <f>MAX(0,O11-'Tela de entrada'!K29)</f>
        <v>8.0662939947355454</v>
      </c>
      <c r="Q11" s="6">
        <f>MAX(0,P11-'Tela de entrada'!O29)</f>
        <v>0</v>
      </c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5">
      <c r="D12" s="71">
        <v>11</v>
      </c>
      <c r="E12" s="56">
        <f>'Tela de entrada'!C30</f>
        <v>30</v>
      </c>
      <c r="F12" s="6">
        <f>'Tela de entrada'!H30+'Tela de entrada'!K30</f>
        <v>17.41077130426131</v>
      </c>
      <c r="G12" s="6">
        <f>F12+'Tela de entrada'!O30</f>
        <v>30</v>
      </c>
      <c r="H12" s="96">
        <f>G12+'Tela de entrada'!S30</f>
        <v>30</v>
      </c>
      <c r="I12" s="96">
        <f>'Tela de entrada'!$G$14</f>
        <v>3</v>
      </c>
      <c r="J12" s="6">
        <f>'Tela de entrada'!$G$15</f>
        <v>15</v>
      </c>
      <c r="K12" s="6">
        <f>'Tela de entrada'!H30+'Tela de entrada'!$K$15</f>
        <v>12.41077130426131</v>
      </c>
      <c r="L12" s="6">
        <f>'Tela de entrada'!H30+'Tela de entrada'!$K$16</f>
        <v>21.41077130426131</v>
      </c>
      <c r="M12" s="6">
        <f>'Tela de entrada'!$K$15</f>
        <v>1</v>
      </c>
      <c r="N12" s="6">
        <f>'Tela de entrada'!$K$16</f>
        <v>10</v>
      </c>
      <c r="O12" s="6">
        <f>MAX(0,'Tela de entrada'!C30-'Tela de entrada'!H30)</f>
        <v>18.58922869573869</v>
      </c>
      <c r="P12" s="6">
        <f>MAX(0,O12-'Tela de entrada'!K30)</f>
        <v>12.58922869573869</v>
      </c>
      <c r="Q12" s="6">
        <f>MAX(0,P12-'Tela de entrada'!O30)</f>
        <v>0</v>
      </c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5">
      <c r="D13" s="71">
        <v>12</v>
      </c>
      <c r="E13" s="56">
        <f>'Tela de entrada'!C31</f>
        <v>23</v>
      </c>
      <c r="F13" s="6">
        <f>'Tela de entrada'!H31+'Tela de entrada'!K31</f>
        <v>13.576825594963511</v>
      </c>
      <c r="G13" s="6">
        <f>F13+'Tela de entrada'!O31</f>
        <v>23</v>
      </c>
      <c r="H13" s="96">
        <f>G13+'Tela de entrada'!S31</f>
        <v>23</v>
      </c>
      <c r="I13" s="96">
        <f>'Tela de entrada'!$G$14</f>
        <v>3</v>
      </c>
      <c r="J13" s="6">
        <f>'Tela de entrada'!$G$15</f>
        <v>15</v>
      </c>
      <c r="K13" s="6">
        <f>'Tela de entrada'!H31+'Tela de entrada'!$K$15</f>
        <v>9.9768255949635112</v>
      </c>
      <c r="L13" s="6">
        <f>'Tela de entrada'!H31+'Tela de entrada'!$K$16</f>
        <v>18.976825594963511</v>
      </c>
      <c r="M13" s="6">
        <f>'Tela de entrada'!$K$15</f>
        <v>1</v>
      </c>
      <c r="N13" s="6">
        <f>'Tela de entrada'!$K$16</f>
        <v>10</v>
      </c>
      <c r="O13" s="6">
        <f>MAX(0,'Tela de entrada'!C31-'Tela de entrada'!H31)</f>
        <v>14.023174405036489</v>
      </c>
      <c r="P13" s="6">
        <f>MAX(0,O13-'Tela de entrada'!K31)</f>
        <v>9.4231744050364892</v>
      </c>
      <c r="Q13" s="6">
        <f>MAX(0,P13-'Tela de entrada'!O31)</f>
        <v>0</v>
      </c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5">
      <c r="D14" s="71">
        <v>13</v>
      </c>
      <c r="E14" s="56">
        <f>'Tela de entrada'!C32</f>
        <v>40</v>
      </c>
      <c r="F14" s="6">
        <f>'Tela de entrada'!H32+'Tela de entrada'!K32</f>
        <v>22.887836603258165</v>
      </c>
      <c r="G14" s="6">
        <f>F14+'Tela de entrada'!O32</f>
        <v>37.887836603258165</v>
      </c>
      <c r="H14" s="96">
        <f>G14+'Tela de entrada'!S32</f>
        <v>40</v>
      </c>
      <c r="I14" s="96">
        <f>'Tela de entrada'!$G$14</f>
        <v>3</v>
      </c>
      <c r="J14" s="6">
        <f>'Tela de entrada'!$G$15</f>
        <v>15</v>
      </c>
      <c r="K14" s="6">
        <f>'Tela de entrada'!H32+'Tela de entrada'!$K$15</f>
        <v>15.887836603258167</v>
      </c>
      <c r="L14" s="6">
        <f>'Tela de entrada'!H32+'Tela de entrada'!$K$16</f>
        <v>24.887836603258165</v>
      </c>
      <c r="M14" s="6">
        <f>'Tela de entrada'!$K$15</f>
        <v>1</v>
      </c>
      <c r="N14" s="6">
        <f>'Tela de entrada'!$K$16</f>
        <v>10</v>
      </c>
      <c r="O14" s="6">
        <f>MAX(0,'Tela de entrada'!C32-'Tela de entrada'!H32)</f>
        <v>25.112163396741835</v>
      </c>
      <c r="P14" s="6">
        <f>MAX(0,O14-'Tela de entrada'!K32)</f>
        <v>17.112163396741835</v>
      </c>
      <c r="Q14" s="6">
        <f>MAX(0,P14-'Tela de entrada'!O32)</f>
        <v>2.1121633967418347</v>
      </c>
    </row>
    <row r="15" spans="1:26" x14ac:dyDescent="0.25">
      <c r="D15" s="71">
        <v>14</v>
      </c>
      <c r="E15" s="56">
        <f>'Tela de entrada'!C33</f>
        <v>32</v>
      </c>
      <c r="F15" s="6">
        <f>'Tela de entrada'!H33+'Tela de entrada'!K33</f>
        <v>18.50618436406068</v>
      </c>
      <c r="G15" s="6">
        <f>F15+'Tela de entrada'!O33</f>
        <v>32</v>
      </c>
      <c r="H15" s="96">
        <f>G15+'Tela de entrada'!S33</f>
        <v>32</v>
      </c>
      <c r="I15" s="96">
        <f>'Tela de entrada'!$G$14</f>
        <v>3</v>
      </c>
      <c r="J15" s="6">
        <f>'Tela de entrada'!$G$15</f>
        <v>15</v>
      </c>
      <c r="K15" s="6">
        <f>'Tela de entrada'!H33+'Tela de entrada'!$K$15</f>
        <v>13.106184364060681</v>
      </c>
      <c r="L15" s="6">
        <f>'Tela de entrada'!H33+'Tela de entrada'!$K$16</f>
        <v>22.106184364060681</v>
      </c>
      <c r="M15" s="6">
        <f>'Tela de entrada'!$K$15</f>
        <v>1</v>
      </c>
      <c r="N15" s="6">
        <f>'Tela de entrada'!$K$16</f>
        <v>10</v>
      </c>
      <c r="O15" s="6">
        <f>MAX(0,'Tela de entrada'!C33-'Tela de entrada'!H33)</f>
        <v>19.893815635939319</v>
      </c>
      <c r="P15" s="6">
        <f>MAX(0,O15-'Tela de entrada'!K33)</f>
        <v>13.493815635939319</v>
      </c>
      <c r="Q15" s="6">
        <f>MAX(0,P15-'Tela de entrada'!O33)</f>
        <v>0</v>
      </c>
    </row>
    <row r="16" spans="1:26" x14ac:dyDescent="0.25">
      <c r="D16" s="71">
        <v>15</v>
      </c>
      <c r="E16" s="56">
        <f>'Tela de entrada'!C34</f>
        <v>5</v>
      </c>
      <c r="F16" s="6">
        <f>'Tela de entrada'!H34+'Tela de entrada'!K34</f>
        <v>4.7836603258165944</v>
      </c>
      <c r="G16" s="6">
        <f>F16+'Tela de entrada'!O34</f>
        <v>5</v>
      </c>
      <c r="H16" s="96">
        <f>G16+'Tela de entrada'!S34</f>
        <v>5</v>
      </c>
      <c r="I16" s="96">
        <f>'Tela de entrada'!$G$14</f>
        <v>3</v>
      </c>
      <c r="J16" s="6">
        <f>'Tela de entrada'!$G$15</f>
        <v>15</v>
      </c>
      <c r="K16" s="6">
        <f>'Tela de entrada'!H34+'Tela de entrada'!$K$15</f>
        <v>4.7836603258165944</v>
      </c>
      <c r="L16" s="6">
        <f>'Tela de entrada'!H34+'Tela de entrada'!$K$16</f>
        <v>13.783660325816594</v>
      </c>
      <c r="M16" s="6">
        <f>'Tela de entrada'!$K$15</f>
        <v>1</v>
      </c>
      <c r="N16" s="6">
        <f>'Tela de entrada'!$K$16</f>
        <v>10</v>
      </c>
      <c r="O16" s="6">
        <f>MAX(0,'Tela de entrada'!C34-'Tela de entrada'!H34)</f>
        <v>1.2163396741834052</v>
      </c>
      <c r="P16" s="6">
        <f>MAX(0,O16-'Tela de entrada'!K34)</f>
        <v>0.21633967418340516</v>
      </c>
      <c r="Q16" s="6">
        <f>MAX(0,P16-'Tela de entrada'!O34)</f>
        <v>0</v>
      </c>
    </row>
    <row r="17" spans="4:17" x14ac:dyDescent="0.25">
      <c r="D17" s="71">
        <v>16</v>
      </c>
      <c r="E17" s="56">
        <f>'Tela de entrada'!C35</f>
        <v>10</v>
      </c>
      <c r="F17" s="6">
        <f>'Tela de entrada'!H35+'Tela de entrada'!K35</f>
        <v>6.4566407062675992</v>
      </c>
      <c r="G17" s="6">
        <f>F17+'Tela de entrada'!O35</f>
        <v>10</v>
      </c>
      <c r="H17" s="96">
        <f>G17+'Tela de entrada'!S35</f>
        <v>10</v>
      </c>
      <c r="I17" s="96">
        <f>'Tela de entrada'!$G$14</f>
        <v>3</v>
      </c>
      <c r="J17" s="6">
        <f>'Tela de entrada'!$G$15</f>
        <v>15</v>
      </c>
      <c r="K17" s="6">
        <f>'Tela de entrada'!H35+'Tela de entrada'!$K$15</f>
        <v>5.4566407062675992</v>
      </c>
      <c r="L17" s="6">
        <f>'Tela de entrada'!H35+'Tela de entrada'!$K$16</f>
        <v>14.456640706267599</v>
      </c>
      <c r="M17" s="6">
        <f>'Tela de entrada'!$K$15</f>
        <v>1</v>
      </c>
      <c r="N17" s="6">
        <f>'Tela de entrada'!$K$16</f>
        <v>10</v>
      </c>
      <c r="O17" s="6">
        <f>MAX(0,'Tela de entrada'!C35-'Tela de entrada'!H35)</f>
        <v>5.5433592937324008</v>
      </c>
      <c r="P17" s="6">
        <f>MAX(0,O17-'Tela de entrada'!K35)</f>
        <v>3.5433592937324008</v>
      </c>
      <c r="Q17" s="6">
        <f>MAX(0,P17-'Tela de entrada'!O35)</f>
        <v>0</v>
      </c>
    </row>
    <row r="18" spans="4:17" x14ac:dyDescent="0.25">
      <c r="D18" s="71">
        <v>17</v>
      </c>
      <c r="E18" s="56">
        <f>'Tela de entrada'!C36</f>
        <v>28</v>
      </c>
      <c r="F18" s="6">
        <f>'Tela de entrada'!H36+'Tela de entrada'!K36</f>
        <v>16.31535824446194</v>
      </c>
      <c r="G18" s="6">
        <f>F18+'Tela de entrada'!O36</f>
        <v>28</v>
      </c>
      <c r="H18" s="96">
        <f>G18+'Tela de entrada'!S36</f>
        <v>28</v>
      </c>
      <c r="I18" s="96">
        <f>'Tela de entrada'!$G$14</f>
        <v>3</v>
      </c>
      <c r="J18" s="6">
        <f>'Tela de entrada'!$G$15</f>
        <v>15</v>
      </c>
      <c r="K18" s="6">
        <f>'Tela de entrada'!H36+'Tela de entrada'!$K$15</f>
        <v>11.715358244461939</v>
      </c>
      <c r="L18" s="6">
        <f>'Tela de entrada'!H36+'Tela de entrada'!$K$16</f>
        <v>20.715358244461939</v>
      </c>
      <c r="M18" s="6">
        <f>'Tela de entrada'!$K$15</f>
        <v>1</v>
      </c>
      <c r="N18" s="6">
        <f>'Tela de entrada'!$K$16</f>
        <v>10</v>
      </c>
      <c r="O18" s="6">
        <f>MAX(0,'Tela de entrada'!C36-'Tela de entrada'!H36)</f>
        <v>17.284641755538061</v>
      </c>
      <c r="P18" s="6">
        <f>MAX(0,O18-'Tela de entrada'!K36)</f>
        <v>11.684641755538062</v>
      </c>
      <c r="Q18" s="6">
        <f>MAX(0,P18-'Tela de entrada'!O36)</f>
        <v>1.7763568394002505E-15</v>
      </c>
    </row>
    <row r="19" spans="4:17" x14ac:dyDescent="0.25">
      <c r="D19" s="71">
        <v>18</v>
      </c>
      <c r="E19" s="56">
        <f>'Tela de entrada'!C37</f>
        <v>46</v>
      </c>
      <c r="F19" s="6">
        <f>'Tela de entrada'!H37+'Tela de entrada'!K37</f>
        <v>24.2</v>
      </c>
      <c r="G19" s="6">
        <f>F19+'Tela de entrada'!O37</f>
        <v>39.200000000000003</v>
      </c>
      <c r="H19" s="96">
        <f>G19+'Tela de entrada'!S37</f>
        <v>46</v>
      </c>
      <c r="I19" s="96">
        <f>'Tela de entrada'!$G$14</f>
        <v>3</v>
      </c>
      <c r="J19" s="6">
        <f>'Tela de entrada'!$G$15</f>
        <v>15</v>
      </c>
      <c r="K19" s="6">
        <f>'Tela de entrada'!H37+'Tela de entrada'!$K$15</f>
        <v>16</v>
      </c>
      <c r="L19" s="6">
        <f>'Tela de entrada'!H37+'Tela de entrada'!$K$16</f>
        <v>25</v>
      </c>
      <c r="M19" s="6">
        <f>'Tela de entrada'!$K$15</f>
        <v>1</v>
      </c>
      <c r="N19" s="6">
        <f>'Tela de entrada'!$K$16</f>
        <v>10</v>
      </c>
      <c r="O19" s="6">
        <f>MAX(0,'Tela de entrada'!C37-'Tela de entrada'!H37)</f>
        <v>31</v>
      </c>
      <c r="P19" s="6">
        <f>MAX(0,O19-'Tela de entrada'!K37)</f>
        <v>21.8</v>
      </c>
      <c r="Q19" s="6">
        <f>MAX(0,P19-'Tela de entrada'!O37)</f>
        <v>6.8000000000000007</v>
      </c>
    </row>
    <row r="20" spans="4:17" x14ac:dyDescent="0.25">
      <c r="D20" s="71">
        <v>19</v>
      </c>
      <c r="E20" s="56">
        <f>'Tela de entrada'!C38</f>
        <v>50</v>
      </c>
      <c r="F20" s="6">
        <f>'Tela de entrada'!H38+'Tela de entrada'!K38</f>
        <v>25</v>
      </c>
      <c r="G20" s="6">
        <f>F20+'Tela de entrada'!O38</f>
        <v>40</v>
      </c>
      <c r="H20" s="96">
        <f>G20+'Tela de entrada'!S38</f>
        <v>50</v>
      </c>
      <c r="I20" s="96">
        <f>'Tela de entrada'!$G$14</f>
        <v>3</v>
      </c>
      <c r="J20" s="6">
        <f>'Tela de entrada'!$G$15</f>
        <v>15</v>
      </c>
      <c r="K20" s="6">
        <f>'Tela de entrada'!H38+'Tela de entrada'!$K$15</f>
        <v>16</v>
      </c>
      <c r="L20" s="6">
        <f>'Tela de entrada'!H38+'Tela de entrada'!$K$16</f>
        <v>25</v>
      </c>
      <c r="M20" s="6">
        <f>'Tela de entrada'!$K$15</f>
        <v>1</v>
      </c>
      <c r="N20" s="6">
        <f>'Tela de entrada'!$K$16</f>
        <v>10</v>
      </c>
      <c r="O20" s="6">
        <f>MAX(0,'Tela de entrada'!C38-'Tela de entrada'!H38)</f>
        <v>35</v>
      </c>
      <c r="P20" s="6">
        <f>MAX(0,O20-'Tela de entrada'!K38)</f>
        <v>25</v>
      </c>
      <c r="Q20" s="6">
        <f>MAX(0,P20-'Tela de entrada'!O38)</f>
        <v>10</v>
      </c>
    </row>
    <row r="21" spans="4:17" x14ac:dyDescent="0.25">
      <c r="D21" s="71">
        <v>20</v>
      </c>
      <c r="E21" s="56">
        <f>'Tela de entrada'!C39</f>
        <v>15</v>
      </c>
      <c r="F21" s="6">
        <f>'Tela de entrada'!H39+'Tela de entrada'!K39</f>
        <v>9.1951733557660269</v>
      </c>
      <c r="G21" s="6">
        <f>F21+'Tela de entrada'!O39</f>
        <v>15</v>
      </c>
      <c r="H21" s="96">
        <f>G21+'Tela de entrada'!S39</f>
        <v>15</v>
      </c>
      <c r="I21" s="96">
        <f>'Tela de entrada'!$G$14</f>
        <v>3</v>
      </c>
      <c r="J21" s="6">
        <f>'Tela de entrada'!$G$15</f>
        <v>15</v>
      </c>
      <c r="K21" s="6">
        <f>'Tela de entrada'!H39+'Tela de entrada'!$K$15</f>
        <v>7.1951733557660269</v>
      </c>
      <c r="L21" s="6">
        <f>'Tela de entrada'!H39+'Tela de entrada'!$K$16</f>
        <v>16.195173355766027</v>
      </c>
      <c r="M21" s="6">
        <f>'Tela de entrada'!$K$15</f>
        <v>1</v>
      </c>
      <c r="N21" s="6">
        <f>'Tela de entrada'!$K$16</f>
        <v>10</v>
      </c>
      <c r="O21" s="6">
        <f>MAX(0,'Tela de entrada'!C39-'Tela de entrada'!H39)</f>
        <v>8.8048266442339731</v>
      </c>
      <c r="P21" s="6">
        <f>MAX(0,O21-'Tela de entrada'!K39)</f>
        <v>5.8048266442339731</v>
      </c>
      <c r="Q21" s="6">
        <f>MAX(0,P21-'Tela de entrada'!O39)</f>
        <v>0</v>
      </c>
    </row>
    <row r="22" spans="4:17" x14ac:dyDescent="0.25">
      <c r="D22" s="71">
        <v>21</v>
      </c>
      <c r="E22" s="56">
        <f>'Tela de entrada'!C40</f>
        <v>20</v>
      </c>
      <c r="F22" s="6">
        <f>'Tela de entrada'!H40+'Tela de entrada'!K40</f>
        <v>11.933706005264455</v>
      </c>
      <c r="G22" s="6">
        <f>F22+'Tela de entrada'!O40</f>
        <v>20</v>
      </c>
      <c r="H22" s="96">
        <f>G22+'Tela de entrada'!S40</f>
        <v>20</v>
      </c>
      <c r="I22" s="96">
        <f>'Tela de entrada'!$G$14</f>
        <v>3</v>
      </c>
      <c r="J22" s="6">
        <f>'Tela de entrada'!$G$15</f>
        <v>15</v>
      </c>
      <c r="K22" s="6">
        <f>'Tela de entrada'!H40+'Tela de entrada'!$K$15</f>
        <v>8.9337060052644546</v>
      </c>
      <c r="L22" s="6">
        <f>'Tela de entrada'!H40+'Tela de entrada'!$K$16</f>
        <v>17.933706005264455</v>
      </c>
      <c r="M22" s="6">
        <f>'Tela de entrada'!$K$15</f>
        <v>1</v>
      </c>
      <c r="N22" s="6">
        <f>'Tela de entrada'!$K$16</f>
        <v>10</v>
      </c>
      <c r="O22" s="6">
        <f>MAX(0,'Tela de entrada'!C40-'Tela de entrada'!H40)</f>
        <v>12.066293994735545</v>
      </c>
      <c r="P22" s="6">
        <f>MAX(0,O22-'Tela de entrada'!K40)</f>
        <v>8.0662939947355454</v>
      </c>
      <c r="Q22" s="6">
        <f>MAX(0,P22-'Tela de entrada'!O40)</f>
        <v>0</v>
      </c>
    </row>
    <row r="23" spans="4:17" x14ac:dyDescent="0.25">
      <c r="D23" s="71">
        <v>22</v>
      </c>
      <c r="E23" s="56">
        <f>'Tela de entrada'!C41</f>
        <v>24</v>
      </c>
      <c r="F23" s="6">
        <f>'Tela de entrada'!H41+'Tela de entrada'!K41</f>
        <v>14.124532124863197</v>
      </c>
      <c r="G23" s="6">
        <f>F23+'Tela de entrada'!O41</f>
        <v>24</v>
      </c>
      <c r="H23" s="96">
        <f>G23+'Tela de entrada'!S41</f>
        <v>24</v>
      </c>
      <c r="I23" s="96">
        <f>'Tela de entrada'!$G$14</f>
        <v>3</v>
      </c>
      <c r="J23" s="6">
        <f>'Tela de entrada'!$G$15</f>
        <v>15</v>
      </c>
      <c r="K23" s="6">
        <f>'Tela de entrada'!H41+'Tela de entrada'!$K$15</f>
        <v>10.324532124863197</v>
      </c>
      <c r="L23" s="6">
        <f>'Tela de entrada'!H41+'Tela de entrada'!$K$16</f>
        <v>19.324532124863197</v>
      </c>
      <c r="M23" s="6">
        <f>'Tela de entrada'!$K$15</f>
        <v>1</v>
      </c>
      <c r="N23" s="6">
        <f>'Tela de entrada'!$K$16</f>
        <v>10</v>
      </c>
      <c r="O23" s="6">
        <f>MAX(0,'Tela de entrada'!C41-'Tela de entrada'!H41)</f>
        <v>14.675467875136803</v>
      </c>
      <c r="P23" s="6">
        <f>MAX(0,O23-'Tela de entrada'!K41)</f>
        <v>9.8754678751368026</v>
      </c>
      <c r="Q23" s="6">
        <f>MAX(0,P23-'Tela de entrada'!O41)</f>
        <v>0</v>
      </c>
    </row>
    <row r="24" spans="4:17" x14ac:dyDescent="0.25">
      <c r="D24" s="71">
        <v>23</v>
      </c>
      <c r="E24" s="56">
        <f>'Tela de entrada'!C42</f>
        <v>49</v>
      </c>
      <c r="F24" s="6">
        <f>'Tela de entrada'!H42+'Tela de entrada'!K42</f>
        <v>24.799999999999997</v>
      </c>
      <c r="G24" s="6">
        <f>F24+'Tela de entrada'!O42</f>
        <v>39.799999999999997</v>
      </c>
      <c r="H24" s="96">
        <f>G24+'Tela de entrada'!S42</f>
        <v>49</v>
      </c>
      <c r="I24" s="96">
        <f>'Tela de entrada'!$G$14</f>
        <v>3</v>
      </c>
      <c r="J24" s="6">
        <f>'Tela de entrada'!$G$15</f>
        <v>15</v>
      </c>
      <c r="K24" s="6">
        <f>'Tela de entrada'!H42+'Tela de entrada'!$K$15</f>
        <v>16</v>
      </c>
      <c r="L24" s="6">
        <f>'Tela de entrada'!H42+'Tela de entrada'!$K$16</f>
        <v>25</v>
      </c>
      <c r="M24" s="6">
        <f>'Tela de entrada'!$K$15</f>
        <v>1</v>
      </c>
      <c r="N24" s="6">
        <f>'Tela de entrada'!$K$16</f>
        <v>10</v>
      </c>
      <c r="O24" s="6">
        <f>MAX(0,'Tela de entrada'!C42-'Tela de entrada'!H42)</f>
        <v>34</v>
      </c>
      <c r="P24" s="6">
        <f>MAX(0,O24-'Tela de entrada'!K42)</f>
        <v>24.200000000000003</v>
      </c>
      <c r="Q24" s="6">
        <f>MAX(0,P24-'Tela de entrada'!O42)</f>
        <v>9.2000000000000028</v>
      </c>
    </row>
    <row r="25" spans="4:17" x14ac:dyDescent="0.25">
      <c r="D25" s="71">
        <v>24</v>
      </c>
      <c r="E25" s="56">
        <f>'Tela de entrada'!C43</f>
        <v>44</v>
      </c>
      <c r="F25" s="6">
        <f>'Tela de entrada'!H43+'Tela de entrada'!K43</f>
        <v>23.8</v>
      </c>
      <c r="G25" s="6">
        <f>F25+'Tela de entrada'!O43</f>
        <v>38.799999999999997</v>
      </c>
      <c r="H25" s="96">
        <f>G25+'Tela de entrada'!S43</f>
        <v>44</v>
      </c>
      <c r="I25" s="96">
        <f>'Tela de entrada'!$G$14</f>
        <v>3</v>
      </c>
      <c r="J25" s="6">
        <f>'Tela de entrada'!$G$15</f>
        <v>15</v>
      </c>
      <c r="K25" s="6">
        <f>'Tela de entrada'!H43+'Tela de entrada'!$K$15</f>
        <v>16</v>
      </c>
      <c r="L25" s="6">
        <f>'Tela de entrada'!H43+'Tela de entrada'!$K$16</f>
        <v>25</v>
      </c>
      <c r="M25" s="6">
        <f>'Tela de entrada'!$K$15</f>
        <v>1</v>
      </c>
      <c r="N25" s="6">
        <f>'Tela de entrada'!$K$16</f>
        <v>10</v>
      </c>
      <c r="O25" s="6">
        <f>MAX(0,'Tela de entrada'!C43-'Tela de entrada'!H43)</f>
        <v>29</v>
      </c>
      <c r="P25" s="6">
        <f>MAX(0,O25-'Tela de entrada'!K43)</f>
        <v>20.2</v>
      </c>
      <c r="Q25" s="6">
        <f>MAX(0,P25-'Tela de entrada'!O43)</f>
        <v>5.1999999999999993</v>
      </c>
    </row>
    <row r="26" spans="4:17" x14ac:dyDescent="0.25">
      <c r="D26" s="71">
        <v>25</v>
      </c>
      <c r="E26" s="56">
        <f>'Tela de entrada'!C44</f>
        <v>33</v>
      </c>
      <c r="F26" s="6">
        <f>'Tela de entrada'!H44+'Tela de entrada'!K44</f>
        <v>19.053890893960364</v>
      </c>
      <c r="G26" s="6">
        <f>F26+'Tela de entrada'!O44</f>
        <v>33</v>
      </c>
      <c r="H26" s="96">
        <f>G26+'Tela de entrada'!S44</f>
        <v>33</v>
      </c>
      <c r="I26" s="96">
        <f>'Tela de entrada'!$G$14</f>
        <v>3</v>
      </c>
      <c r="J26" s="6">
        <f>'Tela de entrada'!$G$15</f>
        <v>15</v>
      </c>
      <c r="K26" s="6">
        <f>'Tela de entrada'!H44+'Tela de entrada'!$K$15</f>
        <v>13.453890893960367</v>
      </c>
      <c r="L26" s="6">
        <f>'Tela de entrada'!H44+'Tela de entrada'!$K$16</f>
        <v>22.453890893960367</v>
      </c>
      <c r="M26" s="6">
        <f>'Tela de entrada'!$K$15</f>
        <v>1</v>
      </c>
      <c r="N26" s="6">
        <f>'Tela de entrada'!$K$16</f>
        <v>10</v>
      </c>
      <c r="O26" s="6">
        <f>MAX(0,'Tela de entrada'!C44-'Tela de entrada'!H44)</f>
        <v>20.546109106039633</v>
      </c>
      <c r="P26" s="6">
        <f>MAX(0,O26-'Tela de entrada'!K44)</f>
        <v>13.946109106039634</v>
      </c>
      <c r="Q26" s="6">
        <f>MAX(0,P26-'Tela de entrada'!O44)</f>
        <v>0</v>
      </c>
    </row>
    <row r="27" spans="4:17" x14ac:dyDescent="0.25">
      <c r="D27" s="71">
        <v>26</v>
      </c>
      <c r="E27" s="56">
        <f>'Tela de entrada'!C45</f>
        <v>13</v>
      </c>
      <c r="F27" s="6">
        <f>'Tela de entrada'!H45+'Tela de entrada'!K45</f>
        <v>8.0997602959666555</v>
      </c>
      <c r="G27" s="6">
        <f>F27+'Tela de entrada'!O45</f>
        <v>13</v>
      </c>
      <c r="H27" s="96">
        <f>G27+'Tela de entrada'!S45</f>
        <v>13</v>
      </c>
      <c r="I27" s="96">
        <f>'Tela de entrada'!$G$14</f>
        <v>3</v>
      </c>
      <c r="J27" s="6">
        <f>'Tela de entrada'!$G$15</f>
        <v>15</v>
      </c>
      <c r="K27" s="6">
        <f>'Tela de entrada'!H45+'Tela de entrada'!$K$15</f>
        <v>6.4997602959666558</v>
      </c>
      <c r="L27" s="6">
        <f>'Tela de entrada'!H45+'Tela de entrada'!$K$16</f>
        <v>15.499760295966656</v>
      </c>
      <c r="M27" s="6">
        <f>'Tela de entrada'!$K$15</f>
        <v>1</v>
      </c>
      <c r="N27" s="6">
        <f>'Tela de entrada'!$K$16</f>
        <v>10</v>
      </c>
      <c r="O27" s="6">
        <f>MAX(0,'Tela de entrada'!C45-'Tela de entrada'!H45)</f>
        <v>7.5002397040333442</v>
      </c>
      <c r="P27" s="6">
        <f>MAX(0,O27-'Tela de entrada'!K45)</f>
        <v>4.9002397040333445</v>
      </c>
      <c r="Q27" s="6">
        <f>MAX(0,P27-'Tela de entrada'!O45)</f>
        <v>0</v>
      </c>
    </row>
    <row r="28" spans="4:17" x14ac:dyDescent="0.25">
      <c r="D28" s="71">
        <v>27</v>
      </c>
      <c r="E28" s="56">
        <f>'Tela de entrada'!C46</f>
        <v>35</v>
      </c>
      <c r="F28" s="6">
        <f>'Tela de entrada'!H46+'Tela de entrada'!K46</f>
        <v>20.149303953759738</v>
      </c>
      <c r="G28" s="6">
        <f>F28+'Tela de entrada'!O46</f>
        <v>35</v>
      </c>
      <c r="H28" s="96">
        <f>G28+'Tela de entrada'!S46</f>
        <v>35</v>
      </c>
      <c r="I28" s="96">
        <f>'Tela de entrada'!$G$14</f>
        <v>3</v>
      </c>
      <c r="J28" s="6">
        <f>'Tela de entrada'!$G$15</f>
        <v>15</v>
      </c>
      <c r="K28" s="6">
        <f>'Tela de entrada'!H46+'Tela de entrada'!$K$15</f>
        <v>14.149303953759738</v>
      </c>
      <c r="L28" s="6">
        <f>'Tela de entrada'!H46+'Tela de entrada'!$K$16</f>
        <v>23.149303953759738</v>
      </c>
      <c r="M28" s="6">
        <f>'Tela de entrada'!$K$15</f>
        <v>1</v>
      </c>
      <c r="N28" s="6">
        <f>'Tela de entrada'!$K$16</f>
        <v>10</v>
      </c>
      <c r="O28" s="6">
        <f>MAX(0,'Tela de entrada'!C46-'Tela de entrada'!H46)</f>
        <v>21.850696046240262</v>
      </c>
      <c r="P28" s="6">
        <f>MAX(0,O28-'Tela de entrada'!K46)</f>
        <v>14.850696046240262</v>
      </c>
      <c r="Q28" s="6">
        <f>MAX(0,P28-'Tela de entrada'!O46)</f>
        <v>0</v>
      </c>
    </row>
    <row r="29" spans="4:17" x14ac:dyDescent="0.25">
      <c r="D29" s="71">
        <v>28</v>
      </c>
      <c r="E29" s="56">
        <f>'Tela de entrada'!C47</f>
        <v>22</v>
      </c>
      <c r="F29" s="6">
        <f>'Tela de entrada'!H47+'Tela de entrada'!K47</f>
        <v>13.029119065063828</v>
      </c>
      <c r="G29" s="6">
        <f>F29+'Tela de entrada'!O47</f>
        <v>22</v>
      </c>
      <c r="H29" s="96">
        <f>G29+'Tela de entrada'!S47</f>
        <v>22</v>
      </c>
      <c r="I29" s="96">
        <f>'Tela de entrada'!$G$14</f>
        <v>3</v>
      </c>
      <c r="J29" s="6">
        <f>'Tela de entrada'!$G$15</f>
        <v>15</v>
      </c>
      <c r="K29" s="6">
        <f>'Tela de entrada'!H47+'Tela de entrada'!$K$15</f>
        <v>9.6291190650638274</v>
      </c>
      <c r="L29" s="6">
        <f>'Tela de entrada'!H47+'Tela de entrada'!$K$16</f>
        <v>18.629119065063826</v>
      </c>
      <c r="M29" s="6">
        <f>'Tela de entrada'!$K$15</f>
        <v>1</v>
      </c>
      <c r="N29" s="6">
        <f>'Tela de entrada'!$K$16</f>
        <v>10</v>
      </c>
      <c r="O29" s="6">
        <f>MAX(0,'Tela de entrada'!C47-'Tela de entrada'!H47)</f>
        <v>13.370880934936173</v>
      </c>
      <c r="P29" s="6">
        <f>MAX(0,O29-'Tela de entrada'!K47)</f>
        <v>8.9708809349361722</v>
      </c>
      <c r="Q29" s="6">
        <f>MAX(0,P29-'Tela de entrada'!O47)</f>
        <v>0</v>
      </c>
    </row>
    <row r="30" spans="4:17" x14ac:dyDescent="0.25">
      <c r="D30" s="71">
        <v>29</v>
      </c>
      <c r="E30" s="56">
        <f>'Tela de entrada'!C48</f>
        <v>15</v>
      </c>
      <c r="F30" s="6">
        <f>'Tela de entrada'!H48+'Tela de entrada'!K48</f>
        <v>9.1951733557660269</v>
      </c>
      <c r="G30" s="6">
        <f>F30+'Tela de entrada'!O48</f>
        <v>15</v>
      </c>
      <c r="H30" s="96">
        <f>G30+'Tela de entrada'!S48</f>
        <v>15</v>
      </c>
      <c r="I30" s="96">
        <f>'Tela de entrada'!$G$14</f>
        <v>3</v>
      </c>
      <c r="J30" s="6">
        <f>'Tela de entrada'!$G$15</f>
        <v>15</v>
      </c>
      <c r="K30" s="6">
        <f>'Tela de entrada'!H48+'Tela de entrada'!$K$15</f>
        <v>7.1951733557660269</v>
      </c>
      <c r="L30" s="6">
        <f>'Tela de entrada'!H48+'Tela de entrada'!$K$16</f>
        <v>16.195173355766027</v>
      </c>
      <c r="M30" s="6">
        <f>'Tela de entrada'!$K$15</f>
        <v>1</v>
      </c>
      <c r="N30" s="6">
        <f>'Tela de entrada'!$K$16</f>
        <v>10</v>
      </c>
      <c r="O30" s="6">
        <f>MAX(0,'Tela de entrada'!C48-'Tela de entrada'!H48)</f>
        <v>8.8048266442339731</v>
      </c>
      <c r="P30" s="6">
        <f>MAX(0,O30-'Tela de entrada'!K48)</f>
        <v>5.8048266442339731</v>
      </c>
      <c r="Q30" s="6">
        <f>MAX(0,P30-'Tela de entrada'!O48)</f>
        <v>0</v>
      </c>
    </row>
    <row r="31" spans="4:17" x14ac:dyDescent="0.25">
      <c r="D31" s="71">
        <v>30</v>
      </c>
      <c r="E31" s="56">
        <f>'Tela de entrada'!C49</f>
        <v>49</v>
      </c>
      <c r="F31" s="6">
        <f>'Tela de entrada'!H49+'Tela de entrada'!K49</f>
        <v>24.799999999999997</v>
      </c>
      <c r="G31" s="6">
        <f>F31+'Tela de entrada'!O49</f>
        <v>39.799999999999997</v>
      </c>
      <c r="H31" s="96">
        <f>G31+'Tela de entrada'!S49</f>
        <v>49</v>
      </c>
      <c r="I31" s="96">
        <f>'Tela de entrada'!$G$14</f>
        <v>3</v>
      </c>
      <c r="J31" s="6">
        <f>'Tela de entrada'!$G$15</f>
        <v>15</v>
      </c>
      <c r="K31" s="6">
        <f>'Tela de entrada'!H49+'Tela de entrada'!$K$15</f>
        <v>16</v>
      </c>
      <c r="L31" s="6">
        <f>'Tela de entrada'!H49+'Tela de entrada'!$K$16</f>
        <v>25</v>
      </c>
      <c r="M31" s="6">
        <f>'Tela de entrada'!$K$15</f>
        <v>1</v>
      </c>
      <c r="N31" s="6">
        <f>'Tela de entrada'!$K$16</f>
        <v>10</v>
      </c>
      <c r="O31" s="6">
        <f>MAX(0,'Tela de entrada'!C49-'Tela de entrada'!H49)</f>
        <v>34</v>
      </c>
      <c r="P31" s="6">
        <f>MAX(0,O31-'Tela de entrada'!K49)</f>
        <v>24.200000000000003</v>
      </c>
      <c r="Q31" s="6">
        <f>MAX(0,P31-'Tela de entrada'!O49)</f>
        <v>9.2000000000000028</v>
      </c>
    </row>
    <row r="32" spans="4:17" x14ac:dyDescent="0.25">
      <c r="D32" s="71">
        <v>31</v>
      </c>
      <c r="E32" s="56">
        <f>'Tela de entrada'!C50</f>
        <v>5</v>
      </c>
      <c r="F32" s="6">
        <f>'Tela de entrada'!H50+'Tela de entrada'!K50</f>
        <v>4.7836603258165944</v>
      </c>
      <c r="G32" s="6">
        <f>F32+'Tela de entrada'!O50</f>
        <v>5</v>
      </c>
      <c r="H32" s="96">
        <f>G32+'Tela de entrada'!S50</f>
        <v>5</v>
      </c>
      <c r="I32" s="96">
        <f>'Tela de entrada'!$G$14</f>
        <v>3</v>
      </c>
      <c r="J32" s="6">
        <f>'Tela de entrada'!$G$15</f>
        <v>15</v>
      </c>
      <c r="K32" s="6">
        <f>'Tela de entrada'!H50+'Tela de entrada'!$K$15</f>
        <v>4.7836603258165944</v>
      </c>
      <c r="L32" s="6">
        <f>'Tela de entrada'!H50+'Tela de entrada'!$K$16</f>
        <v>13.783660325816594</v>
      </c>
      <c r="M32" s="6">
        <f>'Tela de entrada'!$K$15</f>
        <v>1</v>
      </c>
      <c r="N32" s="6">
        <f>'Tela de entrada'!$K$16</f>
        <v>10</v>
      </c>
      <c r="O32" s="6">
        <f>MAX(0,'Tela de entrada'!C50-'Tela de entrada'!H50)</f>
        <v>1.2163396741834052</v>
      </c>
      <c r="P32" s="6">
        <f>MAX(0,O32-'Tela de entrada'!K50)</f>
        <v>0.21633967418340516</v>
      </c>
      <c r="Q32" s="6">
        <f>MAX(0,P32-'Tela de entrada'!O50)</f>
        <v>0</v>
      </c>
    </row>
    <row r="33" spans="4:17" x14ac:dyDescent="0.25">
      <c r="D33" s="71">
        <v>32</v>
      </c>
      <c r="E33" s="56">
        <f>'Tela de entrada'!C51</f>
        <v>32</v>
      </c>
      <c r="F33" s="6">
        <f>'Tela de entrada'!H51+'Tela de entrada'!K51</f>
        <v>18.50618436406068</v>
      </c>
      <c r="G33" s="6">
        <f>F33+'Tela de entrada'!O51</f>
        <v>32</v>
      </c>
      <c r="H33" s="96">
        <f>G33+'Tela de entrada'!S51</f>
        <v>32</v>
      </c>
      <c r="I33" s="96">
        <f>'Tela de entrada'!$G$14</f>
        <v>3</v>
      </c>
      <c r="J33" s="6">
        <f>'Tela de entrada'!$G$15</f>
        <v>15</v>
      </c>
      <c r="K33" s="6">
        <f>'Tela de entrada'!H51+'Tela de entrada'!$K$15</f>
        <v>13.106184364060681</v>
      </c>
      <c r="L33" s="6">
        <f>'Tela de entrada'!H51+'Tela de entrada'!$K$16</f>
        <v>22.106184364060681</v>
      </c>
      <c r="M33" s="6">
        <f>'Tela de entrada'!$K$15</f>
        <v>1</v>
      </c>
      <c r="N33" s="6">
        <f>'Tela de entrada'!$K$16</f>
        <v>10</v>
      </c>
      <c r="O33" s="6">
        <f>MAX(0,'Tela de entrada'!C51-'Tela de entrada'!H51)</f>
        <v>19.893815635939319</v>
      </c>
      <c r="P33" s="6">
        <f>MAX(0,O33-'Tela de entrada'!K51)</f>
        <v>13.493815635939319</v>
      </c>
      <c r="Q33" s="6">
        <f>MAX(0,P33-'Tela de entrada'!O51)</f>
        <v>0</v>
      </c>
    </row>
    <row r="34" spans="4:17" x14ac:dyDescent="0.25">
      <c r="D34" s="71">
        <v>33</v>
      </c>
      <c r="E34" s="56">
        <f>'Tela de entrada'!C52</f>
        <v>14</v>
      </c>
      <c r="F34" s="6">
        <f>'Tela de entrada'!H52+'Tela de entrada'!K52</f>
        <v>8.6474668258663421</v>
      </c>
      <c r="G34" s="6">
        <f>F34+'Tela de entrada'!O52</f>
        <v>14</v>
      </c>
      <c r="H34" s="96">
        <f>G34+'Tela de entrada'!S52</f>
        <v>14</v>
      </c>
      <c r="I34" s="96">
        <f>'Tela de entrada'!$G$14</f>
        <v>3</v>
      </c>
      <c r="J34" s="6">
        <f>'Tela de entrada'!$G$15</f>
        <v>15</v>
      </c>
      <c r="K34" s="6">
        <f>'Tela de entrada'!H52+'Tela de entrada'!$K$15</f>
        <v>6.8474668258663414</v>
      </c>
      <c r="L34" s="6">
        <f>'Tela de entrada'!H52+'Tela de entrada'!$K$16</f>
        <v>15.847466825866341</v>
      </c>
      <c r="M34" s="6">
        <f>'Tela de entrada'!$K$15</f>
        <v>1</v>
      </c>
      <c r="N34" s="6">
        <f>'Tela de entrada'!$K$16</f>
        <v>10</v>
      </c>
      <c r="O34" s="6">
        <f>MAX(0,'Tela de entrada'!C52-'Tela de entrada'!H52)</f>
        <v>8.1525331741336586</v>
      </c>
      <c r="P34" s="6">
        <f>MAX(0,O34-'Tela de entrada'!K52)</f>
        <v>5.3525331741336588</v>
      </c>
      <c r="Q34" s="6">
        <f>MAX(0,P34-'Tela de entrada'!O52)</f>
        <v>8.8817841970012523E-16</v>
      </c>
    </row>
    <row r="35" spans="4:17" x14ac:dyDescent="0.25">
      <c r="D35" s="71">
        <v>34</v>
      </c>
      <c r="E35" s="56">
        <f>'Tela de entrada'!C53</f>
        <v>18</v>
      </c>
      <c r="F35" s="6">
        <f>'Tela de entrada'!H53+'Tela de entrada'!K53</f>
        <v>10.838292945465083</v>
      </c>
      <c r="G35" s="6">
        <f>F35+'Tela de entrada'!O53</f>
        <v>18</v>
      </c>
      <c r="H35" s="96">
        <f>G35+'Tela de entrada'!S53</f>
        <v>18</v>
      </c>
      <c r="I35" s="96">
        <f>'Tela de entrada'!$G$14</f>
        <v>3</v>
      </c>
      <c r="J35" s="6">
        <f>'Tela de entrada'!$G$15</f>
        <v>15</v>
      </c>
      <c r="K35" s="6">
        <f>'Tela de entrada'!H53+'Tela de entrada'!$K$15</f>
        <v>8.2382929454650835</v>
      </c>
      <c r="L35" s="6">
        <f>'Tela de entrada'!H53+'Tela de entrada'!$K$16</f>
        <v>17.238292945465084</v>
      </c>
      <c r="M35" s="6">
        <f>'Tela de entrada'!$K$15</f>
        <v>1</v>
      </c>
      <c r="N35" s="6">
        <f>'Tela de entrada'!$K$16</f>
        <v>10</v>
      </c>
      <c r="O35" s="6">
        <f>MAX(0,'Tela de entrada'!C53-'Tela de entrada'!H53)</f>
        <v>10.761707054534916</v>
      </c>
      <c r="P35" s="6">
        <f>MAX(0,O35-'Tela de entrada'!K53)</f>
        <v>7.1617070545349168</v>
      </c>
      <c r="Q35" s="6">
        <f>MAX(0,P35-'Tela de entrada'!O53)</f>
        <v>0</v>
      </c>
    </row>
    <row r="36" spans="4:17" x14ac:dyDescent="0.25">
      <c r="D36" s="71">
        <v>35</v>
      </c>
      <c r="E36" s="56">
        <f>'Tela de entrada'!C54</f>
        <v>31</v>
      </c>
      <c r="F36" s="6">
        <f>'Tela de entrada'!H54+'Tela de entrada'!K54</f>
        <v>17.958477834160995</v>
      </c>
      <c r="G36" s="6">
        <f>F36+'Tela de entrada'!O54</f>
        <v>31</v>
      </c>
      <c r="H36" s="96">
        <f>G36+'Tela de entrada'!S54</f>
        <v>31</v>
      </c>
      <c r="I36" s="96">
        <f>'Tela de entrada'!$G$14</f>
        <v>3</v>
      </c>
      <c r="J36" s="6">
        <f>'Tela de entrada'!$G$15</f>
        <v>15</v>
      </c>
      <c r="K36" s="6">
        <f>'Tela de entrada'!H54+'Tela de entrada'!$K$15</f>
        <v>12.758477834160995</v>
      </c>
      <c r="L36" s="6">
        <f>'Tela de entrada'!H54+'Tela de entrada'!$K$16</f>
        <v>21.758477834160995</v>
      </c>
      <c r="M36" s="6">
        <f>'Tela de entrada'!$K$15</f>
        <v>1</v>
      </c>
      <c r="N36" s="6">
        <f>'Tela de entrada'!$K$16</f>
        <v>10</v>
      </c>
      <c r="O36" s="6">
        <f>MAX(0,'Tela de entrada'!C54-'Tela de entrada'!H54)</f>
        <v>19.241522165839005</v>
      </c>
      <c r="P36" s="6">
        <f>MAX(0,O36-'Tela de entrada'!K54)</f>
        <v>13.041522165839005</v>
      </c>
      <c r="Q36" s="6">
        <f>MAX(0,P36-'Tela de entrada'!O54)</f>
        <v>0</v>
      </c>
    </row>
    <row r="37" spans="4:17" x14ac:dyDescent="0.25">
      <c r="D37" s="71">
        <v>36</v>
      </c>
      <c r="E37" s="56">
        <f>'Tela de entrada'!C55</f>
        <v>8</v>
      </c>
      <c r="F37" s="6">
        <f>'Tela de entrada'!H55+'Tela de entrada'!K55</f>
        <v>5.3836603258165949</v>
      </c>
      <c r="G37" s="6">
        <f>F37+'Tela de entrada'!O55</f>
        <v>8</v>
      </c>
      <c r="H37" s="96">
        <f>G37+'Tela de entrada'!S55</f>
        <v>8</v>
      </c>
      <c r="I37" s="96">
        <f>'Tela de entrada'!$G$14</f>
        <v>3</v>
      </c>
      <c r="J37" s="6">
        <f>'Tela de entrada'!$G$15</f>
        <v>15</v>
      </c>
      <c r="K37" s="6">
        <f>'Tela de entrada'!H55+'Tela de entrada'!$K$15</f>
        <v>4.7836603258165944</v>
      </c>
      <c r="L37" s="6">
        <f>'Tela de entrada'!H55+'Tela de entrada'!$K$16</f>
        <v>13.783660325816594</v>
      </c>
      <c r="M37" s="6">
        <f>'Tela de entrada'!$K$15</f>
        <v>1</v>
      </c>
      <c r="N37" s="6">
        <f>'Tela de entrada'!$K$16</f>
        <v>10</v>
      </c>
      <c r="O37" s="6">
        <f>MAX(0,'Tela de entrada'!C55-'Tela de entrada'!H55)</f>
        <v>4.2163396741834056</v>
      </c>
      <c r="P37" s="6">
        <f>MAX(0,O37-'Tela de entrada'!K55)</f>
        <v>2.6163396741834055</v>
      </c>
      <c r="Q37" s="6">
        <f>MAX(0,P37-'Tela de entrada'!O55)</f>
        <v>4.4408920985006262E-16</v>
      </c>
    </row>
    <row r="38" spans="4:17" x14ac:dyDescent="0.25">
      <c r="D38" s="71">
        <v>37</v>
      </c>
      <c r="E38" s="56">
        <f>'Tela de entrada'!C56</f>
        <v>38</v>
      </c>
      <c r="F38" s="6">
        <f>'Tela de entrada'!H56+'Tela de entrada'!K56</f>
        <v>21.792423543458796</v>
      </c>
      <c r="G38" s="6">
        <f>F38+'Tela de entrada'!O56</f>
        <v>36.792423543458796</v>
      </c>
      <c r="H38" s="96">
        <f>G38+'Tela de entrada'!S56</f>
        <v>38</v>
      </c>
      <c r="I38" s="96">
        <f>'Tela de entrada'!$G$14</f>
        <v>3</v>
      </c>
      <c r="J38" s="6">
        <f>'Tela de entrada'!$G$15</f>
        <v>15</v>
      </c>
      <c r="K38" s="6">
        <f>'Tela de entrada'!H56+'Tela de entrada'!$K$15</f>
        <v>15.192423543458794</v>
      </c>
      <c r="L38" s="6">
        <f>'Tela de entrada'!H56+'Tela de entrada'!$K$16</f>
        <v>24.192423543458794</v>
      </c>
      <c r="M38" s="6">
        <f>'Tela de entrada'!$K$15</f>
        <v>1</v>
      </c>
      <c r="N38" s="6">
        <f>'Tela de entrada'!$K$16</f>
        <v>10</v>
      </c>
      <c r="O38" s="6">
        <f>MAX(0,'Tela de entrada'!C56-'Tela de entrada'!H56)</f>
        <v>23.807576456541206</v>
      </c>
      <c r="P38" s="6">
        <f>MAX(0,O38-'Tela de entrada'!K56)</f>
        <v>16.207576456541204</v>
      </c>
      <c r="Q38" s="6">
        <f>MAX(0,P38-'Tela de entrada'!O56)</f>
        <v>1.2075764565412044</v>
      </c>
    </row>
    <row r="39" spans="4:17" x14ac:dyDescent="0.25">
      <c r="D39" s="71">
        <v>38</v>
      </c>
      <c r="E39" s="56">
        <f>'Tela de entrada'!C57</f>
        <v>26</v>
      </c>
      <c r="F39" s="6">
        <f>'Tela de entrada'!H57+'Tela de entrada'!K57</f>
        <v>15.219945184662567</v>
      </c>
      <c r="G39" s="6">
        <f>F39+'Tela de entrada'!O57</f>
        <v>26</v>
      </c>
      <c r="H39" s="96">
        <f>G39+'Tela de entrada'!S57</f>
        <v>26</v>
      </c>
      <c r="I39" s="96">
        <f>'Tela de entrada'!$G$14</f>
        <v>3</v>
      </c>
      <c r="J39" s="6">
        <f>'Tela de entrada'!$G$15</f>
        <v>15</v>
      </c>
      <c r="K39" s="6">
        <f>'Tela de entrada'!H57+'Tela de entrada'!$K$15</f>
        <v>11.019945184662568</v>
      </c>
      <c r="L39" s="6">
        <f>'Tela de entrada'!H57+'Tela de entrada'!$K$16</f>
        <v>20.019945184662568</v>
      </c>
      <c r="M39" s="6">
        <f>'Tela de entrada'!$K$15</f>
        <v>1</v>
      </c>
      <c r="N39" s="6">
        <f>'Tela de entrada'!$K$16</f>
        <v>10</v>
      </c>
      <c r="O39" s="6">
        <f>MAX(0,'Tela de entrada'!C57-'Tela de entrada'!H57)</f>
        <v>15.980054815337432</v>
      </c>
      <c r="P39" s="6">
        <f>MAX(0,O39-'Tela de entrada'!K57)</f>
        <v>10.780054815337433</v>
      </c>
      <c r="Q39" s="6">
        <f>MAX(0,P39-'Tela de entrada'!O57)</f>
        <v>0</v>
      </c>
    </row>
    <row r="40" spans="4:17" x14ac:dyDescent="0.25">
      <c r="D40" s="71">
        <v>39</v>
      </c>
      <c r="E40" s="56">
        <f>'Tela de entrada'!C58</f>
        <v>49</v>
      </c>
      <c r="F40" s="6">
        <f>'Tela de entrada'!H58+'Tela de entrada'!K58</f>
        <v>24.799999999999997</v>
      </c>
      <c r="G40" s="6">
        <f>F40+'Tela de entrada'!O58</f>
        <v>39.799999999999997</v>
      </c>
      <c r="H40" s="96">
        <f>G40+'Tela de entrada'!S58</f>
        <v>49</v>
      </c>
      <c r="I40" s="96">
        <f>'Tela de entrada'!$G$14</f>
        <v>3</v>
      </c>
      <c r="J40" s="6">
        <f>'Tela de entrada'!$G$15</f>
        <v>15</v>
      </c>
      <c r="K40" s="6">
        <f>'Tela de entrada'!H58+'Tela de entrada'!$K$15</f>
        <v>16</v>
      </c>
      <c r="L40" s="6">
        <f>'Tela de entrada'!H58+'Tela de entrada'!$K$16</f>
        <v>25</v>
      </c>
      <c r="M40" s="6">
        <f>'Tela de entrada'!$K$15</f>
        <v>1</v>
      </c>
      <c r="N40" s="6">
        <f>'Tela de entrada'!$K$16</f>
        <v>10</v>
      </c>
      <c r="O40" s="6">
        <f>MAX(0,'Tela de entrada'!C58-'Tela de entrada'!H58)</f>
        <v>34</v>
      </c>
      <c r="P40" s="6">
        <f>MAX(0,O40-'Tela de entrada'!K58)</f>
        <v>24.200000000000003</v>
      </c>
      <c r="Q40" s="6">
        <f>MAX(0,P40-'Tela de entrada'!O58)</f>
        <v>9.2000000000000028</v>
      </c>
    </row>
    <row r="41" spans="4:17" x14ac:dyDescent="0.25">
      <c r="D41" s="71">
        <v>40</v>
      </c>
      <c r="E41" s="56">
        <f>'Tela de entrada'!C59</f>
        <v>44</v>
      </c>
      <c r="F41" s="6">
        <f>'Tela de entrada'!H59+'Tela de entrada'!K59</f>
        <v>23.8</v>
      </c>
      <c r="G41" s="6">
        <f>F41+'Tela de entrada'!O59</f>
        <v>38.799999999999997</v>
      </c>
      <c r="H41" s="96">
        <f>G41+'Tela de entrada'!S59</f>
        <v>44</v>
      </c>
      <c r="I41" s="96">
        <f>'Tela de entrada'!$G$14</f>
        <v>3</v>
      </c>
      <c r="J41" s="6">
        <f>'Tela de entrada'!$G$15</f>
        <v>15</v>
      </c>
      <c r="K41" s="6">
        <f>'Tela de entrada'!H59+'Tela de entrada'!$K$15</f>
        <v>16</v>
      </c>
      <c r="L41" s="6">
        <f>'Tela de entrada'!H59+'Tela de entrada'!$K$16</f>
        <v>25</v>
      </c>
      <c r="M41" s="6">
        <f>'Tela de entrada'!$K$15</f>
        <v>1</v>
      </c>
      <c r="N41" s="6">
        <f>'Tela de entrada'!$K$16</f>
        <v>10</v>
      </c>
      <c r="O41" s="6">
        <f>MAX(0,'Tela de entrada'!C59-'Tela de entrada'!H59)</f>
        <v>29</v>
      </c>
      <c r="P41" s="6">
        <f>MAX(0,O41-'Tela de entrada'!K59)</f>
        <v>20.2</v>
      </c>
      <c r="Q41" s="6">
        <f>MAX(0,P41-'Tela de entrada'!O59)</f>
        <v>5.1999999999999993</v>
      </c>
    </row>
    <row r="42" spans="4:17" x14ac:dyDescent="0.25">
      <c r="D42" s="71">
        <v>41</v>
      </c>
      <c r="E42" s="56">
        <f>'Tela de entrada'!C60</f>
        <v>26</v>
      </c>
      <c r="F42" s="6">
        <f>'Tela de entrada'!H60+'Tela de entrada'!K60</f>
        <v>15.219945184662567</v>
      </c>
      <c r="G42" s="6">
        <f>F42+'Tela de entrada'!O60</f>
        <v>26</v>
      </c>
      <c r="H42" s="96">
        <f>G42+'Tela de entrada'!S60</f>
        <v>26</v>
      </c>
      <c r="I42" s="96">
        <f>'Tela de entrada'!$G$14</f>
        <v>3</v>
      </c>
      <c r="J42" s="6">
        <f>'Tela de entrada'!$G$15</f>
        <v>15</v>
      </c>
      <c r="K42" s="6">
        <f>'Tela de entrada'!H60+'Tela de entrada'!$K$15</f>
        <v>11.019945184662568</v>
      </c>
      <c r="L42" s="6">
        <f>'Tela de entrada'!H60+'Tela de entrada'!$K$16</f>
        <v>20.019945184662568</v>
      </c>
      <c r="M42" s="6">
        <f>'Tela de entrada'!$K$15</f>
        <v>1</v>
      </c>
      <c r="N42" s="6">
        <f>'Tela de entrada'!$K$16</f>
        <v>10</v>
      </c>
      <c r="O42" s="6">
        <f>MAX(0,'Tela de entrada'!C60-'Tela de entrada'!H60)</f>
        <v>15.980054815337432</v>
      </c>
      <c r="P42" s="6">
        <f>MAX(0,O42-'Tela de entrada'!K60)</f>
        <v>10.780054815337433</v>
      </c>
      <c r="Q42" s="6">
        <f>MAX(0,P42-'Tela de entrada'!O60)</f>
        <v>0</v>
      </c>
    </row>
    <row r="43" spans="4:17" x14ac:dyDescent="0.25">
      <c r="D43" s="71">
        <v>42</v>
      </c>
      <c r="E43" s="56">
        <f>'Tela de entrada'!C61</f>
        <v>27</v>
      </c>
      <c r="F43" s="6">
        <f>'Tela de entrada'!H61+'Tela de entrada'!K61</f>
        <v>15.767651714562254</v>
      </c>
      <c r="G43" s="6">
        <f>F43+'Tela de entrada'!O61</f>
        <v>27</v>
      </c>
      <c r="H43" s="96">
        <f>G43+'Tela de entrada'!S61</f>
        <v>27</v>
      </c>
      <c r="I43" s="96">
        <f>'Tela de entrada'!$G$14</f>
        <v>3</v>
      </c>
      <c r="J43" s="6">
        <f>'Tela de entrada'!$G$15</f>
        <v>15</v>
      </c>
      <c r="K43" s="6">
        <f>'Tela de entrada'!H61+'Tela de entrada'!$K$15</f>
        <v>11.367651714562253</v>
      </c>
      <c r="L43" s="6">
        <f>'Tela de entrada'!H61+'Tela de entrada'!$K$16</f>
        <v>20.367651714562253</v>
      </c>
      <c r="M43" s="6">
        <f>'Tela de entrada'!$K$15</f>
        <v>1</v>
      </c>
      <c r="N43" s="6">
        <f>'Tela de entrada'!$K$16</f>
        <v>10</v>
      </c>
      <c r="O43" s="6">
        <f>MAX(0,'Tela de entrada'!C61-'Tela de entrada'!H61)</f>
        <v>16.632348285437747</v>
      </c>
      <c r="P43" s="6">
        <f>MAX(0,O43-'Tela de entrada'!K61)</f>
        <v>11.232348285437746</v>
      </c>
      <c r="Q43" s="6">
        <f>MAX(0,P43-'Tela de entrada'!O61)</f>
        <v>0</v>
      </c>
    </row>
    <row r="44" spans="4:17" x14ac:dyDescent="0.25">
      <c r="D44" s="71">
        <v>43</v>
      </c>
      <c r="E44" s="56">
        <f>'Tela de entrada'!C62</f>
        <v>6</v>
      </c>
      <c r="F44" s="6">
        <f>'Tela de entrada'!H62+'Tela de entrada'!K62</f>
        <v>4.9836603258165946</v>
      </c>
      <c r="G44" s="6">
        <f>F44+'Tela de entrada'!O62</f>
        <v>6</v>
      </c>
      <c r="H44" s="96">
        <f>G44+'Tela de entrada'!S62</f>
        <v>6</v>
      </c>
      <c r="I44" s="96">
        <f>'Tela de entrada'!$G$14</f>
        <v>3</v>
      </c>
      <c r="J44" s="6">
        <f>'Tela de entrada'!$G$15</f>
        <v>15</v>
      </c>
      <c r="K44" s="6">
        <f>'Tela de entrada'!H62+'Tela de entrada'!$K$15</f>
        <v>4.7836603258165944</v>
      </c>
      <c r="L44" s="6">
        <f>'Tela de entrada'!H62+'Tela de entrada'!$K$16</f>
        <v>13.783660325816594</v>
      </c>
      <c r="M44" s="6">
        <f>'Tela de entrada'!$K$15</f>
        <v>1</v>
      </c>
      <c r="N44" s="6">
        <f>'Tela de entrada'!$K$16</f>
        <v>10</v>
      </c>
      <c r="O44" s="6">
        <f>MAX(0,'Tela de entrada'!C62-'Tela de entrada'!H62)</f>
        <v>2.2163396741834052</v>
      </c>
      <c r="P44" s="6">
        <f>MAX(0,O44-'Tela de entrada'!K62)</f>
        <v>1.0163396741834052</v>
      </c>
      <c r="Q44" s="6">
        <f>MAX(0,P44-'Tela de entrada'!O62)</f>
        <v>0</v>
      </c>
    </row>
    <row r="45" spans="4:17" x14ac:dyDescent="0.25">
      <c r="D45" s="71">
        <v>44</v>
      </c>
      <c r="E45" s="56">
        <f>'Tela de entrada'!C63</f>
        <v>34</v>
      </c>
      <c r="F45" s="6">
        <f>'Tela de entrada'!H63+'Tela de entrada'!K63</f>
        <v>19.601597423860053</v>
      </c>
      <c r="G45" s="6">
        <f>F45+'Tela de entrada'!O63</f>
        <v>34</v>
      </c>
      <c r="H45" s="96">
        <f>G45+'Tela de entrada'!S63</f>
        <v>34</v>
      </c>
      <c r="I45" s="96">
        <f>'Tela de entrada'!$G$14</f>
        <v>3</v>
      </c>
      <c r="J45" s="6">
        <f>'Tela de entrada'!$G$15</f>
        <v>15</v>
      </c>
      <c r="K45" s="6">
        <f>'Tela de entrada'!H63+'Tela de entrada'!$K$15</f>
        <v>13.801597423860052</v>
      </c>
      <c r="L45" s="6">
        <f>'Tela de entrada'!H63+'Tela de entrada'!$K$16</f>
        <v>22.801597423860052</v>
      </c>
      <c r="M45" s="6">
        <f>'Tela de entrada'!$K$15</f>
        <v>1</v>
      </c>
      <c r="N45" s="6">
        <f>'Tela de entrada'!$K$16</f>
        <v>10</v>
      </c>
      <c r="O45" s="6">
        <f>MAX(0,'Tela de entrada'!C63-'Tela de entrada'!H63)</f>
        <v>21.198402576139948</v>
      </c>
      <c r="P45" s="6">
        <f>MAX(0,O45-'Tela de entrada'!K63)</f>
        <v>14.398402576139947</v>
      </c>
      <c r="Q45" s="6">
        <f>MAX(0,P45-'Tela de entrada'!O63)</f>
        <v>0</v>
      </c>
    </row>
    <row r="46" spans="4:17" x14ac:dyDescent="0.25">
      <c r="D46" s="71">
        <v>45</v>
      </c>
      <c r="E46" s="56">
        <f>'Tela de entrada'!C64</f>
        <v>23</v>
      </c>
      <c r="F46" s="6">
        <f>'Tela de entrada'!H64+'Tela de entrada'!K64</f>
        <v>13.576825594963511</v>
      </c>
      <c r="G46" s="6">
        <f>F46+'Tela de entrada'!O64</f>
        <v>23</v>
      </c>
      <c r="H46" s="96">
        <f>G46+'Tela de entrada'!S64</f>
        <v>23</v>
      </c>
      <c r="I46" s="96">
        <f>'Tela de entrada'!$G$14</f>
        <v>3</v>
      </c>
      <c r="J46" s="6">
        <f>'Tela de entrada'!$G$15</f>
        <v>15</v>
      </c>
      <c r="K46" s="6">
        <f>'Tela de entrada'!H64+'Tela de entrada'!$K$15</f>
        <v>9.9768255949635112</v>
      </c>
      <c r="L46" s="6">
        <f>'Tela de entrada'!H64+'Tela de entrada'!$K$16</f>
        <v>18.976825594963511</v>
      </c>
      <c r="M46" s="6">
        <f>'Tela de entrada'!$K$15</f>
        <v>1</v>
      </c>
      <c r="N46" s="6">
        <f>'Tela de entrada'!$K$16</f>
        <v>10</v>
      </c>
      <c r="O46" s="6">
        <f>MAX(0,'Tela de entrada'!C64-'Tela de entrada'!H64)</f>
        <v>14.023174405036489</v>
      </c>
      <c r="P46" s="6">
        <f>MAX(0,O46-'Tela de entrada'!K64)</f>
        <v>9.4231744050364892</v>
      </c>
      <c r="Q46" s="6">
        <f>MAX(0,P46-'Tela de entrada'!O64)</f>
        <v>0</v>
      </c>
    </row>
    <row r="47" spans="4:17" x14ac:dyDescent="0.25">
      <c r="D47" s="71">
        <v>46</v>
      </c>
      <c r="E47" s="56">
        <f>'Tela de entrada'!C65</f>
        <v>16</v>
      </c>
      <c r="F47" s="6">
        <f>'Tela de entrada'!H65+'Tela de entrada'!K65</f>
        <v>9.7428798856657117</v>
      </c>
      <c r="G47" s="6">
        <f>F47+'Tela de entrada'!O65</f>
        <v>16</v>
      </c>
      <c r="H47" s="96">
        <f>G47+'Tela de entrada'!S65</f>
        <v>16</v>
      </c>
      <c r="I47" s="96">
        <f>'Tela de entrada'!$G$14</f>
        <v>3</v>
      </c>
      <c r="J47" s="6">
        <f>'Tela de entrada'!$G$15</f>
        <v>15</v>
      </c>
      <c r="K47" s="6">
        <f>'Tela de entrada'!H65+'Tela de entrada'!$K$15</f>
        <v>7.5428798856657124</v>
      </c>
      <c r="L47" s="6">
        <f>'Tela de entrada'!H65+'Tela de entrada'!$K$16</f>
        <v>16.542879885665712</v>
      </c>
      <c r="M47" s="6">
        <f>'Tela de entrada'!$K$15</f>
        <v>1</v>
      </c>
      <c r="N47" s="6">
        <f>'Tela de entrada'!$K$16</f>
        <v>10</v>
      </c>
      <c r="O47" s="6">
        <f>MAX(0,'Tela de entrada'!C65-'Tela de entrada'!H65)</f>
        <v>9.4571201143342876</v>
      </c>
      <c r="P47" s="6">
        <f>MAX(0,O47-'Tela de entrada'!K65)</f>
        <v>6.2571201143342874</v>
      </c>
      <c r="Q47" s="6">
        <f>MAX(0,P47-'Tela de entrada'!O65)</f>
        <v>0</v>
      </c>
    </row>
    <row r="48" spans="4:17" x14ac:dyDescent="0.25">
      <c r="D48" s="71">
        <v>47</v>
      </c>
      <c r="E48" s="56">
        <f>'Tela de entrada'!C66</f>
        <v>49</v>
      </c>
      <c r="F48" s="6">
        <f>'Tela de entrada'!H66+'Tela de entrada'!K66</f>
        <v>24.799999999999997</v>
      </c>
      <c r="G48" s="6">
        <f>F48+'Tela de entrada'!O66</f>
        <v>39.799999999999997</v>
      </c>
      <c r="H48" s="96">
        <f>G48+'Tela de entrada'!S66</f>
        <v>49</v>
      </c>
      <c r="I48" s="96">
        <f>'Tela de entrada'!$G$14</f>
        <v>3</v>
      </c>
      <c r="J48" s="6">
        <f>'Tela de entrada'!$G$15</f>
        <v>15</v>
      </c>
      <c r="K48" s="6">
        <f>'Tela de entrada'!H66+'Tela de entrada'!$K$15</f>
        <v>16</v>
      </c>
      <c r="L48" s="6">
        <f>'Tela de entrada'!H66+'Tela de entrada'!$K$16</f>
        <v>25</v>
      </c>
      <c r="M48" s="6">
        <f>'Tela de entrada'!$K$15</f>
        <v>1</v>
      </c>
      <c r="N48" s="6">
        <f>'Tela de entrada'!$K$16</f>
        <v>10</v>
      </c>
      <c r="O48" s="6">
        <f>MAX(0,'Tela de entrada'!C66-'Tela de entrada'!H66)</f>
        <v>34</v>
      </c>
      <c r="P48" s="6">
        <f>MAX(0,O48-'Tela de entrada'!K66)</f>
        <v>24.200000000000003</v>
      </c>
      <c r="Q48" s="6">
        <f>MAX(0,P48-'Tela de entrada'!O66)</f>
        <v>9.2000000000000028</v>
      </c>
    </row>
    <row r="49" spans="4:17" x14ac:dyDescent="0.25">
      <c r="D49" s="71">
        <v>48</v>
      </c>
      <c r="E49" s="56">
        <f>'Tela de entrada'!C67</f>
        <v>8</v>
      </c>
      <c r="F49" s="6">
        <f>'Tela de entrada'!H67+'Tela de entrada'!K67</f>
        <v>5.3836603258165949</v>
      </c>
      <c r="G49" s="6">
        <f>F49+'Tela de entrada'!O67</f>
        <v>8</v>
      </c>
      <c r="H49" s="96">
        <f>G49+'Tela de entrada'!S67</f>
        <v>8</v>
      </c>
      <c r="I49" s="96">
        <f>'Tela de entrada'!$G$14</f>
        <v>3</v>
      </c>
      <c r="J49" s="6">
        <f>'Tela de entrada'!$G$15</f>
        <v>15</v>
      </c>
      <c r="K49" s="6">
        <f>'Tela de entrada'!H67+'Tela de entrada'!$K$15</f>
        <v>4.7836603258165944</v>
      </c>
      <c r="L49" s="6">
        <f>'Tela de entrada'!H67+'Tela de entrada'!$K$16</f>
        <v>13.783660325816594</v>
      </c>
      <c r="M49" s="6">
        <f>'Tela de entrada'!$K$15</f>
        <v>1</v>
      </c>
      <c r="N49" s="6">
        <f>'Tela de entrada'!$K$16</f>
        <v>10</v>
      </c>
      <c r="O49" s="6">
        <f>MAX(0,'Tela de entrada'!C67-'Tela de entrada'!H67)</f>
        <v>4.2163396741834056</v>
      </c>
      <c r="P49" s="6">
        <f>MAX(0,O49-'Tela de entrada'!K67)</f>
        <v>2.6163396741834055</v>
      </c>
      <c r="Q49" s="6">
        <f>MAX(0,P49-'Tela de entrada'!O67)</f>
        <v>4.4408920985006262E-16</v>
      </c>
    </row>
    <row r="50" spans="4:17" x14ac:dyDescent="0.25">
      <c r="D50" s="71">
        <v>49</v>
      </c>
      <c r="E50" s="56">
        <f>'Tela de entrada'!C68</f>
        <v>7</v>
      </c>
      <c r="F50" s="6">
        <f>'Tela de entrada'!H68+'Tela de entrada'!K68</f>
        <v>5.1836603258165947</v>
      </c>
      <c r="G50" s="6">
        <f>F50+'Tela de entrada'!O68</f>
        <v>7</v>
      </c>
      <c r="H50" s="96">
        <f>G50+'Tela de entrada'!S68</f>
        <v>7</v>
      </c>
      <c r="I50" s="96">
        <f>'Tela de entrada'!$G$14</f>
        <v>3</v>
      </c>
      <c r="J50" s="6">
        <f>'Tela de entrada'!$G$15</f>
        <v>15</v>
      </c>
      <c r="K50" s="6">
        <f>'Tela de entrada'!H68+'Tela de entrada'!$K$15</f>
        <v>4.7836603258165944</v>
      </c>
      <c r="L50" s="6">
        <f>'Tela de entrada'!H68+'Tela de entrada'!$K$16</f>
        <v>13.783660325816594</v>
      </c>
      <c r="M50" s="6">
        <f>'Tela de entrada'!$K$15</f>
        <v>1</v>
      </c>
      <c r="N50" s="6">
        <f>'Tela de entrada'!$K$16</f>
        <v>10</v>
      </c>
      <c r="O50" s="6">
        <f>MAX(0,'Tela de entrada'!C68-'Tela de entrada'!H68)</f>
        <v>3.2163396741834052</v>
      </c>
      <c r="P50" s="6">
        <f>MAX(0,O50-'Tela de entrada'!K68)</f>
        <v>1.8163396741834053</v>
      </c>
      <c r="Q50" s="6">
        <f>MAX(0,P50-'Tela de entrada'!O68)</f>
        <v>0</v>
      </c>
    </row>
    <row r="51" spans="4:17" x14ac:dyDescent="0.25">
      <c r="D51" s="71">
        <v>50</v>
      </c>
      <c r="E51" s="56">
        <f>'Tela de entrada'!C69</f>
        <v>10</v>
      </c>
      <c r="F51" s="6">
        <f>'Tela de entrada'!H69+'Tela de entrada'!K69</f>
        <v>6.4566407062675992</v>
      </c>
      <c r="G51" s="6">
        <f>F51+'Tela de entrada'!O69</f>
        <v>10</v>
      </c>
      <c r="H51" s="96">
        <f>G51+'Tela de entrada'!S69</f>
        <v>10</v>
      </c>
      <c r="I51" s="96">
        <f>'Tela de entrada'!$G$14</f>
        <v>3</v>
      </c>
      <c r="J51" s="6">
        <f>'Tela de entrada'!$G$15</f>
        <v>15</v>
      </c>
      <c r="K51" s="6">
        <f>'Tela de entrada'!H69+'Tela de entrada'!$K$15</f>
        <v>5.4566407062675992</v>
      </c>
      <c r="L51" s="6">
        <f>'Tela de entrada'!H69+'Tela de entrada'!$K$16</f>
        <v>14.456640706267599</v>
      </c>
      <c r="M51" s="6">
        <f>'Tela de entrada'!$K$15</f>
        <v>1</v>
      </c>
      <c r="N51" s="6">
        <f>'Tela de entrada'!$K$16</f>
        <v>10</v>
      </c>
      <c r="O51" s="6">
        <f>MAX(0,'Tela de entrada'!C69-'Tela de entrada'!H69)</f>
        <v>5.5433592937324008</v>
      </c>
      <c r="P51" s="6">
        <f>MAX(0,O51-'Tela de entrada'!K69)</f>
        <v>3.5433592937324008</v>
      </c>
      <c r="Q51" s="6">
        <f>MAX(0,P51-'Tela de entrada'!O69)</f>
        <v>0</v>
      </c>
    </row>
    <row r="52" spans="4:17" x14ac:dyDescent="0.25">
      <c r="D52" s="71">
        <v>51</v>
      </c>
      <c r="E52" s="56">
        <f>'Tela de entrada'!C70</f>
        <v>28</v>
      </c>
      <c r="F52" s="6">
        <f>'Tela de entrada'!H70+'Tela de entrada'!K70</f>
        <v>16.31535824446194</v>
      </c>
      <c r="G52" s="6">
        <f>F52+'Tela de entrada'!O70</f>
        <v>28</v>
      </c>
      <c r="H52" s="96">
        <f>G52+'Tela de entrada'!S70</f>
        <v>28</v>
      </c>
      <c r="I52" s="96">
        <f>'Tela de entrada'!$G$14</f>
        <v>3</v>
      </c>
      <c r="J52" s="6">
        <f>'Tela de entrada'!$G$15</f>
        <v>15</v>
      </c>
      <c r="K52" s="6">
        <f>'Tela de entrada'!H70+'Tela de entrada'!$K$15</f>
        <v>11.715358244461939</v>
      </c>
      <c r="L52" s="6">
        <f>'Tela de entrada'!H70+'Tela de entrada'!$K$16</f>
        <v>20.715358244461939</v>
      </c>
      <c r="M52" s="6">
        <f>'Tela de entrada'!$K$15</f>
        <v>1</v>
      </c>
      <c r="N52" s="6">
        <f>'Tela de entrada'!$K$16</f>
        <v>10</v>
      </c>
      <c r="O52" s="6">
        <f>MAX(0,'Tela de entrada'!C70-'Tela de entrada'!H70)</f>
        <v>17.284641755538061</v>
      </c>
      <c r="P52" s="6">
        <f>MAX(0,O52-'Tela de entrada'!K70)</f>
        <v>11.684641755538062</v>
      </c>
      <c r="Q52" s="6">
        <f>MAX(0,P52-'Tela de entrada'!O70)</f>
        <v>1.7763568394002505E-15</v>
      </c>
    </row>
    <row r="53" spans="4:17" x14ac:dyDescent="0.25">
      <c r="D53" s="71">
        <v>52</v>
      </c>
      <c r="E53" s="56">
        <f>'Tela de entrada'!C71</f>
        <v>18</v>
      </c>
      <c r="F53" s="6">
        <f>'Tela de entrada'!H71+'Tela de entrada'!K71</f>
        <v>10.838292945465083</v>
      </c>
      <c r="G53" s="6">
        <f>F53+'Tela de entrada'!O71</f>
        <v>18</v>
      </c>
      <c r="H53" s="96">
        <f>G53+'Tela de entrada'!S71</f>
        <v>18</v>
      </c>
      <c r="I53" s="96">
        <f>'Tela de entrada'!$G$14</f>
        <v>3</v>
      </c>
      <c r="J53" s="6">
        <f>'Tela de entrada'!$G$15</f>
        <v>15</v>
      </c>
      <c r="K53" s="6">
        <f>'Tela de entrada'!H71+'Tela de entrada'!$K$15</f>
        <v>8.2382929454650835</v>
      </c>
      <c r="L53" s="6">
        <f>'Tela de entrada'!H71+'Tela de entrada'!$K$16</f>
        <v>17.238292945465084</v>
      </c>
      <c r="M53" s="6">
        <f>'Tela de entrada'!$K$15</f>
        <v>1</v>
      </c>
      <c r="N53" s="6">
        <f>'Tela de entrada'!$K$16</f>
        <v>10</v>
      </c>
      <c r="O53" s="6">
        <f>MAX(0,'Tela de entrada'!C71-'Tela de entrada'!H71)</f>
        <v>10.761707054534916</v>
      </c>
      <c r="P53" s="6">
        <f>MAX(0,O53-'Tela de entrada'!K71)</f>
        <v>7.1617070545349168</v>
      </c>
      <c r="Q53" s="6">
        <f>MAX(0,P53-'Tela de entrada'!O71)</f>
        <v>0</v>
      </c>
    </row>
    <row r="54" spans="4:17" x14ac:dyDescent="0.25">
      <c r="D54" s="71">
        <v>53</v>
      </c>
      <c r="E54" s="56">
        <f>'Tela de entrada'!C72</f>
        <v>47</v>
      </c>
      <c r="F54" s="6">
        <f>'Tela de entrada'!H72+'Tela de entrada'!K72</f>
        <v>24.4</v>
      </c>
      <c r="G54" s="6">
        <f>F54+'Tela de entrada'!O72</f>
        <v>39.4</v>
      </c>
      <c r="H54" s="96">
        <f>G54+'Tela de entrada'!S72</f>
        <v>47</v>
      </c>
      <c r="I54" s="96">
        <f>'Tela de entrada'!$G$14</f>
        <v>3</v>
      </c>
      <c r="J54" s="6">
        <f>'Tela de entrada'!$G$15</f>
        <v>15</v>
      </c>
      <c r="K54" s="6">
        <f>'Tela de entrada'!H72+'Tela de entrada'!$K$15</f>
        <v>16</v>
      </c>
      <c r="L54" s="6">
        <f>'Tela de entrada'!H72+'Tela de entrada'!$K$16</f>
        <v>25</v>
      </c>
      <c r="M54" s="6">
        <f>'Tela de entrada'!$K$15</f>
        <v>1</v>
      </c>
      <c r="N54" s="6">
        <f>'Tela de entrada'!$K$16</f>
        <v>10</v>
      </c>
      <c r="O54" s="6">
        <f>MAX(0,'Tela de entrada'!C72-'Tela de entrada'!H72)</f>
        <v>32</v>
      </c>
      <c r="P54" s="6">
        <f>MAX(0,O54-'Tela de entrada'!K72)</f>
        <v>22.6</v>
      </c>
      <c r="Q54" s="6">
        <f>MAX(0,P54-'Tela de entrada'!O72)</f>
        <v>7.6000000000000014</v>
      </c>
    </row>
    <row r="55" spans="4:17" x14ac:dyDescent="0.25">
      <c r="D55" s="71">
        <v>54</v>
      </c>
      <c r="E55" s="56">
        <f>'Tela de entrada'!C73</f>
        <v>39</v>
      </c>
      <c r="F55" s="6">
        <f>'Tela de entrada'!H73+'Tela de entrada'!K73</f>
        <v>22.34013007335848</v>
      </c>
      <c r="G55" s="6">
        <f>F55+'Tela de entrada'!O73</f>
        <v>37.34013007335848</v>
      </c>
      <c r="H55" s="96">
        <f>G55+'Tela de entrada'!S73</f>
        <v>39</v>
      </c>
      <c r="I55" s="96">
        <f>'Tela de entrada'!$G$14</f>
        <v>3</v>
      </c>
      <c r="J55" s="6">
        <f>'Tela de entrada'!$G$15</f>
        <v>15</v>
      </c>
      <c r="K55" s="6">
        <f>'Tela de entrada'!H73+'Tela de entrada'!$K$15</f>
        <v>15.54013007335848</v>
      </c>
      <c r="L55" s="6">
        <f>'Tela de entrada'!H73+'Tela de entrada'!$K$16</f>
        <v>24.54013007335848</v>
      </c>
      <c r="M55" s="6">
        <f>'Tela de entrada'!$K$15</f>
        <v>1</v>
      </c>
      <c r="N55" s="6">
        <f>'Tela de entrada'!$K$16</f>
        <v>10</v>
      </c>
      <c r="O55" s="6">
        <f>MAX(0,'Tela de entrada'!C73-'Tela de entrada'!H73)</f>
        <v>24.45986992664152</v>
      </c>
      <c r="P55" s="6">
        <f>MAX(0,O55-'Tela de entrada'!K73)</f>
        <v>16.65986992664152</v>
      </c>
      <c r="Q55" s="6">
        <f>MAX(0,P55-'Tela de entrada'!O73)</f>
        <v>1.6598699266415196</v>
      </c>
    </row>
    <row r="56" spans="4:17" x14ac:dyDescent="0.25">
      <c r="D56" s="71">
        <v>55</v>
      </c>
      <c r="E56" s="56">
        <f>'Tela de entrada'!C74</f>
        <v>35</v>
      </c>
      <c r="F56" s="6">
        <f>'Tela de entrada'!H74+'Tela de entrada'!K74</f>
        <v>20.149303953759738</v>
      </c>
      <c r="G56" s="6">
        <f>F56+'Tela de entrada'!O74</f>
        <v>35</v>
      </c>
      <c r="H56" s="96">
        <f>G56+'Tela de entrada'!S74</f>
        <v>35</v>
      </c>
      <c r="I56" s="96">
        <f>'Tela de entrada'!$G$14</f>
        <v>3</v>
      </c>
      <c r="J56" s="6">
        <f>'Tela de entrada'!$G$15</f>
        <v>15</v>
      </c>
      <c r="K56" s="6">
        <f>'Tela de entrada'!H74+'Tela de entrada'!$K$15</f>
        <v>14.149303953759738</v>
      </c>
      <c r="L56" s="6">
        <f>'Tela de entrada'!H74+'Tela de entrada'!$K$16</f>
        <v>23.149303953759738</v>
      </c>
      <c r="M56" s="6">
        <f>'Tela de entrada'!$K$15</f>
        <v>1</v>
      </c>
      <c r="N56" s="6">
        <f>'Tela de entrada'!$K$16</f>
        <v>10</v>
      </c>
      <c r="O56" s="6">
        <f>MAX(0,'Tela de entrada'!C74-'Tela de entrada'!H74)</f>
        <v>21.850696046240262</v>
      </c>
      <c r="P56" s="6">
        <f>MAX(0,O56-'Tela de entrada'!K74)</f>
        <v>14.850696046240262</v>
      </c>
      <c r="Q56" s="6">
        <f>MAX(0,P56-'Tela de entrada'!O74)</f>
        <v>0</v>
      </c>
    </row>
    <row r="57" spans="4:17" x14ac:dyDescent="0.25">
      <c r="D57" s="71">
        <v>56</v>
      </c>
      <c r="E57" s="56">
        <f>'Tela de entrada'!C75</f>
        <v>20</v>
      </c>
      <c r="F57" s="6">
        <f>'Tela de entrada'!H75+'Tela de entrada'!K75</f>
        <v>11.933706005264455</v>
      </c>
      <c r="G57" s="6">
        <f>F57+'Tela de entrada'!O75</f>
        <v>20</v>
      </c>
      <c r="H57" s="96">
        <f>G57+'Tela de entrada'!S75</f>
        <v>20</v>
      </c>
      <c r="I57" s="96">
        <f>'Tela de entrada'!$G$14</f>
        <v>3</v>
      </c>
      <c r="J57" s="6">
        <f>'Tela de entrada'!$G$15</f>
        <v>15</v>
      </c>
      <c r="K57" s="6">
        <f>'Tela de entrada'!H75+'Tela de entrada'!$K$15</f>
        <v>8.9337060052644546</v>
      </c>
      <c r="L57" s="6">
        <f>'Tela de entrada'!H75+'Tela de entrada'!$K$16</f>
        <v>17.933706005264455</v>
      </c>
      <c r="M57" s="6">
        <f>'Tela de entrada'!$K$15</f>
        <v>1</v>
      </c>
      <c r="N57" s="6">
        <f>'Tela de entrada'!$K$16</f>
        <v>10</v>
      </c>
      <c r="O57" s="6">
        <f>MAX(0,'Tela de entrada'!C75-'Tela de entrada'!H75)</f>
        <v>12.066293994735545</v>
      </c>
      <c r="P57" s="6">
        <f>MAX(0,O57-'Tela de entrada'!K75)</f>
        <v>8.0662939947355454</v>
      </c>
      <c r="Q57" s="6">
        <f>MAX(0,P57-'Tela de entrada'!O75)</f>
        <v>0</v>
      </c>
    </row>
    <row r="58" spans="4:17" x14ac:dyDescent="0.25">
      <c r="D58" s="71">
        <v>57</v>
      </c>
      <c r="E58" s="56">
        <f>'Tela de entrada'!C76</f>
        <v>45</v>
      </c>
      <c r="F58" s="6">
        <f>'Tela de entrada'!H76+'Tela de entrada'!K76</f>
        <v>24</v>
      </c>
      <c r="G58" s="6">
        <f>F58+'Tela de entrada'!O76</f>
        <v>39</v>
      </c>
      <c r="H58" s="96">
        <f>G58+'Tela de entrada'!S76</f>
        <v>45</v>
      </c>
      <c r="I58" s="96">
        <f>'Tela de entrada'!$G$14</f>
        <v>3</v>
      </c>
      <c r="J58" s="6">
        <f>'Tela de entrada'!$G$15</f>
        <v>15</v>
      </c>
      <c r="K58" s="6">
        <f>'Tela de entrada'!H76+'Tela de entrada'!$K$15</f>
        <v>16</v>
      </c>
      <c r="L58" s="6">
        <f>'Tela de entrada'!H76+'Tela de entrada'!$K$16</f>
        <v>25</v>
      </c>
      <c r="M58" s="6">
        <f>'Tela de entrada'!$K$15</f>
        <v>1</v>
      </c>
      <c r="N58" s="6">
        <f>'Tela de entrada'!$K$16</f>
        <v>10</v>
      </c>
      <c r="O58" s="6">
        <f>MAX(0,'Tela de entrada'!C76-'Tela de entrada'!H76)</f>
        <v>30</v>
      </c>
      <c r="P58" s="6">
        <f>MAX(0,O58-'Tela de entrada'!K76)</f>
        <v>21</v>
      </c>
      <c r="Q58" s="6">
        <f>MAX(0,P58-'Tela de entrada'!O76)</f>
        <v>6</v>
      </c>
    </row>
    <row r="59" spans="4:17" x14ac:dyDescent="0.25">
      <c r="D59" s="71">
        <v>58</v>
      </c>
      <c r="E59" s="56">
        <f>'Tela de entrada'!C77</f>
        <v>41</v>
      </c>
      <c r="F59" s="6">
        <f>'Tela de entrada'!H77+'Tela de entrada'!K77</f>
        <v>23.200000000000003</v>
      </c>
      <c r="G59" s="6">
        <f>F59+'Tela de entrada'!O77</f>
        <v>38.200000000000003</v>
      </c>
      <c r="H59" s="96">
        <f>G59+'Tela de entrada'!S77</f>
        <v>41</v>
      </c>
      <c r="I59" s="96">
        <f>'Tela de entrada'!$G$14</f>
        <v>3</v>
      </c>
      <c r="J59" s="6">
        <f>'Tela de entrada'!$G$15</f>
        <v>15</v>
      </c>
      <c r="K59" s="6">
        <f>'Tela de entrada'!H77+'Tela de entrada'!$K$15</f>
        <v>16</v>
      </c>
      <c r="L59" s="6">
        <f>'Tela de entrada'!H77+'Tela de entrada'!$K$16</f>
        <v>25</v>
      </c>
      <c r="M59" s="6">
        <f>'Tela de entrada'!$K$15</f>
        <v>1</v>
      </c>
      <c r="N59" s="6">
        <f>'Tela de entrada'!$K$16</f>
        <v>10</v>
      </c>
      <c r="O59" s="6">
        <f>MAX(0,'Tela de entrada'!C77-'Tela de entrada'!H77)</f>
        <v>26</v>
      </c>
      <c r="P59" s="6">
        <f>MAX(0,O59-'Tela de entrada'!K77)</f>
        <v>17.799999999999997</v>
      </c>
      <c r="Q59" s="6">
        <f>MAX(0,P59-'Tela de entrada'!O77)</f>
        <v>2.7999999999999972</v>
      </c>
    </row>
    <row r="60" spans="4:17" x14ac:dyDescent="0.25">
      <c r="D60" s="71">
        <v>59</v>
      </c>
      <c r="E60" s="56">
        <f>'Tela de entrada'!C78</f>
        <v>33</v>
      </c>
      <c r="F60" s="6">
        <f>'Tela de entrada'!H78+'Tela de entrada'!K78</f>
        <v>19.053890893960364</v>
      </c>
      <c r="G60" s="6">
        <f>F60+'Tela de entrada'!O78</f>
        <v>33</v>
      </c>
      <c r="H60" s="96">
        <f>G60+'Tela de entrada'!S78</f>
        <v>33</v>
      </c>
      <c r="I60" s="96">
        <f>'Tela de entrada'!$G$14</f>
        <v>3</v>
      </c>
      <c r="J60" s="6">
        <f>'Tela de entrada'!$G$15</f>
        <v>15</v>
      </c>
      <c r="K60" s="6">
        <f>'Tela de entrada'!H78+'Tela de entrada'!$K$15</f>
        <v>13.453890893960367</v>
      </c>
      <c r="L60" s="6">
        <f>'Tela de entrada'!H78+'Tela de entrada'!$K$16</f>
        <v>22.453890893960367</v>
      </c>
      <c r="M60" s="6">
        <f>'Tela de entrada'!$K$15</f>
        <v>1</v>
      </c>
      <c r="N60" s="6">
        <f>'Tela de entrada'!$K$16</f>
        <v>10</v>
      </c>
      <c r="O60" s="6">
        <f>MAX(0,'Tela de entrada'!C78-'Tela de entrada'!H78)</f>
        <v>20.546109106039633</v>
      </c>
      <c r="P60" s="6">
        <f>MAX(0,O60-'Tela de entrada'!K78)</f>
        <v>13.946109106039634</v>
      </c>
      <c r="Q60" s="6">
        <f>MAX(0,P60-'Tela de entrada'!O78)</f>
        <v>0</v>
      </c>
    </row>
    <row r="61" spans="4:17" x14ac:dyDescent="0.25">
      <c r="D61" s="71">
        <v>60</v>
      </c>
      <c r="E61" s="56">
        <f>'Tela de entrada'!C79</f>
        <v>19</v>
      </c>
      <c r="F61" s="6">
        <f>'Tela de entrada'!H79+'Tela de entrada'!K79</f>
        <v>11.38599947536477</v>
      </c>
      <c r="G61" s="6">
        <f>F61+'Tela de entrada'!O79</f>
        <v>19</v>
      </c>
      <c r="H61" s="96">
        <f>G61+'Tela de entrada'!S79</f>
        <v>19</v>
      </c>
      <c r="I61" s="96">
        <f>'Tela de entrada'!$G$14</f>
        <v>3</v>
      </c>
      <c r="J61" s="6">
        <f>'Tela de entrada'!$G$15</f>
        <v>15</v>
      </c>
      <c r="K61" s="6">
        <f>'Tela de entrada'!H79+'Tela de entrada'!$K$15</f>
        <v>8.585999475364769</v>
      </c>
      <c r="L61" s="6">
        <f>'Tela de entrada'!H79+'Tela de entrada'!$K$16</f>
        <v>17.585999475364769</v>
      </c>
      <c r="M61" s="6">
        <f>'Tela de entrada'!$K$15</f>
        <v>1</v>
      </c>
      <c r="N61" s="6">
        <f>'Tela de entrada'!$K$16</f>
        <v>10</v>
      </c>
      <c r="O61" s="6">
        <f>MAX(0,'Tela de entrada'!C79-'Tela de entrada'!H79)</f>
        <v>11.414000524635231</v>
      </c>
      <c r="P61" s="6">
        <f>MAX(0,O61-'Tela de entrada'!K79)</f>
        <v>7.6140005246352311</v>
      </c>
      <c r="Q61" s="6">
        <f>MAX(0,P61-'Tela de entrada'!O79)</f>
        <v>8.8817841970012523E-16</v>
      </c>
    </row>
    <row r="62" spans="4:17" x14ac:dyDescent="0.25">
      <c r="D62" s="71">
        <v>61</v>
      </c>
      <c r="E62" s="56">
        <f>'Tela de entrada'!C80</f>
        <v>37</v>
      </c>
      <c r="F62" s="6">
        <f>'Tela de entrada'!H80+'Tela de entrada'!K80</f>
        <v>21.244717013559111</v>
      </c>
      <c r="G62" s="6">
        <f>F62+'Tela de entrada'!O80</f>
        <v>36.244717013559111</v>
      </c>
      <c r="H62" s="96">
        <f>G62+'Tela de entrada'!S80</f>
        <v>37</v>
      </c>
      <c r="I62" s="96">
        <f>'Tela de entrada'!$G$14</f>
        <v>3</v>
      </c>
      <c r="J62" s="6">
        <f>'Tela de entrada'!$G$15</f>
        <v>15</v>
      </c>
      <c r="K62" s="6">
        <f>'Tela de entrada'!H80+'Tela de entrada'!$K$15</f>
        <v>14.84471701355911</v>
      </c>
      <c r="L62" s="6">
        <f>'Tela de entrada'!H80+'Tela de entrada'!$K$16</f>
        <v>23.844717013559112</v>
      </c>
      <c r="M62" s="6">
        <f>'Tela de entrada'!$K$15</f>
        <v>1</v>
      </c>
      <c r="N62" s="6">
        <f>'Tela de entrada'!$K$16</f>
        <v>10</v>
      </c>
      <c r="O62" s="6">
        <f>MAX(0,'Tela de entrada'!C80-'Tela de entrada'!H80)</f>
        <v>23.155282986440888</v>
      </c>
      <c r="P62" s="6">
        <f>MAX(0,O62-'Tela de entrada'!K80)</f>
        <v>15.755282986440887</v>
      </c>
      <c r="Q62" s="6">
        <f>MAX(0,P62-'Tela de entrada'!O80)</f>
        <v>0.75528298644088743</v>
      </c>
    </row>
    <row r="63" spans="4:17" x14ac:dyDescent="0.25">
      <c r="D63" s="71">
        <v>62</v>
      </c>
      <c r="E63" s="56">
        <f>'Tela de entrada'!C81</f>
        <v>10</v>
      </c>
      <c r="F63" s="6">
        <f>'Tela de entrada'!H81+'Tela de entrada'!K81</f>
        <v>6.4566407062675992</v>
      </c>
      <c r="G63" s="6">
        <f>F63+'Tela de entrada'!O81</f>
        <v>10</v>
      </c>
      <c r="H63" s="96">
        <f>G63+'Tela de entrada'!S81</f>
        <v>10</v>
      </c>
      <c r="I63" s="96">
        <f>'Tela de entrada'!$G$14</f>
        <v>3</v>
      </c>
      <c r="J63" s="6">
        <f>'Tela de entrada'!$G$15</f>
        <v>15</v>
      </c>
      <c r="K63" s="6">
        <f>'Tela de entrada'!H81+'Tela de entrada'!$K$15</f>
        <v>5.4566407062675992</v>
      </c>
      <c r="L63" s="6">
        <f>'Tela de entrada'!H81+'Tela de entrada'!$K$16</f>
        <v>14.456640706267599</v>
      </c>
      <c r="M63" s="6">
        <f>'Tela de entrada'!$K$15</f>
        <v>1</v>
      </c>
      <c r="N63" s="6">
        <f>'Tela de entrada'!$K$16</f>
        <v>10</v>
      </c>
      <c r="O63" s="6">
        <f>MAX(0,'Tela de entrada'!C81-'Tela de entrada'!H81)</f>
        <v>5.5433592937324008</v>
      </c>
      <c r="P63" s="6">
        <f>MAX(0,O63-'Tela de entrada'!K81)</f>
        <v>3.5433592937324008</v>
      </c>
      <c r="Q63" s="6">
        <f>MAX(0,P63-'Tela de entrada'!O81)</f>
        <v>0</v>
      </c>
    </row>
    <row r="64" spans="4:17" x14ac:dyDescent="0.25">
      <c r="D64" s="71">
        <v>63</v>
      </c>
      <c r="E64" s="56">
        <f>'Tela de entrada'!C82</f>
        <v>35</v>
      </c>
      <c r="F64" s="6">
        <f>'Tela de entrada'!H82+'Tela de entrada'!K82</f>
        <v>20.149303953759738</v>
      </c>
      <c r="G64" s="6">
        <f>F64+'Tela de entrada'!O82</f>
        <v>35</v>
      </c>
      <c r="H64" s="96">
        <f>G64+'Tela de entrada'!S82</f>
        <v>35</v>
      </c>
      <c r="I64" s="96">
        <f>'Tela de entrada'!$G$14</f>
        <v>3</v>
      </c>
      <c r="J64" s="6">
        <f>'Tela de entrada'!$G$15</f>
        <v>15</v>
      </c>
      <c r="K64" s="6">
        <f>'Tela de entrada'!H82+'Tela de entrada'!$K$15</f>
        <v>14.149303953759738</v>
      </c>
      <c r="L64" s="6">
        <f>'Tela de entrada'!H82+'Tela de entrada'!$K$16</f>
        <v>23.149303953759738</v>
      </c>
      <c r="M64" s="6">
        <f>'Tela de entrada'!$K$15</f>
        <v>1</v>
      </c>
      <c r="N64" s="6">
        <f>'Tela de entrada'!$K$16</f>
        <v>10</v>
      </c>
      <c r="O64" s="6">
        <f>MAX(0,'Tela de entrada'!C82-'Tela de entrada'!H82)</f>
        <v>21.850696046240262</v>
      </c>
      <c r="P64" s="6">
        <f>MAX(0,O64-'Tela de entrada'!K82)</f>
        <v>14.850696046240262</v>
      </c>
      <c r="Q64" s="6">
        <f>MAX(0,P64-'Tela de entrada'!O82)</f>
        <v>0</v>
      </c>
    </row>
    <row r="65" spans="4:17" x14ac:dyDescent="0.25">
      <c r="D65" s="71">
        <v>64</v>
      </c>
      <c r="E65" s="56">
        <f>'Tela de entrada'!C83</f>
        <v>8</v>
      </c>
      <c r="F65" s="6">
        <f>'Tela de entrada'!H83+'Tela de entrada'!K83</f>
        <v>5.3836603258165949</v>
      </c>
      <c r="G65" s="6">
        <f>F65+'Tela de entrada'!O83</f>
        <v>8</v>
      </c>
      <c r="H65" s="96">
        <f>G65+'Tela de entrada'!S83</f>
        <v>8</v>
      </c>
      <c r="I65" s="96">
        <f>'Tela de entrada'!$G$14</f>
        <v>3</v>
      </c>
      <c r="J65" s="6">
        <f>'Tela de entrada'!$G$15</f>
        <v>15</v>
      </c>
      <c r="K65" s="6">
        <f>'Tela de entrada'!H83+'Tela de entrada'!$K$15</f>
        <v>4.7836603258165944</v>
      </c>
      <c r="L65" s="6">
        <f>'Tela de entrada'!H83+'Tela de entrada'!$K$16</f>
        <v>13.783660325816594</v>
      </c>
      <c r="M65" s="6">
        <f>'Tela de entrada'!$K$15</f>
        <v>1</v>
      </c>
      <c r="N65" s="6">
        <f>'Tela de entrada'!$K$16</f>
        <v>10</v>
      </c>
      <c r="O65" s="6">
        <f>MAX(0,'Tela de entrada'!C83-'Tela de entrada'!H83)</f>
        <v>4.2163396741834056</v>
      </c>
      <c r="P65" s="6">
        <f>MAX(0,O65-'Tela de entrada'!K83)</f>
        <v>2.6163396741834055</v>
      </c>
      <c r="Q65" s="6">
        <f>MAX(0,P65-'Tela de entrada'!O83)</f>
        <v>4.4408920985006262E-16</v>
      </c>
    </row>
    <row r="66" spans="4:17" x14ac:dyDescent="0.25">
      <c r="D66" s="71">
        <v>65</v>
      </c>
      <c r="E66" s="56">
        <f>'Tela de entrada'!C84</f>
        <v>47</v>
      </c>
      <c r="F66" s="6">
        <f>'Tela de entrada'!H84+'Tela de entrada'!K84</f>
        <v>24.4</v>
      </c>
      <c r="G66" s="6">
        <f>F66+'Tela de entrada'!O84</f>
        <v>39.4</v>
      </c>
      <c r="H66" s="96">
        <f>G66+'Tela de entrada'!S84</f>
        <v>47</v>
      </c>
      <c r="I66" s="96">
        <f>'Tela de entrada'!$G$14</f>
        <v>3</v>
      </c>
      <c r="J66" s="6">
        <f>'Tela de entrada'!$G$15</f>
        <v>15</v>
      </c>
      <c r="K66" s="6">
        <f>'Tela de entrada'!H84+'Tela de entrada'!$K$15</f>
        <v>16</v>
      </c>
      <c r="L66" s="6">
        <f>'Tela de entrada'!H84+'Tela de entrada'!$K$16</f>
        <v>25</v>
      </c>
      <c r="M66" s="6">
        <f>'Tela de entrada'!$K$15</f>
        <v>1</v>
      </c>
      <c r="N66" s="6">
        <f>'Tela de entrada'!$K$16</f>
        <v>10</v>
      </c>
      <c r="O66" s="6">
        <f>MAX(0,'Tela de entrada'!C84-'Tela de entrada'!H84)</f>
        <v>32</v>
      </c>
      <c r="P66" s="6">
        <f>MAX(0,O66-'Tela de entrada'!K84)</f>
        <v>22.6</v>
      </c>
      <c r="Q66" s="6">
        <f>MAX(0,P66-'Tela de entrada'!O84)</f>
        <v>7.6000000000000014</v>
      </c>
    </row>
    <row r="67" spans="4:17" x14ac:dyDescent="0.25">
      <c r="D67" s="71">
        <v>66</v>
      </c>
      <c r="E67" s="56">
        <f>'Tela de entrada'!C85</f>
        <v>7</v>
      </c>
      <c r="F67" s="6">
        <f>'Tela de entrada'!H85+'Tela de entrada'!K85</f>
        <v>5.1836603258165947</v>
      </c>
      <c r="G67" s="6">
        <f>F67+'Tela de entrada'!O85</f>
        <v>7</v>
      </c>
      <c r="H67" s="96">
        <f>G67+'Tela de entrada'!S85</f>
        <v>7</v>
      </c>
      <c r="I67" s="96">
        <f>'Tela de entrada'!$G$14</f>
        <v>3</v>
      </c>
      <c r="J67" s="6">
        <f>'Tela de entrada'!$G$15</f>
        <v>15</v>
      </c>
      <c r="K67" s="6">
        <f>'Tela de entrada'!H85+'Tela de entrada'!$K$15</f>
        <v>4.7836603258165944</v>
      </c>
      <c r="L67" s="6">
        <f>'Tela de entrada'!H85+'Tela de entrada'!$K$16</f>
        <v>13.783660325816594</v>
      </c>
      <c r="M67" s="6">
        <f>'Tela de entrada'!$K$15</f>
        <v>1</v>
      </c>
      <c r="N67" s="6">
        <f>'Tela de entrada'!$K$16</f>
        <v>10</v>
      </c>
      <c r="O67" s="6">
        <f>MAX(0,'Tela de entrada'!C85-'Tela de entrada'!H85)</f>
        <v>3.2163396741834052</v>
      </c>
      <c r="P67" s="6">
        <f>MAX(0,O67-'Tela de entrada'!K85)</f>
        <v>1.8163396741834053</v>
      </c>
      <c r="Q67" s="6">
        <f>MAX(0,P67-'Tela de entrada'!O85)</f>
        <v>0</v>
      </c>
    </row>
    <row r="68" spans="4:17" x14ac:dyDescent="0.25">
      <c r="D68" s="71">
        <v>67</v>
      </c>
      <c r="E68" s="56">
        <f>'Tela de entrada'!C86</f>
        <v>18</v>
      </c>
      <c r="F68" s="6">
        <f>'Tela de entrada'!H86+'Tela de entrada'!K86</f>
        <v>10.838292945465083</v>
      </c>
      <c r="G68" s="6">
        <f>F68+'Tela de entrada'!O86</f>
        <v>18</v>
      </c>
      <c r="H68" s="96">
        <f>G68+'Tela de entrada'!S86</f>
        <v>18</v>
      </c>
      <c r="I68" s="96">
        <f>'Tela de entrada'!$G$14</f>
        <v>3</v>
      </c>
      <c r="J68" s="6">
        <f>'Tela de entrada'!$G$15</f>
        <v>15</v>
      </c>
      <c r="K68" s="6">
        <f>'Tela de entrada'!H86+'Tela de entrada'!$K$15</f>
        <v>8.2382929454650835</v>
      </c>
      <c r="L68" s="6">
        <f>'Tela de entrada'!H86+'Tela de entrada'!$K$16</f>
        <v>17.238292945465084</v>
      </c>
      <c r="M68" s="6">
        <f>'Tela de entrada'!$K$15</f>
        <v>1</v>
      </c>
      <c r="N68" s="6">
        <f>'Tela de entrada'!$K$16</f>
        <v>10</v>
      </c>
      <c r="O68" s="6">
        <f>MAX(0,'Tela de entrada'!C86-'Tela de entrada'!H86)</f>
        <v>10.761707054534916</v>
      </c>
      <c r="P68" s="6">
        <f>MAX(0,O68-'Tela de entrada'!K86)</f>
        <v>7.1617070545349168</v>
      </c>
      <c r="Q68" s="6">
        <f>MAX(0,P68-'Tela de entrada'!O86)</f>
        <v>0</v>
      </c>
    </row>
    <row r="69" spans="4:17" x14ac:dyDescent="0.25">
      <c r="D69" s="71">
        <v>68</v>
      </c>
      <c r="E69" s="56">
        <f>'Tela de entrada'!C87</f>
        <v>25</v>
      </c>
      <c r="F69" s="6">
        <f>'Tela de entrada'!H87+'Tela de entrada'!K87</f>
        <v>14.672238654762884</v>
      </c>
      <c r="G69" s="6">
        <f>F69+'Tela de entrada'!O87</f>
        <v>25</v>
      </c>
      <c r="H69" s="96">
        <f>G69+'Tela de entrada'!S87</f>
        <v>25</v>
      </c>
      <c r="I69" s="96">
        <f>'Tela de entrada'!$G$14</f>
        <v>3</v>
      </c>
      <c r="J69" s="6">
        <f>'Tela de entrada'!$G$15</f>
        <v>15</v>
      </c>
      <c r="K69" s="6">
        <f>'Tela de entrada'!H87+'Tela de entrada'!$K$15</f>
        <v>10.672238654762884</v>
      </c>
      <c r="L69" s="6">
        <f>'Tela de entrada'!H87+'Tela de entrada'!$K$16</f>
        <v>19.672238654762886</v>
      </c>
      <c r="M69" s="6">
        <f>'Tela de entrada'!$K$15</f>
        <v>1</v>
      </c>
      <c r="N69" s="6">
        <f>'Tela de entrada'!$K$16</f>
        <v>10</v>
      </c>
      <c r="O69" s="6">
        <f>MAX(0,'Tela de entrada'!C87-'Tela de entrada'!H87)</f>
        <v>15.327761345237116</v>
      </c>
      <c r="P69" s="6">
        <f>MAX(0,O69-'Tela de entrada'!K87)</f>
        <v>10.327761345237116</v>
      </c>
      <c r="Q69" s="6">
        <f>MAX(0,P69-'Tela de entrada'!O87)</f>
        <v>0</v>
      </c>
    </row>
    <row r="70" spans="4:17" x14ac:dyDescent="0.25">
      <c r="D70" s="71">
        <v>69</v>
      </c>
      <c r="E70" s="56">
        <f>'Tela de entrada'!C88</f>
        <v>49</v>
      </c>
      <c r="F70" s="6">
        <f>'Tela de entrada'!H88+'Tela de entrada'!K88</f>
        <v>24.799999999999997</v>
      </c>
      <c r="G70" s="6">
        <f>F70+'Tela de entrada'!O88</f>
        <v>39.799999999999997</v>
      </c>
      <c r="H70" s="96">
        <f>G70+'Tela de entrada'!S88</f>
        <v>49</v>
      </c>
      <c r="I70" s="96">
        <f>'Tela de entrada'!$G$14</f>
        <v>3</v>
      </c>
      <c r="J70" s="6">
        <f>'Tela de entrada'!$G$15</f>
        <v>15</v>
      </c>
      <c r="K70" s="6">
        <f>'Tela de entrada'!H88+'Tela de entrada'!$K$15</f>
        <v>16</v>
      </c>
      <c r="L70" s="6">
        <f>'Tela de entrada'!H88+'Tela de entrada'!$K$16</f>
        <v>25</v>
      </c>
      <c r="M70" s="6">
        <f>'Tela de entrada'!$K$15</f>
        <v>1</v>
      </c>
      <c r="N70" s="6">
        <f>'Tela de entrada'!$K$16</f>
        <v>10</v>
      </c>
      <c r="O70" s="6">
        <f>MAX(0,'Tela de entrada'!C88-'Tela de entrada'!H88)</f>
        <v>34</v>
      </c>
      <c r="P70" s="6">
        <f>MAX(0,O70-'Tela de entrada'!K88)</f>
        <v>24.200000000000003</v>
      </c>
      <c r="Q70" s="6">
        <f>MAX(0,P70-'Tela de entrada'!O88)</f>
        <v>9.2000000000000028</v>
      </c>
    </row>
    <row r="71" spans="4:17" x14ac:dyDescent="0.25">
      <c r="D71" s="71">
        <v>70</v>
      </c>
      <c r="E71" s="56">
        <f>'Tela de entrada'!C89</f>
        <v>17</v>
      </c>
      <c r="F71" s="6">
        <f>'Tela de entrada'!H89+'Tela de entrada'!K89</f>
        <v>10.290586415565398</v>
      </c>
      <c r="G71" s="6">
        <f>F71+'Tela de entrada'!O89</f>
        <v>17</v>
      </c>
      <c r="H71" s="96">
        <f>G71+'Tela de entrada'!S89</f>
        <v>17</v>
      </c>
      <c r="I71" s="96">
        <f>'Tela de entrada'!$G$14</f>
        <v>3</v>
      </c>
      <c r="J71" s="6">
        <f>'Tela de entrada'!$G$15</f>
        <v>15</v>
      </c>
      <c r="K71" s="6">
        <f>'Tela de entrada'!H89+'Tela de entrada'!$K$15</f>
        <v>7.890586415565398</v>
      </c>
      <c r="L71" s="6">
        <f>'Tela de entrada'!H89+'Tela de entrada'!$K$16</f>
        <v>16.890586415565398</v>
      </c>
      <c r="M71" s="6">
        <f>'Tela de entrada'!$K$15</f>
        <v>1</v>
      </c>
      <c r="N71" s="6">
        <f>'Tela de entrada'!$K$16</f>
        <v>10</v>
      </c>
      <c r="O71" s="6">
        <f>MAX(0,'Tela de entrada'!C89-'Tela de entrada'!H89)</f>
        <v>10.109413584434602</v>
      </c>
      <c r="P71" s="6">
        <f>MAX(0,O71-'Tela de entrada'!K89)</f>
        <v>6.7094135844346017</v>
      </c>
      <c r="Q71" s="6">
        <f>MAX(0,P71-'Tela de entrada'!O89)</f>
        <v>0</v>
      </c>
    </row>
    <row r="72" spans="4:17" x14ac:dyDescent="0.25">
      <c r="D72" s="71">
        <v>71</v>
      </c>
      <c r="E72" s="56">
        <f>'Tela de entrada'!C90</f>
        <v>6</v>
      </c>
      <c r="F72" s="6">
        <f>'Tela de entrada'!H90+'Tela de entrada'!K90</f>
        <v>4.9836603258165946</v>
      </c>
      <c r="G72" s="6">
        <f>F72+'Tela de entrada'!O90</f>
        <v>6</v>
      </c>
      <c r="H72" s="96">
        <f>G72+'Tela de entrada'!S90</f>
        <v>6</v>
      </c>
      <c r="I72" s="96">
        <f>'Tela de entrada'!$G$14</f>
        <v>3</v>
      </c>
      <c r="J72" s="6">
        <f>'Tela de entrada'!$G$15</f>
        <v>15</v>
      </c>
      <c r="K72" s="6">
        <f>'Tela de entrada'!H90+'Tela de entrada'!$K$15</f>
        <v>4.7836603258165944</v>
      </c>
      <c r="L72" s="6">
        <f>'Tela de entrada'!H90+'Tela de entrada'!$K$16</f>
        <v>13.783660325816594</v>
      </c>
      <c r="M72" s="6">
        <f>'Tela de entrada'!$K$15</f>
        <v>1</v>
      </c>
      <c r="N72" s="6">
        <f>'Tela de entrada'!$K$16</f>
        <v>10</v>
      </c>
      <c r="O72" s="6">
        <f>MAX(0,'Tela de entrada'!C90-'Tela de entrada'!H90)</f>
        <v>2.2163396741834052</v>
      </c>
      <c r="P72" s="6">
        <f>MAX(0,O72-'Tela de entrada'!K90)</f>
        <v>1.0163396741834052</v>
      </c>
      <c r="Q72" s="6">
        <f>MAX(0,P72-'Tela de entrada'!O90)</f>
        <v>0</v>
      </c>
    </row>
    <row r="73" spans="4:17" x14ac:dyDescent="0.25">
      <c r="D73" s="71">
        <v>72</v>
      </c>
      <c r="E73" s="56">
        <f>'Tela de entrada'!C91</f>
        <v>8</v>
      </c>
      <c r="F73" s="6">
        <f>'Tela de entrada'!H91+'Tela de entrada'!K91</f>
        <v>5.3836603258165949</v>
      </c>
      <c r="G73" s="6">
        <f>F73+'Tela de entrada'!O91</f>
        <v>8</v>
      </c>
      <c r="H73" s="96">
        <f>G73+'Tela de entrada'!S91</f>
        <v>8</v>
      </c>
      <c r="I73" s="96">
        <f>'Tela de entrada'!$G$14</f>
        <v>3</v>
      </c>
      <c r="J73" s="6">
        <f>'Tela de entrada'!$G$15</f>
        <v>15</v>
      </c>
      <c r="K73" s="6">
        <f>'Tela de entrada'!H91+'Tela de entrada'!$K$15</f>
        <v>4.7836603258165944</v>
      </c>
      <c r="L73" s="6">
        <f>'Tela de entrada'!H91+'Tela de entrada'!$K$16</f>
        <v>13.783660325816594</v>
      </c>
      <c r="M73" s="6">
        <f>'Tela de entrada'!$K$15</f>
        <v>1</v>
      </c>
      <c r="N73" s="6">
        <f>'Tela de entrada'!$K$16</f>
        <v>10</v>
      </c>
      <c r="O73" s="6">
        <f>MAX(0,'Tela de entrada'!C91-'Tela de entrada'!H91)</f>
        <v>4.2163396741834056</v>
      </c>
      <c r="P73" s="6">
        <f>MAX(0,O73-'Tela de entrada'!K91)</f>
        <v>2.6163396741834055</v>
      </c>
      <c r="Q73" s="6">
        <f>MAX(0,P73-'Tela de entrada'!O91)</f>
        <v>4.4408920985006262E-16</v>
      </c>
    </row>
    <row r="74" spans="4:17" x14ac:dyDescent="0.25">
      <c r="D74" s="71">
        <v>73</v>
      </c>
      <c r="E74" s="56">
        <f>'Tela de entrada'!C92</f>
        <v>33</v>
      </c>
      <c r="F74" s="6">
        <f>'Tela de entrada'!H92+'Tela de entrada'!K92</f>
        <v>19.053890893960364</v>
      </c>
      <c r="G74" s="6">
        <f>F74+'Tela de entrada'!O92</f>
        <v>33</v>
      </c>
      <c r="H74" s="96">
        <f>G74+'Tela de entrada'!S92</f>
        <v>33</v>
      </c>
      <c r="I74" s="96">
        <f>'Tela de entrada'!$G$14</f>
        <v>3</v>
      </c>
      <c r="J74" s="6">
        <f>'Tela de entrada'!$G$15</f>
        <v>15</v>
      </c>
      <c r="K74" s="6">
        <f>'Tela de entrada'!H92+'Tela de entrada'!$K$15</f>
        <v>13.453890893960367</v>
      </c>
      <c r="L74" s="6">
        <f>'Tela de entrada'!H92+'Tela de entrada'!$K$16</f>
        <v>22.453890893960367</v>
      </c>
      <c r="M74" s="6">
        <f>'Tela de entrada'!$K$15</f>
        <v>1</v>
      </c>
      <c r="N74" s="6">
        <f>'Tela de entrada'!$K$16</f>
        <v>10</v>
      </c>
      <c r="O74" s="6">
        <f>MAX(0,'Tela de entrada'!C92-'Tela de entrada'!H92)</f>
        <v>20.546109106039633</v>
      </c>
      <c r="P74" s="6">
        <f>MAX(0,O74-'Tela de entrada'!K92)</f>
        <v>13.946109106039634</v>
      </c>
      <c r="Q74" s="6">
        <f>MAX(0,P74-'Tela de entrada'!O92)</f>
        <v>0</v>
      </c>
    </row>
    <row r="75" spans="4:17" x14ac:dyDescent="0.25">
      <c r="D75" s="71">
        <v>74</v>
      </c>
      <c r="E75" s="56">
        <f>'Tela de entrada'!C93</f>
        <v>28</v>
      </c>
      <c r="F75" s="6">
        <f>'Tela de entrada'!H93+'Tela de entrada'!K93</f>
        <v>16.31535824446194</v>
      </c>
      <c r="G75" s="6">
        <f>F75+'Tela de entrada'!O93</f>
        <v>28</v>
      </c>
      <c r="H75" s="96">
        <f>G75+'Tela de entrada'!S93</f>
        <v>28</v>
      </c>
      <c r="I75" s="96">
        <f>'Tela de entrada'!$G$14</f>
        <v>3</v>
      </c>
      <c r="J75" s="6">
        <f>'Tela de entrada'!$G$15</f>
        <v>15</v>
      </c>
      <c r="K75" s="6">
        <f>'Tela de entrada'!H93+'Tela de entrada'!$K$15</f>
        <v>11.715358244461939</v>
      </c>
      <c r="L75" s="6">
        <f>'Tela de entrada'!H93+'Tela de entrada'!$K$16</f>
        <v>20.715358244461939</v>
      </c>
      <c r="M75" s="6">
        <f>'Tela de entrada'!$K$15</f>
        <v>1</v>
      </c>
      <c r="N75" s="6">
        <f>'Tela de entrada'!$K$16</f>
        <v>10</v>
      </c>
      <c r="O75" s="6">
        <f>MAX(0,'Tela de entrada'!C93-'Tela de entrada'!H93)</f>
        <v>17.284641755538061</v>
      </c>
      <c r="P75" s="6">
        <f>MAX(0,O75-'Tela de entrada'!K93)</f>
        <v>11.684641755538062</v>
      </c>
      <c r="Q75" s="6">
        <f>MAX(0,P75-'Tela de entrada'!O93)</f>
        <v>1.7763568394002505E-15</v>
      </c>
    </row>
    <row r="76" spans="4:17" x14ac:dyDescent="0.25">
      <c r="D76" s="71">
        <v>75</v>
      </c>
      <c r="E76" s="56">
        <f>'Tela de entrada'!C94</f>
        <v>49</v>
      </c>
      <c r="F76" s="6">
        <f>'Tela de entrada'!H94+'Tela de entrada'!K94</f>
        <v>24.799999999999997</v>
      </c>
      <c r="G76" s="6">
        <f>F76+'Tela de entrada'!O94</f>
        <v>39.799999999999997</v>
      </c>
      <c r="H76" s="96">
        <f>G76+'Tela de entrada'!S94</f>
        <v>49</v>
      </c>
      <c r="I76" s="96">
        <f>'Tela de entrada'!$G$14</f>
        <v>3</v>
      </c>
      <c r="J76" s="6">
        <f>'Tela de entrada'!$G$15</f>
        <v>15</v>
      </c>
      <c r="K76" s="6">
        <f>'Tela de entrada'!H94+'Tela de entrada'!$K$15</f>
        <v>16</v>
      </c>
      <c r="L76" s="6">
        <f>'Tela de entrada'!H94+'Tela de entrada'!$K$16</f>
        <v>25</v>
      </c>
      <c r="M76" s="6">
        <f>'Tela de entrada'!$K$15</f>
        <v>1</v>
      </c>
      <c r="N76" s="6">
        <f>'Tela de entrada'!$K$16</f>
        <v>10</v>
      </c>
      <c r="O76" s="6">
        <f>MAX(0,'Tela de entrada'!C94-'Tela de entrada'!H94)</f>
        <v>34</v>
      </c>
      <c r="P76" s="6">
        <f>MAX(0,O76-'Tela de entrada'!K94)</f>
        <v>24.200000000000003</v>
      </c>
      <c r="Q76" s="6">
        <f>MAX(0,P76-'Tela de entrada'!O94)</f>
        <v>9.2000000000000028</v>
      </c>
    </row>
    <row r="77" spans="4:17" x14ac:dyDescent="0.25">
      <c r="D77" s="71">
        <v>76</v>
      </c>
      <c r="E77" s="56">
        <f>'Tela de entrada'!C95</f>
        <v>6</v>
      </c>
      <c r="F77" s="6">
        <f>'Tela de entrada'!H95+'Tela de entrada'!K95</f>
        <v>4.9836603258165946</v>
      </c>
      <c r="G77" s="6">
        <f>F77+'Tela de entrada'!O95</f>
        <v>6</v>
      </c>
      <c r="H77" s="96">
        <f>G77+'Tela de entrada'!S95</f>
        <v>6</v>
      </c>
      <c r="I77" s="96">
        <f>'Tela de entrada'!$G$14</f>
        <v>3</v>
      </c>
      <c r="J77" s="6">
        <f>'Tela de entrada'!$G$15</f>
        <v>15</v>
      </c>
      <c r="K77" s="6">
        <f>'Tela de entrada'!H95+'Tela de entrada'!$K$15</f>
        <v>4.7836603258165944</v>
      </c>
      <c r="L77" s="6">
        <f>'Tela de entrada'!H95+'Tela de entrada'!$K$16</f>
        <v>13.783660325816594</v>
      </c>
      <c r="M77" s="6">
        <f>'Tela de entrada'!$K$15</f>
        <v>1</v>
      </c>
      <c r="N77" s="6">
        <f>'Tela de entrada'!$K$16</f>
        <v>10</v>
      </c>
      <c r="O77" s="6">
        <f>MAX(0,'Tela de entrada'!C95-'Tela de entrada'!H95)</f>
        <v>2.2163396741834052</v>
      </c>
      <c r="P77" s="6">
        <f>MAX(0,O77-'Tela de entrada'!K95)</f>
        <v>1.0163396741834052</v>
      </c>
      <c r="Q77" s="6">
        <f>MAX(0,P77-'Tela de entrada'!O95)</f>
        <v>0</v>
      </c>
    </row>
    <row r="78" spans="4:17" x14ac:dyDescent="0.25">
      <c r="D78" s="71">
        <v>77</v>
      </c>
      <c r="E78" s="56">
        <f>'Tela de entrada'!C96</f>
        <v>7</v>
      </c>
      <c r="F78" s="6">
        <f>'Tela de entrada'!H96+'Tela de entrada'!K96</f>
        <v>5.1836603258165947</v>
      </c>
      <c r="G78" s="6">
        <f>F78+'Tela de entrada'!O96</f>
        <v>7</v>
      </c>
      <c r="H78" s="96">
        <f>G78+'Tela de entrada'!S96</f>
        <v>7</v>
      </c>
      <c r="I78" s="96">
        <f>'Tela de entrada'!$G$14</f>
        <v>3</v>
      </c>
      <c r="J78" s="6">
        <f>'Tela de entrada'!$G$15</f>
        <v>15</v>
      </c>
      <c r="K78" s="6">
        <f>'Tela de entrada'!H96+'Tela de entrada'!$K$15</f>
        <v>4.7836603258165944</v>
      </c>
      <c r="L78" s="6">
        <f>'Tela de entrada'!H96+'Tela de entrada'!$K$16</f>
        <v>13.783660325816594</v>
      </c>
      <c r="M78" s="6">
        <f>'Tela de entrada'!$K$15</f>
        <v>1</v>
      </c>
      <c r="N78" s="6">
        <f>'Tela de entrada'!$K$16</f>
        <v>10</v>
      </c>
      <c r="O78" s="6">
        <f>MAX(0,'Tela de entrada'!C96-'Tela de entrada'!H96)</f>
        <v>3.2163396741834052</v>
      </c>
      <c r="P78" s="6">
        <f>MAX(0,O78-'Tela de entrada'!K96)</f>
        <v>1.8163396741834053</v>
      </c>
      <c r="Q78" s="6">
        <f>MAX(0,P78-'Tela de entrada'!O96)</f>
        <v>0</v>
      </c>
    </row>
    <row r="79" spans="4:17" x14ac:dyDescent="0.25">
      <c r="D79" s="71">
        <v>78</v>
      </c>
      <c r="E79" s="56">
        <f>'Tela de entrada'!C97</f>
        <v>10</v>
      </c>
      <c r="F79" s="6">
        <f>'Tela de entrada'!H97+'Tela de entrada'!K97</f>
        <v>6.4566407062675992</v>
      </c>
      <c r="G79" s="6">
        <f>F79+'Tela de entrada'!O97</f>
        <v>10</v>
      </c>
      <c r="H79" s="96">
        <f>G79+'Tela de entrada'!S97</f>
        <v>10</v>
      </c>
      <c r="I79" s="96">
        <f>'Tela de entrada'!$G$14</f>
        <v>3</v>
      </c>
      <c r="J79" s="6">
        <f>'Tela de entrada'!$G$15</f>
        <v>15</v>
      </c>
      <c r="K79" s="6">
        <f>'Tela de entrada'!H97+'Tela de entrada'!$K$15</f>
        <v>5.4566407062675992</v>
      </c>
      <c r="L79" s="6">
        <f>'Tela de entrada'!H97+'Tela de entrada'!$K$16</f>
        <v>14.456640706267599</v>
      </c>
      <c r="M79" s="6">
        <f>'Tela de entrada'!$K$15</f>
        <v>1</v>
      </c>
      <c r="N79" s="6">
        <f>'Tela de entrada'!$K$16</f>
        <v>10</v>
      </c>
      <c r="O79" s="6">
        <f>MAX(0,'Tela de entrada'!C97-'Tela de entrada'!H97)</f>
        <v>5.5433592937324008</v>
      </c>
      <c r="P79" s="6">
        <f>MAX(0,O79-'Tela de entrada'!K97)</f>
        <v>3.5433592937324008</v>
      </c>
      <c r="Q79" s="6">
        <f>MAX(0,P79-'Tela de entrada'!O97)</f>
        <v>0</v>
      </c>
    </row>
    <row r="80" spans="4:17" x14ac:dyDescent="0.25">
      <c r="D80" s="71">
        <v>79</v>
      </c>
      <c r="E80" s="56">
        <f>'Tela de entrada'!C98</f>
        <v>36</v>
      </c>
      <c r="F80" s="6">
        <f>'Tela de entrada'!H98+'Tela de entrada'!K98</f>
        <v>20.697010483659422</v>
      </c>
      <c r="G80" s="6">
        <f>F80+'Tela de entrada'!O98</f>
        <v>35.697010483659426</v>
      </c>
      <c r="H80" s="96">
        <f>G80+'Tela de entrada'!S98</f>
        <v>36</v>
      </c>
      <c r="I80" s="96">
        <f>'Tela de entrada'!$G$14</f>
        <v>3</v>
      </c>
      <c r="J80" s="6">
        <f>'Tela de entrada'!$G$15</f>
        <v>15</v>
      </c>
      <c r="K80" s="6">
        <f>'Tela de entrada'!H98+'Tela de entrada'!$K$15</f>
        <v>14.497010483659423</v>
      </c>
      <c r="L80" s="6">
        <f>'Tela de entrada'!H98+'Tela de entrada'!$K$16</f>
        <v>23.497010483659423</v>
      </c>
      <c r="M80" s="6">
        <f>'Tela de entrada'!$K$15</f>
        <v>1</v>
      </c>
      <c r="N80" s="6">
        <f>'Tela de entrada'!$K$16</f>
        <v>10</v>
      </c>
      <c r="O80" s="6">
        <f>MAX(0,'Tela de entrada'!C98-'Tela de entrada'!H98)</f>
        <v>22.502989516340577</v>
      </c>
      <c r="P80" s="6">
        <f>MAX(0,O80-'Tela de entrada'!K98)</f>
        <v>15.302989516340578</v>
      </c>
      <c r="Q80" s="6">
        <f>MAX(0,P80-'Tela de entrada'!O98)</f>
        <v>0.30298951634057758</v>
      </c>
    </row>
    <row r="81" spans="4:17" x14ac:dyDescent="0.25">
      <c r="D81" s="71">
        <v>80</v>
      </c>
      <c r="E81" s="56">
        <f>'Tela de entrada'!C99</f>
        <v>23</v>
      </c>
      <c r="F81" s="6">
        <f>'Tela de entrada'!H99+'Tela de entrada'!K99</f>
        <v>13.576825594963511</v>
      </c>
      <c r="G81" s="6">
        <f>F81+'Tela de entrada'!O99</f>
        <v>23</v>
      </c>
      <c r="H81" s="96">
        <f>G81+'Tela de entrada'!S99</f>
        <v>23</v>
      </c>
      <c r="I81" s="96">
        <f>'Tela de entrada'!$G$14</f>
        <v>3</v>
      </c>
      <c r="J81" s="6">
        <f>'Tela de entrada'!$G$15</f>
        <v>15</v>
      </c>
      <c r="K81" s="6">
        <f>'Tela de entrada'!H99+'Tela de entrada'!$K$15</f>
        <v>9.9768255949635112</v>
      </c>
      <c r="L81" s="6">
        <f>'Tela de entrada'!H99+'Tela de entrada'!$K$16</f>
        <v>18.976825594963511</v>
      </c>
      <c r="M81" s="6">
        <f>'Tela de entrada'!$K$15</f>
        <v>1</v>
      </c>
      <c r="N81" s="6">
        <f>'Tela de entrada'!$K$16</f>
        <v>10</v>
      </c>
      <c r="O81" s="6">
        <f>MAX(0,'Tela de entrada'!C99-'Tela de entrada'!H99)</f>
        <v>14.023174405036489</v>
      </c>
      <c r="P81" s="6">
        <f>MAX(0,O81-'Tela de entrada'!K99)</f>
        <v>9.4231744050364892</v>
      </c>
      <c r="Q81" s="6">
        <f>MAX(0,P81-'Tela de entrada'!O99)</f>
        <v>0</v>
      </c>
    </row>
    <row r="82" spans="4:17" x14ac:dyDescent="0.25">
      <c r="D82" s="71">
        <v>81</v>
      </c>
      <c r="E82" s="56">
        <f>'Tela de entrada'!C100</f>
        <v>6</v>
      </c>
      <c r="F82" s="6">
        <f>'Tela de entrada'!H100+'Tela de entrada'!K100</f>
        <v>4.9836603258165946</v>
      </c>
      <c r="G82" s="6">
        <f>F82+'Tela de entrada'!O100</f>
        <v>6</v>
      </c>
      <c r="H82" s="96">
        <f>G82+'Tela de entrada'!S100</f>
        <v>6</v>
      </c>
      <c r="I82" s="96">
        <f>'Tela de entrada'!$G$14</f>
        <v>3</v>
      </c>
      <c r="J82" s="6">
        <f>'Tela de entrada'!$G$15</f>
        <v>15</v>
      </c>
      <c r="K82" s="6">
        <f>'Tela de entrada'!H100+'Tela de entrada'!$K$15</f>
        <v>4.7836603258165944</v>
      </c>
      <c r="L82" s="6">
        <f>'Tela de entrada'!H100+'Tela de entrada'!$K$16</f>
        <v>13.783660325816594</v>
      </c>
      <c r="M82" s="6">
        <f>'Tela de entrada'!$K$15</f>
        <v>1</v>
      </c>
      <c r="N82" s="6">
        <f>'Tela de entrada'!$K$16</f>
        <v>10</v>
      </c>
      <c r="O82" s="6">
        <f>MAX(0,'Tela de entrada'!C100-'Tela de entrada'!H100)</f>
        <v>2.2163396741834052</v>
      </c>
      <c r="P82" s="6">
        <f>MAX(0,O82-'Tela de entrada'!K100)</f>
        <v>1.0163396741834052</v>
      </c>
      <c r="Q82" s="6">
        <f>MAX(0,P82-'Tela de entrada'!O100)</f>
        <v>0</v>
      </c>
    </row>
    <row r="83" spans="4:17" x14ac:dyDescent="0.25">
      <c r="D83" s="71">
        <v>82</v>
      </c>
      <c r="E83" s="56">
        <f>'Tela de entrada'!C101</f>
        <v>28</v>
      </c>
      <c r="F83" s="6">
        <f>'Tela de entrada'!H101+'Tela de entrada'!K101</f>
        <v>16.31535824446194</v>
      </c>
      <c r="G83" s="6">
        <f>F83+'Tela de entrada'!O101</f>
        <v>28</v>
      </c>
      <c r="H83" s="96">
        <f>G83+'Tela de entrada'!S101</f>
        <v>28</v>
      </c>
      <c r="I83" s="96">
        <f>'Tela de entrada'!$G$14</f>
        <v>3</v>
      </c>
      <c r="J83" s="6">
        <f>'Tela de entrada'!$G$15</f>
        <v>15</v>
      </c>
      <c r="K83" s="6">
        <f>'Tela de entrada'!H101+'Tela de entrada'!$K$15</f>
        <v>11.715358244461939</v>
      </c>
      <c r="L83" s="6">
        <f>'Tela de entrada'!H101+'Tela de entrada'!$K$16</f>
        <v>20.715358244461939</v>
      </c>
      <c r="M83" s="6">
        <f>'Tela de entrada'!$K$15</f>
        <v>1</v>
      </c>
      <c r="N83" s="6">
        <f>'Tela de entrada'!$K$16</f>
        <v>10</v>
      </c>
      <c r="O83" s="6">
        <f>MAX(0,'Tela de entrada'!C101-'Tela de entrada'!H101)</f>
        <v>17.284641755538061</v>
      </c>
      <c r="P83" s="6">
        <f>MAX(0,O83-'Tela de entrada'!K101)</f>
        <v>11.684641755538062</v>
      </c>
      <c r="Q83" s="6">
        <f>MAX(0,P83-'Tela de entrada'!O101)</f>
        <v>1.7763568394002505E-15</v>
      </c>
    </row>
    <row r="84" spans="4:17" x14ac:dyDescent="0.25">
      <c r="D84" s="71">
        <v>83</v>
      </c>
      <c r="E84" s="56">
        <f>'Tela de entrada'!C102</f>
        <v>11</v>
      </c>
      <c r="F84" s="6">
        <f>'Tela de entrada'!H102+'Tela de entrada'!K102</f>
        <v>7.0043472361672849</v>
      </c>
      <c r="G84" s="6">
        <f>F84+'Tela de entrada'!O102</f>
        <v>11</v>
      </c>
      <c r="H84" s="96">
        <f>G84+'Tela de entrada'!S102</f>
        <v>11</v>
      </c>
      <c r="I84" s="96">
        <f>'Tela de entrada'!$G$14</f>
        <v>3</v>
      </c>
      <c r="J84" s="6">
        <f>'Tela de entrada'!$G$15</f>
        <v>15</v>
      </c>
      <c r="K84" s="6">
        <f>'Tela de entrada'!H102+'Tela de entrada'!$K$15</f>
        <v>5.8043472361672848</v>
      </c>
      <c r="L84" s="6">
        <f>'Tela de entrada'!H102+'Tela de entrada'!$K$16</f>
        <v>14.804347236167285</v>
      </c>
      <c r="M84" s="6">
        <f>'Tela de entrada'!$K$15</f>
        <v>1</v>
      </c>
      <c r="N84" s="6">
        <f>'Tela de entrada'!$K$16</f>
        <v>10</v>
      </c>
      <c r="O84" s="6">
        <f>MAX(0,'Tela de entrada'!C102-'Tela de entrada'!H102)</f>
        <v>6.1956527638327152</v>
      </c>
      <c r="P84" s="6">
        <f>MAX(0,O84-'Tela de entrada'!K102)</f>
        <v>3.9956527638327151</v>
      </c>
      <c r="Q84" s="6">
        <f>MAX(0,P84-'Tela de entrada'!O102)</f>
        <v>0</v>
      </c>
    </row>
    <row r="85" spans="4:17" x14ac:dyDescent="0.25">
      <c r="D85" s="71">
        <v>84</v>
      </c>
      <c r="E85" s="56">
        <f>'Tela de entrada'!C103</f>
        <v>38</v>
      </c>
      <c r="F85" s="6">
        <f>'Tela de entrada'!H103+'Tela de entrada'!K103</f>
        <v>21.792423543458796</v>
      </c>
      <c r="G85" s="6">
        <f>F85+'Tela de entrada'!O103</f>
        <v>36.792423543458796</v>
      </c>
      <c r="H85" s="96">
        <f>G85+'Tela de entrada'!S103</f>
        <v>38</v>
      </c>
      <c r="I85" s="96">
        <f>'Tela de entrada'!$G$14</f>
        <v>3</v>
      </c>
      <c r="J85" s="6">
        <f>'Tela de entrada'!$G$15</f>
        <v>15</v>
      </c>
      <c r="K85" s="6">
        <f>'Tela de entrada'!H103+'Tela de entrada'!$K$15</f>
        <v>15.192423543458794</v>
      </c>
      <c r="L85" s="6">
        <f>'Tela de entrada'!H103+'Tela de entrada'!$K$16</f>
        <v>24.192423543458794</v>
      </c>
      <c r="M85" s="6">
        <f>'Tela de entrada'!$K$15</f>
        <v>1</v>
      </c>
      <c r="N85" s="6">
        <f>'Tela de entrada'!$K$16</f>
        <v>10</v>
      </c>
      <c r="O85" s="6">
        <f>MAX(0,'Tela de entrada'!C103-'Tela de entrada'!H103)</f>
        <v>23.807576456541206</v>
      </c>
      <c r="P85" s="6">
        <f>MAX(0,O85-'Tela de entrada'!K103)</f>
        <v>16.207576456541204</v>
      </c>
      <c r="Q85" s="6">
        <f>MAX(0,P85-'Tela de entrada'!O103)</f>
        <v>1.2075764565412044</v>
      </c>
    </row>
    <row r="86" spans="4:17" x14ac:dyDescent="0.25">
      <c r="D86" s="71">
        <v>85</v>
      </c>
      <c r="E86" s="56">
        <f>'Tela de entrada'!C104</f>
        <v>43</v>
      </c>
      <c r="F86" s="6">
        <f>'Tela de entrada'!H104+'Tela de entrada'!K104</f>
        <v>23.6</v>
      </c>
      <c r="G86" s="6">
        <f>F86+'Tela de entrada'!O104</f>
        <v>38.6</v>
      </c>
      <c r="H86" s="96">
        <f>G86+'Tela de entrada'!S104</f>
        <v>43</v>
      </c>
      <c r="I86" s="96">
        <f>'Tela de entrada'!$G$14</f>
        <v>3</v>
      </c>
      <c r="J86" s="6">
        <f>'Tela de entrada'!$G$15</f>
        <v>15</v>
      </c>
      <c r="K86" s="6">
        <f>'Tela de entrada'!H104+'Tela de entrada'!$K$15</f>
        <v>16</v>
      </c>
      <c r="L86" s="6">
        <f>'Tela de entrada'!H104+'Tela de entrada'!$K$16</f>
        <v>25</v>
      </c>
      <c r="M86" s="6">
        <f>'Tela de entrada'!$K$15</f>
        <v>1</v>
      </c>
      <c r="N86" s="6">
        <f>'Tela de entrada'!$K$16</f>
        <v>10</v>
      </c>
      <c r="O86" s="6">
        <f>MAX(0,'Tela de entrada'!C104-'Tela de entrada'!H104)</f>
        <v>28</v>
      </c>
      <c r="P86" s="6">
        <f>MAX(0,O86-'Tela de entrada'!K104)</f>
        <v>19.399999999999999</v>
      </c>
      <c r="Q86" s="6">
        <f>MAX(0,P86-'Tela de entrada'!O104)</f>
        <v>4.3999999999999986</v>
      </c>
    </row>
    <row r="87" spans="4:17" x14ac:dyDescent="0.25">
      <c r="D87" s="71">
        <v>86</v>
      </c>
      <c r="E87" s="56">
        <f>'Tela de entrada'!C105</f>
        <v>5</v>
      </c>
      <c r="F87" s="6">
        <f>'Tela de entrada'!H105+'Tela de entrada'!K105</f>
        <v>4.7836603258165944</v>
      </c>
      <c r="G87" s="6">
        <f>F87+'Tela de entrada'!O105</f>
        <v>5</v>
      </c>
      <c r="H87" s="96">
        <f>G87+'Tela de entrada'!S105</f>
        <v>5</v>
      </c>
      <c r="I87" s="96">
        <f>'Tela de entrada'!$G$14</f>
        <v>3</v>
      </c>
      <c r="J87" s="6">
        <f>'Tela de entrada'!$G$15</f>
        <v>15</v>
      </c>
      <c r="K87" s="6">
        <f>'Tela de entrada'!H105+'Tela de entrada'!$K$15</f>
        <v>4.7836603258165944</v>
      </c>
      <c r="L87" s="6">
        <f>'Tela de entrada'!H105+'Tela de entrada'!$K$16</f>
        <v>13.783660325816594</v>
      </c>
      <c r="M87" s="6">
        <f>'Tela de entrada'!$K$15</f>
        <v>1</v>
      </c>
      <c r="N87" s="6">
        <f>'Tela de entrada'!$K$16</f>
        <v>10</v>
      </c>
      <c r="O87" s="6">
        <f>MAX(0,'Tela de entrada'!C105-'Tela de entrada'!H105)</f>
        <v>1.2163396741834052</v>
      </c>
      <c r="P87" s="6">
        <f>MAX(0,O87-'Tela de entrada'!K105)</f>
        <v>0.21633967418340516</v>
      </c>
      <c r="Q87" s="6">
        <f>MAX(0,P87-'Tela de entrada'!O105)</f>
        <v>0</v>
      </c>
    </row>
    <row r="88" spans="4:17" x14ac:dyDescent="0.25">
      <c r="D88" s="71">
        <v>87</v>
      </c>
      <c r="E88" s="56">
        <f>'Tela de entrada'!C106</f>
        <v>34</v>
      </c>
      <c r="F88" s="6">
        <f>'Tela de entrada'!H106+'Tela de entrada'!K106</f>
        <v>19.601597423860053</v>
      </c>
      <c r="G88" s="6">
        <f>F88+'Tela de entrada'!O106</f>
        <v>34</v>
      </c>
      <c r="H88" s="96">
        <f>G88+'Tela de entrada'!S106</f>
        <v>34</v>
      </c>
      <c r="I88" s="96">
        <f>'Tela de entrada'!$G$14</f>
        <v>3</v>
      </c>
      <c r="J88" s="6">
        <f>'Tela de entrada'!$G$15</f>
        <v>15</v>
      </c>
      <c r="K88" s="6">
        <f>'Tela de entrada'!H106+'Tela de entrada'!$K$15</f>
        <v>13.801597423860052</v>
      </c>
      <c r="L88" s="6">
        <f>'Tela de entrada'!H106+'Tela de entrada'!$K$16</f>
        <v>22.801597423860052</v>
      </c>
      <c r="M88" s="6">
        <f>'Tela de entrada'!$K$15</f>
        <v>1</v>
      </c>
      <c r="N88" s="6">
        <f>'Tela de entrada'!$K$16</f>
        <v>10</v>
      </c>
      <c r="O88" s="6">
        <f>MAX(0,'Tela de entrada'!C106-'Tela de entrada'!H106)</f>
        <v>21.198402576139948</v>
      </c>
      <c r="P88" s="6">
        <f>MAX(0,O88-'Tela de entrada'!K106)</f>
        <v>14.398402576139947</v>
      </c>
      <c r="Q88" s="6">
        <f>MAX(0,P88-'Tela de entrada'!O106)</f>
        <v>0</v>
      </c>
    </row>
    <row r="89" spans="4:17" x14ac:dyDescent="0.25">
      <c r="D89" s="71">
        <v>88</v>
      </c>
      <c r="E89" s="56">
        <f>'Tela de entrada'!C107</f>
        <v>26</v>
      </c>
      <c r="F89" s="6">
        <f>'Tela de entrada'!H107+'Tela de entrada'!K107</f>
        <v>15.219945184662567</v>
      </c>
      <c r="G89" s="6">
        <f>F89+'Tela de entrada'!O107</f>
        <v>26</v>
      </c>
      <c r="H89" s="96">
        <f>G89+'Tela de entrada'!S107</f>
        <v>26</v>
      </c>
      <c r="I89" s="96">
        <f>'Tela de entrada'!$G$14</f>
        <v>3</v>
      </c>
      <c r="J89" s="6">
        <f>'Tela de entrada'!$G$15</f>
        <v>15</v>
      </c>
      <c r="K89" s="6">
        <f>'Tela de entrada'!H107+'Tela de entrada'!$K$15</f>
        <v>11.019945184662568</v>
      </c>
      <c r="L89" s="6">
        <f>'Tela de entrada'!H107+'Tela de entrada'!$K$16</f>
        <v>20.019945184662568</v>
      </c>
      <c r="M89" s="6">
        <f>'Tela de entrada'!$K$15</f>
        <v>1</v>
      </c>
      <c r="N89" s="6">
        <f>'Tela de entrada'!$K$16</f>
        <v>10</v>
      </c>
      <c r="O89" s="6">
        <f>MAX(0,'Tela de entrada'!C107-'Tela de entrada'!H107)</f>
        <v>15.980054815337432</v>
      </c>
      <c r="P89" s="6">
        <f>MAX(0,O89-'Tela de entrada'!K107)</f>
        <v>10.780054815337433</v>
      </c>
      <c r="Q89" s="6">
        <f>MAX(0,P89-'Tela de entrada'!O107)</f>
        <v>0</v>
      </c>
    </row>
    <row r="90" spans="4:17" x14ac:dyDescent="0.25">
      <c r="D90" s="71">
        <v>89</v>
      </c>
      <c r="E90" s="56">
        <f>'Tela de entrada'!C108</f>
        <v>44</v>
      </c>
      <c r="F90" s="6">
        <f>'Tela de entrada'!H108+'Tela de entrada'!K108</f>
        <v>23.8</v>
      </c>
      <c r="G90" s="6">
        <f>F90+'Tela de entrada'!O108</f>
        <v>38.799999999999997</v>
      </c>
      <c r="H90" s="96">
        <f>G90+'Tela de entrada'!S108</f>
        <v>44</v>
      </c>
      <c r="I90" s="96">
        <f>'Tela de entrada'!$G$14</f>
        <v>3</v>
      </c>
      <c r="J90" s="6">
        <f>'Tela de entrada'!$G$15</f>
        <v>15</v>
      </c>
      <c r="K90" s="6">
        <f>'Tela de entrada'!H108+'Tela de entrada'!$K$15</f>
        <v>16</v>
      </c>
      <c r="L90" s="6">
        <f>'Tela de entrada'!H108+'Tela de entrada'!$K$16</f>
        <v>25</v>
      </c>
      <c r="M90" s="6">
        <f>'Tela de entrada'!$K$15</f>
        <v>1</v>
      </c>
      <c r="N90" s="6">
        <f>'Tela de entrada'!$K$16</f>
        <v>10</v>
      </c>
      <c r="O90" s="6">
        <f>MAX(0,'Tela de entrada'!C108-'Tela de entrada'!H108)</f>
        <v>29</v>
      </c>
      <c r="P90" s="6">
        <f>MAX(0,O90-'Tela de entrada'!K108)</f>
        <v>20.2</v>
      </c>
      <c r="Q90" s="6">
        <f>MAX(0,P90-'Tela de entrada'!O108)</f>
        <v>5.1999999999999993</v>
      </c>
    </row>
    <row r="91" spans="4:17" x14ac:dyDescent="0.25">
      <c r="D91" s="71">
        <v>90</v>
      </c>
      <c r="E91" s="56">
        <f>'Tela de entrada'!C109</f>
        <v>18</v>
      </c>
      <c r="F91" s="6">
        <f>'Tela de entrada'!H109+'Tela de entrada'!K109</f>
        <v>10.838292945465083</v>
      </c>
      <c r="G91" s="6">
        <f>F91+'Tela de entrada'!O109</f>
        <v>18</v>
      </c>
      <c r="H91" s="96">
        <f>G91+'Tela de entrada'!S109</f>
        <v>18</v>
      </c>
      <c r="I91" s="96">
        <f>'Tela de entrada'!$G$14</f>
        <v>3</v>
      </c>
      <c r="J91" s="6">
        <f>'Tela de entrada'!$G$15</f>
        <v>15</v>
      </c>
      <c r="K91" s="6">
        <f>'Tela de entrada'!H109+'Tela de entrada'!$K$15</f>
        <v>8.2382929454650835</v>
      </c>
      <c r="L91" s="6">
        <f>'Tela de entrada'!H109+'Tela de entrada'!$K$16</f>
        <v>17.238292945465084</v>
      </c>
      <c r="M91" s="6">
        <f>'Tela de entrada'!$K$15</f>
        <v>1</v>
      </c>
      <c r="N91" s="6">
        <f>'Tela de entrada'!$K$16</f>
        <v>10</v>
      </c>
      <c r="O91" s="6">
        <f>MAX(0,'Tela de entrada'!C109-'Tela de entrada'!H109)</f>
        <v>10.761707054534916</v>
      </c>
      <c r="P91" s="6">
        <f>MAX(0,O91-'Tela de entrada'!K109)</f>
        <v>7.1617070545349168</v>
      </c>
      <c r="Q91" s="6">
        <f>MAX(0,P91-'Tela de entrada'!O109)</f>
        <v>0</v>
      </c>
    </row>
    <row r="92" spans="4:17" x14ac:dyDescent="0.25">
      <c r="D92" s="71">
        <v>91</v>
      </c>
      <c r="E92" s="56">
        <f>'Tela de entrada'!C110</f>
        <v>25</v>
      </c>
      <c r="F92" s="6">
        <f>'Tela de entrada'!H110+'Tela de entrada'!K110</f>
        <v>14.672238654762884</v>
      </c>
      <c r="G92" s="6">
        <f>F92+'Tela de entrada'!O110</f>
        <v>25</v>
      </c>
      <c r="H92" s="96">
        <f>G92+'Tela de entrada'!S110</f>
        <v>25</v>
      </c>
      <c r="I92" s="96">
        <f>'Tela de entrada'!$G$14</f>
        <v>3</v>
      </c>
      <c r="J92" s="6">
        <f>'Tela de entrada'!$G$15</f>
        <v>15</v>
      </c>
      <c r="K92" s="6">
        <f>'Tela de entrada'!H110+'Tela de entrada'!$K$15</f>
        <v>10.672238654762884</v>
      </c>
      <c r="L92" s="6">
        <f>'Tela de entrada'!H110+'Tela de entrada'!$K$16</f>
        <v>19.672238654762886</v>
      </c>
      <c r="M92" s="6">
        <f>'Tela de entrada'!$K$15</f>
        <v>1</v>
      </c>
      <c r="N92" s="6">
        <f>'Tela de entrada'!$K$16</f>
        <v>10</v>
      </c>
      <c r="O92" s="6">
        <f>MAX(0,'Tela de entrada'!C110-'Tela de entrada'!H110)</f>
        <v>15.327761345237116</v>
      </c>
      <c r="P92" s="6">
        <f>MAX(0,O92-'Tela de entrada'!K110)</f>
        <v>10.327761345237116</v>
      </c>
      <c r="Q92" s="6">
        <f>MAX(0,P92-'Tela de entrada'!O110)</f>
        <v>0</v>
      </c>
    </row>
    <row r="93" spans="4:17" x14ac:dyDescent="0.25">
      <c r="D93" s="71">
        <v>92</v>
      </c>
      <c r="E93" s="56">
        <f>'Tela de entrada'!C111</f>
        <v>29</v>
      </c>
      <c r="F93" s="6">
        <f>'Tela de entrada'!H111+'Tela de entrada'!K111</f>
        <v>16.863064774361622</v>
      </c>
      <c r="G93" s="6">
        <f>F93+'Tela de entrada'!O111</f>
        <v>29</v>
      </c>
      <c r="H93" s="96">
        <f>G93+'Tela de entrada'!S111</f>
        <v>29</v>
      </c>
      <c r="I93" s="96">
        <f>'Tela de entrada'!$G$14</f>
        <v>3</v>
      </c>
      <c r="J93" s="6">
        <f>'Tela de entrada'!$G$15</f>
        <v>15</v>
      </c>
      <c r="K93" s="6">
        <f>'Tela de entrada'!H111+'Tela de entrada'!$K$15</f>
        <v>12.063064774361623</v>
      </c>
      <c r="L93" s="6">
        <f>'Tela de entrada'!H111+'Tela de entrada'!$K$16</f>
        <v>21.063064774361621</v>
      </c>
      <c r="M93" s="6">
        <f>'Tela de entrada'!$K$15</f>
        <v>1</v>
      </c>
      <c r="N93" s="6">
        <f>'Tela de entrada'!$K$16</f>
        <v>10</v>
      </c>
      <c r="O93" s="6">
        <f>MAX(0,'Tela de entrada'!C111-'Tela de entrada'!H111)</f>
        <v>17.936935225638379</v>
      </c>
      <c r="P93" s="6">
        <f>MAX(0,O93-'Tela de entrada'!K111)</f>
        <v>12.136935225638378</v>
      </c>
      <c r="Q93" s="6">
        <f>MAX(0,P93-'Tela de entrada'!O111)</f>
        <v>0</v>
      </c>
    </row>
    <row r="94" spans="4:17" x14ac:dyDescent="0.25">
      <c r="D94" s="71">
        <v>93</v>
      </c>
      <c r="E94" s="56">
        <f>'Tela de entrada'!C112</f>
        <v>38</v>
      </c>
      <c r="F94" s="6">
        <f>'Tela de entrada'!H112+'Tela de entrada'!K112</f>
        <v>21.792423543458796</v>
      </c>
      <c r="G94" s="6">
        <f>F94+'Tela de entrada'!O112</f>
        <v>36.792423543458796</v>
      </c>
      <c r="H94" s="96">
        <f>G94+'Tela de entrada'!S112</f>
        <v>38</v>
      </c>
      <c r="I94" s="96">
        <f>'Tela de entrada'!$G$14</f>
        <v>3</v>
      </c>
      <c r="J94" s="6">
        <f>'Tela de entrada'!$G$15</f>
        <v>15</v>
      </c>
      <c r="K94" s="6">
        <f>'Tela de entrada'!H112+'Tela de entrada'!$K$15</f>
        <v>15.192423543458794</v>
      </c>
      <c r="L94" s="6">
        <f>'Tela de entrada'!H112+'Tela de entrada'!$K$16</f>
        <v>24.192423543458794</v>
      </c>
      <c r="M94" s="6">
        <f>'Tela de entrada'!$K$15</f>
        <v>1</v>
      </c>
      <c r="N94" s="6">
        <f>'Tela de entrada'!$K$16</f>
        <v>10</v>
      </c>
      <c r="O94" s="6">
        <f>MAX(0,'Tela de entrada'!C112-'Tela de entrada'!H112)</f>
        <v>23.807576456541206</v>
      </c>
      <c r="P94" s="6">
        <f>MAX(0,O94-'Tela de entrada'!K112)</f>
        <v>16.207576456541204</v>
      </c>
      <c r="Q94" s="6">
        <f>MAX(0,P94-'Tela de entrada'!O112)</f>
        <v>1.2075764565412044</v>
      </c>
    </row>
    <row r="95" spans="4:17" x14ac:dyDescent="0.25">
      <c r="D95" s="71">
        <v>94</v>
      </c>
      <c r="E95" s="56">
        <f>'Tela de entrada'!C113</f>
        <v>47</v>
      </c>
      <c r="F95" s="6">
        <f>'Tela de entrada'!H113+'Tela de entrada'!K113</f>
        <v>24.4</v>
      </c>
      <c r="G95" s="6">
        <f>F95+'Tela de entrada'!O113</f>
        <v>39.4</v>
      </c>
      <c r="H95" s="96">
        <f>G95+'Tela de entrada'!S113</f>
        <v>47</v>
      </c>
      <c r="I95" s="96">
        <f>'Tela de entrada'!$G$14</f>
        <v>3</v>
      </c>
      <c r="J95" s="6">
        <f>'Tela de entrada'!$G$15</f>
        <v>15</v>
      </c>
      <c r="K95" s="6">
        <f>'Tela de entrada'!H113+'Tela de entrada'!$K$15</f>
        <v>16</v>
      </c>
      <c r="L95" s="6">
        <f>'Tela de entrada'!H113+'Tela de entrada'!$K$16</f>
        <v>25</v>
      </c>
      <c r="M95" s="6">
        <f>'Tela de entrada'!$K$15</f>
        <v>1</v>
      </c>
      <c r="N95" s="6">
        <f>'Tela de entrada'!$K$16</f>
        <v>10</v>
      </c>
      <c r="O95" s="6">
        <f>MAX(0,'Tela de entrada'!C113-'Tela de entrada'!H113)</f>
        <v>32</v>
      </c>
      <c r="P95" s="6">
        <f>MAX(0,O95-'Tela de entrada'!K113)</f>
        <v>22.6</v>
      </c>
      <c r="Q95" s="6">
        <f>MAX(0,P95-'Tela de entrada'!O113)</f>
        <v>7.6000000000000014</v>
      </c>
    </row>
    <row r="96" spans="4:17" x14ac:dyDescent="0.25">
      <c r="D96" s="71">
        <v>95</v>
      </c>
      <c r="E96" s="56">
        <f>'Tela de entrada'!C114</f>
        <v>44</v>
      </c>
      <c r="F96" s="6">
        <f>'Tela de entrada'!H114+'Tela de entrada'!K114</f>
        <v>23.8</v>
      </c>
      <c r="G96" s="6">
        <f>F96+'Tela de entrada'!O114</f>
        <v>38.799999999999997</v>
      </c>
      <c r="H96" s="96">
        <f>G96+'Tela de entrada'!S114</f>
        <v>44</v>
      </c>
      <c r="I96" s="96">
        <f>'Tela de entrada'!$G$14</f>
        <v>3</v>
      </c>
      <c r="J96" s="6">
        <f>'Tela de entrada'!$G$15</f>
        <v>15</v>
      </c>
      <c r="K96" s="6">
        <f>'Tela de entrada'!H114+'Tela de entrada'!$K$15</f>
        <v>16</v>
      </c>
      <c r="L96" s="6">
        <f>'Tela de entrada'!H114+'Tela de entrada'!$K$16</f>
        <v>25</v>
      </c>
      <c r="M96" s="6">
        <f>'Tela de entrada'!$K$15</f>
        <v>1</v>
      </c>
      <c r="N96" s="6">
        <f>'Tela de entrada'!$K$16</f>
        <v>10</v>
      </c>
      <c r="O96" s="6">
        <f>MAX(0,'Tela de entrada'!C114-'Tela de entrada'!H114)</f>
        <v>29</v>
      </c>
      <c r="P96" s="6">
        <f>MAX(0,O96-'Tela de entrada'!K114)</f>
        <v>20.2</v>
      </c>
      <c r="Q96" s="6">
        <f>MAX(0,P96-'Tela de entrada'!O114)</f>
        <v>5.1999999999999993</v>
      </c>
    </row>
    <row r="97" spans="4:17" x14ac:dyDescent="0.25">
      <c r="D97" s="71">
        <v>96</v>
      </c>
      <c r="E97" s="56">
        <f>'Tela de entrada'!C115</f>
        <v>43</v>
      </c>
      <c r="F97" s="6">
        <f>'Tela de entrada'!H115+'Tela de entrada'!K115</f>
        <v>23.6</v>
      </c>
      <c r="G97" s="6">
        <f>F97+'Tela de entrada'!O115</f>
        <v>38.6</v>
      </c>
      <c r="H97" s="96">
        <f>G97+'Tela de entrada'!S115</f>
        <v>43</v>
      </c>
      <c r="I97" s="96">
        <f>'Tela de entrada'!$G$14</f>
        <v>3</v>
      </c>
      <c r="J97" s="6">
        <f>'Tela de entrada'!$G$15</f>
        <v>15</v>
      </c>
      <c r="K97" s="6">
        <f>'Tela de entrada'!H115+'Tela de entrada'!$K$15</f>
        <v>16</v>
      </c>
      <c r="L97" s="6">
        <f>'Tela de entrada'!H115+'Tela de entrada'!$K$16</f>
        <v>25</v>
      </c>
      <c r="M97" s="6">
        <f>'Tela de entrada'!$K$15</f>
        <v>1</v>
      </c>
      <c r="N97" s="6">
        <f>'Tela de entrada'!$K$16</f>
        <v>10</v>
      </c>
      <c r="O97" s="6">
        <f>MAX(0,'Tela de entrada'!C115-'Tela de entrada'!H115)</f>
        <v>28</v>
      </c>
      <c r="P97" s="6">
        <f>MAX(0,O97-'Tela de entrada'!K115)</f>
        <v>19.399999999999999</v>
      </c>
      <c r="Q97" s="6">
        <f>MAX(0,P97-'Tela de entrada'!O115)</f>
        <v>4.3999999999999986</v>
      </c>
    </row>
    <row r="98" spans="4:17" x14ac:dyDescent="0.25">
      <c r="D98" s="71">
        <v>97</v>
      </c>
      <c r="E98" s="56">
        <f>'Tela de entrada'!C116</f>
        <v>36</v>
      </c>
      <c r="F98" s="6">
        <f>'Tela de entrada'!H116+'Tela de entrada'!K116</f>
        <v>20.697010483659422</v>
      </c>
      <c r="G98" s="6">
        <f>F98+'Tela de entrada'!O116</f>
        <v>35.697010483659426</v>
      </c>
      <c r="H98" s="96">
        <f>G98+'Tela de entrada'!S116</f>
        <v>36</v>
      </c>
      <c r="I98" s="96">
        <f>'Tela de entrada'!$G$14</f>
        <v>3</v>
      </c>
      <c r="J98" s="6">
        <f>'Tela de entrada'!$G$15</f>
        <v>15</v>
      </c>
      <c r="K98" s="6">
        <f>'Tela de entrada'!H116+'Tela de entrada'!$K$15</f>
        <v>14.497010483659423</v>
      </c>
      <c r="L98" s="6">
        <f>'Tela de entrada'!H116+'Tela de entrada'!$K$16</f>
        <v>23.497010483659423</v>
      </c>
      <c r="M98" s="6">
        <f>'Tela de entrada'!$K$15</f>
        <v>1</v>
      </c>
      <c r="N98" s="6">
        <f>'Tela de entrada'!$K$16</f>
        <v>10</v>
      </c>
      <c r="O98" s="6">
        <f>MAX(0,'Tela de entrada'!C116-'Tela de entrada'!H116)</f>
        <v>22.502989516340577</v>
      </c>
      <c r="P98" s="6">
        <f>MAX(0,O98-'Tela de entrada'!K116)</f>
        <v>15.302989516340578</v>
      </c>
      <c r="Q98" s="6">
        <f>MAX(0,P98-'Tela de entrada'!O116)</f>
        <v>0.30298951634057758</v>
      </c>
    </row>
    <row r="99" spans="4:17" x14ac:dyDescent="0.25">
      <c r="D99" s="71">
        <v>98</v>
      </c>
      <c r="E99" s="56">
        <f>'Tela de entrada'!C117</f>
        <v>34</v>
      </c>
      <c r="F99" s="6">
        <f>'Tela de entrada'!H117+'Tela de entrada'!K117</f>
        <v>19.601597423860053</v>
      </c>
      <c r="G99" s="6">
        <f>F99+'Tela de entrada'!O117</f>
        <v>34</v>
      </c>
      <c r="H99" s="96">
        <f>G99+'Tela de entrada'!S117</f>
        <v>34</v>
      </c>
      <c r="I99" s="96">
        <f>'Tela de entrada'!$G$14</f>
        <v>3</v>
      </c>
      <c r="J99" s="6">
        <f>'Tela de entrada'!$G$15</f>
        <v>15</v>
      </c>
      <c r="K99" s="6">
        <f>'Tela de entrada'!H117+'Tela de entrada'!$K$15</f>
        <v>13.801597423860052</v>
      </c>
      <c r="L99" s="6">
        <f>'Tela de entrada'!H117+'Tela de entrada'!$K$16</f>
        <v>22.801597423860052</v>
      </c>
      <c r="M99" s="6">
        <f>'Tela de entrada'!$K$15</f>
        <v>1</v>
      </c>
      <c r="N99" s="6">
        <f>'Tela de entrada'!$K$16</f>
        <v>10</v>
      </c>
      <c r="O99" s="6">
        <f>MAX(0,'Tela de entrada'!C117-'Tela de entrada'!H117)</f>
        <v>21.198402576139948</v>
      </c>
      <c r="P99" s="6">
        <f>MAX(0,O99-'Tela de entrada'!K117)</f>
        <v>14.398402576139947</v>
      </c>
      <c r="Q99" s="6">
        <f>MAX(0,P99-'Tela de entrada'!O117)</f>
        <v>0</v>
      </c>
    </row>
    <row r="100" spans="4:17" x14ac:dyDescent="0.25">
      <c r="D100" s="71">
        <v>99</v>
      </c>
      <c r="E100" s="56">
        <f>'Tela de entrada'!C118</f>
        <v>31</v>
      </c>
      <c r="F100" s="6">
        <f>'Tela de entrada'!H118+'Tela de entrada'!K118</f>
        <v>17.958477834160995</v>
      </c>
      <c r="G100" s="6">
        <f>F100+'Tela de entrada'!O118</f>
        <v>31</v>
      </c>
      <c r="H100" s="96">
        <f>G100+'Tela de entrada'!S118</f>
        <v>31</v>
      </c>
      <c r="I100" s="96">
        <f>'Tela de entrada'!$G$14</f>
        <v>3</v>
      </c>
      <c r="J100" s="6">
        <f>'Tela de entrada'!$G$15</f>
        <v>15</v>
      </c>
      <c r="K100" s="6">
        <f>'Tela de entrada'!H118+'Tela de entrada'!$K$15</f>
        <v>12.758477834160995</v>
      </c>
      <c r="L100" s="6">
        <f>'Tela de entrada'!H118+'Tela de entrada'!$K$16</f>
        <v>21.758477834160995</v>
      </c>
      <c r="M100" s="6">
        <f>'Tela de entrada'!$K$15</f>
        <v>1</v>
      </c>
      <c r="N100" s="6">
        <f>'Tela de entrada'!$K$16</f>
        <v>10</v>
      </c>
      <c r="O100" s="6">
        <f>MAX(0,'Tela de entrada'!C118-'Tela de entrada'!H118)</f>
        <v>19.241522165839005</v>
      </c>
      <c r="P100" s="6">
        <f>MAX(0,O100-'Tela de entrada'!K118)</f>
        <v>13.041522165839005</v>
      </c>
      <c r="Q100" s="6">
        <f>MAX(0,P100-'Tela de entrada'!O118)</f>
        <v>0</v>
      </c>
    </row>
    <row r="101" spans="4:17" x14ac:dyDescent="0.25">
      <c r="D101" s="71">
        <v>100</v>
      </c>
      <c r="E101" s="56">
        <f>'Tela de entrada'!C119</f>
        <v>47</v>
      </c>
      <c r="F101" s="6">
        <f>'Tela de entrada'!H119+'Tela de entrada'!K119</f>
        <v>24.4</v>
      </c>
      <c r="G101" s="6">
        <f>F101+'Tela de entrada'!O119</f>
        <v>39.4</v>
      </c>
      <c r="H101" s="96">
        <f>G101+'Tela de entrada'!S119</f>
        <v>47</v>
      </c>
      <c r="I101" s="96">
        <f>'Tela de entrada'!$G$14</f>
        <v>3</v>
      </c>
      <c r="J101" s="6">
        <f>'Tela de entrada'!$G$15</f>
        <v>15</v>
      </c>
      <c r="K101" s="6">
        <f>'Tela de entrada'!H119+'Tela de entrada'!$K$15</f>
        <v>16</v>
      </c>
      <c r="L101" s="6">
        <f>'Tela de entrada'!H119+'Tela de entrada'!$K$16</f>
        <v>25</v>
      </c>
      <c r="M101" s="6">
        <f>'Tela de entrada'!$K$15</f>
        <v>1</v>
      </c>
      <c r="N101" s="6">
        <f>'Tela de entrada'!$K$16</f>
        <v>10</v>
      </c>
      <c r="O101" s="6">
        <f>MAX(0,'Tela de entrada'!C119-'Tela de entrada'!H119)</f>
        <v>32</v>
      </c>
      <c r="P101" s="6">
        <f>MAX(0,O101-'Tela de entrada'!K119)</f>
        <v>22.6</v>
      </c>
      <c r="Q101" s="6">
        <f>MAX(0,P101-'Tela de entrada'!O119)</f>
        <v>7.6000000000000014</v>
      </c>
    </row>
    <row r="102" spans="4:17" x14ac:dyDescent="0.25">
      <c r="D102" s="71">
        <v>101</v>
      </c>
      <c r="E102" s="56">
        <f>'Tela de entrada'!C120</f>
        <v>7</v>
      </c>
      <c r="F102" s="6">
        <f>'Tela de entrada'!H120+'Tela de entrada'!K120</f>
        <v>5.1836603258165947</v>
      </c>
      <c r="G102" s="6">
        <f>F102+'Tela de entrada'!O120</f>
        <v>7</v>
      </c>
      <c r="H102" s="96">
        <f>G102+'Tela de entrada'!S120</f>
        <v>7</v>
      </c>
      <c r="I102" s="96">
        <f>'Tela de entrada'!$G$14</f>
        <v>3</v>
      </c>
      <c r="J102" s="6">
        <f>'Tela de entrada'!$G$15</f>
        <v>15</v>
      </c>
      <c r="K102" s="6">
        <f>'Tela de entrada'!H120+'Tela de entrada'!$K$15</f>
        <v>4.7836603258165944</v>
      </c>
      <c r="L102" s="6">
        <f>'Tela de entrada'!H120+'Tela de entrada'!$K$16</f>
        <v>13.783660325816594</v>
      </c>
      <c r="M102" s="6">
        <f>'Tela de entrada'!$K$15</f>
        <v>1</v>
      </c>
      <c r="N102" s="6">
        <f>'Tela de entrada'!$K$16</f>
        <v>10</v>
      </c>
      <c r="O102" s="6">
        <f>MAX(0,'Tela de entrada'!C120-'Tela de entrada'!H120)</f>
        <v>3.2163396741834052</v>
      </c>
      <c r="P102" s="6">
        <f>MAX(0,O102-'Tela de entrada'!K120)</f>
        <v>1.8163396741834053</v>
      </c>
      <c r="Q102" s="6">
        <f>MAX(0,P102-'Tela de entrada'!O120)</f>
        <v>0</v>
      </c>
    </row>
    <row r="103" spans="4:17" x14ac:dyDescent="0.25">
      <c r="D103" s="71">
        <v>102</v>
      </c>
      <c r="E103" s="56">
        <f>'Tela de entrada'!C121</f>
        <v>45</v>
      </c>
      <c r="F103" s="6">
        <f>'Tela de entrada'!H121+'Tela de entrada'!K121</f>
        <v>24</v>
      </c>
      <c r="G103" s="6">
        <f>F103+'Tela de entrada'!O121</f>
        <v>39</v>
      </c>
      <c r="H103" s="96">
        <f>G103+'Tela de entrada'!S121</f>
        <v>45</v>
      </c>
      <c r="I103" s="96">
        <f>'Tela de entrada'!$G$14</f>
        <v>3</v>
      </c>
      <c r="J103" s="6">
        <f>'Tela de entrada'!$G$15</f>
        <v>15</v>
      </c>
      <c r="K103" s="6">
        <f>'Tela de entrada'!H121+'Tela de entrada'!$K$15</f>
        <v>16</v>
      </c>
      <c r="L103" s="6">
        <f>'Tela de entrada'!H121+'Tela de entrada'!$K$16</f>
        <v>25</v>
      </c>
      <c r="M103" s="6">
        <f>'Tela de entrada'!$K$15</f>
        <v>1</v>
      </c>
      <c r="N103" s="6">
        <f>'Tela de entrada'!$K$16</f>
        <v>10</v>
      </c>
      <c r="O103" s="6">
        <f>MAX(0,'Tela de entrada'!C121-'Tela de entrada'!H121)</f>
        <v>30</v>
      </c>
      <c r="P103" s="6">
        <f>MAX(0,O103-'Tela de entrada'!K121)</f>
        <v>21</v>
      </c>
      <c r="Q103" s="6">
        <f>MAX(0,P103-'Tela de entrada'!O121)</f>
        <v>6</v>
      </c>
    </row>
    <row r="104" spans="4:17" x14ac:dyDescent="0.25">
      <c r="D104" s="71">
        <v>103</v>
      </c>
      <c r="E104" s="56">
        <f>'Tela de entrada'!C122</f>
        <v>41</v>
      </c>
      <c r="F104" s="6">
        <f>'Tela de entrada'!H122+'Tela de entrada'!K122</f>
        <v>23.200000000000003</v>
      </c>
      <c r="G104" s="6">
        <f>F104+'Tela de entrada'!O122</f>
        <v>38.200000000000003</v>
      </c>
      <c r="H104" s="96">
        <f>G104+'Tela de entrada'!S122</f>
        <v>41</v>
      </c>
      <c r="I104" s="96">
        <f>'Tela de entrada'!$G$14</f>
        <v>3</v>
      </c>
      <c r="J104" s="6">
        <f>'Tela de entrada'!$G$15</f>
        <v>15</v>
      </c>
      <c r="K104" s="6">
        <f>'Tela de entrada'!H122+'Tela de entrada'!$K$15</f>
        <v>16</v>
      </c>
      <c r="L104" s="6">
        <f>'Tela de entrada'!H122+'Tela de entrada'!$K$16</f>
        <v>25</v>
      </c>
      <c r="M104" s="6">
        <f>'Tela de entrada'!$K$15</f>
        <v>1</v>
      </c>
      <c r="N104" s="6">
        <f>'Tela de entrada'!$K$16</f>
        <v>10</v>
      </c>
      <c r="O104" s="6">
        <f>MAX(0,'Tela de entrada'!C122-'Tela de entrada'!H122)</f>
        <v>26</v>
      </c>
      <c r="P104" s="6">
        <f>MAX(0,O104-'Tela de entrada'!K122)</f>
        <v>17.799999999999997</v>
      </c>
      <c r="Q104" s="6">
        <f>MAX(0,P104-'Tela de entrada'!O122)</f>
        <v>2.7999999999999972</v>
      </c>
    </row>
    <row r="105" spans="4:17" x14ac:dyDescent="0.25">
      <c r="D105" s="71">
        <v>104</v>
      </c>
      <c r="E105" s="56">
        <f>'Tela de entrada'!C123</f>
        <v>13</v>
      </c>
      <c r="F105" s="6">
        <f>'Tela de entrada'!H123+'Tela de entrada'!K123</f>
        <v>8.0997602959666555</v>
      </c>
      <c r="G105" s="6">
        <f>F105+'Tela de entrada'!O123</f>
        <v>13</v>
      </c>
      <c r="H105" s="96">
        <f>G105+'Tela de entrada'!S123</f>
        <v>13</v>
      </c>
      <c r="I105" s="96">
        <f>'Tela de entrada'!$G$14</f>
        <v>3</v>
      </c>
      <c r="J105" s="6">
        <f>'Tela de entrada'!$G$15</f>
        <v>15</v>
      </c>
      <c r="K105" s="6">
        <f>'Tela de entrada'!H123+'Tela de entrada'!$K$15</f>
        <v>6.4997602959666558</v>
      </c>
      <c r="L105" s="6">
        <f>'Tela de entrada'!H123+'Tela de entrada'!$K$16</f>
        <v>15.499760295966656</v>
      </c>
      <c r="M105" s="6">
        <f>'Tela de entrada'!$K$15</f>
        <v>1</v>
      </c>
      <c r="N105" s="6">
        <f>'Tela de entrada'!$K$16</f>
        <v>10</v>
      </c>
      <c r="O105" s="6">
        <f>MAX(0,'Tela de entrada'!C123-'Tela de entrada'!H123)</f>
        <v>7.5002397040333442</v>
      </c>
      <c r="P105" s="6">
        <f>MAX(0,O105-'Tela de entrada'!K123)</f>
        <v>4.9002397040333445</v>
      </c>
      <c r="Q105" s="6">
        <f>MAX(0,P105-'Tela de entrada'!O123)</f>
        <v>0</v>
      </c>
    </row>
    <row r="106" spans="4:17" x14ac:dyDescent="0.25">
      <c r="D106" s="71">
        <v>105</v>
      </c>
      <c r="E106" s="56">
        <f>'Tela de entrada'!C124</f>
        <v>16</v>
      </c>
      <c r="F106" s="6">
        <f>'Tela de entrada'!H124+'Tela de entrada'!K124</f>
        <v>9.7428798856657117</v>
      </c>
      <c r="G106" s="6">
        <f>F106+'Tela de entrada'!O124</f>
        <v>16</v>
      </c>
      <c r="H106" s="96">
        <f>G106+'Tela de entrada'!S124</f>
        <v>16</v>
      </c>
      <c r="I106" s="96">
        <f>'Tela de entrada'!$G$14</f>
        <v>3</v>
      </c>
      <c r="J106" s="6">
        <f>'Tela de entrada'!$G$15</f>
        <v>15</v>
      </c>
      <c r="K106" s="6">
        <f>'Tela de entrada'!H124+'Tela de entrada'!$K$15</f>
        <v>7.5428798856657124</v>
      </c>
      <c r="L106" s="6">
        <f>'Tela de entrada'!H124+'Tela de entrada'!$K$16</f>
        <v>16.542879885665712</v>
      </c>
      <c r="M106" s="6">
        <f>'Tela de entrada'!$K$15</f>
        <v>1</v>
      </c>
      <c r="N106" s="6">
        <f>'Tela de entrada'!$K$16</f>
        <v>10</v>
      </c>
      <c r="O106" s="6">
        <f>MAX(0,'Tela de entrada'!C124-'Tela de entrada'!H124)</f>
        <v>9.4571201143342876</v>
      </c>
      <c r="P106" s="6">
        <f>MAX(0,O106-'Tela de entrada'!K124)</f>
        <v>6.2571201143342874</v>
      </c>
      <c r="Q106" s="6">
        <f>MAX(0,P106-'Tela de entrada'!O124)</f>
        <v>0</v>
      </c>
    </row>
    <row r="107" spans="4:17" x14ac:dyDescent="0.25">
      <c r="D107" s="71">
        <v>106</v>
      </c>
      <c r="E107" s="56">
        <f>'Tela de entrada'!C125</f>
        <v>25</v>
      </c>
      <c r="F107" s="6">
        <f>'Tela de entrada'!H125+'Tela de entrada'!K125</f>
        <v>14.672238654762884</v>
      </c>
      <c r="G107" s="6">
        <f>F107+'Tela de entrada'!O125</f>
        <v>25</v>
      </c>
      <c r="H107" s="96">
        <f>G107+'Tela de entrada'!S125</f>
        <v>25</v>
      </c>
      <c r="I107" s="96">
        <f>'Tela de entrada'!$G$14</f>
        <v>3</v>
      </c>
      <c r="J107" s="6">
        <f>'Tela de entrada'!$G$15</f>
        <v>15</v>
      </c>
      <c r="K107" s="6">
        <f>'Tela de entrada'!H125+'Tela de entrada'!$K$15</f>
        <v>10.672238654762884</v>
      </c>
      <c r="L107" s="6">
        <f>'Tela de entrada'!H125+'Tela de entrada'!$K$16</f>
        <v>19.672238654762886</v>
      </c>
      <c r="M107" s="6">
        <f>'Tela de entrada'!$K$15</f>
        <v>1</v>
      </c>
      <c r="N107" s="6">
        <f>'Tela de entrada'!$K$16</f>
        <v>10</v>
      </c>
      <c r="O107" s="6">
        <f>MAX(0,'Tela de entrada'!C125-'Tela de entrada'!H125)</f>
        <v>15.327761345237116</v>
      </c>
      <c r="P107" s="6">
        <f>MAX(0,O107-'Tela de entrada'!K125)</f>
        <v>10.327761345237116</v>
      </c>
      <c r="Q107" s="6">
        <f>MAX(0,P107-'Tela de entrada'!O125)</f>
        <v>0</v>
      </c>
    </row>
    <row r="108" spans="4:17" x14ac:dyDescent="0.25">
      <c r="D108" s="71">
        <v>107</v>
      </c>
      <c r="E108" s="56">
        <f>'Tela de entrada'!C126</f>
        <v>15</v>
      </c>
      <c r="F108" s="6">
        <f>'Tela de entrada'!H126+'Tela de entrada'!K126</f>
        <v>9.1951733557660269</v>
      </c>
      <c r="G108" s="6">
        <f>F108+'Tela de entrada'!O126</f>
        <v>15</v>
      </c>
      <c r="H108" s="96">
        <f>G108+'Tela de entrada'!S126</f>
        <v>15</v>
      </c>
      <c r="I108" s="96">
        <f>'Tela de entrada'!$G$14</f>
        <v>3</v>
      </c>
      <c r="J108" s="6">
        <f>'Tela de entrada'!$G$15</f>
        <v>15</v>
      </c>
      <c r="K108" s="6">
        <f>'Tela de entrada'!H126+'Tela de entrada'!$K$15</f>
        <v>7.1951733557660269</v>
      </c>
      <c r="L108" s="6">
        <f>'Tela de entrada'!H126+'Tela de entrada'!$K$16</f>
        <v>16.195173355766027</v>
      </c>
      <c r="M108" s="6">
        <f>'Tela de entrada'!$K$15</f>
        <v>1</v>
      </c>
      <c r="N108" s="6">
        <f>'Tela de entrada'!$K$16</f>
        <v>10</v>
      </c>
      <c r="O108" s="6">
        <f>MAX(0,'Tela de entrada'!C126-'Tela de entrada'!H126)</f>
        <v>8.8048266442339731</v>
      </c>
      <c r="P108" s="6">
        <f>MAX(0,O108-'Tela de entrada'!K126)</f>
        <v>5.8048266442339731</v>
      </c>
      <c r="Q108" s="6">
        <f>MAX(0,P108-'Tela de entrada'!O126)</f>
        <v>0</v>
      </c>
    </row>
    <row r="109" spans="4:17" x14ac:dyDescent="0.25">
      <c r="D109" s="71">
        <v>108</v>
      </c>
      <c r="E109" s="56">
        <f>'Tela de entrada'!C127</f>
        <v>24</v>
      </c>
      <c r="F109" s="6">
        <f>'Tela de entrada'!H127+'Tela de entrada'!K127</f>
        <v>14.124532124863197</v>
      </c>
      <c r="G109" s="6">
        <f>F109+'Tela de entrada'!O127</f>
        <v>24</v>
      </c>
      <c r="H109" s="96">
        <f>G109+'Tela de entrada'!S127</f>
        <v>24</v>
      </c>
      <c r="I109" s="96">
        <f>'Tela de entrada'!$G$14</f>
        <v>3</v>
      </c>
      <c r="J109" s="6">
        <f>'Tela de entrada'!$G$15</f>
        <v>15</v>
      </c>
      <c r="K109" s="6">
        <f>'Tela de entrada'!H127+'Tela de entrada'!$K$15</f>
        <v>10.324532124863197</v>
      </c>
      <c r="L109" s="6">
        <f>'Tela de entrada'!H127+'Tela de entrada'!$K$16</f>
        <v>19.324532124863197</v>
      </c>
      <c r="M109" s="6">
        <f>'Tela de entrada'!$K$15</f>
        <v>1</v>
      </c>
      <c r="N109" s="6">
        <f>'Tela de entrada'!$K$16</f>
        <v>10</v>
      </c>
      <c r="O109" s="6">
        <f>MAX(0,'Tela de entrada'!C127-'Tela de entrada'!H127)</f>
        <v>14.675467875136803</v>
      </c>
      <c r="P109" s="6">
        <f>MAX(0,O109-'Tela de entrada'!K127)</f>
        <v>9.8754678751368026</v>
      </c>
      <c r="Q109" s="6">
        <f>MAX(0,P109-'Tela de entrada'!O127)</f>
        <v>0</v>
      </c>
    </row>
    <row r="110" spans="4:17" x14ac:dyDescent="0.25">
      <c r="D110" s="71">
        <v>109</v>
      </c>
      <c r="E110" s="56">
        <f>'Tela de entrada'!C128</f>
        <v>28</v>
      </c>
      <c r="F110" s="6">
        <f>'Tela de entrada'!H128+'Tela de entrada'!K128</f>
        <v>16.31535824446194</v>
      </c>
      <c r="G110" s="6">
        <f>F110+'Tela de entrada'!O128</f>
        <v>28</v>
      </c>
      <c r="H110" s="96">
        <f>G110+'Tela de entrada'!S128</f>
        <v>28</v>
      </c>
      <c r="I110" s="96">
        <f>'Tela de entrada'!$G$14</f>
        <v>3</v>
      </c>
      <c r="J110" s="6">
        <f>'Tela de entrada'!$G$15</f>
        <v>15</v>
      </c>
      <c r="K110" s="6">
        <f>'Tela de entrada'!H128+'Tela de entrada'!$K$15</f>
        <v>11.715358244461939</v>
      </c>
      <c r="L110" s="6">
        <f>'Tela de entrada'!H128+'Tela de entrada'!$K$16</f>
        <v>20.715358244461939</v>
      </c>
      <c r="M110" s="6">
        <f>'Tela de entrada'!$K$15</f>
        <v>1</v>
      </c>
      <c r="N110" s="6">
        <f>'Tela de entrada'!$K$16</f>
        <v>10</v>
      </c>
      <c r="O110" s="6">
        <f>MAX(0,'Tela de entrada'!C128-'Tela de entrada'!H128)</f>
        <v>17.284641755538061</v>
      </c>
      <c r="P110" s="6">
        <f>MAX(0,O110-'Tela de entrada'!K128)</f>
        <v>11.684641755538062</v>
      </c>
      <c r="Q110" s="6">
        <f>MAX(0,P110-'Tela de entrada'!O128)</f>
        <v>1.7763568394002505E-15</v>
      </c>
    </row>
    <row r="111" spans="4:17" x14ac:dyDescent="0.25">
      <c r="D111" s="71">
        <v>110</v>
      </c>
      <c r="E111" s="56">
        <f>'Tela de entrada'!C129</f>
        <v>38</v>
      </c>
      <c r="F111" s="6">
        <f>'Tela de entrada'!H129+'Tela de entrada'!K129</f>
        <v>21.792423543458796</v>
      </c>
      <c r="G111" s="6">
        <f>F111+'Tela de entrada'!O129</f>
        <v>36.792423543458796</v>
      </c>
      <c r="H111" s="96">
        <f>G111+'Tela de entrada'!S129</f>
        <v>38</v>
      </c>
      <c r="I111" s="96">
        <f>'Tela de entrada'!$G$14</f>
        <v>3</v>
      </c>
      <c r="J111" s="6">
        <f>'Tela de entrada'!$G$15</f>
        <v>15</v>
      </c>
      <c r="K111" s="6">
        <f>'Tela de entrada'!H129+'Tela de entrada'!$K$15</f>
        <v>15.192423543458794</v>
      </c>
      <c r="L111" s="6">
        <f>'Tela de entrada'!H129+'Tela de entrada'!$K$16</f>
        <v>24.192423543458794</v>
      </c>
      <c r="M111" s="6">
        <f>'Tela de entrada'!$K$15</f>
        <v>1</v>
      </c>
      <c r="N111" s="6">
        <f>'Tela de entrada'!$K$16</f>
        <v>10</v>
      </c>
      <c r="O111" s="6">
        <f>MAX(0,'Tela de entrada'!C129-'Tela de entrada'!H129)</f>
        <v>23.807576456541206</v>
      </c>
      <c r="P111" s="6">
        <f>MAX(0,O111-'Tela de entrada'!K129)</f>
        <v>16.207576456541204</v>
      </c>
      <c r="Q111" s="6">
        <f>MAX(0,P111-'Tela de entrada'!O129)</f>
        <v>1.2075764565412044</v>
      </c>
    </row>
    <row r="112" spans="4:17" x14ac:dyDescent="0.25">
      <c r="D112" s="71">
        <v>111</v>
      </c>
      <c r="E112" s="56">
        <f>'Tela de entrada'!C130</f>
        <v>23</v>
      </c>
      <c r="F112" s="6">
        <f>'Tela de entrada'!H130+'Tela de entrada'!K130</f>
        <v>13.576825594963511</v>
      </c>
      <c r="G112" s="6">
        <f>F112+'Tela de entrada'!O130</f>
        <v>23</v>
      </c>
      <c r="H112" s="96">
        <f>G112+'Tela de entrada'!S130</f>
        <v>23</v>
      </c>
      <c r="I112" s="96">
        <f>'Tela de entrada'!$G$14</f>
        <v>3</v>
      </c>
      <c r="J112" s="6">
        <f>'Tela de entrada'!$G$15</f>
        <v>15</v>
      </c>
      <c r="K112" s="6">
        <f>'Tela de entrada'!H130+'Tela de entrada'!$K$15</f>
        <v>9.9768255949635112</v>
      </c>
      <c r="L112" s="6">
        <f>'Tela de entrada'!H130+'Tela de entrada'!$K$16</f>
        <v>18.976825594963511</v>
      </c>
      <c r="M112" s="6">
        <f>'Tela de entrada'!$K$15</f>
        <v>1</v>
      </c>
      <c r="N112" s="6">
        <f>'Tela de entrada'!$K$16</f>
        <v>10</v>
      </c>
      <c r="O112" s="6">
        <f>MAX(0,'Tela de entrada'!C130-'Tela de entrada'!H130)</f>
        <v>14.023174405036489</v>
      </c>
      <c r="P112" s="6">
        <f>MAX(0,O112-'Tela de entrada'!K130)</f>
        <v>9.4231744050364892</v>
      </c>
      <c r="Q112" s="6">
        <f>MAX(0,P112-'Tela de entrada'!O130)</f>
        <v>0</v>
      </c>
    </row>
    <row r="113" spans="4:17" x14ac:dyDescent="0.25">
      <c r="D113" s="71">
        <v>112</v>
      </c>
      <c r="E113" s="56">
        <f>'Tela de entrada'!C131</f>
        <v>32</v>
      </c>
      <c r="F113" s="6">
        <f>'Tela de entrada'!H131+'Tela de entrada'!K131</f>
        <v>18.50618436406068</v>
      </c>
      <c r="G113" s="6">
        <f>F113+'Tela de entrada'!O131</f>
        <v>32</v>
      </c>
      <c r="H113" s="96">
        <f>G113+'Tela de entrada'!S131</f>
        <v>32</v>
      </c>
      <c r="I113" s="96">
        <f>'Tela de entrada'!$G$14</f>
        <v>3</v>
      </c>
      <c r="J113" s="6">
        <f>'Tela de entrada'!$G$15</f>
        <v>15</v>
      </c>
      <c r="K113" s="6">
        <f>'Tela de entrada'!H131+'Tela de entrada'!$K$15</f>
        <v>13.106184364060681</v>
      </c>
      <c r="L113" s="6">
        <f>'Tela de entrada'!H131+'Tela de entrada'!$K$16</f>
        <v>22.106184364060681</v>
      </c>
      <c r="M113" s="6">
        <f>'Tela de entrada'!$K$15</f>
        <v>1</v>
      </c>
      <c r="N113" s="6">
        <f>'Tela de entrada'!$K$16</f>
        <v>10</v>
      </c>
      <c r="O113" s="6">
        <f>MAX(0,'Tela de entrada'!C131-'Tela de entrada'!H131)</f>
        <v>19.893815635939319</v>
      </c>
      <c r="P113" s="6">
        <f>MAX(0,O113-'Tela de entrada'!K131)</f>
        <v>13.493815635939319</v>
      </c>
      <c r="Q113" s="6">
        <f>MAX(0,P113-'Tela de entrada'!O131)</f>
        <v>0</v>
      </c>
    </row>
    <row r="114" spans="4:17" x14ac:dyDescent="0.25">
      <c r="D114" s="71">
        <v>113</v>
      </c>
      <c r="E114" s="56">
        <f>'Tela de entrada'!C132</f>
        <v>23</v>
      </c>
      <c r="F114" s="6">
        <f>'Tela de entrada'!H132+'Tela de entrada'!K132</f>
        <v>13.576825594963511</v>
      </c>
      <c r="G114" s="6">
        <f>F114+'Tela de entrada'!O132</f>
        <v>23</v>
      </c>
      <c r="H114" s="96">
        <f>G114+'Tela de entrada'!S132</f>
        <v>23</v>
      </c>
      <c r="I114" s="96">
        <f>'Tela de entrada'!$G$14</f>
        <v>3</v>
      </c>
      <c r="J114" s="6">
        <f>'Tela de entrada'!$G$15</f>
        <v>15</v>
      </c>
      <c r="K114" s="6">
        <f>'Tela de entrada'!H132+'Tela de entrada'!$K$15</f>
        <v>9.9768255949635112</v>
      </c>
      <c r="L114" s="6">
        <f>'Tela de entrada'!H132+'Tela de entrada'!$K$16</f>
        <v>18.976825594963511</v>
      </c>
      <c r="M114" s="6">
        <f>'Tela de entrada'!$K$15</f>
        <v>1</v>
      </c>
      <c r="N114" s="6">
        <f>'Tela de entrada'!$K$16</f>
        <v>10</v>
      </c>
      <c r="O114" s="6">
        <f>MAX(0,'Tela de entrada'!C132-'Tela de entrada'!H132)</f>
        <v>14.023174405036489</v>
      </c>
      <c r="P114" s="6">
        <f>MAX(0,O114-'Tela de entrada'!K132)</f>
        <v>9.4231744050364892</v>
      </c>
      <c r="Q114" s="6">
        <f>MAX(0,P114-'Tela de entrada'!O132)</f>
        <v>0</v>
      </c>
    </row>
    <row r="115" spans="4:17" x14ac:dyDescent="0.25">
      <c r="D115" s="71">
        <v>114</v>
      </c>
      <c r="E115" s="56">
        <f>'Tela de entrada'!C133</f>
        <v>22</v>
      </c>
      <c r="F115" s="6">
        <f>'Tela de entrada'!H133+'Tela de entrada'!K133</f>
        <v>13.029119065063828</v>
      </c>
      <c r="G115" s="6">
        <f>F115+'Tela de entrada'!O133</f>
        <v>22</v>
      </c>
      <c r="H115" s="96">
        <f>G115+'Tela de entrada'!S133</f>
        <v>22</v>
      </c>
      <c r="I115" s="96">
        <f>'Tela de entrada'!$G$14</f>
        <v>3</v>
      </c>
      <c r="J115" s="6">
        <f>'Tela de entrada'!$G$15</f>
        <v>15</v>
      </c>
      <c r="K115" s="6">
        <f>'Tela de entrada'!H133+'Tela de entrada'!$K$15</f>
        <v>9.6291190650638274</v>
      </c>
      <c r="L115" s="6">
        <f>'Tela de entrada'!H133+'Tela de entrada'!$K$16</f>
        <v>18.629119065063826</v>
      </c>
      <c r="M115" s="6">
        <f>'Tela de entrada'!$K$15</f>
        <v>1</v>
      </c>
      <c r="N115" s="6">
        <f>'Tela de entrada'!$K$16</f>
        <v>10</v>
      </c>
      <c r="O115" s="6">
        <f>MAX(0,'Tela de entrada'!C133-'Tela de entrada'!H133)</f>
        <v>13.370880934936173</v>
      </c>
      <c r="P115" s="6">
        <f>MAX(0,O115-'Tela de entrada'!K133)</f>
        <v>8.9708809349361722</v>
      </c>
      <c r="Q115" s="6">
        <f>MAX(0,P115-'Tela de entrada'!O133)</f>
        <v>0</v>
      </c>
    </row>
    <row r="116" spans="4:17" x14ac:dyDescent="0.25">
      <c r="D116" s="71">
        <v>115</v>
      </c>
      <c r="E116" s="56">
        <f>'Tela de entrada'!C134</f>
        <v>6</v>
      </c>
      <c r="F116" s="6">
        <f>'Tela de entrada'!H134+'Tela de entrada'!K134</f>
        <v>4.9836603258165946</v>
      </c>
      <c r="G116" s="6">
        <f>F116+'Tela de entrada'!O134</f>
        <v>6</v>
      </c>
      <c r="H116" s="96">
        <f>G116+'Tela de entrada'!S134</f>
        <v>6</v>
      </c>
      <c r="I116" s="96">
        <f>'Tela de entrada'!$G$14</f>
        <v>3</v>
      </c>
      <c r="J116" s="6">
        <f>'Tela de entrada'!$G$15</f>
        <v>15</v>
      </c>
      <c r="K116" s="6">
        <f>'Tela de entrada'!H134+'Tela de entrada'!$K$15</f>
        <v>4.7836603258165944</v>
      </c>
      <c r="L116" s="6">
        <f>'Tela de entrada'!H134+'Tela de entrada'!$K$16</f>
        <v>13.783660325816594</v>
      </c>
      <c r="M116" s="6">
        <f>'Tela de entrada'!$K$15</f>
        <v>1</v>
      </c>
      <c r="N116" s="6">
        <f>'Tela de entrada'!$K$16</f>
        <v>10</v>
      </c>
      <c r="O116" s="6">
        <f>MAX(0,'Tela de entrada'!C134-'Tela de entrada'!H134)</f>
        <v>2.2163396741834052</v>
      </c>
      <c r="P116" s="6">
        <f>MAX(0,O116-'Tela de entrada'!K134)</f>
        <v>1.0163396741834052</v>
      </c>
      <c r="Q116" s="6">
        <f>MAX(0,P116-'Tela de entrada'!O134)</f>
        <v>0</v>
      </c>
    </row>
    <row r="117" spans="4:17" x14ac:dyDescent="0.25">
      <c r="D117" s="71">
        <v>116</v>
      </c>
      <c r="E117" s="56">
        <f>'Tela de entrada'!C135</f>
        <v>12</v>
      </c>
      <c r="F117" s="6">
        <f>'Tela de entrada'!H135+'Tela de entrada'!K135</f>
        <v>7.5520537660669707</v>
      </c>
      <c r="G117" s="6">
        <f>F117+'Tela de entrada'!O135</f>
        <v>12</v>
      </c>
      <c r="H117" s="96">
        <f>G117+'Tela de entrada'!S135</f>
        <v>12</v>
      </c>
      <c r="I117" s="96">
        <f>'Tela de entrada'!$G$14</f>
        <v>3</v>
      </c>
      <c r="J117" s="6">
        <f>'Tela de entrada'!$G$15</f>
        <v>15</v>
      </c>
      <c r="K117" s="6">
        <f>'Tela de entrada'!H135+'Tela de entrada'!$K$15</f>
        <v>6.1520537660669703</v>
      </c>
      <c r="L117" s="6">
        <f>'Tela de entrada'!H135+'Tela de entrada'!$K$16</f>
        <v>15.15205376606697</v>
      </c>
      <c r="M117" s="6">
        <f>'Tela de entrada'!$K$15</f>
        <v>1</v>
      </c>
      <c r="N117" s="6">
        <f>'Tela de entrada'!$K$16</f>
        <v>10</v>
      </c>
      <c r="O117" s="6">
        <f>MAX(0,'Tela de entrada'!C135-'Tela de entrada'!H135)</f>
        <v>6.8479462339330297</v>
      </c>
      <c r="P117" s="6">
        <f>MAX(0,O117-'Tela de entrada'!K135)</f>
        <v>4.4479462339330293</v>
      </c>
      <c r="Q117" s="6">
        <f>MAX(0,P117-'Tela de entrada'!O135)</f>
        <v>0</v>
      </c>
    </row>
    <row r="118" spans="4:17" x14ac:dyDescent="0.25">
      <c r="D118" s="71">
        <v>117</v>
      </c>
      <c r="E118" s="56">
        <f>'Tela de entrada'!C136</f>
        <v>23</v>
      </c>
      <c r="F118" s="6">
        <f>'Tela de entrada'!H136+'Tela de entrada'!K136</f>
        <v>13.576825594963511</v>
      </c>
      <c r="G118" s="6">
        <f>F118+'Tela de entrada'!O136</f>
        <v>23</v>
      </c>
      <c r="H118" s="96">
        <f>G118+'Tela de entrada'!S136</f>
        <v>23</v>
      </c>
      <c r="I118" s="96">
        <f>'Tela de entrada'!$G$14</f>
        <v>3</v>
      </c>
      <c r="J118" s="6">
        <f>'Tela de entrada'!$G$15</f>
        <v>15</v>
      </c>
      <c r="K118" s="6">
        <f>'Tela de entrada'!H136+'Tela de entrada'!$K$15</f>
        <v>9.9768255949635112</v>
      </c>
      <c r="L118" s="6">
        <f>'Tela de entrada'!H136+'Tela de entrada'!$K$16</f>
        <v>18.976825594963511</v>
      </c>
      <c r="M118" s="6">
        <f>'Tela de entrada'!$K$15</f>
        <v>1</v>
      </c>
      <c r="N118" s="6">
        <f>'Tela de entrada'!$K$16</f>
        <v>10</v>
      </c>
      <c r="O118" s="6">
        <f>MAX(0,'Tela de entrada'!C136-'Tela de entrada'!H136)</f>
        <v>14.023174405036489</v>
      </c>
      <c r="P118" s="6">
        <f>MAX(0,O118-'Tela de entrada'!K136)</f>
        <v>9.4231744050364892</v>
      </c>
      <c r="Q118" s="6">
        <f>MAX(0,P118-'Tela de entrada'!O136)</f>
        <v>0</v>
      </c>
    </row>
    <row r="119" spans="4:17" x14ac:dyDescent="0.25">
      <c r="D119" s="71">
        <v>118</v>
      </c>
      <c r="E119" s="56">
        <f>'Tela de entrada'!C137</f>
        <v>18</v>
      </c>
      <c r="F119" s="6">
        <f>'Tela de entrada'!H137+'Tela de entrada'!K137</f>
        <v>10.838292945465083</v>
      </c>
      <c r="G119" s="6">
        <f>F119+'Tela de entrada'!O137</f>
        <v>18</v>
      </c>
      <c r="H119" s="96">
        <f>G119+'Tela de entrada'!S137</f>
        <v>18</v>
      </c>
      <c r="I119" s="96">
        <f>'Tela de entrada'!$G$14</f>
        <v>3</v>
      </c>
      <c r="J119" s="6">
        <f>'Tela de entrada'!$G$15</f>
        <v>15</v>
      </c>
      <c r="K119" s="6">
        <f>'Tela de entrada'!H137+'Tela de entrada'!$K$15</f>
        <v>8.2382929454650835</v>
      </c>
      <c r="L119" s="6">
        <f>'Tela de entrada'!H137+'Tela de entrada'!$K$16</f>
        <v>17.238292945465084</v>
      </c>
      <c r="M119" s="6">
        <f>'Tela de entrada'!$K$15</f>
        <v>1</v>
      </c>
      <c r="N119" s="6">
        <f>'Tela de entrada'!$K$16</f>
        <v>10</v>
      </c>
      <c r="O119" s="6">
        <f>MAX(0,'Tela de entrada'!C137-'Tela de entrada'!H137)</f>
        <v>10.761707054534916</v>
      </c>
      <c r="P119" s="6">
        <f>MAX(0,O119-'Tela de entrada'!K137)</f>
        <v>7.1617070545349168</v>
      </c>
      <c r="Q119" s="6">
        <f>MAX(0,P119-'Tela de entrada'!O137)</f>
        <v>0</v>
      </c>
    </row>
    <row r="120" spans="4:17" x14ac:dyDescent="0.25">
      <c r="D120" s="71">
        <v>119</v>
      </c>
      <c r="E120" s="56">
        <f>'Tela de entrada'!C138</f>
        <v>44</v>
      </c>
      <c r="F120" s="6">
        <f>'Tela de entrada'!H138+'Tela de entrada'!K138</f>
        <v>23.8</v>
      </c>
      <c r="G120" s="6">
        <f>F120+'Tela de entrada'!O138</f>
        <v>38.799999999999997</v>
      </c>
      <c r="H120" s="96">
        <f>G120+'Tela de entrada'!S138</f>
        <v>44</v>
      </c>
      <c r="I120" s="96">
        <f>'Tela de entrada'!$G$14</f>
        <v>3</v>
      </c>
      <c r="J120" s="6">
        <f>'Tela de entrada'!$G$15</f>
        <v>15</v>
      </c>
      <c r="K120" s="6">
        <f>'Tela de entrada'!H138+'Tela de entrada'!$K$15</f>
        <v>16</v>
      </c>
      <c r="L120" s="6">
        <f>'Tela de entrada'!H138+'Tela de entrada'!$K$16</f>
        <v>25</v>
      </c>
      <c r="M120" s="6">
        <f>'Tela de entrada'!$K$15</f>
        <v>1</v>
      </c>
      <c r="N120" s="6">
        <f>'Tela de entrada'!$K$16</f>
        <v>10</v>
      </c>
      <c r="O120" s="6">
        <f>MAX(0,'Tela de entrada'!C138-'Tela de entrada'!H138)</f>
        <v>29</v>
      </c>
      <c r="P120" s="6">
        <f>MAX(0,O120-'Tela de entrada'!K138)</f>
        <v>20.2</v>
      </c>
      <c r="Q120" s="6">
        <f>MAX(0,P120-'Tela de entrada'!O138)</f>
        <v>5.1999999999999993</v>
      </c>
    </row>
    <row r="121" spans="4:17" x14ac:dyDescent="0.25">
      <c r="D121" s="71">
        <v>120</v>
      </c>
      <c r="E121" s="56">
        <f>'Tela de entrada'!C139</f>
        <v>28</v>
      </c>
      <c r="F121" s="6">
        <f>'Tela de entrada'!H139+'Tela de entrada'!K139</f>
        <v>16.31535824446194</v>
      </c>
      <c r="G121" s="6">
        <f>F121+'Tela de entrada'!O139</f>
        <v>28</v>
      </c>
      <c r="H121" s="96">
        <f>G121+'Tela de entrada'!S139</f>
        <v>28</v>
      </c>
      <c r="I121" s="96">
        <f>'Tela de entrada'!$G$14</f>
        <v>3</v>
      </c>
      <c r="J121" s="6">
        <f>'Tela de entrada'!$G$15</f>
        <v>15</v>
      </c>
      <c r="K121" s="6">
        <f>'Tela de entrada'!H139+'Tela de entrada'!$K$15</f>
        <v>11.715358244461939</v>
      </c>
      <c r="L121" s="6">
        <f>'Tela de entrada'!H139+'Tela de entrada'!$K$16</f>
        <v>20.715358244461939</v>
      </c>
      <c r="M121" s="6">
        <f>'Tela de entrada'!$K$15</f>
        <v>1</v>
      </c>
      <c r="N121" s="6">
        <f>'Tela de entrada'!$K$16</f>
        <v>10</v>
      </c>
      <c r="O121" s="6">
        <f>MAX(0,'Tela de entrada'!C139-'Tela de entrada'!H139)</f>
        <v>17.284641755538061</v>
      </c>
      <c r="P121" s="6">
        <f>MAX(0,O121-'Tela de entrada'!K139)</f>
        <v>11.684641755538062</v>
      </c>
      <c r="Q121" s="6">
        <f>MAX(0,P121-'Tela de entrada'!O139)</f>
        <v>1.7763568394002505E-15</v>
      </c>
    </row>
    <row r="122" spans="4:17" x14ac:dyDescent="0.25">
      <c r="D122" s="71">
        <v>121</v>
      </c>
      <c r="E122" s="56">
        <f>'Tela de entrada'!C140</f>
        <v>8</v>
      </c>
      <c r="F122" s="6">
        <f>'Tela de entrada'!H140+'Tela de entrada'!K140</f>
        <v>5.3836603258165949</v>
      </c>
      <c r="G122" s="6">
        <f>F122+'Tela de entrada'!O140</f>
        <v>8</v>
      </c>
      <c r="H122" s="96">
        <f>G122+'Tela de entrada'!S140</f>
        <v>8</v>
      </c>
      <c r="I122" s="96">
        <f>'Tela de entrada'!$G$14</f>
        <v>3</v>
      </c>
      <c r="J122" s="6">
        <f>'Tela de entrada'!$G$15</f>
        <v>15</v>
      </c>
      <c r="K122" s="6">
        <f>'Tela de entrada'!H140+'Tela de entrada'!$K$15</f>
        <v>4.7836603258165944</v>
      </c>
      <c r="L122" s="6">
        <f>'Tela de entrada'!H140+'Tela de entrada'!$K$16</f>
        <v>13.783660325816594</v>
      </c>
      <c r="M122" s="6">
        <f>'Tela de entrada'!$K$15</f>
        <v>1</v>
      </c>
      <c r="N122" s="6">
        <f>'Tela de entrada'!$K$16</f>
        <v>10</v>
      </c>
      <c r="O122" s="6">
        <f>MAX(0,'Tela de entrada'!C140-'Tela de entrada'!H140)</f>
        <v>4.2163396741834056</v>
      </c>
      <c r="P122" s="6">
        <f>MAX(0,O122-'Tela de entrada'!K140)</f>
        <v>2.6163396741834055</v>
      </c>
      <c r="Q122" s="6">
        <f>MAX(0,P122-'Tela de entrada'!O140)</f>
        <v>4.4408920985006262E-16</v>
      </c>
    </row>
    <row r="123" spans="4:17" x14ac:dyDescent="0.25">
      <c r="D123" s="71">
        <v>122</v>
      </c>
      <c r="E123" s="56">
        <f>'Tela de entrada'!C141</f>
        <v>31</v>
      </c>
      <c r="F123" s="6">
        <f>'Tela de entrada'!H141+'Tela de entrada'!K141</f>
        <v>17.958477834160995</v>
      </c>
      <c r="G123" s="6">
        <f>F123+'Tela de entrada'!O141</f>
        <v>31</v>
      </c>
      <c r="H123" s="96">
        <f>G123+'Tela de entrada'!S141</f>
        <v>31</v>
      </c>
      <c r="I123" s="96">
        <f>'Tela de entrada'!$G$14</f>
        <v>3</v>
      </c>
      <c r="J123" s="6">
        <f>'Tela de entrada'!$G$15</f>
        <v>15</v>
      </c>
      <c r="K123" s="6">
        <f>'Tela de entrada'!H141+'Tela de entrada'!$K$15</f>
        <v>12.758477834160995</v>
      </c>
      <c r="L123" s="6">
        <f>'Tela de entrada'!H141+'Tela de entrada'!$K$16</f>
        <v>21.758477834160995</v>
      </c>
      <c r="M123" s="6">
        <f>'Tela de entrada'!$K$15</f>
        <v>1</v>
      </c>
      <c r="N123" s="6">
        <f>'Tela de entrada'!$K$16</f>
        <v>10</v>
      </c>
      <c r="O123" s="6">
        <f>MAX(0,'Tela de entrada'!C141-'Tela de entrada'!H141)</f>
        <v>19.241522165839005</v>
      </c>
      <c r="P123" s="6">
        <f>MAX(0,O123-'Tela de entrada'!K141)</f>
        <v>13.041522165839005</v>
      </c>
      <c r="Q123" s="6">
        <f>MAX(0,P123-'Tela de entrada'!O141)</f>
        <v>0</v>
      </c>
    </row>
    <row r="124" spans="4:17" x14ac:dyDescent="0.25">
      <c r="D124" s="71">
        <v>123</v>
      </c>
      <c r="E124" s="56">
        <f>'Tela de entrada'!C142</f>
        <v>22</v>
      </c>
      <c r="F124" s="6">
        <f>'Tela de entrada'!H142+'Tela de entrada'!K142</f>
        <v>13.029119065063828</v>
      </c>
      <c r="G124" s="6">
        <f>F124+'Tela de entrada'!O142</f>
        <v>22</v>
      </c>
      <c r="H124" s="96">
        <f>G124+'Tela de entrada'!S142</f>
        <v>22</v>
      </c>
      <c r="I124" s="96">
        <f>'Tela de entrada'!$G$14</f>
        <v>3</v>
      </c>
      <c r="J124" s="6">
        <f>'Tela de entrada'!$G$15</f>
        <v>15</v>
      </c>
      <c r="K124" s="6">
        <f>'Tela de entrada'!H142+'Tela de entrada'!$K$15</f>
        <v>9.6291190650638274</v>
      </c>
      <c r="L124" s="6">
        <f>'Tela de entrada'!H142+'Tela de entrada'!$K$16</f>
        <v>18.629119065063826</v>
      </c>
      <c r="M124" s="6">
        <f>'Tela de entrada'!$K$15</f>
        <v>1</v>
      </c>
      <c r="N124" s="6">
        <f>'Tela de entrada'!$K$16</f>
        <v>10</v>
      </c>
      <c r="O124" s="6">
        <f>MAX(0,'Tela de entrada'!C142-'Tela de entrada'!H142)</f>
        <v>13.370880934936173</v>
      </c>
      <c r="P124" s="6">
        <f>MAX(0,O124-'Tela de entrada'!K142)</f>
        <v>8.9708809349361722</v>
      </c>
      <c r="Q124" s="6">
        <f>MAX(0,P124-'Tela de entrada'!O142)</f>
        <v>0</v>
      </c>
    </row>
    <row r="125" spans="4:17" x14ac:dyDescent="0.25">
      <c r="D125" s="71">
        <v>124</v>
      </c>
      <c r="E125" s="56">
        <f>'Tela de entrada'!C143</f>
        <v>5</v>
      </c>
      <c r="F125" s="6">
        <f>'Tela de entrada'!H143+'Tela de entrada'!K143</f>
        <v>4.7836603258165944</v>
      </c>
      <c r="G125" s="6">
        <f>F125+'Tela de entrada'!O143</f>
        <v>5</v>
      </c>
      <c r="H125" s="96">
        <f>G125+'Tela de entrada'!S143</f>
        <v>5</v>
      </c>
      <c r="I125" s="96">
        <f>'Tela de entrada'!$G$14</f>
        <v>3</v>
      </c>
      <c r="J125" s="6">
        <f>'Tela de entrada'!$G$15</f>
        <v>15</v>
      </c>
      <c r="K125" s="6">
        <f>'Tela de entrada'!H143+'Tela de entrada'!$K$15</f>
        <v>4.7836603258165944</v>
      </c>
      <c r="L125" s="6">
        <f>'Tela de entrada'!H143+'Tela de entrada'!$K$16</f>
        <v>13.783660325816594</v>
      </c>
      <c r="M125" s="6">
        <f>'Tela de entrada'!$K$15</f>
        <v>1</v>
      </c>
      <c r="N125" s="6">
        <f>'Tela de entrada'!$K$16</f>
        <v>10</v>
      </c>
      <c r="O125" s="6">
        <f>MAX(0,'Tela de entrada'!C143-'Tela de entrada'!H143)</f>
        <v>1.2163396741834052</v>
      </c>
      <c r="P125" s="6">
        <f>MAX(0,O125-'Tela de entrada'!K143)</f>
        <v>0.21633967418340516</v>
      </c>
      <c r="Q125" s="6">
        <f>MAX(0,P125-'Tela de entrada'!O143)</f>
        <v>0</v>
      </c>
    </row>
    <row r="126" spans="4:17" x14ac:dyDescent="0.25">
      <c r="D126" s="71">
        <v>125</v>
      </c>
      <c r="E126" s="56">
        <f>'Tela de entrada'!C144</f>
        <v>33</v>
      </c>
      <c r="F126" s="6">
        <f>'Tela de entrada'!H144+'Tela de entrada'!K144</f>
        <v>19.053890893960364</v>
      </c>
      <c r="G126" s="6">
        <f>F126+'Tela de entrada'!O144</f>
        <v>33</v>
      </c>
      <c r="H126" s="96">
        <f>G126+'Tela de entrada'!S144</f>
        <v>33</v>
      </c>
      <c r="I126" s="96">
        <f>'Tela de entrada'!$G$14</f>
        <v>3</v>
      </c>
      <c r="J126" s="6">
        <f>'Tela de entrada'!$G$15</f>
        <v>15</v>
      </c>
      <c r="K126" s="6">
        <f>'Tela de entrada'!H144+'Tela de entrada'!$K$15</f>
        <v>13.453890893960367</v>
      </c>
      <c r="L126" s="6">
        <f>'Tela de entrada'!H144+'Tela de entrada'!$K$16</f>
        <v>22.453890893960367</v>
      </c>
      <c r="M126" s="6">
        <f>'Tela de entrada'!$K$15</f>
        <v>1</v>
      </c>
      <c r="N126" s="6">
        <f>'Tela de entrada'!$K$16</f>
        <v>10</v>
      </c>
      <c r="O126" s="6">
        <f>MAX(0,'Tela de entrada'!C144-'Tela de entrada'!H144)</f>
        <v>20.546109106039633</v>
      </c>
      <c r="P126" s="6">
        <f>MAX(0,O126-'Tela de entrada'!K144)</f>
        <v>13.946109106039634</v>
      </c>
      <c r="Q126" s="6">
        <f>MAX(0,P126-'Tela de entrada'!O144)</f>
        <v>0</v>
      </c>
    </row>
    <row r="127" spans="4:17" x14ac:dyDescent="0.25">
      <c r="D127" s="71">
        <v>126</v>
      </c>
      <c r="E127" s="56">
        <f>'Tela de entrada'!C145</f>
        <v>23</v>
      </c>
      <c r="F127" s="6">
        <f>'Tela de entrada'!H145+'Tela de entrada'!K145</f>
        <v>13.576825594963511</v>
      </c>
      <c r="G127" s="6">
        <f>F127+'Tela de entrada'!O145</f>
        <v>23</v>
      </c>
      <c r="H127" s="96">
        <f>G127+'Tela de entrada'!S145</f>
        <v>23</v>
      </c>
      <c r="I127" s="96">
        <f>'Tela de entrada'!$G$14</f>
        <v>3</v>
      </c>
      <c r="J127" s="6">
        <f>'Tela de entrada'!$G$15</f>
        <v>15</v>
      </c>
      <c r="K127" s="6">
        <f>'Tela de entrada'!H145+'Tela de entrada'!$K$15</f>
        <v>9.9768255949635112</v>
      </c>
      <c r="L127" s="6">
        <f>'Tela de entrada'!H145+'Tela de entrada'!$K$16</f>
        <v>18.976825594963511</v>
      </c>
      <c r="M127" s="6">
        <f>'Tela de entrada'!$K$15</f>
        <v>1</v>
      </c>
      <c r="N127" s="6">
        <f>'Tela de entrada'!$K$16</f>
        <v>10</v>
      </c>
      <c r="O127" s="6">
        <f>MAX(0,'Tela de entrada'!C145-'Tela de entrada'!H145)</f>
        <v>14.023174405036489</v>
      </c>
      <c r="P127" s="6">
        <f>MAX(0,O127-'Tela de entrada'!K145)</f>
        <v>9.4231744050364892</v>
      </c>
      <c r="Q127" s="6">
        <f>MAX(0,P127-'Tela de entrada'!O145)</f>
        <v>0</v>
      </c>
    </row>
    <row r="128" spans="4:17" x14ac:dyDescent="0.25">
      <c r="D128" s="71">
        <v>127</v>
      </c>
      <c r="E128" s="56">
        <f>'Tela de entrada'!C146</f>
        <v>26</v>
      </c>
      <c r="F128" s="6">
        <f>'Tela de entrada'!H146+'Tela de entrada'!K146</f>
        <v>15.219945184662567</v>
      </c>
      <c r="G128" s="6">
        <f>F128+'Tela de entrada'!O146</f>
        <v>26</v>
      </c>
      <c r="H128" s="96">
        <f>G128+'Tela de entrada'!S146</f>
        <v>26</v>
      </c>
      <c r="I128" s="96">
        <f>'Tela de entrada'!$G$14</f>
        <v>3</v>
      </c>
      <c r="J128" s="6">
        <f>'Tela de entrada'!$G$15</f>
        <v>15</v>
      </c>
      <c r="K128" s="6">
        <f>'Tela de entrada'!H146+'Tela de entrada'!$K$15</f>
        <v>11.019945184662568</v>
      </c>
      <c r="L128" s="6">
        <f>'Tela de entrada'!H146+'Tela de entrada'!$K$16</f>
        <v>20.019945184662568</v>
      </c>
      <c r="M128" s="6">
        <f>'Tela de entrada'!$K$15</f>
        <v>1</v>
      </c>
      <c r="N128" s="6">
        <f>'Tela de entrada'!$K$16</f>
        <v>10</v>
      </c>
      <c r="O128" s="6">
        <f>MAX(0,'Tela de entrada'!C146-'Tela de entrada'!H146)</f>
        <v>15.980054815337432</v>
      </c>
      <c r="P128" s="6">
        <f>MAX(0,O128-'Tela de entrada'!K146)</f>
        <v>10.780054815337433</v>
      </c>
      <c r="Q128" s="6">
        <f>MAX(0,P128-'Tela de entrada'!O146)</f>
        <v>0</v>
      </c>
    </row>
    <row r="129" spans="4:17" x14ac:dyDescent="0.25">
      <c r="D129" s="71">
        <v>128</v>
      </c>
      <c r="E129" s="56">
        <f>'Tela de entrada'!C147</f>
        <v>30</v>
      </c>
      <c r="F129" s="6">
        <f>'Tela de entrada'!H147+'Tela de entrada'!K147</f>
        <v>17.41077130426131</v>
      </c>
      <c r="G129" s="6">
        <f>F129+'Tela de entrada'!O147</f>
        <v>30</v>
      </c>
      <c r="H129" s="96">
        <f>G129+'Tela de entrada'!S147</f>
        <v>30</v>
      </c>
      <c r="I129" s="96">
        <f>'Tela de entrada'!$G$14</f>
        <v>3</v>
      </c>
      <c r="J129" s="6">
        <f>'Tela de entrada'!$G$15</f>
        <v>15</v>
      </c>
      <c r="K129" s="6">
        <f>'Tela de entrada'!H147+'Tela de entrada'!$K$15</f>
        <v>12.41077130426131</v>
      </c>
      <c r="L129" s="6">
        <f>'Tela de entrada'!H147+'Tela de entrada'!$K$16</f>
        <v>21.41077130426131</v>
      </c>
      <c r="M129" s="6">
        <f>'Tela de entrada'!$K$15</f>
        <v>1</v>
      </c>
      <c r="N129" s="6">
        <f>'Tela de entrada'!$K$16</f>
        <v>10</v>
      </c>
      <c r="O129" s="6">
        <f>MAX(0,'Tela de entrada'!C147-'Tela de entrada'!H147)</f>
        <v>18.58922869573869</v>
      </c>
      <c r="P129" s="6">
        <f>MAX(0,O129-'Tela de entrada'!K147)</f>
        <v>12.58922869573869</v>
      </c>
      <c r="Q129" s="6">
        <f>MAX(0,P129-'Tela de entrada'!O147)</f>
        <v>0</v>
      </c>
    </row>
    <row r="130" spans="4:17" x14ac:dyDescent="0.25">
      <c r="D130" s="71">
        <v>129</v>
      </c>
      <c r="E130" s="56">
        <f>'Tela de entrada'!C148</f>
        <v>15</v>
      </c>
      <c r="F130" s="6">
        <f>'Tela de entrada'!H148+'Tela de entrada'!K148</f>
        <v>9.1951733557660269</v>
      </c>
      <c r="G130" s="6">
        <f>F130+'Tela de entrada'!O148</f>
        <v>15</v>
      </c>
      <c r="H130" s="96">
        <f>G130+'Tela de entrada'!S148</f>
        <v>15</v>
      </c>
      <c r="I130" s="96">
        <f>'Tela de entrada'!$G$14</f>
        <v>3</v>
      </c>
      <c r="J130" s="6">
        <f>'Tela de entrada'!$G$15</f>
        <v>15</v>
      </c>
      <c r="K130" s="6">
        <f>'Tela de entrada'!H148+'Tela de entrada'!$K$15</f>
        <v>7.1951733557660269</v>
      </c>
      <c r="L130" s="6">
        <f>'Tela de entrada'!H148+'Tela de entrada'!$K$16</f>
        <v>16.195173355766027</v>
      </c>
      <c r="M130" s="6">
        <f>'Tela de entrada'!$K$15</f>
        <v>1</v>
      </c>
      <c r="N130" s="6">
        <f>'Tela de entrada'!$K$16</f>
        <v>10</v>
      </c>
      <c r="O130" s="6">
        <f>MAX(0,'Tela de entrada'!C148-'Tela de entrada'!H148)</f>
        <v>8.8048266442339731</v>
      </c>
      <c r="P130" s="6">
        <f>MAX(0,O130-'Tela de entrada'!K148)</f>
        <v>5.8048266442339731</v>
      </c>
      <c r="Q130" s="6">
        <f>MAX(0,P130-'Tela de entrada'!O148)</f>
        <v>0</v>
      </c>
    </row>
    <row r="131" spans="4:17" x14ac:dyDescent="0.25">
      <c r="D131" s="71">
        <v>130</v>
      </c>
      <c r="E131" s="56">
        <f>'Tela de entrada'!C149</f>
        <v>41</v>
      </c>
      <c r="F131" s="6">
        <f>'Tela de entrada'!H149+'Tela de entrada'!K149</f>
        <v>23.200000000000003</v>
      </c>
      <c r="G131" s="6">
        <f>F131+'Tela de entrada'!O149</f>
        <v>38.200000000000003</v>
      </c>
      <c r="H131" s="96">
        <f>G131+'Tela de entrada'!S149</f>
        <v>41</v>
      </c>
      <c r="I131" s="96">
        <f>'Tela de entrada'!$G$14</f>
        <v>3</v>
      </c>
      <c r="J131" s="6">
        <f>'Tela de entrada'!$G$15</f>
        <v>15</v>
      </c>
      <c r="K131" s="6">
        <f>'Tela de entrada'!H149+'Tela de entrada'!$K$15</f>
        <v>16</v>
      </c>
      <c r="L131" s="6">
        <f>'Tela de entrada'!H149+'Tela de entrada'!$K$16</f>
        <v>25</v>
      </c>
      <c r="M131" s="6">
        <f>'Tela de entrada'!$K$15</f>
        <v>1</v>
      </c>
      <c r="N131" s="6">
        <f>'Tela de entrada'!$K$16</f>
        <v>10</v>
      </c>
      <c r="O131" s="6">
        <f>MAX(0,'Tela de entrada'!C149-'Tela de entrada'!H149)</f>
        <v>26</v>
      </c>
      <c r="P131" s="6">
        <f>MAX(0,O131-'Tela de entrada'!K149)</f>
        <v>17.799999999999997</v>
      </c>
      <c r="Q131" s="6">
        <f>MAX(0,P131-'Tela de entrada'!O149)</f>
        <v>2.7999999999999972</v>
      </c>
    </row>
    <row r="132" spans="4:17" x14ac:dyDescent="0.25">
      <c r="D132" s="71">
        <v>131</v>
      </c>
      <c r="E132" s="56">
        <f>'Tela de entrada'!C150</f>
        <v>36</v>
      </c>
      <c r="F132" s="6">
        <f>'Tela de entrada'!H150+'Tela de entrada'!K150</f>
        <v>20.697010483659422</v>
      </c>
      <c r="G132" s="6">
        <f>F132+'Tela de entrada'!O150</f>
        <v>35.697010483659426</v>
      </c>
      <c r="H132" s="96">
        <f>G132+'Tela de entrada'!S150</f>
        <v>36</v>
      </c>
      <c r="I132" s="96">
        <f>'Tela de entrada'!$G$14</f>
        <v>3</v>
      </c>
      <c r="J132" s="6">
        <f>'Tela de entrada'!$G$15</f>
        <v>15</v>
      </c>
      <c r="K132" s="6">
        <f>'Tela de entrada'!H150+'Tela de entrada'!$K$15</f>
        <v>14.497010483659423</v>
      </c>
      <c r="L132" s="6">
        <f>'Tela de entrada'!H150+'Tela de entrada'!$K$16</f>
        <v>23.497010483659423</v>
      </c>
      <c r="M132" s="6">
        <f>'Tela de entrada'!$K$15</f>
        <v>1</v>
      </c>
      <c r="N132" s="6">
        <f>'Tela de entrada'!$K$16</f>
        <v>10</v>
      </c>
      <c r="O132" s="6">
        <f>MAX(0,'Tela de entrada'!C150-'Tela de entrada'!H150)</f>
        <v>22.502989516340577</v>
      </c>
      <c r="P132" s="6">
        <f>MAX(0,O132-'Tela de entrada'!K150)</f>
        <v>15.302989516340578</v>
      </c>
      <c r="Q132" s="6">
        <f>MAX(0,P132-'Tela de entrada'!O150)</f>
        <v>0.30298951634057758</v>
      </c>
    </row>
    <row r="133" spans="4:17" x14ac:dyDescent="0.25">
      <c r="D133" s="71">
        <v>132</v>
      </c>
      <c r="E133" s="56">
        <f>'Tela de entrada'!C151</f>
        <v>15</v>
      </c>
      <c r="F133" s="6">
        <f>'Tela de entrada'!H151+'Tela de entrada'!K151</f>
        <v>9.1951733557660269</v>
      </c>
      <c r="G133" s="6">
        <f>F133+'Tela de entrada'!O151</f>
        <v>15</v>
      </c>
      <c r="H133" s="96">
        <f>G133+'Tela de entrada'!S151</f>
        <v>15</v>
      </c>
      <c r="I133" s="96">
        <f>'Tela de entrada'!$G$14</f>
        <v>3</v>
      </c>
      <c r="J133" s="6">
        <f>'Tela de entrada'!$G$15</f>
        <v>15</v>
      </c>
      <c r="K133" s="6">
        <f>'Tela de entrada'!H151+'Tela de entrada'!$K$15</f>
        <v>7.1951733557660269</v>
      </c>
      <c r="L133" s="6">
        <f>'Tela de entrada'!H151+'Tela de entrada'!$K$16</f>
        <v>16.195173355766027</v>
      </c>
      <c r="M133" s="6">
        <f>'Tela de entrada'!$K$15</f>
        <v>1</v>
      </c>
      <c r="N133" s="6">
        <f>'Tela de entrada'!$K$16</f>
        <v>10</v>
      </c>
      <c r="O133" s="6">
        <f>MAX(0,'Tela de entrada'!C151-'Tela de entrada'!H151)</f>
        <v>8.8048266442339731</v>
      </c>
      <c r="P133" s="6">
        <f>MAX(0,O133-'Tela de entrada'!K151)</f>
        <v>5.8048266442339731</v>
      </c>
      <c r="Q133" s="6">
        <f>MAX(0,P133-'Tela de entrada'!O151)</f>
        <v>0</v>
      </c>
    </row>
    <row r="134" spans="4:17" x14ac:dyDescent="0.25">
      <c r="D134" s="71">
        <v>133</v>
      </c>
      <c r="E134" s="56">
        <f>'Tela de entrada'!C152</f>
        <v>49</v>
      </c>
      <c r="F134" s="6">
        <f>'Tela de entrada'!H152+'Tela de entrada'!K152</f>
        <v>24.799999999999997</v>
      </c>
      <c r="G134" s="6">
        <f>F134+'Tela de entrada'!O152</f>
        <v>39.799999999999997</v>
      </c>
      <c r="H134" s="96">
        <f>G134+'Tela de entrada'!S152</f>
        <v>49</v>
      </c>
      <c r="I134" s="96">
        <f>'Tela de entrada'!$G$14</f>
        <v>3</v>
      </c>
      <c r="J134" s="6">
        <f>'Tela de entrada'!$G$15</f>
        <v>15</v>
      </c>
      <c r="K134" s="6">
        <f>'Tela de entrada'!H152+'Tela de entrada'!$K$15</f>
        <v>16</v>
      </c>
      <c r="L134" s="6">
        <f>'Tela de entrada'!H152+'Tela de entrada'!$K$16</f>
        <v>25</v>
      </c>
      <c r="M134" s="6">
        <f>'Tela de entrada'!$K$15</f>
        <v>1</v>
      </c>
      <c r="N134" s="6">
        <f>'Tela de entrada'!$K$16</f>
        <v>10</v>
      </c>
      <c r="O134" s="6">
        <f>MAX(0,'Tela de entrada'!C152-'Tela de entrada'!H152)</f>
        <v>34</v>
      </c>
      <c r="P134" s="6">
        <f>MAX(0,O134-'Tela de entrada'!K152)</f>
        <v>24.200000000000003</v>
      </c>
      <c r="Q134" s="6">
        <f>MAX(0,P134-'Tela de entrada'!O152)</f>
        <v>9.2000000000000028</v>
      </c>
    </row>
    <row r="135" spans="4:17" x14ac:dyDescent="0.25">
      <c r="D135" s="71">
        <v>134</v>
      </c>
      <c r="E135" s="56">
        <f>'Tela de entrada'!C153</f>
        <v>11</v>
      </c>
      <c r="F135" s="6">
        <f>'Tela de entrada'!H153+'Tela de entrada'!K153</f>
        <v>7.0043472361672849</v>
      </c>
      <c r="G135" s="6">
        <f>F135+'Tela de entrada'!O153</f>
        <v>11</v>
      </c>
      <c r="H135" s="96">
        <f>G135+'Tela de entrada'!S153</f>
        <v>11</v>
      </c>
      <c r="I135" s="96">
        <f>'Tela de entrada'!$G$14</f>
        <v>3</v>
      </c>
      <c r="J135" s="6">
        <f>'Tela de entrada'!$G$15</f>
        <v>15</v>
      </c>
      <c r="K135" s="6">
        <f>'Tela de entrada'!H153+'Tela de entrada'!$K$15</f>
        <v>5.8043472361672848</v>
      </c>
      <c r="L135" s="6">
        <f>'Tela de entrada'!H153+'Tela de entrada'!$K$16</f>
        <v>14.804347236167285</v>
      </c>
      <c r="M135" s="6">
        <f>'Tela de entrada'!$K$15</f>
        <v>1</v>
      </c>
      <c r="N135" s="6">
        <f>'Tela de entrada'!$K$16</f>
        <v>10</v>
      </c>
      <c r="O135" s="6">
        <f>MAX(0,'Tela de entrada'!C153-'Tela de entrada'!H153)</f>
        <v>6.1956527638327152</v>
      </c>
      <c r="P135" s="6">
        <f>MAX(0,O135-'Tela de entrada'!K153)</f>
        <v>3.9956527638327151</v>
      </c>
      <c r="Q135" s="6">
        <f>MAX(0,P135-'Tela de entrada'!O153)</f>
        <v>0</v>
      </c>
    </row>
    <row r="136" spans="4:17" x14ac:dyDescent="0.25">
      <c r="D136" s="71">
        <v>135</v>
      </c>
      <c r="E136" s="56">
        <f>'Tela de entrada'!C154</f>
        <v>29</v>
      </c>
      <c r="F136" s="6">
        <f>'Tela de entrada'!H154+'Tela de entrada'!K154</f>
        <v>16.863064774361622</v>
      </c>
      <c r="G136" s="6">
        <f>F136+'Tela de entrada'!O154</f>
        <v>29</v>
      </c>
      <c r="H136" s="96">
        <f>G136+'Tela de entrada'!S154</f>
        <v>29</v>
      </c>
      <c r="I136" s="96">
        <f>'Tela de entrada'!$G$14</f>
        <v>3</v>
      </c>
      <c r="J136" s="6">
        <f>'Tela de entrada'!$G$15</f>
        <v>15</v>
      </c>
      <c r="K136" s="6">
        <f>'Tela de entrada'!H154+'Tela de entrada'!$K$15</f>
        <v>12.063064774361623</v>
      </c>
      <c r="L136" s="6">
        <f>'Tela de entrada'!H154+'Tela de entrada'!$K$16</f>
        <v>21.063064774361621</v>
      </c>
      <c r="M136" s="6">
        <f>'Tela de entrada'!$K$15</f>
        <v>1</v>
      </c>
      <c r="N136" s="6">
        <f>'Tela de entrada'!$K$16</f>
        <v>10</v>
      </c>
      <c r="O136" s="6">
        <f>MAX(0,'Tela de entrada'!C154-'Tela de entrada'!H154)</f>
        <v>17.936935225638379</v>
      </c>
      <c r="P136" s="6">
        <f>MAX(0,O136-'Tela de entrada'!K154)</f>
        <v>12.136935225638378</v>
      </c>
      <c r="Q136" s="6">
        <f>MAX(0,P136-'Tela de entrada'!O154)</f>
        <v>0</v>
      </c>
    </row>
    <row r="137" spans="4:17" x14ac:dyDescent="0.25">
      <c r="D137" s="71">
        <v>136</v>
      </c>
      <c r="E137" s="56">
        <f>'Tela de entrada'!C155</f>
        <v>32</v>
      </c>
      <c r="F137" s="6">
        <f>'Tela de entrada'!H155+'Tela de entrada'!K155</f>
        <v>18.50618436406068</v>
      </c>
      <c r="G137" s="6">
        <f>F137+'Tela de entrada'!O155</f>
        <v>32</v>
      </c>
      <c r="H137" s="96">
        <f>G137+'Tela de entrada'!S155</f>
        <v>32</v>
      </c>
      <c r="I137" s="96">
        <f>'Tela de entrada'!$G$14</f>
        <v>3</v>
      </c>
      <c r="J137" s="6">
        <f>'Tela de entrada'!$G$15</f>
        <v>15</v>
      </c>
      <c r="K137" s="6">
        <f>'Tela de entrada'!H155+'Tela de entrada'!$K$15</f>
        <v>13.106184364060681</v>
      </c>
      <c r="L137" s="6">
        <f>'Tela de entrada'!H155+'Tela de entrada'!$K$16</f>
        <v>22.106184364060681</v>
      </c>
      <c r="M137" s="6">
        <f>'Tela de entrada'!$K$15</f>
        <v>1</v>
      </c>
      <c r="N137" s="6">
        <f>'Tela de entrada'!$K$16</f>
        <v>10</v>
      </c>
      <c r="O137" s="6">
        <f>MAX(0,'Tela de entrada'!C155-'Tela de entrada'!H155)</f>
        <v>19.893815635939319</v>
      </c>
      <c r="P137" s="6">
        <f>MAX(0,O137-'Tela de entrada'!K155)</f>
        <v>13.493815635939319</v>
      </c>
      <c r="Q137" s="6">
        <f>MAX(0,P137-'Tela de entrada'!O155)</f>
        <v>0</v>
      </c>
    </row>
    <row r="138" spans="4:17" x14ac:dyDescent="0.25">
      <c r="D138" s="71">
        <v>137</v>
      </c>
      <c r="E138" s="56">
        <f>'Tela de entrada'!C156</f>
        <v>30</v>
      </c>
      <c r="F138" s="6">
        <f>'Tela de entrada'!H156+'Tela de entrada'!K156</f>
        <v>17.41077130426131</v>
      </c>
      <c r="G138" s="6">
        <f>F138+'Tela de entrada'!O156</f>
        <v>30</v>
      </c>
      <c r="H138" s="96">
        <f>G138+'Tela de entrada'!S156</f>
        <v>30</v>
      </c>
      <c r="I138" s="96">
        <f>'Tela de entrada'!$G$14</f>
        <v>3</v>
      </c>
      <c r="J138" s="6">
        <f>'Tela de entrada'!$G$15</f>
        <v>15</v>
      </c>
      <c r="K138" s="6">
        <f>'Tela de entrada'!H156+'Tela de entrada'!$K$15</f>
        <v>12.41077130426131</v>
      </c>
      <c r="L138" s="6">
        <f>'Tela de entrada'!H156+'Tela de entrada'!$K$16</f>
        <v>21.41077130426131</v>
      </c>
      <c r="M138" s="6">
        <f>'Tela de entrada'!$K$15</f>
        <v>1</v>
      </c>
      <c r="N138" s="6">
        <f>'Tela de entrada'!$K$16</f>
        <v>10</v>
      </c>
      <c r="O138" s="6">
        <f>MAX(0,'Tela de entrada'!C156-'Tela de entrada'!H156)</f>
        <v>18.58922869573869</v>
      </c>
      <c r="P138" s="6">
        <f>MAX(0,O138-'Tela de entrada'!K156)</f>
        <v>12.58922869573869</v>
      </c>
      <c r="Q138" s="6">
        <f>MAX(0,P138-'Tela de entrada'!O156)</f>
        <v>0</v>
      </c>
    </row>
    <row r="139" spans="4:17" x14ac:dyDescent="0.25">
      <c r="D139" s="71">
        <v>138</v>
      </c>
      <c r="E139" s="56">
        <f>'Tela de entrada'!C157</f>
        <v>29</v>
      </c>
      <c r="F139" s="6">
        <f>'Tela de entrada'!H157+'Tela de entrada'!K157</f>
        <v>16.863064774361622</v>
      </c>
      <c r="G139" s="6">
        <f>F139+'Tela de entrada'!O157</f>
        <v>29</v>
      </c>
      <c r="H139" s="96">
        <f>G139+'Tela de entrada'!S157</f>
        <v>29</v>
      </c>
      <c r="I139" s="96">
        <f>'Tela de entrada'!$G$14</f>
        <v>3</v>
      </c>
      <c r="J139" s="6">
        <f>'Tela de entrada'!$G$15</f>
        <v>15</v>
      </c>
      <c r="K139" s="6">
        <f>'Tela de entrada'!H157+'Tela de entrada'!$K$15</f>
        <v>12.063064774361623</v>
      </c>
      <c r="L139" s="6">
        <f>'Tela de entrada'!H157+'Tela de entrada'!$K$16</f>
        <v>21.063064774361621</v>
      </c>
      <c r="M139" s="6">
        <f>'Tela de entrada'!$K$15</f>
        <v>1</v>
      </c>
      <c r="N139" s="6">
        <f>'Tela de entrada'!$K$16</f>
        <v>10</v>
      </c>
      <c r="O139" s="6">
        <f>MAX(0,'Tela de entrada'!C157-'Tela de entrada'!H157)</f>
        <v>17.936935225638379</v>
      </c>
      <c r="P139" s="6">
        <f>MAX(0,O139-'Tela de entrada'!K157)</f>
        <v>12.136935225638378</v>
      </c>
      <c r="Q139" s="6">
        <f>MAX(0,P139-'Tela de entrada'!O157)</f>
        <v>0</v>
      </c>
    </row>
    <row r="140" spans="4:17" x14ac:dyDescent="0.25">
      <c r="D140" s="71">
        <v>139</v>
      </c>
      <c r="E140" s="56">
        <f>'Tela de entrada'!C158</f>
        <v>25</v>
      </c>
      <c r="F140" s="6">
        <f>'Tela de entrada'!H158+'Tela de entrada'!K158</f>
        <v>14.672238654762884</v>
      </c>
      <c r="G140" s="6">
        <f>F140+'Tela de entrada'!O158</f>
        <v>25</v>
      </c>
      <c r="H140" s="96">
        <f>G140+'Tela de entrada'!S158</f>
        <v>25</v>
      </c>
      <c r="I140" s="96">
        <f>'Tela de entrada'!$G$14</f>
        <v>3</v>
      </c>
      <c r="J140" s="6">
        <f>'Tela de entrada'!$G$15</f>
        <v>15</v>
      </c>
      <c r="K140" s="6">
        <f>'Tela de entrada'!H158+'Tela de entrada'!$K$15</f>
        <v>10.672238654762884</v>
      </c>
      <c r="L140" s="6">
        <f>'Tela de entrada'!H158+'Tela de entrada'!$K$16</f>
        <v>19.672238654762886</v>
      </c>
      <c r="M140" s="6">
        <f>'Tela de entrada'!$K$15</f>
        <v>1</v>
      </c>
      <c r="N140" s="6">
        <f>'Tela de entrada'!$K$16</f>
        <v>10</v>
      </c>
      <c r="O140" s="6">
        <f>MAX(0,'Tela de entrada'!C158-'Tela de entrada'!H158)</f>
        <v>15.327761345237116</v>
      </c>
      <c r="P140" s="6">
        <f>MAX(0,O140-'Tela de entrada'!K158)</f>
        <v>10.327761345237116</v>
      </c>
      <c r="Q140" s="6">
        <f>MAX(0,P140-'Tela de entrada'!O158)</f>
        <v>0</v>
      </c>
    </row>
    <row r="141" spans="4:17" x14ac:dyDescent="0.25">
      <c r="D141" s="71">
        <v>140</v>
      </c>
      <c r="E141" s="56">
        <f>'Tela de entrada'!C159</f>
        <v>5</v>
      </c>
      <c r="F141" s="6">
        <f>'Tela de entrada'!H159+'Tela de entrada'!K159</f>
        <v>4.7836603258165944</v>
      </c>
      <c r="G141" s="6">
        <f>F141+'Tela de entrada'!O159</f>
        <v>5</v>
      </c>
      <c r="H141" s="96">
        <f>G141+'Tela de entrada'!S159</f>
        <v>5</v>
      </c>
      <c r="I141" s="96">
        <f>'Tela de entrada'!$G$14</f>
        <v>3</v>
      </c>
      <c r="J141" s="6">
        <f>'Tela de entrada'!$G$15</f>
        <v>15</v>
      </c>
      <c r="K141" s="6">
        <f>'Tela de entrada'!H159+'Tela de entrada'!$K$15</f>
        <v>4.7836603258165944</v>
      </c>
      <c r="L141" s="6">
        <f>'Tela de entrada'!H159+'Tela de entrada'!$K$16</f>
        <v>13.783660325816594</v>
      </c>
      <c r="M141" s="6">
        <f>'Tela de entrada'!$K$15</f>
        <v>1</v>
      </c>
      <c r="N141" s="6">
        <f>'Tela de entrada'!$K$16</f>
        <v>10</v>
      </c>
      <c r="O141" s="6">
        <f>MAX(0,'Tela de entrada'!C159-'Tela de entrada'!H159)</f>
        <v>1.2163396741834052</v>
      </c>
      <c r="P141" s="6">
        <f>MAX(0,O141-'Tela de entrada'!K159)</f>
        <v>0.21633967418340516</v>
      </c>
      <c r="Q141" s="6">
        <f>MAX(0,P141-'Tela de entrada'!O159)</f>
        <v>0</v>
      </c>
    </row>
    <row r="142" spans="4:17" x14ac:dyDescent="0.25">
      <c r="D142" s="71">
        <v>141</v>
      </c>
      <c r="E142" s="56">
        <f>'Tela de entrada'!C160</f>
        <v>26</v>
      </c>
      <c r="F142" s="6">
        <f>'Tela de entrada'!H160+'Tela de entrada'!K160</f>
        <v>15.219945184662567</v>
      </c>
      <c r="G142" s="6">
        <f>F142+'Tela de entrada'!O160</f>
        <v>26</v>
      </c>
      <c r="H142" s="96">
        <f>G142+'Tela de entrada'!S160</f>
        <v>26</v>
      </c>
      <c r="I142" s="96">
        <f>'Tela de entrada'!$G$14</f>
        <v>3</v>
      </c>
      <c r="J142" s="6">
        <f>'Tela de entrada'!$G$15</f>
        <v>15</v>
      </c>
      <c r="K142" s="6">
        <f>'Tela de entrada'!H160+'Tela de entrada'!$K$15</f>
        <v>11.019945184662568</v>
      </c>
      <c r="L142" s="6">
        <f>'Tela de entrada'!H160+'Tela de entrada'!$K$16</f>
        <v>20.019945184662568</v>
      </c>
      <c r="M142" s="6">
        <f>'Tela de entrada'!$K$15</f>
        <v>1</v>
      </c>
      <c r="N142" s="6">
        <f>'Tela de entrada'!$K$16</f>
        <v>10</v>
      </c>
      <c r="O142" s="6">
        <f>MAX(0,'Tela de entrada'!C160-'Tela de entrada'!H160)</f>
        <v>15.980054815337432</v>
      </c>
      <c r="P142" s="6">
        <f>MAX(0,O142-'Tela de entrada'!K160)</f>
        <v>10.780054815337433</v>
      </c>
      <c r="Q142" s="6">
        <f>MAX(0,P142-'Tela de entrada'!O160)</f>
        <v>0</v>
      </c>
    </row>
    <row r="143" spans="4:17" x14ac:dyDescent="0.25">
      <c r="D143" s="71">
        <v>142</v>
      </c>
      <c r="E143" s="56">
        <f>'Tela de entrada'!C161</f>
        <v>35</v>
      </c>
      <c r="F143" s="6">
        <f>'Tela de entrada'!H161+'Tela de entrada'!K161</f>
        <v>20.149303953759738</v>
      </c>
      <c r="G143" s="6">
        <f>F143+'Tela de entrada'!O161</f>
        <v>35</v>
      </c>
      <c r="H143" s="96">
        <f>G143+'Tela de entrada'!S161</f>
        <v>35</v>
      </c>
      <c r="I143" s="96">
        <f>'Tela de entrada'!$G$14</f>
        <v>3</v>
      </c>
      <c r="J143" s="6">
        <f>'Tela de entrada'!$G$15</f>
        <v>15</v>
      </c>
      <c r="K143" s="6">
        <f>'Tela de entrada'!H161+'Tela de entrada'!$K$15</f>
        <v>14.149303953759738</v>
      </c>
      <c r="L143" s="6">
        <f>'Tela de entrada'!H161+'Tela de entrada'!$K$16</f>
        <v>23.149303953759738</v>
      </c>
      <c r="M143" s="6">
        <f>'Tela de entrada'!$K$15</f>
        <v>1</v>
      </c>
      <c r="N143" s="6">
        <f>'Tela de entrada'!$K$16</f>
        <v>10</v>
      </c>
      <c r="O143" s="6">
        <f>MAX(0,'Tela de entrada'!C161-'Tela de entrada'!H161)</f>
        <v>21.850696046240262</v>
      </c>
      <c r="P143" s="6">
        <f>MAX(0,O143-'Tela de entrada'!K161)</f>
        <v>14.850696046240262</v>
      </c>
      <c r="Q143" s="6">
        <f>MAX(0,P143-'Tela de entrada'!O161)</f>
        <v>0</v>
      </c>
    </row>
    <row r="144" spans="4:17" x14ac:dyDescent="0.25">
      <c r="D144" s="71">
        <v>143</v>
      </c>
      <c r="E144" s="56">
        <f>'Tela de entrada'!C162</f>
        <v>33</v>
      </c>
      <c r="F144" s="6">
        <f>'Tela de entrada'!H162+'Tela de entrada'!K162</f>
        <v>19.053890893960364</v>
      </c>
      <c r="G144" s="6">
        <f>F144+'Tela de entrada'!O162</f>
        <v>33</v>
      </c>
      <c r="H144" s="96">
        <f>G144+'Tela de entrada'!S162</f>
        <v>33</v>
      </c>
      <c r="I144" s="96">
        <f>'Tela de entrada'!$G$14</f>
        <v>3</v>
      </c>
      <c r="J144" s="6">
        <f>'Tela de entrada'!$G$15</f>
        <v>15</v>
      </c>
      <c r="K144" s="6">
        <f>'Tela de entrada'!H162+'Tela de entrada'!$K$15</f>
        <v>13.453890893960367</v>
      </c>
      <c r="L144" s="6">
        <f>'Tela de entrada'!H162+'Tela de entrada'!$K$16</f>
        <v>22.453890893960367</v>
      </c>
      <c r="M144" s="6">
        <f>'Tela de entrada'!$K$15</f>
        <v>1</v>
      </c>
      <c r="N144" s="6">
        <f>'Tela de entrada'!$K$16</f>
        <v>10</v>
      </c>
      <c r="O144" s="6">
        <f>MAX(0,'Tela de entrada'!C162-'Tela de entrada'!H162)</f>
        <v>20.546109106039633</v>
      </c>
      <c r="P144" s="6">
        <f>MAX(0,O144-'Tela de entrada'!K162)</f>
        <v>13.946109106039634</v>
      </c>
      <c r="Q144" s="6">
        <f>MAX(0,P144-'Tela de entrada'!O162)</f>
        <v>0</v>
      </c>
    </row>
    <row r="145" spans="4:17" x14ac:dyDescent="0.25">
      <c r="D145" s="71">
        <v>144</v>
      </c>
      <c r="E145" s="56">
        <f>'Tela de entrada'!C163</f>
        <v>5</v>
      </c>
      <c r="F145" s="6">
        <f>'Tela de entrada'!H163+'Tela de entrada'!K163</f>
        <v>4.7836603258165944</v>
      </c>
      <c r="G145" s="6">
        <f>F145+'Tela de entrada'!O163</f>
        <v>5</v>
      </c>
      <c r="H145" s="96">
        <f>G145+'Tela de entrada'!S163</f>
        <v>5</v>
      </c>
      <c r="I145" s="96">
        <f>'Tela de entrada'!$G$14</f>
        <v>3</v>
      </c>
      <c r="J145" s="6">
        <f>'Tela de entrada'!$G$15</f>
        <v>15</v>
      </c>
      <c r="K145" s="6">
        <f>'Tela de entrada'!H163+'Tela de entrada'!$K$15</f>
        <v>4.7836603258165944</v>
      </c>
      <c r="L145" s="6">
        <f>'Tela de entrada'!H163+'Tela de entrada'!$K$16</f>
        <v>13.783660325816594</v>
      </c>
      <c r="M145" s="6">
        <f>'Tela de entrada'!$K$15</f>
        <v>1</v>
      </c>
      <c r="N145" s="6">
        <f>'Tela de entrada'!$K$16</f>
        <v>10</v>
      </c>
      <c r="O145" s="6">
        <f>MAX(0,'Tela de entrada'!C163-'Tela de entrada'!H163)</f>
        <v>1.2163396741834052</v>
      </c>
      <c r="P145" s="6">
        <f>MAX(0,O145-'Tela de entrada'!K163)</f>
        <v>0.21633967418340516</v>
      </c>
      <c r="Q145" s="6">
        <f>MAX(0,P145-'Tela de entrada'!O163)</f>
        <v>0</v>
      </c>
    </row>
    <row r="146" spans="4:17" x14ac:dyDescent="0.25">
      <c r="D146" s="71">
        <v>145</v>
      </c>
      <c r="E146" s="56">
        <f>'Tela de entrada'!C164</f>
        <v>29</v>
      </c>
      <c r="F146" s="6">
        <f>'Tela de entrada'!H164+'Tela de entrada'!K164</f>
        <v>16.863064774361622</v>
      </c>
      <c r="G146" s="6">
        <f>F146+'Tela de entrada'!O164</f>
        <v>29</v>
      </c>
      <c r="H146" s="96">
        <f>G146+'Tela de entrada'!S164</f>
        <v>29</v>
      </c>
      <c r="I146" s="96">
        <f>'Tela de entrada'!$G$14</f>
        <v>3</v>
      </c>
      <c r="J146" s="6">
        <f>'Tela de entrada'!$G$15</f>
        <v>15</v>
      </c>
      <c r="K146" s="6">
        <f>'Tela de entrada'!H164+'Tela de entrada'!$K$15</f>
        <v>12.063064774361623</v>
      </c>
      <c r="L146" s="6">
        <f>'Tela de entrada'!H164+'Tela de entrada'!$K$16</f>
        <v>21.063064774361621</v>
      </c>
      <c r="M146" s="6">
        <f>'Tela de entrada'!$K$15</f>
        <v>1</v>
      </c>
      <c r="N146" s="6">
        <f>'Tela de entrada'!$K$16</f>
        <v>10</v>
      </c>
      <c r="O146" s="6">
        <f>MAX(0,'Tela de entrada'!C164-'Tela de entrada'!H164)</f>
        <v>17.936935225638379</v>
      </c>
      <c r="P146" s="6">
        <f>MAX(0,O146-'Tela de entrada'!K164)</f>
        <v>12.136935225638378</v>
      </c>
      <c r="Q146" s="6">
        <f>MAX(0,P146-'Tela de entrada'!O164)</f>
        <v>0</v>
      </c>
    </row>
    <row r="147" spans="4:17" x14ac:dyDescent="0.25">
      <c r="D147" s="71">
        <v>146</v>
      </c>
      <c r="E147" s="56">
        <f>'Tela de entrada'!C165</f>
        <v>50</v>
      </c>
      <c r="F147" s="6">
        <f>'Tela de entrada'!H165+'Tela de entrada'!K165</f>
        <v>25</v>
      </c>
      <c r="G147" s="6">
        <f>F147+'Tela de entrada'!O165</f>
        <v>40</v>
      </c>
      <c r="H147" s="96">
        <f>G147+'Tela de entrada'!S165</f>
        <v>50</v>
      </c>
      <c r="I147" s="96">
        <f>'Tela de entrada'!$G$14</f>
        <v>3</v>
      </c>
      <c r="J147" s="6">
        <f>'Tela de entrada'!$G$15</f>
        <v>15</v>
      </c>
      <c r="K147" s="6">
        <f>'Tela de entrada'!H165+'Tela de entrada'!$K$15</f>
        <v>16</v>
      </c>
      <c r="L147" s="6">
        <f>'Tela de entrada'!H165+'Tela de entrada'!$K$16</f>
        <v>25</v>
      </c>
      <c r="M147" s="6">
        <f>'Tela de entrada'!$K$15</f>
        <v>1</v>
      </c>
      <c r="N147" s="6">
        <f>'Tela de entrada'!$K$16</f>
        <v>10</v>
      </c>
      <c r="O147" s="6">
        <f>MAX(0,'Tela de entrada'!C165-'Tela de entrada'!H165)</f>
        <v>35</v>
      </c>
      <c r="P147" s="6">
        <f>MAX(0,O147-'Tela de entrada'!K165)</f>
        <v>25</v>
      </c>
      <c r="Q147" s="6">
        <f>MAX(0,P147-'Tela de entrada'!O165)</f>
        <v>10</v>
      </c>
    </row>
    <row r="148" spans="4:17" x14ac:dyDescent="0.25">
      <c r="D148" s="71">
        <v>147</v>
      </c>
      <c r="E148" s="56">
        <f>'Tela de entrada'!C166</f>
        <v>50</v>
      </c>
      <c r="F148" s="6">
        <f>'Tela de entrada'!H166+'Tela de entrada'!K166</f>
        <v>25</v>
      </c>
      <c r="G148" s="6">
        <f>F148+'Tela de entrada'!O166</f>
        <v>40</v>
      </c>
      <c r="H148" s="96">
        <f>G148+'Tela de entrada'!S166</f>
        <v>50</v>
      </c>
      <c r="I148" s="96">
        <f>'Tela de entrada'!$G$14</f>
        <v>3</v>
      </c>
      <c r="J148" s="6">
        <f>'Tela de entrada'!$G$15</f>
        <v>15</v>
      </c>
      <c r="K148" s="6">
        <f>'Tela de entrada'!H166+'Tela de entrada'!$K$15</f>
        <v>16</v>
      </c>
      <c r="L148" s="6">
        <f>'Tela de entrada'!H166+'Tela de entrada'!$K$16</f>
        <v>25</v>
      </c>
      <c r="M148" s="6">
        <f>'Tela de entrada'!$K$15</f>
        <v>1</v>
      </c>
      <c r="N148" s="6">
        <f>'Tela de entrada'!$K$16</f>
        <v>10</v>
      </c>
      <c r="O148" s="6">
        <f>MAX(0,'Tela de entrada'!C166-'Tela de entrada'!H166)</f>
        <v>35</v>
      </c>
      <c r="P148" s="6">
        <f>MAX(0,O148-'Tela de entrada'!K166)</f>
        <v>25</v>
      </c>
      <c r="Q148" s="6">
        <f>MAX(0,P148-'Tela de entrada'!O166)</f>
        <v>10</v>
      </c>
    </row>
    <row r="149" spans="4:17" x14ac:dyDescent="0.25">
      <c r="D149" s="71">
        <v>148</v>
      </c>
      <c r="E149" s="56">
        <f>'Tela de entrada'!C167</f>
        <v>43</v>
      </c>
      <c r="F149" s="6">
        <f>'Tela de entrada'!H167+'Tela de entrada'!K167</f>
        <v>23.6</v>
      </c>
      <c r="G149" s="6">
        <f>F149+'Tela de entrada'!O167</f>
        <v>38.6</v>
      </c>
      <c r="H149" s="96">
        <f>G149+'Tela de entrada'!S167</f>
        <v>43</v>
      </c>
      <c r="I149" s="96">
        <f>'Tela de entrada'!$G$14</f>
        <v>3</v>
      </c>
      <c r="J149" s="6">
        <f>'Tela de entrada'!$G$15</f>
        <v>15</v>
      </c>
      <c r="K149" s="6">
        <f>'Tela de entrada'!H167+'Tela de entrada'!$K$15</f>
        <v>16</v>
      </c>
      <c r="L149" s="6">
        <f>'Tela de entrada'!H167+'Tela de entrada'!$K$16</f>
        <v>25</v>
      </c>
      <c r="M149" s="6">
        <f>'Tela de entrada'!$K$15</f>
        <v>1</v>
      </c>
      <c r="N149" s="6">
        <f>'Tela de entrada'!$K$16</f>
        <v>10</v>
      </c>
      <c r="O149" s="6">
        <f>MAX(0,'Tela de entrada'!C167-'Tela de entrada'!H167)</f>
        <v>28</v>
      </c>
      <c r="P149" s="6">
        <f>MAX(0,O149-'Tela de entrada'!K167)</f>
        <v>19.399999999999999</v>
      </c>
      <c r="Q149" s="6">
        <f>MAX(0,P149-'Tela de entrada'!O167)</f>
        <v>4.3999999999999986</v>
      </c>
    </row>
    <row r="150" spans="4:17" x14ac:dyDescent="0.25">
      <c r="D150" s="71">
        <v>149</v>
      </c>
      <c r="E150" s="56">
        <f>'Tela de entrada'!C168</f>
        <v>33</v>
      </c>
      <c r="F150" s="6">
        <f>'Tela de entrada'!H168+'Tela de entrada'!K168</f>
        <v>19.053890893960364</v>
      </c>
      <c r="G150" s="6">
        <f>F150+'Tela de entrada'!O168</f>
        <v>33</v>
      </c>
      <c r="H150" s="96">
        <f>G150+'Tela de entrada'!S168</f>
        <v>33</v>
      </c>
      <c r="I150" s="96">
        <f>'Tela de entrada'!$G$14</f>
        <v>3</v>
      </c>
      <c r="J150" s="6">
        <f>'Tela de entrada'!$G$15</f>
        <v>15</v>
      </c>
      <c r="K150" s="6">
        <f>'Tela de entrada'!H168+'Tela de entrada'!$K$15</f>
        <v>13.453890893960367</v>
      </c>
      <c r="L150" s="6">
        <f>'Tela de entrada'!H168+'Tela de entrada'!$K$16</f>
        <v>22.453890893960367</v>
      </c>
      <c r="M150" s="6">
        <f>'Tela de entrada'!$K$15</f>
        <v>1</v>
      </c>
      <c r="N150" s="6">
        <f>'Tela de entrada'!$K$16</f>
        <v>10</v>
      </c>
      <c r="O150" s="6">
        <f>MAX(0,'Tela de entrada'!C168-'Tela de entrada'!H168)</f>
        <v>20.546109106039633</v>
      </c>
      <c r="P150" s="6">
        <f>MAX(0,O150-'Tela de entrada'!K168)</f>
        <v>13.946109106039634</v>
      </c>
      <c r="Q150" s="6">
        <f>MAX(0,P150-'Tela de entrada'!O168)</f>
        <v>0</v>
      </c>
    </row>
    <row r="151" spans="4:17" x14ac:dyDescent="0.25">
      <c r="D151" s="71">
        <v>150</v>
      </c>
      <c r="E151" s="56">
        <f>'Tela de entrada'!C169</f>
        <v>22</v>
      </c>
      <c r="F151" s="6">
        <f>'Tela de entrada'!H169+'Tela de entrada'!K169</f>
        <v>13.029119065063828</v>
      </c>
      <c r="G151" s="6">
        <f>F151+'Tela de entrada'!O169</f>
        <v>22</v>
      </c>
      <c r="H151" s="96">
        <f>G151+'Tela de entrada'!S169</f>
        <v>22</v>
      </c>
      <c r="I151" s="96">
        <f>'Tela de entrada'!$G$14</f>
        <v>3</v>
      </c>
      <c r="J151" s="6">
        <f>'Tela de entrada'!$G$15</f>
        <v>15</v>
      </c>
      <c r="K151" s="6">
        <f>'Tela de entrada'!H169+'Tela de entrada'!$K$15</f>
        <v>9.6291190650638274</v>
      </c>
      <c r="L151" s="6">
        <f>'Tela de entrada'!H169+'Tela de entrada'!$K$16</f>
        <v>18.629119065063826</v>
      </c>
      <c r="M151" s="6">
        <f>'Tela de entrada'!$K$15</f>
        <v>1</v>
      </c>
      <c r="N151" s="6">
        <f>'Tela de entrada'!$K$16</f>
        <v>10</v>
      </c>
      <c r="O151" s="6">
        <f>MAX(0,'Tela de entrada'!C169-'Tela de entrada'!H169)</f>
        <v>13.370880934936173</v>
      </c>
      <c r="P151" s="6">
        <f>MAX(0,O151-'Tela de entrada'!K169)</f>
        <v>8.9708809349361722</v>
      </c>
      <c r="Q151" s="6">
        <f>MAX(0,P151-'Tela de entrada'!O169)</f>
        <v>0</v>
      </c>
    </row>
    <row r="152" spans="4:17" x14ac:dyDescent="0.25">
      <c r="D152" s="71">
        <v>151</v>
      </c>
      <c r="E152" s="56">
        <f>'Tela de entrada'!C170</f>
        <v>23</v>
      </c>
      <c r="F152" s="6">
        <f>'Tela de entrada'!H170+'Tela de entrada'!K170</f>
        <v>13.576825594963511</v>
      </c>
      <c r="G152" s="6">
        <f>F152+'Tela de entrada'!O170</f>
        <v>23</v>
      </c>
      <c r="H152" s="96">
        <f>G152+'Tela de entrada'!S170</f>
        <v>23</v>
      </c>
      <c r="I152" s="96">
        <f>'Tela de entrada'!$G$14</f>
        <v>3</v>
      </c>
      <c r="J152" s="6">
        <f>'Tela de entrada'!$G$15</f>
        <v>15</v>
      </c>
      <c r="K152" s="6">
        <f>'Tela de entrada'!H170+'Tela de entrada'!$K$15</f>
        <v>9.9768255949635112</v>
      </c>
      <c r="L152" s="6">
        <f>'Tela de entrada'!H170+'Tela de entrada'!$K$16</f>
        <v>18.976825594963511</v>
      </c>
      <c r="M152" s="6">
        <f>'Tela de entrada'!$K$15</f>
        <v>1</v>
      </c>
      <c r="N152" s="6">
        <f>'Tela de entrada'!$K$16</f>
        <v>10</v>
      </c>
      <c r="O152" s="6">
        <f>MAX(0,'Tela de entrada'!C170-'Tela de entrada'!H170)</f>
        <v>14.023174405036489</v>
      </c>
      <c r="P152" s="6">
        <f>MAX(0,O152-'Tela de entrada'!K170)</f>
        <v>9.4231744050364892</v>
      </c>
      <c r="Q152" s="6">
        <f>MAX(0,P152-'Tela de entrada'!O170)</f>
        <v>0</v>
      </c>
    </row>
    <row r="153" spans="4:17" x14ac:dyDescent="0.25">
      <c r="D153" s="71">
        <v>152</v>
      </c>
      <c r="E153" s="56">
        <f>'Tela de entrada'!C171</f>
        <v>29</v>
      </c>
      <c r="F153" s="6">
        <f>'Tela de entrada'!H171+'Tela de entrada'!K171</f>
        <v>16.863064774361622</v>
      </c>
      <c r="G153" s="6">
        <f>F153+'Tela de entrada'!O171</f>
        <v>29</v>
      </c>
      <c r="H153" s="96">
        <f>G153+'Tela de entrada'!S171</f>
        <v>29</v>
      </c>
      <c r="I153" s="96">
        <f>'Tela de entrada'!$G$14</f>
        <v>3</v>
      </c>
      <c r="J153" s="6">
        <f>'Tela de entrada'!$G$15</f>
        <v>15</v>
      </c>
      <c r="K153" s="6">
        <f>'Tela de entrada'!H171+'Tela de entrada'!$K$15</f>
        <v>12.063064774361623</v>
      </c>
      <c r="L153" s="6">
        <f>'Tela de entrada'!H171+'Tela de entrada'!$K$16</f>
        <v>21.063064774361621</v>
      </c>
      <c r="M153" s="6">
        <f>'Tela de entrada'!$K$15</f>
        <v>1</v>
      </c>
      <c r="N153" s="6">
        <f>'Tela de entrada'!$K$16</f>
        <v>10</v>
      </c>
      <c r="O153" s="6">
        <f>MAX(0,'Tela de entrada'!C171-'Tela de entrada'!H171)</f>
        <v>17.936935225638379</v>
      </c>
      <c r="P153" s="6">
        <f>MAX(0,O153-'Tela de entrada'!K171)</f>
        <v>12.136935225638378</v>
      </c>
      <c r="Q153" s="6">
        <f>MAX(0,P153-'Tela de entrada'!O171)</f>
        <v>0</v>
      </c>
    </row>
    <row r="154" spans="4:17" x14ac:dyDescent="0.25">
      <c r="D154" s="71">
        <v>153</v>
      </c>
      <c r="E154" s="56">
        <f>'Tela de entrada'!C172</f>
        <v>11</v>
      </c>
      <c r="F154" s="6">
        <f>'Tela de entrada'!H172+'Tela de entrada'!K172</f>
        <v>7.0043472361672849</v>
      </c>
      <c r="G154" s="6">
        <f>F154+'Tela de entrada'!O172</f>
        <v>11</v>
      </c>
      <c r="H154" s="96">
        <f>G154+'Tela de entrada'!S172</f>
        <v>11</v>
      </c>
      <c r="I154" s="96">
        <f>'Tela de entrada'!$G$14</f>
        <v>3</v>
      </c>
      <c r="J154" s="6">
        <f>'Tela de entrada'!$G$15</f>
        <v>15</v>
      </c>
      <c r="K154" s="6">
        <f>'Tela de entrada'!H172+'Tela de entrada'!$K$15</f>
        <v>5.8043472361672848</v>
      </c>
      <c r="L154" s="6">
        <f>'Tela de entrada'!H172+'Tela de entrada'!$K$16</f>
        <v>14.804347236167285</v>
      </c>
      <c r="M154" s="6">
        <f>'Tela de entrada'!$K$15</f>
        <v>1</v>
      </c>
      <c r="N154" s="6">
        <f>'Tela de entrada'!$K$16</f>
        <v>10</v>
      </c>
      <c r="O154" s="6">
        <f>MAX(0,'Tela de entrada'!C172-'Tela de entrada'!H172)</f>
        <v>6.1956527638327152</v>
      </c>
      <c r="P154" s="6">
        <f>MAX(0,O154-'Tela de entrada'!K172)</f>
        <v>3.9956527638327151</v>
      </c>
      <c r="Q154" s="6">
        <f>MAX(0,P154-'Tela de entrada'!O172)</f>
        <v>0</v>
      </c>
    </row>
    <row r="155" spans="4:17" x14ac:dyDescent="0.25">
      <c r="D155" s="71">
        <v>154</v>
      </c>
      <c r="E155" s="56">
        <f>'Tela de entrada'!C173</f>
        <v>28</v>
      </c>
      <c r="F155" s="6">
        <f>'Tela de entrada'!H173+'Tela de entrada'!K173</f>
        <v>16.31535824446194</v>
      </c>
      <c r="G155" s="6">
        <f>F155+'Tela de entrada'!O173</f>
        <v>28</v>
      </c>
      <c r="H155" s="96">
        <f>G155+'Tela de entrada'!S173</f>
        <v>28</v>
      </c>
      <c r="I155" s="96">
        <f>'Tela de entrada'!$G$14</f>
        <v>3</v>
      </c>
      <c r="J155" s="6">
        <f>'Tela de entrada'!$G$15</f>
        <v>15</v>
      </c>
      <c r="K155" s="6">
        <f>'Tela de entrada'!H173+'Tela de entrada'!$K$15</f>
        <v>11.715358244461939</v>
      </c>
      <c r="L155" s="6">
        <f>'Tela de entrada'!H173+'Tela de entrada'!$K$16</f>
        <v>20.715358244461939</v>
      </c>
      <c r="M155" s="6">
        <f>'Tela de entrada'!$K$15</f>
        <v>1</v>
      </c>
      <c r="N155" s="6">
        <f>'Tela de entrada'!$K$16</f>
        <v>10</v>
      </c>
      <c r="O155" s="6">
        <f>MAX(0,'Tela de entrada'!C173-'Tela de entrada'!H173)</f>
        <v>17.284641755538061</v>
      </c>
      <c r="P155" s="6">
        <f>MAX(0,O155-'Tela de entrada'!K173)</f>
        <v>11.684641755538062</v>
      </c>
      <c r="Q155" s="6">
        <f>MAX(0,P155-'Tela de entrada'!O173)</f>
        <v>1.7763568394002505E-15</v>
      </c>
    </row>
    <row r="156" spans="4:17" x14ac:dyDescent="0.25">
      <c r="D156" s="71">
        <v>155</v>
      </c>
      <c r="E156" s="56">
        <f>'Tela de entrada'!C174</f>
        <v>40</v>
      </c>
      <c r="F156" s="6">
        <f>'Tela de entrada'!H174+'Tela de entrada'!K174</f>
        <v>22.887836603258165</v>
      </c>
      <c r="G156" s="6">
        <f>F156+'Tela de entrada'!O174</f>
        <v>37.887836603258165</v>
      </c>
      <c r="H156" s="96">
        <f>G156+'Tela de entrada'!S174</f>
        <v>40</v>
      </c>
      <c r="I156" s="96">
        <f>'Tela de entrada'!$G$14</f>
        <v>3</v>
      </c>
      <c r="J156" s="6">
        <f>'Tela de entrada'!$G$15</f>
        <v>15</v>
      </c>
      <c r="K156" s="6">
        <f>'Tela de entrada'!H174+'Tela de entrada'!$K$15</f>
        <v>15.887836603258167</v>
      </c>
      <c r="L156" s="6">
        <f>'Tela de entrada'!H174+'Tela de entrada'!$K$16</f>
        <v>24.887836603258165</v>
      </c>
      <c r="M156" s="6">
        <f>'Tela de entrada'!$K$15</f>
        <v>1</v>
      </c>
      <c r="N156" s="6">
        <f>'Tela de entrada'!$K$16</f>
        <v>10</v>
      </c>
      <c r="O156" s="6">
        <f>MAX(0,'Tela de entrada'!C174-'Tela de entrada'!H174)</f>
        <v>25.112163396741835</v>
      </c>
      <c r="P156" s="6">
        <f>MAX(0,O156-'Tela de entrada'!K174)</f>
        <v>17.112163396741835</v>
      </c>
      <c r="Q156" s="6">
        <f>MAX(0,P156-'Tela de entrada'!O174)</f>
        <v>2.1121633967418347</v>
      </c>
    </row>
    <row r="157" spans="4:17" x14ac:dyDescent="0.25">
      <c r="D157" s="71">
        <v>156</v>
      </c>
      <c r="E157" s="56">
        <f>'Tela de entrada'!C175</f>
        <v>41</v>
      </c>
      <c r="F157" s="6">
        <f>'Tela de entrada'!H175+'Tela de entrada'!K175</f>
        <v>23.200000000000003</v>
      </c>
      <c r="G157" s="6">
        <f>F157+'Tela de entrada'!O175</f>
        <v>38.200000000000003</v>
      </c>
      <c r="H157" s="96">
        <f>G157+'Tela de entrada'!S175</f>
        <v>41</v>
      </c>
      <c r="I157" s="96">
        <f>'Tela de entrada'!$G$14</f>
        <v>3</v>
      </c>
      <c r="J157" s="6">
        <f>'Tela de entrada'!$G$15</f>
        <v>15</v>
      </c>
      <c r="K157" s="6">
        <f>'Tela de entrada'!H175+'Tela de entrada'!$K$15</f>
        <v>16</v>
      </c>
      <c r="L157" s="6">
        <f>'Tela de entrada'!H175+'Tela de entrada'!$K$16</f>
        <v>25</v>
      </c>
      <c r="M157" s="6">
        <f>'Tela de entrada'!$K$15</f>
        <v>1</v>
      </c>
      <c r="N157" s="6">
        <f>'Tela de entrada'!$K$16</f>
        <v>10</v>
      </c>
      <c r="O157" s="6">
        <f>MAX(0,'Tela de entrada'!C175-'Tela de entrada'!H175)</f>
        <v>26</v>
      </c>
      <c r="P157" s="6">
        <f>MAX(0,O157-'Tela de entrada'!K175)</f>
        <v>17.799999999999997</v>
      </c>
      <c r="Q157" s="6">
        <f>MAX(0,P157-'Tela de entrada'!O175)</f>
        <v>2.7999999999999972</v>
      </c>
    </row>
    <row r="158" spans="4:17" x14ac:dyDescent="0.25">
      <c r="D158" s="71">
        <v>157</v>
      </c>
      <c r="E158" s="56">
        <f>'Tela de entrada'!C176</f>
        <v>45</v>
      </c>
      <c r="F158" s="6">
        <f>'Tela de entrada'!H176+'Tela de entrada'!K176</f>
        <v>24</v>
      </c>
      <c r="G158" s="6">
        <f>F158+'Tela de entrada'!O176</f>
        <v>39</v>
      </c>
      <c r="H158" s="96">
        <f>G158+'Tela de entrada'!S176</f>
        <v>45</v>
      </c>
      <c r="I158" s="96">
        <f>'Tela de entrada'!$G$14</f>
        <v>3</v>
      </c>
      <c r="J158" s="6">
        <f>'Tela de entrada'!$G$15</f>
        <v>15</v>
      </c>
      <c r="K158" s="6">
        <f>'Tela de entrada'!H176+'Tela de entrada'!$K$15</f>
        <v>16</v>
      </c>
      <c r="L158" s="6">
        <f>'Tela de entrada'!H176+'Tela de entrada'!$K$16</f>
        <v>25</v>
      </c>
      <c r="M158" s="6">
        <f>'Tela de entrada'!$K$15</f>
        <v>1</v>
      </c>
      <c r="N158" s="6">
        <f>'Tela de entrada'!$K$16</f>
        <v>10</v>
      </c>
      <c r="O158" s="6">
        <f>MAX(0,'Tela de entrada'!C176-'Tela de entrada'!H176)</f>
        <v>30</v>
      </c>
      <c r="P158" s="6">
        <f>MAX(0,O158-'Tela de entrada'!K176)</f>
        <v>21</v>
      </c>
      <c r="Q158" s="6">
        <f>MAX(0,P158-'Tela de entrada'!O176)</f>
        <v>6</v>
      </c>
    </row>
    <row r="159" spans="4:17" x14ac:dyDescent="0.25">
      <c r="D159" s="71">
        <v>158</v>
      </c>
      <c r="E159" s="56">
        <f>'Tela de entrada'!C177</f>
        <v>44</v>
      </c>
      <c r="F159" s="6">
        <f>'Tela de entrada'!H177+'Tela de entrada'!K177</f>
        <v>23.8</v>
      </c>
      <c r="G159" s="6">
        <f>F159+'Tela de entrada'!O177</f>
        <v>38.799999999999997</v>
      </c>
      <c r="H159" s="96">
        <f>G159+'Tela de entrada'!S177</f>
        <v>44</v>
      </c>
      <c r="I159" s="96">
        <f>'Tela de entrada'!$G$14</f>
        <v>3</v>
      </c>
      <c r="J159" s="6">
        <f>'Tela de entrada'!$G$15</f>
        <v>15</v>
      </c>
      <c r="K159" s="6">
        <f>'Tela de entrada'!H177+'Tela de entrada'!$K$15</f>
        <v>16</v>
      </c>
      <c r="L159" s="6">
        <f>'Tela de entrada'!H177+'Tela de entrada'!$K$16</f>
        <v>25</v>
      </c>
      <c r="M159" s="6">
        <f>'Tela de entrada'!$K$15</f>
        <v>1</v>
      </c>
      <c r="N159" s="6">
        <f>'Tela de entrada'!$K$16</f>
        <v>10</v>
      </c>
      <c r="O159" s="6">
        <f>MAX(0,'Tela de entrada'!C177-'Tela de entrada'!H177)</f>
        <v>29</v>
      </c>
      <c r="P159" s="6">
        <f>MAX(0,O159-'Tela de entrada'!K177)</f>
        <v>20.2</v>
      </c>
      <c r="Q159" s="6">
        <f>MAX(0,P159-'Tela de entrada'!O177)</f>
        <v>5.1999999999999993</v>
      </c>
    </row>
    <row r="160" spans="4:17" x14ac:dyDescent="0.25">
      <c r="D160" s="71">
        <v>159</v>
      </c>
      <c r="E160" s="56">
        <f>'Tela de entrada'!C178</f>
        <v>43</v>
      </c>
      <c r="F160" s="6">
        <f>'Tela de entrada'!H178+'Tela de entrada'!K178</f>
        <v>23.6</v>
      </c>
      <c r="G160" s="6">
        <f>F160+'Tela de entrada'!O178</f>
        <v>38.6</v>
      </c>
      <c r="H160" s="96">
        <f>G160+'Tela de entrada'!S178</f>
        <v>43</v>
      </c>
      <c r="I160" s="96">
        <f>'Tela de entrada'!$G$14</f>
        <v>3</v>
      </c>
      <c r="J160" s="6">
        <f>'Tela de entrada'!$G$15</f>
        <v>15</v>
      </c>
      <c r="K160" s="6">
        <f>'Tela de entrada'!H178+'Tela de entrada'!$K$15</f>
        <v>16</v>
      </c>
      <c r="L160" s="6">
        <f>'Tela de entrada'!H178+'Tela de entrada'!$K$16</f>
        <v>25</v>
      </c>
      <c r="M160" s="6">
        <f>'Tela de entrada'!$K$15</f>
        <v>1</v>
      </c>
      <c r="N160" s="6">
        <f>'Tela de entrada'!$K$16</f>
        <v>10</v>
      </c>
      <c r="O160" s="6">
        <f>MAX(0,'Tela de entrada'!C178-'Tela de entrada'!H178)</f>
        <v>28</v>
      </c>
      <c r="P160" s="6">
        <f>MAX(0,O160-'Tela de entrada'!K178)</f>
        <v>19.399999999999999</v>
      </c>
      <c r="Q160" s="6">
        <f>MAX(0,P160-'Tela de entrada'!O178)</f>
        <v>4.3999999999999986</v>
      </c>
    </row>
    <row r="161" spans="4:17" x14ac:dyDescent="0.25">
      <c r="D161" s="71">
        <v>160</v>
      </c>
      <c r="E161" s="56">
        <f>'Tela de entrada'!C179</f>
        <v>12</v>
      </c>
      <c r="F161" s="6">
        <f>'Tela de entrada'!H179+'Tela de entrada'!K179</f>
        <v>7.5520537660669707</v>
      </c>
      <c r="G161" s="6">
        <f>F161+'Tela de entrada'!O179</f>
        <v>12</v>
      </c>
      <c r="H161" s="96">
        <f>G161+'Tela de entrada'!S179</f>
        <v>12</v>
      </c>
      <c r="I161" s="96">
        <f>'Tela de entrada'!$G$14</f>
        <v>3</v>
      </c>
      <c r="J161" s="6">
        <f>'Tela de entrada'!$G$15</f>
        <v>15</v>
      </c>
      <c r="K161" s="6">
        <f>'Tela de entrada'!H179+'Tela de entrada'!$K$15</f>
        <v>6.1520537660669703</v>
      </c>
      <c r="L161" s="6">
        <f>'Tela de entrada'!H179+'Tela de entrada'!$K$16</f>
        <v>15.15205376606697</v>
      </c>
      <c r="M161" s="6">
        <f>'Tela de entrada'!$K$15</f>
        <v>1</v>
      </c>
      <c r="N161" s="6">
        <f>'Tela de entrada'!$K$16</f>
        <v>10</v>
      </c>
      <c r="O161" s="6">
        <f>MAX(0,'Tela de entrada'!C179-'Tela de entrada'!H179)</f>
        <v>6.8479462339330297</v>
      </c>
      <c r="P161" s="6">
        <f>MAX(0,O161-'Tela de entrada'!K179)</f>
        <v>4.4479462339330293</v>
      </c>
      <c r="Q161" s="6">
        <f>MAX(0,P161-'Tela de entrada'!O179)</f>
        <v>0</v>
      </c>
    </row>
    <row r="162" spans="4:17" x14ac:dyDescent="0.25">
      <c r="D162" s="71">
        <v>161</v>
      </c>
      <c r="E162" s="56">
        <f>'Tela de entrada'!C180</f>
        <v>42</v>
      </c>
      <c r="F162" s="6">
        <f>'Tela de entrada'!H180+'Tela de entrada'!K180</f>
        <v>23.4</v>
      </c>
      <c r="G162" s="6">
        <f>F162+'Tela de entrada'!O180</f>
        <v>38.4</v>
      </c>
      <c r="H162" s="96">
        <f>G162+'Tela de entrada'!S180</f>
        <v>42</v>
      </c>
      <c r="I162" s="96">
        <f>'Tela de entrada'!$G$14</f>
        <v>3</v>
      </c>
      <c r="J162" s="6">
        <f>'Tela de entrada'!$G$15</f>
        <v>15</v>
      </c>
      <c r="K162" s="6">
        <f>'Tela de entrada'!H180+'Tela de entrada'!$K$15</f>
        <v>16</v>
      </c>
      <c r="L162" s="6">
        <f>'Tela de entrada'!H180+'Tela de entrada'!$K$16</f>
        <v>25</v>
      </c>
      <c r="M162" s="6">
        <f>'Tela de entrada'!$K$15</f>
        <v>1</v>
      </c>
      <c r="N162" s="6">
        <f>'Tela de entrada'!$K$16</f>
        <v>10</v>
      </c>
      <c r="O162" s="6">
        <f>MAX(0,'Tela de entrada'!C180-'Tela de entrada'!H180)</f>
        <v>27</v>
      </c>
      <c r="P162" s="6">
        <f>MAX(0,O162-'Tela de entrada'!K180)</f>
        <v>18.600000000000001</v>
      </c>
      <c r="Q162" s="6">
        <f>MAX(0,P162-'Tela de entrada'!O180)</f>
        <v>3.6000000000000014</v>
      </c>
    </row>
    <row r="163" spans="4:17" x14ac:dyDescent="0.25">
      <c r="D163" s="71">
        <v>162</v>
      </c>
      <c r="E163" s="56">
        <f>'Tela de entrada'!C181</f>
        <v>30</v>
      </c>
      <c r="F163" s="6">
        <f>'Tela de entrada'!H181+'Tela de entrada'!K181</f>
        <v>17.41077130426131</v>
      </c>
      <c r="G163" s="6">
        <f>F163+'Tela de entrada'!O181</f>
        <v>30</v>
      </c>
      <c r="H163" s="96">
        <f>G163+'Tela de entrada'!S181</f>
        <v>30</v>
      </c>
      <c r="I163" s="96">
        <f>'Tela de entrada'!$G$14</f>
        <v>3</v>
      </c>
      <c r="J163" s="6">
        <f>'Tela de entrada'!$G$15</f>
        <v>15</v>
      </c>
      <c r="K163" s="6">
        <f>'Tela de entrada'!H181+'Tela de entrada'!$K$15</f>
        <v>12.41077130426131</v>
      </c>
      <c r="L163" s="6">
        <f>'Tela de entrada'!H181+'Tela de entrada'!$K$16</f>
        <v>21.41077130426131</v>
      </c>
      <c r="M163" s="6">
        <f>'Tela de entrada'!$K$15</f>
        <v>1</v>
      </c>
      <c r="N163" s="6">
        <f>'Tela de entrada'!$K$16</f>
        <v>10</v>
      </c>
      <c r="O163" s="6">
        <f>MAX(0,'Tela de entrada'!C181-'Tela de entrada'!H181)</f>
        <v>18.58922869573869</v>
      </c>
      <c r="P163" s="6">
        <f>MAX(0,O163-'Tela de entrada'!K181)</f>
        <v>12.58922869573869</v>
      </c>
      <c r="Q163" s="6">
        <f>MAX(0,P163-'Tela de entrada'!O181)</f>
        <v>0</v>
      </c>
    </row>
    <row r="164" spans="4:17" x14ac:dyDescent="0.25">
      <c r="D164" s="71">
        <v>163</v>
      </c>
      <c r="E164" s="56">
        <f>'Tela de entrada'!C182</f>
        <v>40</v>
      </c>
      <c r="F164" s="6">
        <f>'Tela de entrada'!H182+'Tela de entrada'!K182</f>
        <v>22.887836603258165</v>
      </c>
      <c r="G164" s="6">
        <f>F164+'Tela de entrada'!O182</f>
        <v>37.887836603258165</v>
      </c>
      <c r="H164" s="96">
        <f>G164+'Tela de entrada'!S182</f>
        <v>40</v>
      </c>
      <c r="I164" s="96">
        <f>'Tela de entrada'!$G$14</f>
        <v>3</v>
      </c>
      <c r="J164" s="6">
        <f>'Tela de entrada'!$G$15</f>
        <v>15</v>
      </c>
      <c r="K164" s="6">
        <f>'Tela de entrada'!H182+'Tela de entrada'!$K$15</f>
        <v>15.887836603258167</v>
      </c>
      <c r="L164" s="6">
        <f>'Tela de entrada'!H182+'Tela de entrada'!$K$16</f>
        <v>24.887836603258165</v>
      </c>
      <c r="M164" s="6">
        <f>'Tela de entrada'!$K$15</f>
        <v>1</v>
      </c>
      <c r="N164" s="6">
        <f>'Tela de entrada'!$K$16</f>
        <v>10</v>
      </c>
      <c r="O164" s="6">
        <f>MAX(0,'Tela de entrada'!C182-'Tela de entrada'!H182)</f>
        <v>25.112163396741835</v>
      </c>
      <c r="P164" s="6">
        <f>MAX(0,O164-'Tela de entrada'!K182)</f>
        <v>17.112163396741835</v>
      </c>
      <c r="Q164" s="6">
        <f>MAX(0,P164-'Tela de entrada'!O182)</f>
        <v>2.1121633967418347</v>
      </c>
    </row>
    <row r="165" spans="4:17" x14ac:dyDescent="0.25">
      <c r="D165" s="71">
        <v>164</v>
      </c>
      <c r="E165" s="56">
        <f>'Tela de entrada'!C183</f>
        <v>29</v>
      </c>
      <c r="F165" s="6">
        <f>'Tela de entrada'!H183+'Tela de entrada'!K183</f>
        <v>16.863064774361622</v>
      </c>
      <c r="G165" s="6">
        <f>F165+'Tela de entrada'!O183</f>
        <v>29</v>
      </c>
      <c r="H165" s="96">
        <f>G165+'Tela de entrada'!S183</f>
        <v>29</v>
      </c>
      <c r="I165" s="96">
        <f>'Tela de entrada'!$G$14</f>
        <v>3</v>
      </c>
      <c r="J165" s="6">
        <f>'Tela de entrada'!$G$15</f>
        <v>15</v>
      </c>
      <c r="K165" s="6">
        <f>'Tela de entrada'!H183+'Tela de entrada'!$K$15</f>
        <v>12.063064774361623</v>
      </c>
      <c r="L165" s="6">
        <f>'Tela de entrada'!H183+'Tela de entrada'!$K$16</f>
        <v>21.063064774361621</v>
      </c>
      <c r="M165" s="6">
        <f>'Tela de entrada'!$K$15</f>
        <v>1</v>
      </c>
      <c r="N165" s="6">
        <f>'Tela de entrada'!$K$16</f>
        <v>10</v>
      </c>
      <c r="O165" s="6">
        <f>MAX(0,'Tela de entrada'!C183-'Tela de entrada'!H183)</f>
        <v>17.936935225638379</v>
      </c>
      <c r="P165" s="6">
        <f>MAX(0,O165-'Tela de entrada'!K183)</f>
        <v>12.136935225638378</v>
      </c>
      <c r="Q165" s="6">
        <f>MAX(0,P165-'Tela de entrada'!O183)</f>
        <v>0</v>
      </c>
    </row>
    <row r="166" spans="4:17" x14ac:dyDescent="0.25">
      <c r="D166" s="71">
        <v>165</v>
      </c>
      <c r="E166" s="56">
        <f>'Tela de entrada'!C184</f>
        <v>20</v>
      </c>
      <c r="F166" s="6">
        <f>'Tela de entrada'!H184+'Tela de entrada'!K184</f>
        <v>11.933706005264455</v>
      </c>
      <c r="G166" s="6">
        <f>F166+'Tela de entrada'!O184</f>
        <v>20</v>
      </c>
      <c r="H166" s="96">
        <f>G166+'Tela de entrada'!S184</f>
        <v>20</v>
      </c>
      <c r="I166" s="96">
        <f>'Tela de entrada'!$G$14</f>
        <v>3</v>
      </c>
      <c r="J166" s="6">
        <f>'Tela de entrada'!$G$15</f>
        <v>15</v>
      </c>
      <c r="K166" s="6">
        <f>'Tela de entrada'!H184+'Tela de entrada'!$K$15</f>
        <v>8.9337060052644546</v>
      </c>
      <c r="L166" s="6">
        <f>'Tela de entrada'!H184+'Tela de entrada'!$K$16</f>
        <v>17.933706005264455</v>
      </c>
      <c r="M166" s="6">
        <f>'Tela de entrada'!$K$15</f>
        <v>1</v>
      </c>
      <c r="N166" s="6">
        <f>'Tela de entrada'!$K$16</f>
        <v>10</v>
      </c>
      <c r="O166" s="6">
        <f>MAX(0,'Tela de entrada'!C184-'Tela de entrada'!H184)</f>
        <v>12.066293994735545</v>
      </c>
      <c r="P166" s="6">
        <f>MAX(0,O166-'Tela de entrada'!K184)</f>
        <v>8.0662939947355454</v>
      </c>
      <c r="Q166" s="6">
        <f>MAX(0,P166-'Tela de entrada'!O184)</f>
        <v>0</v>
      </c>
    </row>
    <row r="167" spans="4:17" x14ac:dyDescent="0.25">
      <c r="D167" s="71">
        <v>166</v>
      </c>
      <c r="E167" s="56">
        <f>'Tela de entrada'!C185</f>
        <v>13</v>
      </c>
      <c r="F167" s="6">
        <f>'Tela de entrada'!H185+'Tela de entrada'!K185</f>
        <v>8.0997602959666555</v>
      </c>
      <c r="G167" s="6">
        <f>F167+'Tela de entrada'!O185</f>
        <v>13</v>
      </c>
      <c r="H167" s="96">
        <f>G167+'Tela de entrada'!S185</f>
        <v>13</v>
      </c>
      <c r="I167" s="96">
        <f>'Tela de entrada'!$G$14</f>
        <v>3</v>
      </c>
      <c r="J167" s="6">
        <f>'Tela de entrada'!$G$15</f>
        <v>15</v>
      </c>
      <c r="K167" s="6">
        <f>'Tela de entrada'!H185+'Tela de entrada'!$K$15</f>
        <v>6.4997602959666558</v>
      </c>
      <c r="L167" s="6">
        <f>'Tela de entrada'!H185+'Tela de entrada'!$K$16</f>
        <v>15.499760295966656</v>
      </c>
      <c r="M167" s="6">
        <f>'Tela de entrada'!$K$15</f>
        <v>1</v>
      </c>
      <c r="N167" s="6">
        <f>'Tela de entrada'!$K$16</f>
        <v>10</v>
      </c>
      <c r="O167" s="6">
        <f>MAX(0,'Tela de entrada'!C185-'Tela de entrada'!H185)</f>
        <v>7.5002397040333442</v>
      </c>
      <c r="P167" s="6">
        <f>MAX(0,O167-'Tela de entrada'!K185)</f>
        <v>4.9002397040333445</v>
      </c>
      <c r="Q167" s="6">
        <f>MAX(0,P167-'Tela de entrada'!O185)</f>
        <v>0</v>
      </c>
    </row>
    <row r="168" spans="4:17" x14ac:dyDescent="0.25">
      <c r="D168" s="71">
        <v>167</v>
      </c>
      <c r="E168" s="56">
        <f>'Tela de entrada'!C186</f>
        <v>14</v>
      </c>
      <c r="F168" s="6">
        <f>'Tela de entrada'!H186+'Tela de entrada'!K186</f>
        <v>8.6474668258663421</v>
      </c>
      <c r="G168" s="6">
        <f>F168+'Tela de entrada'!O186</f>
        <v>14</v>
      </c>
      <c r="H168" s="96">
        <f>G168+'Tela de entrada'!S186</f>
        <v>14</v>
      </c>
      <c r="I168" s="96">
        <f>'Tela de entrada'!$G$14</f>
        <v>3</v>
      </c>
      <c r="J168" s="6">
        <f>'Tela de entrada'!$G$15</f>
        <v>15</v>
      </c>
      <c r="K168" s="6">
        <f>'Tela de entrada'!H186+'Tela de entrada'!$K$15</f>
        <v>6.8474668258663414</v>
      </c>
      <c r="L168" s="6">
        <f>'Tela de entrada'!H186+'Tela de entrada'!$K$16</f>
        <v>15.847466825866341</v>
      </c>
      <c r="M168" s="6">
        <f>'Tela de entrada'!$K$15</f>
        <v>1</v>
      </c>
      <c r="N168" s="6">
        <f>'Tela de entrada'!$K$16</f>
        <v>10</v>
      </c>
      <c r="O168" s="6">
        <f>MAX(0,'Tela de entrada'!C186-'Tela de entrada'!H186)</f>
        <v>8.1525331741336586</v>
      </c>
      <c r="P168" s="6">
        <f>MAX(0,O168-'Tela de entrada'!K186)</f>
        <v>5.3525331741336588</v>
      </c>
      <c r="Q168" s="6">
        <f>MAX(0,P168-'Tela de entrada'!O186)</f>
        <v>8.8817841970012523E-16</v>
      </c>
    </row>
    <row r="169" spans="4:17" x14ac:dyDescent="0.25">
      <c r="D169" s="71">
        <v>168</v>
      </c>
      <c r="E169" s="56">
        <f>'Tela de entrada'!C187</f>
        <v>13</v>
      </c>
      <c r="F169" s="6">
        <f>'Tela de entrada'!H187+'Tela de entrada'!K187</f>
        <v>8.0997602959666555</v>
      </c>
      <c r="G169" s="6">
        <f>F169+'Tela de entrada'!O187</f>
        <v>13</v>
      </c>
      <c r="H169" s="96">
        <f>G169+'Tela de entrada'!S187</f>
        <v>13</v>
      </c>
      <c r="I169" s="96">
        <f>'Tela de entrada'!$G$14</f>
        <v>3</v>
      </c>
      <c r="J169" s="6">
        <f>'Tela de entrada'!$G$15</f>
        <v>15</v>
      </c>
      <c r="K169" s="6">
        <f>'Tela de entrada'!H187+'Tela de entrada'!$K$15</f>
        <v>6.4997602959666558</v>
      </c>
      <c r="L169" s="6">
        <f>'Tela de entrada'!H187+'Tela de entrada'!$K$16</f>
        <v>15.499760295966656</v>
      </c>
      <c r="M169" s="6">
        <f>'Tela de entrada'!$K$15</f>
        <v>1</v>
      </c>
      <c r="N169" s="6">
        <f>'Tela de entrada'!$K$16</f>
        <v>10</v>
      </c>
      <c r="O169" s="6">
        <f>MAX(0,'Tela de entrada'!C187-'Tela de entrada'!H187)</f>
        <v>7.5002397040333442</v>
      </c>
      <c r="P169" s="6">
        <f>MAX(0,O169-'Tela de entrada'!K187)</f>
        <v>4.9002397040333445</v>
      </c>
      <c r="Q169" s="6">
        <f>MAX(0,P169-'Tela de entrada'!O187)</f>
        <v>0</v>
      </c>
    </row>
    <row r="170" spans="4:17" x14ac:dyDescent="0.25">
      <c r="D170" s="71">
        <v>169</v>
      </c>
      <c r="E170" s="56">
        <f>'Tela de entrada'!C188</f>
        <v>43</v>
      </c>
      <c r="F170" s="6">
        <f>'Tela de entrada'!H188+'Tela de entrada'!K188</f>
        <v>23.6</v>
      </c>
      <c r="G170" s="6">
        <f>F170+'Tela de entrada'!O188</f>
        <v>38.6</v>
      </c>
      <c r="H170" s="96">
        <f>G170+'Tela de entrada'!S188</f>
        <v>43</v>
      </c>
      <c r="I170" s="96">
        <f>'Tela de entrada'!$G$14</f>
        <v>3</v>
      </c>
      <c r="J170" s="6">
        <f>'Tela de entrada'!$G$15</f>
        <v>15</v>
      </c>
      <c r="K170" s="6">
        <f>'Tela de entrada'!H188+'Tela de entrada'!$K$15</f>
        <v>16</v>
      </c>
      <c r="L170" s="6">
        <f>'Tela de entrada'!H188+'Tela de entrada'!$K$16</f>
        <v>25</v>
      </c>
      <c r="M170" s="6">
        <f>'Tela de entrada'!$K$15</f>
        <v>1</v>
      </c>
      <c r="N170" s="6">
        <f>'Tela de entrada'!$K$16</f>
        <v>10</v>
      </c>
      <c r="O170" s="6">
        <f>MAX(0,'Tela de entrada'!C188-'Tela de entrada'!H188)</f>
        <v>28</v>
      </c>
      <c r="P170" s="6">
        <f>MAX(0,O170-'Tela de entrada'!K188)</f>
        <v>19.399999999999999</v>
      </c>
      <c r="Q170" s="6">
        <f>MAX(0,P170-'Tela de entrada'!O188)</f>
        <v>4.3999999999999986</v>
      </c>
    </row>
    <row r="171" spans="4:17" x14ac:dyDescent="0.25">
      <c r="D171" s="71">
        <v>170</v>
      </c>
      <c r="E171" s="56">
        <f>'Tela de entrada'!C189</f>
        <v>20</v>
      </c>
      <c r="F171" s="6">
        <f>'Tela de entrada'!H189+'Tela de entrada'!K189</f>
        <v>11.933706005264455</v>
      </c>
      <c r="G171" s="6">
        <f>F171+'Tela de entrada'!O189</f>
        <v>20</v>
      </c>
      <c r="H171" s="96">
        <f>G171+'Tela de entrada'!S189</f>
        <v>20</v>
      </c>
      <c r="I171" s="96">
        <f>'Tela de entrada'!$G$14</f>
        <v>3</v>
      </c>
      <c r="J171" s="6">
        <f>'Tela de entrada'!$G$15</f>
        <v>15</v>
      </c>
      <c r="K171" s="6">
        <f>'Tela de entrada'!H189+'Tela de entrada'!$K$15</f>
        <v>8.9337060052644546</v>
      </c>
      <c r="L171" s="6">
        <f>'Tela de entrada'!H189+'Tela de entrada'!$K$16</f>
        <v>17.933706005264455</v>
      </c>
      <c r="M171" s="6">
        <f>'Tela de entrada'!$K$15</f>
        <v>1</v>
      </c>
      <c r="N171" s="6">
        <f>'Tela de entrada'!$K$16</f>
        <v>10</v>
      </c>
      <c r="O171" s="6">
        <f>MAX(0,'Tela de entrada'!C189-'Tela de entrada'!H189)</f>
        <v>12.066293994735545</v>
      </c>
      <c r="P171" s="6">
        <f>MAX(0,O171-'Tela de entrada'!K189)</f>
        <v>8.0662939947355454</v>
      </c>
      <c r="Q171" s="6">
        <f>MAX(0,P171-'Tela de entrada'!O189)</f>
        <v>0</v>
      </c>
    </row>
    <row r="172" spans="4:17" x14ac:dyDescent="0.25">
      <c r="D172" s="71">
        <v>171</v>
      </c>
      <c r="E172" s="56">
        <f>'Tela de entrada'!C190</f>
        <v>13</v>
      </c>
      <c r="F172" s="6">
        <f>'Tela de entrada'!H190+'Tela de entrada'!K190</f>
        <v>8.0997602959666555</v>
      </c>
      <c r="G172" s="6">
        <f>F172+'Tela de entrada'!O190</f>
        <v>13</v>
      </c>
      <c r="H172" s="96">
        <f>G172+'Tela de entrada'!S190</f>
        <v>13</v>
      </c>
      <c r="I172" s="96">
        <f>'Tela de entrada'!$G$14</f>
        <v>3</v>
      </c>
      <c r="J172" s="6">
        <f>'Tela de entrada'!$G$15</f>
        <v>15</v>
      </c>
      <c r="K172" s="6">
        <f>'Tela de entrada'!H190+'Tela de entrada'!$K$15</f>
        <v>6.4997602959666558</v>
      </c>
      <c r="L172" s="6">
        <f>'Tela de entrada'!H190+'Tela de entrada'!$K$16</f>
        <v>15.499760295966656</v>
      </c>
      <c r="M172" s="6">
        <f>'Tela de entrada'!$K$15</f>
        <v>1</v>
      </c>
      <c r="N172" s="6">
        <f>'Tela de entrada'!$K$16</f>
        <v>10</v>
      </c>
      <c r="O172" s="6">
        <f>MAX(0,'Tela de entrada'!C190-'Tela de entrada'!H190)</f>
        <v>7.5002397040333442</v>
      </c>
      <c r="P172" s="6">
        <f>MAX(0,O172-'Tela de entrada'!K190)</f>
        <v>4.9002397040333445</v>
      </c>
      <c r="Q172" s="6">
        <f>MAX(0,P172-'Tela de entrada'!O190)</f>
        <v>0</v>
      </c>
    </row>
    <row r="173" spans="4:17" x14ac:dyDescent="0.25">
      <c r="D173" s="71">
        <v>172</v>
      </c>
      <c r="E173" s="56">
        <f>'Tela de entrada'!C191</f>
        <v>18</v>
      </c>
      <c r="F173" s="6">
        <f>'Tela de entrada'!H191+'Tela de entrada'!K191</f>
        <v>10.838292945465083</v>
      </c>
      <c r="G173" s="6">
        <f>F173+'Tela de entrada'!O191</f>
        <v>18</v>
      </c>
      <c r="H173" s="96">
        <f>G173+'Tela de entrada'!S191</f>
        <v>18</v>
      </c>
      <c r="I173" s="96">
        <f>'Tela de entrada'!$G$14</f>
        <v>3</v>
      </c>
      <c r="J173" s="6">
        <f>'Tela de entrada'!$G$15</f>
        <v>15</v>
      </c>
      <c r="K173" s="6">
        <f>'Tela de entrada'!H191+'Tela de entrada'!$K$15</f>
        <v>8.2382929454650835</v>
      </c>
      <c r="L173" s="6">
        <f>'Tela de entrada'!H191+'Tela de entrada'!$K$16</f>
        <v>17.238292945465084</v>
      </c>
      <c r="M173" s="6">
        <f>'Tela de entrada'!$K$15</f>
        <v>1</v>
      </c>
      <c r="N173" s="6">
        <f>'Tela de entrada'!$K$16</f>
        <v>10</v>
      </c>
      <c r="O173" s="6">
        <f>MAX(0,'Tela de entrada'!C191-'Tela de entrada'!H191)</f>
        <v>10.761707054534916</v>
      </c>
      <c r="P173" s="6">
        <f>MAX(0,O173-'Tela de entrada'!K191)</f>
        <v>7.1617070545349168</v>
      </c>
      <c r="Q173" s="6">
        <f>MAX(0,P173-'Tela de entrada'!O191)</f>
        <v>0</v>
      </c>
    </row>
    <row r="174" spans="4:17" x14ac:dyDescent="0.25">
      <c r="D174" s="71">
        <v>173</v>
      </c>
      <c r="E174" s="56">
        <f>'Tela de entrada'!C192</f>
        <v>46</v>
      </c>
      <c r="F174" s="6">
        <f>'Tela de entrada'!H192+'Tela de entrada'!K192</f>
        <v>24.2</v>
      </c>
      <c r="G174" s="6">
        <f>F174+'Tela de entrada'!O192</f>
        <v>39.200000000000003</v>
      </c>
      <c r="H174" s="96">
        <f>G174+'Tela de entrada'!S192</f>
        <v>46</v>
      </c>
      <c r="I174" s="96">
        <f>'Tela de entrada'!$G$14</f>
        <v>3</v>
      </c>
      <c r="J174" s="6">
        <f>'Tela de entrada'!$G$15</f>
        <v>15</v>
      </c>
      <c r="K174" s="6">
        <f>'Tela de entrada'!H192+'Tela de entrada'!$K$15</f>
        <v>16</v>
      </c>
      <c r="L174" s="6">
        <f>'Tela de entrada'!H192+'Tela de entrada'!$K$16</f>
        <v>25</v>
      </c>
      <c r="M174" s="6">
        <f>'Tela de entrada'!$K$15</f>
        <v>1</v>
      </c>
      <c r="N174" s="6">
        <f>'Tela de entrada'!$K$16</f>
        <v>10</v>
      </c>
      <c r="O174" s="6">
        <f>MAX(0,'Tela de entrada'!C192-'Tela de entrada'!H192)</f>
        <v>31</v>
      </c>
      <c r="P174" s="6">
        <f>MAX(0,O174-'Tela de entrada'!K192)</f>
        <v>21.8</v>
      </c>
      <c r="Q174" s="6">
        <f>MAX(0,P174-'Tela de entrada'!O192)</f>
        <v>6.8000000000000007</v>
      </c>
    </row>
    <row r="175" spans="4:17" x14ac:dyDescent="0.25">
      <c r="D175" s="71">
        <v>174</v>
      </c>
      <c r="E175" s="56">
        <f>'Tela de entrada'!C193</f>
        <v>49</v>
      </c>
      <c r="F175" s="6">
        <f>'Tela de entrada'!H193+'Tela de entrada'!K193</f>
        <v>24.799999999999997</v>
      </c>
      <c r="G175" s="6">
        <f>F175+'Tela de entrada'!O193</f>
        <v>39.799999999999997</v>
      </c>
      <c r="H175" s="96">
        <f>G175+'Tela de entrada'!S193</f>
        <v>49</v>
      </c>
      <c r="I175" s="96">
        <f>'Tela de entrada'!$G$14</f>
        <v>3</v>
      </c>
      <c r="J175" s="6">
        <f>'Tela de entrada'!$G$15</f>
        <v>15</v>
      </c>
      <c r="K175" s="6">
        <f>'Tela de entrada'!H193+'Tela de entrada'!$K$15</f>
        <v>16</v>
      </c>
      <c r="L175" s="6">
        <f>'Tela de entrada'!H193+'Tela de entrada'!$K$16</f>
        <v>25</v>
      </c>
      <c r="M175" s="6">
        <f>'Tela de entrada'!$K$15</f>
        <v>1</v>
      </c>
      <c r="N175" s="6">
        <f>'Tela de entrada'!$K$16</f>
        <v>10</v>
      </c>
      <c r="O175" s="6">
        <f>MAX(0,'Tela de entrada'!C193-'Tela de entrada'!H193)</f>
        <v>34</v>
      </c>
      <c r="P175" s="6">
        <f>MAX(0,O175-'Tela de entrada'!K193)</f>
        <v>24.200000000000003</v>
      </c>
      <c r="Q175" s="6">
        <f>MAX(0,P175-'Tela de entrada'!O193)</f>
        <v>9.2000000000000028</v>
      </c>
    </row>
    <row r="176" spans="4:17" x14ac:dyDescent="0.25">
      <c r="D176" s="71">
        <v>175</v>
      </c>
      <c r="E176" s="56">
        <f>'Tela de entrada'!C194</f>
        <v>18</v>
      </c>
      <c r="F176" s="6">
        <f>'Tela de entrada'!H194+'Tela de entrada'!K194</f>
        <v>10.838292945465083</v>
      </c>
      <c r="G176" s="6">
        <f>F176+'Tela de entrada'!O194</f>
        <v>18</v>
      </c>
      <c r="H176" s="96">
        <f>G176+'Tela de entrada'!S194</f>
        <v>18</v>
      </c>
      <c r="I176" s="96">
        <f>'Tela de entrada'!$G$14</f>
        <v>3</v>
      </c>
      <c r="J176" s="6">
        <f>'Tela de entrada'!$G$15</f>
        <v>15</v>
      </c>
      <c r="K176" s="6">
        <f>'Tela de entrada'!H194+'Tela de entrada'!$K$15</f>
        <v>8.2382929454650835</v>
      </c>
      <c r="L176" s="6">
        <f>'Tela de entrada'!H194+'Tela de entrada'!$K$16</f>
        <v>17.238292945465084</v>
      </c>
      <c r="M176" s="6">
        <f>'Tela de entrada'!$K$15</f>
        <v>1</v>
      </c>
      <c r="N176" s="6">
        <f>'Tela de entrada'!$K$16</f>
        <v>10</v>
      </c>
      <c r="O176" s="6">
        <f>MAX(0,'Tela de entrada'!C194-'Tela de entrada'!H194)</f>
        <v>10.761707054534916</v>
      </c>
      <c r="P176" s="6">
        <f>MAX(0,O176-'Tela de entrada'!K194)</f>
        <v>7.1617070545349168</v>
      </c>
      <c r="Q176" s="6">
        <f>MAX(0,P176-'Tela de entrada'!O194)</f>
        <v>0</v>
      </c>
    </row>
    <row r="177" spans="4:17" x14ac:dyDescent="0.25">
      <c r="D177" s="71">
        <v>176</v>
      </c>
      <c r="E177" s="56">
        <f>'Tela de entrada'!C195</f>
        <v>18</v>
      </c>
      <c r="F177" s="6">
        <f>'Tela de entrada'!H195+'Tela de entrada'!K195</f>
        <v>10.838292945465083</v>
      </c>
      <c r="G177" s="6">
        <f>F177+'Tela de entrada'!O195</f>
        <v>18</v>
      </c>
      <c r="H177" s="96">
        <f>G177+'Tela de entrada'!S195</f>
        <v>18</v>
      </c>
      <c r="I177" s="96">
        <f>'Tela de entrada'!$G$14</f>
        <v>3</v>
      </c>
      <c r="J177" s="6">
        <f>'Tela de entrada'!$G$15</f>
        <v>15</v>
      </c>
      <c r="K177" s="6">
        <f>'Tela de entrada'!H195+'Tela de entrada'!$K$15</f>
        <v>8.2382929454650835</v>
      </c>
      <c r="L177" s="6">
        <f>'Tela de entrada'!H195+'Tela de entrada'!$K$16</f>
        <v>17.238292945465084</v>
      </c>
      <c r="M177" s="6">
        <f>'Tela de entrada'!$K$15</f>
        <v>1</v>
      </c>
      <c r="N177" s="6">
        <f>'Tela de entrada'!$K$16</f>
        <v>10</v>
      </c>
      <c r="O177" s="6">
        <f>MAX(0,'Tela de entrada'!C195-'Tela de entrada'!H195)</f>
        <v>10.761707054534916</v>
      </c>
      <c r="P177" s="6">
        <f>MAX(0,O177-'Tela de entrada'!K195)</f>
        <v>7.1617070545349168</v>
      </c>
      <c r="Q177" s="6">
        <f>MAX(0,P177-'Tela de entrada'!O195)</f>
        <v>0</v>
      </c>
    </row>
    <row r="178" spans="4:17" x14ac:dyDescent="0.25">
      <c r="D178" s="71">
        <v>177</v>
      </c>
      <c r="E178" s="56">
        <f>'Tela de entrada'!C196</f>
        <v>9</v>
      </c>
      <c r="F178" s="6">
        <f>'Tela de entrada'!H196+'Tela de entrada'!K196</f>
        <v>5.9089341763679135</v>
      </c>
      <c r="G178" s="6">
        <f>F178+'Tela de entrada'!O196</f>
        <v>9</v>
      </c>
      <c r="H178" s="96">
        <f>G178+'Tela de entrada'!S196</f>
        <v>9</v>
      </c>
      <c r="I178" s="96">
        <f>'Tela de entrada'!$G$14</f>
        <v>3</v>
      </c>
      <c r="J178" s="6">
        <f>'Tela de entrada'!$G$15</f>
        <v>15</v>
      </c>
      <c r="K178" s="6">
        <f>'Tela de entrada'!H196+'Tela de entrada'!$K$15</f>
        <v>5.1089341763679137</v>
      </c>
      <c r="L178" s="6">
        <f>'Tela de entrada'!H196+'Tela de entrada'!$K$16</f>
        <v>14.108934176367914</v>
      </c>
      <c r="M178" s="6">
        <f>'Tela de entrada'!$K$15</f>
        <v>1</v>
      </c>
      <c r="N178" s="6">
        <f>'Tela de entrada'!$K$16</f>
        <v>10</v>
      </c>
      <c r="O178" s="6">
        <f>MAX(0,'Tela de entrada'!C196-'Tela de entrada'!H196)</f>
        <v>4.8910658236320863</v>
      </c>
      <c r="P178" s="6">
        <f>MAX(0,O178-'Tela de entrada'!K196)</f>
        <v>3.0910658236320865</v>
      </c>
      <c r="Q178" s="6">
        <f>MAX(0,P178-'Tela de entrada'!O196)</f>
        <v>0</v>
      </c>
    </row>
    <row r="179" spans="4:17" x14ac:dyDescent="0.25">
      <c r="D179" s="71">
        <v>178</v>
      </c>
      <c r="E179" s="56">
        <f>'Tela de entrada'!C197</f>
        <v>14</v>
      </c>
      <c r="F179" s="6">
        <f>'Tela de entrada'!H197+'Tela de entrada'!K197</f>
        <v>8.6474668258663421</v>
      </c>
      <c r="G179" s="6">
        <f>F179+'Tela de entrada'!O197</f>
        <v>14</v>
      </c>
      <c r="H179" s="96">
        <f>G179+'Tela de entrada'!S197</f>
        <v>14</v>
      </c>
      <c r="I179" s="96">
        <f>'Tela de entrada'!$G$14</f>
        <v>3</v>
      </c>
      <c r="J179" s="6">
        <f>'Tela de entrada'!$G$15</f>
        <v>15</v>
      </c>
      <c r="K179" s="6">
        <f>'Tela de entrada'!H197+'Tela de entrada'!$K$15</f>
        <v>6.8474668258663414</v>
      </c>
      <c r="L179" s="6">
        <f>'Tela de entrada'!H197+'Tela de entrada'!$K$16</f>
        <v>15.847466825866341</v>
      </c>
      <c r="M179" s="6">
        <f>'Tela de entrada'!$K$15</f>
        <v>1</v>
      </c>
      <c r="N179" s="6">
        <f>'Tela de entrada'!$K$16</f>
        <v>10</v>
      </c>
      <c r="O179" s="6">
        <f>MAX(0,'Tela de entrada'!C197-'Tela de entrada'!H197)</f>
        <v>8.1525331741336586</v>
      </c>
      <c r="P179" s="6">
        <f>MAX(0,O179-'Tela de entrada'!K197)</f>
        <v>5.3525331741336588</v>
      </c>
      <c r="Q179" s="6">
        <f>MAX(0,P179-'Tela de entrada'!O197)</f>
        <v>8.8817841970012523E-16</v>
      </c>
    </row>
    <row r="180" spans="4:17" x14ac:dyDescent="0.25">
      <c r="D180" s="71">
        <v>179</v>
      </c>
      <c r="E180" s="56">
        <f>'Tela de entrada'!C198</f>
        <v>40</v>
      </c>
      <c r="F180" s="6">
        <f>'Tela de entrada'!H198+'Tela de entrada'!K198</f>
        <v>22.887836603258165</v>
      </c>
      <c r="G180" s="6">
        <f>F180+'Tela de entrada'!O198</f>
        <v>37.887836603258165</v>
      </c>
      <c r="H180" s="96">
        <f>G180+'Tela de entrada'!S198</f>
        <v>40</v>
      </c>
      <c r="I180" s="96">
        <f>'Tela de entrada'!$G$14</f>
        <v>3</v>
      </c>
      <c r="J180" s="6">
        <f>'Tela de entrada'!$G$15</f>
        <v>15</v>
      </c>
      <c r="K180" s="6">
        <f>'Tela de entrada'!H198+'Tela de entrada'!$K$15</f>
        <v>15.887836603258167</v>
      </c>
      <c r="L180" s="6">
        <f>'Tela de entrada'!H198+'Tela de entrada'!$K$16</f>
        <v>24.887836603258165</v>
      </c>
      <c r="M180" s="6">
        <f>'Tela de entrada'!$K$15</f>
        <v>1</v>
      </c>
      <c r="N180" s="6">
        <f>'Tela de entrada'!$K$16</f>
        <v>10</v>
      </c>
      <c r="O180" s="6">
        <f>MAX(0,'Tela de entrada'!C198-'Tela de entrada'!H198)</f>
        <v>25.112163396741835</v>
      </c>
      <c r="P180" s="6">
        <f>MAX(0,O180-'Tela de entrada'!K198)</f>
        <v>17.112163396741835</v>
      </c>
      <c r="Q180" s="6">
        <f>MAX(0,P180-'Tela de entrada'!O198)</f>
        <v>2.1121633967418347</v>
      </c>
    </row>
    <row r="181" spans="4:17" x14ac:dyDescent="0.25">
      <c r="D181" s="71">
        <v>180</v>
      </c>
      <c r="E181" s="56">
        <f>'Tela de entrada'!C199</f>
        <v>42</v>
      </c>
      <c r="F181" s="6">
        <f>'Tela de entrada'!H199+'Tela de entrada'!K199</f>
        <v>23.4</v>
      </c>
      <c r="G181" s="6">
        <f>F181+'Tela de entrada'!O199</f>
        <v>38.4</v>
      </c>
      <c r="H181" s="96">
        <f>G181+'Tela de entrada'!S199</f>
        <v>42</v>
      </c>
      <c r="I181" s="96">
        <f>'Tela de entrada'!$G$14</f>
        <v>3</v>
      </c>
      <c r="J181" s="6">
        <f>'Tela de entrada'!$G$15</f>
        <v>15</v>
      </c>
      <c r="K181" s="6">
        <f>'Tela de entrada'!H199+'Tela de entrada'!$K$15</f>
        <v>16</v>
      </c>
      <c r="L181" s="6">
        <f>'Tela de entrada'!H199+'Tela de entrada'!$K$16</f>
        <v>25</v>
      </c>
      <c r="M181" s="6">
        <f>'Tela de entrada'!$K$15</f>
        <v>1</v>
      </c>
      <c r="N181" s="6">
        <f>'Tela de entrada'!$K$16</f>
        <v>10</v>
      </c>
      <c r="O181" s="6">
        <f>MAX(0,'Tela de entrada'!C199-'Tela de entrada'!H199)</f>
        <v>27</v>
      </c>
      <c r="P181" s="6">
        <f>MAX(0,O181-'Tela de entrada'!K199)</f>
        <v>18.600000000000001</v>
      </c>
      <c r="Q181" s="6">
        <f>MAX(0,P181-'Tela de entrada'!O199)</f>
        <v>3.6000000000000014</v>
      </c>
    </row>
    <row r="182" spans="4:17" x14ac:dyDescent="0.25">
      <c r="D182" s="71">
        <v>181</v>
      </c>
      <c r="E182" s="56">
        <f>'Tela de entrada'!C200</f>
        <v>40</v>
      </c>
      <c r="F182" s="6">
        <f>'Tela de entrada'!H200+'Tela de entrada'!K200</f>
        <v>22.887836603258165</v>
      </c>
      <c r="G182" s="6">
        <f>F182+'Tela de entrada'!O200</f>
        <v>37.887836603258165</v>
      </c>
      <c r="H182" s="96">
        <f>G182+'Tela de entrada'!S200</f>
        <v>40</v>
      </c>
      <c r="I182" s="96">
        <f>'Tela de entrada'!$G$14</f>
        <v>3</v>
      </c>
      <c r="J182" s="6">
        <f>'Tela de entrada'!$G$15</f>
        <v>15</v>
      </c>
      <c r="K182" s="6">
        <f>'Tela de entrada'!H200+'Tela de entrada'!$K$15</f>
        <v>15.887836603258167</v>
      </c>
      <c r="L182" s="6">
        <f>'Tela de entrada'!H200+'Tela de entrada'!$K$16</f>
        <v>24.887836603258165</v>
      </c>
      <c r="M182" s="6">
        <f>'Tela de entrada'!$K$15</f>
        <v>1</v>
      </c>
      <c r="N182" s="6">
        <f>'Tela de entrada'!$K$16</f>
        <v>10</v>
      </c>
      <c r="O182" s="6">
        <f>MAX(0,'Tela de entrada'!C200-'Tela de entrada'!H200)</f>
        <v>25.112163396741835</v>
      </c>
      <c r="P182" s="6">
        <f>MAX(0,O182-'Tela de entrada'!K200)</f>
        <v>17.112163396741835</v>
      </c>
      <c r="Q182" s="6">
        <f>MAX(0,P182-'Tela de entrada'!O200)</f>
        <v>2.1121633967418347</v>
      </c>
    </row>
    <row r="183" spans="4:17" x14ac:dyDescent="0.25">
      <c r="D183" s="71">
        <v>182</v>
      </c>
      <c r="E183" s="56">
        <f>'Tela de entrada'!C201</f>
        <v>43</v>
      </c>
      <c r="F183" s="6">
        <f>'Tela de entrada'!H201+'Tela de entrada'!K201</f>
        <v>23.6</v>
      </c>
      <c r="G183" s="6">
        <f>F183+'Tela de entrada'!O201</f>
        <v>38.6</v>
      </c>
      <c r="H183" s="96">
        <f>G183+'Tela de entrada'!S201</f>
        <v>43</v>
      </c>
      <c r="I183" s="96">
        <f>'Tela de entrada'!$G$14</f>
        <v>3</v>
      </c>
      <c r="J183" s="6">
        <f>'Tela de entrada'!$G$15</f>
        <v>15</v>
      </c>
      <c r="K183" s="6">
        <f>'Tela de entrada'!H201+'Tela de entrada'!$K$15</f>
        <v>16</v>
      </c>
      <c r="L183" s="6">
        <f>'Tela de entrada'!H201+'Tela de entrada'!$K$16</f>
        <v>25</v>
      </c>
      <c r="M183" s="6">
        <f>'Tela de entrada'!$K$15</f>
        <v>1</v>
      </c>
      <c r="N183" s="6">
        <f>'Tela de entrada'!$K$16</f>
        <v>10</v>
      </c>
      <c r="O183" s="6">
        <f>MAX(0,'Tela de entrada'!C201-'Tela de entrada'!H201)</f>
        <v>28</v>
      </c>
      <c r="P183" s="6">
        <f>MAX(0,O183-'Tela de entrada'!K201)</f>
        <v>19.399999999999999</v>
      </c>
      <c r="Q183" s="6">
        <f>MAX(0,P183-'Tela de entrada'!O201)</f>
        <v>4.3999999999999986</v>
      </c>
    </row>
    <row r="184" spans="4:17" x14ac:dyDescent="0.25">
      <c r="D184" s="71">
        <v>183</v>
      </c>
      <c r="E184" s="56">
        <f>'Tela de entrada'!C202</f>
        <v>24</v>
      </c>
      <c r="F184" s="6">
        <f>'Tela de entrada'!H202+'Tela de entrada'!K202</f>
        <v>14.124532124863197</v>
      </c>
      <c r="G184" s="6">
        <f>F184+'Tela de entrada'!O202</f>
        <v>24</v>
      </c>
      <c r="H184" s="96">
        <f>G184+'Tela de entrada'!S202</f>
        <v>24</v>
      </c>
      <c r="I184" s="96">
        <f>'Tela de entrada'!$G$14</f>
        <v>3</v>
      </c>
      <c r="J184" s="6">
        <f>'Tela de entrada'!$G$15</f>
        <v>15</v>
      </c>
      <c r="K184" s="6">
        <f>'Tela de entrada'!H202+'Tela de entrada'!$K$15</f>
        <v>10.324532124863197</v>
      </c>
      <c r="L184" s="6">
        <f>'Tela de entrada'!H202+'Tela de entrada'!$K$16</f>
        <v>19.324532124863197</v>
      </c>
      <c r="M184" s="6">
        <f>'Tela de entrada'!$K$15</f>
        <v>1</v>
      </c>
      <c r="N184" s="6">
        <f>'Tela de entrada'!$K$16</f>
        <v>10</v>
      </c>
      <c r="O184" s="6">
        <f>MAX(0,'Tela de entrada'!C202-'Tela de entrada'!H202)</f>
        <v>14.675467875136803</v>
      </c>
      <c r="P184" s="6">
        <f>MAX(0,O184-'Tela de entrada'!K202)</f>
        <v>9.8754678751368026</v>
      </c>
      <c r="Q184" s="6">
        <f>MAX(0,P184-'Tela de entrada'!O202)</f>
        <v>0</v>
      </c>
    </row>
    <row r="185" spans="4:17" x14ac:dyDescent="0.25">
      <c r="D185" s="71">
        <v>184</v>
      </c>
      <c r="E185" s="56">
        <f>'Tela de entrada'!C203</f>
        <v>27</v>
      </c>
      <c r="F185" s="6">
        <f>'Tela de entrada'!H203+'Tela de entrada'!K203</f>
        <v>15.767651714562254</v>
      </c>
      <c r="G185" s="6">
        <f>F185+'Tela de entrada'!O203</f>
        <v>27</v>
      </c>
      <c r="H185" s="96">
        <f>G185+'Tela de entrada'!S203</f>
        <v>27</v>
      </c>
      <c r="I185" s="96">
        <f>'Tela de entrada'!$G$14</f>
        <v>3</v>
      </c>
      <c r="J185" s="6">
        <f>'Tela de entrada'!$G$15</f>
        <v>15</v>
      </c>
      <c r="K185" s="6">
        <f>'Tela de entrada'!H203+'Tela de entrada'!$K$15</f>
        <v>11.367651714562253</v>
      </c>
      <c r="L185" s="6">
        <f>'Tela de entrada'!H203+'Tela de entrada'!$K$16</f>
        <v>20.367651714562253</v>
      </c>
      <c r="M185" s="6">
        <f>'Tela de entrada'!$K$15</f>
        <v>1</v>
      </c>
      <c r="N185" s="6">
        <f>'Tela de entrada'!$K$16</f>
        <v>10</v>
      </c>
      <c r="O185" s="6">
        <f>MAX(0,'Tela de entrada'!C203-'Tela de entrada'!H203)</f>
        <v>16.632348285437747</v>
      </c>
      <c r="P185" s="6">
        <f>MAX(0,O185-'Tela de entrada'!K203)</f>
        <v>11.232348285437746</v>
      </c>
      <c r="Q185" s="6">
        <f>MAX(0,P185-'Tela de entrada'!O203)</f>
        <v>0</v>
      </c>
    </row>
    <row r="186" spans="4:17" x14ac:dyDescent="0.25">
      <c r="D186" s="71">
        <v>185</v>
      </c>
      <c r="E186" s="56">
        <f>'Tela de entrada'!C204</f>
        <v>34</v>
      </c>
      <c r="F186" s="6">
        <f>'Tela de entrada'!H204+'Tela de entrada'!K204</f>
        <v>19.601597423860053</v>
      </c>
      <c r="G186" s="6">
        <f>F186+'Tela de entrada'!O204</f>
        <v>34</v>
      </c>
      <c r="H186" s="96">
        <f>G186+'Tela de entrada'!S204</f>
        <v>34</v>
      </c>
      <c r="I186" s="96">
        <f>'Tela de entrada'!$G$14</f>
        <v>3</v>
      </c>
      <c r="J186" s="6">
        <f>'Tela de entrada'!$G$15</f>
        <v>15</v>
      </c>
      <c r="K186" s="6">
        <f>'Tela de entrada'!H204+'Tela de entrada'!$K$15</f>
        <v>13.801597423860052</v>
      </c>
      <c r="L186" s="6">
        <f>'Tela de entrada'!H204+'Tela de entrada'!$K$16</f>
        <v>22.801597423860052</v>
      </c>
      <c r="M186" s="6">
        <f>'Tela de entrada'!$K$15</f>
        <v>1</v>
      </c>
      <c r="N186" s="6">
        <f>'Tela de entrada'!$K$16</f>
        <v>10</v>
      </c>
      <c r="O186" s="6">
        <f>MAX(0,'Tela de entrada'!C204-'Tela de entrada'!H204)</f>
        <v>21.198402576139948</v>
      </c>
      <c r="P186" s="6">
        <f>MAX(0,O186-'Tela de entrada'!K204)</f>
        <v>14.398402576139947</v>
      </c>
      <c r="Q186" s="6">
        <f>MAX(0,P186-'Tela de entrada'!O204)</f>
        <v>0</v>
      </c>
    </row>
    <row r="187" spans="4:17" x14ac:dyDescent="0.25">
      <c r="D187" s="71">
        <v>186</v>
      </c>
      <c r="E187" s="56">
        <f>'Tela de entrada'!C205</f>
        <v>37</v>
      </c>
      <c r="F187" s="6">
        <f>'Tela de entrada'!H205+'Tela de entrada'!K205</f>
        <v>21.244717013559111</v>
      </c>
      <c r="G187" s="6">
        <f>F187+'Tela de entrada'!O205</f>
        <v>36.244717013559111</v>
      </c>
      <c r="H187" s="96">
        <f>G187+'Tela de entrada'!S205</f>
        <v>37</v>
      </c>
      <c r="I187" s="96">
        <f>'Tela de entrada'!$G$14</f>
        <v>3</v>
      </c>
      <c r="J187" s="6">
        <f>'Tela de entrada'!$G$15</f>
        <v>15</v>
      </c>
      <c r="K187" s="6">
        <f>'Tela de entrada'!H205+'Tela de entrada'!$K$15</f>
        <v>14.84471701355911</v>
      </c>
      <c r="L187" s="6">
        <f>'Tela de entrada'!H205+'Tela de entrada'!$K$16</f>
        <v>23.844717013559112</v>
      </c>
      <c r="M187" s="6">
        <f>'Tela de entrada'!$K$15</f>
        <v>1</v>
      </c>
      <c r="N187" s="6">
        <f>'Tela de entrada'!$K$16</f>
        <v>10</v>
      </c>
      <c r="O187" s="6">
        <f>MAX(0,'Tela de entrada'!C205-'Tela de entrada'!H205)</f>
        <v>23.155282986440888</v>
      </c>
      <c r="P187" s="6">
        <f>MAX(0,O187-'Tela de entrada'!K205)</f>
        <v>15.755282986440887</v>
      </c>
      <c r="Q187" s="6">
        <f>MAX(0,P187-'Tela de entrada'!O205)</f>
        <v>0.75528298644088743</v>
      </c>
    </row>
    <row r="188" spans="4:17" x14ac:dyDescent="0.25">
      <c r="D188" s="71">
        <v>187</v>
      </c>
      <c r="E188" s="56">
        <f>'Tela de entrada'!C206</f>
        <v>29</v>
      </c>
      <c r="F188" s="6">
        <f>'Tela de entrada'!H206+'Tela de entrada'!K206</f>
        <v>16.863064774361622</v>
      </c>
      <c r="G188" s="6">
        <f>F188+'Tela de entrada'!O206</f>
        <v>29</v>
      </c>
      <c r="H188" s="96">
        <f>G188+'Tela de entrada'!S206</f>
        <v>29</v>
      </c>
      <c r="I188" s="96">
        <f>'Tela de entrada'!$G$14</f>
        <v>3</v>
      </c>
      <c r="J188" s="6">
        <f>'Tela de entrada'!$G$15</f>
        <v>15</v>
      </c>
      <c r="K188" s="6">
        <f>'Tela de entrada'!H206+'Tela de entrada'!$K$15</f>
        <v>12.063064774361623</v>
      </c>
      <c r="L188" s="6">
        <f>'Tela de entrada'!H206+'Tela de entrada'!$K$16</f>
        <v>21.063064774361621</v>
      </c>
      <c r="M188" s="6">
        <f>'Tela de entrada'!$K$15</f>
        <v>1</v>
      </c>
      <c r="N188" s="6">
        <f>'Tela de entrada'!$K$16</f>
        <v>10</v>
      </c>
      <c r="O188" s="6">
        <f>MAX(0,'Tela de entrada'!C206-'Tela de entrada'!H206)</f>
        <v>17.936935225638379</v>
      </c>
      <c r="P188" s="6">
        <f>MAX(0,O188-'Tela de entrada'!K206)</f>
        <v>12.136935225638378</v>
      </c>
      <c r="Q188" s="6">
        <f>MAX(0,P188-'Tela de entrada'!O206)</f>
        <v>0</v>
      </c>
    </row>
    <row r="189" spans="4:17" x14ac:dyDescent="0.25">
      <c r="D189" s="71">
        <v>188</v>
      </c>
      <c r="E189" s="56">
        <f>'Tela de entrada'!C207</f>
        <v>18</v>
      </c>
      <c r="F189" s="6">
        <f>'Tela de entrada'!H207+'Tela de entrada'!K207</f>
        <v>10.838292945465083</v>
      </c>
      <c r="G189" s="6">
        <f>F189+'Tela de entrada'!O207</f>
        <v>18</v>
      </c>
      <c r="H189" s="96">
        <f>G189+'Tela de entrada'!S207</f>
        <v>18</v>
      </c>
      <c r="I189" s="96">
        <f>'Tela de entrada'!$G$14</f>
        <v>3</v>
      </c>
      <c r="J189" s="6">
        <f>'Tela de entrada'!$G$15</f>
        <v>15</v>
      </c>
      <c r="K189" s="6">
        <f>'Tela de entrada'!H207+'Tela de entrada'!$K$15</f>
        <v>8.2382929454650835</v>
      </c>
      <c r="L189" s="6">
        <f>'Tela de entrada'!H207+'Tela de entrada'!$K$16</f>
        <v>17.238292945465084</v>
      </c>
      <c r="M189" s="6">
        <f>'Tela de entrada'!$K$15</f>
        <v>1</v>
      </c>
      <c r="N189" s="6">
        <f>'Tela de entrada'!$K$16</f>
        <v>10</v>
      </c>
      <c r="O189" s="6">
        <f>MAX(0,'Tela de entrada'!C207-'Tela de entrada'!H207)</f>
        <v>10.761707054534916</v>
      </c>
      <c r="P189" s="6">
        <f>MAX(0,O189-'Tela de entrada'!K207)</f>
        <v>7.1617070545349168</v>
      </c>
      <c r="Q189" s="6">
        <f>MAX(0,P189-'Tela de entrada'!O207)</f>
        <v>0</v>
      </c>
    </row>
    <row r="190" spans="4:17" x14ac:dyDescent="0.25">
      <c r="D190" s="71">
        <v>189</v>
      </c>
      <c r="E190" s="56">
        <f>'Tela de entrada'!C208</f>
        <v>26</v>
      </c>
      <c r="F190" s="6">
        <f>'Tela de entrada'!H208+'Tela de entrada'!K208</f>
        <v>15.219945184662567</v>
      </c>
      <c r="G190" s="6">
        <f>F190+'Tela de entrada'!O208</f>
        <v>26</v>
      </c>
      <c r="H190" s="96">
        <f>G190+'Tela de entrada'!S208</f>
        <v>26</v>
      </c>
      <c r="I190" s="96">
        <f>'Tela de entrada'!$G$14</f>
        <v>3</v>
      </c>
      <c r="J190" s="6">
        <f>'Tela de entrada'!$G$15</f>
        <v>15</v>
      </c>
      <c r="K190" s="6">
        <f>'Tela de entrada'!H208+'Tela de entrada'!$K$15</f>
        <v>11.019945184662568</v>
      </c>
      <c r="L190" s="6">
        <f>'Tela de entrada'!H208+'Tela de entrada'!$K$16</f>
        <v>20.019945184662568</v>
      </c>
      <c r="M190" s="6">
        <f>'Tela de entrada'!$K$15</f>
        <v>1</v>
      </c>
      <c r="N190" s="6">
        <f>'Tela de entrada'!$K$16</f>
        <v>10</v>
      </c>
      <c r="O190" s="6">
        <f>MAX(0,'Tela de entrada'!C208-'Tela de entrada'!H208)</f>
        <v>15.980054815337432</v>
      </c>
      <c r="P190" s="6">
        <f>MAX(0,O190-'Tela de entrada'!K208)</f>
        <v>10.780054815337433</v>
      </c>
      <c r="Q190" s="6">
        <f>MAX(0,P190-'Tela de entrada'!O208)</f>
        <v>0</v>
      </c>
    </row>
    <row r="191" spans="4:17" x14ac:dyDescent="0.25">
      <c r="D191" s="71">
        <v>190</v>
      </c>
      <c r="E191" s="56">
        <f>'Tela de entrada'!C209</f>
        <v>46</v>
      </c>
      <c r="F191" s="6">
        <f>'Tela de entrada'!H209+'Tela de entrada'!K209</f>
        <v>24.2</v>
      </c>
      <c r="G191" s="6">
        <f>F191+'Tela de entrada'!O209</f>
        <v>39.200000000000003</v>
      </c>
      <c r="H191" s="96">
        <f>G191+'Tela de entrada'!S209</f>
        <v>46</v>
      </c>
      <c r="I191" s="96">
        <f>'Tela de entrada'!$G$14</f>
        <v>3</v>
      </c>
      <c r="J191" s="6">
        <f>'Tela de entrada'!$G$15</f>
        <v>15</v>
      </c>
      <c r="K191" s="6">
        <f>'Tela de entrada'!H209+'Tela de entrada'!$K$15</f>
        <v>16</v>
      </c>
      <c r="L191" s="6">
        <f>'Tela de entrada'!H209+'Tela de entrada'!$K$16</f>
        <v>25</v>
      </c>
      <c r="M191" s="6">
        <f>'Tela de entrada'!$K$15</f>
        <v>1</v>
      </c>
      <c r="N191" s="6">
        <f>'Tela de entrada'!$K$16</f>
        <v>10</v>
      </c>
      <c r="O191" s="6">
        <f>MAX(0,'Tela de entrada'!C209-'Tela de entrada'!H209)</f>
        <v>31</v>
      </c>
      <c r="P191" s="6">
        <f>MAX(0,O191-'Tela de entrada'!K209)</f>
        <v>21.8</v>
      </c>
      <c r="Q191" s="6">
        <f>MAX(0,P191-'Tela de entrada'!O209)</f>
        <v>6.8000000000000007</v>
      </c>
    </row>
    <row r="192" spans="4:17" x14ac:dyDescent="0.25">
      <c r="D192" s="71">
        <v>191</v>
      </c>
      <c r="E192" s="56">
        <f>'Tela de entrada'!C210</f>
        <v>25</v>
      </c>
      <c r="F192" s="6">
        <f>'Tela de entrada'!H210+'Tela de entrada'!K210</f>
        <v>14.672238654762884</v>
      </c>
      <c r="G192" s="6">
        <f>F192+'Tela de entrada'!O210</f>
        <v>25</v>
      </c>
      <c r="H192" s="96">
        <f>G192+'Tela de entrada'!S210</f>
        <v>25</v>
      </c>
      <c r="I192" s="96">
        <f>'Tela de entrada'!$G$14</f>
        <v>3</v>
      </c>
      <c r="J192" s="6">
        <f>'Tela de entrada'!$G$15</f>
        <v>15</v>
      </c>
      <c r="K192" s="6">
        <f>'Tela de entrada'!H210+'Tela de entrada'!$K$15</f>
        <v>10.672238654762884</v>
      </c>
      <c r="L192" s="6">
        <f>'Tela de entrada'!H210+'Tela de entrada'!$K$16</f>
        <v>19.672238654762886</v>
      </c>
      <c r="M192" s="6">
        <f>'Tela de entrada'!$K$15</f>
        <v>1</v>
      </c>
      <c r="N192" s="6">
        <f>'Tela de entrada'!$K$16</f>
        <v>10</v>
      </c>
      <c r="O192" s="6">
        <f>MAX(0,'Tela de entrada'!C210-'Tela de entrada'!H210)</f>
        <v>15.327761345237116</v>
      </c>
      <c r="P192" s="6">
        <f>MAX(0,O192-'Tela de entrada'!K210)</f>
        <v>10.327761345237116</v>
      </c>
      <c r="Q192" s="6">
        <f>MAX(0,P192-'Tela de entrada'!O210)</f>
        <v>0</v>
      </c>
    </row>
    <row r="193" spans="4:17" x14ac:dyDescent="0.25">
      <c r="D193" s="71">
        <v>192</v>
      </c>
      <c r="E193" s="56">
        <f>'Tela de entrada'!C211</f>
        <v>49</v>
      </c>
      <c r="F193" s="6">
        <f>'Tela de entrada'!H211+'Tela de entrada'!K211</f>
        <v>24.799999999999997</v>
      </c>
      <c r="G193" s="6">
        <f>F193+'Tela de entrada'!O211</f>
        <v>39.799999999999997</v>
      </c>
      <c r="H193" s="96">
        <f>G193+'Tela de entrada'!S211</f>
        <v>49</v>
      </c>
      <c r="I193" s="96">
        <f>'Tela de entrada'!$G$14</f>
        <v>3</v>
      </c>
      <c r="J193" s="6">
        <f>'Tela de entrada'!$G$15</f>
        <v>15</v>
      </c>
      <c r="K193" s="6">
        <f>'Tela de entrada'!H211+'Tela de entrada'!$K$15</f>
        <v>16</v>
      </c>
      <c r="L193" s="6">
        <f>'Tela de entrada'!H211+'Tela de entrada'!$K$16</f>
        <v>25</v>
      </c>
      <c r="M193" s="6">
        <f>'Tela de entrada'!$K$15</f>
        <v>1</v>
      </c>
      <c r="N193" s="6">
        <f>'Tela de entrada'!$K$16</f>
        <v>10</v>
      </c>
      <c r="O193" s="6">
        <f>MAX(0,'Tela de entrada'!C211-'Tela de entrada'!H211)</f>
        <v>34</v>
      </c>
      <c r="P193" s="6">
        <f>MAX(0,O193-'Tela de entrada'!K211)</f>
        <v>24.200000000000003</v>
      </c>
      <c r="Q193" s="6">
        <f>MAX(0,P193-'Tela de entrada'!O211)</f>
        <v>9.2000000000000028</v>
      </c>
    </row>
    <row r="194" spans="4:17" x14ac:dyDescent="0.25">
      <c r="D194" s="71">
        <v>193</v>
      </c>
      <c r="E194" s="56">
        <f>'Tela de entrada'!C212</f>
        <v>18</v>
      </c>
      <c r="F194" s="6">
        <f>'Tela de entrada'!H212+'Tela de entrada'!K212</f>
        <v>10.838292945465083</v>
      </c>
      <c r="G194" s="6">
        <f>F194+'Tela de entrada'!O212</f>
        <v>18</v>
      </c>
      <c r="H194" s="96">
        <f>G194+'Tela de entrada'!S212</f>
        <v>18</v>
      </c>
      <c r="I194" s="96">
        <f>'Tela de entrada'!$G$14</f>
        <v>3</v>
      </c>
      <c r="J194" s="6">
        <f>'Tela de entrada'!$G$15</f>
        <v>15</v>
      </c>
      <c r="K194" s="6">
        <f>'Tela de entrada'!H212+'Tela de entrada'!$K$15</f>
        <v>8.2382929454650835</v>
      </c>
      <c r="L194" s="6">
        <f>'Tela de entrada'!H212+'Tela de entrada'!$K$16</f>
        <v>17.238292945465084</v>
      </c>
      <c r="M194" s="6">
        <f>'Tela de entrada'!$K$15</f>
        <v>1</v>
      </c>
      <c r="N194" s="6">
        <f>'Tela de entrada'!$K$16</f>
        <v>10</v>
      </c>
      <c r="O194" s="6">
        <f>MAX(0,'Tela de entrada'!C212-'Tela de entrada'!H212)</f>
        <v>10.761707054534916</v>
      </c>
      <c r="P194" s="6">
        <f>MAX(0,O194-'Tela de entrada'!K212)</f>
        <v>7.1617070545349168</v>
      </c>
      <c r="Q194" s="6">
        <f>MAX(0,P194-'Tela de entrada'!O212)</f>
        <v>0</v>
      </c>
    </row>
    <row r="195" spans="4:17" x14ac:dyDescent="0.25">
      <c r="D195" s="71">
        <v>194</v>
      </c>
      <c r="E195" s="56">
        <f>'Tela de entrada'!C213</f>
        <v>36</v>
      </c>
      <c r="F195" s="6">
        <f>'Tela de entrada'!H213+'Tela de entrada'!K213</f>
        <v>20.697010483659422</v>
      </c>
      <c r="G195" s="6">
        <f>F195+'Tela de entrada'!O213</f>
        <v>35.697010483659426</v>
      </c>
      <c r="H195" s="96">
        <f>G195+'Tela de entrada'!S213</f>
        <v>36</v>
      </c>
      <c r="I195" s="96">
        <f>'Tela de entrada'!$G$14</f>
        <v>3</v>
      </c>
      <c r="J195" s="6">
        <f>'Tela de entrada'!$G$15</f>
        <v>15</v>
      </c>
      <c r="K195" s="6">
        <f>'Tela de entrada'!H213+'Tela de entrada'!$K$15</f>
        <v>14.497010483659423</v>
      </c>
      <c r="L195" s="6">
        <f>'Tela de entrada'!H213+'Tela de entrada'!$K$16</f>
        <v>23.497010483659423</v>
      </c>
      <c r="M195" s="6">
        <f>'Tela de entrada'!$K$15</f>
        <v>1</v>
      </c>
      <c r="N195" s="6">
        <f>'Tela de entrada'!$K$16</f>
        <v>10</v>
      </c>
      <c r="O195" s="6">
        <f>MAX(0,'Tela de entrada'!C213-'Tela de entrada'!H213)</f>
        <v>22.502989516340577</v>
      </c>
      <c r="P195" s="6">
        <f>MAX(0,O195-'Tela de entrada'!K213)</f>
        <v>15.302989516340578</v>
      </c>
      <c r="Q195" s="6">
        <f>MAX(0,P195-'Tela de entrada'!O213)</f>
        <v>0.30298951634057758</v>
      </c>
    </row>
    <row r="196" spans="4:17" x14ac:dyDescent="0.25">
      <c r="D196" s="71">
        <v>195</v>
      </c>
      <c r="E196" s="56">
        <f>'Tela de entrada'!C214</f>
        <v>36</v>
      </c>
      <c r="F196" s="6">
        <f>'Tela de entrada'!H214+'Tela de entrada'!K214</f>
        <v>20.697010483659422</v>
      </c>
      <c r="G196" s="6">
        <f>F196+'Tela de entrada'!O214</f>
        <v>35.697010483659426</v>
      </c>
      <c r="H196" s="96">
        <f>G196+'Tela de entrada'!S214</f>
        <v>36</v>
      </c>
      <c r="I196" s="96">
        <f>'Tela de entrada'!$G$14</f>
        <v>3</v>
      </c>
      <c r="J196" s="6">
        <f>'Tela de entrada'!$G$15</f>
        <v>15</v>
      </c>
      <c r="K196" s="6">
        <f>'Tela de entrada'!H214+'Tela de entrada'!$K$15</f>
        <v>14.497010483659423</v>
      </c>
      <c r="L196" s="6">
        <f>'Tela de entrada'!H214+'Tela de entrada'!$K$16</f>
        <v>23.497010483659423</v>
      </c>
      <c r="M196" s="6">
        <f>'Tela de entrada'!$K$15</f>
        <v>1</v>
      </c>
      <c r="N196" s="6">
        <f>'Tela de entrada'!$K$16</f>
        <v>10</v>
      </c>
      <c r="O196" s="6">
        <f>MAX(0,'Tela de entrada'!C214-'Tela de entrada'!H214)</f>
        <v>22.502989516340577</v>
      </c>
      <c r="P196" s="6">
        <f>MAX(0,O196-'Tela de entrada'!K214)</f>
        <v>15.302989516340578</v>
      </c>
      <c r="Q196" s="6">
        <f>MAX(0,P196-'Tela de entrada'!O214)</f>
        <v>0.30298951634057758</v>
      </c>
    </row>
    <row r="197" spans="4:17" x14ac:dyDescent="0.25">
      <c r="D197" s="71">
        <v>196</v>
      </c>
      <c r="E197" s="56">
        <f>'Tela de entrada'!C215</f>
        <v>16</v>
      </c>
      <c r="F197" s="6">
        <f>'Tela de entrada'!H215+'Tela de entrada'!K215</f>
        <v>9.7428798856657117</v>
      </c>
      <c r="G197" s="6">
        <f>F197+'Tela de entrada'!O215</f>
        <v>16</v>
      </c>
      <c r="H197" s="96">
        <f>G197+'Tela de entrada'!S215</f>
        <v>16</v>
      </c>
      <c r="I197" s="96">
        <f>'Tela de entrada'!$G$14</f>
        <v>3</v>
      </c>
      <c r="J197" s="6">
        <f>'Tela de entrada'!$G$15</f>
        <v>15</v>
      </c>
      <c r="K197" s="6">
        <f>'Tela de entrada'!H215+'Tela de entrada'!$K$15</f>
        <v>7.5428798856657124</v>
      </c>
      <c r="L197" s="6">
        <f>'Tela de entrada'!H215+'Tela de entrada'!$K$16</f>
        <v>16.542879885665712</v>
      </c>
      <c r="M197" s="6">
        <f>'Tela de entrada'!$K$15</f>
        <v>1</v>
      </c>
      <c r="N197" s="6">
        <f>'Tela de entrada'!$K$16</f>
        <v>10</v>
      </c>
      <c r="O197" s="6">
        <f>MAX(0,'Tela de entrada'!C215-'Tela de entrada'!H215)</f>
        <v>9.4571201143342876</v>
      </c>
      <c r="P197" s="6">
        <f>MAX(0,O197-'Tela de entrada'!K215)</f>
        <v>6.2571201143342874</v>
      </c>
      <c r="Q197" s="6">
        <f>MAX(0,P197-'Tela de entrada'!O215)</f>
        <v>0</v>
      </c>
    </row>
    <row r="198" spans="4:17" x14ac:dyDescent="0.25">
      <c r="D198" s="71">
        <v>197</v>
      </c>
      <c r="E198" s="56">
        <f>'Tela de entrada'!C216</f>
        <v>22</v>
      </c>
      <c r="F198" s="6">
        <f>'Tela de entrada'!H216+'Tela de entrada'!K216</f>
        <v>13.029119065063828</v>
      </c>
      <c r="G198" s="6">
        <f>F198+'Tela de entrada'!O216</f>
        <v>22</v>
      </c>
      <c r="H198" s="96">
        <f>G198+'Tela de entrada'!S216</f>
        <v>22</v>
      </c>
      <c r="I198" s="96">
        <f>'Tela de entrada'!$G$14</f>
        <v>3</v>
      </c>
      <c r="J198" s="6">
        <f>'Tela de entrada'!$G$15</f>
        <v>15</v>
      </c>
      <c r="K198" s="6">
        <f>'Tela de entrada'!H216+'Tela de entrada'!$K$15</f>
        <v>9.6291190650638274</v>
      </c>
      <c r="L198" s="6">
        <f>'Tela de entrada'!H216+'Tela de entrada'!$K$16</f>
        <v>18.629119065063826</v>
      </c>
      <c r="M198" s="6">
        <f>'Tela de entrada'!$K$15</f>
        <v>1</v>
      </c>
      <c r="N198" s="6">
        <f>'Tela de entrada'!$K$16</f>
        <v>10</v>
      </c>
      <c r="O198" s="6">
        <f>MAX(0,'Tela de entrada'!C216-'Tela de entrada'!H216)</f>
        <v>13.370880934936173</v>
      </c>
      <c r="P198" s="6">
        <f>MAX(0,O198-'Tela de entrada'!K216)</f>
        <v>8.9708809349361722</v>
      </c>
      <c r="Q198" s="6">
        <f>MAX(0,P198-'Tela de entrada'!O216)</f>
        <v>0</v>
      </c>
    </row>
    <row r="199" spans="4:17" x14ac:dyDescent="0.25">
      <c r="D199" s="71">
        <v>198</v>
      </c>
      <c r="E199" s="56">
        <f>'Tela de entrada'!C217</f>
        <v>48</v>
      </c>
      <c r="F199" s="6">
        <f>'Tela de entrada'!H217+'Tela de entrada'!K217</f>
        <v>24.6</v>
      </c>
      <c r="G199" s="6">
        <f>F199+'Tela de entrada'!O217</f>
        <v>39.6</v>
      </c>
      <c r="H199" s="96">
        <f>G199+'Tela de entrada'!S217</f>
        <v>48</v>
      </c>
      <c r="I199" s="96">
        <f>'Tela de entrada'!$G$14</f>
        <v>3</v>
      </c>
      <c r="J199" s="6">
        <f>'Tela de entrada'!$G$15</f>
        <v>15</v>
      </c>
      <c r="K199" s="6">
        <f>'Tela de entrada'!H217+'Tela de entrada'!$K$15</f>
        <v>16</v>
      </c>
      <c r="L199" s="6">
        <f>'Tela de entrada'!H217+'Tela de entrada'!$K$16</f>
        <v>25</v>
      </c>
      <c r="M199" s="6">
        <f>'Tela de entrada'!$K$15</f>
        <v>1</v>
      </c>
      <c r="N199" s="6">
        <f>'Tela de entrada'!$K$16</f>
        <v>10</v>
      </c>
      <c r="O199" s="6">
        <f>MAX(0,'Tela de entrada'!C217-'Tela de entrada'!H217)</f>
        <v>33</v>
      </c>
      <c r="P199" s="6">
        <f>MAX(0,O199-'Tela de entrada'!K217)</f>
        <v>23.4</v>
      </c>
      <c r="Q199" s="6">
        <f>MAX(0,P199-'Tela de entrada'!O217)</f>
        <v>8.3999999999999986</v>
      </c>
    </row>
    <row r="200" spans="4:17" x14ac:dyDescent="0.25">
      <c r="D200" s="71">
        <v>199</v>
      </c>
      <c r="E200" s="56">
        <f>'Tela de entrada'!C218</f>
        <v>46</v>
      </c>
      <c r="F200" s="6">
        <f>'Tela de entrada'!H218+'Tela de entrada'!K218</f>
        <v>24.2</v>
      </c>
      <c r="G200" s="6">
        <f>F200+'Tela de entrada'!O218</f>
        <v>39.200000000000003</v>
      </c>
      <c r="H200" s="96">
        <f>G200+'Tela de entrada'!S218</f>
        <v>46</v>
      </c>
      <c r="I200" s="96">
        <f>'Tela de entrada'!$G$14</f>
        <v>3</v>
      </c>
      <c r="J200" s="6">
        <f>'Tela de entrada'!$G$15</f>
        <v>15</v>
      </c>
      <c r="K200" s="6">
        <f>'Tela de entrada'!H218+'Tela de entrada'!$K$15</f>
        <v>16</v>
      </c>
      <c r="L200" s="6">
        <f>'Tela de entrada'!H218+'Tela de entrada'!$K$16</f>
        <v>25</v>
      </c>
      <c r="M200" s="6">
        <f>'Tela de entrada'!$K$15</f>
        <v>1</v>
      </c>
      <c r="N200" s="6">
        <f>'Tela de entrada'!$K$16</f>
        <v>10</v>
      </c>
      <c r="O200" s="6">
        <f>MAX(0,'Tela de entrada'!C218-'Tela de entrada'!H218)</f>
        <v>31</v>
      </c>
      <c r="P200" s="6">
        <f>MAX(0,O200-'Tela de entrada'!K218)</f>
        <v>21.8</v>
      </c>
      <c r="Q200" s="6">
        <f>MAX(0,P200-'Tela de entrada'!O218)</f>
        <v>6.8000000000000007</v>
      </c>
    </row>
    <row r="201" spans="4:17" x14ac:dyDescent="0.25">
      <c r="D201" s="71">
        <v>200</v>
      </c>
      <c r="E201" s="56">
        <f>'Tela de entrada'!C219</f>
        <v>19</v>
      </c>
      <c r="F201" s="6">
        <f>'Tela de entrada'!H219+'Tela de entrada'!K219</f>
        <v>11.38599947536477</v>
      </c>
      <c r="G201" s="6">
        <f>F201+'Tela de entrada'!O219</f>
        <v>19</v>
      </c>
      <c r="H201" s="96">
        <f>G201+'Tela de entrada'!S219</f>
        <v>19</v>
      </c>
      <c r="I201" s="96">
        <f>'Tela de entrada'!$G$14</f>
        <v>3</v>
      </c>
      <c r="J201" s="6">
        <f>'Tela de entrada'!$G$15</f>
        <v>15</v>
      </c>
      <c r="K201" s="6">
        <f>'Tela de entrada'!H219+'Tela de entrada'!$K$15</f>
        <v>8.585999475364769</v>
      </c>
      <c r="L201" s="6">
        <f>'Tela de entrada'!H219+'Tela de entrada'!$K$16</f>
        <v>17.585999475364769</v>
      </c>
      <c r="M201" s="6">
        <f>'Tela de entrada'!$K$15</f>
        <v>1</v>
      </c>
      <c r="N201" s="6">
        <f>'Tela de entrada'!$K$16</f>
        <v>10</v>
      </c>
      <c r="O201" s="6">
        <f>MAX(0,'Tela de entrada'!C219-'Tela de entrada'!H219)</f>
        <v>11.414000524635231</v>
      </c>
      <c r="P201" s="6">
        <f>MAX(0,O201-'Tela de entrada'!K219)</f>
        <v>7.6140005246352311</v>
      </c>
      <c r="Q201" s="6">
        <f>MAX(0,P201-'Tela de entrada'!O219)</f>
        <v>8.8817841970012523E-16</v>
      </c>
    </row>
    <row r="202" spans="4:17" x14ac:dyDescent="0.25">
      <c r="D202" s="71">
        <v>201</v>
      </c>
      <c r="E202" s="56">
        <f>'Tela de entrada'!C220</f>
        <v>35</v>
      </c>
      <c r="F202" s="6">
        <f>'Tela de entrada'!H220+'Tela de entrada'!K220</f>
        <v>20.149303953759738</v>
      </c>
      <c r="G202" s="6">
        <f>F202+'Tela de entrada'!O220</f>
        <v>35</v>
      </c>
      <c r="H202" s="96">
        <f>G202+'Tela de entrada'!S220</f>
        <v>35</v>
      </c>
      <c r="I202" s="96">
        <f>'Tela de entrada'!$G$14</f>
        <v>3</v>
      </c>
      <c r="J202" s="6">
        <f>'Tela de entrada'!$G$15</f>
        <v>15</v>
      </c>
      <c r="K202" s="6">
        <f>'Tela de entrada'!H220+'Tela de entrada'!$K$15</f>
        <v>14.149303953759738</v>
      </c>
      <c r="L202" s="6">
        <f>'Tela de entrada'!H220+'Tela de entrada'!$K$16</f>
        <v>23.149303953759738</v>
      </c>
      <c r="M202" s="6">
        <f>'Tela de entrada'!$K$15</f>
        <v>1</v>
      </c>
      <c r="N202" s="6">
        <f>'Tela de entrada'!$K$16</f>
        <v>10</v>
      </c>
      <c r="O202" s="6">
        <f>MAX(0,'Tela de entrada'!C220-'Tela de entrada'!H220)</f>
        <v>21.850696046240262</v>
      </c>
      <c r="P202" s="6">
        <f>MAX(0,O202-'Tela de entrada'!K220)</f>
        <v>14.850696046240262</v>
      </c>
      <c r="Q202" s="6">
        <f>MAX(0,P202-'Tela de entrada'!O220)</f>
        <v>0</v>
      </c>
    </row>
    <row r="203" spans="4:17" x14ac:dyDescent="0.25">
      <c r="D203" s="71">
        <v>202</v>
      </c>
      <c r="E203" s="56">
        <f>'Tela de entrada'!C221</f>
        <v>13</v>
      </c>
      <c r="F203" s="6">
        <f>'Tela de entrada'!H221+'Tela de entrada'!K221</f>
        <v>8.0997602959666555</v>
      </c>
      <c r="G203" s="6">
        <f>F203+'Tela de entrada'!O221</f>
        <v>13</v>
      </c>
      <c r="H203" s="96">
        <f>G203+'Tela de entrada'!S221</f>
        <v>13</v>
      </c>
      <c r="I203" s="96">
        <f>'Tela de entrada'!$G$14</f>
        <v>3</v>
      </c>
      <c r="J203" s="6">
        <f>'Tela de entrada'!$G$15</f>
        <v>15</v>
      </c>
      <c r="K203" s="6">
        <f>'Tela de entrada'!H221+'Tela de entrada'!$K$15</f>
        <v>6.4997602959666558</v>
      </c>
      <c r="L203" s="6">
        <f>'Tela de entrada'!H221+'Tela de entrada'!$K$16</f>
        <v>15.499760295966656</v>
      </c>
      <c r="M203" s="6">
        <f>'Tela de entrada'!$K$15</f>
        <v>1</v>
      </c>
      <c r="N203" s="6">
        <f>'Tela de entrada'!$K$16</f>
        <v>10</v>
      </c>
      <c r="O203" s="6">
        <f>MAX(0,'Tela de entrada'!C221-'Tela de entrada'!H221)</f>
        <v>7.5002397040333442</v>
      </c>
      <c r="P203" s="6">
        <f>MAX(0,O203-'Tela de entrada'!K221)</f>
        <v>4.9002397040333445</v>
      </c>
      <c r="Q203" s="6">
        <f>MAX(0,P203-'Tela de entrada'!O221)</f>
        <v>0</v>
      </c>
    </row>
    <row r="204" spans="4:17" x14ac:dyDescent="0.25">
      <c r="D204" s="71">
        <v>203</v>
      </c>
      <c r="E204" s="56">
        <f>'Tela de entrada'!C222</f>
        <v>31</v>
      </c>
      <c r="F204" s="6">
        <f>'Tela de entrada'!H222+'Tela de entrada'!K222</f>
        <v>17.958477834160995</v>
      </c>
      <c r="G204" s="6">
        <f>F204+'Tela de entrada'!O222</f>
        <v>31</v>
      </c>
      <c r="H204" s="96">
        <f>G204+'Tela de entrada'!S222</f>
        <v>31</v>
      </c>
      <c r="I204" s="96">
        <f>'Tela de entrada'!$G$14</f>
        <v>3</v>
      </c>
      <c r="J204" s="6">
        <f>'Tela de entrada'!$G$15</f>
        <v>15</v>
      </c>
      <c r="K204" s="6">
        <f>'Tela de entrada'!H222+'Tela de entrada'!$K$15</f>
        <v>12.758477834160995</v>
      </c>
      <c r="L204" s="6">
        <f>'Tela de entrada'!H222+'Tela de entrada'!$K$16</f>
        <v>21.758477834160995</v>
      </c>
      <c r="M204" s="6">
        <f>'Tela de entrada'!$K$15</f>
        <v>1</v>
      </c>
      <c r="N204" s="6">
        <f>'Tela de entrada'!$K$16</f>
        <v>10</v>
      </c>
      <c r="O204" s="6">
        <f>MAX(0,'Tela de entrada'!C222-'Tela de entrada'!H222)</f>
        <v>19.241522165839005</v>
      </c>
      <c r="P204" s="6">
        <f>MAX(0,O204-'Tela de entrada'!K222)</f>
        <v>13.041522165839005</v>
      </c>
      <c r="Q204" s="6">
        <f>MAX(0,P204-'Tela de entrada'!O222)</f>
        <v>0</v>
      </c>
    </row>
    <row r="205" spans="4:17" x14ac:dyDescent="0.25">
      <c r="D205" s="71">
        <v>204</v>
      </c>
      <c r="E205" s="56">
        <f>'Tela de entrada'!C223</f>
        <v>46</v>
      </c>
      <c r="F205" s="6">
        <f>'Tela de entrada'!H223+'Tela de entrada'!K223</f>
        <v>24.2</v>
      </c>
      <c r="G205" s="6">
        <f>F205+'Tela de entrada'!O223</f>
        <v>39.200000000000003</v>
      </c>
      <c r="H205" s="96">
        <f>G205+'Tela de entrada'!S223</f>
        <v>46</v>
      </c>
      <c r="I205" s="96">
        <f>'Tela de entrada'!$G$14</f>
        <v>3</v>
      </c>
      <c r="J205" s="6">
        <f>'Tela de entrada'!$G$15</f>
        <v>15</v>
      </c>
      <c r="K205" s="6">
        <f>'Tela de entrada'!H223+'Tela de entrada'!$K$15</f>
        <v>16</v>
      </c>
      <c r="L205" s="6">
        <f>'Tela de entrada'!H223+'Tela de entrada'!$K$16</f>
        <v>25</v>
      </c>
      <c r="M205" s="6">
        <f>'Tela de entrada'!$K$15</f>
        <v>1</v>
      </c>
      <c r="N205" s="6">
        <f>'Tela de entrada'!$K$16</f>
        <v>10</v>
      </c>
      <c r="O205" s="6">
        <f>MAX(0,'Tela de entrada'!C223-'Tela de entrada'!H223)</f>
        <v>31</v>
      </c>
      <c r="P205" s="6">
        <f>MAX(0,O205-'Tela de entrada'!K223)</f>
        <v>21.8</v>
      </c>
      <c r="Q205" s="6">
        <f>MAX(0,P205-'Tela de entrada'!O223)</f>
        <v>6.8000000000000007</v>
      </c>
    </row>
    <row r="206" spans="4:17" x14ac:dyDescent="0.25">
      <c r="D206" s="71">
        <v>205</v>
      </c>
      <c r="E206" s="56">
        <f>'Tela de entrada'!C224</f>
        <v>16</v>
      </c>
      <c r="F206" s="6">
        <f>'Tela de entrada'!H224+'Tela de entrada'!K224</f>
        <v>9.7428798856657117</v>
      </c>
      <c r="G206" s="6">
        <f>F206+'Tela de entrada'!O224</f>
        <v>16</v>
      </c>
      <c r="H206" s="96">
        <f>G206+'Tela de entrada'!S224</f>
        <v>16</v>
      </c>
      <c r="I206" s="96">
        <f>'Tela de entrada'!$G$14</f>
        <v>3</v>
      </c>
      <c r="J206" s="6">
        <f>'Tela de entrada'!$G$15</f>
        <v>15</v>
      </c>
      <c r="K206" s="6">
        <f>'Tela de entrada'!H224+'Tela de entrada'!$K$15</f>
        <v>7.5428798856657124</v>
      </c>
      <c r="L206" s="6">
        <f>'Tela de entrada'!H224+'Tela de entrada'!$K$16</f>
        <v>16.542879885665712</v>
      </c>
      <c r="M206" s="6">
        <f>'Tela de entrada'!$K$15</f>
        <v>1</v>
      </c>
      <c r="N206" s="6">
        <f>'Tela de entrada'!$K$16</f>
        <v>10</v>
      </c>
      <c r="O206" s="6">
        <f>MAX(0,'Tela de entrada'!C224-'Tela de entrada'!H224)</f>
        <v>9.4571201143342876</v>
      </c>
      <c r="P206" s="6">
        <f>MAX(0,O206-'Tela de entrada'!K224)</f>
        <v>6.2571201143342874</v>
      </c>
      <c r="Q206" s="6">
        <f>MAX(0,P206-'Tela de entrada'!O224)</f>
        <v>0</v>
      </c>
    </row>
    <row r="207" spans="4:17" x14ac:dyDescent="0.25">
      <c r="D207" s="71">
        <v>206</v>
      </c>
      <c r="E207" s="56">
        <f>'Tela de entrada'!C225</f>
        <v>31</v>
      </c>
      <c r="F207" s="6">
        <f>'Tela de entrada'!H225+'Tela de entrada'!K225</f>
        <v>17.958477834160995</v>
      </c>
      <c r="G207" s="6">
        <f>F207+'Tela de entrada'!O225</f>
        <v>31</v>
      </c>
      <c r="H207" s="96">
        <f>G207+'Tela de entrada'!S225</f>
        <v>31</v>
      </c>
      <c r="I207" s="96">
        <f>'Tela de entrada'!$G$14</f>
        <v>3</v>
      </c>
      <c r="J207" s="6">
        <f>'Tela de entrada'!$G$15</f>
        <v>15</v>
      </c>
      <c r="K207" s="6">
        <f>'Tela de entrada'!H225+'Tela de entrada'!$K$15</f>
        <v>12.758477834160995</v>
      </c>
      <c r="L207" s="6">
        <f>'Tela de entrada'!H225+'Tela de entrada'!$K$16</f>
        <v>21.758477834160995</v>
      </c>
      <c r="M207" s="6">
        <f>'Tela de entrada'!$K$15</f>
        <v>1</v>
      </c>
      <c r="N207" s="6">
        <f>'Tela de entrada'!$K$16</f>
        <v>10</v>
      </c>
      <c r="O207" s="6">
        <f>MAX(0,'Tela de entrada'!C225-'Tela de entrada'!H225)</f>
        <v>19.241522165839005</v>
      </c>
      <c r="P207" s="6">
        <f>MAX(0,O207-'Tela de entrada'!K225)</f>
        <v>13.041522165839005</v>
      </c>
      <c r="Q207" s="6">
        <f>MAX(0,P207-'Tela de entrada'!O225)</f>
        <v>0</v>
      </c>
    </row>
    <row r="208" spans="4:17" x14ac:dyDescent="0.25">
      <c r="D208" s="71">
        <v>207</v>
      </c>
      <c r="E208" s="56">
        <f>'Tela de entrada'!C226</f>
        <v>25</v>
      </c>
      <c r="F208" s="6">
        <f>'Tela de entrada'!H226+'Tela de entrada'!K226</f>
        <v>14.672238654762884</v>
      </c>
      <c r="G208" s="6">
        <f>F208+'Tela de entrada'!O226</f>
        <v>25</v>
      </c>
      <c r="H208" s="96">
        <f>G208+'Tela de entrada'!S226</f>
        <v>25</v>
      </c>
      <c r="I208" s="96">
        <f>'Tela de entrada'!$G$14</f>
        <v>3</v>
      </c>
      <c r="J208" s="6">
        <f>'Tela de entrada'!$G$15</f>
        <v>15</v>
      </c>
      <c r="K208" s="6">
        <f>'Tela de entrada'!H226+'Tela de entrada'!$K$15</f>
        <v>10.672238654762884</v>
      </c>
      <c r="L208" s="6">
        <f>'Tela de entrada'!H226+'Tela de entrada'!$K$16</f>
        <v>19.672238654762886</v>
      </c>
      <c r="M208" s="6">
        <f>'Tela de entrada'!$K$15</f>
        <v>1</v>
      </c>
      <c r="N208" s="6">
        <f>'Tela de entrada'!$K$16</f>
        <v>10</v>
      </c>
      <c r="O208" s="6">
        <f>MAX(0,'Tela de entrada'!C226-'Tela de entrada'!H226)</f>
        <v>15.327761345237116</v>
      </c>
      <c r="P208" s="6">
        <f>MAX(0,O208-'Tela de entrada'!K226)</f>
        <v>10.327761345237116</v>
      </c>
      <c r="Q208" s="6">
        <f>MAX(0,P208-'Tela de entrada'!O226)</f>
        <v>0</v>
      </c>
    </row>
    <row r="209" spans="4:17" x14ac:dyDescent="0.25">
      <c r="D209" s="71">
        <v>208</v>
      </c>
      <c r="E209" s="56">
        <f>'Tela de entrada'!C227</f>
        <v>42</v>
      </c>
      <c r="F209" s="6">
        <f>'Tela de entrada'!H227+'Tela de entrada'!K227</f>
        <v>23.4</v>
      </c>
      <c r="G209" s="6">
        <f>F209+'Tela de entrada'!O227</f>
        <v>38.4</v>
      </c>
      <c r="H209" s="96">
        <f>G209+'Tela de entrada'!S227</f>
        <v>42</v>
      </c>
      <c r="I209" s="96">
        <f>'Tela de entrada'!$G$14</f>
        <v>3</v>
      </c>
      <c r="J209" s="6">
        <f>'Tela de entrada'!$G$15</f>
        <v>15</v>
      </c>
      <c r="K209" s="6">
        <f>'Tela de entrada'!H227+'Tela de entrada'!$K$15</f>
        <v>16</v>
      </c>
      <c r="L209" s="6">
        <f>'Tela de entrada'!H227+'Tela de entrada'!$K$16</f>
        <v>25</v>
      </c>
      <c r="M209" s="6">
        <f>'Tela de entrada'!$K$15</f>
        <v>1</v>
      </c>
      <c r="N209" s="6">
        <f>'Tela de entrada'!$K$16</f>
        <v>10</v>
      </c>
      <c r="O209" s="6">
        <f>MAX(0,'Tela de entrada'!C227-'Tela de entrada'!H227)</f>
        <v>27</v>
      </c>
      <c r="P209" s="6">
        <f>MAX(0,O209-'Tela de entrada'!K227)</f>
        <v>18.600000000000001</v>
      </c>
      <c r="Q209" s="6">
        <f>MAX(0,P209-'Tela de entrada'!O227)</f>
        <v>3.6000000000000014</v>
      </c>
    </row>
    <row r="210" spans="4:17" x14ac:dyDescent="0.25">
      <c r="D210" s="71">
        <v>209</v>
      </c>
      <c r="E210" s="56">
        <f>'Tela de entrada'!C228</f>
        <v>50</v>
      </c>
      <c r="F210" s="6">
        <f>'Tela de entrada'!H228+'Tela de entrada'!K228</f>
        <v>25</v>
      </c>
      <c r="G210" s="6">
        <f>F210+'Tela de entrada'!O228</f>
        <v>40</v>
      </c>
      <c r="H210" s="96">
        <f>G210+'Tela de entrada'!S228</f>
        <v>50</v>
      </c>
      <c r="I210" s="96">
        <f>'Tela de entrada'!$G$14</f>
        <v>3</v>
      </c>
      <c r="J210" s="6">
        <f>'Tela de entrada'!$G$15</f>
        <v>15</v>
      </c>
      <c r="K210" s="6">
        <f>'Tela de entrada'!H228+'Tela de entrada'!$K$15</f>
        <v>16</v>
      </c>
      <c r="L210" s="6">
        <f>'Tela de entrada'!H228+'Tela de entrada'!$K$16</f>
        <v>25</v>
      </c>
      <c r="M210" s="6">
        <f>'Tela de entrada'!$K$15</f>
        <v>1</v>
      </c>
      <c r="N210" s="6">
        <f>'Tela de entrada'!$K$16</f>
        <v>10</v>
      </c>
      <c r="O210" s="6">
        <f>MAX(0,'Tela de entrada'!C228-'Tela de entrada'!H228)</f>
        <v>35</v>
      </c>
      <c r="P210" s="6">
        <f>MAX(0,O210-'Tela de entrada'!K228)</f>
        <v>25</v>
      </c>
      <c r="Q210" s="6">
        <f>MAX(0,P210-'Tela de entrada'!O228)</f>
        <v>10</v>
      </c>
    </row>
    <row r="211" spans="4:17" x14ac:dyDescent="0.25">
      <c r="D211" s="71">
        <v>210</v>
      </c>
      <c r="E211" s="56">
        <f>'Tela de entrada'!C229</f>
        <v>5</v>
      </c>
      <c r="F211" s="6">
        <f>'Tela de entrada'!H229+'Tela de entrada'!K229</f>
        <v>4.7836603258165944</v>
      </c>
      <c r="G211" s="6">
        <f>F211+'Tela de entrada'!O229</f>
        <v>5</v>
      </c>
      <c r="H211" s="96">
        <f>G211+'Tela de entrada'!S229</f>
        <v>5</v>
      </c>
      <c r="I211" s="96">
        <f>'Tela de entrada'!$G$14</f>
        <v>3</v>
      </c>
      <c r="J211" s="6">
        <f>'Tela de entrada'!$G$15</f>
        <v>15</v>
      </c>
      <c r="K211" s="6">
        <f>'Tela de entrada'!H229+'Tela de entrada'!$K$15</f>
        <v>4.7836603258165944</v>
      </c>
      <c r="L211" s="6">
        <f>'Tela de entrada'!H229+'Tela de entrada'!$K$16</f>
        <v>13.783660325816594</v>
      </c>
      <c r="M211" s="6">
        <f>'Tela de entrada'!$K$15</f>
        <v>1</v>
      </c>
      <c r="N211" s="6">
        <f>'Tela de entrada'!$K$16</f>
        <v>10</v>
      </c>
      <c r="O211" s="6">
        <f>MAX(0,'Tela de entrada'!C229-'Tela de entrada'!H229)</f>
        <v>1.2163396741834052</v>
      </c>
      <c r="P211" s="6">
        <f>MAX(0,O211-'Tela de entrada'!K229)</f>
        <v>0.21633967418340516</v>
      </c>
      <c r="Q211" s="6">
        <f>MAX(0,P211-'Tela de entrada'!O229)</f>
        <v>0</v>
      </c>
    </row>
    <row r="212" spans="4:17" x14ac:dyDescent="0.25">
      <c r="D212" s="71">
        <v>211</v>
      </c>
      <c r="E212" s="56">
        <f>'Tela de entrada'!C230</f>
        <v>34</v>
      </c>
      <c r="F212" s="6">
        <f>'Tela de entrada'!H230+'Tela de entrada'!K230</f>
        <v>19.601597423860053</v>
      </c>
      <c r="G212" s="6">
        <f>F212+'Tela de entrada'!O230</f>
        <v>34</v>
      </c>
      <c r="H212" s="96">
        <f>G212+'Tela de entrada'!S230</f>
        <v>34</v>
      </c>
      <c r="I212" s="96">
        <f>'Tela de entrada'!$G$14</f>
        <v>3</v>
      </c>
      <c r="J212" s="6">
        <f>'Tela de entrada'!$G$15</f>
        <v>15</v>
      </c>
      <c r="K212" s="6">
        <f>'Tela de entrada'!H230+'Tela de entrada'!$K$15</f>
        <v>13.801597423860052</v>
      </c>
      <c r="L212" s="6">
        <f>'Tela de entrada'!H230+'Tela de entrada'!$K$16</f>
        <v>22.801597423860052</v>
      </c>
      <c r="M212" s="6">
        <f>'Tela de entrada'!$K$15</f>
        <v>1</v>
      </c>
      <c r="N212" s="6">
        <f>'Tela de entrada'!$K$16</f>
        <v>10</v>
      </c>
      <c r="O212" s="6">
        <f>MAX(0,'Tela de entrada'!C230-'Tela de entrada'!H230)</f>
        <v>21.198402576139948</v>
      </c>
      <c r="P212" s="6">
        <f>MAX(0,O212-'Tela de entrada'!K230)</f>
        <v>14.398402576139947</v>
      </c>
      <c r="Q212" s="6">
        <f>MAX(0,P212-'Tela de entrada'!O230)</f>
        <v>0</v>
      </c>
    </row>
    <row r="213" spans="4:17" x14ac:dyDescent="0.25">
      <c r="D213" s="71">
        <v>212</v>
      </c>
      <c r="E213" s="56">
        <f>'Tela de entrada'!C231</f>
        <v>42</v>
      </c>
      <c r="F213" s="6">
        <f>'Tela de entrada'!H231+'Tela de entrada'!K231</f>
        <v>23.4</v>
      </c>
      <c r="G213" s="6">
        <f>F213+'Tela de entrada'!O231</f>
        <v>38.4</v>
      </c>
      <c r="H213" s="96">
        <f>G213+'Tela de entrada'!S231</f>
        <v>42</v>
      </c>
      <c r="I213" s="96">
        <f>'Tela de entrada'!$G$14</f>
        <v>3</v>
      </c>
      <c r="J213" s="6">
        <f>'Tela de entrada'!$G$15</f>
        <v>15</v>
      </c>
      <c r="K213" s="6">
        <f>'Tela de entrada'!H231+'Tela de entrada'!$K$15</f>
        <v>16</v>
      </c>
      <c r="L213" s="6">
        <f>'Tela de entrada'!H231+'Tela de entrada'!$K$16</f>
        <v>25</v>
      </c>
      <c r="M213" s="6">
        <f>'Tela de entrada'!$K$15</f>
        <v>1</v>
      </c>
      <c r="N213" s="6">
        <f>'Tela de entrada'!$K$16</f>
        <v>10</v>
      </c>
      <c r="O213" s="6">
        <f>MAX(0,'Tela de entrada'!C231-'Tela de entrada'!H231)</f>
        <v>27</v>
      </c>
      <c r="P213" s="6">
        <f>MAX(0,O213-'Tela de entrada'!K231)</f>
        <v>18.600000000000001</v>
      </c>
      <c r="Q213" s="6">
        <f>MAX(0,P213-'Tela de entrada'!O231)</f>
        <v>3.6000000000000014</v>
      </c>
    </row>
    <row r="214" spans="4:17" x14ac:dyDescent="0.25">
      <c r="D214" s="71">
        <v>213</v>
      </c>
      <c r="E214" s="56">
        <f>'Tela de entrada'!C232</f>
        <v>43</v>
      </c>
      <c r="F214" s="6">
        <f>'Tela de entrada'!H232+'Tela de entrada'!K232</f>
        <v>23.6</v>
      </c>
      <c r="G214" s="6">
        <f>F214+'Tela de entrada'!O232</f>
        <v>38.6</v>
      </c>
      <c r="H214" s="96">
        <f>G214+'Tela de entrada'!S232</f>
        <v>43</v>
      </c>
      <c r="I214" s="96">
        <f>'Tela de entrada'!$G$14</f>
        <v>3</v>
      </c>
      <c r="J214" s="6">
        <f>'Tela de entrada'!$G$15</f>
        <v>15</v>
      </c>
      <c r="K214" s="6">
        <f>'Tela de entrada'!H232+'Tela de entrada'!$K$15</f>
        <v>16</v>
      </c>
      <c r="L214" s="6">
        <f>'Tela de entrada'!H232+'Tela de entrada'!$K$16</f>
        <v>25</v>
      </c>
      <c r="M214" s="6">
        <f>'Tela de entrada'!$K$15</f>
        <v>1</v>
      </c>
      <c r="N214" s="6">
        <f>'Tela de entrada'!$K$16</f>
        <v>10</v>
      </c>
      <c r="O214" s="6">
        <f>MAX(0,'Tela de entrada'!C232-'Tela de entrada'!H232)</f>
        <v>28</v>
      </c>
      <c r="P214" s="6">
        <f>MAX(0,O214-'Tela de entrada'!K232)</f>
        <v>19.399999999999999</v>
      </c>
      <c r="Q214" s="6">
        <f>MAX(0,P214-'Tela de entrada'!O232)</f>
        <v>4.3999999999999986</v>
      </c>
    </row>
    <row r="215" spans="4:17" x14ac:dyDescent="0.25">
      <c r="D215" s="71">
        <v>214</v>
      </c>
      <c r="E215" s="56">
        <f>'Tela de entrada'!C233</f>
        <v>37</v>
      </c>
      <c r="F215" s="6">
        <f>'Tela de entrada'!H233+'Tela de entrada'!K233</f>
        <v>21.244717013559111</v>
      </c>
      <c r="G215" s="6">
        <f>F215+'Tela de entrada'!O233</f>
        <v>36.244717013559111</v>
      </c>
      <c r="H215" s="96">
        <f>G215+'Tela de entrada'!S233</f>
        <v>37</v>
      </c>
      <c r="I215" s="96">
        <f>'Tela de entrada'!$G$14</f>
        <v>3</v>
      </c>
      <c r="J215" s="6">
        <f>'Tela de entrada'!$G$15</f>
        <v>15</v>
      </c>
      <c r="K215" s="6">
        <f>'Tela de entrada'!H233+'Tela de entrada'!$K$15</f>
        <v>14.84471701355911</v>
      </c>
      <c r="L215" s="6">
        <f>'Tela de entrada'!H233+'Tela de entrada'!$K$16</f>
        <v>23.844717013559112</v>
      </c>
      <c r="M215" s="6">
        <f>'Tela de entrada'!$K$15</f>
        <v>1</v>
      </c>
      <c r="N215" s="6">
        <f>'Tela de entrada'!$K$16</f>
        <v>10</v>
      </c>
      <c r="O215" s="6">
        <f>MAX(0,'Tela de entrada'!C233-'Tela de entrada'!H233)</f>
        <v>23.155282986440888</v>
      </c>
      <c r="P215" s="6">
        <f>MAX(0,O215-'Tela de entrada'!K233)</f>
        <v>15.755282986440887</v>
      </c>
      <c r="Q215" s="6">
        <f>MAX(0,P215-'Tela de entrada'!O233)</f>
        <v>0.75528298644088743</v>
      </c>
    </row>
    <row r="216" spans="4:17" x14ac:dyDescent="0.25">
      <c r="D216" s="71">
        <v>215</v>
      </c>
      <c r="E216" s="56">
        <f>'Tela de entrada'!C234</f>
        <v>35</v>
      </c>
      <c r="F216" s="6">
        <f>'Tela de entrada'!H234+'Tela de entrada'!K234</f>
        <v>20.149303953759738</v>
      </c>
      <c r="G216" s="6">
        <f>F216+'Tela de entrada'!O234</f>
        <v>35</v>
      </c>
      <c r="H216" s="96">
        <f>G216+'Tela de entrada'!S234</f>
        <v>35</v>
      </c>
      <c r="I216" s="96">
        <f>'Tela de entrada'!$G$14</f>
        <v>3</v>
      </c>
      <c r="J216" s="6">
        <f>'Tela de entrada'!$G$15</f>
        <v>15</v>
      </c>
      <c r="K216" s="6">
        <f>'Tela de entrada'!H234+'Tela de entrada'!$K$15</f>
        <v>14.149303953759738</v>
      </c>
      <c r="L216" s="6">
        <f>'Tela de entrada'!H234+'Tela de entrada'!$K$16</f>
        <v>23.149303953759738</v>
      </c>
      <c r="M216" s="6">
        <f>'Tela de entrada'!$K$15</f>
        <v>1</v>
      </c>
      <c r="N216" s="6">
        <f>'Tela de entrada'!$K$16</f>
        <v>10</v>
      </c>
      <c r="O216" s="6">
        <f>MAX(0,'Tela de entrada'!C234-'Tela de entrada'!H234)</f>
        <v>21.850696046240262</v>
      </c>
      <c r="P216" s="6">
        <f>MAX(0,O216-'Tela de entrada'!K234)</f>
        <v>14.850696046240262</v>
      </c>
      <c r="Q216" s="6">
        <f>MAX(0,P216-'Tela de entrada'!O234)</f>
        <v>0</v>
      </c>
    </row>
    <row r="217" spans="4:17" x14ac:dyDescent="0.25">
      <c r="D217" s="71">
        <v>216</v>
      </c>
      <c r="E217" s="56">
        <f>'Tela de entrada'!C235</f>
        <v>35</v>
      </c>
      <c r="F217" s="6">
        <f>'Tela de entrada'!H235+'Tela de entrada'!K235</f>
        <v>20.149303953759738</v>
      </c>
      <c r="G217" s="6">
        <f>F217+'Tela de entrada'!O235</f>
        <v>35</v>
      </c>
      <c r="H217" s="96">
        <f>G217+'Tela de entrada'!S235</f>
        <v>35</v>
      </c>
      <c r="I217" s="96">
        <f>'Tela de entrada'!$G$14</f>
        <v>3</v>
      </c>
      <c r="J217" s="6">
        <f>'Tela de entrada'!$G$15</f>
        <v>15</v>
      </c>
      <c r="K217" s="6">
        <f>'Tela de entrada'!H235+'Tela de entrada'!$K$15</f>
        <v>14.149303953759738</v>
      </c>
      <c r="L217" s="6">
        <f>'Tela de entrada'!H235+'Tela de entrada'!$K$16</f>
        <v>23.149303953759738</v>
      </c>
      <c r="M217" s="6">
        <f>'Tela de entrada'!$K$15</f>
        <v>1</v>
      </c>
      <c r="N217" s="6">
        <f>'Tela de entrada'!$K$16</f>
        <v>10</v>
      </c>
      <c r="O217" s="6">
        <f>MAX(0,'Tela de entrada'!C235-'Tela de entrada'!H235)</f>
        <v>21.850696046240262</v>
      </c>
      <c r="P217" s="6">
        <f>MAX(0,O217-'Tela de entrada'!K235)</f>
        <v>14.850696046240262</v>
      </c>
      <c r="Q217" s="6">
        <f>MAX(0,P217-'Tela de entrada'!O235)</f>
        <v>0</v>
      </c>
    </row>
    <row r="218" spans="4:17" x14ac:dyDescent="0.25">
      <c r="D218" s="71">
        <v>217</v>
      </c>
      <c r="E218" s="56">
        <f>'Tela de entrada'!C236</f>
        <v>45</v>
      </c>
      <c r="F218" s="6">
        <f>'Tela de entrada'!H236+'Tela de entrada'!K236</f>
        <v>24</v>
      </c>
      <c r="G218" s="6">
        <f>F218+'Tela de entrada'!O236</f>
        <v>39</v>
      </c>
      <c r="H218" s="96">
        <f>G218+'Tela de entrada'!S236</f>
        <v>45</v>
      </c>
      <c r="I218" s="96">
        <f>'Tela de entrada'!$G$14</f>
        <v>3</v>
      </c>
      <c r="J218" s="6">
        <f>'Tela de entrada'!$G$15</f>
        <v>15</v>
      </c>
      <c r="K218" s="6">
        <f>'Tela de entrada'!H236+'Tela de entrada'!$K$15</f>
        <v>16</v>
      </c>
      <c r="L218" s="6">
        <f>'Tela de entrada'!H236+'Tela de entrada'!$K$16</f>
        <v>25</v>
      </c>
      <c r="M218" s="6">
        <f>'Tela de entrada'!$K$15</f>
        <v>1</v>
      </c>
      <c r="N218" s="6">
        <f>'Tela de entrada'!$K$16</f>
        <v>10</v>
      </c>
      <c r="O218" s="6">
        <f>MAX(0,'Tela de entrada'!C236-'Tela de entrada'!H236)</f>
        <v>30</v>
      </c>
      <c r="P218" s="6">
        <f>MAX(0,O218-'Tela de entrada'!K236)</f>
        <v>21</v>
      </c>
      <c r="Q218" s="6">
        <f>MAX(0,P218-'Tela de entrada'!O236)</f>
        <v>6</v>
      </c>
    </row>
    <row r="219" spans="4:17" x14ac:dyDescent="0.25">
      <c r="D219" s="71">
        <v>218</v>
      </c>
      <c r="E219" s="56">
        <f>'Tela de entrada'!C237</f>
        <v>5</v>
      </c>
      <c r="F219" s="6">
        <f>'Tela de entrada'!H237+'Tela de entrada'!K237</f>
        <v>4.7836603258165944</v>
      </c>
      <c r="G219" s="6">
        <f>F219+'Tela de entrada'!O237</f>
        <v>5</v>
      </c>
      <c r="H219" s="96">
        <f>G219+'Tela de entrada'!S237</f>
        <v>5</v>
      </c>
      <c r="I219" s="96">
        <f>'Tela de entrada'!$G$14</f>
        <v>3</v>
      </c>
      <c r="J219" s="6">
        <f>'Tela de entrada'!$G$15</f>
        <v>15</v>
      </c>
      <c r="K219" s="6">
        <f>'Tela de entrada'!H237+'Tela de entrada'!$K$15</f>
        <v>4.7836603258165944</v>
      </c>
      <c r="L219" s="6">
        <f>'Tela de entrada'!H237+'Tela de entrada'!$K$16</f>
        <v>13.783660325816594</v>
      </c>
      <c r="M219" s="6">
        <f>'Tela de entrada'!$K$15</f>
        <v>1</v>
      </c>
      <c r="N219" s="6">
        <f>'Tela de entrada'!$K$16</f>
        <v>10</v>
      </c>
      <c r="O219" s="6">
        <f>MAX(0,'Tela de entrada'!C237-'Tela de entrada'!H237)</f>
        <v>1.2163396741834052</v>
      </c>
      <c r="P219" s="6">
        <f>MAX(0,O219-'Tela de entrada'!K237)</f>
        <v>0.21633967418340516</v>
      </c>
      <c r="Q219" s="6">
        <f>MAX(0,P219-'Tela de entrada'!O237)</f>
        <v>0</v>
      </c>
    </row>
    <row r="220" spans="4:17" x14ac:dyDescent="0.25">
      <c r="D220" s="71">
        <v>219</v>
      </c>
      <c r="E220" s="56">
        <f>'Tela de entrada'!C238</f>
        <v>7</v>
      </c>
      <c r="F220" s="6">
        <f>'Tela de entrada'!H238+'Tela de entrada'!K238</f>
        <v>5.1836603258165947</v>
      </c>
      <c r="G220" s="6">
        <f>F220+'Tela de entrada'!O238</f>
        <v>7</v>
      </c>
      <c r="H220" s="96">
        <f>G220+'Tela de entrada'!S238</f>
        <v>7</v>
      </c>
      <c r="I220" s="96">
        <f>'Tela de entrada'!$G$14</f>
        <v>3</v>
      </c>
      <c r="J220" s="6">
        <f>'Tela de entrada'!$G$15</f>
        <v>15</v>
      </c>
      <c r="K220" s="6">
        <f>'Tela de entrada'!H238+'Tela de entrada'!$K$15</f>
        <v>4.7836603258165944</v>
      </c>
      <c r="L220" s="6">
        <f>'Tela de entrada'!H238+'Tela de entrada'!$K$16</f>
        <v>13.783660325816594</v>
      </c>
      <c r="M220" s="6">
        <f>'Tela de entrada'!$K$15</f>
        <v>1</v>
      </c>
      <c r="N220" s="6">
        <f>'Tela de entrada'!$K$16</f>
        <v>10</v>
      </c>
      <c r="O220" s="6">
        <f>MAX(0,'Tela de entrada'!C238-'Tela de entrada'!H238)</f>
        <v>3.2163396741834052</v>
      </c>
      <c r="P220" s="6">
        <f>MAX(0,O220-'Tela de entrada'!K238)</f>
        <v>1.8163396741834053</v>
      </c>
      <c r="Q220" s="6">
        <f>MAX(0,P220-'Tela de entrada'!O238)</f>
        <v>0</v>
      </c>
    </row>
    <row r="221" spans="4:17" x14ac:dyDescent="0.25">
      <c r="D221" s="71">
        <v>220</v>
      </c>
      <c r="E221" s="56">
        <f>'Tela de entrada'!C239</f>
        <v>41</v>
      </c>
      <c r="F221" s="6">
        <f>'Tela de entrada'!H239+'Tela de entrada'!K239</f>
        <v>23.200000000000003</v>
      </c>
      <c r="G221" s="6">
        <f>F221+'Tela de entrada'!O239</f>
        <v>38.200000000000003</v>
      </c>
      <c r="H221" s="96">
        <f>G221+'Tela de entrada'!S239</f>
        <v>41</v>
      </c>
      <c r="I221" s="96">
        <f>'Tela de entrada'!$G$14</f>
        <v>3</v>
      </c>
      <c r="J221" s="6">
        <f>'Tela de entrada'!$G$15</f>
        <v>15</v>
      </c>
      <c r="K221" s="6">
        <f>'Tela de entrada'!H239+'Tela de entrada'!$K$15</f>
        <v>16</v>
      </c>
      <c r="L221" s="6">
        <f>'Tela de entrada'!H239+'Tela de entrada'!$K$16</f>
        <v>25</v>
      </c>
      <c r="M221" s="6">
        <f>'Tela de entrada'!$K$15</f>
        <v>1</v>
      </c>
      <c r="N221" s="6">
        <f>'Tela de entrada'!$K$16</f>
        <v>10</v>
      </c>
      <c r="O221" s="6">
        <f>MAX(0,'Tela de entrada'!C239-'Tela de entrada'!H239)</f>
        <v>26</v>
      </c>
      <c r="P221" s="6">
        <f>MAX(0,O221-'Tela de entrada'!K239)</f>
        <v>17.799999999999997</v>
      </c>
      <c r="Q221" s="6">
        <f>MAX(0,P221-'Tela de entrada'!O239)</f>
        <v>2.7999999999999972</v>
      </c>
    </row>
    <row r="222" spans="4:17" x14ac:dyDescent="0.25">
      <c r="D222" s="71">
        <v>221</v>
      </c>
      <c r="E222" s="56">
        <f>'Tela de entrada'!C240</f>
        <v>15</v>
      </c>
      <c r="F222" s="6">
        <f>'Tela de entrada'!H240+'Tela de entrada'!K240</f>
        <v>9.1951733557660269</v>
      </c>
      <c r="G222" s="6">
        <f>F222+'Tela de entrada'!O240</f>
        <v>15</v>
      </c>
      <c r="H222" s="96">
        <f>G222+'Tela de entrada'!S240</f>
        <v>15</v>
      </c>
      <c r="I222" s="96">
        <f>'Tela de entrada'!$G$14</f>
        <v>3</v>
      </c>
      <c r="J222" s="6">
        <f>'Tela de entrada'!$G$15</f>
        <v>15</v>
      </c>
      <c r="K222" s="6">
        <f>'Tela de entrada'!H240+'Tela de entrada'!$K$15</f>
        <v>7.1951733557660269</v>
      </c>
      <c r="L222" s="6">
        <f>'Tela de entrada'!H240+'Tela de entrada'!$K$16</f>
        <v>16.195173355766027</v>
      </c>
      <c r="M222" s="6">
        <f>'Tela de entrada'!$K$15</f>
        <v>1</v>
      </c>
      <c r="N222" s="6">
        <f>'Tela de entrada'!$K$16</f>
        <v>10</v>
      </c>
      <c r="O222" s="6">
        <f>MAX(0,'Tela de entrada'!C240-'Tela de entrada'!H240)</f>
        <v>8.8048266442339731</v>
      </c>
      <c r="P222" s="6">
        <f>MAX(0,O222-'Tela de entrada'!K240)</f>
        <v>5.8048266442339731</v>
      </c>
      <c r="Q222" s="6">
        <f>MAX(0,P222-'Tela de entrada'!O240)</f>
        <v>0</v>
      </c>
    </row>
    <row r="223" spans="4:17" x14ac:dyDescent="0.25">
      <c r="D223" s="71">
        <v>222</v>
      </c>
      <c r="E223" s="56">
        <f>'Tela de entrada'!C241</f>
        <v>10</v>
      </c>
      <c r="F223" s="6">
        <f>'Tela de entrada'!H241+'Tela de entrada'!K241</f>
        <v>6.4566407062675992</v>
      </c>
      <c r="G223" s="6">
        <f>F223+'Tela de entrada'!O241</f>
        <v>10</v>
      </c>
      <c r="H223" s="96">
        <f>G223+'Tela de entrada'!S241</f>
        <v>10</v>
      </c>
      <c r="I223" s="96">
        <f>'Tela de entrada'!$G$14</f>
        <v>3</v>
      </c>
      <c r="J223" s="6">
        <f>'Tela de entrada'!$G$15</f>
        <v>15</v>
      </c>
      <c r="K223" s="6">
        <f>'Tela de entrada'!H241+'Tela de entrada'!$K$15</f>
        <v>5.4566407062675992</v>
      </c>
      <c r="L223" s="6">
        <f>'Tela de entrada'!H241+'Tela de entrada'!$K$16</f>
        <v>14.456640706267599</v>
      </c>
      <c r="M223" s="6">
        <f>'Tela de entrada'!$K$15</f>
        <v>1</v>
      </c>
      <c r="N223" s="6">
        <f>'Tela de entrada'!$K$16</f>
        <v>10</v>
      </c>
      <c r="O223" s="6">
        <f>MAX(0,'Tela de entrada'!C241-'Tela de entrada'!H241)</f>
        <v>5.5433592937324008</v>
      </c>
      <c r="P223" s="6">
        <f>MAX(0,O223-'Tela de entrada'!K241)</f>
        <v>3.5433592937324008</v>
      </c>
      <c r="Q223" s="6">
        <f>MAX(0,P223-'Tela de entrada'!O241)</f>
        <v>0</v>
      </c>
    </row>
    <row r="224" spans="4:17" x14ac:dyDescent="0.25">
      <c r="D224" s="71">
        <v>223</v>
      </c>
      <c r="E224" s="56">
        <f>'Tela de entrada'!C242</f>
        <v>27</v>
      </c>
      <c r="F224" s="6">
        <f>'Tela de entrada'!H242+'Tela de entrada'!K242</f>
        <v>15.767651714562254</v>
      </c>
      <c r="G224" s="6">
        <f>F224+'Tela de entrada'!O242</f>
        <v>27</v>
      </c>
      <c r="H224" s="96">
        <f>G224+'Tela de entrada'!S242</f>
        <v>27</v>
      </c>
      <c r="I224" s="96">
        <f>'Tela de entrada'!$G$14</f>
        <v>3</v>
      </c>
      <c r="J224" s="6">
        <f>'Tela de entrada'!$G$15</f>
        <v>15</v>
      </c>
      <c r="K224" s="6">
        <f>'Tela de entrada'!H242+'Tela de entrada'!$K$15</f>
        <v>11.367651714562253</v>
      </c>
      <c r="L224" s="6">
        <f>'Tela de entrada'!H242+'Tela de entrada'!$K$16</f>
        <v>20.367651714562253</v>
      </c>
      <c r="M224" s="6">
        <f>'Tela de entrada'!$K$15</f>
        <v>1</v>
      </c>
      <c r="N224" s="6">
        <f>'Tela de entrada'!$K$16</f>
        <v>10</v>
      </c>
      <c r="O224" s="6">
        <f>MAX(0,'Tela de entrada'!C242-'Tela de entrada'!H242)</f>
        <v>16.632348285437747</v>
      </c>
      <c r="P224" s="6">
        <f>MAX(0,O224-'Tela de entrada'!K242)</f>
        <v>11.232348285437746</v>
      </c>
      <c r="Q224" s="6">
        <f>MAX(0,P224-'Tela de entrada'!O242)</f>
        <v>0</v>
      </c>
    </row>
    <row r="225" spans="4:17" x14ac:dyDescent="0.25">
      <c r="D225" s="71">
        <v>224</v>
      </c>
      <c r="E225" s="56">
        <f>'Tela de entrada'!C243</f>
        <v>11</v>
      </c>
      <c r="F225" s="6">
        <f>'Tela de entrada'!H243+'Tela de entrada'!K243</f>
        <v>7.0043472361672849</v>
      </c>
      <c r="G225" s="6">
        <f>F225+'Tela de entrada'!O243</f>
        <v>11</v>
      </c>
      <c r="H225" s="96">
        <f>G225+'Tela de entrada'!S243</f>
        <v>11</v>
      </c>
      <c r="I225" s="96">
        <f>'Tela de entrada'!$G$14</f>
        <v>3</v>
      </c>
      <c r="J225" s="6">
        <f>'Tela de entrada'!$G$15</f>
        <v>15</v>
      </c>
      <c r="K225" s="6">
        <f>'Tela de entrada'!H243+'Tela de entrada'!$K$15</f>
        <v>5.8043472361672848</v>
      </c>
      <c r="L225" s="6">
        <f>'Tela de entrada'!H243+'Tela de entrada'!$K$16</f>
        <v>14.804347236167285</v>
      </c>
      <c r="M225" s="6">
        <f>'Tela de entrada'!$K$15</f>
        <v>1</v>
      </c>
      <c r="N225" s="6">
        <f>'Tela de entrada'!$K$16</f>
        <v>10</v>
      </c>
      <c r="O225" s="6">
        <f>MAX(0,'Tela de entrada'!C243-'Tela de entrada'!H243)</f>
        <v>6.1956527638327152</v>
      </c>
      <c r="P225" s="6">
        <f>MAX(0,O225-'Tela de entrada'!K243)</f>
        <v>3.9956527638327151</v>
      </c>
      <c r="Q225" s="6">
        <f>MAX(0,P225-'Tela de entrada'!O243)</f>
        <v>0</v>
      </c>
    </row>
    <row r="226" spans="4:17" x14ac:dyDescent="0.25">
      <c r="D226" s="71">
        <v>225</v>
      </c>
      <c r="E226" s="56">
        <f>'Tela de entrada'!C244</f>
        <v>8</v>
      </c>
      <c r="F226" s="6">
        <f>'Tela de entrada'!H244+'Tela de entrada'!K244</f>
        <v>5.3836603258165949</v>
      </c>
      <c r="G226" s="6">
        <f>F226+'Tela de entrada'!O244</f>
        <v>8</v>
      </c>
      <c r="H226" s="96">
        <f>G226+'Tela de entrada'!S244</f>
        <v>8</v>
      </c>
      <c r="I226" s="96">
        <f>'Tela de entrada'!$G$14</f>
        <v>3</v>
      </c>
      <c r="J226" s="6">
        <f>'Tela de entrada'!$G$15</f>
        <v>15</v>
      </c>
      <c r="K226" s="6">
        <f>'Tela de entrada'!H244+'Tela de entrada'!$K$15</f>
        <v>4.7836603258165944</v>
      </c>
      <c r="L226" s="6">
        <f>'Tela de entrada'!H244+'Tela de entrada'!$K$16</f>
        <v>13.783660325816594</v>
      </c>
      <c r="M226" s="6">
        <f>'Tela de entrada'!$K$15</f>
        <v>1</v>
      </c>
      <c r="N226" s="6">
        <f>'Tela de entrada'!$K$16</f>
        <v>10</v>
      </c>
      <c r="O226" s="6">
        <f>MAX(0,'Tela de entrada'!C244-'Tela de entrada'!H244)</f>
        <v>4.2163396741834056</v>
      </c>
      <c r="P226" s="6">
        <f>MAX(0,O226-'Tela de entrada'!K244)</f>
        <v>2.6163396741834055</v>
      </c>
      <c r="Q226" s="6">
        <f>MAX(0,P226-'Tela de entrada'!O244)</f>
        <v>4.4408920985006262E-16</v>
      </c>
    </row>
    <row r="227" spans="4:17" x14ac:dyDescent="0.25">
      <c r="D227" s="71">
        <v>226</v>
      </c>
      <c r="E227" s="56">
        <f>'Tela de entrada'!C245</f>
        <v>42</v>
      </c>
      <c r="F227" s="6">
        <f>'Tela de entrada'!H245+'Tela de entrada'!K245</f>
        <v>23.4</v>
      </c>
      <c r="G227" s="6">
        <f>F227+'Tela de entrada'!O245</f>
        <v>38.4</v>
      </c>
      <c r="H227" s="96">
        <f>G227+'Tela de entrada'!S245</f>
        <v>42</v>
      </c>
      <c r="I227" s="96">
        <f>'Tela de entrada'!$G$14</f>
        <v>3</v>
      </c>
      <c r="J227" s="6">
        <f>'Tela de entrada'!$G$15</f>
        <v>15</v>
      </c>
      <c r="K227" s="6">
        <f>'Tela de entrada'!H245+'Tela de entrada'!$K$15</f>
        <v>16</v>
      </c>
      <c r="L227" s="6">
        <f>'Tela de entrada'!H245+'Tela de entrada'!$K$16</f>
        <v>25</v>
      </c>
      <c r="M227" s="6">
        <f>'Tela de entrada'!$K$15</f>
        <v>1</v>
      </c>
      <c r="N227" s="6">
        <f>'Tela de entrada'!$K$16</f>
        <v>10</v>
      </c>
      <c r="O227" s="6">
        <f>MAX(0,'Tela de entrada'!C245-'Tela de entrada'!H245)</f>
        <v>27</v>
      </c>
      <c r="P227" s="6">
        <f>MAX(0,O227-'Tela de entrada'!K245)</f>
        <v>18.600000000000001</v>
      </c>
      <c r="Q227" s="6">
        <f>MAX(0,P227-'Tela de entrada'!O245)</f>
        <v>3.6000000000000014</v>
      </c>
    </row>
    <row r="228" spans="4:17" x14ac:dyDescent="0.25">
      <c r="D228" s="71">
        <v>227</v>
      </c>
      <c r="E228" s="56">
        <f>'Tela de entrada'!C246</f>
        <v>47</v>
      </c>
      <c r="F228" s="6">
        <f>'Tela de entrada'!H246+'Tela de entrada'!K246</f>
        <v>24.4</v>
      </c>
      <c r="G228" s="6">
        <f>F228+'Tela de entrada'!O246</f>
        <v>39.4</v>
      </c>
      <c r="H228" s="96">
        <f>G228+'Tela de entrada'!S246</f>
        <v>47</v>
      </c>
      <c r="I228" s="96">
        <f>'Tela de entrada'!$G$14</f>
        <v>3</v>
      </c>
      <c r="J228" s="6">
        <f>'Tela de entrada'!$G$15</f>
        <v>15</v>
      </c>
      <c r="K228" s="6">
        <f>'Tela de entrada'!H246+'Tela de entrada'!$K$15</f>
        <v>16</v>
      </c>
      <c r="L228" s="6">
        <f>'Tela de entrada'!H246+'Tela de entrada'!$K$16</f>
        <v>25</v>
      </c>
      <c r="M228" s="6">
        <f>'Tela de entrada'!$K$15</f>
        <v>1</v>
      </c>
      <c r="N228" s="6">
        <f>'Tela de entrada'!$K$16</f>
        <v>10</v>
      </c>
      <c r="O228" s="6">
        <f>MAX(0,'Tela de entrada'!C246-'Tela de entrada'!H246)</f>
        <v>32</v>
      </c>
      <c r="P228" s="6">
        <f>MAX(0,O228-'Tela de entrada'!K246)</f>
        <v>22.6</v>
      </c>
      <c r="Q228" s="6">
        <f>MAX(0,P228-'Tela de entrada'!O246)</f>
        <v>7.6000000000000014</v>
      </c>
    </row>
    <row r="229" spans="4:17" x14ac:dyDescent="0.25">
      <c r="D229" s="71">
        <v>228</v>
      </c>
      <c r="E229" s="56">
        <f>'Tela de entrada'!C247</f>
        <v>12</v>
      </c>
      <c r="F229" s="6">
        <f>'Tela de entrada'!H247+'Tela de entrada'!K247</f>
        <v>7.5520537660669707</v>
      </c>
      <c r="G229" s="6">
        <f>F229+'Tela de entrada'!O247</f>
        <v>12</v>
      </c>
      <c r="H229" s="96">
        <f>G229+'Tela de entrada'!S247</f>
        <v>12</v>
      </c>
      <c r="I229" s="96">
        <f>'Tela de entrada'!$G$14</f>
        <v>3</v>
      </c>
      <c r="J229" s="6">
        <f>'Tela de entrada'!$G$15</f>
        <v>15</v>
      </c>
      <c r="K229" s="6">
        <f>'Tela de entrada'!H247+'Tela de entrada'!$K$15</f>
        <v>6.1520537660669703</v>
      </c>
      <c r="L229" s="6">
        <f>'Tela de entrada'!H247+'Tela de entrada'!$K$16</f>
        <v>15.15205376606697</v>
      </c>
      <c r="M229" s="6">
        <f>'Tela de entrada'!$K$15</f>
        <v>1</v>
      </c>
      <c r="N229" s="6">
        <f>'Tela de entrada'!$K$16</f>
        <v>10</v>
      </c>
      <c r="O229" s="6">
        <f>MAX(0,'Tela de entrada'!C247-'Tela de entrada'!H247)</f>
        <v>6.8479462339330297</v>
      </c>
      <c r="P229" s="6">
        <f>MAX(0,O229-'Tela de entrada'!K247)</f>
        <v>4.4479462339330293</v>
      </c>
      <c r="Q229" s="6">
        <f>MAX(0,P229-'Tela de entrada'!O247)</f>
        <v>0</v>
      </c>
    </row>
    <row r="230" spans="4:17" x14ac:dyDescent="0.25">
      <c r="D230" s="71">
        <v>229</v>
      </c>
      <c r="E230" s="56">
        <f>'Tela de entrada'!C248</f>
        <v>44</v>
      </c>
      <c r="F230" s="6">
        <f>'Tela de entrada'!H248+'Tela de entrada'!K248</f>
        <v>23.8</v>
      </c>
      <c r="G230" s="6">
        <f>F230+'Tela de entrada'!O248</f>
        <v>38.799999999999997</v>
      </c>
      <c r="H230" s="96">
        <f>G230+'Tela de entrada'!S248</f>
        <v>44</v>
      </c>
      <c r="I230" s="96">
        <f>'Tela de entrada'!$G$14</f>
        <v>3</v>
      </c>
      <c r="J230" s="6">
        <f>'Tela de entrada'!$G$15</f>
        <v>15</v>
      </c>
      <c r="K230" s="6">
        <f>'Tela de entrada'!H248+'Tela de entrada'!$K$15</f>
        <v>16</v>
      </c>
      <c r="L230" s="6">
        <f>'Tela de entrada'!H248+'Tela de entrada'!$K$16</f>
        <v>25</v>
      </c>
      <c r="M230" s="6">
        <f>'Tela de entrada'!$K$15</f>
        <v>1</v>
      </c>
      <c r="N230" s="6">
        <f>'Tela de entrada'!$K$16</f>
        <v>10</v>
      </c>
      <c r="O230" s="6">
        <f>MAX(0,'Tela de entrada'!C248-'Tela de entrada'!H248)</f>
        <v>29</v>
      </c>
      <c r="P230" s="6">
        <f>MAX(0,O230-'Tela de entrada'!K248)</f>
        <v>20.2</v>
      </c>
      <c r="Q230" s="6">
        <f>MAX(0,P230-'Tela de entrada'!O248)</f>
        <v>5.1999999999999993</v>
      </c>
    </row>
    <row r="231" spans="4:17" x14ac:dyDescent="0.25">
      <c r="D231" s="71">
        <v>230</v>
      </c>
      <c r="E231" s="56">
        <f>'Tela de entrada'!C249</f>
        <v>11</v>
      </c>
      <c r="F231" s="6">
        <f>'Tela de entrada'!H249+'Tela de entrada'!K249</f>
        <v>7.0043472361672849</v>
      </c>
      <c r="G231" s="6">
        <f>F231+'Tela de entrada'!O249</f>
        <v>11</v>
      </c>
      <c r="H231" s="96">
        <f>G231+'Tela de entrada'!S249</f>
        <v>11</v>
      </c>
      <c r="I231" s="96">
        <f>'Tela de entrada'!$G$14</f>
        <v>3</v>
      </c>
      <c r="J231" s="6">
        <f>'Tela de entrada'!$G$15</f>
        <v>15</v>
      </c>
      <c r="K231" s="6">
        <f>'Tela de entrada'!H249+'Tela de entrada'!$K$15</f>
        <v>5.8043472361672848</v>
      </c>
      <c r="L231" s="6">
        <f>'Tela de entrada'!H249+'Tela de entrada'!$K$16</f>
        <v>14.804347236167285</v>
      </c>
      <c r="M231" s="6">
        <f>'Tela de entrada'!$K$15</f>
        <v>1</v>
      </c>
      <c r="N231" s="6">
        <f>'Tela de entrada'!$K$16</f>
        <v>10</v>
      </c>
      <c r="O231" s="6">
        <f>MAX(0,'Tela de entrada'!C249-'Tela de entrada'!H249)</f>
        <v>6.1956527638327152</v>
      </c>
      <c r="P231" s="6">
        <f>MAX(0,O231-'Tela de entrada'!K249)</f>
        <v>3.9956527638327151</v>
      </c>
      <c r="Q231" s="6">
        <f>MAX(0,P231-'Tela de entrada'!O249)</f>
        <v>0</v>
      </c>
    </row>
    <row r="232" spans="4:17" x14ac:dyDescent="0.25">
      <c r="D232" s="71">
        <v>231</v>
      </c>
      <c r="E232" s="56">
        <f>'Tela de entrada'!C250</f>
        <v>37</v>
      </c>
      <c r="F232" s="6">
        <f>'Tela de entrada'!H250+'Tela de entrada'!K250</f>
        <v>21.244717013559111</v>
      </c>
      <c r="G232" s="6">
        <f>F232+'Tela de entrada'!O250</f>
        <v>36.244717013559111</v>
      </c>
      <c r="H232" s="96">
        <f>G232+'Tela de entrada'!S250</f>
        <v>37</v>
      </c>
      <c r="I232" s="96">
        <f>'Tela de entrada'!$G$14</f>
        <v>3</v>
      </c>
      <c r="J232" s="6">
        <f>'Tela de entrada'!$G$15</f>
        <v>15</v>
      </c>
      <c r="K232" s="6">
        <f>'Tela de entrada'!H250+'Tela de entrada'!$K$15</f>
        <v>14.84471701355911</v>
      </c>
      <c r="L232" s="6">
        <f>'Tela de entrada'!H250+'Tela de entrada'!$K$16</f>
        <v>23.844717013559112</v>
      </c>
      <c r="M232" s="6">
        <f>'Tela de entrada'!$K$15</f>
        <v>1</v>
      </c>
      <c r="N232" s="6">
        <f>'Tela de entrada'!$K$16</f>
        <v>10</v>
      </c>
      <c r="O232" s="6">
        <f>MAX(0,'Tela de entrada'!C250-'Tela de entrada'!H250)</f>
        <v>23.155282986440888</v>
      </c>
      <c r="P232" s="6">
        <f>MAX(0,O232-'Tela de entrada'!K250)</f>
        <v>15.755282986440887</v>
      </c>
      <c r="Q232" s="6">
        <f>MAX(0,P232-'Tela de entrada'!O250)</f>
        <v>0.75528298644088743</v>
      </c>
    </row>
    <row r="233" spans="4:17" x14ac:dyDescent="0.25">
      <c r="D233" s="71">
        <v>232</v>
      </c>
      <c r="E233" s="56">
        <f>'Tela de entrada'!C251</f>
        <v>47</v>
      </c>
      <c r="F233" s="6">
        <f>'Tela de entrada'!H251+'Tela de entrada'!K251</f>
        <v>24.4</v>
      </c>
      <c r="G233" s="6">
        <f>F233+'Tela de entrada'!O251</f>
        <v>39.4</v>
      </c>
      <c r="H233" s="96">
        <f>G233+'Tela de entrada'!S251</f>
        <v>47</v>
      </c>
      <c r="I233" s="96">
        <f>'Tela de entrada'!$G$14</f>
        <v>3</v>
      </c>
      <c r="J233" s="6">
        <f>'Tela de entrada'!$G$15</f>
        <v>15</v>
      </c>
      <c r="K233" s="6">
        <f>'Tela de entrada'!H251+'Tela de entrada'!$K$15</f>
        <v>16</v>
      </c>
      <c r="L233" s="6">
        <f>'Tela de entrada'!H251+'Tela de entrada'!$K$16</f>
        <v>25</v>
      </c>
      <c r="M233" s="6">
        <f>'Tela de entrada'!$K$15</f>
        <v>1</v>
      </c>
      <c r="N233" s="6">
        <f>'Tela de entrada'!$K$16</f>
        <v>10</v>
      </c>
      <c r="O233" s="6">
        <f>MAX(0,'Tela de entrada'!C251-'Tela de entrada'!H251)</f>
        <v>32</v>
      </c>
      <c r="P233" s="6">
        <f>MAX(0,O233-'Tela de entrada'!K251)</f>
        <v>22.6</v>
      </c>
      <c r="Q233" s="6">
        <f>MAX(0,P233-'Tela de entrada'!O251)</f>
        <v>7.6000000000000014</v>
      </c>
    </row>
    <row r="234" spans="4:17" x14ac:dyDescent="0.25">
      <c r="D234" s="71">
        <v>233</v>
      </c>
      <c r="E234" s="56">
        <f>'Tela de entrada'!C252</f>
        <v>17</v>
      </c>
      <c r="F234" s="6">
        <f>'Tela de entrada'!H252+'Tela de entrada'!K252</f>
        <v>10.290586415565398</v>
      </c>
      <c r="G234" s="6">
        <f>F234+'Tela de entrada'!O252</f>
        <v>17</v>
      </c>
      <c r="H234" s="96">
        <f>G234+'Tela de entrada'!S252</f>
        <v>17</v>
      </c>
      <c r="I234" s="96">
        <f>'Tela de entrada'!$G$14</f>
        <v>3</v>
      </c>
      <c r="J234" s="6">
        <f>'Tela de entrada'!$G$15</f>
        <v>15</v>
      </c>
      <c r="K234" s="6">
        <f>'Tela de entrada'!H252+'Tela de entrada'!$K$15</f>
        <v>7.890586415565398</v>
      </c>
      <c r="L234" s="6">
        <f>'Tela de entrada'!H252+'Tela de entrada'!$K$16</f>
        <v>16.890586415565398</v>
      </c>
      <c r="M234" s="6">
        <f>'Tela de entrada'!$K$15</f>
        <v>1</v>
      </c>
      <c r="N234" s="6">
        <f>'Tela de entrada'!$K$16</f>
        <v>10</v>
      </c>
      <c r="O234" s="6">
        <f>MAX(0,'Tela de entrada'!C252-'Tela de entrada'!H252)</f>
        <v>10.109413584434602</v>
      </c>
      <c r="P234" s="6">
        <f>MAX(0,O234-'Tela de entrada'!K252)</f>
        <v>6.7094135844346017</v>
      </c>
      <c r="Q234" s="6">
        <f>MAX(0,P234-'Tela de entrada'!O252)</f>
        <v>0</v>
      </c>
    </row>
    <row r="235" spans="4:17" x14ac:dyDescent="0.25">
      <c r="D235" s="71">
        <v>234</v>
      </c>
      <c r="E235" s="56">
        <f>'Tela de entrada'!C253</f>
        <v>48</v>
      </c>
      <c r="F235" s="6">
        <f>'Tela de entrada'!H253+'Tela de entrada'!K253</f>
        <v>24.6</v>
      </c>
      <c r="G235" s="6">
        <f>F235+'Tela de entrada'!O253</f>
        <v>39.6</v>
      </c>
      <c r="H235" s="96">
        <f>G235+'Tela de entrada'!S253</f>
        <v>48</v>
      </c>
      <c r="I235" s="96">
        <f>'Tela de entrada'!$G$14</f>
        <v>3</v>
      </c>
      <c r="J235" s="6">
        <f>'Tela de entrada'!$G$15</f>
        <v>15</v>
      </c>
      <c r="K235" s="6">
        <f>'Tela de entrada'!H253+'Tela de entrada'!$K$15</f>
        <v>16</v>
      </c>
      <c r="L235" s="6">
        <f>'Tela de entrada'!H253+'Tela de entrada'!$K$16</f>
        <v>25</v>
      </c>
      <c r="M235" s="6">
        <f>'Tela de entrada'!$K$15</f>
        <v>1</v>
      </c>
      <c r="N235" s="6">
        <f>'Tela de entrada'!$K$16</f>
        <v>10</v>
      </c>
      <c r="O235" s="6">
        <f>MAX(0,'Tela de entrada'!C253-'Tela de entrada'!H253)</f>
        <v>33</v>
      </c>
      <c r="P235" s="6">
        <f>MAX(0,O235-'Tela de entrada'!K253)</f>
        <v>23.4</v>
      </c>
      <c r="Q235" s="6">
        <f>MAX(0,P235-'Tela de entrada'!O253)</f>
        <v>8.3999999999999986</v>
      </c>
    </row>
    <row r="236" spans="4:17" x14ac:dyDescent="0.25">
      <c r="D236" s="71">
        <v>235</v>
      </c>
      <c r="E236" s="56">
        <f>'Tela de entrada'!C254</f>
        <v>25</v>
      </c>
      <c r="F236" s="6">
        <f>'Tela de entrada'!H254+'Tela de entrada'!K254</f>
        <v>14.672238654762884</v>
      </c>
      <c r="G236" s="6">
        <f>F236+'Tela de entrada'!O254</f>
        <v>25</v>
      </c>
      <c r="H236" s="96">
        <f>G236+'Tela de entrada'!S254</f>
        <v>25</v>
      </c>
      <c r="I236" s="96">
        <f>'Tela de entrada'!$G$14</f>
        <v>3</v>
      </c>
      <c r="J236" s="6">
        <f>'Tela de entrada'!$G$15</f>
        <v>15</v>
      </c>
      <c r="K236" s="6">
        <f>'Tela de entrada'!H254+'Tela de entrada'!$K$15</f>
        <v>10.672238654762884</v>
      </c>
      <c r="L236" s="6">
        <f>'Tela de entrada'!H254+'Tela de entrada'!$K$16</f>
        <v>19.672238654762886</v>
      </c>
      <c r="M236" s="6">
        <f>'Tela de entrada'!$K$15</f>
        <v>1</v>
      </c>
      <c r="N236" s="6">
        <f>'Tela de entrada'!$K$16</f>
        <v>10</v>
      </c>
      <c r="O236" s="6">
        <f>MAX(0,'Tela de entrada'!C254-'Tela de entrada'!H254)</f>
        <v>15.327761345237116</v>
      </c>
      <c r="P236" s="6">
        <f>MAX(0,O236-'Tela de entrada'!K254)</f>
        <v>10.327761345237116</v>
      </c>
      <c r="Q236" s="6">
        <f>MAX(0,P236-'Tela de entrada'!O254)</f>
        <v>0</v>
      </c>
    </row>
    <row r="237" spans="4:17" x14ac:dyDescent="0.25">
      <c r="D237" s="71">
        <v>236</v>
      </c>
      <c r="E237" s="56">
        <f>'Tela de entrada'!C255</f>
        <v>46</v>
      </c>
      <c r="F237" s="6">
        <f>'Tela de entrada'!H255+'Tela de entrada'!K255</f>
        <v>24.2</v>
      </c>
      <c r="G237" s="6">
        <f>F237+'Tela de entrada'!O255</f>
        <v>39.200000000000003</v>
      </c>
      <c r="H237" s="96">
        <f>G237+'Tela de entrada'!S255</f>
        <v>46</v>
      </c>
      <c r="I237" s="96">
        <f>'Tela de entrada'!$G$14</f>
        <v>3</v>
      </c>
      <c r="J237" s="6">
        <f>'Tela de entrada'!$G$15</f>
        <v>15</v>
      </c>
      <c r="K237" s="6">
        <f>'Tela de entrada'!H255+'Tela de entrada'!$K$15</f>
        <v>16</v>
      </c>
      <c r="L237" s="6">
        <f>'Tela de entrada'!H255+'Tela de entrada'!$K$16</f>
        <v>25</v>
      </c>
      <c r="M237" s="6">
        <f>'Tela de entrada'!$K$15</f>
        <v>1</v>
      </c>
      <c r="N237" s="6">
        <f>'Tela de entrada'!$K$16</f>
        <v>10</v>
      </c>
      <c r="O237" s="6">
        <f>MAX(0,'Tela de entrada'!C255-'Tela de entrada'!H255)</f>
        <v>31</v>
      </c>
      <c r="P237" s="6">
        <f>MAX(0,O237-'Tela de entrada'!K255)</f>
        <v>21.8</v>
      </c>
      <c r="Q237" s="6">
        <f>MAX(0,P237-'Tela de entrada'!O255)</f>
        <v>6.8000000000000007</v>
      </c>
    </row>
    <row r="238" spans="4:17" x14ac:dyDescent="0.25">
      <c r="D238" s="71">
        <v>237</v>
      </c>
      <c r="E238" s="56">
        <f>'Tela de entrada'!C256</f>
        <v>15</v>
      </c>
      <c r="F238" s="6">
        <f>'Tela de entrada'!H256+'Tela de entrada'!K256</f>
        <v>9.1951733557660269</v>
      </c>
      <c r="G238" s="6">
        <f>F238+'Tela de entrada'!O256</f>
        <v>15</v>
      </c>
      <c r="H238" s="96">
        <f>G238+'Tela de entrada'!S256</f>
        <v>15</v>
      </c>
      <c r="I238" s="96">
        <f>'Tela de entrada'!$G$14</f>
        <v>3</v>
      </c>
      <c r="J238" s="6">
        <f>'Tela de entrada'!$G$15</f>
        <v>15</v>
      </c>
      <c r="K238" s="6">
        <f>'Tela de entrada'!H256+'Tela de entrada'!$K$15</f>
        <v>7.1951733557660269</v>
      </c>
      <c r="L238" s="6">
        <f>'Tela de entrada'!H256+'Tela de entrada'!$K$16</f>
        <v>16.195173355766027</v>
      </c>
      <c r="M238" s="6">
        <f>'Tela de entrada'!$K$15</f>
        <v>1</v>
      </c>
      <c r="N238" s="6">
        <f>'Tela de entrada'!$K$16</f>
        <v>10</v>
      </c>
      <c r="O238" s="6">
        <f>MAX(0,'Tela de entrada'!C256-'Tela de entrada'!H256)</f>
        <v>8.8048266442339731</v>
      </c>
      <c r="P238" s="6">
        <f>MAX(0,O238-'Tela de entrada'!K256)</f>
        <v>5.8048266442339731</v>
      </c>
      <c r="Q238" s="6">
        <f>MAX(0,P238-'Tela de entrada'!O256)</f>
        <v>0</v>
      </c>
    </row>
    <row r="239" spans="4:17" x14ac:dyDescent="0.25">
      <c r="D239" s="71">
        <v>238</v>
      </c>
      <c r="E239" s="56">
        <f>'Tela de entrada'!C257</f>
        <v>50</v>
      </c>
      <c r="F239" s="6">
        <f>'Tela de entrada'!H257+'Tela de entrada'!K257</f>
        <v>25</v>
      </c>
      <c r="G239" s="6">
        <f>F239+'Tela de entrada'!O257</f>
        <v>40</v>
      </c>
      <c r="H239" s="96">
        <f>G239+'Tela de entrada'!S257</f>
        <v>50</v>
      </c>
      <c r="I239" s="96">
        <f>'Tela de entrada'!$G$14</f>
        <v>3</v>
      </c>
      <c r="J239" s="6">
        <f>'Tela de entrada'!$G$15</f>
        <v>15</v>
      </c>
      <c r="K239" s="6">
        <f>'Tela de entrada'!H257+'Tela de entrada'!$K$15</f>
        <v>16</v>
      </c>
      <c r="L239" s="6">
        <f>'Tela de entrada'!H257+'Tela de entrada'!$K$16</f>
        <v>25</v>
      </c>
      <c r="M239" s="6">
        <f>'Tela de entrada'!$K$15</f>
        <v>1</v>
      </c>
      <c r="N239" s="6">
        <f>'Tela de entrada'!$K$16</f>
        <v>10</v>
      </c>
      <c r="O239" s="6">
        <f>MAX(0,'Tela de entrada'!C257-'Tela de entrada'!H257)</f>
        <v>35</v>
      </c>
      <c r="P239" s="6">
        <f>MAX(0,O239-'Tela de entrada'!K257)</f>
        <v>25</v>
      </c>
      <c r="Q239" s="6">
        <f>MAX(0,P239-'Tela de entrada'!O257)</f>
        <v>10</v>
      </c>
    </row>
    <row r="240" spans="4:17" x14ac:dyDescent="0.25">
      <c r="D240" s="71">
        <v>239</v>
      </c>
      <c r="E240" s="56">
        <f>'Tela de entrada'!C258</f>
        <v>38</v>
      </c>
      <c r="F240" s="6">
        <f>'Tela de entrada'!H258+'Tela de entrada'!K258</f>
        <v>21.792423543458796</v>
      </c>
      <c r="G240" s="6">
        <f>F240+'Tela de entrada'!O258</f>
        <v>36.792423543458796</v>
      </c>
      <c r="H240" s="96">
        <f>G240+'Tela de entrada'!S258</f>
        <v>38</v>
      </c>
      <c r="I240" s="96">
        <f>'Tela de entrada'!$G$14</f>
        <v>3</v>
      </c>
      <c r="J240" s="6">
        <f>'Tela de entrada'!$G$15</f>
        <v>15</v>
      </c>
      <c r="K240" s="6">
        <f>'Tela de entrada'!H258+'Tela de entrada'!$K$15</f>
        <v>15.192423543458794</v>
      </c>
      <c r="L240" s="6">
        <f>'Tela de entrada'!H258+'Tela de entrada'!$K$16</f>
        <v>24.192423543458794</v>
      </c>
      <c r="M240" s="6">
        <f>'Tela de entrada'!$K$15</f>
        <v>1</v>
      </c>
      <c r="N240" s="6">
        <f>'Tela de entrada'!$K$16</f>
        <v>10</v>
      </c>
      <c r="O240" s="6">
        <f>MAX(0,'Tela de entrada'!C258-'Tela de entrada'!H258)</f>
        <v>23.807576456541206</v>
      </c>
      <c r="P240" s="6">
        <f>MAX(0,O240-'Tela de entrada'!K258)</f>
        <v>16.207576456541204</v>
      </c>
      <c r="Q240" s="6">
        <f>MAX(0,P240-'Tela de entrada'!O258)</f>
        <v>1.2075764565412044</v>
      </c>
    </row>
    <row r="241" spans="4:17" x14ac:dyDescent="0.25">
      <c r="D241" s="71">
        <v>240</v>
      </c>
      <c r="E241" s="56">
        <f>'Tela de entrada'!C259</f>
        <v>16</v>
      </c>
      <c r="F241" s="6">
        <f>'Tela de entrada'!H259+'Tela de entrada'!K259</f>
        <v>9.7428798856657117</v>
      </c>
      <c r="G241" s="6">
        <f>F241+'Tela de entrada'!O259</f>
        <v>16</v>
      </c>
      <c r="H241" s="96">
        <f>G241+'Tela de entrada'!S259</f>
        <v>16</v>
      </c>
      <c r="I241" s="96">
        <f>'Tela de entrada'!$G$14</f>
        <v>3</v>
      </c>
      <c r="J241" s="6">
        <f>'Tela de entrada'!$G$15</f>
        <v>15</v>
      </c>
      <c r="K241" s="6">
        <f>'Tela de entrada'!H259+'Tela de entrada'!$K$15</f>
        <v>7.5428798856657124</v>
      </c>
      <c r="L241" s="6">
        <f>'Tela de entrada'!H259+'Tela de entrada'!$K$16</f>
        <v>16.542879885665712</v>
      </c>
      <c r="M241" s="6">
        <f>'Tela de entrada'!$K$15</f>
        <v>1</v>
      </c>
      <c r="N241" s="6">
        <f>'Tela de entrada'!$K$16</f>
        <v>10</v>
      </c>
      <c r="O241" s="6">
        <f>MAX(0,'Tela de entrada'!C259-'Tela de entrada'!H259)</f>
        <v>9.4571201143342876</v>
      </c>
      <c r="P241" s="6">
        <f>MAX(0,O241-'Tela de entrada'!K259)</f>
        <v>6.2571201143342874</v>
      </c>
      <c r="Q241" s="6">
        <f>MAX(0,P241-'Tela de entrada'!O259)</f>
        <v>0</v>
      </c>
    </row>
    <row r="242" spans="4:17" x14ac:dyDescent="0.25">
      <c r="D242" s="71">
        <v>241</v>
      </c>
      <c r="E242" s="56">
        <f>'Tela de entrada'!C260</f>
        <v>22</v>
      </c>
      <c r="F242" s="6">
        <f>'Tela de entrada'!H260+'Tela de entrada'!K260</f>
        <v>13.029119065063828</v>
      </c>
      <c r="G242" s="6">
        <f>F242+'Tela de entrada'!O260</f>
        <v>22</v>
      </c>
      <c r="H242" s="96">
        <f>G242+'Tela de entrada'!S260</f>
        <v>22</v>
      </c>
      <c r="I242" s="96">
        <f>'Tela de entrada'!$G$14</f>
        <v>3</v>
      </c>
      <c r="J242" s="6">
        <f>'Tela de entrada'!$G$15</f>
        <v>15</v>
      </c>
      <c r="K242" s="6">
        <f>'Tela de entrada'!H260+'Tela de entrada'!$K$15</f>
        <v>9.6291190650638274</v>
      </c>
      <c r="L242" s="6">
        <f>'Tela de entrada'!H260+'Tela de entrada'!$K$16</f>
        <v>18.629119065063826</v>
      </c>
      <c r="M242" s="6">
        <f>'Tela de entrada'!$K$15</f>
        <v>1</v>
      </c>
      <c r="N242" s="6">
        <f>'Tela de entrada'!$K$16</f>
        <v>10</v>
      </c>
      <c r="O242" s="6">
        <f>MAX(0,'Tela de entrada'!C260-'Tela de entrada'!H260)</f>
        <v>13.370880934936173</v>
      </c>
      <c r="P242" s="6">
        <f>MAX(0,O242-'Tela de entrada'!K260)</f>
        <v>8.9708809349361722</v>
      </c>
      <c r="Q242" s="6">
        <f>MAX(0,P242-'Tela de entrada'!O260)</f>
        <v>0</v>
      </c>
    </row>
    <row r="243" spans="4:17" x14ac:dyDescent="0.25">
      <c r="D243" s="71">
        <v>242</v>
      </c>
      <c r="E243" s="56">
        <f>'Tela de entrada'!C261</f>
        <v>32</v>
      </c>
      <c r="F243" s="6">
        <f>'Tela de entrada'!H261+'Tela de entrada'!K261</f>
        <v>18.50618436406068</v>
      </c>
      <c r="G243" s="6">
        <f>F243+'Tela de entrada'!O261</f>
        <v>32</v>
      </c>
      <c r="H243" s="96">
        <f>G243+'Tela de entrada'!S261</f>
        <v>32</v>
      </c>
      <c r="I243" s="96">
        <f>'Tela de entrada'!$G$14</f>
        <v>3</v>
      </c>
      <c r="J243" s="6">
        <f>'Tela de entrada'!$G$15</f>
        <v>15</v>
      </c>
      <c r="K243" s="6">
        <f>'Tela de entrada'!H261+'Tela de entrada'!$K$15</f>
        <v>13.106184364060681</v>
      </c>
      <c r="L243" s="6">
        <f>'Tela de entrada'!H261+'Tela de entrada'!$K$16</f>
        <v>22.106184364060681</v>
      </c>
      <c r="M243" s="6">
        <f>'Tela de entrada'!$K$15</f>
        <v>1</v>
      </c>
      <c r="N243" s="6">
        <f>'Tela de entrada'!$K$16</f>
        <v>10</v>
      </c>
      <c r="O243" s="6">
        <f>MAX(0,'Tela de entrada'!C261-'Tela de entrada'!H261)</f>
        <v>19.893815635939319</v>
      </c>
      <c r="P243" s="6">
        <f>MAX(0,O243-'Tela de entrada'!K261)</f>
        <v>13.493815635939319</v>
      </c>
      <c r="Q243" s="6">
        <f>MAX(0,P243-'Tela de entrada'!O261)</f>
        <v>0</v>
      </c>
    </row>
    <row r="244" spans="4:17" x14ac:dyDescent="0.25">
      <c r="D244" s="71">
        <v>243</v>
      </c>
      <c r="E244" s="56">
        <f>'Tela de entrada'!C262</f>
        <v>50</v>
      </c>
      <c r="F244" s="6">
        <f>'Tela de entrada'!H262+'Tela de entrada'!K262</f>
        <v>25</v>
      </c>
      <c r="G244" s="6">
        <f>F244+'Tela de entrada'!O262</f>
        <v>40</v>
      </c>
      <c r="H244" s="96">
        <f>G244+'Tela de entrada'!S262</f>
        <v>50</v>
      </c>
      <c r="I244" s="96">
        <f>'Tela de entrada'!$G$14</f>
        <v>3</v>
      </c>
      <c r="J244" s="6">
        <f>'Tela de entrada'!$G$15</f>
        <v>15</v>
      </c>
      <c r="K244" s="6">
        <f>'Tela de entrada'!H262+'Tela de entrada'!$K$15</f>
        <v>16</v>
      </c>
      <c r="L244" s="6">
        <f>'Tela de entrada'!H262+'Tela de entrada'!$K$16</f>
        <v>25</v>
      </c>
      <c r="M244" s="6">
        <f>'Tela de entrada'!$K$15</f>
        <v>1</v>
      </c>
      <c r="N244" s="6">
        <f>'Tela de entrada'!$K$16</f>
        <v>10</v>
      </c>
      <c r="O244" s="6">
        <f>MAX(0,'Tela de entrada'!C262-'Tela de entrada'!H262)</f>
        <v>35</v>
      </c>
      <c r="P244" s="6">
        <f>MAX(0,O244-'Tela de entrada'!K262)</f>
        <v>25</v>
      </c>
      <c r="Q244" s="6">
        <f>MAX(0,P244-'Tela de entrada'!O262)</f>
        <v>10</v>
      </c>
    </row>
    <row r="245" spans="4:17" x14ac:dyDescent="0.25">
      <c r="D245" s="71">
        <v>244</v>
      </c>
      <c r="E245" s="56">
        <f>'Tela de entrada'!C263</f>
        <v>26</v>
      </c>
      <c r="F245" s="6">
        <f>'Tela de entrada'!H263+'Tela de entrada'!K263</f>
        <v>15.219945184662567</v>
      </c>
      <c r="G245" s="6">
        <f>F245+'Tela de entrada'!O263</f>
        <v>26</v>
      </c>
      <c r="H245" s="96">
        <f>G245+'Tela de entrada'!S263</f>
        <v>26</v>
      </c>
      <c r="I245" s="96">
        <f>'Tela de entrada'!$G$14</f>
        <v>3</v>
      </c>
      <c r="J245" s="6">
        <f>'Tela de entrada'!$G$15</f>
        <v>15</v>
      </c>
      <c r="K245" s="6">
        <f>'Tela de entrada'!H263+'Tela de entrada'!$K$15</f>
        <v>11.019945184662568</v>
      </c>
      <c r="L245" s="6">
        <f>'Tela de entrada'!H263+'Tela de entrada'!$K$16</f>
        <v>20.019945184662568</v>
      </c>
      <c r="M245" s="6">
        <f>'Tela de entrada'!$K$15</f>
        <v>1</v>
      </c>
      <c r="N245" s="6">
        <f>'Tela de entrada'!$K$16</f>
        <v>10</v>
      </c>
      <c r="O245" s="6">
        <f>MAX(0,'Tela de entrada'!C263-'Tela de entrada'!H263)</f>
        <v>15.980054815337432</v>
      </c>
      <c r="P245" s="6">
        <f>MAX(0,O245-'Tela de entrada'!K263)</f>
        <v>10.780054815337433</v>
      </c>
      <c r="Q245" s="6">
        <f>MAX(0,P245-'Tela de entrada'!O263)</f>
        <v>0</v>
      </c>
    </row>
    <row r="246" spans="4:17" x14ac:dyDescent="0.25">
      <c r="D246" s="71">
        <v>245</v>
      </c>
      <c r="E246" s="56">
        <f>'Tela de entrada'!C264</f>
        <v>8</v>
      </c>
      <c r="F246" s="6">
        <f>'Tela de entrada'!H264+'Tela de entrada'!K264</f>
        <v>5.3836603258165949</v>
      </c>
      <c r="G246" s="6">
        <f>F246+'Tela de entrada'!O264</f>
        <v>8</v>
      </c>
      <c r="H246" s="96">
        <f>G246+'Tela de entrada'!S264</f>
        <v>8</v>
      </c>
      <c r="I246" s="96">
        <f>'Tela de entrada'!$G$14</f>
        <v>3</v>
      </c>
      <c r="J246" s="6">
        <f>'Tela de entrada'!$G$15</f>
        <v>15</v>
      </c>
      <c r="K246" s="6">
        <f>'Tela de entrada'!H264+'Tela de entrada'!$K$15</f>
        <v>4.7836603258165944</v>
      </c>
      <c r="L246" s="6">
        <f>'Tela de entrada'!H264+'Tela de entrada'!$K$16</f>
        <v>13.783660325816594</v>
      </c>
      <c r="M246" s="6">
        <f>'Tela de entrada'!$K$15</f>
        <v>1</v>
      </c>
      <c r="N246" s="6">
        <f>'Tela de entrada'!$K$16</f>
        <v>10</v>
      </c>
      <c r="O246" s="6">
        <f>MAX(0,'Tela de entrada'!C264-'Tela de entrada'!H264)</f>
        <v>4.2163396741834056</v>
      </c>
      <c r="P246" s="6">
        <f>MAX(0,O246-'Tela de entrada'!K264)</f>
        <v>2.6163396741834055</v>
      </c>
      <c r="Q246" s="6">
        <f>MAX(0,P246-'Tela de entrada'!O264)</f>
        <v>4.4408920985006262E-16</v>
      </c>
    </row>
    <row r="247" spans="4:17" x14ac:dyDescent="0.25">
      <c r="D247" s="71">
        <v>246</v>
      </c>
      <c r="E247" s="56">
        <f>'Tela de entrada'!C265</f>
        <v>11</v>
      </c>
      <c r="F247" s="6">
        <f>'Tela de entrada'!H265+'Tela de entrada'!K265</f>
        <v>7.0043472361672849</v>
      </c>
      <c r="G247" s="6">
        <f>F247+'Tela de entrada'!O265</f>
        <v>11</v>
      </c>
      <c r="H247" s="96">
        <f>G247+'Tela de entrada'!S265</f>
        <v>11</v>
      </c>
      <c r="I247" s="96">
        <f>'Tela de entrada'!$G$14</f>
        <v>3</v>
      </c>
      <c r="J247" s="6">
        <f>'Tela de entrada'!$G$15</f>
        <v>15</v>
      </c>
      <c r="K247" s="6">
        <f>'Tela de entrada'!H265+'Tela de entrada'!$K$15</f>
        <v>5.8043472361672848</v>
      </c>
      <c r="L247" s="6">
        <f>'Tela de entrada'!H265+'Tela de entrada'!$K$16</f>
        <v>14.804347236167285</v>
      </c>
      <c r="M247" s="6">
        <f>'Tela de entrada'!$K$15</f>
        <v>1</v>
      </c>
      <c r="N247" s="6">
        <f>'Tela de entrada'!$K$16</f>
        <v>10</v>
      </c>
      <c r="O247" s="6">
        <f>MAX(0,'Tela de entrada'!C265-'Tela de entrada'!H265)</f>
        <v>6.1956527638327152</v>
      </c>
      <c r="P247" s="6">
        <f>MAX(0,O247-'Tela de entrada'!K265)</f>
        <v>3.9956527638327151</v>
      </c>
      <c r="Q247" s="6">
        <f>MAX(0,P247-'Tela de entrada'!O265)</f>
        <v>0</v>
      </c>
    </row>
    <row r="248" spans="4:17" x14ac:dyDescent="0.25">
      <c r="D248" s="71">
        <v>247</v>
      </c>
      <c r="E248" s="56">
        <f>'Tela de entrada'!C266</f>
        <v>24</v>
      </c>
      <c r="F248" s="6">
        <f>'Tela de entrada'!H266+'Tela de entrada'!K266</f>
        <v>14.124532124863197</v>
      </c>
      <c r="G248" s="6">
        <f>F248+'Tela de entrada'!O266</f>
        <v>24</v>
      </c>
      <c r="H248" s="96">
        <f>G248+'Tela de entrada'!S266</f>
        <v>24</v>
      </c>
      <c r="I248" s="96">
        <f>'Tela de entrada'!$G$14</f>
        <v>3</v>
      </c>
      <c r="J248" s="6">
        <f>'Tela de entrada'!$G$15</f>
        <v>15</v>
      </c>
      <c r="K248" s="6">
        <f>'Tela de entrada'!H266+'Tela de entrada'!$K$15</f>
        <v>10.324532124863197</v>
      </c>
      <c r="L248" s="6">
        <f>'Tela de entrada'!H266+'Tela de entrada'!$K$16</f>
        <v>19.324532124863197</v>
      </c>
      <c r="M248" s="6">
        <f>'Tela de entrada'!$K$15</f>
        <v>1</v>
      </c>
      <c r="N248" s="6">
        <f>'Tela de entrada'!$K$16</f>
        <v>10</v>
      </c>
      <c r="O248" s="6">
        <f>MAX(0,'Tela de entrada'!C266-'Tela de entrada'!H266)</f>
        <v>14.675467875136803</v>
      </c>
      <c r="P248" s="6">
        <f>MAX(0,O248-'Tela de entrada'!K266)</f>
        <v>9.8754678751368026</v>
      </c>
      <c r="Q248" s="6">
        <f>MAX(0,P248-'Tela de entrada'!O266)</f>
        <v>0</v>
      </c>
    </row>
    <row r="249" spans="4:17" x14ac:dyDescent="0.25">
      <c r="D249" s="71">
        <v>248</v>
      </c>
      <c r="E249" s="56">
        <f>'Tela de entrada'!C267</f>
        <v>5</v>
      </c>
      <c r="F249" s="6">
        <f>'Tela de entrada'!H267+'Tela de entrada'!K267</f>
        <v>4.7836603258165944</v>
      </c>
      <c r="G249" s="6">
        <f>F249+'Tela de entrada'!O267</f>
        <v>5</v>
      </c>
      <c r="H249" s="96">
        <f>G249+'Tela de entrada'!S267</f>
        <v>5</v>
      </c>
      <c r="I249" s="96">
        <f>'Tela de entrada'!$G$14</f>
        <v>3</v>
      </c>
      <c r="J249" s="6">
        <f>'Tela de entrada'!$G$15</f>
        <v>15</v>
      </c>
      <c r="K249" s="6">
        <f>'Tela de entrada'!H267+'Tela de entrada'!$K$15</f>
        <v>4.7836603258165944</v>
      </c>
      <c r="L249" s="6">
        <f>'Tela de entrada'!H267+'Tela de entrada'!$K$16</f>
        <v>13.783660325816594</v>
      </c>
      <c r="M249" s="6">
        <f>'Tela de entrada'!$K$15</f>
        <v>1</v>
      </c>
      <c r="N249" s="6">
        <f>'Tela de entrada'!$K$16</f>
        <v>10</v>
      </c>
      <c r="O249" s="6">
        <f>MAX(0,'Tela de entrada'!C267-'Tela de entrada'!H267)</f>
        <v>1.2163396741834052</v>
      </c>
      <c r="P249" s="6">
        <f>MAX(0,O249-'Tela de entrada'!K267)</f>
        <v>0.21633967418340516</v>
      </c>
      <c r="Q249" s="6">
        <f>MAX(0,P249-'Tela de entrada'!O267)</f>
        <v>0</v>
      </c>
    </row>
    <row r="250" spans="4:17" x14ac:dyDescent="0.25">
      <c r="D250" s="71">
        <v>249</v>
      </c>
      <c r="E250" s="56">
        <f>'Tela de entrada'!C268</f>
        <v>10</v>
      </c>
      <c r="F250" s="6">
        <f>'Tela de entrada'!H268+'Tela de entrada'!K268</f>
        <v>6.4566407062675992</v>
      </c>
      <c r="G250" s="6">
        <f>F250+'Tela de entrada'!O268</f>
        <v>10</v>
      </c>
      <c r="H250" s="96">
        <f>G250+'Tela de entrada'!S268</f>
        <v>10</v>
      </c>
      <c r="I250" s="96">
        <f>'Tela de entrada'!$G$14</f>
        <v>3</v>
      </c>
      <c r="J250" s="6">
        <f>'Tela de entrada'!$G$15</f>
        <v>15</v>
      </c>
      <c r="K250" s="6">
        <f>'Tela de entrada'!H268+'Tela de entrada'!$K$15</f>
        <v>5.4566407062675992</v>
      </c>
      <c r="L250" s="6">
        <f>'Tela de entrada'!H268+'Tela de entrada'!$K$16</f>
        <v>14.456640706267599</v>
      </c>
      <c r="M250" s="6">
        <f>'Tela de entrada'!$K$15</f>
        <v>1</v>
      </c>
      <c r="N250" s="6">
        <f>'Tela de entrada'!$K$16</f>
        <v>10</v>
      </c>
      <c r="O250" s="6">
        <f>MAX(0,'Tela de entrada'!C268-'Tela de entrada'!H268)</f>
        <v>5.5433592937324008</v>
      </c>
      <c r="P250" s="6">
        <f>MAX(0,O250-'Tela de entrada'!K268)</f>
        <v>3.5433592937324008</v>
      </c>
      <c r="Q250" s="6">
        <f>MAX(0,P250-'Tela de entrada'!O268)</f>
        <v>0</v>
      </c>
    </row>
    <row r="251" spans="4:17" x14ac:dyDescent="0.25">
      <c r="D251" s="71">
        <v>250</v>
      </c>
      <c r="E251" s="56">
        <f>'Tela de entrada'!C269</f>
        <v>10</v>
      </c>
      <c r="F251" s="6">
        <f>'Tela de entrada'!H269+'Tela de entrada'!K269</f>
        <v>6.4566407062675992</v>
      </c>
      <c r="G251" s="6">
        <f>F251+'Tela de entrada'!O269</f>
        <v>10</v>
      </c>
      <c r="H251" s="96">
        <f>G251+'Tela de entrada'!S269</f>
        <v>10</v>
      </c>
      <c r="I251" s="96">
        <f>'Tela de entrada'!$G$14</f>
        <v>3</v>
      </c>
      <c r="J251" s="6">
        <f>'Tela de entrada'!$G$15</f>
        <v>15</v>
      </c>
      <c r="K251" s="6">
        <f>'Tela de entrada'!H269+'Tela de entrada'!$K$15</f>
        <v>5.4566407062675992</v>
      </c>
      <c r="L251" s="6">
        <f>'Tela de entrada'!H269+'Tela de entrada'!$K$16</f>
        <v>14.456640706267599</v>
      </c>
      <c r="M251" s="6">
        <f>'Tela de entrada'!$K$15</f>
        <v>1</v>
      </c>
      <c r="N251" s="6">
        <f>'Tela de entrada'!$K$16</f>
        <v>10</v>
      </c>
      <c r="O251" s="6">
        <f>MAX(0,'Tela de entrada'!C269-'Tela de entrada'!H269)</f>
        <v>5.5433592937324008</v>
      </c>
      <c r="P251" s="6">
        <f>MAX(0,O251-'Tela de entrada'!K269)</f>
        <v>3.5433592937324008</v>
      </c>
      <c r="Q251" s="6">
        <f>MAX(0,P251-'Tela de entrada'!O269)</f>
        <v>0</v>
      </c>
    </row>
    <row r="252" spans="4:17" x14ac:dyDescent="0.25">
      <c r="D252" s="71">
        <v>251</v>
      </c>
      <c r="E252" s="56">
        <f>'Tela de entrada'!C270</f>
        <v>28</v>
      </c>
      <c r="F252" s="6">
        <f>'Tela de entrada'!H270+'Tela de entrada'!K270</f>
        <v>16.31535824446194</v>
      </c>
      <c r="G252" s="6">
        <f>F252+'Tela de entrada'!O270</f>
        <v>28</v>
      </c>
      <c r="H252" s="96">
        <f>G252+'Tela de entrada'!S270</f>
        <v>28</v>
      </c>
      <c r="I252" s="96">
        <f>'Tela de entrada'!$G$14</f>
        <v>3</v>
      </c>
      <c r="J252" s="6">
        <f>'Tela de entrada'!$G$15</f>
        <v>15</v>
      </c>
      <c r="K252" s="6">
        <f>'Tela de entrada'!H270+'Tela de entrada'!$K$15</f>
        <v>11.715358244461939</v>
      </c>
      <c r="L252" s="6">
        <f>'Tela de entrada'!H270+'Tela de entrada'!$K$16</f>
        <v>20.715358244461939</v>
      </c>
      <c r="M252" s="6">
        <f>'Tela de entrada'!$K$15</f>
        <v>1</v>
      </c>
      <c r="N252" s="6">
        <f>'Tela de entrada'!$K$16</f>
        <v>10</v>
      </c>
      <c r="O252" s="6">
        <f>MAX(0,'Tela de entrada'!C270-'Tela de entrada'!H270)</f>
        <v>17.284641755538061</v>
      </c>
      <c r="P252" s="6">
        <f>MAX(0,O252-'Tela de entrada'!K270)</f>
        <v>11.684641755538062</v>
      </c>
      <c r="Q252" s="6">
        <f>MAX(0,P252-'Tela de entrada'!O270)</f>
        <v>1.7763568394002505E-15</v>
      </c>
    </row>
    <row r="253" spans="4:17" x14ac:dyDescent="0.25">
      <c r="D253" s="71">
        <v>252</v>
      </c>
      <c r="E253" s="56">
        <f>'Tela de entrada'!C271</f>
        <v>31</v>
      </c>
      <c r="F253" s="6">
        <f>'Tela de entrada'!H271+'Tela de entrada'!K271</f>
        <v>17.958477834160995</v>
      </c>
      <c r="G253" s="6">
        <f>F253+'Tela de entrada'!O271</f>
        <v>31</v>
      </c>
      <c r="H253" s="96">
        <f>G253+'Tela de entrada'!S271</f>
        <v>31</v>
      </c>
      <c r="I253" s="96">
        <f>'Tela de entrada'!$G$14</f>
        <v>3</v>
      </c>
      <c r="J253" s="6">
        <f>'Tela de entrada'!$G$15</f>
        <v>15</v>
      </c>
      <c r="K253" s="6">
        <f>'Tela de entrada'!H271+'Tela de entrada'!$K$15</f>
        <v>12.758477834160995</v>
      </c>
      <c r="L253" s="6">
        <f>'Tela de entrada'!H271+'Tela de entrada'!$K$16</f>
        <v>21.758477834160995</v>
      </c>
      <c r="M253" s="6">
        <f>'Tela de entrada'!$K$15</f>
        <v>1</v>
      </c>
      <c r="N253" s="6">
        <f>'Tela de entrada'!$K$16</f>
        <v>10</v>
      </c>
      <c r="O253" s="6">
        <f>MAX(0,'Tela de entrada'!C271-'Tela de entrada'!H271)</f>
        <v>19.241522165839005</v>
      </c>
      <c r="P253" s="6">
        <f>MAX(0,O253-'Tela de entrada'!K271)</f>
        <v>13.041522165839005</v>
      </c>
      <c r="Q253" s="6">
        <f>MAX(0,P253-'Tela de entrada'!O271)</f>
        <v>0</v>
      </c>
    </row>
    <row r="254" spans="4:17" x14ac:dyDescent="0.25">
      <c r="D254" s="71">
        <v>253</v>
      </c>
      <c r="E254" s="56">
        <f>'Tela de entrada'!C272</f>
        <v>32</v>
      </c>
      <c r="F254" s="6">
        <f>'Tela de entrada'!H272+'Tela de entrada'!K272</f>
        <v>18.50618436406068</v>
      </c>
      <c r="G254" s="6">
        <f>F254+'Tela de entrada'!O272</f>
        <v>32</v>
      </c>
      <c r="H254" s="96">
        <f>G254+'Tela de entrada'!S272</f>
        <v>32</v>
      </c>
      <c r="I254" s="96">
        <f>'Tela de entrada'!$G$14</f>
        <v>3</v>
      </c>
      <c r="J254" s="6">
        <f>'Tela de entrada'!$G$15</f>
        <v>15</v>
      </c>
      <c r="K254" s="6">
        <f>'Tela de entrada'!H272+'Tela de entrada'!$K$15</f>
        <v>13.106184364060681</v>
      </c>
      <c r="L254" s="6">
        <f>'Tela de entrada'!H272+'Tela de entrada'!$K$16</f>
        <v>22.106184364060681</v>
      </c>
      <c r="M254" s="6">
        <f>'Tela de entrada'!$K$15</f>
        <v>1</v>
      </c>
      <c r="N254" s="6">
        <f>'Tela de entrada'!$K$16</f>
        <v>10</v>
      </c>
      <c r="O254" s="6">
        <f>MAX(0,'Tela de entrada'!C272-'Tela de entrada'!H272)</f>
        <v>19.893815635939319</v>
      </c>
      <c r="P254" s="6">
        <f>MAX(0,O254-'Tela de entrada'!K272)</f>
        <v>13.493815635939319</v>
      </c>
      <c r="Q254" s="6">
        <f>MAX(0,P254-'Tela de entrada'!O272)</f>
        <v>0</v>
      </c>
    </row>
    <row r="255" spans="4:17" x14ac:dyDescent="0.25">
      <c r="D255" s="71">
        <v>254</v>
      </c>
      <c r="E255" s="56">
        <f>'Tela de entrada'!C273</f>
        <v>42</v>
      </c>
      <c r="F255" s="6">
        <f>'Tela de entrada'!H273+'Tela de entrada'!K273</f>
        <v>23.4</v>
      </c>
      <c r="G255" s="6">
        <f>F255+'Tela de entrada'!O273</f>
        <v>38.4</v>
      </c>
      <c r="H255" s="96">
        <f>G255+'Tela de entrada'!S273</f>
        <v>42</v>
      </c>
      <c r="I255" s="96">
        <f>'Tela de entrada'!$G$14</f>
        <v>3</v>
      </c>
      <c r="J255" s="6">
        <f>'Tela de entrada'!$G$15</f>
        <v>15</v>
      </c>
      <c r="K255" s="6">
        <f>'Tela de entrada'!H273+'Tela de entrada'!$K$15</f>
        <v>16</v>
      </c>
      <c r="L255" s="6">
        <f>'Tela de entrada'!H273+'Tela de entrada'!$K$16</f>
        <v>25</v>
      </c>
      <c r="M255" s="6">
        <f>'Tela de entrada'!$K$15</f>
        <v>1</v>
      </c>
      <c r="N255" s="6">
        <f>'Tela de entrada'!$K$16</f>
        <v>10</v>
      </c>
      <c r="O255" s="6">
        <f>MAX(0,'Tela de entrada'!C273-'Tela de entrada'!H273)</f>
        <v>27</v>
      </c>
      <c r="P255" s="6">
        <f>MAX(0,O255-'Tela de entrada'!K273)</f>
        <v>18.600000000000001</v>
      </c>
      <c r="Q255" s="6">
        <f>MAX(0,P255-'Tela de entrada'!O273)</f>
        <v>3.6000000000000014</v>
      </c>
    </row>
    <row r="256" spans="4:17" x14ac:dyDescent="0.25">
      <c r="D256" s="71">
        <v>255</v>
      </c>
      <c r="E256" s="56">
        <f>'Tela de entrada'!C274</f>
        <v>21</v>
      </c>
      <c r="F256" s="6">
        <f>'Tela de entrada'!H274+'Tela de entrada'!K274</f>
        <v>12.481412535164139</v>
      </c>
      <c r="G256" s="6">
        <f>F256+'Tela de entrada'!O274</f>
        <v>21</v>
      </c>
      <c r="H256" s="96">
        <f>G256+'Tela de entrada'!S274</f>
        <v>21</v>
      </c>
      <c r="I256" s="96">
        <f>'Tela de entrada'!$G$14</f>
        <v>3</v>
      </c>
      <c r="J256" s="6">
        <f>'Tela de entrada'!$G$15</f>
        <v>15</v>
      </c>
      <c r="K256" s="6">
        <f>'Tela de entrada'!H274+'Tela de entrada'!$K$15</f>
        <v>9.2814125351641401</v>
      </c>
      <c r="L256" s="6">
        <f>'Tela de entrada'!H274+'Tela de entrada'!$K$16</f>
        <v>18.28141253516414</v>
      </c>
      <c r="M256" s="6">
        <f>'Tela de entrada'!$K$15</f>
        <v>1</v>
      </c>
      <c r="N256" s="6">
        <f>'Tela de entrada'!$K$16</f>
        <v>10</v>
      </c>
      <c r="O256" s="6">
        <f>MAX(0,'Tela de entrada'!C274-'Tela de entrada'!H274)</f>
        <v>12.71858746483586</v>
      </c>
      <c r="P256" s="6">
        <f>MAX(0,O256-'Tela de entrada'!K274)</f>
        <v>8.5185874648358606</v>
      </c>
      <c r="Q256" s="6">
        <f>MAX(0,P256-'Tela de entrada'!O274)</f>
        <v>0</v>
      </c>
    </row>
    <row r="257" spans="4:17" x14ac:dyDescent="0.25">
      <c r="D257" s="71">
        <v>256</v>
      </c>
      <c r="E257" s="56">
        <f>'Tela de entrada'!C275</f>
        <v>39</v>
      </c>
      <c r="F257" s="6">
        <f>'Tela de entrada'!H275+'Tela de entrada'!K275</f>
        <v>22.34013007335848</v>
      </c>
      <c r="G257" s="6">
        <f>F257+'Tela de entrada'!O275</f>
        <v>37.34013007335848</v>
      </c>
      <c r="H257" s="96">
        <f>G257+'Tela de entrada'!S275</f>
        <v>39</v>
      </c>
      <c r="I257" s="96">
        <f>'Tela de entrada'!$G$14</f>
        <v>3</v>
      </c>
      <c r="J257" s="6">
        <f>'Tela de entrada'!$G$15</f>
        <v>15</v>
      </c>
      <c r="K257" s="6">
        <f>'Tela de entrada'!H275+'Tela de entrada'!$K$15</f>
        <v>15.54013007335848</v>
      </c>
      <c r="L257" s="6">
        <f>'Tela de entrada'!H275+'Tela de entrada'!$K$16</f>
        <v>24.54013007335848</v>
      </c>
      <c r="M257" s="6">
        <f>'Tela de entrada'!$K$15</f>
        <v>1</v>
      </c>
      <c r="N257" s="6">
        <f>'Tela de entrada'!$K$16</f>
        <v>10</v>
      </c>
      <c r="O257" s="6">
        <f>MAX(0,'Tela de entrada'!C275-'Tela de entrada'!H275)</f>
        <v>24.45986992664152</v>
      </c>
      <c r="P257" s="6">
        <f>MAX(0,O257-'Tela de entrada'!K275)</f>
        <v>16.65986992664152</v>
      </c>
      <c r="Q257" s="6">
        <f>MAX(0,P257-'Tela de entrada'!O275)</f>
        <v>1.6598699266415196</v>
      </c>
    </row>
    <row r="258" spans="4:17" x14ac:dyDescent="0.25">
      <c r="D258" s="71">
        <v>257</v>
      </c>
      <c r="E258" s="56">
        <f>'Tela de entrada'!C276</f>
        <v>33</v>
      </c>
      <c r="F258" s="6">
        <f>'Tela de entrada'!H276+'Tela de entrada'!K276</f>
        <v>19.053890893960364</v>
      </c>
      <c r="G258" s="6">
        <f>F258+'Tela de entrada'!O276</f>
        <v>33</v>
      </c>
      <c r="H258" s="96">
        <f>G258+'Tela de entrada'!S276</f>
        <v>33</v>
      </c>
      <c r="I258" s="96">
        <f>'Tela de entrada'!$G$14</f>
        <v>3</v>
      </c>
      <c r="J258" s="6">
        <f>'Tela de entrada'!$G$15</f>
        <v>15</v>
      </c>
      <c r="K258" s="6">
        <f>'Tela de entrada'!H276+'Tela de entrada'!$K$15</f>
        <v>13.453890893960367</v>
      </c>
      <c r="L258" s="6">
        <f>'Tela de entrada'!H276+'Tela de entrada'!$K$16</f>
        <v>22.453890893960367</v>
      </c>
      <c r="M258" s="6">
        <f>'Tela de entrada'!$K$15</f>
        <v>1</v>
      </c>
      <c r="N258" s="6">
        <f>'Tela de entrada'!$K$16</f>
        <v>10</v>
      </c>
      <c r="O258" s="6">
        <f>MAX(0,'Tela de entrada'!C276-'Tela de entrada'!H276)</f>
        <v>20.546109106039633</v>
      </c>
      <c r="P258" s="6">
        <f>MAX(0,O258-'Tela de entrada'!K276)</f>
        <v>13.946109106039634</v>
      </c>
      <c r="Q258" s="6">
        <f>MAX(0,P258-'Tela de entrada'!O276)</f>
        <v>0</v>
      </c>
    </row>
    <row r="259" spans="4:17" x14ac:dyDescent="0.25">
      <c r="D259" s="71">
        <v>258</v>
      </c>
      <c r="E259" s="56">
        <f>'Tela de entrada'!C277</f>
        <v>19</v>
      </c>
      <c r="F259" s="6">
        <f>'Tela de entrada'!H277+'Tela de entrada'!K277</f>
        <v>11.38599947536477</v>
      </c>
      <c r="G259" s="6">
        <f>F259+'Tela de entrada'!O277</f>
        <v>19</v>
      </c>
      <c r="H259" s="96">
        <f>G259+'Tela de entrada'!S277</f>
        <v>19</v>
      </c>
      <c r="I259" s="96">
        <f>'Tela de entrada'!$G$14</f>
        <v>3</v>
      </c>
      <c r="J259" s="6">
        <f>'Tela de entrada'!$G$15</f>
        <v>15</v>
      </c>
      <c r="K259" s="6">
        <f>'Tela de entrada'!H277+'Tela de entrada'!$K$15</f>
        <v>8.585999475364769</v>
      </c>
      <c r="L259" s="6">
        <f>'Tela de entrada'!H277+'Tela de entrada'!$K$16</f>
        <v>17.585999475364769</v>
      </c>
      <c r="M259" s="6">
        <f>'Tela de entrada'!$K$15</f>
        <v>1</v>
      </c>
      <c r="N259" s="6">
        <f>'Tela de entrada'!$K$16</f>
        <v>10</v>
      </c>
      <c r="O259" s="6">
        <f>MAX(0,'Tela de entrada'!C277-'Tela de entrada'!H277)</f>
        <v>11.414000524635231</v>
      </c>
      <c r="P259" s="6">
        <f>MAX(0,O259-'Tela de entrada'!K277)</f>
        <v>7.6140005246352311</v>
      </c>
      <c r="Q259" s="6">
        <f>MAX(0,P259-'Tela de entrada'!O277)</f>
        <v>8.8817841970012523E-16</v>
      </c>
    </row>
    <row r="260" spans="4:17" x14ac:dyDescent="0.25">
      <c r="D260" s="71">
        <v>259</v>
      </c>
      <c r="E260" s="56">
        <f>'Tela de entrada'!C278</f>
        <v>50</v>
      </c>
      <c r="F260" s="6">
        <f>'Tela de entrada'!H278+'Tela de entrada'!K278</f>
        <v>25</v>
      </c>
      <c r="G260" s="6">
        <f>F260+'Tela de entrada'!O278</f>
        <v>40</v>
      </c>
      <c r="H260" s="96">
        <f>G260+'Tela de entrada'!S278</f>
        <v>50</v>
      </c>
      <c r="I260" s="96">
        <f>'Tela de entrada'!$G$14</f>
        <v>3</v>
      </c>
      <c r="J260" s="6">
        <f>'Tela de entrada'!$G$15</f>
        <v>15</v>
      </c>
      <c r="K260" s="6">
        <f>'Tela de entrada'!H278+'Tela de entrada'!$K$15</f>
        <v>16</v>
      </c>
      <c r="L260" s="6">
        <f>'Tela de entrada'!H278+'Tela de entrada'!$K$16</f>
        <v>25</v>
      </c>
      <c r="M260" s="6">
        <f>'Tela de entrada'!$K$15</f>
        <v>1</v>
      </c>
      <c r="N260" s="6">
        <f>'Tela de entrada'!$K$16</f>
        <v>10</v>
      </c>
      <c r="O260" s="6">
        <f>MAX(0,'Tela de entrada'!C278-'Tela de entrada'!H278)</f>
        <v>35</v>
      </c>
      <c r="P260" s="6">
        <f>MAX(0,O260-'Tela de entrada'!K278)</f>
        <v>25</v>
      </c>
      <c r="Q260" s="6">
        <f>MAX(0,P260-'Tela de entrada'!O278)</f>
        <v>10</v>
      </c>
    </row>
    <row r="261" spans="4:17" x14ac:dyDescent="0.25">
      <c r="D261" s="71">
        <v>260</v>
      </c>
      <c r="E261" s="56">
        <f>'Tela de entrada'!C279</f>
        <v>5</v>
      </c>
      <c r="F261" s="6">
        <f>'Tela de entrada'!H279+'Tela de entrada'!K279</f>
        <v>4.7836603258165944</v>
      </c>
      <c r="G261" s="6">
        <f>F261+'Tela de entrada'!O279</f>
        <v>5</v>
      </c>
      <c r="H261" s="96">
        <f>G261+'Tela de entrada'!S279</f>
        <v>5</v>
      </c>
      <c r="I261" s="96">
        <f>'Tela de entrada'!$G$14</f>
        <v>3</v>
      </c>
      <c r="J261" s="6">
        <f>'Tela de entrada'!$G$15</f>
        <v>15</v>
      </c>
      <c r="K261" s="6">
        <f>'Tela de entrada'!H279+'Tela de entrada'!$K$15</f>
        <v>4.7836603258165944</v>
      </c>
      <c r="L261" s="6">
        <f>'Tela de entrada'!H279+'Tela de entrada'!$K$16</f>
        <v>13.783660325816594</v>
      </c>
      <c r="M261" s="6">
        <f>'Tela de entrada'!$K$15</f>
        <v>1</v>
      </c>
      <c r="N261" s="6">
        <f>'Tela de entrada'!$K$16</f>
        <v>10</v>
      </c>
      <c r="O261" s="6">
        <f>MAX(0,'Tela de entrada'!C279-'Tela de entrada'!H279)</f>
        <v>1.2163396741834052</v>
      </c>
      <c r="P261" s="6">
        <f>MAX(0,O261-'Tela de entrada'!K279)</f>
        <v>0.21633967418340516</v>
      </c>
      <c r="Q261" s="6">
        <f>MAX(0,P261-'Tela de entrada'!O279)</f>
        <v>0</v>
      </c>
    </row>
    <row r="262" spans="4:17" x14ac:dyDescent="0.25">
      <c r="D262" s="71">
        <v>261</v>
      </c>
      <c r="E262" s="56">
        <f>'Tela de entrada'!C280</f>
        <v>34</v>
      </c>
      <c r="F262" s="6">
        <f>'Tela de entrada'!H280+'Tela de entrada'!K280</f>
        <v>19.601597423860053</v>
      </c>
      <c r="G262" s="6">
        <f>F262+'Tela de entrada'!O280</f>
        <v>34</v>
      </c>
      <c r="H262" s="96">
        <f>G262+'Tela de entrada'!S280</f>
        <v>34</v>
      </c>
      <c r="I262" s="96">
        <f>'Tela de entrada'!$G$14</f>
        <v>3</v>
      </c>
      <c r="J262" s="6">
        <f>'Tela de entrada'!$G$15</f>
        <v>15</v>
      </c>
      <c r="K262" s="6">
        <f>'Tela de entrada'!H280+'Tela de entrada'!$K$15</f>
        <v>13.801597423860052</v>
      </c>
      <c r="L262" s="6">
        <f>'Tela de entrada'!H280+'Tela de entrada'!$K$16</f>
        <v>22.801597423860052</v>
      </c>
      <c r="M262" s="6">
        <f>'Tela de entrada'!$K$15</f>
        <v>1</v>
      </c>
      <c r="N262" s="6">
        <f>'Tela de entrada'!$K$16</f>
        <v>10</v>
      </c>
      <c r="O262" s="6">
        <f>MAX(0,'Tela de entrada'!C280-'Tela de entrada'!H280)</f>
        <v>21.198402576139948</v>
      </c>
      <c r="P262" s="6">
        <f>MAX(0,O262-'Tela de entrada'!K280)</f>
        <v>14.398402576139947</v>
      </c>
      <c r="Q262" s="6">
        <f>MAX(0,P262-'Tela de entrada'!O280)</f>
        <v>0</v>
      </c>
    </row>
    <row r="263" spans="4:17" x14ac:dyDescent="0.25">
      <c r="D263" s="71">
        <v>262</v>
      </c>
      <c r="E263" s="56">
        <f>'Tela de entrada'!C281</f>
        <v>14</v>
      </c>
      <c r="F263" s="6">
        <f>'Tela de entrada'!H281+'Tela de entrada'!K281</f>
        <v>8.6474668258663421</v>
      </c>
      <c r="G263" s="6">
        <f>F263+'Tela de entrada'!O281</f>
        <v>14</v>
      </c>
      <c r="H263" s="96">
        <f>G263+'Tela de entrada'!S281</f>
        <v>14</v>
      </c>
      <c r="I263" s="96">
        <f>'Tela de entrada'!$G$14</f>
        <v>3</v>
      </c>
      <c r="J263" s="6">
        <f>'Tela de entrada'!$G$15</f>
        <v>15</v>
      </c>
      <c r="K263" s="6">
        <f>'Tela de entrada'!H281+'Tela de entrada'!$K$15</f>
        <v>6.8474668258663414</v>
      </c>
      <c r="L263" s="6">
        <f>'Tela de entrada'!H281+'Tela de entrada'!$K$16</f>
        <v>15.847466825866341</v>
      </c>
      <c r="M263" s="6">
        <f>'Tela de entrada'!$K$15</f>
        <v>1</v>
      </c>
      <c r="N263" s="6">
        <f>'Tela de entrada'!$K$16</f>
        <v>10</v>
      </c>
      <c r="O263" s="6">
        <f>MAX(0,'Tela de entrada'!C281-'Tela de entrada'!H281)</f>
        <v>8.1525331741336586</v>
      </c>
      <c r="P263" s="6">
        <f>MAX(0,O263-'Tela de entrada'!K281)</f>
        <v>5.3525331741336588</v>
      </c>
      <c r="Q263" s="6">
        <f>MAX(0,P263-'Tela de entrada'!O281)</f>
        <v>8.8817841970012523E-16</v>
      </c>
    </row>
    <row r="264" spans="4:17" x14ac:dyDescent="0.25">
      <c r="D264" s="71">
        <v>263</v>
      </c>
      <c r="E264" s="56">
        <f>'Tela de entrada'!C282</f>
        <v>5</v>
      </c>
      <c r="F264" s="6">
        <f>'Tela de entrada'!H282+'Tela de entrada'!K282</f>
        <v>4.7836603258165944</v>
      </c>
      <c r="G264" s="6">
        <f>F264+'Tela de entrada'!O282</f>
        <v>5</v>
      </c>
      <c r="H264" s="96">
        <f>G264+'Tela de entrada'!S282</f>
        <v>5</v>
      </c>
      <c r="I264" s="96">
        <f>'Tela de entrada'!$G$14</f>
        <v>3</v>
      </c>
      <c r="J264" s="6">
        <f>'Tela de entrada'!$G$15</f>
        <v>15</v>
      </c>
      <c r="K264" s="6">
        <f>'Tela de entrada'!H282+'Tela de entrada'!$K$15</f>
        <v>4.7836603258165944</v>
      </c>
      <c r="L264" s="6">
        <f>'Tela de entrada'!H282+'Tela de entrada'!$K$16</f>
        <v>13.783660325816594</v>
      </c>
      <c r="M264" s="6">
        <f>'Tela de entrada'!$K$15</f>
        <v>1</v>
      </c>
      <c r="N264" s="6">
        <f>'Tela de entrada'!$K$16</f>
        <v>10</v>
      </c>
      <c r="O264" s="6">
        <f>MAX(0,'Tela de entrada'!C282-'Tela de entrada'!H282)</f>
        <v>1.2163396741834052</v>
      </c>
      <c r="P264" s="6">
        <f>MAX(0,O264-'Tela de entrada'!K282)</f>
        <v>0.21633967418340516</v>
      </c>
      <c r="Q264" s="6">
        <f>MAX(0,P264-'Tela de entrada'!O282)</f>
        <v>0</v>
      </c>
    </row>
    <row r="265" spans="4:17" x14ac:dyDescent="0.25">
      <c r="D265" s="71">
        <v>264</v>
      </c>
      <c r="E265" s="56">
        <f>'Tela de entrada'!C283</f>
        <v>32</v>
      </c>
      <c r="F265" s="6">
        <f>'Tela de entrada'!H283+'Tela de entrada'!K283</f>
        <v>18.50618436406068</v>
      </c>
      <c r="G265" s="6">
        <f>F265+'Tela de entrada'!O283</f>
        <v>32</v>
      </c>
      <c r="H265" s="96">
        <f>G265+'Tela de entrada'!S283</f>
        <v>32</v>
      </c>
      <c r="I265" s="96">
        <f>'Tela de entrada'!$G$14</f>
        <v>3</v>
      </c>
      <c r="J265" s="6">
        <f>'Tela de entrada'!$G$15</f>
        <v>15</v>
      </c>
      <c r="K265" s="6">
        <f>'Tela de entrada'!H283+'Tela de entrada'!$K$15</f>
        <v>13.106184364060681</v>
      </c>
      <c r="L265" s="6">
        <f>'Tela de entrada'!H283+'Tela de entrada'!$K$16</f>
        <v>22.106184364060681</v>
      </c>
      <c r="M265" s="6">
        <f>'Tela de entrada'!$K$15</f>
        <v>1</v>
      </c>
      <c r="N265" s="6">
        <f>'Tela de entrada'!$K$16</f>
        <v>10</v>
      </c>
      <c r="O265" s="6">
        <f>MAX(0,'Tela de entrada'!C283-'Tela de entrada'!H283)</f>
        <v>19.893815635939319</v>
      </c>
      <c r="P265" s="6">
        <f>MAX(0,O265-'Tela de entrada'!K283)</f>
        <v>13.493815635939319</v>
      </c>
      <c r="Q265" s="6">
        <f>MAX(0,P265-'Tela de entrada'!O283)</f>
        <v>0</v>
      </c>
    </row>
    <row r="266" spans="4:17" x14ac:dyDescent="0.25">
      <c r="D266" s="71">
        <v>265</v>
      </c>
      <c r="E266" s="56">
        <f>'Tela de entrada'!C284</f>
        <v>46</v>
      </c>
      <c r="F266" s="6">
        <f>'Tela de entrada'!H284+'Tela de entrada'!K284</f>
        <v>24.2</v>
      </c>
      <c r="G266" s="6">
        <f>F266+'Tela de entrada'!O284</f>
        <v>39.200000000000003</v>
      </c>
      <c r="H266" s="96">
        <f>G266+'Tela de entrada'!S284</f>
        <v>46</v>
      </c>
      <c r="I266" s="96">
        <f>'Tela de entrada'!$G$14</f>
        <v>3</v>
      </c>
      <c r="J266" s="6">
        <f>'Tela de entrada'!$G$15</f>
        <v>15</v>
      </c>
      <c r="K266" s="6">
        <f>'Tela de entrada'!H284+'Tela de entrada'!$K$15</f>
        <v>16</v>
      </c>
      <c r="L266" s="6">
        <f>'Tela de entrada'!H284+'Tela de entrada'!$K$16</f>
        <v>25</v>
      </c>
      <c r="M266" s="6">
        <f>'Tela de entrada'!$K$15</f>
        <v>1</v>
      </c>
      <c r="N266" s="6">
        <f>'Tela de entrada'!$K$16</f>
        <v>10</v>
      </c>
      <c r="O266" s="6">
        <f>MAX(0,'Tela de entrada'!C284-'Tela de entrada'!H284)</f>
        <v>31</v>
      </c>
      <c r="P266" s="6">
        <f>MAX(0,O266-'Tela de entrada'!K284)</f>
        <v>21.8</v>
      </c>
      <c r="Q266" s="6">
        <f>MAX(0,P266-'Tela de entrada'!O284)</f>
        <v>6.8000000000000007</v>
      </c>
    </row>
    <row r="267" spans="4:17" x14ac:dyDescent="0.25">
      <c r="D267" s="71">
        <v>266</v>
      </c>
      <c r="E267" s="56">
        <f>'Tela de entrada'!C285</f>
        <v>12</v>
      </c>
      <c r="F267" s="6">
        <f>'Tela de entrada'!H285+'Tela de entrada'!K285</f>
        <v>7.5520537660669707</v>
      </c>
      <c r="G267" s="6">
        <f>F267+'Tela de entrada'!O285</f>
        <v>12</v>
      </c>
      <c r="H267" s="96">
        <f>G267+'Tela de entrada'!S285</f>
        <v>12</v>
      </c>
      <c r="I267" s="96">
        <f>'Tela de entrada'!$G$14</f>
        <v>3</v>
      </c>
      <c r="J267" s="6">
        <f>'Tela de entrada'!$G$15</f>
        <v>15</v>
      </c>
      <c r="K267" s="6">
        <f>'Tela de entrada'!H285+'Tela de entrada'!$K$15</f>
        <v>6.1520537660669703</v>
      </c>
      <c r="L267" s="6">
        <f>'Tela de entrada'!H285+'Tela de entrada'!$K$16</f>
        <v>15.15205376606697</v>
      </c>
      <c r="M267" s="6">
        <f>'Tela de entrada'!$K$15</f>
        <v>1</v>
      </c>
      <c r="N267" s="6">
        <f>'Tela de entrada'!$K$16</f>
        <v>10</v>
      </c>
      <c r="O267" s="6">
        <f>MAX(0,'Tela de entrada'!C285-'Tela de entrada'!H285)</f>
        <v>6.8479462339330297</v>
      </c>
      <c r="P267" s="6">
        <f>MAX(0,O267-'Tela de entrada'!K285)</f>
        <v>4.4479462339330293</v>
      </c>
      <c r="Q267" s="6">
        <f>MAX(0,P267-'Tela de entrada'!O285)</f>
        <v>0</v>
      </c>
    </row>
    <row r="268" spans="4:17" x14ac:dyDescent="0.25">
      <c r="D268" s="71">
        <v>267</v>
      </c>
      <c r="E268" s="56">
        <f>'Tela de entrada'!C286</f>
        <v>48</v>
      </c>
      <c r="F268" s="6">
        <f>'Tela de entrada'!H286+'Tela de entrada'!K286</f>
        <v>24.6</v>
      </c>
      <c r="G268" s="6">
        <f>F268+'Tela de entrada'!O286</f>
        <v>39.6</v>
      </c>
      <c r="H268" s="96">
        <f>G268+'Tela de entrada'!S286</f>
        <v>48</v>
      </c>
      <c r="I268" s="96">
        <f>'Tela de entrada'!$G$14</f>
        <v>3</v>
      </c>
      <c r="J268" s="6">
        <f>'Tela de entrada'!$G$15</f>
        <v>15</v>
      </c>
      <c r="K268" s="6">
        <f>'Tela de entrada'!H286+'Tela de entrada'!$K$15</f>
        <v>16</v>
      </c>
      <c r="L268" s="6">
        <f>'Tela de entrada'!H286+'Tela de entrada'!$K$16</f>
        <v>25</v>
      </c>
      <c r="M268" s="6">
        <f>'Tela de entrada'!$K$15</f>
        <v>1</v>
      </c>
      <c r="N268" s="6">
        <f>'Tela de entrada'!$K$16</f>
        <v>10</v>
      </c>
      <c r="O268" s="6">
        <f>MAX(0,'Tela de entrada'!C286-'Tela de entrada'!H286)</f>
        <v>33</v>
      </c>
      <c r="P268" s="6">
        <f>MAX(0,O268-'Tela de entrada'!K286)</f>
        <v>23.4</v>
      </c>
      <c r="Q268" s="6">
        <f>MAX(0,P268-'Tela de entrada'!O286)</f>
        <v>8.3999999999999986</v>
      </c>
    </row>
    <row r="269" spans="4:17" x14ac:dyDescent="0.25">
      <c r="D269" s="71">
        <v>268</v>
      </c>
      <c r="E269" s="56">
        <f>'Tela de entrada'!C287</f>
        <v>25</v>
      </c>
      <c r="F269" s="6">
        <f>'Tela de entrada'!H287+'Tela de entrada'!K287</f>
        <v>14.672238654762884</v>
      </c>
      <c r="G269" s="6">
        <f>F269+'Tela de entrada'!O287</f>
        <v>25</v>
      </c>
      <c r="H269" s="96">
        <f>G269+'Tela de entrada'!S287</f>
        <v>25</v>
      </c>
      <c r="I269" s="96">
        <f>'Tela de entrada'!$G$14</f>
        <v>3</v>
      </c>
      <c r="J269" s="6">
        <f>'Tela de entrada'!$G$15</f>
        <v>15</v>
      </c>
      <c r="K269" s="6">
        <f>'Tela de entrada'!H287+'Tela de entrada'!$K$15</f>
        <v>10.672238654762884</v>
      </c>
      <c r="L269" s="6">
        <f>'Tela de entrada'!H287+'Tela de entrada'!$K$16</f>
        <v>19.672238654762886</v>
      </c>
      <c r="M269" s="6">
        <f>'Tela de entrada'!$K$15</f>
        <v>1</v>
      </c>
      <c r="N269" s="6">
        <f>'Tela de entrada'!$K$16</f>
        <v>10</v>
      </c>
      <c r="O269" s="6">
        <f>MAX(0,'Tela de entrada'!C287-'Tela de entrada'!H287)</f>
        <v>15.327761345237116</v>
      </c>
      <c r="P269" s="6">
        <f>MAX(0,O269-'Tela de entrada'!K287)</f>
        <v>10.327761345237116</v>
      </c>
      <c r="Q269" s="6">
        <f>MAX(0,P269-'Tela de entrada'!O287)</f>
        <v>0</v>
      </c>
    </row>
    <row r="270" spans="4:17" x14ac:dyDescent="0.25">
      <c r="D270" s="71">
        <v>269</v>
      </c>
      <c r="E270" s="56">
        <f>'Tela de entrada'!C288</f>
        <v>17</v>
      </c>
      <c r="F270" s="6">
        <f>'Tela de entrada'!H288+'Tela de entrada'!K288</f>
        <v>10.290586415565398</v>
      </c>
      <c r="G270" s="6">
        <f>F270+'Tela de entrada'!O288</f>
        <v>17</v>
      </c>
      <c r="H270" s="96">
        <f>G270+'Tela de entrada'!S288</f>
        <v>17</v>
      </c>
      <c r="I270" s="96">
        <f>'Tela de entrada'!$G$14</f>
        <v>3</v>
      </c>
      <c r="J270" s="6">
        <f>'Tela de entrada'!$G$15</f>
        <v>15</v>
      </c>
      <c r="K270" s="6">
        <f>'Tela de entrada'!H288+'Tela de entrada'!$K$15</f>
        <v>7.890586415565398</v>
      </c>
      <c r="L270" s="6">
        <f>'Tela de entrada'!H288+'Tela de entrada'!$K$16</f>
        <v>16.890586415565398</v>
      </c>
      <c r="M270" s="6">
        <f>'Tela de entrada'!$K$15</f>
        <v>1</v>
      </c>
      <c r="N270" s="6">
        <f>'Tela de entrada'!$K$16</f>
        <v>10</v>
      </c>
      <c r="O270" s="6">
        <f>MAX(0,'Tela de entrada'!C288-'Tela de entrada'!H288)</f>
        <v>10.109413584434602</v>
      </c>
      <c r="P270" s="6">
        <f>MAX(0,O270-'Tela de entrada'!K288)</f>
        <v>6.7094135844346017</v>
      </c>
      <c r="Q270" s="6">
        <f>MAX(0,P270-'Tela de entrada'!O288)</f>
        <v>0</v>
      </c>
    </row>
    <row r="271" spans="4:17" x14ac:dyDescent="0.25">
      <c r="D271" s="71">
        <v>270</v>
      </c>
      <c r="E271" s="56">
        <f>'Tela de entrada'!C289</f>
        <v>22</v>
      </c>
      <c r="F271" s="6">
        <f>'Tela de entrada'!H289+'Tela de entrada'!K289</f>
        <v>13.029119065063828</v>
      </c>
      <c r="G271" s="6">
        <f>F271+'Tela de entrada'!O289</f>
        <v>22</v>
      </c>
      <c r="H271" s="96">
        <f>G271+'Tela de entrada'!S289</f>
        <v>22</v>
      </c>
      <c r="I271" s="96">
        <f>'Tela de entrada'!$G$14</f>
        <v>3</v>
      </c>
      <c r="J271" s="6">
        <f>'Tela de entrada'!$G$15</f>
        <v>15</v>
      </c>
      <c r="K271" s="6">
        <f>'Tela de entrada'!H289+'Tela de entrada'!$K$15</f>
        <v>9.6291190650638274</v>
      </c>
      <c r="L271" s="6">
        <f>'Tela de entrada'!H289+'Tela de entrada'!$K$16</f>
        <v>18.629119065063826</v>
      </c>
      <c r="M271" s="6">
        <f>'Tela de entrada'!$K$15</f>
        <v>1</v>
      </c>
      <c r="N271" s="6">
        <f>'Tela de entrada'!$K$16</f>
        <v>10</v>
      </c>
      <c r="O271" s="6">
        <f>MAX(0,'Tela de entrada'!C289-'Tela de entrada'!H289)</f>
        <v>13.370880934936173</v>
      </c>
      <c r="P271" s="6">
        <f>MAX(0,O271-'Tela de entrada'!K289)</f>
        <v>8.9708809349361722</v>
      </c>
      <c r="Q271" s="6">
        <f>MAX(0,P271-'Tela de entrada'!O289)</f>
        <v>0</v>
      </c>
    </row>
    <row r="272" spans="4:17" x14ac:dyDescent="0.25">
      <c r="D272" s="71">
        <v>271</v>
      </c>
      <c r="E272" s="56">
        <f>'Tela de entrada'!C290</f>
        <v>34</v>
      </c>
      <c r="F272" s="6">
        <f>'Tela de entrada'!H290+'Tela de entrada'!K290</f>
        <v>19.601597423860053</v>
      </c>
      <c r="G272" s="6">
        <f>F272+'Tela de entrada'!O290</f>
        <v>34</v>
      </c>
      <c r="H272" s="96">
        <f>G272+'Tela de entrada'!S290</f>
        <v>34</v>
      </c>
      <c r="I272" s="96">
        <f>'Tela de entrada'!$G$14</f>
        <v>3</v>
      </c>
      <c r="J272" s="6">
        <f>'Tela de entrada'!$G$15</f>
        <v>15</v>
      </c>
      <c r="K272" s="6">
        <f>'Tela de entrada'!H290+'Tela de entrada'!$K$15</f>
        <v>13.801597423860052</v>
      </c>
      <c r="L272" s="6">
        <f>'Tela de entrada'!H290+'Tela de entrada'!$K$16</f>
        <v>22.801597423860052</v>
      </c>
      <c r="M272" s="6">
        <f>'Tela de entrada'!$K$15</f>
        <v>1</v>
      </c>
      <c r="N272" s="6">
        <f>'Tela de entrada'!$K$16</f>
        <v>10</v>
      </c>
      <c r="O272" s="6">
        <f>MAX(0,'Tela de entrada'!C290-'Tela de entrada'!H290)</f>
        <v>21.198402576139948</v>
      </c>
      <c r="P272" s="6">
        <f>MAX(0,O272-'Tela de entrada'!K290)</f>
        <v>14.398402576139947</v>
      </c>
      <c r="Q272" s="6">
        <f>MAX(0,P272-'Tela de entrada'!O290)</f>
        <v>0</v>
      </c>
    </row>
    <row r="273" spans="4:17" x14ac:dyDescent="0.25">
      <c r="D273" s="71">
        <v>272</v>
      </c>
      <c r="E273" s="56">
        <f>'Tela de entrada'!C291</f>
        <v>8</v>
      </c>
      <c r="F273" s="6">
        <f>'Tela de entrada'!H291+'Tela de entrada'!K291</f>
        <v>5.3836603258165949</v>
      </c>
      <c r="G273" s="6">
        <f>F273+'Tela de entrada'!O291</f>
        <v>8</v>
      </c>
      <c r="H273" s="96">
        <f>G273+'Tela de entrada'!S291</f>
        <v>8</v>
      </c>
      <c r="I273" s="96">
        <f>'Tela de entrada'!$G$14</f>
        <v>3</v>
      </c>
      <c r="J273" s="6">
        <f>'Tela de entrada'!$G$15</f>
        <v>15</v>
      </c>
      <c r="K273" s="6">
        <f>'Tela de entrada'!H291+'Tela de entrada'!$K$15</f>
        <v>4.7836603258165944</v>
      </c>
      <c r="L273" s="6">
        <f>'Tela de entrada'!H291+'Tela de entrada'!$K$16</f>
        <v>13.783660325816594</v>
      </c>
      <c r="M273" s="6">
        <f>'Tela de entrada'!$K$15</f>
        <v>1</v>
      </c>
      <c r="N273" s="6">
        <f>'Tela de entrada'!$K$16</f>
        <v>10</v>
      </c>
      <c r="O273" s="6">
        <f>MAX(0,'Tela de entrada'!C291-'Tela de entrada'!H291)</f>
        <v>4.2163396741834056</v>
      </c>
      <c r="P273" s="6">
        <f>MAX(0,O273-'Tela de entrada'!K291)</f>
        <v>2.6163396741834055</v>
      </c>
      <c r="Q273" s="6">
        <f>MAX(0,P273-'Tela de entrada'!O291)</f>
        <v>4.4408920985006262E-16</v>
      </c>
    </row>
    <row r="274" spans="4:17" x14ac:dyDescent="0.25">
      <c r="D274" s="71">
        <v>273</v>
      </c>
      <c r="E274" s="56">
        <f>'Tela de entrada'!C292</f>
        <v>40</v>
      </c>
      <c r="F274" s="6">
        <f>'Tela de entrada'!H292+'Tela de entrada'!K292</f>
        <v>22.887836603258165</v>
      </c>
      <c r="G274" s="6">
        <f>F274+'Tela de entrada'!O292</f>
        <v>37.887836603258165</v>
      </c>
      <c r="H274" s="96">
        <f>G274+'Tela de entrada'!S292</f>
        <v>40</v>
      </c>
      <c r="I274" s="96">
        <f>'Tela de entrada'!$G$14</f>
        <v>3</v>
      </c>
      <c r="J274" s="6">
        <f>'Tela de entrada'!$G$15</f>
        <v>15</v>
      </c>
      <c r="K274" s="6">
        <f>'Tela de entrada'!H292+'Tela de entrada'!$K$15</f>
        <v>15.887836603258167</v>
      </c>
      <c r="L274" s="6">
        <f>'Tela de entrada'!H292+'Tela de entrada'!$K$16</f>
        <v>24.887836603258165</v>
      </c>
      <c r="M274" s="6">
        <f>'Tela de entrada'!$K$15</f>
        <v>1</v>
      </c>
      <c r="N274" s="6">
        <f>'Tela de entrada'!$K$16</f>
        <v>10</v>
      </c>
      <c r="O274" s="6">
        <f>MAX(0,'Tela de entrada'!C292-'Tela de entrada'!H292)</f>
        <v>25.112163396741835</v>
      </c>
      <c r="P274" s="6">
        <f>MAX(0,O274-'Tela de entrada'!K292)</f>
        <v>17.112163396741835</v>
      </c>
      <c r="Q274" s="6">
        <f>MAX(0,P274-'Tela de entrada'!O292)</f>
        <v>2.1121633967418347</v>
      </c>
    </row>
    <row r="275" spans="4:17" x14ac:dyDescent="0.25">
      <c r="D275" s="71">
        <v>274</v>
      </c>
      <c r="E275" s="56">
        <f>'Tela de entrada'!C293</f>
        <v>18</v>
      </c>
      <c r="F275" s="6">
        <f>'Tela de entrada'!H293+'Tela de entrada'!K293</f>
        <v>10.838292945465083</v>
      </c>
      <c r="G275" s="6">
        <f>F275+'Tela de entrada'!O293</f>
        <v>18</v>
      </c>
      <c r="H275" s="96">
        <f>G275+'Tela de entrada'!S293</f>
        <v>18</v>
      </c>
      <c r="I275" s="96">
        <f>'Tela de entrada'!$G$14</f>
        <v>3</v>
      </c>
      <c r="J275" s="6">
        <f>'Tela de entrada'!$G$15</f>
        <v>15</v>
      </c>
      <c r="K275" s="6">
        <f>'Tela de entrada'!H293+'Tela de entrada'!$K$15</f>
        <v>8.2382929454650835</v>
      </c>
      <c r="L275" s="6">
        <f>'Tela de entrada'!H293+'Tela de entrada'!$K$16</f>
        <v>17.238292945465084</v>
      </c>
      <c r="M275" s="6">
        <f>'Tela de entrada'!$K$15</f>
        <v>1</v>
      </c>
      <c r="N275" s="6">
        <f>'Tela de entrada'!$K$16</f>
        <v>10</v>
      </c>
      <c r="O275" s="6">
        <f>MAX(0,'Tela de entrada'!C293-'Tela de entrada'!H293)</f>
        <v>10.761707054534916</v>
      </c>
      <c r="P275" s="6">
        <f>MAX(0,O275-'Tela de entrada'!K293)</f>
        <v>7.1617070545349168</v>
      </c>
      <c r="Q275" s="6">
        <f>MAX(0,P275-'Tela de entrada'!O293)</f>
        <v>0</v>
      </c>
    </row>
    <row r="276" spans="4:17" x14ac:dyDescent="0.25">
      <c r="D276" s="71">
        <v>275</v>
      </c>
      <c r="E276" s="56">
        <f>'Tela de entrada'!C294</f>
        <v>12</v>
      </c>
      <c r="F276" s="6">
        <f>'Tela de entrada'!H294+'Tela de entrada'!K294</f>
        <v>7.5520537660669707</v>
      </c>
      <c r="G276" s="6">
        <f>F276+'Tela de entrada'!O294</f>
        <v>12</v>
      </c>
      <c r="H276" s="96">
        <f>G276+'Tela de entrada'!S294</f>
        <v>12</v>
      </c>
      <c r="I276" s="96">
        <f>'Tela de entrada'!$G$14</f>
        <v>3</v>
      </c>
      <c r="J276" s="6">
        <f>'Tela de entrada'!$G$15</f>
        <v>15</v>
      </c>
      <c r="K276" s="6">
        <f>'Tela de entrada'!H294+'Tela de entrada'!$K$15</f>
        <v>6.1520537660669703</v>
      </c>
      <c r="L276" s="6">
        <f>'Tela de entrada'!H294+'Tela de entrada'!$K$16</f>
        <v>15.15205376606697</v>
      </c>
      <c r="M276" s="6">
        <f>'Tela de entrada'!$K$15</f>
        <v>1</v>
      </c>
      <c r="N276" s="6">
        <f>'Tela de entrada'!$K$16</f>
        <v>10</v>
      </c>
      <c r="O276" s="6">
        <f>MAX(0,'Tela de entrada'!C294-'Tela de entrada'!H294)</f>
        <v>6.8479462339330297</v>
      </c>
      <c r="P276" s="6">
        <f>MAX(0,O276-'Tela de entrada'!K294)</f>
        <v>4.4479462339330293</v>
      </c>
      <c r="Q276" s="6">
        <f>MAX(0,P276-'Tela de entrada'!O294)</f>
        <v>0</v>
      </c>
    </row>
    <row r="277" spans="4:17" x14ac:dyDescent="0.25">
      <c r="D277" s="71">
        <v>276</v>
      </c>
      <c r="E277" s="56">
        <f>'Tela de entrada'!C295</f>
        <v>47</v>
      </c>
      <c r="F277" s="6">
        <f>'Tela de entrada'!H295+'Tela de entrada'!K295</f>
        <v>24.4</v>
      </c>
      <c r="G277" s="6">
        <f>F277+'Tela de entrada'!O295</f>
        <v>39.4</v>
      </c>
      <c r="H277" s="96">
        <f>G277+'Tela de entrada'!S295</f>
        <v>47</v>
      </c>
      <c r="I277" s="96">
        <f>'Tela de entrada'!$G$14</f>
        <v>3</v>
      </c>
      <c r="J277" s="6">
        <f>'Tela de entrada'!$G$15</f>
        <v>15</v>
      </c>
      <c r="K277" s="6">
        <f>'Tela de entrada'!H295+'Tela de entrada'!$K$15</f>
        <v>16</v>
      </c>
      <c r="L277" s="6">
        <f>'Tela de entrada'!H295+'Tela de entrada'!$K$16</f>
        <v>25</v>
      </c>
      <c r="M277" s="6">
        <f>'Tela de entrada'!$K$15</f>
        <v>1</v>
      </c>
      <c r="N277" s="6">
        <f>'Tela de entrada'!$K$16</f>
        <v>10</v>
      </c>
      <c r="O277" s="6">
        <f>MAX(0,'Tela de entrada'!C295-'Tela de entrada'!H295)</f>
        <v>32</v>
      </c>
      <c r="P277" s="6">
        <f>MAX(0,O277-'Tela de entrada'!K295)</f>
        <v>22.6</v>
      </c>
      <c r="Q277" s="6">
        <f>MAX(0,P277-'Tela de entrada'!O295)</f>
        <v>7.6000000000000014</v>
      </c>
    </row>
    <row r="278" spans="4:17" x14ac:dyDescent="0.25">
      <c r="D278" s="71">
        <v>277</v>
      </c>
      <c r="E278" s="56">
        <f>'Tela de entrada'!C296</f>
        <v>34</v>
      </c>
      <c r="F278" s="6">
        <f>'Tela de entrada'!H296+'Tela de entrada'!K296</f>
        <v>19.601597423860053</v>
      </c>
      <c r="G278" s="6">
        <f>F278+'Tela de entrada'!O296</f>
        <v>34</v>
      </c>
      <c r="H278" s="96">
        <f>G278+'Tela de entrada'!S296</f>
        <v>34</v>
      </c>
      <c r="I278" s="96">
        <f>'Tela de entrada'!$G$14</f>
        <v>3</v>
      </c>
      <c r="J278" s="6">
        <f>'Tela de entrada'!$G$15</f>
        <v>15</v>
      </c>
      <c r="K278" s="6">
        <f>'Tela de entrada'!H296+'Tela de entrada'!$K$15</f>
        <v>13.801597423860052</v>
      </c>
      <c r="L278" s="6">
        <f>'Tela de entrada'!H296+'Tela de entrada'!$K$16</f>
        <v>22.801597423860052</v>
      </c>
      <c r="M278" s="6">
        <f>'Tela de entrada'!$K$15</f>
        <v>1</v>
      </c>
      <c r="N278" s="6">
        <f>'Tela de entrada'!$K$16</f>
        <v>10</v>
      </c>
      <c r="O278" s="6">
        <f>MAX(0,'Tela de entrada'!C296-'Tela de entrada'!H296)</f>
        <v>21.198402576139948</v>
      </c>
      <c r="P278" s="6">
        <f>MAX(0,O278-'Tela de entrada'!K296)</f>
        <v>14.398402576139947</v>
      </c>
      <c r="Q278" s="6">
        <f>MAX(0,P278-'Tela de entrada'!O296)</f>
        <v>0</v>
      </c>
    </row>
    <row r="279" spans="4:17" x14ac:dyDescent="0.25">
      <c r="D279" s="71">
        <v>278</v>
      </c>
      <c r="E279" s="56">
        <f>'Tela de entrada'!C297</f>
        <v>33</v>
      </c>
      <c r="F279" s="6">
        <f>'Tela de entrada'!H297+'Tela de entrada'!K297</f>
        <v>19.053890893960364</v>
      </c>
      <c r="G279" s="6">
        <f>F279+'Tela de entrada'!O297</f>
        <v>33</v>
      </c>
      <c r="H279" s="96">
        <f>G279+'Tela de entrada'!S297</f>
        <v>33</v>
      </c>
      <c r="I279" s="96">
        <f>'Tela de entrada'!$G$14</f>
        <v>3</v>
      </c>
      <c r="J279" s="6">
        <f>'Tela de entrada'!$G$15</f>
        <v>15</v>
      </c>
      <c r="K279" s="6">
        <f>'Tela de entrada'!H297+'Tela de entrada'!$K$15</f>
        <v>13.453890893960367</v>
      </c>
      <c r="L279" s="6">
        <f>'Tela de entrada'!H297+'Tela de entrada'!$K$16</f>
        <v>22.453890893960367</v>
      </c>
      <c r="M279" s="6">
        <f>'Tela de entrada'!$K$15</f>
        <v>1</v>
      </c>
      <c r="N279" s="6">
        <f>'Tela de entrada'!$K$16</f>
        <v>10</v>
      </c>
      <c r="O279" s="6">
        <f>MAX(0,'Tela de entrada'!C297-'Tela de entrada'!H297)</f>
        <v>20.546109106039633</v>
      </c>
      <c r="P279" s="6">
        <f>MAX(0,O279-'Tela de entrada'!K297)</f>
        <v>13.946109106039634</v>
      </c>
      <c r="Q279" s="6">
        <f>MAX(0,P279-'Tela de entrada'!O297)</f>
        <v>0</v>
      </c>
    </row>
    <row r="280" spans="4:17" x14ac:dyDescent="0.25">
      <c r="D280" s="71">
        <v>279</v>
      </c>
      <c r="E280" s="56">
        <f>'Tela de entrada'!C298</f>
        <v>27</v>
      </c>
      <c r="F280" s="6">
        <f>'Tela de entrada'!H298+'Tela de entrada'!K298</f>
        <v>15.767651714562254</v>
      </c>
      <c r="G280" s="6">
        <f>F280+'Tela de entrada'!O298</f>
        <v>27</v>
      </c>
      <c r="H280" s="96">
        <f>G280+'Tela de entrada'!S298</f>
        <v>27</v>
      </c>
      <c r="I280" s="96">
        <f>'Tela de entrada'!$G$14</f>
        <v>3</v>
      </c>
      <c r="J280" s="6">
        <f>'Tela de entrada'!$G$15</f>
        <v>15</v>
      </c>
      <c r="K280" s="6">
        <f>'Tela de entrada'!H298+'Tela de entrada'!$K$15</f>
        <v>11.367651714562253</v>
      </c>
      <c r="L280" s="6">
        <f>'Tela de entrada'!H298+'Tela de entrada'!$K$16</f>
        <v>20.367651714562253</v>
      </c>
      <c r="M280" s="6">
        <f>'Tela de entrada'!$K$15</f>
        <v>1</v>
      </c>
      <c r="N280" s="6">
        <f>'Tela de entrada'!$K$16</f>
        <v>10</v>
      </c>
      <c r="O280" s="6">
        <f>MAX(0,'Tela de entrada'!C298-'Tela de entrada'!H298)</f>
        <v>16.632348285437747</v>
      </c>
      <c r="P280" s="6">
        <f>MAX(0,O280-'Tela de entrada'!K298)</f>
        <v>11.232348285437746</v>
      </c>
      <c r="Q280" s="6">
        <f>MAX(0,P280-'Tela de entrada'!O298)</f>
        <v>0</v>
      </c>
    </row>
    <row r="281" spans="4:17" x14ac:dyDescent="0.25">
      <c r="D281" s="71">
        <v>280</v>
      </c>
      <c r="E281" s="56">
        <f>'Tela de entrada'!C299</f>
        <v>46</v>
      </c>
      <c r="F281" s="6">
        <f>'Tela de entrada'!H299+'Tela de entrada'!K299</f>
        <v>24.2</v>
      </c>
      <c r="G281" s="6">
        <f>F281+'Tela de entrada'!O299</f>
        <v>39.200000000000003</v>
      </c>
      <c r="H281" s="96">
        <f>G281+'Tela de entrada'!S299</f>
        <v>46</v>
      </c>
      <c r="I281" s="96">
        <f>'Tela de entrada'!$G$14</f>
        <v>3</v>
      </c>
      <c r="J281" s="6">
        <f>'Tela de entrada'!$G$15</f>
        <v>15</v>
      </c>
      <c r="K281" s="6">
        <f>'Tela de entrada'!H299+'Tela de entrada'!$K$15</f>
        <v>16</v>
      </c>
      <c r="L281" s="6">
        <f>'Tela de entrada'!H299+'Tela de entrada'!$K$16</f>
        <v>25</v>
      </c>
      <c r="M281" s="6">
        <f>'Tela de entrada'!$K$15</f>
        <v>1</v>
      </c>
      <c r="N281" s="6">
        <f>'Tela de entrada'!$K$16</f>
        <v>10</v>
      </c>
      <c r="O281" s="6">
        <f>MAX(0,'Tela de entrada'!C299-'Tela de entrada'!H299)</f>
        <v>31</v>
      </c>
      <c r="P281" s="6">
        <f>MAX(0,O281-'Tela de entrada'!K299)</f>
        <v>21.8</v>
      </c>
      <c r="Q281" s="6">
        <f>MAX(0,P281-'Tela de entrada'!O299)</f>
        <v>6.8000000000000007</v>
      </c>
    </row>
    <row r="282" spans="4:17" x14ac:dyDescent="0.25">
      <c r="D282" s="71">
        <v>281</v>
      </c>
      <c r="E282" s="56">
        <f>'Tela de entrada'!C300</f>
        <v>15</v>
      </c>
      <c r="F282" s="6">
        <f>'Tela de entrada'!H300+'Tela de entrada'!K300</f>
        <v>9.1951733557660269</v>
      </c>
      <c r="G282" s="6">
        <f>F282+'Tela de entrada'!O300</f>
        <v>15</v>
      </c>
      <c r="H282" s="96">
        <f>G282+'Tela de entrada'!S300</f>
        <v>15</v>
      </c>
      <c r="I282" s="96">
        <f>'Tela de entrada'!$G$14</f>
        <v>3</v>
      </c>
      <c r="J282" s="6">
        <f>'Tela de entrada'!$G$15</f>
        <v>15</v>
      </c>
      <c r="K282" s="6">
        <f>'Tela de entrada'!H300+'Tela de entrada'!$K$15</f>
        <v>7.1951733557660269</v>
      </c>
      <c r="L282" s="6">
        <f>'Tela de entrada'!H300+'Tela de entrada'!$K$16</f>
        <v>16.195173355766027</v>
      </c>
      <c r="M282" s="6">
        <f>'Tela de entrada'!$K$15</f>
        <v>1</v>
      </c>
      <c r="N282" s="6">
        <f>'Tela de entrada'!$K$16</f>
        <v>10</v>
      </c>
      <c r="O282" s="6">
        <f>MAX(0,'Tela de entrada'!C300-'Tela de entrada'!H300)</f>
        <v>8.8048266442339731</v>
      </c>
      <c r="P282" s="6">
        <f>MAX(0,O282-'Tela de entrada'!K300)</f>
        <v>5.8048266442339731</v>
      </c>
      <c r="Q282" s="6">
        <f>MAX(0,P282-'Tela de entrada'!O300)</f>
        <v>0</v>
      </c>
    </row>
    <row r="283" spans="4:17" x14ac:dyDescent="0.25">
      <c r="D283" s="71">
        <v>282</v>
      </c>
      <c r="E283" s="56">
        <f>'Tela de entrada'!C301</f>
        <v>9</v>
      </c>
      <c r="F283" s="6">
        <f>'Tela de entrada'!H301+'Tela de entrada'!K301</f>
        <v>5.9089341763679135</v>
      </c>
      <c r="G283" s="6">
        <f>F283+'Tela de entrada'!O301</f>
        <v>9</v>
      </c>
      <c r="H283" s="96">
        <f>G283+'Tela de entrada'!S301</f>
        <v>9</v>
      </c>
      <c r="I283" s="96">
        <f>'Tela de entrada'!$G$14</f>
        <v>3</v>
      </c>
      <c r="J283" s="6">
        <f>'Tela de entrada'!$G$15</f>
        <v>15</v>
      </c>
      <c r="K283" s="6">
        <f>'Tela de entrada'!H301+'Tela de entrada'!$K$15</f>
        <v>5.1089341763679137</v>
      </c>
      <c r="L283" s="6">
        <f>'Tela de entrada'!H301+'Tela de entrada'!$K$16</f>
        <v>14.108934176367914</v>
      </c>
      <c r="M283" s="6">
        <f>'Tela de entrada'!$K$15</f>
        <v>1</v>
      </c>
      <c r="N283" s="6">
        <f>'Tela de entrada'!$K$16</f>
        <v>10</v>
      </c>
      <c r="O283" s="6">
        <f>MAX(0,'Tela de entrada'!C301-'Tela de entrada'!H301)</f>
        <v>4.8910658236320863</v>
      </c>
      <c r="P283" s="6">
        <f>MAX(0,O283-'Tela de entrada'!K301)</f>
        <v>3.0910658236320865</v>
      </c>
      <c r="Q283" s="6">
        <f>MAX(0,P283-'Tela de entrada'!O301)</f>
        <v>0</v>
      </c>
    </row>
    <row r="284" spans="4:17" x14ac:dyDescent="0.25">
      <c r="D284" s="71">
        <v>283</v>
      </c>
      <c r="E284" s="56">
        <f>'Tela de entrada'!C302</f>
        <v>44</v>
      </c>
      <c r="F284" s="6">
        <f>'Tela de entrada'!H302+'Tela de entrada'!K302</f>
        <v>23.8</v>
      </c>
      <c r="G284" s="6">
        <f>F284+'Tela de entrada'!O302</f>
        <v>38.799999999999997</v>
      </c>
      <c r="H284" s="96">
        <f>G284+'Tela de entrada'!S302</f>
        <v>44</v>
      </c>
      <c r="I284" s="96">
        <f>'Tela de entrada'!$G$14</f>
        <v>3</v>
      </c>
      <c r="J284" s="6">
        <f>'Tela de entrada'!$G$15</f>
        <v>15</v>
      </c>
      <c r="K284" s="6">
        <f>'Tela de entrada'!H302+'Tela de entrada'!$K$15</f>
        <v>16</v>
      </c>
      <c r="L284" s="6">
        <f>'Tela de entrada'!H302+'Tela de entrada'!$K$16</f>
        <v>25</v>
      </c>
      <c r="M284" s="6">
        <f>'Tela de entrada'!$K$15</f>
        <v>1</v>
      </c>
      <c r="N284" s="6">
        <f>'Tela de entrada'!$K$16</f>
        <v>10</v>
      </c>
      <c r="O284" s="6">
        <f>MAX(0,'Tela de entrada'!C302-'Tela de entrada'!H302)</f>
        <v>29</v>
      </c>
      <c r="P284" s="6">
        <f>MAX(0,O284-'Tela de entrada'!K302)</f>
        <v>20.2</v>
      </c>
      <c r="Q284" s="6">
        <f>MAX(0,P284-'Tela de entrada'!O302)</f>
        <v>5.1999999999999993</v>
      </c>
    </row>
    <row r="285" spans="4:17" x14ac:dyDescent="0.25">
      <c r="D285" s="71">
        <v>284</v>
      </c>
      <c r="E285" s="56">
        <f>'Tela de entrada'!C303</f>
        <v>6</v>
      </c>
      <c r="F285" s="6">
        <f>'Tela de entrada'!H303+'Tela de entrada'!K303</f>
        <v>4.9836603258165946</v>
      </c>
      <c r="G285" s="6">
        <f>F285+'Tela de entrada'!O303</f>
        <v>6</v>
      </c>
      <c r="H285" s="96">
        <f>G285+'Tela de entrada'!S303</f>
        <v>6</v>
      </c>
      <c r="I285" s="96">
        <f>'Tela de entrada'!$G$14</f>
        <v>3</v>
      </c>
      <c r="J285" s="6">
        <f>'Tela de entrada'!$G$15</f>
        <v>15</v>
      </c>
      <c r="K285" s="6">
        <f>'Tela de entrada'!H303+'Tela de entrada'!$K$15</f>
        <v>4.7836603258165944</v>
      </c>
      <c r="L285" s="6">
        <f>'Tela de entrada'!H303+'Tela de entrada'!$K$16</f>
        <v>13.783660325816594</v>
      </c>
      <c r="M285" s="6">
        <f>'Tela de entrada'!$K$15</f>
        <v>1</v>
      </c>
      <c r="N285" s="6">
        <f>'Tela de entrada'!$K$16</f>
        <v>10</v>
      </c>
      <c r="O285" s="6">
        <f>MAX(0,'Tela de entrada'!C303-'Tela de entrada'!H303)</f>
        <v>2.2163396741834052</v>
      </c>
      <c r="P285" s="6">
        <f>MAX(0,O285-'Tela de entrada'!K303)</f>
        <v>1.0163396741834052</v>
      </c>
      <c r="Q285" s="6">
        <f>MAX(0,P285-'Tela de entrada'!O303)</f>
        <v>0</v>
      </c>
    </row>
    <row r="286" spans="4:17" x14ac:dyDescent="0.25">
      <c r="D286" s="71">
        <v>285</v>
      </c>
      <c r="E286" s="56">
        <f>'Tela de entrada'!C304</f>
        <v>5</v>
      </c>
      <c r="F286" s="6">
        <f>'Tela de entrada'!H304+'Tela de entrada'!K304</f>
        <v>4.7836603258165944</v>
      </c>
      <c r="G286" s="6">
        <f>F286+'Tela de entrada'!O304</f>
        <v>5</v>
      </c>
      <c r="H286" s="96">
        <f>G286+'Tela de entrada'!S304</f>
        <v>5</v>
      </c>
      <c r="I286" s="96">
        <f>'Tela de entrada'!$G$14</f>
        <v>3</v>
      </c>
      <c r="J286" s="6">
        <f>'Tela de entrada'!$G$15</f>
        <v>15</v>
      </c>
      <c r="K286" s="6">
        <f>'Tela de entrada'!H304+'Tela de entrada'!$K$15</f>
        <v>4.7836603258165944</v>
      </c>
      <c r="L286" s="6">
        <f>'Tela de entrada'!H304+'Tela de entrada'!$K$16</f>
        <v>13.783660325816594</v>
      </c>
      <c r="M286" s="6">
        <f>'Tela de entrada'!$K$15</f>
        <v>1</v>
      </c>
      <c r="N286" s="6">
        <f>'Tela de entrada'!$K$16</f>
        <v>10</v>
      </c>
      <c r="O286" s="6">
        <f>MAX(0,'Tela de entrada'!C304-'Tela de entrada'!H304)</f>
        <v>1.2163396741834052</v>
      </c>
      <c r="P286" s="6">
        <f>MAX(0,O286-'Tela de entrada'!K304)</f>
        <v>0.21633967418340516</v>
      </c>
      <c r="Q286" s="6">
        <f>MAX(0,P286-'Tela de entrada'!O304)</f>
        <v>0</v>
      </c>
    </row>
    <row r="287" spans="4:17" x14ac:dyDescent="0.25">
      <c r="D287" s="71">
        <v>286</v>
      </c>
      <c r="E287" s="56">
        <f>'Tela de entrada'!C305</f>
        <v>10</v>
      </c>
      <c r="F287" s="6">
        <f>'Tela de entrada'!H305+'Tela de entrada'!K305</f>
        <v>6.4566407062675992</v>
      </c>
      <c r="G287" s="6">
        <f>F287+'Tela de entrada'!O305</f>
        <v>10</v>
      </c>
      <c r="H287" s="96">
        <f>G287+'Tela de entrada'!S305</f>
        <v>10</v>
      </c>
      <c r="I287" s="96">
        <f>'Tela de entrada'!$G$14</f>
        <v>3</v>
      </c>
      <c r="J287" s="6">
        <f>'Tela de entrada'!$G$15</f>
        <v>15</v>
      </c>
      <c r="K287" s="6">
        <f>'Tela de entrada'!H305+'Tela de entrada'!$K$15</f>
        <v>5.4566407062675992</v>
      </c>
      <c r="L287" s="6">
        <f>'Tela de entrada'!H305+'Tela de entrada'!$K$16</f>
        <v>14.456640706267599</v>
      </c>
      <c r="M287" s="6">
        <f>'Tela de entrada'!$K$15</f>
        <v>1</v>
      </c>
      <c r="N287" s="6">
        <f>'Tela de entrada'!$K$16</f>
        <v>10</v>
      </c>
      <c r="O287" s="6">
        <f>MAX(0,'Tela de entrada'!C305-'Tela de entrada'!H305)</f>
        <v>5.5433592937324008</v>
      </c>
      <c r="P287" s="6">
        <f>MAX(0,O287-'Tela de entrada'!K305)</f>
        <v>3.5433592937324008</v>
      </c>
      <c r="Q287" s="6">
        <f>MAX(0,P287-'Tela de entrada'!O305)</f>
        <v>0</v>
      </c>
    </row>
    <row r="288" spans="4:17" x14ac:dyDescent="0.25">
      <c r="D288" s="71">
        <v>287</v>
      </c>
      <c r="E288" s="56">
        <f>'Tela de entrada'!C306</f>
        <v>7</v>
      </c>
      <c r="F288" s="6">
        <f>'Tela de entrada'!H306+'Tela de entrada'!K306</f>
        <v>5.1836603258165947</v>
      </c>
      <c r="G288" s="6">
        <f>F288+'Tela de entrada'!O306</f>
        <v>7</v>
      </c>
      <c r="H288" s="96">
        <f>G288+'Tela de entrada'!S306</f>
        <v>7</v>
      </c>
      <c r="I288" s="96">
        <f>'Tela de entrada'!$G$14</f>
        <v>3</v>
      </c>
      <c r="J288" s="6">
        <f>'Tela de entrada'!$G$15</f>
        <v>15</v>
      </c>
      <c r="K288" s="6">
        <f>'Tela de entrada'!H306+'Tela de entrada'!$K$15</f>
        <v>4.7836603258165944</v>
      </c>
      <c r="L288" s="6">
        <f>'Tela de entrada'!H306+'Tela de entrada'!$K$16</f>
        <v>13.783660325816594</v>
      </c>
      <c r="M288" s="6">
        <f>'Tela de entrada'!$K$15</f>
        <v>1</v>
      </c>
      <c r="N288" s="6">
        <f>'Tela de entrada'!$K$16</f>
        <v>10</v>
      </c>
      <c r="O288" s="6">
        <f>MAX(0,'Tela de entrada'!C306-'Tela de entrada'!H306)</f>
        <v>3.2163396741834052</v>
      </c>
      <c r="P288" s="6">
        <f>MAX(0,O288-'Tela de entrada'!K306)</f>
        <v>1.8163396741834053</v>
      </c>
      <c r="Q288" s="6">
        <f>MAX(0,P288-'Tela de entrada'!O306)</f>
        <v>0</v>
      </c>
    </row>
    <row r="289" spans="4:17" x14ac:dyDescent="0.25">
      <c r="D289" s="71">
        <v>288</v>
      </c>
      <c r="E289" s="56">
        <f>'Tela de entrada'!C307</f>
        <v>29</v>
      </c>
      <c r="F289" s="6">
        <f>'Tela de entrada'!H307+'Tela de entrada'!K307</f>
        <v>16.863064774361622</v>
      </c>
      <c r="G289" s="6">
        <f>F289+'Tela de entrada'!O307</f>
        <v>29</v>
      </c>
      <c r="H289" s="96">
        <f>G289+'Tela de entrada'!S307</f>
        <v>29</v>
      </c>
      <c r="I289" s="96">
        <f>'Tela de entrada'!$G$14</f>
        <v>3</v>
      </c>
      <c r="J289" s="6">
        <f>'Tela de entrada'!$G$15</f>
        <v>15</v>
      </c>
      <c r="K289" s="6">
        <f>'Tela de entrada'!H307+'Tela de entrada'!$K$15</f>
        <v>12.063064774361623</v>
      </c>
      <c r="L289" s="6">
        <f>'Tela de entrada'!H307+'Tela de entrada'!$K$16</f>
        <v>21.063064774361621</v>
      </c>
      <c r="M289" s="6">
        <f>'Tela de entrada'!$K$15</f>
        <v>1</v>
      </c>
      <c r="N289" s="6">
        <f>'Tela de entrada'!$K$16</f>
        <v>10</v>
      </c>
      <c r="O289" s="6">
        <f>MAX(0,'Tela de entrada'!C307-'Tela de entrada'!H307)</f>
        <v>17.936935225638379</v>
      </c>
      <c r="P289" s="6">
        <f>MAX(0,O289-'Tela de entrada'!K307)</f>
        <v>12.136935225638378</v>
      </c>
      <c r="Q289" s="6">
        <f>MAX(0,P289-'Tela de entrada'!O307)</f>
        <v>0</v>
      </c>
    </row>
    <row r="290" spans="4:17" x14ac:dyDescent="0.25">
      <c r="D290" s="71">
        <v>289</v>
      </c>
      <c r="E290" s="56">
        <f>'Tela de entrada'!C308</f>
        <v>33</v>
      </c>
      <c r="F290" s="6">
        <f>'Tela de entrada'!H308+'Tela de entrada'!K308</f>
        <v>19.053890893960364</v>
      </c>
      <c r="G290" s="6">
        <f>F290+'Tela de entrada'!O308</f>
        <v>33</v>
      </c>
      <c r="H290" s="96">
        <f>G290+'Tela de entrada'!S308</f>
        <v>33</v>
      </c>
      <c r="I290" s="96">
        <f>'Tela de entrada'!$G$14</f>
        <v>3</v>
      </c>
      <c r="J290" s="6">
        <f>'Tela de entrada'!$G$15</f>
        <v>15</v>
      </c>
      <c r="K290" s="6">
        <f>'Tela de entrada'!H308+'Tela de entrada'!$K$15</f>
        <v>13.453890893960367</v>
      </c>
      <c r="L290" s="6">
        <f>'Tela de entrada'!H308+'Tela de entrada'!$K$16</f>
        <v>22.453890893960367</v>
      </c>
      <c r="M290" s="6">
        <f>'Tela de entrada'!$K$15</f>
        <v>1</v>
      </c>
      <c r="N290" s="6">
        <f>'Tela de entrada'!$K$16</f>
        <v>10</v>
      </c>
      <c r="O290" s="6">
        <f>MAX(0,'Tela de entrada'!C308-'Tela de entrada'!H308)</f>
        <v>20.546109106039633</v>
      </c>
      <c r="P290" s="6">
        <f>MAX(0,O290-'Tela de entrada'!K308)</f>
        <v>13.946109106039634</v>
      </c>
      <c r="Q290" s="6">
        <f>MAX(0,P290-'Tela de entrada'!O308)</f>
        <v>0</v>
      </c>
    </row>
    <row r="291" spans="4:17" x14ac:dyDescent="0.25">
      <c r="D291" s="71">
        <v>290</v>
      </c>
      <c r="E291" s="56">
        <f>'Tela de entrada'!C309</f>
        <v>15</v>
      </c>
      <c r="F291" s="6">
        <f>'Tela de entrada'!H309+'Tela de entrada'!K309</f>
        <v>9.1951733557660269</v>
      </c>
      <c r="G291" s="6">
        <f>F291+'Tela de entrada'!O309</f>
        <v>15</v>
      </c>
      <c r="H291" s="96">
        <f>G291+'Tela de entrada'!S309</f>
        <v>15</v>
      </c>
      <c r="I291" s="96">
        <f>'Tela de entrada'!$G$14</f>
        <v>3</v>
      </c>
      <c r="J291" s="6">
        <f>'Tela de entrada'!$G$15</f>
        <v>15</v>
      </c>
      <c r="K291" s="6">
        <f>'Tela de entrada'!H309+'Tela de entrada'!$K$15</f>
        <v>7.1951733557660269</v>
      </c>
      <c r="L291" s="6">
        <f>'Tela de entrada'!H309+'Tela de entrada'!$K$16</f>
        <v>16.195173355766027</v>
      </c>
      <c r="M291" s="6">
        <f>'Tela de entrada'!$K$15</f>
        <v>1</v>
      </c>
      <c r="N291" s="6">
        <f>'Tela de entrada'!$K$16</f>
        <v>10</v>
      </c>
      <c r="O291" s="6">
        <f>MAX(0,'Tela de entrada'!C309-'Tela de entrada'!H309)</f>
        <v>8.8048266442339731</v>
      </c>
      <c r="P291" s="6">
        <f>MAX(0,O291-'Tela de entrada'!K309)</f>
        <v>5.8048266442339731</v>
      </c>
      <c r="Q291" s="6">
        <f>MAX(0,P291-'Tela de entrada'!O309)</f>
        <v>0</v>
      </c>
    </row>
    <row r="292" spans="4:17" x14ac:dyDescent="0.25">
      <c r="D292" s="71">
        <v>291</v>
      </c>
      <c r="E292" s="56">
        <f>'Tela de entrada'!C310</f>
        <v>43</v>
      </c>
      <c r="F292" s="6">
        <f>'Tela de entrada'!H310+'Tela de entrada'!K310</f>
        <v>23.6</v>
      </c>
      <c r="G292" s="6">
        <f>F292+'Tela de entrada'!O310</f>
        <v>38.6</v>
      </c>
      <c r="H292" s="96">
        <f>G292+'Tela de entrada'!S310</f>
        <v>43</v>
      </c>
      <c r="I292" s="96">
        <f>'Tela de entrada'!$G$14</f>
        <v>3</v>
      </c>
      <c r="J292" s="6">
        <f>'Tela de entrada'!$G$15</f>
        <v>15</v>
      </c>
      <c r="K292" s="6">
        <f>'Tela de entrada'!H310+'Tela de entrada'!$K$15</f>
        <v>16</v>
      </c>
      <c r="L292" s="6">
        <f>'Tela de entrada'!H310+'Tela de entrada'!$K$16</f>
        <v>25</v>
      </c>
      <c r="M292" s="6">
        <f>'Tela de entrada'!$K$15</f>
        <v>1</v>
      </c>
      <c r="N292" s="6">
        <f>'Tela de entrada'!$K$16</f>
        <v>10</v>
      </c>
      <c r="O292" s="6">
        <f>MAX(0,'Tela de entrada'!C310-'Tela de entrada'!H310)</f>
        <v>28</v>
      </c>
      <c r="P292" s="6">
        <f>MAX(0,O292-'Tela de entrada'!K310)</f>
        <v>19.399999999999999</v>
      </c>
      <c r="Q292" s="6">
        <f>MAX(0,P292-'Tela de entrada'!O310)</f>
        <v>4.3999999999999986</v>
      </c>
    </row>
    <row r="293" spans="4:17" x14ac:dyDescent="0.25">
      <c r="D293" s="71">
        <v>292</v>
      </c>
      <c r="E293" s="56">
        <f>'Tela de entrada'!C311</f>
        <v>33</v>
      </c>
      <c r="F293" s="6">
        <f>'Tela de entrada'!H311+'Tela de entrada'!K311</f>
        <v>19.053890893960364</v>
      </c>
      <c r="G293" s="6">
        <f>F293+'Tela de entrada'!O311</f>
        <v>33</v>
      </c>
      <c r="H293" s="96">
        <f>G293+'Tela de entrada'!S311</f>
        <v>33</v>
      </c>
      <c r="I293" s="96">
        <f>'Tela de entrada'!$G$14</f>
        <v>3</v>
      </c>
      <c r="J293" s="6">
        <f>'Tela de entrada'!$G$15</f>
        <v>15</v>
      </c>
      <c r="K293" s="6">
        <f>'Tela de entrada'!H311+'Tela de entrada'!$K$15</f>
        <v>13.453890893960367</v>
      </c>
      <c r="L293" s="6">
        <f>'Tela de entrada'!H311+'Tela de entrada'!$K$16</f>
        <v>22.453890893960367</v>
      </c>
      <c r="M293" s="6">
        <f>'Tela de entrada'!$K$15</f>
        <v>1</v>
      </c>
      <c r="N293" s="6">
        <f>'Tela de entrada'!$K$16</f>
        <v>10</v>
      </c>
      <c r="O293" s="6">
        <f>MAX(0,'Tela de entrada'!C311-'Tela de entrada'!H311)</f>
        <v>20.546109106039633</v>
      </c>
      <c r="P293" s="6">
        <f>MAX(0,O293-'Tela de entrada'!K311)</f>
        <v>13.946109106039634</v>
      </c>
      <c r="Q293" s="6">
        <f>MAX(0,P293-'Tela de entrada'!O311)</f>
        <v>0</v>
      </c>
    </row>
    <row r="294" spans="4:17" x14ac:dyDescent="0.25">
      <c r="D294" s="71">
        <v>293</v>
      </c>
      <c r="E294" s="56">
        <f>'Tela de entrada'!C312</f>
        <v>7</v>
      </c>
      <c r="F294" s="6">
        <f>'Tela de entrada'!H312+'Tela de entrada'!K312</f>
        <v>5.1836603258165947</v>
      </c>
      <c r="G294" s="6">
        <f>F294+'Tela de entrada'!O312</f>
        <v>7</v>
      </c>
      <c r="H294" s="96">
        <f>G294+'Tela de entrada'!S312</f>
        <v>7</v>
      </c>
      <c r="I294" s="96">
        <f>'Tela de entrada'!$G$14</f>
        <v>3</v>
      </c>
      <c r="J294" s="6">
        <f>'Tela de entrada'!$G$15</f>
        <v>15</v>
      </c>
      <c r="K294" s="6">
        <f>'Tela de entrada'!H312+'Tela de entrada'!$K$15</f>
        <v>4.7836603258165944</v>
      </c>
      <c r="L294" s="6">
        <f>'Tela de entrada'!H312+'Tela de entrada'!$K$16</f>
        <v>13.783660325816594</v>
      </c>
      <c r="M294" s="6">
        <f>'Tela de entrada'!$K$15</f>
        <v>1</v>
      </c>
      <c r="N294" s="6">
        <f>'Tela de entrada'!$K$16</f>
        <v>10</v>
      </c>
      <c r="O294" s="6">
        <f>MAX(0,'Tela de entrada'!C312-'Tela de entrada'!H312)</f>
        <v>3.2163396741834052</v>
      </c>
      <c r="P294" s="6">
        <f>MAX(0,O294-'Tela de entrada'!K312)</f>
        <v>1.8163396741834053</v>
      </c>
      <c r="Q294" s="6">
        <f>MAX(0,P294-'Tela de entrada'!O312)</f>
        <v>0</v>
      </c>
    </row>
    <row r="295" spans="4:17" x14ac:dyDescent="0.25">
      <c r="D295" s="71">
        <v>294</v>
      </c>
      <c r="E295" s="56">
        <f>'Tela de entrada'!C313</f>
        <v>46</v>
      </c>
      <c r="F295" s="6">
        <f>'Tela de entrada'!H313+'Tela de entrada'!K313</f>
        <v>24.2</v>
      </c>
      <c r="G295" s="6">
        <f>F295+'Tela de entrada'!O313</f>
        <v>39.200000000000003</v>
      </c>
      <c r="H295" s="96">
        <f>G295+'Tela de entrada'!S313</f>
        <v>46</v>
      </c>
      <c r="I295" s="96">
        <f>'Tela de entrada'!$G$14</f>
        <v>3</v>
      </c>
      <c r="J295" s="6">
        <f>'Tela de entrada'!$G$15</f>
        <v>15</v>
      </c>
      <c r="K295" s="6">
        <f>'Tela de entrada'!H313+'Tela de entrada'!$K$15</f>
        <v>16</v>
      </c>
      <c r="L295" s="6">
        <f>'Tela de entrada'!H313+'Tela de entrada'!$K$16</f>
        <v>25</v>
      </c>
      <c r="M295" s="6">
        <f>'Tela de entrada'!$K$15</f>
        <v>1</v>
      </c>
      <c r="N295" s="6">
        <f>'Tela de entrada'!$K$16</f>
        <v>10</v>
      </c>
      <c r="O295" s="6">
        <f>MAX(0,'Tela de entrada'!C313-'Tela de entrada'!H313)</f>
        <v>31</v>
      </c>
      <c r="P295" s="6">
        <f>MAX(0,O295-'Tela de entrada'!K313)</f>
        <v>21.8</v>
      </c>
      <c r="Q295" s="6">
        <f>MAX(0,P295-'Tela de entrada'!O313)</f>
        <v>6.8000000000000007</v>
      </c>
    </row>
    <row r="296" spans="4:17" x14ac:dyDescent="0.25">
      <c r="D296" s="71">
        <v>295</v>
      </c>
      <c r="E296" s="56">
        <f>'Tela de entrada'!C314</f>
        <v>36</v>
      </c>
      <c r="F296" s="6">
        <f>'Tela de entrada'!H314+'Tela de entrada'!K314</f>
        <v>20.697010483659422</v>
      </c>
      <c r="G296" s="6">
        <f>F296+'Tela de entrada'!O314</f>
        <v>35.697010483659426</v>
      </c>
      <c r="H296" s="96">
        <f>G296+'Tela de entrada'!S314</f>
        <v>36</v>
      </c>
      <c r="I296" s="96">
        <f>'Tela de entrada'!$G$14</f>
        <v>3</v>
      </c>
      <c r="J296" s="6">
        <f>'Tela de entrada'!$G$15</f>
        <v>15</v>
      </c>
      <c r="K296" s="6">
        <f>'Tela de entrada'!H314+'Tela de entrada'!$K$15</f>
        <v>14.497010483659423</v>
      </c>
      <c r="L296" s="6">
        <f>'Tela de entrada'!H314+'Tela de entrada'!$K$16</f>
        <v>23.497010483659423</v>
      </c>
      <c r="M296" s="6">
        <f>'Tela de entrada'!$K$15</f>
        <v>1</v>
      </c>
      <c r="N296" s="6">
        <f>'Tela de entrada'!$K$16</f>
        <v>10</v>
      </c>
      <c r="O296" s="6">
        <f>MAX(0,'Tela de entrada'!C314-'Tela de entrada'!H314)</f>
        <v>22.502989516340577</v>
      </c>
      <c r="P296" s="6">
        <f>MAX(0,O296-'Tela de entrada'!K314)</f>
        <v>15.302989516340578</v>
      </c>
      <c r="Q296" s="6">
        <f>MAX(0,P296-'Tela de entrada'!O314)</f>
        <v>0.30298951634057758</v>
      </c>
    </row>
    <row r="297" spans="4:17" x14ac:dyDescent="0.25">
      <c r="D297" s="71">
        <v>296</v>
      </c>
      <c r="E297" s="56">
        <f>'Tela de entrada'!C315</f>
        <v>38</v>
      </c>
      <c r="F297" s="6">
        <f>'Tela de entrada'!H315+'Tela de entrada'!K315</f>
        <v>21.792423543458796</v>
      </c>
      <c r="G297" s="6">
        <f>F297+'Tela de entrada'!O315</f>
        <v>36.792423543458796</v>
      </c>
      <c r="H297" s="96">
        <f>G297+'Tela de entrada'!S315</f>
        <v>38</v>
      </c>
      <c r="I297" s="96">
        <f>'Tela de entrada'!$G$14</f>
        <v>3</v>
      </c>
      <c r="J297" s="6">
        <f>'Tela de entrada'!$G$15</f>
        <v>15</v>
      </c>
      <c r="K297" s="6">
        <f>'Tela de entrada'!H315+'Tela de entrada'!$K$15</f>
        <v>15.192423543458794</v>
      </c>
      <c r="L297" s="6">
        <f>'Tela de entrada'!H315+'Tela de entrada'!$K$16</f>
        <v>24.192423543458794</v>
      </c>
      <c r="M297" s="6">
        <f>'Tela de entrada'!$K$15</f>
        <v>1</v>
      </c>
      <c r="N297" s="6">
        <f>'Tela de entrada'!$K$16</f>
        <v>10</v>
      </c>
      <c r="O297" s="6">
        <f>MAX(0,'Tela de entrada'!C315-'Tela de entrada'!H315)</f>
        <v>23.807576456541206</v>
      </c>
      <c r="P297" s="6">
        <f>MAX(0,O297-'Tela de entrada'!K315)</f>
        <v>16.207576456541204</v>
      </c>
      <c r="Q297" s="6">
        <f>MAX(0,P297-'Tela de entrada'!O315)</f>
        <v>1.2075764565412044</v>
      </c>
    </row>
    <row r="298" spans="4:17" x14ac:dyDescent="0.25">
      <c r="D298" s="71">
        <v>297</v>
      </c>
      <c r="E298" s="56">
        <f>'Tela de entrada'!C316</f>
        <v>17</v>
      </c>
      <c r="F298" s="6">
        <f>'Tela de entrada'!H316+'Tela de entrada'!K316</f>
        <v>10.290586415565398</v>
      </c>
      <c r="G298" s="6">
        <f>F298+'Tela de entrada'!O316</f>
        <v>17</v>
      </c>
      <c r="H298" s="96">
        <f>G298+'Tela de entrada'!S316</f>
        <v>17</v>
      </c>
      <c r="I298" s="96">
        <f>'Tela de entrada'!$G$14</f>
        <v>3</v>
      </c>
      <c r="J298" s="6">
        <f>'Tela de entrada'!$G$15</f>
        <v>15</v>
      </c>
      <c r="K298" s="6">
        <f>'Tela de entrada'!H316+'Tela de entrada'!$K$15</f>
        <v>7.890586415565398</v>
      </c>
      <c r="L298" s="6">
        <f>'Tela de entrada'!H316+'Tela de entrada'!$K$16</f>
        <v>16.890586415565398</v>
      </c>
      <c r="M298" s="6">
        <f>'Tela de entrada'!$K$15</f>
        <v>1</v>
      </c>
      <c r="N298" s="6">
        <f>'Tela de entrada'!$K$16</f>
        <v>10</v>
      </c>
      <c r="O298" s="6">
        <f>MAX(0,'Tela de entrada'!C316-'Tela de entrada'!H316)</f>
        <v>10.109413584434602</v>
      </c>
      <c r="P298" s="6">
        <f>MAX(0,O298-'Tela de entrada'!K316)</f>
        <v>6.7094135844346017</v>
      </c>
      <c r="Q298" s="6">
        <f>MAX(0,P298-'Tela de entrada'!O316)</f>
        <v>0</v>
      </c>
    </row>
    <row r="299" spans="4:17" x14ac:dyDescent="0.25">
      <c r="D299" s="71">
        <v>298</v>
      </c>
      <c r="E299" s="56">
        <f>'Tela de entrada'!C317</f>
        <v>41</v>
      </c>
      <c r="F299" s="6">
        <f>'Tela de entrada'!H317+'Tela de entrada'!K317</f>
        <v>23.200000000000003</v>
      </c>
      <c r="G299" s="6">
        <f>F299+'Tela de entrada'!O317</f>
        <v>38.200000000000003</v>
      </c>
      <c r="H299" s="96">
        <f>G299+'Tela de entrada'!S317</f>
        <v>41</v>
      </c>
      <c r="I299" s="96">
        <f>'Tela de entrada'!$G$14</f>
        <v>3</v>
      </c>
      <c r="J299" s="6">
        <f>'Tela de entrada'!$G$15</f>
        <v>15</v>
      </c>
      <c r="K299" s="6">
        <f>'Tela de entrada'!H317+'Tela de entrada'!$K$15</f>
        <v>16</v>
      </c>
      <c r="L299" s="6">
        <f>'Tela de entrada'!H317+'Tela de entrada'!$K$16</f>
        <v>25</v>
      </c>
      <c r="M299" s="6">
        <f>'Tela de entrada'!$K$15</f>
        <v>1</v>
      </c>
      <c r="N299" s="6">
        <f>'Tela de entrada'!$K$16</f>
        <v>10</v>
      </c>
      <c r="O299" s="6">
        <f>MAX(0,'Tela de entrada'!C317-'Tela de entrada'!H317)</f>
        <v>26</v>
      </c>
      <c r="P299" s="6">
        <f>MAX(0,O299-'Tela de entrada'!K317)</f>
        <v>17.799999999999997</v>
      </c>
      <c r="Q299" s="6">
        <f>MAX(0,P299-'Tela de entrada'!O317)</f>
        <v>2.7999999999999972</v>
      </c>
    </row>
    <row r="300" spans="4:17" x14ac:dyDescent="0.25">
      <c r="D300" s="71">
        <v>299</v>
      </c>
      <c r="E300" s="56">
        <f>'Tela de entrada'!C318</f>
        <v>37</v>
      </c>
      <c r="F300" s="6">
        <f>'Tela de entrada'!H318+'Tela de entrada'!K318</f>
        <v>21.244717013559111</v>
      </c>
      <c r="G300" s="6">
        <f>F300+'Tela de entrada'!O318</f>
        <v>36.244717013559111</v>
      </c>
      <c r="H300" s="96">
        <f>G300+'Tela de entrada'!S318</f>
        <v>37</v>
      </c>
      <c r="I300" s="96">
        <f>'Tela de entrada'!$G$14</f>
        <v>3</v>
      </c>
      <c r="J300" s="6">
        <f>'Tela de entrada'!$G$15</f>
        <v>15</v>
      </c>
      <c r="K300" s="6">
        <f>'Tela de entrada'!H318+'Tela de entrada'!$K$15</f>
        <v>14.84471701355911</v>
      </c>
      <c r="L300" s="6">
        <f>'Tela de entrada'!H318+'Tela de entrada'!$K$16</f>
        <v>23.844717013559112</v>
      </c>
      <c r="M300" s="6">
        <f>'Tela de entrada'!$K$15</f>
        <v>1</v>
      </c>
      <c r="N300" s="6">
        <f>'Tela de entrada'!$K$16</f>
        <v>10</v>
      </c>
      <c r="O300" s="6">
        <f>MAX(0,'Tela de entrada'!C318-'Tela de entrada'!H318)</f>
        <v>23.155282986440888</v>
      </c>
      <c r="P300" s="6">
        <f>MAX(0,O300-'Tela de entrada'!K318)</f>
        <v>15.755282986440887</v>
      </c>
      <c r="Q300" s="6">
        <f>MAX(0,P300-'Tela de entrada'!O318)</f>
        <v>0.75528298644088743</v>
      </c>
    </row>
    <row r="301" spans="4:17" x14ac:dyDescent="0.25">
      <c r="D301" s="71">
        <v>300</v>
      </c>
      <c r="E301" s="56">
        <f>'Tela de entrada'!C319</f>
        <v>33</v>
      </c>
      <c r="F301" s="6">
        <f>'Tela de entrada'!H319+'Tela de entrada'!K319</f>
        <v>19.053890893960364</v>
      </c>
      <c r="G301" s="6">
        <f>F301+'Tela de entrada'!O319</f>
        <v>33</v>
      </c>
      <c r="H301" s="96">
        <f>G301+'Tela de entrada'!S319</f>
        <v>33</v>
      </c>
      <c r="I301" s="96">
        <f>'Tela de entrada'!$G$14</f>
        <v>3</v>
      </c>
      <c r="J301" s="6">
        <f>'Tela de entrada'!$G$15</f>
        <v>15</v>
      </c>
      <c r="K301" s="6">
        <f>'Tela de entrada'!H319+'Tela de entrada'!$K$15</f>
        <v>13.453890893960367</v>
      </c>
      <c r="L301" s="6">
        <f>'Tela de entrada'!H319+'Tela de entrada'!$K$16</f>
        <v>22.453890893960367</v>
      </c>
      <c r="M301" s="6">
        <f>'Tela de entrada'!$K$15</f>
        <v>1</v>
      </c>
      <c r="N301" s="6">
        <f>'Tela de entrada'!$K$16</f>
        <v>10</v>
      </c>
      <c r="O301" s="6">
        <f>MAX(0,'Tela de entrada'!C319-'Tela de entrada'!H319)</f>
        <v>20.546109106039633</v>
      </c>
      <c r="P301" s="6">
        <f>MAX(0,O301-'Tela de entrada'!K319)</f>
        <v>13.946109106039634</v>
      </c>
      <c r="Q301" s="6">
        <f>MAX(0,P301-'Tela de entrada'!O319)</f>
        <v>0</v>
      </c>
    </row>
    <row r="302" spans="4:17" x14ac:dyDescent="0.25">
      <c r="D302" s="71">
        <v>301</v>
      </c>
      <c r="E302" s="56">
        <f>'Tela de entrada'!C320</f>
        <v>28</v>
      </c>
      <c r="F302" s="6">
        <f>'Tela de entrada'!H320+'Tela de entrada'!K320</f>
        <v>16.31535824446194</v>
      </c>
      <c r="G302" s="6">
        <f>F302+'Tela de entrada'!O320</f>
        <v>28</v>
      </c>
      <c r="H302" s="96">
        <f>G302+'Tela de entrada'!S320</f>
        <v>28</v>
      </c>
      <c r="I302" s="96">
        <f>'Tela de entrada'!$G$14</f>
        <v>3</v>
      </c>
      <c r="J302" s="6">
        <f>'Tela de entrada'!$G$15</f>
        <v>15</v>
      </c>
      <c r="K302" s="6">
        <f>'Tela de entrada'!H320+'Tela de entrada'!$K$15</f>
        <v>11.715358244461939</v>
      </c>
      <c r="L302" s="6">
        <f>'Tela de entrada'!H320+'Tela de entrada'!$K$16</f>
        <v>20.715358244461939</v>
      </c>
      <c r="M302" s="6">
        <f>'Tela de entrada'!$K$15</f>
        <v>1</v>
      </c>
      <c r="N302" s="6">
        <f>'Tela de entrada'!$K$16</f>
        <v>10</v>
      </c>
      <c r="O302" s="6">
        <f>MAX(0,'Tela de entrada'!C320-'Tela de entrada'!H320)</f>
        <v>17.284641755538061</v>
      </c>
      <c r="P302" s="6">
        <f>MAX(0,O302-'Tela de entrada'!K320)</f>
        <v>11.684641755538062</v>
      </c>
      <c r="Q302" s="6">
        <f>MAX(0,P302-'Tela de entrada'!O320)</f>
        <v>1.7763568394002505E-15</v>
      </c>
    </row>
    <row r="303" spans="4:17" x14ac:dyDescent="0.25">
      <c r="D303" s="71">
        <v>302</v>
      </c>
      <c r="E303" s="56">
        <f>'Tela de entrada'!C321</f>
        <v>15</v>
      </c>
      <c r="F303" s="6">
        <f>'Tela de entrada'!H321+'Tela de entrada'!K321</f>
        <v>9.1951733557660269</v>
      </c>
      <c r="G303" s="6">
        <f>F303+'Tela de entrada'!O321</f>
        <v>15</v>
      </c>
      <c r="H303" s="96">
        <f>G303+'Tela de entrada'!S321</f>
        <v>15</v>
      </c>
      <c r="I303" s="96">
        <f>'Tela de entrada'!$G$14</f>
        <v>3</v>
      </c>
      <c r="J303" s="6">
        <f>'Tela de entrada'!$G$15</f>
        <v>15</v>
      </c>
      <c r="K303" s="6">
        <f>'Tela de entrada'!H321+'Tela de entrada'!$K$15</f>
        <v>7.1951733557660269</v>
      </c>
      <c r="L303" s="6">
        <f>'Tela de entrada'!H321+'Tela de entrada'!$K$16</f>
        <v>16.195173355766027</v>
      </c>
      <c r="M303" s="6">
        <f>'Tela de entrada'!$K$15</f>
        <v>1</v>
      </c>
      <c r="N303" s="6">
        <f>'Tela de entrada'!$K$16</f>
        <v>10</v>
      </c>
      <c r="O303" s="6">
        <f>MAX(0,'Tela de entrada'!C321-'Tela de entrada'!H321)</f>
        <v>8.8048266442339731</v>
      </c>
      <c r="P303" s="6">
        <f>MAX(0,O303-'Tela de entrada'!K321)</f>
        <v>5.8048266442339731</v>
      </c>
      <c r="Q303" s="6">
        <f>MAX(0,P303-'Tela de entrada'!O321)</f>
        <v>0</v>
      </c>
    </row>
    <row r="304" spans="4:17" x14ac:dyDescent="0.25">
      <c r="D304" s="71">
        <v>303</v>
      </c>
      <c r="E304" s="56">
        <f>'Tela de entrada'!C322</f>
        <v>23</v>
      </c>
      <c r="F304" s="6">
        <f>'Tela de entrada'!H322+'Tela de entrada'!K322</f>
        <v>13.576825594963511</v>
      </c>
      <c r="G304" s="6">
        <f>F304+'Tela de entrada'!O322</f>
        <v>23</v>
      </c>
      <c r="H304" s="96">
        <f>G304+'Tela de entrada'!S322</f>
        <v>23</v>
      </c>
      <c r="I304" s="96">
        <f>'Tela de entrada'!$G$14</f>
        <v>3</v>
      </c>
      <c r="J304" s="6">
        <f>'Tela de entrada'!$G$15</f>
        <v>15</v>
      </c>
      <c r="K304" s="6">
        <f>'Tela de entrada'!H322+'Tela de entrada'!$K$15</f>
        <v>9.9768255949635112</v>
      </c>
      <c r="L304" s="6">
        <f>'Tela de entrada'!H322+'Tela de entrada'!$K$16</f>
        <v>18.976825594963511</v>
      </c>
      <c r="M304" s="6">
        <f>'Tela de entrada'!$K$15</f>
        <v>1</v>
      </c>
      <c r="N304" s="6">
        <f>'Tela de entrada'!$K$16</f>
        <v>10</v>
      </c>
      <c r="O304" s="6">
        <f>MAX(0,'Tela de entrada'!C322-'Tela de entrada'!H322)</f>
        <v>14.023174405036489</v>
      </c>
      <c r="P304" s="6">
        <f>MAX(0,O304-'Tela de entrada'!K322)</f>
        <v>9.4231744050364892</v>
      </c>
      <c r="Q304" s="6">
        <f>MAX(0,P304-'Tela de entrada'!O322)</f>
        <v>0</v>
      </c>
    </row>
    <row r="305" spans="4:17" x14ac:dyDescent="0.25">
      <c r="D305" s="71">
        <v>304</v>
      </c>
      <c r="E305" s="56">
        <f>'Tela de entrada'!C323</f>
        <v>22</v>
      </c>
      <c r="F305" s="6">
        <f>'Tela de entrada'!H323+'Tela de entrada'!K323</f>
        <v>13.029119065063828</v>
      </c>
      <c r="G305" s="6">
        <f>F305+'Tela de entrada'!O323</f>
        <v>22</v>
      </c>
      <c r="H305" s="96">
        <f>G305+'Tela de entrada'!S323</f>
        <v>22</v>
      </c>
      <c r="I305" s="96">
        <f>'Tela de entrada'!$G$14</f>
        <v>3</v>
      </c>
      <c r="J305" s="6">
        <f>'Tela de entrada'!$G$15</f>
        <v>15</v>
      </c>
      <c r="K305" s="6">
        <f>'Tela de entrada'!H323+'Tela de entrada'!$K$15</f>
        <v>9.6291190650638274</v>
      </c>
      <c r="L305" s="6">
        <f>'Tela de entrada'!H323+'Tela de entrada'!$K$16</f>
        <v>18.629119065063826</v>
      </c>
      <c r="M305" s="6">
        <f>'Tela de entrada'!$K$15</f>
        <v>1</v>
      </c>
      <c r="N305" s="6">
        <f>'Tela de entrada'!$K$16</f>
        <v>10</v>
      </c>
      <c r="O305" s="6">
        <f>MAX(0,'Tela de entrada'!C323-'Tela de entrada'!H323)</f>
        <v>13.370880934936173</v>
      </c>
      <c r="P305" s="6">
        <f>MAX(0,O305-'Tela de entrada'!K323)</f>
        <v>8.9708809349361722</v>
      </c>
      <c r="Q305" s="6">
        <f>MAX(0,P305-'Tela de entrada'!O323)</f>
        <v>0</v>
      </c>
    </row>
    <row r="306" spans="4:17" x14ac:dyDescent="0.25">
      <c r="D306" s="71">
        <v>305</v>
      </c>
      <c r="E306" s="56">
        <f>'Tela de entrada'!C324</f>
        <v>28</v>
      </c>
      <c r="F306" s="6">
        <f>'Tela de entrada'!H324+'Tela de entrada'!K324</f>
        <v>16.31535824446194</v>
      </c>
      <c r="G306" s="6">
        <f>F306+'Tela de entrada'!O324</f>
        <v>28</v>
      </c>
      <c r="H306" s="96">
        <f>G306+'Tela de entrada'!S324</f>
        <v>28</v>
      </c>
      <c r="I306" s="96">
        <f>'Tela de entrada'!$G$14</f>
        <v>3</v>
      </c>
      <c r="J306" s="6">
        <f>'Tela de entrada'!$G$15</f>
        <v>15</v>
      </c>
      <c r="K306" s="6">
        <f>'Tela de entrada'!H324+'Tela de entrada'!$K$15</f>
        <v>11.715358244461939</v>
      </c>
      <c r="L306" s="6">
        <f>'Tela de entrada'!H324+'Tela de entrada'!$K$16</f>
        <v>20.715358244461939</v>
      </c>
      <c r="M306" s="6">
        <f>'Tela de entrada'!$K$15</f>
        <v>1</v>
      </c>
      <c r="N306" s="6">
        <f>'Tela de entrada'!$K$16</f>
        <v>10</v>
      </c>
      <c r="O306" s="6">
        <f>MAX(0,'Tela de entrada'!C324-'Tela de entrada'!H324)</f>
        <v>17.284641755538061</v>
      </c>
      <c r="P306" s="6">
        <f>MAX(0,O306-'Tela de entrada'!K324)</f>
        <v>11.684641755538062</v>
      </c>
      <c r="Q306" s="6">
        <f>MAX(0,P306-'Tela de entrada'!O324)</f>
        <v>1.7763568394002505E-15</v>
      </c>
    </row>
    <row r="307" spans="4:17" x14ac:dyDescent="0.25">
      <c r="D307" s="71">
        <v>306</v>
      </c>
      <c r="E307" s="56">
        <f>'Tela de entrada'!C325</f>
        <v>18</v>
      </c>
      <c r="F307" s="6">
        <f>'Tela de entrada'!H325+'Tela de entrada'!K325</f>
        <v>10.838292945465083</v>
      </c>
      <c r="G307" s="6">
        <f>F307+'Tela de entrada'!O325</f>
        <v>18</v>
      </c>
      <c r="H307" s="96">
        <f>G307+'Tela de entrada'!S325</f>
        <v>18</v>
      </c>
      <c r="I307" s="96">
        <f>'Tela de entrada'!$G$14</f>
        <v>3</v>
      </c>
      <c r="J307" s="6">
        <f>'Tela de entrada'!$G$15</f>
        <v>15</v>
      </c>
      <c r="K307" s="6">
        <f>'Tela de entrada'!H325+'Tela de entrada'!$K$15</f>
        <v>8.2382929454650835</v>
      </c>
      <c r="L307" s="6">
        <f>'Tela de entrada'!H325+'Tela de entrada'!$K$16</f>
        <v>17.238292945465084</v>
      </c>
      <c r="M307" s="6">
        <f>'Tela de entrada'!$K$15</f>
        <v>1</v>
      </c>
      <c r="N307" s="6">
        <f>'Tela de entrada'!$K$16</f>
        <v>10</v>
      </c>
      <c r="O307" s="6">
        <f>MAX(0,'Tela de entrada'!C325-'Tela de entrada'!H325)</f>
        <v>10.761707054534916</v>
      </c>
      <c r="P307" s="6">
        <f>MAX(0,O307-'Tela de entrada'!K325)</f>
        <v>7.1617070545349168</v>
      </c>
      <c r="Q307" s="6">
        <f>MAX(0,P307-'Tela de entrada'!O325)</f>
        <v>0</v>
      </c>
    </row>
    <row r="308" spans="4:17" x14ac:dyDescent="0.25">
      <c r="D308" s="71">
        <v>307</v>
      </c>
      <c r="E308" s="56">
        <f>'Tela de entrada'!C326</f>
        <v>20</v>
      </c>
      <c r="F308" s="6">
        <f>'Tela de entrada'!H326+'Tela de entrada'!K326</f>
        <v>11.933706005264455</v>
      </c>
      <c r="G308" s="6">
        <f>F308+'Tela de entrada'!O326</f>
        <v>20</v>
      </c>
      <c r="H308" s="96">
        <f>G308+'Tela de entrada'!S326</f>
        <v>20</v>
      </c>
      <c r="I308" s="96">
        <f>'Tela de entrada'!$G$14</f>
        <v>3</v>
      </c>
      <c r="J308" s="6">
        <f>'Tela de entrada'!$G$15</f>
        <v>15</v>
      </c>
      <c r="K308" s="6">
        <f>'Tela de entrada'!H326+'Tela de entrada'!$K$15</f>
        <v>8.9337060052644546</v>
      </c>
      <c r="L308" s="6">
        <f>'Tela de entrada'!H326+'Tela de entrada'!$K$16</f>
        <v>17.933706005264455</v>
      </c>
      <c r="M308" s="6">
        <f>'Tela de entrada'!$K$15</f>
        <v>1</v>
      </c>
      <c r="N308" s="6">
        <f>'Tela de entrada'!$K$16</f>
        <v>10</v>
      </c>
      <c r="O308" s="6">
        <f>MAX(0,'Tela de entrada'!C326-'Tela de entrada'!H326)</f>
        <v>12.066293994735545</v>
      </c>
      <c r="P308" s="6">
        <f>MAX(0,O308-'Tela de entrada'!K326)</f>
        <v>8.0662939947355454</v>
      </c>
      <c r="Q308" s="6">
        <f>MAX(0,P308-'Tela de entrada'!O326)</f>
        <v>0</v>
      </c>
    </row>
    <row r="309" spans="4:17" x14ac:dyDescent="0.25">
      <c r="D309" s="71">
        <v>308</v>
      </c>
      <c r="E309" s="56">
        <f>'Tela de entrada'!C327</f>
        <v>10</v>
      </c>
      <c r="F309" s="6">
        <f>'Tela de entrada'!H327+'Tela de entrada'!K327</f>
        <v>6.4566407062675992</v>
      </c>
      <c r="G309" s="6">
        <f>F309+'Tela de entrada'!O327</f>
        <v>10</v>
      </c>
      <c r="H309" s="96">
        <f>G309+'Tela de entrada'!S327</f>
        <v>10</v>
      </c>
      <c r="I309" s="96">
        <f>'Tela de entrada'!$G$14</f>
        <v>3</v>
      </c>
      <c r="J309" s="6">
        <f>'Tela de entrada'!$G$15</f>
        <v>15</v>
      </c>
      <c r="K309" s="6">
        <f>'Tela de entrada'!H327+'Tela de entrada'!$K$15</f>
        <v>5.4566407062675992</v>
      </c>
      <c r="L309" s="6">
        <f>'Tela de entrada'!H327+'Tela de entrada'!$K$16</f>
        <v>14.456640706267599</v>
      </c>
      <c r="M309" s="6">
        <f>'Tela de entrada'!$K$15</f>
        <v>1</v>
      </c>
      <c r="N309" s="6">
        <f>'Tela de entrada'!$K$16</f>
        <v>10</v>
      </c>
      <c r="O309" s="6">
        <f>MAX(0,'Tela de entrada'!C327-'Tela de entrada'!H327)</f>
        <v>5.5433592937324008</v>
      </c>
      <c r="P309" s="6">
        <f>MAX(0,O309-'Tela de entrada'!K327)</f>
        <v>3.5433592937324008</v>
      </c>
      <c r="Q309" s="6">
        <f>MAX(0,P309-'Tela de entrada'!O327)</f>
        <v>0</v>
      </c>
    </row>
    <row r="310" spans="4:17" x14ac:dyDescent="0.25">
      <c r="D310" s="71">
        <v>309</v>
      </c>
      <c r="E310" s="56">
        <f>'Tela de entrada'!C328</f>
        <v>14</v>
      </c>
      <c r="F310" s="6">
        <f>'Tela de entrada'!H328+'Tela de entrada'!K328</f>
        <v>8.6474668258663421</v>
      </c>
      <c r="G310" s="6">
        <f>F310+'Tela de entrada'!O328</f>
        <v>14</v>
      </c>
      <c r="H310" s="96">
        <f>G310+'Tela de entrada'!S328</f>
        <v>14</v>
      </c>
      <c r="I310" s="96">
        <f>'Tela de entrada'!$G$14</f>
        <v>3</v>
      </c>
      <c r="J310" s="6">
        <f>'Tela de entrada'!$G$15</f>
        <v>15</v>
      </c>
      <c r="K310" s="6">
        <f>'Tela de entrada'!H328+'Tela de entrada'!$K$15</f>
        <v>6.8474668258663414</v>
      </c>
      <c r="L310" s="6">
        <f>'Tela de entrada'!H328+'Tela de entrada'!$K$16</f>
        <v>15.847466825866341</v>
      </c>
      <c r="M310" s="6">
        <f>'Tela de entrada'!$K$15</f>
        <v>1</v>
      </c>
      <c r="N310" s="6">
        <f>'Tela de entrada'!$K$16</f>
        <v>10</v>
      </c>
      <c r="O310" s="6">
        <f>MAX(0,'Tela de entrada'!C328-'Tela de entrada'!H328)</f>
        <v>8.1525331741336586</v>
      </c>
      <c r="P310" s="6">
        <f>MAX(0,O310-'Tela de entrada'!K328)</f>
        <v>5.3525331741336588</v>
      </c>
      <c r="Q310" s="6">
        <f>MAX(0,P310-'Tela de entrada'!O328)</f>
        <v>8.8817841970012523E-16</v>
      </c>
    </row>
    <row r="311" spans="4:17" x14ac:dyDescent="0.25">
      <c r="D311" s="71">
        <v>310</v>
      </c>
      <c r="E311" s="56">
        <f>'Tela de entrada'!C329</f>
        <v>8</v>
      </c>
      <c r="F311" s="6">
        <f>'Tela de entrada'!H329+'Tela de entrada'!K329</f>
        <v>5.3836603258165949</v>
      </c>
      <c r="G311" s="6">
        <f>F311+'Tela de entrada'!O329</f>
        <v>8</v>
      </c>
      <c r="H311" s="96">
        <f>G311+'Tela de entrada'!S329</f>
        <v>8</v>
      </c>
      <c r="I311" s="96">
        <f>'Tela de entrada'!$G$14</f>
        <v>3</v>
      </c>
      <c r="J311" s="6">
        <f>'Tela de entrada'!$G$15</f>
        <v>15</v>
      </c>
      <c r="K311" s="6">
        <f>'Tela de entrada'!H329+'Tela de entrada'!$K$15</f>
        <v>4.7836603258165944</v>
      </c>
      <c r="L311" s="6">
        <f>'Tela de entrada'!H329+'Tela de entrada'!$K$16</f>
        <v>13.783660325816594</v>
      </c>
      <c r="M311" s="6">
        <f>'Tela de entrada'!$K$15</f>
        <v>1</v>
      </c>
      <c r="N311" s="6">
        <f>'Tela de entrada'!$K$16</f>
        <v>10</v>
      </c>
      <c r="O311" s="6">
        <f>MAX(0,'Tela de entrada'!C329-'Tela de entrada'!H329)</f>
        <v>4.2163396741834056</v>
      </c>
      <c r="P311" s="6">
        <f>MAX(0,O311-'Tela de entrada'!K329)</f>
        <v>2.6163396741834055</v>
      </c>
      <c r="Q311" s="6">
        <f>MAX(0,P311-'Tela de entrada'!O329)</f>
        <v>4.4408920985006262E-16</v>
      </c>
    </row>
    <row r="312" spans="4:17" x14ac:dyDescent="0.25">
      <c r="D312" s="71">
        <v>311</v>
      </c>
      <c r="E312" s="56">
        <f>'Tela de entrada'!C330</f>
        <v>46</v>
      </c>
      <c r="F312" s="6">
        <f>'Tela de entrada'!H330+'Tela de entrada'!K330</f>
        <v>24.2</v>
      </c>
      <c r="G312" s="6">
        <f>F312+'Tela de entrada'!O330</f>
        <v>39.200000000000003</v>
      </c>
      <c r="H312" s="96">
        <f>G312+'Tela de entrada'!S330</f>
        <v>46</v>
      </c>
      <c r="I312" s="96">
        <f>'Tela de entrada'!$G$14</f>
        <v>3</v>
      </c>
      <c r="J312" s="6">
        <f>'Tela de entrada'!$G$15</f>
        <v>15</v>
      </c>
      <c r="K312" s="6">
        <f>'Tela de entrada'!H330+'Tela de entrada'!$K$15</f>
        <v>16</v>
      </c>
      <c r="L312" s="6">
        <f>'Tela de entrada'!H330+'Tela de entrada'!$K$16</f>
        <v>25</v>
      </c>
      <c r="M312" s="6">
        <f>'Tela de entrada'!$K$15</f>
        <v>1</v>
      </c>
      <c r="N312" s="6">
        <f>'Tela de entrada'!$K$16</f>
        <v>10</v>
      </c>
      <c r="O312" s="6">
        <f>MAX(0,'Tela de entrada'!C330-'Tela de entrada'!H330)</f>
        <v>31</v>
      </c>
      <c r="P312" s="6">
        <f>MAX(0,O312-'Tela de entrada'!K330)</f>
        <v>21.8</v>
      </c>
      <c r="Q312" s="6">
        <f>MAX(0,P312-'Tela de entrada'!O330)</f>
        <v>6.8000000000000007</v>
      </c>
    </row>
    <row r="313" spans="4:17" x14ac:dyDescent="0.25">
      <c r="D313" s="71">
        <v>312</v>
      </c>
      <c r="E313" s="56">
        <f>'Tela de entrada'!C331</f>
        <v>36</v>
      </c>
      <c r="F313" s="6">
        <f>'Tela de entrada'!H331+'Tela de entrada'!K331</f>
        <v>20.697010483659422</v>
      </c>
      <c r="G313" s="6">
        <f>F313+'Tela de entrada'!O331</f>
        <v>35.697010483659426</v>
      </c>
      <c r="H313" s="96">
        <f>G313+'Tela de entrada'!S331</f>
        <v>36</v>
      </c>
      <c r="I313" s="96">
        <f>'Tela de entrada'!$G$14</f>
        <v>3</v>
      </c>
      <c r="J313" s="6">
        <f>'Tela de entrada'!$G$15</f>
        <v>15</v>
      </c>
      <c r="K313" s="6">
        <f>'Tela de entrada'!H331+'Tela de entrada'!$K$15</f>
        <v>14.497010483659423</v>
      </c>
      <c r="L313" s="6">
        <f>'Tela de entrada'!H331+'Tela de entrada'!$K$16</f>
        <v>23.497010483659423</v>
      </c>
      <c r="M313" s="6">
        <f>'Tela de entrada'!$K$15</f>
        <v>1</v>
      </c>
      <c r="N313" s="6">
        <f>'Tela de entrada'!$K$16</f>
        <v>10</v>
      </c>
      <c r="O313" s="6">
        <f>MAX(0,'Tela de entrada'!C331-'Tela de entrada'!H331)</f>
        <v>22.502989516340577</v>
      </c>
      <c r="P313" s="6">
        <f>MAX(0,O313-'Tela de entrada'!K331)</f>
        <v>15.302989516340578</v>
      </c>
      <c r="Q313" s="6">
        <f>MAX(0,P313-'Tela de entrada'!O331)</f>
        <v>0.30298951634057758</v>
      </c>
    </row>
    <row r="314" spans="4:17" x14ac:dyDescent="0.25">
      <c r="D314" s="71">
        <v>313</v>
      </c>
      <c r="E314" s="56">
        <f>'Tela de entrada'!C332</f>
        <v>29</v>
      </c>
      <c r="F314" s="6">
        <f>'Tela de entrada'!H332+'Tela de entrada'!K332</f>
        <v>16.863064774361622</v>
      </c>
      <c r="G314" s="6">
        <f>F314+'Tela de entrada'!O332</f>
        <v>29</v>
      </c>
      <c r="H314" s="96">
        <f>G314+'Tela de entrada'!S332</f>
        <v>29</v>
      </c>
      <c r="I314" s="96">
        <f>'Tela de entrada'!$G$14</f>
        <v>3</v>
      </c>
      <c r="J314" s="6">
        <f>'Tela de entrada'!$G$15</f>
        <v>15</v>
      </c>
      <c r="K314" s="6">
        <f>'Tela de entrada'!H332+'Tela de entrada'!$K$15</f>
        <v>12.063064774361623</v>
      </c>
      <c r="L314" s="6">
        <f>'Tela de entrada'!H332+'Tela de entrada'!$K$16</f>
        <v>21.063064774361621</v>
      </c>
      <c r="M314" s="6">
        <f>'Tela de entrada'!$K$15</f>
        <v>1</v>
      </c>
      <c r="N314" s="6">
        <f>'Tela de entrada'!$K$16</f>
        <v>10</v>
      </c>
      <c r="O314" s="6">
        <f>MAX(0,'Tela de entrada'!C332-'Tela de entrada'!H332)</f>
        <v>17.936935225638379</v>
      </c>
      <c r="P314" s="6">
        <f>MAX(0,O314-'Tela de entrada'!K332)</f>
        <v>12.136935225638378</v>
      </c>
      <c r="Q314" s="6">
        <f>MAX(0,P314-'Tela de entrada'!O332)</f>
        <v>0</v>
      </c>
    </row>
    <row r="315" spans="4:17" x14ac:dyDescent="0.25">
      <c r="D315" s="71">
        <v>314</v>
      </c>
      <c r="E315" s="56">
        <f>'Tela de entrada'!C333</f>
        <v>47</v>
      </c>
      <c r="F315" s="6">
        <f>'Tela de entrada'!H333+'Tela de entrada'!K333</f>
        <v>24.4</v>
      </c>
      <c r="G315" s="6">
        <f>F315+'Tela de entrada'!O333</f>
        <v>39.4</v>
      </c>
      <c r="H315" s="96">
        <f>G315+'Tela de entrada'!S333</f>
        <v>47</v>
      </c>
      <c r="I315" s="96">
        <f>'Tela de entrada'!$G$14</f>
        <v>3</v>
      </c>
      <c r="J315" s="6">
        <f>'Tela de entrada'!$G$15</f>
        <v>15</v>
      </c>
      <c r="K315" s="6">
        <f>'Tela de entrada'!H333+'Tela de entrada'!$K$15</f>
        <v>16</v>
      </c>
      <c r="L315" s="6">
        <f>'Tela de entrada'!H333+'Tela de entrada'!$K$16</f>
        <v>25</v>
      </c>
      <c r="M315" s="6">
        <f>'Tela de entrada'!$K$15</f>
        <v>1</v>
      </c>
      <c r="N315" s="6">
        <f>'Tela de entrada'!$K$16</f>
        <v>10</v>
      </c>
      <c r="O315" s="6">
        <f>MAX(0,'Tela de entrada'!C333-'Tela de entrada'!H333)</f>
        <v>32</v>
      </c>
      <c r="P315" s="6">
        <f>MAX(0,O315-'Tela de entrada'!K333)</f>
        <v>22.6</v>
      </c>
      <c r="Q315" s="6">
        <f>MAX(0,P315-'Tela de entrada'!O333)</f>
        <v>7.6000000000000014</v>
      </c>
    </row>
    <row r="316" spans="4:17" x14ac:dyDescent="0.25">
      <c r="D316" s="71">
        <v>315</v>
      </c>
      <c r="E316" s="56">
        <f>'Tela de entrada'!C334</f>
        <v>41</v>
      </c>
      <c r="F316" s="6">
        <f>'Tela de entrada'!H334+'Tela de entrada'!K334</f>
        <v>23.200000000000003</v>
      </c>
      <c r="G316" s="6">
        <f>F316+'Tela de entrada'!O334</f>
        <v>38.200000000000003</v>
      </c>
      <c r="H316" s="96">
        <f>G316+'Tela de entrada'!S334</f>
        <v>41</v>
      </c>
      <c r="I316" s="96">
        <f>'Tela de entrada'!$G$14</f>
        <v>3</v>
      </c>
      <c r="J316" s="6">
        <f>'Tela de entrada'!$G$15</f>
        <v>15</v>
      </c>
      <c r="K316" s="6">
        <f>'Tela de entrada'!H334+'Tela de entrada'!$K$15</f>
        <v>16</v>
      </c>
      <c r="L316" s="6">
        <f>'Tela de entrada'!H334+'Tela de entrada'!$K$16</f>
        <v>25</v>
      </c>
      <c r="M316" s="6">
        <f>'Tela de entrada'!$K$15</f>
        <v>1</v>
      </c>
      <c r="N316" s="6">
        <f>'Tela de entrada'!$K$16</f>
        <v>10</v>
      </c>
      <c r="O316" s="6">
        <f>MAX(0,'Tela de entrada'!C334-'Tela de entrada'!H334)</f>
        <v>26</v>
      </c>
      <c r="P316" s="6">
        <f>MAX(0,O316-'Tela de entrada'!K334)</f>
        <v>17.799999999999997</v>
      </c>
      <c r="Q316" s="6">
        <f>MAX(0,P316-'Tela de entrada'!O334)</f>
        <v>2.7999999999999972</v>
      </c>
    </row>
    <row r="317" spans="4:17" x14ac:dyDescent="0.25">
      <c r="D317" s="71">
        <v>316</v>
      </c>
      <c r="E317" s="56">
        <f>'Tela de entrada'!C335</f>
        <v>14</v>
      </c>
      <c r="F317" s="6">
        <f>'Tela de entrada'!H335+'Tela de entrada'!K335</f>
        <v>8.6474668258663421</v>
      </c>
      <c r="G317" s="6">
        <f>F317+'Tela de entrada'!O335</f>
        <v>14</v>
      </c>
      <c r="H317" s="96">
        <f>G317+'Tela de entrada'!S335</f>
        <v>14</v>
      </c>
      <c r="I317" s="96">
        <f>'Tela de entrada'!$G$14</f>
        <v>3</v>
      </c>
      <c r="J317" s="6">
        <f>'Tela de entrada'!$G$15</f>
        <v>15</v>
      </c>
      <c r="K317" s="6">
        <f>'Tela de entrada'!H335+'Tela de entrada'!$K$15</f>
        <v>6.8474668258663414</v>
      </c>
      <c r="L317" s="6">
        <f>'Tela de entrada'!H335+'Tela de entrada'!$K$16</f>
        <v>15.847466825866341</v>
      </c>
      <c r="M317" s="6">
        <f>'Tela de entrada'!$K$15</f>
        <v>1</v>
      </c>
      <c r="N317" s="6">
        <f>'Tela de entrada'!$K$16</f>
        <v>10</v>
      </c>
      <c r="O317" s="6">
        <f>MAX(0,'Tela de entrada'!C335-'Tela de entrada'!H335)</f>
        <v>8.1525331741336586</v>
      </c>
      <c r="P317" s="6">
        <f>MAX(0,O317-'Tela de entrada'!K335)</f>
        <v>5.3525331741336588</v>
      </c>
      <c r="Q317" s="6">
        <f>MAX(0,P317-'Tela de entrada'!O335)</f>
        <v>8.8817841970012523E-16</v>
      </c>
    </row>
    <row r="318" spans="4:17" x14ac:dyDescent="0.25">
      <c r="D318" s="71">
        <v>317</v>
      </c>
      <c r="E318" s="56">
        <f>'Tela de entrada'!C336</f>
        <v>13</v>
      </c>
      <c r="F318" s="6">
        <f>'Tela de entrada'!H336+'Tela de entrada'!K336</f>
        <v>8.0997602959666555</v>
      </c>
      <c r="G318" s="6">
        <f>F318+'Tela de entrada'!O336</f>
        <v>13</v>
      </c>
      <c r="H318" s="96">
        <f>G318+'Tela de entrada'!S336</f>
        <v>13</v>
      </c>
      <c r="I318" s="96">
        <f>'Tela de entrada'!$G$14</f>
        <v>3</v>
      </c>
      <c r="J318" s="6">
        <f>'Tela de entrada'!$G$15</f>
        <v>15</v>
      </c>
      <c r="K318" s="6">
        <f>'Tela de entrada'!H336+'Tela de entrada'!$K$15</f>
        <v>6.4997602959666558</v>
      </c>
      <c r="L318" s="6">
        <f>'Tela de entrada'!H336+'Tela de entrada'!$K$16</f>
        <v>15.499760295966656</v>
      </c>
      <c r="M318" s="6">
        <f>'Tela de entrada'!$K$15</f>
        <v>1</v>
      </c>
      <c r="N318" s="6">
        <f>'Tela de entrada'!$K$16</f>
        <v>10</v>
      </c>
      <c r="O318" s="6">
        <f>MAX(0,'Tela de entrada'!C336-'Tela de entrada'!H336)</f>
        <v>7.5002397040333442</v>
      </c>
      <c r="P318" s="6">
        <f>MAX(0,O318-'Tela de entrada'!K336)</f>
        <v>4.9002397040333445</v>
      </c>
      <c r="Q318" s="6">
        <f>MAX(0,P318-'Tela de entrada'!O336)</f>
        <v>0</v>
      </c>
    </row>
    <row r="319" spans="4:17" x14ac:dyDescent="0.25">
      <c r="D319" s="71">
        <v>318</v>
      </c>
      <c r="E319" s="56">
        <f>'Tela de entrada'!C337</f>
        <v>23</v>
      </c>
      <c r="F319" s="6">
        <f>'Tela de entrada'!H337+'Tela de entrada'!K337</f>
        <v>13.576825594963511</v>
      </c>
      <c r="G319" s="6">
        <f>F319+'Tela de entrada'!O337</f>
        <v>23</v>
      </c>
      <c r="H319" s="96">
        <f>G319+'Tela de entrada'!S337</f>
        <v>23</v>
      </c>
      <c r="I319" s="96">
        <f>'Tela de entrada'!$G$14</f>
        <v>3</v>
      </c>
      <c r="J319" s="6">
        <f>'Tela de entrada'!$G$15</f>
        <v>15</v>
      </c>
      <c r="K319" s="6">
        <f>'Tela de entrada'!H337+'Tela de entrada'!$K$15</f>
        <v>9.9768255949635112</v>
      </c>
      <c r="L319" s="6">
        <f>'Tela de entrada'!H337+'Tela de entrada'!$K$16</f>
        <v>18.976825594963511</v>
      </c>
      <c r="M319" s="6">
        <f>'Tela de entrada'!$K$15</f>
        <v>1</v>
      </c>
      <c r="N319" s="6">
        <f>'Tela de entrada'!$K$16</f>
        <v>10</v>
      </c>
      <c r="O319" s="6">
        <f>MAX(0,'Tela de entrada'!C337-'Tela de entrada'!H337)</f>
        <v>14.023174405036489</v>
      </c>
      <c r="P319" s="6">
        <f>MAX(0,O319-'Tela de entrada'!K337)</f>
        <v>9.4231744050364892</v>
      </c>
      <c r="Q319" s="6">
        <f>MAX(0,P319-'Tela de entrada'!O337)</f>
        <v>0</v>
      </c>
    </row>
    <row r="320" spans="4:17" x14ac:dyDescent="0.25">
      <c r="D320" s="71">
        <v>319</v>
      </c>
      <c r="E320" s="56">
        <f>'Tela de entrada'!C338</f>
        <v>37</v>
      </c>
      <c r="F320" s="6">
        <f>'Tela de entrada'!H338+'Tela de entrada'!K338</f>
        <v>21.244717013559111</v>
      </c>
      <c r="G320" s="6">
        <f>F320+'Tela de entrada'!O338</f>
        <v>36.244717013559111</v>
      </c>
      <c r="H320" s="96">
        <f>G320+'Tela de entrada'!S338</f>
        <v>37</v>
      </c>
      <c r="I320" s="96">
        <f>'Tela de entrada'!$G$14</f>
        <v>3</v>
      </c>
      <c r="J320" s="6">
        <f>'Tela de entrada'!$G$15</f>
        <v>15</v>
      </c>
      <c r="K320" s="6">
        <f>'Tela de entrada'!H338+'Tela de entrada'!$K$15</f>
        <v>14.84471701355911</v>
      </c>
      <c r="L320" s="6">
        <f>'Tela de entrada'!H338+'Tela de entrada'!$K$16</f>
        <v>23.844717013559112</v>
      </c>
      <c r="M320" s="6">
        <f>'Tela de entrada'!$K$15</f>
        <v>1</v>
      </c>
      <c r="N320" s="6">
        <f>'Tela de entrada'!$K$16</f>
        <v>10</v>
      </c>
      <c r="O320" s="6">
        <f>MAX(0,'Tela de entrada'!C338-'Tela de entrada'!H338)</f>
        <v>23.155282986440888</v>
      </c>
      <c r="P320" s="6">
        <f>MAX(0,O320-'Tela de entrada'!K338)</f>
        <v>15.755282986440887</v>
      </c>
      <c r="Q320" s="6">
        <f>MAX(0,P320-'Tela de entrada'!O338)</f>
        <v>0.75528298644088743</v>
      </c>
    </row>
    <row r="321" spans="4:17" x14ac:dyDescent="0.25">
      <c r="D321" s="71">
        <v>320</v>
      </c>
      <c r="E321" s="56">
        <f>'Tela de entrada'!C339</f>
        <v>34</v>
      </c>
      <c r="F321" s="6">
        <f>'Tela de entrada'!H339+'Tela de entrada'!K339</f>
        <v>19.601597423860053</v>
      </c>
      <c r="G321" s="6">
        <f>F321+'Tela de entrada'!O339</f>
        <v>34</v>
      </c>
      <c r="H321" s="96">
        <f>G321+'Tela de entrada'!S339</f>
        <v>34</v>
      </c>
      <c r="I321" s="96">
        <f>'Tela de entrada'!$G$14</f>
        <v>3</v>
      </c>
      <c r="J321" s="6">
        <f>'Tela de entrada'!$G$15</f>
        <v>15</v>
      </c>
      <c r="K321" s="6">
        <f>'Tela de entrada'!H339+'Tela de entrada'!$K$15</f>
        <v>13.801597423860052</v>
      </c>
      <c r="L321" s="6">
        <f>'Tela de entrada'!H339+'Tela de entrada'!$K$16</f>
        <v>22.801597423860052</v>
      </c>
      <c r="M321" s="6">
        <f>'Tela de entrada'!$K$15</f>
        <v>1</v>
      </c>
      <c r="N321" s="6">
        <f>'Tela de entrada'!$K$16</f>
        <v>10</v>
      </c>
      <c r="O321" s="6">
        <f>MAX(0,'Tela de entrada'!C339-'Tela de entrada'!H339)</f>
        <v>21.198402576139948</v>
      </c>
      <c r="P321" s="6">
        <f>MAX(0,O321-'Tela de entrada'!K339)</f>
        <v>14.398402576139947</v>
      </c>
      <c r="Q321" s="6">
        <f>MAX(0,P321-'Tela de entrada'!O339)</f>
        <v>0</v>
      </c>
    </row>
    <row r="322" spans="4:17" x14ac:dyDescent="0.25">
      <c r="D322" s="71">
        <v>321</v>
      </c>
      <c r="E322" s="56">
        <f>'Tela de entrada'!C340</f>
        <v>39</v>
      </c>
      <c r="F322" s="6">
        <f>'Tela de entrada'!H340+'Tela de entrada'!K340</f>
        <v>22.34013007335848</v>
      </c>
      <c r="G322" s="6">
        <f>F322+'Tela de entrada'!O340</f>
        <v>37.34013007335848</v>
      </c>
      <c r="H322" s="96">
        <f>G322+'Tela de entrada'!S340</f>
        <v>39</v>
      </c>
      <c r="I322" s="96">
        <f>'Tela de entrada'!$G$14</f>
        <v>3</v>
      </c>
      <c r="J322" s="6">
        <f>'Tela de entrada'!$G$15</f>
        <v>15</v>
      </c>
      <c r="K322" s="6">
        <f>'Tela de entrada'!H340+'Tela de entrada'!$K$15</f>
        <v>15.54013007335848</v>
      </c>
      <c r="L322" s="6">
        <f>'Tela de entrada'!H340+'Tela de entrada'!$K$16</f>
        <v>24.54013007335848</v>
      </c>
      <c r="M322" s="6">
        <f>'Tela de entrada'!$K$15</f>
        <v>1</v>
      </c>
      <c r="N322" s="6">
        <f>'Tela de entrada'!$K$16</f>
        <v>10</v>
      </c>
      <c r="O322" s="6">
        <f>MAX(0,'Tela de entrada'!C340-'Tela de entrada'!H340)</f>
        <v>24.45986992664152</v>
      </c>
      <c r="P322" s="6">
        <f>MAX(0,O322-'Tela de entrada'!K340)</f>
        <v>16.65986992664152</v>
      </c>
      <c r="Q322" s="6">
        <f>MAX(0,P322-'Tela de entrada'!O340)</f>
        <v>1.6598699266415196</v>
      </c>
    </row>
    <row r="323" spans="4:17" x14ac:dyDescent="0.25">
      <c r="D323" s="71">
        <v>322</v>
      </c>
      <c r="E323" s="56">
        <f>'Tela de entrada'!C341</f>
        <v>42</v>
      </c>
      <c r="F323" s="6">
        <f>'Tela de entrada'!H341+'Tela de entrada'!K341</f>
        <v>23.4</v>
      </c>
      <c r="G323" s="6">
        <f>F323+'Tela de entrada'!O341</f>
        <v>38.4</v>
      </c>
      <c r="H323" s="96">
        <f>G323+'Tela de entrada'!S341</f>
        <v>42</v>
      </c>
      <c r="I323" s="96">
        <f>'Tela de entrada'!$G$14</f>
        <v>3</v>
      </c>
      <c r="J323" s="6">
        <f>'Tela de entrada'!$G$15</f>
        <v>15</v>
      </c>
      <c r="K323" s="6">
        <f>'Tela de entrada'!H341+'Tela de entrada'!$K$15</f>
        <v>16</v>
      </c>
      <c r="L323" s="6">
        <f>'Tela de entrada'!H341+'Tela de entrada'!$K$16</f>
        <v>25</v>
      </c>
      <c r="M323" s="6">
        <f>'Tela de entrada'!$K$15</f>
        <v>1</v>
      </c>
      <c r="N323" s="6">
        <f>'Tela de entrada'!$K$16</f>
        <v>10</v>
      </c>
      <c r="O323" s="6">
        <f>MAX(0,'Tela de entrada'!C341-'Tela de entrada'!H341)</f>
        <v>27</v>
      </c>
      <c r="P323" s="6">
        <f>MAX(0,O323-'Tela de entrada'!K341)</f>
        <v>18.600000000000001</v>
      </c>
      <c r="Q323" s="6">
        <f>MAX(0,P323-'Tela de entrada'!O341)</f>
        <v>3.6000000000000014</v>
      </c>
    </row>
    <row r="324" spans="4:17" x14ac:dyDescent="0.25">
      <c r="D324" s="71">
        <v>323</v>
      </c>
      <c r="E324" s="56">
        <f>'Tela de entrada'!C342</f>
        <v>21</v>
      </c>
      <c r="F324" s="6">
        <f>'Tela de entrada'!H342+'Tela de entrada'!K342</f>
        <v>12.481412535164139</v>
      </c>
      <c r="G324" s="6">
        <f>F324+'Tela de entrada'!O342</f>
        <v>21</v>
      </c>
      <c r="H324" s="96">
        <f>G324+'Tela de entrada'!S342</f>
        <v>21</v>
      </c>
      <c r="I324" s="96">
        <f>'Tela de entrada'!$G$14</f>
        <v>3</v>
      </c>
      <c r="J324" s="6">
        <f>'Tela de entrada'!$G$15</f>
        <v>15</v>
      </c>
      <c r="K324" s="6">
        <f>'Tela de entrada'!H342+'Tela de entrada'!$K$15</f>
        <v>9.2814125351641401</v>
      </c>
      <c r="L324" s="6">
        <f>'Tela de entrada'!H342+'Tela de entrada'!$K$16</f>
        <v>18.28141253516414</v>
      </c>
      <c r="M324" s="6">
        <f>'Tela de entrada'!$K$15</f>
        <v>1</v>
      </c>
      <c r="N324" s="6">
        <f>'Tela de entrada'!$K$16</f>
        <v>10</v>
      </c>
      <c r="O324" s="6">
        <f>MAX(0,'Tela de entrada'!C342-'Tela de entrada'!H342)</f>
        <v>12.71858746483586</v>
      </c>
      <c r="P324" s="6">
        <f>MAX(0,O324-'Tela de entrada'!K342)</f>
        <v>8.5185874648358606</v>
      </c>
      <c r="Q324" s="6">
        <f>MAX(0,P324-'Tela de entrada'!O342)</f>
        <v>0</v>
      </c>
    </row>
    <row r="325" spans="4:17" x14ac:dyDescent="0.25">
      <c r="D325" s="71">
        <v>324</v>
      </c>
      <c r="E325" s="56">
        <f>'Tela de entrada'!C343</f>
        <v>34</v>
      </c>
      <c r="F325" s="6">
        <f>'Tela de entrada'!H343+'Tela de entrada'!K343</f>
        <v>19.601597423860053</v>
      </c>
      <c r="G325" s="6">
        <f>F325+'Tela de entrada'!O343</f>
        <v>34</v>
      </c>
      <c r="H325" s="96">
        <f>G325+'Tela de entrada'!S343</f>
        <v>34</v>
      </c>
      <c r="I325" s="96">
        <f>'Tela de entrada'!$G$14</f>
        <v>3</v>
      </c>
      <c r="J325" s="6">
        <f>'Tela de entrada'!$G$15</f>
        <v>15</v>
      </c>
      <c r="K325" s="6">
        <f>'Tela de entrada'!H343+'Tela de entrada'!$K$15</f>
        <v>13.801597423860052</v>
      </c>
      <c r="L325" s="6">
        <f>'Tela de entrada'!H343+'Tela de entrada'!$K$16</f>
        <v>22.801597423860052</v>
      </c>
      <c r="M325" s="6">
        <f>'Tela de entrada'!$K$15</f>
        <v>1</v>
      </c>
      <c r="N325" s="6">
        <f>'Tela de entrada'!$K$16</f>
        <v>10</v>
      </c>
      <c r="O325" s="6">
        <f>MAX(0,'Tela de entrada'!C343-'Tela de entrada'!H343)</f>
        <v>21.198402576139948</v>
      </c>
      <c r="P325" s="6">
        <f>MAX(0,O325-'Tela de entrada'!K343)</f>
        <v>14.398402576139947</v>
      </c>
      <c r="Q325" s="6">
        <f>MAX(0,P325-'Tela de entrada'!O343)</f>
        <v>0</v>
      </c>
    </row>
    <row r="326" spans="4:17" x14ac:dyDescent="0.25">
      <c r="D326" s="71">
        <v>325</v>
      </c>
      <c r="E326" s="56">
        <f>'Tela de entrada'!C344</f>
        <v>8</v>
      </c>
      <c r="F326" s="6">
        <f>'Tela de entrada'!H344+'Tela de entrada'!K344</f>
        <v>5.3836603258165949</v>
      </c>
      <c r="G326" s="6">
        <f>F326+'Tela de entrada'!O344</f>
        <v>8</v>
      </c>
      <c r="H326" s="96">
        <f>G326+'Tela de entrada'!S344</f>
        <v>8</v>
      </c>
      <c r="I326" s="96">
        <f>'Tela de entrada'!$G$14</f>
        <v>3</v>
      </c>
      <c r="J326" s="6">
        <f>'Tela de entrada'!$G$15</f>
        <v>15</v>
      </c>
      <c r="K326" s="6">
        <f>'Tela de entrada'!H344+'Tela de entrada'!$K$15</f>
        <v>4.7836603258165944</v>
      </c>
      <c r="L326" s="6">
        <f>'Tela de entrada'!H344+'Tela de entrada'!$K$16</f>
        <v>13.783660325816594</v>
      </c>
      <c r="M326" s="6">
        <f>'Tela de entrada'!$K$15</f>
        <v>1</v>
      </c>
      <c r="N326" s="6">
        <f>'Tela de entrada'!$K$16</f>
        <v>10</v>
      </c>
      <c r="O326" s="6">
        <f>MAX(0,'Tela de entrada'!C344-'Tela de entrada'!H344)</f>
        <v>4.2163396741834056</v>
      </c>
      <c r="P326" s="6">
        <f>MAX(0,O326-'Tela de entrada'!K344)</f>
        <v>2.6163396741834055</v>
      </c>
      <c r="Q326" s="6">
        <f>MAX(0,P326-'Tela de entrada'!O344)</f>
        <v>4.4408920985006262E-16</v>
      </c>
    </row>
    <row r="327" spans="4:17" x14ac:dyDescent="0.25">
      <c r="D327" s="71">
        <v>326</v>
      </c>
      <c r="E327" s="56">
        <f>'Tela de entrada'!C345</f>
        <v>48</v>
      </c>
      <c r="F327" s="6">
        <f>'Tela de entrada'!H345+'Tela de entrada'!K345</f>
        <v>24.6</v>
      </c>
      <c r="G327" s="6">
        <f>F327+'Tela de entrada'!O345</f>
        <v>39.6</v>
      </c>
      <c r="H327" s="96">
        <f>G327+'Tela de entrada'!S345</f>
        <v>48</v>
      </c>
      <c r="I327" s="96">
        <f>'Tela de entrada'!$G$14</f>
        <v>3</v>
      </c>
      <c r="J327" s="6">
        <f>'Tela de entrada'!$G$15</f>
        <v>15</v>
      </c>
      <c r="K327" s="6">
        <f>'Tela de entrada'!H345+'Tela de entrada'!$K$15</f>
        <v>16</v>
      </c>
      <c r="L327" s="6">
        <f>'Tela de entrada'!H345+'Tela de entrada'!$K$16</f>
        <v>25</v>
      </c>
      <c r="M327" s="6">
        <f>'Tela de entrada'!$K$15</f>
        <v>1</v>
      </c>
      <c r="N327" s="6">
        <f>'Tela de entrada'!$K$16</f>
        <v>10</v>
      </c>
      <c r="O327" s="6">
        <f>MAX(0,'Tela de entrada'!C345-'Tela de entrada'!H345)</f>
        <v>33</v>
      </c>
      <c r="P327" s="6">
        <f>MAX(0,O327-'Tela de entrada'!K345)</f>
        <v>23.4</v>
      </c>
      <c r="Q327" s="6">
        <f>MAX(0,P327-'Tela de entrada'!O345)</f>
        <v>8.3999999999999986</v>
      </c>
    </row>
    <row r="328" spans="4:17" x14ac:dyDescent="0.25">
      <c r="D328" s="71">
        <v>327</v>
      </c>
      <c r="E328" s="56">
        <f>'Tela de entrada'!C346</f>
        <v>24</v>
      </c>
      <c r="F328" s="6">
        <f>'Tela de entrada'!H346+'Tela de entrada'!K346</f>
        <v>14.124532124863197</v>
      </c>
      <c r="G328" s="6">
        <f>F328+'Tela de entrada'!O346</f>
        <v>24</v>
      </c>
      <c r="H328" s="96">
        <f>G328+'Tela de entrada'!S346</f>
        <v>24</v>
      </c>
      <c r="I328" s="96">
        <f>'Tela de entrada'!$G$14</f>
        <v>3</v>
      </c>
      <c r="J328" s="6">
        <f>'Tela de entrada'!$G$15</f>
        <v>15</v>
      </c>
      <c r="K328" s="6">
        <f>'Tela de entrada'!H346+'Tela de entrada'!$K$15</f>
        <v>10.324532124863197</v>
      </c>
      <c r="L328" s="6">
        <f>'Tela de entrada'!H346+'Tela de entrada'!$K$16</f>
        <v>19.324532124863197</v>
      </c>
      <c r="M328" s="6">
        <f>'Tela de entrada'!$K$15</f>
        <v>1</v>
      </c>
      <c r="N328" s="6">
        <f>'Tela de entrada'!$K$16</f>
        <v>10</v>
      </c>
      <c r="O328" s="6">
        <f>MAX(0,'Tela de entrada'!C346-'Tela de entrada'!H346)</f>
        <v>14.675467875136803</v>
      </c>
      <c r="P328" s="6">
        <f>MAX(0,O328-'Tela de entrada'!K346)</f>
        <v>9.8754678751368026</v>
      </c>
      <c r="Q328" s="6">
        <f>MAX(0,P328-'Tela de entrada'!O346)</f>
        <v>0</v>
      </c>
    </row>
    <row r="329" spans="4:17" x14ac:dyDescent="0.25">
      <c r="D329" s="71">
        <v>328</v>
      </c>
      <c r="E329" s="56">
        <f>'Tela de entrada'!C347</f>
        <v>49</v>
      </c>
      <c r="F329" s="6">
        <f>'Tela de entrada'!H347+'Tela de entrada'!K347</f>
        <v>24.799999999999997</v>
      </c>
      <c r="G329" s="6">
        <f>F329+'Tela de entrada'!O347</f>
        <v>39.799999999999997</v>
      </c>
      <c r="H329" s="96">
        <f>G329+'Tela de entrada'!S347</f>
        <v>49</v>
      </c>
      <c r="I329" s="96">
        <f>'Tela de entrada'!$G$14</f>
        <v>3</v>
      </c>
      <c r="J329" s="6">
        <f>'Tela de entrada'!$G$15</f>
        <v>15</v>
      </c>
      <c r="K329" s="6">
        <f>'Tela de entrada'!H347+'Tela de entrada'!$K$15</f>
        <v>16</v>
      </c>
      <c r="L329" s="6">
        <f>'Tela de entrada'!H347+'Tela de entrada'!$K$16</f>
        <v>25</v>
      </c>
      <c r="M329" s="6">
        <f>'Tela de entrada'!$K$15</f>
        <v>1</v>
      </c>
      <c r="N329" s="6">
        <f>'Tela de entrada'!$K$16</f>
        <v>10</v>
      </c>
      <c r="O329" s="6">
        <f>MAX(0,'Tela de entrada'!C347-'Tela de entrada'!H347)</f>
        <v>34</v>
      </c>
      <c r="P329" s="6">
        <f>MAX(0,O329-'Tela de entrada'!K347)</f>
        <v>24.200000000000003</v>
      </c>
      <c r="Q329" s="6">
        <f>MAX(0,P329-'Tela de entrada'!O347)</f>
        <v>9.2000000000000028</v>
      </c>
    </row>
    <row r="330" spans="4:17" x14ac:dyDescent="0.25">
      <c r="D330" s="71">
        <v>329</v>
      </c>
      <c r="E330" s="56">
        <f>'Tela de entrada'!C348</f>
        <v>48</v>
      </c>
      <c r="F330" s="6">
        <f>'Tela de entrada'!H348+'Tela de entrada'!K348</f>
        <v>24.6</v>
      </c>
      <c r="G330" s="6">
        <f>F330+'Tela de entrada'!O348</f>
        <v>39.6</v>
      </c>
      <c r="H330" s="96">
        <f>G330+'Tela de entrada'!S348</f>
        <v>48</v>
      </c>
      <c r="I330" s="96">
        <f>'Tela de entrada'!$G$14</f>
        <v>3</v>
      </c>
      <c r="J330" s="6">
        <f>'Tela de entrada'!$G$15</f>
        <v>15</v>
      </c>
      <c r="K330" s="6">
        <f>'Tela de entrada'!H348+'Tela de entrada'!$K$15</f>
        <v>16</v>
      </c>
      <c r="L330" s="6">
        <f>'Tela de entrada'!H348+'Tela de entrada'!$K$16</f>
        <v>25</v>
      </c>
      <c r="M330" s="6">
        <f>'Tela de entrada'!$K$15</f>
        <v>1</v>
      </c>
      <c r="N330" s="6">
        <f>'Tela de entrada'!$K$16</f>
        <v>10</v>
      </c>
      <c r="O330" s="6">
        <f>MAX(0,'Tela de entrada'!C348-'Tela de entrada'!H348)</f>
        <v>33</v>
      </c>
      <c r="P330" s="6">
        <f>MAX(0,O330-'Tela de entrada'!K348)</f>
        <v>23.4</v>
      </c>
      <c r="Q330" s="6">
        <f>MAX(0,P330-'Tela de entrada'!O348)</f>
        <v>8.3999999999999986</v>
      </c>
    </row>
    <row r="331" spans="4:17" x14ac:dyDescent="0.25">
      <c r="D331" s="71">
        <v>330</v>
      </c>
      <c r="E331" s="56">
        <f>'Tela de entrada'!C349</f>
        <v>29</v>
      </c>
      <c r="F331" s="6">
        <f>'Tela de entrada'!H349+'Tela de entrada'!K349</f>
        <v>16.863064774361622</v>
      </c>
      <c r="G331" s="6">
        <f>F331+'Tela de entrada'!O349</f>
        <v>29</v>
      </c>
      <c r="H331" s="96">
        <f>G331+'Tela de entrada'!S349</f>
        <v>29</v>
      </c>
      <c r="I331" s="96">
        <f>'Tela de entrada'!$G$14</f>
        <v>3</v>
      </c>
      <c r="J331" s="6">
        <f>'Tela de entrada'!$G$15</f>
        <v>15</v>
      </c>
      <c r="K331" s="6">
        <f>'Tela de entrada'!H349+'Tela de entrada'!$K$15</f>
        <v>12.063064774361623</v>
      </c>
      <c r="L331" s="6">
        <f>'Tela de entrada'!H349+'Tela de entrada'!$K$16</f>
        <v>21.063064774361621</v>
      </c>
      <c r="M331" s="6">
        <f>'Tela de entrada'!$K$15</f>
        <v>1</v>
      </c>
      <c r="N331" s="6">
        <f>'Tela de entrada'!$K$16</f>
        <v>10</v>
      </c>
      <c r="O331" s="6">
        <f>MAX(0,'Tela de entrada'!C349-'Tela de entrada'!H349)</f>
        <v>17.936935225638379</v>
      </c>
      <c r="P331" s="6">
        <f>MAX(0,O331-'Tela de entrada'!K349)</f>
        <v>12.136935225638378</v>
      </c>
      <c r="Q331" s="6">
        <f>MAX(0,P331-'Tela de entrada'!O349)</f>
        <v>0</v>
      </c>
    </row>
    <row r="332" spans="4:17" x14ac:dyDescent="0.25">
      <c r="D332" s="71">
        <v>331</v>
      </c>
      <c r="E332" s="56">
        <f>'Tela de entrada'!C350</f>
        <v>28</v>
      </c>
      <c r="F332" s="6">
        <f>'Tela de entrada'!H350+'Tela de entrada'!K350</f>
        <v>16.31535824446194</v>
      </c>
      <c r="G332" s="6">
        <f>F332+'Tela de entrada'!O350</f>
        <v>28</v>
      </c>
      <c r="H332" s="96">
        <f>G332+'Tela de entrada'!S350</f>
        <v>28</v>
      </c>
      <c r="I332" s="96">
        <f>'Tela de entrada'!$G$14</f>
        <v>3</v>
      </c>
      <c r="J332" s="6">
        <f>'Tela de entrada'!$G$15</f>
        <v>15</v>
      </c>
      <c r="K332" s="6">
        <f>'Tela de entrada'!H350+'Tela de entrada'!$K$15</f>
        <v>11.715358244461939</v>
      </c>
      <c r="L332" s="6">
        <f>'Tela de entrada'!H350+'Tela de entrada'!$K$16</f>
        <v>20.715358244461939</v>
      </c>
      <c r="M332" s="6">
        <f>'Tela de entrada'!$K$15</f>
        <v>1</v>
      </c>
      <c r="N332" s="6">
        <f>'Tela de entrada'!$K$16</f>
        <v>10</v>
      </c>
      <c r="O332" s="6">
        <f>MAX(0,'Tela de entrada'!C350-'Tela de entrada'!H350)</f>
        <v>17.284641755538061</v>
      </c>
      <c r="P332" s="6">
        <f>MAX(0,O332-'Tela de entrada'!K350)</f>
        <v>11.684641755538062</v>
      </c>
      <c r="Q332" s="6">
        <f>MAX(0,P332-'Tela de entrada'!O350)</f>
        <v>1.7763568394002505E-15</v>
      </c>
    </row>
    <row r="333" spans="4:17" x14ac:dyDescent="0.25">
      <c r="D333" s="71">
        <v>332</v>
      </c>
      <c r="E333" s="56">
        <f>'Tela de entrada'!C351</f>
        <v>10</v>
      </c>
      <c r="F333" s="6">
        <f>'Tela de entrada'!H351+'Tela de entrada'!K351</f>
        <v>6.4566407062675992</v>
      </c>
      <c r="G333" s="6">
        <f>F333+'Tela de entrada'!O351</f>
        <v>10</v>
      </c>
      <c r="H333" s="96">
        <f>G333+'Tela de entrada'!S351</f>
        <v>10</v>
      </c>
      <c r="I333" s="96">
        <f>'Tela de entrada'!$G$14</f>
        <v>3</v>
      </c>
      <c r="J333" s="6">
        <f>'Tela de entrada'!$G$15</f>
        <v>15</v>
      </c>
      <c r="K333" s="6">
        <f>'Tela de entrada'!H351+'Tela de entrada'!$K$15</f>
        <v>5.4566407062675992</v>
      </c>
      <c r="L333" s="6">
        <f>'Tela de entrada'!H351+'Tela de entrada'!$K$16</f>
        <v>14.456640706267599</v>
      </c>
      <c r="M333" s="6">
        <f>'Tela de entrada'!$K$15</f>
        <v>1</v>
      </c>
      <c r="N333" s="6">
        <f>'Tela de entrada'!$K$16</f>
        <v>10</v>
      </c>
      <c r="O333" s="6">
        <f>MAX(0,'Tela de entrada'!C351-'Tela de entrada'!H351)</f>
        <v>5.5433592937324008</v>
      </c>
      <c r="P333" s="6">
        <f>MAX(0,O333-'Tela de entrada'!K351)</f>
        <v>3.5433592937324008</v>
      </c>
      <c r="Q333" s="6">
        <f>MAX(0,P333-'Tela de entrada'!O351)</f>
        <v>0</v>
      </c>
    </row>
    <row r="334" spans="4:17" x14ac:dyDescent="0.25">
      <c r="D334" s="71">
        <v>333</v>
      </c>
      <c r="E334" s="56">
        <f>'Tela de entrada'!C352</f>
        <v>34</v>
      </c>
      <c r="F334" s="6">
        <f>'Tela de entrada'!H352+'Tela de entrada'!K352</f>
        <v>19.601597423860053</v>
      </c>
      <c r="G334" s="6">
        <f>F334+'Tela de entrada'!O352</f>
        <v>34</v>
      </c>
      <c r="H334" s="96">
        <f>G334+'Tela de entrada'!S352</f>
        <v>34</v>
      </c>
      <c r="I334" s="96">
        <f>'Tela de entrada'!$G$14</f>
        <v>3</v>
      </c>
      <c r="J334" s="6">
        <f>'Tela de entrada'!$G$15</f>
        <v>15</v>
      </c>
      <c r="K334" s="6">
        <f>'Tela de entrada'!H352+'Tela de entrada'!$K$15</f>
        <v>13.801597423860052</v>
      </c>
      <c r="L334" s="6">
        <f>'Tela de entrada'!H352+'Tela de entrada'!$K$16</f>
        <v>22.801597423860052</v>
      </c>
      <c r="M334" s="6">
        <f>'Tela de entrada'!$K$15</f>
        <v>1</v>
      </c>
      <c r="N334" s="6">
        <f>'Tela de entrada'!$K$16</f>
        <v>10</v>
      </c>
      <c r="O334" s="6">
        <f>MAX(0,'Tela de entrada'!C352-'Tela de entrada'!H352)</f>
        <v>21.198402576139948</v>
      </c>
      <c r="P334" s="6">
        <f>MAX(0,O334-'Tela de entrada'!K352)</f>
        <v>14.398402576139947</v>
      </c>
      <c r="Q334" s="6">
        <f>MAX(0,P334-'Tela de entrada'!O352)</f>
        <v>0</v>
      </c>
    </row>
    <row r="335" spans="4:17" x14ac:dyDescent="0.25">
      <c r="D335" s="71">
        <v>334</v>
      </c>
      <c r="E335" s="56">
        <f>'Tela de entrada'!C353</f>
        <v>36</v>
      </c>
      <c r="F335" s="6">
        <f>'Tela de entrada'!H353+'Tela de entrada'!K353</f>
        <v>20.697010483659422</v>
      </c>
      <c r="G335" s="6">
        <f>F335+'Tela de entrada'!O353</f>
        <v>35.697010483659426</v>
      </c>
      <c r="H335" s="96">
        <f>G335+'Tela de entrada'!S353</f>
        <v>36</v>
      </c>
      <c r="I335" s="96">
        <f>'Tela de entrada'!$G$14</f>
        <v>3</v>
      </c>
      <c r="J335" s="6">
        <f>'Tela de entrada'!$G$15</f>
        <v>15</v>
      </c>
      <c r="K335" s="6">
        <f>'Tela de entrada'!H353+'Tela de entrada'!$K$15</f>
        <v>14.497010483659423</v>
      </c>
      <c r="L335" s="6">
        <f>'Tela de entrada'!H353+'Tela de entrada'!$K$16</f>
        <v>23.497010483659423</v>
      </c>
      <c r="M335" s="6">
        <f>'Tela de entrada'!$K$15</f>
        <v>1</v>
      </c>
      <c r="N335" s="6">
        <f>'Tela de entrada'!$K$16</f>
        <v>10</v>
      </c>
      <c r="O335" s="6">
        <f>MAX(0,'Tela de entrada'!C353-'Tela de entrada'!H353)</f>
        <v>22.502989516340577</v>
      </c>
      <c r="P335" s="6">
        <f>MAX(0,O335-'Tela de entrada'!K353)</f>
        <v>15.302989516340578</v>
      </c>
      <c r="Q335" s="6">
        <f>MAX(0,P335-'Tela de entrada'!O353)</f>
        <v>0.30298951634057758</v>
      </c>
    </row>
    <row r="336" spans="4:17" x14ac:dyDescent="0.25">
      <c r="D336" s="71">
        <v>335</v>
      </c>
      <c r="E336" s="56">
        <f>'Tela de entrada'!C354</f>
        <v>21</v>
      </c>
      <c r="F336" s="6">
        <f>'Tela de entrada'!H354+'Tela de entrada'!K354</f>
        <v>12.481412535164139</v>
      </c>
      <c r="G336" s="6">
        <f>F336+'Tela de entrada'!O354</f>
        <v>21</v>
      </c>
      <c r="H336" s="96">
        <f>G336+'Tela de entrada'!S354</f>
        <v>21</v>
      </c>
      <c r="I336" s="96">
        <f>'Tela de entrada'!$G$14</f>
        <v>3</v>
      </c>
      <c r="J336" s="6">
        <f>'Tela de entrada'!$G$15</f>
        <v>15</v>
      </c>
      <c r="K336" s="6">
        <f>'Tela de entrada'!H354+'Tela de entrada'!$K$15</f>
        <v>9.2814125351641401</v>
      </c>
      <c r="L336" s="6">
        <f>'Tela de entrada'!H354+'Tela de entrada'!$K$16</f>
        <v>18.28141253516414</v>
      </c>
      <c r="M336" s="6">
        <f>'Tela de entrada'!$K$15</f>
        <v>1</v>
      </c>
      <c r="N336" s="6">
        <f>'Tela de entrada'!$K$16</f>
        <v>10</v>
      </c>
      <c r="O336" s="6">
        <f>MAX(0,'Tela de entrada'!C354-'Tela de entrada'!H354)</f>
        <v>12.71858746483586</v>
      </c>
      <c r="P336" s="6">
        <f>MAX(0,O336-'Tela de entrada'!K354)</f>
        <v>8.5185874648358606</v>
      </c>
      <c r="Q336" s="6">
        <f>MAX(0,P336-'Tela de entrada'!O354)</f>
        <v>0</v>
      </c>
    </row>
    <row r="337" spans="4:17" x14ac:dyDescent="0.25">
      <c r="D337" s="71">
        <v>336</v>
      </c>
      <c r="E337" s="56">
        <f>'Tela de entrada'!C355</f>
        <v>26</v>
      </c>
      <c r="F337" s="6">
        <f>'Tela de entrada'!H355+'Tela de entrada'!K355</f>
        <v>15.219945184662567</v>
      </c>
      <c r="G337" s="6">
        <f>F337+'Tela de entrada'!O355</f>
        <v>26</v>
      </c>
      <c r="H337" s="96">
        <f>G337+'Tela de entrada'!S355</f>
        <v>26</v>
      </c>
      <c r="I337" s="96">
        <f>'Tela de entrada'!$G$14</f>
        <v>3</v>
      </c>
      <c r="J337" s="6">
        <f>'Tela de entrada'!$G$15</f>
        <v>15</v>
      </c>
      <c r="K337" s="6">
        <f>'Tela de entrada'!H355+'Tela de entrada'!$K$15</f>
        <v>11.019945184662568</v>
      </c>
      <c r="L337" s="6">
        <f>'Tela de entrada'!H355+'Tela de entrada'!$K$16</f>
        <v>20.019945184662568</v>
      </c>
      <c r="M337" s="6">
        <f>'Tela de entrada'!$K$15</f>
        <v>1</v>
      </c>
      <c r="N337" s="6">
        <f>'Tela de entrada'!$K$16</f>
        <v>10</v>
      </c>
      <c r="O337" s="6">
        <f>MAX(0,'Tela de entrada'!C355-'Tela de entrada'!H355)</f>
        <v>15.980054815337432</v>
      </c>
      <c r="P337" s="6">
        <f>MAX(0,O337-'Tela de entrada'!K355)</f>
        <v>10.780054815337433</v>
      </c>
      <c r="Q337" s="6">
        <f>MAX(0,P337-'Tela de entrada'!O355)</f>
        <v>0</v>
      </c>
    </row>
    <row r="338" spans="4:17" x14ac:dyDescent="0.25">
      <c r="D338" s="71">
        <v>337</v>
      </c>
      <c r="E338" s="56">
        <f>'Tela de entrada'!C356</f>
        <v>19</v>
      </c>
      <c r="F338" s="6">
        <f>'Tela de entrada'!H356+'Tela de entrada'!K356</f>
        <v>11.38599947536477</v>
      </c>
      <c r="G338" s="6">
        <f>F338+'Tela de entrada'!O356</f>
        <v>19</v>
      </c>
      <c r="H338" s="96">
        <f>G338+'Tela de entrada'!S356</f>
        <v>19</v>
      </c>
      <c r="I338" s="96">
        <f>'Tela de entrada'!$G$14</f>
        <v>3</v>
      </c>
      <c r="J338" s="6">
        <f>'Tela de entrada'!$G$15</f>
        <v>15</v>
      </c>
      <c r="K338" s="6">
        <f>'Tela de entrada'!H356+'Tela de entrada'!$K$15</f>
        <v>8.585999475364769</v>
      </c>
      <c r="L338" s="6">
        <f>'Tela de entrada'!H356+'Tela de entrada'!$K$16</f>
        <v>17.585999475364769</v>
      </c>
      <c r="M338" s="6">
        <f>'Tela de entrada'!$K$15</f>
        <v>1</v>
      </c>
      <c r="N338" s="6">
        <f>'Tela de entrada'!$K$16</f>
        <v>10</v>
      </c>
      <c r="O338" s="6">
        <f>MAX(0,'Tela de entrada'!C356-'Tela de entrada'!H356)</f>
        <v>11.414000524635231</v>
      </c>
      <c r="P338" s="6">
        <f>MAX(0,O338-'Tela de entrada'!K356)</f>
        <v>7.6140005246352311</v>
      </c>
      <c r="Q338" s="6">
        <f>MAX(0,P338-'Tela de entrada'!O356)</f>
        <v>8.8817841970012523E-16</v>
      </c>
    </row>
    <row r="339" spans="4:17" x14ac:dyDescent="0.25">
      <c r="D339" s="71">
        <v>338</v>
      </c>
      <c r="E339" s="56">
        <f>'Tela de entrada'!C357</f>
        <v>45</v>
      </c>
      <c r="F339" s="6">
        <f>'Tela de entrada'!H357+'Tela de entrada'!K357</f>
        <v>24</v>
      </c>
      <c r="G339" s="6">
        <f>F339+'Tela de entrada'!O357</f>
        <v>39</v>
      </c>
      <c r="H339" s="96">
        <f>G339+'Tela de entrada'!S357</f>
        <v>45</v>
      </c>
      <c r="I339" s="96">
        <f>'Tela de entrada'!$G$14</f>
        <v>3</v>
      </c>
      <c r="J339" s="6">
        <f>'Tela de entrada'!$G$15</f>
        <v>15</v>
      </c>
      <c r="K339" s="6">
        <f>'Tela de entrada'!H357+'Tela de entrada'!$K$15</f>
        <v>16</v>
      </c>
      <c r="L339" s="6">
        <f>'Tela de entrada'!H357+'Tela de entrada'!$K$16</f>
        <v>25</v>
      </c>
      <c r="M339" s="6">
        <f>'Tela de entrada'!$K$15</f>
        <v>1</v>
      </c>
      <c r="N339" s="6">
        <f>'Tela de entrada'!$K$16</f>
        <v>10</v>
      </c>
      <c r="O339" s="6">
        <f>MAX(0,'Tela de entrada'!C357-'Tela de entrada'!H357)</f>
        <v>30</v>
      </c>
      <c r="P339" s="6">
        <f>MAX(0,O339-'Tela de entrada'!K357)</f>
        <v>21</v>
      </c>
      <c r="Q339" s="6">
        <f>MAX(0,P339-'Tela de entrada'!O357)</f>
        <v>6</v>
      </c>
    </row>
    <row r="340" spans="4:17" x14ac:dyDescent="0.25">
      <c r="D340" s="71">
        <v>339</v>
      </c>
      <c r="E340" s="56">
        <f>'Tela de entrada'!C358</f>
        <v>32</v>
      </c>
      <c r="F340" s="6">
        <f>'Tela de entrada'!H358+'Tela de entrada'!K358</f>
        <v>18.50618436406068</v>
      </c>
      <c r="G340" s="6">
        <f>F340+'Tela de entrada'!O358</f>
        <v>32</v>
      </c>
      <c r="H340" s="96">
        <f>G340+'Tela de entrada'!S358</f>
        <v>32</v>
      </c>
      <c r="I340" s="96">
        <f>'Tela de entrada'!$G$14</f>
        <v>3</v>
      </c>
      <c r="J340" s="6">
        <f>'Tela de entrada'!$G$15</f>
        <v>15</v>
      </c>
      <c r="K340" s="6">
        <f>'Tela de entrada'!H358+'Tela de entrada'!$K$15</f>
        <v>13.106184364060681</v>
      </c>
      <c r="L340" s="6">
        <f>'Tela de entrada'!H358+'Tela de entrada'!$K$16</f>
        <v>22.106184364060681</v>
      </c>
      <c r="M340" s="6">
        <f>'Tela de entrada'!$K$15</f>
        <v>1</v>
      </c>
      <c r="N340" s="6">
        <f>'Tela de entrada'!$K$16</f>
        <v>10</v>
      </c>
      <c r="O340" s="6">
        <f>MAX(0,'Tela de entrada'!C358-'Tela de entrada'!H358)</f>
        <v>19.893815635939319</v>
      </c>
      <c r="P340" s="6">
        <f>MAX(0,O340-'Tela de entrada'!K358)</f>
        <v>13.493815635939319</v>
      </c>
      <c r="Q340" s="6">
        <f>MAX(0,P340-'Tela de entrada'!O358)</f>
        <v>0</v>
      </c>
    </row>
    <row r="341" spans="4:17" x14ac:dyDescent="0.25">
      <c r="D341" s="71">
        <v>340</v>
      </c>
      <c r="E341" s="56">
        <f>'Tela de entrada'!C359</f>
        <v>27</v>
      </c>
      <c r="F341" s="6">
        <f>'Tela de entrada'!H359+'Tela de entrada'!K359</f>
        <v>15.767651714562254</v>
      </c>
      <c r="G341" s="6">
        <f>F341+'Tela de entrada'!O359</f>
        <v>27</v>
      </c>
      <c r="H341" s="96">
        <f>G341+'Tela de entrada'!S359</f>
        <v>27</v>
      </c>
      <c r="I341" s="96">
        <f>'Tela de entrada'!$G$14</f>
        <v>3</v>
      </c>
      <c r="J341" s="6">
        <f>'Tela de entrada'!$G$15</f>
        <v>15</v>
      </c>
      <c r="K341" s="6">
        <f>'Tela de entrada'!H359+'Tela de entrada'!$K$15</f>
        <v>11.367651714562253</v>
      </c>
      <c r="L341" s="6">
        <f>'Tela de entrada'!H359+'Tela de entrada'!$K$16</f>
        <v>20.367651714562253</v>
      </c>
      <c r="M341" s="6">
        <f>'Tela de entrada'!$K$15</f>
        <v>1</v>
      </c>
      <c r="N341" s="6">
        <f>'Tela de entrada'!$K$16</f>
        <v>10</v>
      </c>
      <c r="O341" s="6">
        <f>MAX(0,'Tela de entrada'!C359-'Tela de entrada'!H359)</f>
        <v>16.632348285437747</v>
      </c>
      <c r="P341" s="6">
        <f>MAX(0,O341-'Tela de entrada'!K359)</f>
        <v>11.232348285437746</v>
      </c>
      <c r="Q341" s="6">
        <f>MAX(0,P341-'Tela de entrada'!O359)</f>
        <v>0</v>
      </c>
    </row>
    <row r="342" spans="4:17" x14ac:dyDescent="0.25">
      <c r="D342" s="71">
        <v>341</v>
      </c>
      <c r="E342" s="56">
        <f>'Tela de entrada'!C360</f>
        <v>22</v>
      </c>
      <c r="F342" s="6">
        <f>'Tela de entrada'!H360+'Tela de entrada'!K360</f>
        <v>13.029119065063828</v>
      </c>
      <c r="G342" s="6">
        <f>F342+'Tela de entrada'!O360</f>
        <v>22</v>
      </c>
      <c r="H342" s="96">
        <f>G342+'Tela de entrada'!S360</f>
        <v>22</v>
      </c>
      <c r="I342" s="96">
        <f>'Tela de entrada'!$G$14</f>
        <v>3</v>
      </c>
      <c r="J342" s="6">
        <f>'Tela de entrada'!$G$15</f>
        <v>15</v>
      </c>
      <c r="K342" s="6">
        <f>'Tela de entrada'!H360+'Tela de entrada'!$K$15</f>
        <v>9.6291190650638274</v>
      </c>
      <c r="L342" s="6">
        <f>'Tela de entrada'!H360+'Tela de entrada'!$K$16</f>
        <v>18.629119065063826</v>
      </c>
      <c r="M342" s="6">
        <f>'Tela de entrada'!$K$15</f>
        <v>1</v>
      </c>
      <c r="N342" s="6">
        <f>'Tela de entrada'!$K$16</f>
        <v>10</v>
      </c>
      <c r="O342" s="6">
        <f>MAX(0,'Tela de entrada'!C360-'Tela de entrada'!H360)</f>
        <v>13.370880934936173</v>
      </c>
      <c r="P342" s="6">
        <f>MAX(0,O342-'Tela de entrada'!K360)</f>
        <v>8.9708809349361722</v>
      </c>
      <c r="Q342" s="6">
        <f>MAX(0,P342-'Tela de entrada'!O360)</f>
        <v>0</v>
      </c>
    </row>
    <row r="343" spans="4:17" x14ac:dyDescent="0.25">
      <c r="D343" s="71">
        <v>342</v>
      </c>
      <c r="E343" s="56">
        <f>'Tela de entrada'!C361</f>
        <v>38</v>
      </c>
      <c r="F343" s="6">
        <f>'Tela de entrada'!H361+'Tela de entrada'!K361</f>
        <v>21.792423543458796</v>
      </c>
      <c r="G343" s="6">
        <f>F343+'Tela de entrada'!O361</f>
        <v>36.792423543458796</v>
      </c>
      <c r="H343" s="96">
        <f>G343+'Tela de entrada'!S361</f>
        <v>38</v>
      </c>
      <c r="I343" s="96">
        <f>'Tela de entrada'!$G$14</f>
        <v>3</v>
      </c>
      <c r="J343" s="6">
        <f>'Tela de entrada'!$G$15</f>
        <v>15</v>
      </c>
      <c r="K343" s="6">
        <f>'Tela de entrada'!H361+'Tela de entrada'!$K$15</f>
        <v>15.192423543458794</v>
      </c>
      <c r="L343" s="6">
        <f>'Tela de entrada'!H361+'Tela de entrada'!$K$16</f>
        <v>24.192423543458794</v>
      </c>
      <c r="M343" s="6">
        <f>'Tela de entrada'!$K$15</f>
        <v>1</v>
      </c>
      <c r="N343" s="6">
        <f>'Tela de entrada'!$K$16</f>
        <v>10</v>
      </c>
      <c r="O343" s="6">
        <f>MAX(0,'Tela de entrada'!C361-'Tela de entrada'!H361)</f>
        <v>23.807576456541206</v>
      </c>
      <c r="P343" s="6">
        <f>MAX(0,O343-'Tela de entrada'!K361)</f>
        <v>16.207576456541204</v>
      </c>
      <c r="Q343" s="6">
        <f>MAX(0,P343-'Tela de entrada'!O361)</f>
        <v>1.2075764565412044</v>
      </c>
    </row>
    <row r="344" spans="4:17" x14ac:dyDescent="0.25">
      <c r="D344" s="71">
        <v>343</v>
      </c>
      <c r="E344" s="56">
        <f>'Tela de entrada'!C362</f>
        <v>32</v>
      </c>
      <c r="F344" s="6">
        <f>'Tela de entrada'!H362+'Tela de entrada'!K362</f>
        <v>18.50618436406068</v>
      </c>
      <c r="G344" s="6">
        <f>F344+'Tela de entrada'!O362</f>
        <v>32</v>
      </c>
      <c r="H344" s="96">
        <f>G344+'Tela de entrada'!S362</f>
        <v>32</v>
      </c>
      <c r="I344" s="96">
        <f>'Tela de entrada'!$G$14</f>
        <v>3</v>
      </c>
      <c r="J344" s="6">
        <f>'Tela de entrada'!$G$15</f>
        <v>15</v>
      </c>
      <c r="K344" s="6">
        <f>'Tela de entrada'!H362+'Tela de entrada'!$K$15</f>
        <v>13.106184364060681</v>
      </c>
      <c r="L344" s="6">
        <f>'Tela de entrada'!H362+'Tela de entrada'!$K$16</f>
        <v>22.106184364060681</v>
      </c>
      <c r="M344" s="6">
        <f>'Tela de entrada'!$K$15</f>
        <v>1</v>
      </c>
      <c r="N344" s="6">
        <f>'Tela de entrada'!$K$16</f>
        <v>10</v>
      </c>
      <c r="O344" s="6">
        <f>MAX(0,'Tela de entrada'!C362-'Tela de entrada'!H362)</f>
        <v>19.893815635939319</v>
      </c>
      <c r="P344" s="6">
        <f>MAX(0,O344-'Tela de entrada'!K362)</f>
        <v>13.493815635939319</v>
      </c>
      <c r="Q344" s="6">
        <f>MAX(0,P344-'Tela de entrada'!O362)</f>
        <v>0</v>
      </c>
    </row>
    <row r="345" spans="4:17" x14ac:dyDescent="0.25">
      <c r="D345" s="71">
        <v>344</v>
      </c>
      <c r="E345" s="56">
        <f>'Tela de entrada'!C363</f>
        <v>15</v>
      </c>
      <c r="F345" s="6">
        <f>'Tela de entrada'!H363+'Tela de entrada'!K363</f>
        <v>9.1951733557660269</v>
      </c>
      <c r="G345" s="6">
        <f>F345+'Tela de entrada'!O363</f>
        <v>15</v>
      </c>
      <c r="H345" s="96">
        <f>G345+'Tela de entrada'!S363</f>
        <v>15</v>
      </c>
      <c r="I345" s="96">
        <f>'Tela de entrada'!$G$14</f>
        <v>3</v>
      </c>
      <c r="J345" s="6">
        <f>'Tela de entrada'!$G$15</f>
        <v>15</v>
      </c>
      <c r="K345" s="6">
        <f>'Tela de entrada'!H363+'Tela de entrada'!$K$15</f>
        <v>7.1951733557660269</v>
      </c>
      <c r="L345" s="6">
        <f>'Tela de entrada'!H363+'Tela de entrada'!$K$16</f>
        <v>16.195173355766027</v>
      </c>
      <c r="M345" s="6">
        <f>'Tela de entrada'!$K$15</f>
        <v>1</v>
      </c>
      <c r="N345" s="6">
        <f>'Tela de entrada'!$K$16</f>
        <v>10</v>
      </c>
      <c r="O345" s="6">
        <f>MAX(0,'Tela de entrada'!C363-'Tela de entrada'!H363)</f>
        <v>8.8048266442339731</v>
      </c>
      <c r="P345" s="6">
        <f>MAX(0,O345-'Tela de entrada'!K363)</f>
        <v>5.8048266442339731</v>
      </c>
      <c r="Q345" s="6">
        <f>MAX(0,P345-'Tela de entrada'!O363)</f>
        <v>0</v>
      </c>
    </row>
    <row r="346" spans="4:17" x14ac:dyDescent="0.25">
      <c r="D346" s="71">
        <v>345</v>
      </c>
      <c r="E346" s="56">
        <f>'Tela de entrada'!C364</f>
        <v>18</v>
      </c>
      <c r="F346" s="6">
        <f>'Tela de entrada'!H364+'Tela de entrada'!K364</f>
        <v>10.838292945465083</v>
      </c>
      <c r="G346" s="6">
        <f>F346+'Tela de entrada'!O364</f>
        <v>18</v>
      </c>
      <c r="H346" s="96">
        <f>G346+'Tela de entrada'!S364</f>
        <v>18</v>
      </c>
      <c r="I346" s="96">
        <f>'Tela de entrada'!$G$14</f>
        <v>3</v>
      </c>
      <c r="J346" s="6">
        <f>'Tela de entrada'!$G$15</f>
        <v>15</v>
      </c>
      <c r="K346" s="6">
        <f>'Tela de entrada'!H364+'Tela de entrada'!$K$15</f>
        <v>8.2382929454650835</v>
      </c>
      <c r="L346" s="6">
        <f>'Tela de entrada'!H364+'Tela de entrada'!$K$16</f>
        <v>17.238292945465084</v>
      </c>
      <c r="M346" s="6">
        <f>'Tela de entrada'!$K$15</f>
        <v>1</v>
      </c>
      <c r="N346" s="6">
        <f>'Tela de entrada'!$K$16</f>
        <v>10</v>
      </c>
      <c r="O346" s="6">
        <f>MAX(0,'Tela de entrada'!C364-'Tela de entrada'!H364)</f>
        <v>10.761707054534916</v>
      </c>
      <c r="P346" s="6">
        <f>MAX(0,O346-'Tela de entrada'!K364)</f>
        <v>7.1617070545349168</v>
      </c>
      <c r="Q346" s="6">
        <f>MAX(0,P346-'Tela de entrada'!O364)</f>
        <v>0</v>
      </c>
    </row>
    <row r="347" spans="4:17" x14ac:dyDescent="0.25">
      <c r="D347" s="71">
        <v>346</v>
      </c>
      <c r="E347" s="56">
        <f>'Tela de entrada'!C365</f>
        <v>6</v>
      </c>
      <c r="F347" s="6">
        <f>'Tela de entrada'!H365+'Tela de entrada'!K365</f>
        <v>4.9836603258165946</v>
      </c>
      <c r="G347" s="6">
        <f>F347+'Tela de entrada'!O365</f>
        <v>6</v>
      </c>
      <c r="H347" s="96">
        <f>G347+'Tela de entrada'!S365</f>
        <v>6</v>
      </c>
      <c r="I347" s="96">
        <f>'Tela de entrada'!$G$14</f>
        <v>3</v>
      </c>
      <c r="J347" s="6">
        <f>'Tela de entrada'!$G$15</f>
        <v>15</v>
      </c>
      <c r="K347" s="6">
        <f>'Tela de entrada'!H365+'Tela de entrada'!$K$15</f>
        <v>4.7836603258165944</v>
      </c>
      <c r="L347" s="6">
        <f>'Tela de entrada'!H365+'Tela de entrada'!$K$16</f>
        <v>13.783660325816594</v>
      </c>
      <c r="M347" s="6">
        <f>'Tela de entrada'!$K$15</f>
        <v>1</v>
      </c>
      <c r="N347" s="6">
        <f>'Tela de entrada'!$K$16</f>
        <v>10</v>
      </c>
      <c r="O347" s="6">
        <f>MAX(0,'Tela de entrada'!C365-'Tela de entrada'!H365)</f>
        <v>2.2163396741834052</v>
      </c>
      <c r="P347" s="6">
        <f>MAX(0,O347-'Tela de entrada'!K365)</f>
        <v>1.0163396741834052</v>
      </c>
      <c r="Q347" s="6">
        <f>MAX(0,P347-'Tela de entrada'!O365)</f>
        <v>0</v>
      </c>
    </row>
    <row r="348" spans="4:17" x14ac:dyDescent="0.25">
      <c r="D348" s="71">
        <v>347</v>
      </c>
      <c r="E348" s="56">
        <f>'Tela de entrada'!C366</f>
        <v>41</v>
      </c>
      <c r="F348" s="6">
        <f>'Tela de entrada'!H366+'Tela de entrada'!K366</f>
        <v>23.200000000000003</v>
      </c>
      <c r="G348" s="6">
        <f>F348+'Tela de entrada'!O366</f>
        <v>38.200000000000003</v>
      </c>
      <c r="H348" s="96">
        <f>G348+'Tela de entrada'!S366</f>
        <v>41</v>
      </c>
      <c r="I348" s="96">
        <f>'Tela de entrada'!$G$14</f>
        <v>3</v>
      </c>
      <c r="J348" s="6">
        <f>'Tela de entrada'!$G$15</f>
        <v>15</v>
      </c>
      <c r="K348" s="6">
        <f>'Tela de entrada'!H366+'Tela de entrada'!$K$15</f>
        <v>16</v>
      </c>
      <c r="L348" s="6">
        <f>'Tela de entrada'!H366+'Tela de entrada'!$K$16</f>
        <v>25</v>
      </c>
      <c r="M348" s="6">
        <f>'Tela de entrada'!$K$15</f>
        <v>1</v>
      </c>
      <c r="N348" s="6">
        <f>'Tela de entrada'!$K$16</f>
        <v>10</v>
      </c>
      <c r="O348" s="6">
        <f>MAX(0,'Tela de entrada'!C366-'Tela de entrada'!H366)</f>
        <v>26</v>
      </c>
      <c r="P348" s="6">
        <f>MAX(0,O348-'Tela de entrada'!K366)</f>
        <v>17.799999999999997</v>
      </c>
      <c r="Q348" s="6">
        <f>MAX(0,P348-'Tela de entrada'!O366)</f>
        <v>2.7999999999999972</v>
      </c>
    </row>
    <row r="349" spans="4:17" x14ac:dyDescent="0.25">
      <c r="D349" s="71">
        <v>348</v>
      </c>
      <c r="E349" s="56">
        <f>'Tela de entrada'!C367</f>
        <v>38</v>
      </c>
      <c r="F349" s="6">
        <f>'Tela de entrada'!H367+'Tela de entrada'!K367</f>
        <v>21.792423543458796</v>
      </c>
      <c r="G349" s="6">
        <f>F349+'Tela de entrada'!O367</f>
        <v>36.792423543458796</v>
      </c>
      <c r="H349" s="96">
        <f>G349+'Tela de entrada'!S367</f>
        <v>38</v>
      </c>
      <c r="I349" s="96">
        <f>'Tela de entrada'!$G$14</f>
        <v>3</v>
      </c>
      <c r="J349" s="6">
        <f>'Tela de entrada'!$G$15</f>
        <v>15</v>
      </c>
      <c r="K349" s="6">
        <f>'Tela de entrada'!H367+'Tela de entrada'!$K$15</f>
        <v>15.192423543458794</v>
      </c>
      <c r="L349" s="6">
        <f>'Tela de entrada'!H367+'Tela de entrada'!$K$16</f>
        <v>24.192423543458794</v>
      </c>
      <c r="M349" s="6">
        <f>'Tela de entrada'!$K$15</f>
        <v>1</v>
      </c>
      <c r="N349" s="6">
        <f>'Tela de entrada'!$K$16</f>
        <v>10</v>
      </c>
      <c r="O349" s="6">
        <f>MAX(0,'Tela de entrada'!C367-'Tela de entrada'!H367)</f>
        <v>23.807576456541206</v>
      </c>
      <c r="P349" s="6">
        <f>MAX(0,O349-'Tela de entrada'!K367)</f>
        <v>16.207576456541204</v>
      </c>
      <c r="Q349" s="6">
        <f>MAX(0,P349-'Tela de entrada'!O367)</f>
        <v>1.2075764565412044</v>
      </c>
    </row>
    <row r="350" spans="4:17" x14ac:dyDescent="0.25">
      <c r="D350" s="71">
        <v>349</v>
      </c>
      <c r="E350" s="56">
        <f>'Tela de entrada'!C368</f>
        <v>44</v>
      </c>
      <c r="F350" s="6">
        <f>'Tela de entrada'!H368+'Tela de entrada'!K368</f>
        <v>23.8</v>
      </c>
      <c r="G350" s="6">
        <f>F350+'Tela de entrada'!O368</f>
        <v>38.799999999999997</v>
      </c>
      <c r="H350" s="96">
        <f>G350+'Tela de entrada'!S368</f>
        <v>44</v>
      </c>
      <c r="I350" s="96">
        <f>'Tela de entrada'!$G$14</f>
        <v>3</v>
      </c>
      <c r="J350" s="6">
        <f>'Tela de entrada'!$G$15</f>
        <v>15</v>
      </c>
      <c r="K350" s="6">
        <f>'Tela de entrada'!H368+'Tela de entrada'!$K$15</f>
        <v>16</v>
      </c>
      <c r="L350" s="6">
        <f>'Tela de entrada'!H368+'Tela de entrada'!$K$16</f>
        <v>25</v>
      </c>
      <c r="M350" s="6">
        <f>'Tela de entrada'!$K$15</f>
        <v>1</v>
      </c>
      <c r="N350" s="6">
        <f>'Tela de entrada'!$K$16</f>
        <v>10</v>
      </c>
      <c r="O350" s="6">
        <f>MAX(0,'Tela de entrada'!C368-'Tela de entrada'!H368)</f>
        <v>29</v>
      </c>
      <c r="P350" s="6">
        <f>MAX(0,O350-'Tela de entrada'!K368)</f>
        <v>20.2</v>
      </c>
      <c r="Q350" s="6">
        <f>MAX(0,P350-'Tela de entrada'!O368)</f>
        <v>5.1999999999999993</v>
      </c>
    </row>
    <row r="351" spans="4:17" x14ac:dyDescent="0.25">
      <c r="D351" s="71">
        <v>350</v>
      </c>
      <c r="E351" s="56">
        <f>'Tela de entrada'!C369</f>
        <v>12</v>
      </c>
      <c r="F351" s="6">
        <f>'Tela de entrada'!H369+'Tela de entrada'!K369</f>
        <v>7.5520537660669707</v>
      </c>
      <c r="G351" s="6">
        <f>F351+'Tela de entrada'!O369</f>
        <v>12</v>
      </c>
      <c r="H351" s="96">
        <f>G351+'Tela de entrada'!S369</f>
        <v>12</v>
      </c>
      <c r="I351" s="96">
        <f>'Tela de entrada'!$G$14</f>
        <v>3</v>
      </c>
      <c r="J351" s="6">
        <f>'Tela de entrada'!$G$15</f>
        <v>15</v>
      </c>
      <c r="K351" s="6">
        <f>'Tela de entrada'!H369+'Tela de entrada'!$K$15</f>
        <v>6.1520537660669703</v>
      </c>
      <c r="L351" s="6">
        <f>'Tela de entrada'!H369+'Tela de entrada'!$K$16</f>
        <v>15.15205376606697</v>
      </c>
      <c r="M351" s="6">
        <f>'Tela de entrada'!$K$15</f>
        <v>1</v>
      </c>
      <c r="N351" s="6">
        <f>'Tela de entrada'!$K$16</f>
        <v>10</v>
      </c>
      <c r="O351" s="6">
        <f>MAX(0,'Tela de entrada'!C369-'Tela de entrada'!H369)</f>
        <v>6.8479462339330297</v>
      </c>
      <c r="P351" s="6">
        <f>MAX(0,O351-'Tela de entrada'!K369)</f>
        <v>4.4479462339330293</v>
      </c>
      <c r="Q351" s="6">
        <f>MAX(0,P351-'Tela de entrada'!O369)</f>
        <v>0</v>
      </c>
    </row>
    <row r="352" spans="4:17" x14ac:dyDescent="0.25">
      <c r="D352" s="71">
        <v>351</v>
      </c>
      <c r="E352" s="56">
        <f>'Tela de entrada'!C370</f>
        <v>35</v>
      </c>
      <c r="F352" s="6">
        <f>'Tela de entrada'!H370+'Tela de entrada'!K370</f>
        <v>20.149303953759738</v>
      </c>
      <c r="G352" s="6">
        <f>F352+'Tela de entrada'!O370</f>
        <v>35</v>
      </c>
      <c r="H352" s="96">
        <f>G352+'Tela de entrada'!S370</f>
        <v>35</v>
      </c>
      <c r="I352" s="96">
        <f>'Tela de entrada'!$G$14</f>
        <v>3</v>
      </c>
      <c r="J352" s="6">
        <f>'Tela de entrada'!$G$15</f>
        <v>15</v>
      </c>
      <c r="K352" s="6">
        <f>'Tela de entrada'!H370+'Tela de entrada'!$K$15</f>
        <v>14.149303953759738</v>
      </c>
      <c r="L352" s="6">
        <f>'Tela de entrada'!H370+'Tela de entrada'!$K$16</f>
        <v>23.149303953759738</v>
      </c>
      <c r="M352" s="6">
        <f>'Tela de entrada'!$K$15</f>
        <v>1</v>
      </c>
      <c r="N352" s="6">
        <f>'Tela de entrada'!$K$16</f>
        <v>10</v>
      </c>
      <c r="O352" s="6">
        <f>MAX(0,'Tela de entrada'!C370-'Tela de entrada'!H370)</f>
        <v>21.850696046240262</v>
      </c>
      <c r="P352" s="6">
        <f>MAX(0,O352-'Tela de entrada'!K370)</f>
        <v>14.850696046240262</v>
      </c>
      <c r="Q352" s="6">
        <f>MAX(0,P352-'Tela de entrada'!O370)</f>
        <v>0</v>
      </c>
    </row>
    <row r="353" spans="4:17" x14ac:dyDescent="0.25">
      <c r="D353" s="71">
        <v>352</v>
      </c>
      <c r="E353" s="56">
        <f>'Tela de entrada'!C371</f>
        <v>6</v>
      </c>
      <c r="F353" s="6">
        <f>'Tela de entrada'!H371+'Tela de entrada'!K371</f>
        <v>4.9836603258165946</v>
      </c>
      <c r="G353" s="6">
        <f>F353+'Tela de entrada'!O371</f>
        <v>6</v>
      </c>
      <c r="H353" s="96">
        <f>G353+'Tela de entrada'!S371</f>
        <v>6</v>
      </c>
      <c r="I353" s="96">
        <f>'Tela de entrada'!$G$14</f>
        <v>3</v>
      </c>
      <c r="J353" s="6">
        <f>'Tela de entrada'!$G$15</f>
        <v>15</v>
      </c>
      <c r="K353" s="6">
        <f>'Tela de entrada'!H371+'Tela de entrada'!$K$15</f>
        <v>4.7836603258165944</v>
      </c>
      <c r="L353" s="6">
        <f>'Tela de entrada'!H371+'Tela de entrada'!$K$16</f>
        <v>13.783660325816594</v>
      </c>
      <c r="M353" s="6">
        <f>'Tela de entrada'!$K$15</f>
        <v>1</v>
      </c>
      <c r="N353" s="6">
        <f>'Tela de entrada'!$K$16</f>
        <v>10</v>
      </c>
      <c r="O353" s="6">
        <f>MAX(0,'Tela de entrada'!C371-'Tela de entrada'!H371)</f>
        <v>2.2163396741834052</v>
      </c>
      <c r="P353" s="6">
        <f>MAX(0,O353-'Tela de entrada'!K371)</f>
        <v>1.0163396741834052</v>
      </c>
      <c r="Q353" s="6">
        <f>MAX(0,P353-'Tela de entrada'!O371)</f>
        <v>0</v>
      </c>
    </row>
    <row r="354" spans="4:17" x14ac:dyDescent="0.25">
      <c r="D354" s="71">
        <v>353</v>
      </c>
      <c r="E354" s="56">
        <f>'Tela de entrada'!C372</f>
        <v>34</v>
      </c>
      <c r="F354" s="6">
        <f>'Tela de entrada'!H372+'Tela de entrada'!K372</f>
        <v>19.601597423860053</v>
      </c>
      <c r="G354" s="6">
        <f>F354+'Tela de entrada'!O372</f>
        <v>34</v>
      </c>
      <c r="H354" s="96">
        <f>G354+'Tela de entrada'!S372</f>
        <v>34</v>
      </c>
      <c r="I354" s="96">
        <f>'Tela de entrada'!$G$14</f>
        <v>3</v>
      </c>
      <c r="J354" s="6">
        <f>'Tela de entrada'!$G$15</f>
        <v>15</v>
      </c>
      <c r="K354" s="6">
        <f>'Tela de entrada'!H372+'Tela de entrada'!$K$15</f>
        <v>13.801597423860052</v>
      </c>
      <c r="L354" s="6">
        <f>'Tela de entrada'!H372+'Tela de entrada'!$K$16</f>
        <v>22.801597423860052</v>
      </c>
      <c r="M354" s="6">
        <f>'Tela de entrada'!$K$15</f>
        <v>1</v>
      </c>
      <c r="N354" s="6">
        <f>'Tela de entrada'!$K$16</f>
        <v>10</v>
      </c>
      <c r="O354" s="6">
        <f>MAX(0,'Tela de entrada'!C372-'Tela de entrada'!H372)</f>
        <v>21.198402576139948</v>
      </c>
      <c r="P354" s="6">
        <f>MAX(0,O354-'Tela de entrada'!K372)</f>
        <v>14.398402576139947</v>
      </c>
      <c r="Q354" s="6">
        <f>MAX(0,P354-'Tela de entrada'!O372)</f>
        <v>0</v>
      </c>
    </row>
    <row r="355" spans="4:17" x14ac:dyDescent="0.25">
      <c r="D355" s="71">
        <v>354</v>
      </c>
      <c r="E355" s="56">
        <f>'Tela de entrada'!C373</f>
        <v>30</v>
      </c>
      <c r="F355" s="6">
        <f>'Tela de entrada'!H373+'Tela de entrada'!K373</f>
        <v>17.41077130426131</v>
      </c>
      <c r="G355" s="6">
        <f>F355+'Tela de entrada'!O373</f>
        <v>30</v>
      </c>
      <c r="H355" s="96">
        <f>G355+'Tela de entrada'!S373</f>
        <v>30</v>
      </c>
      <c r="I355" s="96">
        <f>'Tela de entrada'!$G$14</f>
        <v>3</v>
      </c>
      <c r="J355" s="6">
        <f>'Tela de entrada'!$G$15</f>
        <v>15</v>
      </c>
      <c r="K355" s="6">
        <f>'Tela de entrada'!H373+'Tela de entrada'!$K$15</f>
        <v>12.41077130426131</v>
      </c>
      <c r="L355" s="6">
        <f>'Tela de entrada'!H373+'Tela de entrada'!$K$16</f>
        <v>21.41077130426131</v>
      </c>
      <c r="M355" s="6">
        <f>'Tela de entrada'!$K$15</f>
        <v>1</v>
      </c>
      <c r="N355" s="6">
        <f>'Tela de entrada'!$K$16</f>
        <v>10</v>
      </c>
      <c r="O355" s="6">
        <f>MAX(0,'Tela de entrada'!C373-'Tela de entrada'!H373)</f>
        <v>18.58922869573869</v>
      </c>
      <c r="P355" s="6">
        <f>MAX(0,O355-'Tela de entrada'!K373)</f>
        <v>12.58922869573869</v>
      </c>
      <c r="Q355" s="6">
        <f>MAX(0,P355-'Tela de entrada'!O373)</f>
        <v>0</v>
      </c>
    </row>
    <row r="356" spans="4:17" x14ac:dyDescent="0.25">
      <c r="D356" s="71">
        <v>355</v>
      </c>
      <c r="E356" s="56">
        <f>'Tela de entrada'!C374</f>
        <v>24</v>
      </c>
      <c r="F356" s="6">
        <f>'Tela de entrada'!H374+'Tela de entrada'!K374</f>
        <v>14.124532124863197</v>
      </c>
      <c r="G356" s="6">
        <f>F356+'Tela de entrada'!O374</f>
        <v>24</v>
      </c>
      <c r="H356" s="96">
        <f>G356+'Tela de entrada'!S374</f>
        <v>24</v>
      </c>
      <c r="I356" s="96">
        <f>'Tela de entrada'!$G$14</f>
        <v>3</v>
      </c>
      <c r="J356" s="6">
        <f>'Tela de entrada'!$G$15</f>
        <v>15</v>
      </c>
      <c r="K356" s="6">
        <f>'Tela de entrada'!H374+'Tela de entrada'!$K$15</f>
        <v>10.324532124863197</v>
      </c>
      <c r="L356" s="6">
        <f>'Tela de entrada'!H374+'Tela de entrada'!$K$16</f>
        <v>19.324532124863197</v>
      </c>
      <c r="M356" s="6">
        <f>'Tela de entrada'!$K$15</f>
        <v>1</v>
      </c>
      <c r="N356" s="6">
        <f>'Tela de entrada'!$K$16</f>
        <v>10</v>
      </c>
      <c r="O356" s="6">
        <f>MAX(0,'Tela de entrada'!C374-'Tela de entrada'!H374)</f>
        <v>14.675467875136803</v>
      </c>
      <c r="P356" s="6">
        <f>MAX(0,O356-'Tela de entrada'!K374)</f>
        <v>9.8754678751368026</v>
      </c>
      <c r="Q356" s="6">
        <f>MAX(0,P356-'Tela de entrada'!O374)</f>
        <v>0</v>
      </c>
    </row>
    <row r="357" spans="4:17" x14ac:dyDescent="0.25">
      <c r="D357" s="71">
        <v>356</v>
      </c>
      <c r="E357" s="56">
        <f>'Tela de entrada'!C375</f>
        <v>46</v>
      </c>
      <c r="F357" s="6">
        <f>'Tela de entrada'!H375+'Tela de entrada'!K375</f>
        <v>24.2</v>
      </c>
      <c r="G357" s="6">
        <f>F357+'Tela de entrada'!O375</f>
        <v>39.200000000000003</v>
      </c>
      <c r="H357" s="96">
        <f>G357+'Tela de entrada'!S375</f>
        <v>46</v>
      </c>
      <c r="I357" s="96">
        <f>'Tela de entrada'!$G$14</f>
        <v>3</v>
      </c>
      <c r="J357" s="6">
        <f>'Tela de entrada'!$G$15</f>
        <v>15</v>
      </c>
      <c r="K357" s="6">
        <f>'Tela de entrada'!H375+'Tela de entrada'!$K$15</f>
        <v>16</v>
      </c>
      <c r="L357" s="6">
        <f>'Tela de entrada'!H375+'Tela de entrada'!$K$16</f>
        <v>25</v>
      </c>
      <c r="M357" s="6">
        <f>'Tela de entrada'!$K$15</f>
        <v>1</v>
      </c>
      <c r="N357" s="6">
        <f>'Tela de entrada'!$K$16</f>
        <v>10</v>
      </c>
      <c r="O357" s="6">
        <f>MAX(0,'Tela de entrada'!C375-'Tela de entrada'!H375)</f>
        <v>31</v>
      </c>
      <c r="P357" s="6">
        <f>MAX(0,O357-'Tela de entrada'!K375)</f>
        <v>21.8</v>
      </c>
      <c r="Q357" s="6">
        <f>MAX(0,P357-'Tela de entrada'!O375)</f>
        <v>6.8000000000000007</v>
      </c>
    </row>
    <row r="358" spans="4:17" x14ac:dyDescent="0.25">
      <c r="D358" s="71">
        <v>357</v>
      </c>
      <c r="E358" s="56">
        <f>'Tela de entrada'!C376</f>
        <v>44</v>
      </c>
      <c r="F358" s="6">
        <f>'Tela de entrada'!H376+'Tela de entrada'!K376</f>
        <v>23.8</v>
      </c>
      <c r="G358" s="6">
        <f>F358+'Tela de entrada'!O376</f>
        <v>38.799999999999997</v>
      </c>
      <c r="H358" s="96">
        <f>G358+'Tela de entrada'!S376</f>
        <v>44</v>
      </c>
      <c r="I358" s="96">
        <f>'Tela de entrada'!$G$14</f>
        <v>3</v>
      </c>
      <c r="J358" s="6">
        <f>'Tela de entrada'!$G$15</f>
        <v>15</v>
      </c>
      <c r="K358" s="6">
        <f>'Tela de entrada'!H376+'Tela de entrada'!$K$15</f>
        <v>16</v>
      </c>
      <c r="L358" s="6">
        <f>'Tela de entrada'!H376+'Tela de entrada'!$K$16</f>
        <v>25</v>
      </c>
      <c r="M358" s="6">
        <f>'Tela de entrada'!$K$15</f>
        <v>1</v>
      </c>
      <c r="N358" s="6">
        <f>'Tela de entrada'!$K$16</f>
        <v>10</v>
      </c>
      <c r="O358" s="6">
        <f>MAX(0,'Tela de entrada'!C376-'Tela de entrada'!H376)</f>
        <v>29</v>
      </c>
      <c r="P358" s="6">
        <f>MAX(0,O358-'Tela de entrada'!K376)</f>
        <v>20.2</v>
      </c>
      <c r="Q358" s="6">
        <f>MAX(0,P358-'Tela de entrada'!O376)</f>
        <v>5.1999999999999993</v>
      </c>
    </row>
    <row r="359" spans="4:17" x14ac:dyDescent="0.25">
      <c r="D359" s="71">
        <v>358</v>
      </c>
      <c r="E359" s="56">
        <f>'Tela de entrada'!C377</f>
        <v>8</v>
      </c>
      <c r="F359" s="6">
        <f>'Tela de entrada'!H377+'Tela de entrada'!K377</f>
        <v>5.3836603258165949</v>
      </c>
      <c r="G359" s="6">
        <f>F359+'Tela de entrada'!O377</f>
        <v>8</v>
      </c>
      <c r="H359" s="96">
        <f>G359+'Tela de entrada'!S377</f>
        <v>8</v>
      </c>
      <c r="I359" s="96">
        <f>'Tela de entrada'!$G$14</f>
        <v>3</v>
      </c>
      <c r="J359" s="6">
        <f>'Tela de entrada'!$G$15</f>
        <v>15</v>
      </c>
      <c r="K359" s="6">
        <f>'Tela de entrada'!H377+'Tela de entrada'!$K$15</f>
        <v>4.7836603258165944</v>
      </c>
      <c r="L359" s="6">
        <f>'Tela de entrada'!H377+'Tela de entrada'!$K$16</f>
        <v>13.783660325816594</v>
      </c>
      <c r="M359" s="6">
        <f>'Tela de entrada'!$K$15</f>
        <v>1</v>
      </c>
      <c r="N359" s="6">
        <f>'Tela de entrada'!$K$16</f>
        <v>10</v>
      </c>
      <c r="O359" s="6">
        <f>MAX(0,'Tela de entrada'!C377-'Tela de entrada'!H377)</f>
        <v>4.2163396741834056</v>
      </c>
      <c r="P359" s="6">
        <f>MAX(0,O359-'Tela de entrada'!K377)</f>
        <v>2.6163396741834055</v>
      </c>
      <c r="Q359" s="6">
        <f>MAX(0,P359-'Tela de entrada'!O377)</f>
        <v>4.4408920985006262E-16</v>
      </c>
    </row>
    <row r="360" spans="4:17" x14ac:dyDescent="0.25">
      <c r="D360" s="71">
        <v>359</v>
      </c>
      <c r="E360" s="56">
        <f>'Tela de entrada'!C378</f>
        <v>34</v>
      </c>
      <c r="F360" s="6">
        <f>'Tela de entrada'!H378+'Tela de entrada'!K378</f>
        <v>19.601597423860053</v>
      </c>
      <c r="G360" s="6">
        <f>F360+'Tela de entrada'!O378</f>
        <v>34</v>
      </c>
      <c r="H360" s="96">
        <f>G360+'Tela de entrada'!S378</f>
        <v>34</v>
      </c>
      <c r="I360" s="96">
        <f>'Tela de entrada'!$G$14</f>
        <v>3</v>
      </c>
      <c r="J360" s="6">
        <f>'Tela de entrada'!$G$15</f>
        <v>15</v>
      </c>
      <c r="K360" s="6">
        <f>'Tela de entrada'!H378+'Tela de entrada'!$K$15</f>
        <v>13.801597423860052</v>
      </c>
      <c r="L360" s="6">
        <f>'Tela de entrada'!H378+'Tela de entrada'!$K$16</f>
        <v>22.801597423860052</v>
      </c>
      <c r="M360" s="6">
        <f>'Tela de entrada'!$K$15</f>
        <v>1</v>
      </c>
      <c r="N360" s="6">
        <f>'Tela de entrada'!$K$16</f>
        <v>10</v>
      </c>
      <c r="O360" s="6">
        <f>MAX(0,'Tela de entrada'!C378-'Tela de entrada'!H378)</f>
        <v>21.198402576139948</v>
      </c>
      <c r="P360" s="6">
        <f>MAX(0,O360-'Tela de entrada'!K378)</f>
        <v>14.398402576139947</v>
      </c>
      <c r="Q360" s="6">
        <f>MAX(0,P360-'Tela de entrada'!O378)</f>
        <v>0</v>
      </c>
    </row>
    <row r="361" spans="4:17" x14ac:dyDescent="0.25">
      <c r="D361" s="71">
        <v>360</v>
      </c>
      <c r="E361" s="56">
        <f>'Tela de entrada'!C379</f>
        <v>40</v>
      </c>
      <c r="F361" s="6">
        <f>'Tela de entrada'!H379+'Tela de entrada'!K379</f>
        <v>22.887836603258165</v>
      </c>
      <c r="G361" s="6">
        <f>F361+'Tela de entrada'!O379</f>
        <v>37.887836603258165</v>
      </c>
      <c r="H361" s="96">
        <f>G361+'Tela de entrada'!S379</f>
        <v>40</v>
      </c>
      <c r="I361" s="96">
        <f>'Tela de entrada'!$G$14</f>
        <v>3</v>
      </c>
      <c r="J361" s="6">
        <f>'Tela de entrada'!$G$15</f>
        <v>15</v>
      </c>
      <c r="K361" s="6">
        <f>'Tela de entrada'!H379+'Tela de entrada'!$K$15</f>
        <v>15.887836603258167</v>
      </c>
      <c r="L361" s="6">
        <f>'Tela de entrada'!H379+'Tela de entrada'!$K$16</f>
        <v>24.887836603258165</v>
      </c>
      <c r="M361" s="6">
        <f>'Tela de entrada'!$K$15</f>
        <v>1</v>
      </c>
      <c r="N361" s="6">
        <f>'Tela de entrada'!$K$16</f>
        <v>10</v>
      </c>
      <c r="O361" s="6">
        <f>MAX(0,'Tela de entrada'!C379-'Tela de entrada'!H379)</f>
        <v>25.112163396741835</v>
      </c>
      <c r="P361" s="6">
        <f>MAX(0,O361-'Tela de entrada'!K379)</f>
        <v>17.112163396741835</v>
      </c>
      <c r="Q361" s="6">
        <f>MAX(0,P361-'Tela de entrada'!O379)</f>
        <v>2.1121633967418347</v>
      </c>
    </row>
    <row r="362" spans="4:17" x14ac:dyDescent="0.25">
      <c r="D362" s="71">
        <v>361</v>
      </c>
      <c r="E362" s="56">
        <f>'Tela de entrada'!C380</f>
        <v>23</v>
      </c>
      <c r="F362" s="6">
        <f>'Tela de entrada'!H380+'Tela de entrada'!K380</f>
        <v>13.576825594963511</v>
      </c>
      <c r="G362" s="6">
        <f>F362+'Tela de entrada'!O380</f>
        <v>23</v>
      </c>
      <c r="H362" s="96">
        <f>G362+'Tela de entrada'!S380</f>
        <v>23</v>
      </c>
      <c r="I362" s="96">
        <f>'Tela de entrada'!$G$14</f>
        <v>3</v>
      </c>
      <c r="J362" s="6">
        <f>'Tela de entrada'!$G$15</f>
        <v>15</v>
      </c>
      <c r="K362" s="6">
        <f>'Tela de entrada'!H380+'Tela de entrada'!$K$15</f>
        <v>9.9768255949635112</v>
      </c>
      <c r="L362" s="6">
        <f>'Tela de entrada'!H380+'Tela de entrada'!$K$16</f>
        <v>18.976825594963511</v>
      </c>
      <c r="M362" s="6">
        <f>'Tela de entrada'!$K$15</f>
        <v>1</v>
      </c>
      <c r="N362" s="6">
        <f>'Tela de entrada'!$K$16</f>
        <v>10</v>
      </c>
      <c r="O362" s="6">
        <f>MAX(0,'Tela de entrada'!C380-'Tela de entrada'!H380)</f>
        <v>14.023174405036489</v>
      </c>
      <c r="P362" s="6">
        <f>MAX(0,O362-'Tela de entrada'!K380)</f>
        <v>9.4231744050364892</v>
      </c>
      <c r="Q362" s="6">
        <f>MAX(0,P362-'Tela de entrada'!O380)</f>
        <v>0</v>
      </c>
    </row>
    <row r="363" spans="4:17" x14ac:dyDescent="0.25">
      <c r="D363" s="71">
        <v>362</v>
      </c>
      <c r="E363" s="56">
        <f>'Tela de entrada'!C381</f>
        <v>30</v>
      </c>
      <c r="F363" s="6">
        <f>'Tela de entrada'!H381+'Tela de entrada'!K381</f>
        <v>17.41077130426131</v>
      </c>
      <c r="G363" s="6">
        <f>F363+'Tela de entrada'!O381</f>
        <v>30</v>
      </c>
      <c r="H363" s="96">
        <f>G363+'Tela de entrada'!S381</f>
        <v>30</v>
      </c>
      <c r="I363" s="96">
        <f>'Tela de entrada'!$G$14</f>
        <v>3</v>
      </c>
      <c r="J363" s="6">
        <f>'Tela de entrada'!$G$15</f>
        <v>15</v>
      </c>
      <c r="K363" s="6">
        <f>'Tela de entrada'!H381+'Tela de entrada'!$K$15</f>
        <v>12.41077130426131</v>
      </c>
      <c r="L363" s="6">
        <f>'Tela de entrada'!H381+'Tela de entrada'!$K$16</f>
        <v>21.41077130426131</v>
      </c>
      <c r="M363" s="6">
        <f>'Tela de entrada'!$K$15</f>
        <v>1</v>
      </c>
      <c r="N363" s="6">
        <f>'Tela de entrada'!$K$16</f>
        <v>10</v>
      </c>
      <c r="O363" s="6">
        <f>MAX(0,'Tela de entrada'!C381-'Tela de entrada'!H381)</f>
        <v>18.58922869573869</v>
      </c>
      <c r="P363" s="6">
        <f>MAX(0,O363-'Tela de entrada'!K381)</f>
        <v>12.58922869573869</v>
      </c>
      <c r="Q363" s="6">
        <f>MAX(0,P363-'Tela de entrada'!O381)</f>
        <v>0</v>
      </c>
    </row>
    <row r="364" spans="4:17" x14ac:dyDescent="0.25">
      <c r="D364" s="71">
        <v>363</v>
      </c>
      <c r="E364" s="56">
        <f>'Tela de entrada'!C382</f>
        <v>22</v>
      </c>
      <c r="F364" s="6">
        <f>'Tela de entrada'!H382+'Tela de entrada'!K382</f>
        <v>13.029119065063828</v>
      </c>
      <c r="G364" s="6">
        <f>F364+'Tela de entrada'!O382</f>
        <v>22</v>
      </c>
      <c r="H364" s="96">
        <f>G364+'Tela de entrada'!S382</f>
        <v>22</v>
      </c>
      <c r="I364" s="96">
        <f>'Tela de entrada'!$G$14</f>
        <v>3</v>
      </c>
      <c r="J364" s="6">
        <f>'Tela de entrada'!$G$15</f>
        <v>15</v>
      </c>
      <c r="K364" s="6">
        <f>'Tela de entrada'!H382+'Tela de entrada'!$K$15</f>
        <v>9.6291190650638274</v>
      </c>
      <c r="L364" s="6">
        <f>'Tela de entrada'!H382+'Tela de entrada'!$K$16</f>
        <v>18.629119065063826</v>
      </c>
      <c r="M364" s="6">
        <f>'Tela de entrada'!$K$15</f>
        <v>1</v>
      </c>
      <c r="N364" s="6">
        <f>'Tela de entrada'!$K$16</f>
        <v>10</v>
      </c>
      <c r="O364" s="6">
        <f>MAX(0,'Tela de entrada'!C382-'Tela de entrada'!H382)</f>
        <v>13.370880934936173</v>
      </c>
      <c r="P364" s="6">
        <f>MAX(0,O364-'Tela de entrada'!K382)</f>
        <v>8.9708809349361722</v>
      </c>
      <c r="Q364" s="6">
        <f>MAX(0,P364-'Tela de entrada'!O382)</f>
        <v>0</v>
      </c>
    </row>
    <row r="365" spans="4:17" x14ac:dyDescent="0.25">
      <c r="D365" s="71">
        <v>364</v>
      </c>
      <c r="E365" s="56">
        <f>'Tela de entrada'!C383</f>
        <v>19</v>
      </c>
      <c r="F365" s="6">
        <f>'Tela de entrada'!H383+'Tela de entrada'!K383</f>
        <v>11.38599947536477</v>
      </c>
      <c r="G365" s="6">
        <f>F365+'Tela de entrada'!O383</f>
        <v>19</v>
      </c>
      <c r="H365" s="96">
        <f>G365+'Tela de entrada'!S383</f>
        <v>19</v>
      </c>
      <c r="I365" s="96">
        <f>'Tela de entrada'!$G$14</f>
        <v>3</v>
      </c>
      <c r="J365" s="6">
        <f>'Tela de entrada'!$G$15</f>
        <v>15</v>
      </c>
      <c r="K365" s="6">
        <f>'Tela de entrada'!H383+'Tela de entrada'!$K$15</f>
        <v>8.585999475364769</v>
      </c>
      <c r="L365" s="6">
        <f>'Tela de entrada'!H383+'Tela de entrada'!$K$16</f>
        <v>17.585999475364769</v>
      </c>
      <c r="M365" s="6">
        <f>'Tela de entrada'!$K$15</f>
        <v>1</v>
      </c>
      <c r="N365" s="6">
        <f>'Tela de entrada'!$K$16</f>
        <v>10</v>
      </c>
      <c r="O365" s="6">
        <f>MAX(0,'Tela de entrada'!C383-'Tela de entrada'!H383)</f>
        <v>11.414000524635231</v>
      </c>
      <c r="P365" s="6">
        <f>MAX(0,O365-'Tela de entrada'!K383)</f>
        <v>7.6140005246352311</v>
      </c>
      <c r="Q365" s="6">
        <f>MAX(0,P365-'Tela de entrada'!O383)</f>
        <v>8.8817841970012523E-16</v>
      </c>
    </row>
    <row r="366" spans="4:17" x14ac:dyDescent="0.25">
      <c r="D366" s="71">
        <v>365</v>
      </c>
      <c r="E366" s="56">
        <f>'Tela de entrada'!C384</f>
        <v>26</v>
      </c>
      <c r="F366" s="6">
        <f>'Tela de entrada'!H384+'Tela de entrada'!K384</f>
        <v>15.219945184662567</v>
      </c>
      <c r="G366" s="6">
        <f>F366+'Tela de entrada'!O384</f>
        <v>26</v>
      </c>
      <c r="H366" s="96">
        <f>G366+'Tela de entrada'!S384</f>
        <v>26</v>
      </c>
      <c r="I366" s="96">
        <f>'Tela de entrada'!$G$14</f>
        <v>3</v>
      </c>
      <c r="J366" s="6">
        <f>'Tela de entrada'!$G$15</f>
        <v>15</v>
      </c>
      <c r="K366" s="6">
        <f>'Tela de entrada'!H384+'Tela de entrada'!$K$15</f>
        <v>11.019945184662568</v>
      </c>
      <c r="L366" s="6">
        <f>'Tela de entrada'!H384+'Tela de entrada'!$K$16</f>
        <v>20.019945184662568</v>
      </c>
      <c r="M366" s="6">
        <f>'Tela de entrada'!$K$15</f>
        <v>1</v>
      </c>
      <c r="N366" s="6">
        <f>'Tela de entrada'!$K$16</f>
        <v>10</v>
      </c>
      <c r="O366" s="6">
        <f>MAX(0,'Tela de entrada'!C384-'Tela de entrada'!H384)</f>
        <v>15.980054815337432</v>
      </c>
      <c r="P366" s="6">
        <f>MAX(0,O366-'Tela de entrada'!K384)</f>
        <v>10.780054815337433</v>
      </c>
      <c r="Q366" s="6">
        <f>MAX(0,P366-'Tela de entrada'!O384)</f>
        <v>0</v>
      </c>
    </row>
    <row r="367" spans="4:17" x14ac:dyDescent="0.25">
      <c r="D367" s="71">
        <v>366</v>
      </c>
      <c r="E367" s="56">
        <f>'Tela de entrada'!C385</f>
        <v>10</v>
      </c>
      <c r="F367" s="6">
        <f>'Tela de entrada'!H385+'Tela de entrada'!K385</f>
        <v>6.4566407062675992</v>
      </c>
      <c r="G367" s="6">
        <f>F367+'Tela de entrada'!O385</f>
        <v>10</v>
      </c>
      <c r="H367" s="96">
        <f>G367+'Tela de entrada'!S385</f>
        <v>10</v>
      </c>
      <c r="I367" s="96">
        <f>'Tela de entrada'!$G$14</f>
        <v>3</v>
      </c>
      <c r="J367" s="6">
        <f>'Tela de entrada'!$G$15</f>
        <v>15</v>
      </c>
      <c r="K367" s="6">
        <f>'Tela de entrada'!H385+'Tela de entrada'!$K$15</f>
        <v>5.4566407062675992</v>
      </c>
      <c r="L367" s="6">
        <f>'Tela de entrada'!H385+'Tela de entrada'!$K$16</f>
        <v>14.456640706267599</v>
      </c>
      <c r="M367" s="6">
        <f>'Tela de entrada'!$K$15</f>
        <v>1</v>
      </c>
      <c r="N367" s="6">
        <f>'Tela de entrada'!$K$16</f>
        <v>10</v>
      </c>
      <c r="O367" s="6">
        <f>MAX(0,'Tela de entrada'!C385-'Tela de entrada'!H385)</f>
        <v>5.5433592937324008</v>
      </c>
      <c r="P367" s="6">
        <f>MAX(0,O367-'Tela de entrada'!K385)</f>
        <v>3.5433592937324008</v>
      </c>
      <c r="Q367" s="6">
        <f>MAX(0,P367-'Tela de entrada'!O385)</f>
        <v>0</v>
      </c>
    </row>
    <row r="368" spans="4:17" x14ac:dyDescent="0.25">
      <c r="D368" s="71">
        <v>367</v>
      </c>
      <c r="E368" s="56">
        <f>'Tela de entrada'!C386</f>
        <v>26</v>
      </c>
      <c r="F368" s="6">
        <f>'Tela de entrada'!H386+'Tela de entrada'!K386</f>
        <v>15.219945184662567</v>
      </c>
      <c r="G368" s="6">
        <f>F368+'Tela de entrada'!O386</f>
        <v>26</v>
      </c>
      <c r="H368" s="96">
        <f>G368+'Tela de entrada'!S386</f>
        <v>26</v>
      </c>
      <c r="I368" s="96">
        <f>'Tela de entrada'!$G$14</f>
        <v>3</v>
      </c>
      <c r="J368" s="6">
        <f>'Tela de entrada'!$G$15</f>
        <v>15</v>
      </c>
      <c r="K368" s="6">
        <f>'Tela de entrada'!H386+'Tela de entrada'!$K$15</f>
        <v>11.019945184662568</v>
      </c>
      <c r="L368" s="6">
        <f>'Tela de entrada'!H386+'Tela de entrada'!$K$16</f>
        <v>20.019945184662568</v>
      </c>
      <c r="M368" s="6">
        <f>'Tela de entrada'!$K$15</f>
        <v>1</v>
      </c>
      <c r="N368" s="6">
        <f>'Tela de entrada'!$K$16</f>
        <v>10</v>
      </c>
      <c r="O368" s="6">
        <f>MAX(0,'Tela de entrada'!C386-'Tela de entrada'!H386)</f>
        <v>15.980054815337432</v>
      </c>
      <c r="P368" s="6">
        <f>MAX(0,O368-'Tela de entrada'!K386)</f>
        <v>10.780054815337433</v>
      </c>
      <c r="Q368" s="6">
        <f>MAX(0,P368-'Tela de entrada'!O386)</f>
        <v>0</v>
      </c>
    </row>
    <row r="369" spans="4:17" x14ac:dyDescent="0.25">
      <c r="D369" s="71">
        <v>368</v>
      </c>
      <c r="E369" s="56">
        <f>'Tela de entrada'!C387</f>
        <v>50</v>
      </c>
      <c r="F369" s="6">
        <f>'Tela de entrada'!H387+'Tela de entrada'!K387</f>
        <v>25</v>
      </c>
      <c r="G369" s="6">
        <f>F369+'Tela de entrada'!O387</f>
        <v>40</v>
      </c>
      <c r="H369" s="96">
        <f>G369+'Tela de entrada'!S387</f>
        <v>50</v>
      </c>
      <c r="I369" s="96">
        <f>'Tela de entrada'!$G$14</f>
        <v>3</v>
      </c>
      <c r="J369" s="6">
        <f>'Tela de entrada'!$G$15</f>
        <v>15</v>
      </c>
      <c r="K369" s="6">
        <f>'Tela de entrada'!H387+'Tela de entrada'!$K$15</f>
        <v>16</v>
      </c>
      <c r="L369" s="6">
        <f>'Tela de entrada'!H387+'Tela de entrada'!$K$16</f>
        <v>25</v>
      </c>
      <c r="M369" s="6">
        <f>'Tela de entrada'!$K$15</f>
        <v>1</v>
      </c>
      <c r="N369" s="6">
        <f>'Tela de entrada'!$K$16</f>
        <v>10</v>
      </c>
      <c r="O369" s="6">
        <f>MAX(0,'Tela de entrada'!C387-'Tela de entrada'!H387)</f>
        <v>35</v>
      </c>
      <c r="P369" s="6">
        <f>MAX(0,O369-'Tela de entrada'!K387)</f>
        <v>25</v>
      </c>
      <c r="Q369" s="6">
        <f>MAX(0,P369-'Tela de entrada'!O387)</f>
        <v>10</v>
      </c>
    </row>
    <row r="370" spans="4:17" x14ac:dyDescent="0.25">
      <c r="D370" s="71">
        <v>369</v>
      </c>
      <c r="E370" s="56">
        <f>'Tela de entrada'!C388</f>
        <v>16</v>
      </c>
      <c r="F370" s="6">
        <f>'Tela de entrada'!H388+'Tela de entrada'!K388</f>
        <v>9.7428798856657117</v>
      </c>
      <c r="G370" s="6">
        <f>F370+'Tela de entrada'!O388</f>
        <v>16</v>
      </c>
      <c r="H370" s="96">
        <f>G370+'Tela de entrada'!S388</f>
        <v>16</v>
      </c>
      <c r="I370" s="96">
        <f>'Tela de entrada'!$G$14</f>
        <v>3</v>
      </c>
      <c r="J370" s="6">
        <f>'Tela de entrada'!$G$15</f>
        <v>15</v>
      </c>
      <c r="K370" s="6">
        <f>'Tela de entrada'!H388+'Tela de entrada'!$K$15</f>
        <v>7.5428798856657124</v>
      </c>
      <c r="L370" s="6">
        <f>'Tela de entrada'!H388+'Tela de entrada'!$K$16</f>
        <v>16.542879885665712</v>
      </c>
      <c r="M370" s="6">
        <f>'Tela de entrada'!$K$15</f>
        <v>1</v>
      </c>
      <c r="N370" s="6">
        <f>'Tela de entrada'!$K$16</f>
        <v>10</v>
      </c>
      <c r="O370" s="6">
        <f>MAX(0,'Tela de entrada'!C388-'Tela de entrada'!H388)</f>
        <v>9.4571201143342876</v>
      </c>
      <c r="P370" s="6">
        <f>MAX(0,O370-'Tela de entrada'!K388)</f>
        <v>6.2571201143342874</v>
      </c>
      <c r="Q370" s="6">
        <f>MAX(0,P370-'Tela de entrada'!O388)</f>
        <v>0</v>
      </c>
    </row>
    <row r="371" spans="4:17" x14ac:dyDescent="0.25">
      <c r="D371" s="71">
        <v>370</v>
      </c>
      <c r="E371" s="56">
        <f>'Tela de entrada'!C389</f>
        <v>27</v>
      </c>
      <c r="F371" s="6">
        <f>'Tela de entrada'!H389+'Tela de entrada'!K389</f>
        <v>15.767651714562254</v>
      </c>
      <c r="G371" s="6">
        <f>F371+'Tela de entrada'!O389</f>
        <v>27</v>
      </c>
      <c r="H371" s="96">
        <f>G371+'Tela de entrada'!S389</f>
        <v>27</v>
      </c>
      <c r="I371" s="96">
        <f>'Tela de entrada'!$G$14</f>
        <v>3</v>
      </c>
      <c r="J371" s="6">
        <f>'Tela de entrada'!$G$15</f>
        <v>15</v>
      </c>
      <c r="K371" s="6">
        <f>'Tela de entrada'!H389+'Tela de entrada'!$K$15</f>
        <v>11.367651714562253</v>
      </c>
      <c r="L371" s="6">
        <f>'Tela de entrada'!H389+'Tela de entrada'!$K$16</f>
        <v>20.367651714562253</v>
      </c>
      <c r="M371" s="6">
        <f>'Tela de entrada'!$K$15</f>
        <v>1</v>
      </c>
      <c r="N371" s="6">
        <f>'Tela de entrada'!$K$16</f>
        <v>10</v>
      </c>
      <c r="O371" s="6">
        <f>MAX(0,'Tela de entrada'!C389-'Tela de entrada'!H389)</f>
        <v>16.632348285437747</v>
      </c>
      <c r="P371" s="6">
        <f>MAX(0,O371-'Tela de entrada'!K389)</f>
        <v>11.232348285437746</v>
      </c>
      <c r="Q371" s="6">
        <f>MAX(0,P371-'Tela de entrada'!O389)</f>
        <v>0</v>
      </c>
    </row>
    <row r="372" spans="4:17" x14ac:dyDescent="0.25">
      <c r="D372" s="71">
        <v>371</v>
      </c>
      <c r="E372" s="56">
        <f>'Tela de entrada'!C390</f>
        <v>14</v>
      </c>
      <c r="F372" s="6">
        <f>'Tela de entrada'!H390+'Tela de entrada'!K390</f>
        <v>8.6474668258663421</v>
      </c>
      <c r="G372" s="6">
        <f>F372+'Tela de entrada'!O390</f>
        <v>14</v>
      </c>
      <c r="H372" s="96">
        <f>G372+'Tela de entrada'!S390</f>
        <v>14</v>
      </c>
      <c r="I372" s="96">
        <f>'Tela de entrada'!$G$14</f>
        <v>3</v>
      </c>
      <c r="J372" s="6">
        <f>'Tela de entrada'!$G$15</f>
        <v>15</v>
      </c>
      <c r="K372" s="6">
        <f>'Tela de entrada'!H390+'Tela de entrada'!$K$15</f>
        <v>6.8474668258663414</v>
      </c>
      <c r="L372" s="6">
        <f>'Tela de entrada'!H390+'Tela de entrada'!$K$16</f>
        <v>15.847466825866341</v>
      </c>
      <c r="M372" s="6">
        <f>'Tela de entrada'!$K$15</f>
        <v>1</v>
      </c>
      <c r="N372" s="6">
        <f>'Tela de entrada'!$K$16</f>
        <v>10</v>
      </c>
      <c r="O372" s="6">
        <f>MAX(0,'Tela de entrada'!C390-'Tela de entrada'!H390)</f>
        <v>8.1525331741336586</v>
      </c>
      <c r="P372" s="6">
        <f>MAX(0,O372-'Tela de entrada'!K390)</f>
        <v>5.3525331741336588</v>
      </c>
      <c r="Q372" s="6">
        <f>MAX(0,P372-'Tela de entrada'!O390)</f>
        <v>8.8817841970012523E-16</v>
      </c>
    </row>
    <row r="373" spans="4:17" x14ac:dyDescent="0.25">
      <c r="D373" s="71">
        <v>372</v>
      </c>
      <c r="E373" s="56">
        <f>'Tela de entrada'!C391</f>
        <v>31</v>
      </c>
      <c r="F373" s="6">
        <f>'Tela de entrada'!H391+'Tela de entrada'!K391</f>
        <v>17.958477834160995</v>
      </c>
      <c r="G373" s="6">
        <f>F373+'Tela de entrada'!O391</f>
        <v>31</v>
      </c>
      <c r="H373" s="96">
        <f>G373+'Tela de entrada'!S391</f>
        <v>31</v>
      </c>
      <c r="I373" s="96">
        <f>'Tela de entrada'!$G$14</f>
        <v>3</v>
      </c>
      <c r="J373" s="6">
        <f>'Tela de entrada'!$G$15</f>
        <v>15</v>
      </c>
      <c r="K373" s="6">
        <f>'Tela de entrada'!H391+'Tela de entrada'!$K$15</f>
        <v>12.758477834160995</v>
      </c>
      <c r="L373" s="6">
        <f>'Tela de entrada'!H391+'Tela de entrada'!$K$16</f>
        <v>21.758477834160995</v>
      </c>
      <c r="M373" s="6">
        <f>'Tela de entrada'!$K$15</f>
        <v>1</v>
      </c>
      <c r="N373" s="6">
        <f>'Tela de entrada'!$K$16</f>
        <v>10</v>
      </c>
      <c r="O373" s="6">
        <f>MAX(0,'Tela de entrada'!C391-'Tela de entrada'!H391)</f>
        <v>19.241522165839005</v>
      </c>
      <c r="P373" s="6">
        <f>MAX(0,O373-'Tela de entrada'!K391)</f>
        <v>13.041522165839005</v>
      </c>
      <c r="Q373" s="6">
        <f>MAX(0,P373-'Tela de entrada'!O391)</f>
        <v>0</v>
      </c>
    </row>
    <row r="374" spans="4:17" x14ac:dyDescent="0.25">
      <c r="D374" s="71">
        <v>373</v>
      </c>
      <c r="E374" s="56">
        <f>'Tela de entrada'!C392</f>
        <v>14</v>
      </c>
      <c r="F374" s="6">
        <f>'Tela de entrada'!H392+'Tela de entrada'!K392</f>
        <v>8.6474668258663421</v>
      </c>
      <c r="G374" s="6">
        <f>F374+'Tela de entrada'!O392</f>
        <v>14</v>
      </c>
      <c r="H374" s="96">
        <f>G374+'Tela de entrada'!S392</f>
        <v>14</v>
      </c>
      <c r="I374" s="96">
        <f>'Tela de entrada'!$G$14</f>
        <v>3</v>
      </c>
      <c r="J374" s="6">
        <f>'Tela de entrada'!$G$15</f>
        <v>15</v>
      </c>
      <c r="K374" s="6">
        <f>'Tela de entrada'!H392+'Tela de entrada'!$K$15</f>
        <v>6.8474668258663414</v>
      </c>
      <c r="L374" s="6">
        <f>'Tela de entrada'!H392+'Tela de entrada'!$K$16</f>
        <v>15.847466825866341</v>
      </c>
      <c r="M374" s="6">
        <f>'Tela de entrada'!$K$15</f>
        <v>1</v>
      </c>
      <c r="N374" s="6">
        <f>'Tela de entrada'!$K$16</f>
        <v>10</v>
      </c>
      <c r="O374" s="6">
        <f>MAX(0,'Tela de entrada'!C392-'Tela de entrada'!H392)</f>
        <v>8.1525331741336586</v>
      </c>
      <c r="P374" s="6">
        <f>MAX(0,O374-'Tela de entrada'!K392)</f>
        <v>5.3525331741336588</v>
      </c>
      <c r="Q374" s="6">
        <f>MAX(0,P374-'Tela de entrada'!O392)</f>
        <v>8.8817841970012523E-16</v>
      </c>
    </row>
    <row r="375" spans="4:17" x14ac:dyDescent="0.25">
      <c r="D375" s="71">
        <v>374</v>
      </c>
      <c r="E375" s="56">
        <f>'Tela de entrada'!C393</f>
        <v>46</v>
      </c>
      <c r="F375" s="6">
        <f>'Tela de entrada'!H393+'Tela de entrada'!K393</f>
        <v>24.2</v>
      </c>
      <c r="G375" s="6">
        <f>F375+'Tela de entrada'!O393</f>
        <v>39.200000000000003</v>
      </c>
      <c r="H375" s="96">
        <f>G375+'Tela de entrada'!S393</f>
        <v>46</v>
      </c>
      <c r="I375" s="96">
        <f>'Tela de entrada'!$G$14</f>
        <v>3</v>
      </c>
      <c r="J375" s="6">
        <f>'Tela de entrada'!$G$15</f>
        <v>15</v>
      </c>
      <c r="K375" s="6">
        <f>'Tela de entrada'!H393+'Tela de entrada'!$K$15</f>
        <v>16</v>
      </c>
      <c r="L375" s="6">
        <f>'Tela de entrada'!H393+'Tela de entrada'!$K$16</f>
        <v>25</v>
      </c>
      <c r="M375" s="6">
        <f>'Tela de entrada'!$K$15</f>
        <v>1</v>
      </c>
      <c r="N375" s="6">
        <f>'Tela de entrada'!$K$16</f>
        <v>10</v>
      </c>
      <c r="O375" s="6">
        <f>MAX(0,'Tela de entrada'!C393-'Tela de entrada'!H393)</f>
        <v>31</v>
      </c>
      <c r="P375" s="6">
        <f>MAX(0,O375-'Tela de entrada'!K393)</f>
        <v>21.8</v>
      </c>
      <c r="Q375" s="6">
        <f>MAX(0,P375-'Tela de entrada'!O393)</f>
        <v>6.8000000000000007</v>
      </c>
    </row>
    <row r="376" spans="4:17" x14ac:dyDescent="0.25">
      <c r="D376" s="71">
        <v>375</v>
      </c>
      <c r="E376" s="56">
        <f>'Tela de entrada'!C394</f>
        <v>11</v>
      </c>
      <c r="F376" s="6">
        <f>'Tela de entrada'!H394+'Tela de entrada'!K394</f>
        <v>7.0043472361672849</v>
      </c>
      <c r="G376" s="6">
        <f>F376+'Tela de entrada'!O394</f>
        <v>11</v>
      </c>
      <c r="H376" s="96">
        <f>G376+'Tela de entrada'!S394</f>
        <v>11</v>
      </c>
      <c r="I376" s="96">
        <f>'Tela de entrada'!$G$14</f>
        <v>3</v>
      </c>
      <c r="J376" s="6">
        <f>'Tela de entrada'!$G$15</f>
        <v>15</v>
      </c>
      <c r="K376" s="6">
        <f>'Tela de entrada'!H394+'Tela de entrada'!$K$15</f>
        <v>5.8043472361672848</v>
      </c>
      <c r="L376" s="6">
        <f>'Tela de entrada'!H394+'Tela de entrada'!$K$16</f>
        <v>14.804347236167285</v>
      </c>
      <c r="M376" s="6">
        <f>'Tela de entrada'!$K$15</f>
        <v>1</v>
      </c>
      <c r="N376" s="6">
        <f>'Tela de entrada'!$K$16</f>
        <v>10</v>
      </c>
      <c r="O376" s="6">
        <f>MAX(0,'Tela de entrada'!C394-'Tela de entrada'!H394)</f>
        <v>6.1956527638327152</v>
      </c>
      <c r="P376" s="6">
        <f>MAX(0,O376-'Tela de entrada'!K394)</f>
        <v>3.9956527638327151</v>
      </c>
      <c r="Q376" s="6">
        <f>MAX(0,P376-'Tela de entrada'!O394)</f>
        <v>0</v>
      </c>
    </row>
    <row r="377" spans="4:17" x14ac:dyDescent="0.25">
      <c r="D377" s="71">
        <v>376</v>
      </c>
      <c r="E377" s="56">
        <f>'Tela de entrada'!C395</f>
        <v>21</v>
      </c>
      <c r="F377" s="6">
        <f>'Tela de entrada'!H395+'Tela de entrada'!K395</f>
        <v>12.481412535164139</v>
      </c>
      <c r="G377" s="6">
        <f>F377+'Tela de entrada'!O395</f>
        <v>21</v>
      </c>
      <c r="H377" s="96">
        <f>G377+'Tela de entrada'!S395</f>
        <v>21</v>
      </c>
      <c r="I377" s="96">
        <f>'Tela de entrada'!$G$14</f>
        <v>3</v>
      </c>
      <c r="J377" s="6">
        <f>'Tela de entrada'!$G$15</f>
        <v>15</v>
      </c>
      <c r="K377" s="6">
        <f>'Tela de entrada'!H395+'Tela de entrada'!$K$15</f>
        <v>9.2814125351641401</v>
      </c>
      <c r="L377" s="6">
        <f>'Tela de entrada'!H395+'Tela de entrada'!$K$16</f>
        <v>18.28141253516414</v>
      </c>
      <c r="M377" s="6">
        <f>'Tela de entrada'!$K$15</f>
        <v>1</v>
      </c>
      <c r="N377" s="6">
        <f>'Tela de entrada'!$K$16</f>
        <v>10</v>
      </c>
      <c r="O377" s="6">
        <f>MAX(0,'Tela de entrada'!C395-'Tela de entrada'!H395)</f>
        <v>12.71858746483586</v>
      </c>
      <c r="P377" s="6">
        <f>MAX(0,O377-'Tela de entrada'!K395)</f>
        <v>8.5185874648358606</v>
      </c>
      <c r="Q377" s="6">
        <f>MAX(0,P377-'Tela de entrada'!O395)</f>
        <v>0</v>
      </c>
    </row>
    <row r="378" spans="4:17" x14ac:dyDescent="0.25">
      <c r="D378" s="71">
        <v>377</v>
      </c>
      <c r="E378" s="56">
        <f>'Tela de entrada'!C396</f>
        <v>40</v>
      </c>
      <c r="F378" s="6">
        <f>'Tela de entrada'!H396+'Tela de entrada'!K396</f>
        <v>22.887836603258165</v>
      </c>
      <c r="G378" s="6">
        <f>F378+'Tela de entrada'!O396</f>
        <v>37.887836603258165</v>
      </c>
      <c r="H378" s="96">
        <f>G378+'Tela de entrada'!S396</f>
        <v>40</v>
      </c>
      <c r="I378" s="96">
        <f>'Tela de entrada'!$G$14</f>
        <v>3</v>
      </c>
      <c r="J378" s="6">
        <f>'Tela de entrada'!$G$15</f>
        <v>15</v>
      </c>
      <c r="K378" s="6">
        <f>'Tela de entrada'!H396+'Tela de entrada'!$K$15</f>
        <v>15.887836603258167</v>
      </c>
      <c r="L378" s="6">
        <f>'Tela de entrada'!H396+'Tela de entrada'!$K$16</f>
        <v>24.887836603258165</v>
      </c>
      <c r="M378" s="6">
        <f>'Tela de entrada'!$K$15</f>
        <v>1</v>
      </c>
      <c r="N378" s="6">
        <f>'Tela de entrada'!$K$16</f>
        <v>10</v>
      </c>
      <c r="O378" s="6">
        <f>MAX(0,'Tela de entrada'!C396-'Tela de entrada'!H396)</f>
        <v>25.112163396741835</v>
      </c>
      <c r="P378" s="6">
        <f>MAX(0,O378-'Tela de entrada'!K396)</f>
        <v>17.112163396741835</v>
      </c>
      <c r="Q378" s="6">
        <f>MAX(0,P378-'Tela de entrada'!O396)</f>
        <v>2.1121633967418347</v>
      </c>
    </row>
    <row r="379" spans="4:17" x14ac:dyDescent="0.25">
      <c r="D379" s="71">
        <v>378</v>
      </c>
      <c r="E379" s="56">
        <f>'Tela de entrada'!C397</f>
        <v>7</v>
      </c>
      <c r="F379" s="6">
        <f>'Tela de entrada'!H397+'Tela de entrada'!K397</f>
        <v>5.1836603258165947</v>
      </c>
      <c r="G379" s="6">
        <f>F379+'Tela de entrada'!O397</f>
        <v>7</v>
      </c>
      <c r="H379" s="96">
        <f>G379+'Tela de entrada'!S397</f>
        <v>7</v>
      </c>
      <c r="I379" s="96">
        <f>'Tela de entrada'!$G$14</f>
        <v>3</v>
      </c>
      <c r="J379" s="6">
        <f>'Tela de entrada'!$G$15</f>
        <v>15</v>
      </c>
      <c r="K379" s="6">
        <f>'Tela de entrada'!H397+'Tela de entrada'!$K$15</f>
        <v>4.7836603258165944</v>
      </c>
      <c r="L379" s="6">
        <f>'Tela de entrada'!H397+'Tela de entrada'!$K$16</f>
        <v>13.783660325816594</v>
      </c>
      <c r="M379" s="6">
        <f>'Tela de entrada'!$K$15</f>
        <v>1</v>
      </c>
      <c r="N379" s="6">
        <f>'Tela de entrada'!$K$16</f>
        <v>10</v>
      </c>
      <c r="O379" s="6">
        <f>MAX(0,'Tela de entrada'!C397-'Tela de entrada'!H397)</f>
        <v>3.2163396741834052</v>
      </c>
      <c r="P379" s="6">
        <f>MAX(0,O379-'Tela de entrada'!K397)</f>
        <v>1.8163396741834053</v>
      </c>
      <c r="Q379" s="6">
        <f>MAX(0,P379-'Tela de entrada'!O397)</f>
        <v>0</v>
      </c>
    </row>
    <row r="380" spans="4:17" x14ac:dyDescent="0.25">
      <c r="D380" s="71">
        <v>379</v>
      </c>
      <c r="E380" s="56">
        <f>'Tela de entrada'!C398</f>
        <v>9</v>
      </c>
      <c r="F380" s="6">
        <f>'Tela de entrada'!H398+'Tela de entrada'!K398</f>
        <v>5.9089341763679135</v>
      </c>
      <c r="G380" s="6">
        <f>F380+'Tela de entrada'!O398</f>
        <v>9</v>
      </c>
      <c r="H380" s="96">
        <f>G380+'Tela de entrada'!S398</f>
        <v>9</v>
      </c>
      <c r="I380" s="96">
        <f>'Tela de entrada'!$G$14</f>
        <v>3</v>
      </c>
      <c r="J380" s="6">
        <f>'Tela de entrada'!$G$15</f>
        <v>15</v>
      </c>
      <c r="K380" s="6">
        <f>'Tela de entrada'!H398+'Tela de entrada'!$K$15</f>
        <v>5.1089341763679137</v>
      </c>
      <c r="L380" s="6">
        <f>'Tela de entrada'!H398+'Tela de entrada'!$K$16</f>
        <v>14.108934176367914</v>
      </c>
      <c r="M380" s="6">
        <f>'Tela de entrada'!$K$15</f>
        <v>1</v>
      </c>
      <c r="N380" s="6">
        <f>'Tela de entrada'!$K$16</f>
        <v>10</v>
      </c>
      <c r="O380" s="6">
        <f>MAX(0,'Tela de entrada'!C398-'Tela de entrada'!H398)</f>
        <v>4.8910658236320863</v>
      </c>
      <c r="P380" s="6">
        <f>MAX(0,O380-'Tela de entrada'!K398)</f>
        <v>3.0910658236320865</v>
      </c>
      <c r="Q380" s="6">
        <f>MAX(0,P380-'Tela de entrada'!O398)</f>
        <v>0</v>
      </c>
    </row>
    <row r="381" spans="4:17" x14ac:dyDescent="0.25">
      <c r="D381" s="71">
        <v>380</v>
      </c>
      <c r="E381" s="56">
        <f>'Tela de entrada'!C399</f>
        <v>46</v>
      </c>
      <c r="F381" s="6">
        <f>'Tela de entrada'!H399+'Tela de entrada'!K399</f>
        <v>24.2</v>
      </c>
      <c r="G381" s="6">
        <f>F381+'Tela de entrada'!O399</f>
        <v>39.200000000000003</v>
      </c>
      <c r="H381" s="96">
        <f>G381+'Tela de entrada'!S399</f>
        <v>46</v>
      </c>
      <c r="I381" s="96">
        <f>'Tela de entrada'!$G$14</f>
        <v>3</v>
      </c>
      <c r="J381" s="6">
        <f>'Tela de entrada'!$G$15</f>
        <v>15</v>
      </c>
      <c r="K381" s="6">
        <f>'Tela de entrada'!H399+'Tela de entrada'!$K$15</f>
        <v>16</v>
      </c>
      <c r="L381" s="6">
        <f>'Tela de entrada'!H399+'Tela de entrada'!$K$16</f>
        <v>25</v>
      </c>
      <c r="M381" s="6">
        <f>'Tela de entrada'!$K$15</f>
        <v>1</v>
      </c>
      <c r="N381" s="6">
        <f>'Tela de entrada'!$K$16</f>
        <v>10</v>
      </c>
      <c r="O381" s="6">
        <f>MAX(0,'Tela de entrada'!C399-'Tela de entrada'!H399)</f>
        <v>31</v>
      </c>
      <c r="P381" s="6">
        <f>MAX(0,O381-'Tela de entrada'!K399)</f>
        <v>21.8</v>
      </c>
      <c r="Q381" s="6">
        <f>MAX(0,P381-'Tela de entrada'!O399)</f>
        <v>6.8000000000000007</v>
      </c>
    </row>
    <row r="382" spans="4:17" x14ac:dyDescent="0.25">
      <c r="D382" s="71">
        <v>381</v>
      </c>
      <c r="E382" s="56">
        <f>'Tela de entrada'!C400</f>
        <v>10</v>
      </c>
      <c r="F382" s="6">
        <f>'Tela de entrada'!H400+'Tela de entrada'!K400</f>
        <v>6.4566407062675992</v>
      </c>
      <c r="G382" s="6">
        <f>F382+'Tela de entrada'!O400</f>
        <v>10</v>
      </c>
      <c r="H382" s="96">
        <f>G382+'Tela de entrada'!S400</f>
        <v>10</v>
      </c>
      <c r="I382" s="96">
        <f>'Tela de entrada'!$G$14</f>
        <v>3</v>
      </c>
      <c r="J382" s="6">
        <f>'Tela de entrada'!$G$15</f>
        <v>15</v>
      </c>
      <c r="K382" s="6">
        <f>'Tela de entrada'!H400+'Tela de entrada'!$K$15</f>
        <v>5.4566407062675992</v>
      </c>
      <c r="L382" s="6">
        <f>'Tela de entrada'!H400+'Tela de entrada'!$K$16</f>
        <v>14.456640706267599</v>
      </c>
      <c r="M382" s="6">
        <f>'Tela de entrada'!$K$15</f>
        <v>1</v>
      </c>
      <c r="N382" s="6">
        <f>'Tela de entrada'!$K$16</f>
        <v>10</v>
      </c>
      <c r="O382" s="6">
        <f>MAX(0,'Tela de entrada'!C400-'Tela de entrada'!H400)</f>
        <v>5.5433592937324008</v>
      </c>
      <c r="P382" s="6">
        <f>MAX(0,O382-'Tela de entrada'!K400)</f>
        <v>3.5433592937324008</v>
      </c>
      <c r="Q382" s="6">
        <f>MAX(0,P382-'Tela de entrada'!O400)</f>
        <v>0</v>
      </c>
    </row>
    <row r="383" spans="4:17" x14ac:dyDescent="0.25">
      <c r="D383" s="71">
        <v>382</v>
      </c>
      <c r="E383" s="56">
        <f>'Tela de entrada'!C401</f>
        <v>30</v>
      </c>
      <c r="F383" s="6">
        <f>'Tela de entrada'!H401+'Tela de entrada'!K401</f>
        <v>17.41077130426131</v>
      </c>
      <c r="G383" s="6">
        <f>F383+'Tela de entrada'!O401</f>
        <v>30</v>
      </c>
      <c r="H383" s="96">
        <f>G383+'Tela de entrada'!S401</f>
        <v>30</v>
      </c>
      <c r="I383" s="96">
        <f>'Tela de entrada'!$G$14</f>
        <v>3</v>
      </c>
      <c r="J383" s="6">
        <f>'Tela de entrada'!$G$15</f>
        <v>15</v>
      </c>
      <c r="K383" s="6">
        <f>'Tela de entrada'!H401+'Tela de entrada'!$K$15</f>
        <v>12.41077130426131</v>
      </c>
      <c r="L383" s="6">
        <f>'Tela de entrada'!H401+'Tela de entrada'!$K$16</f>
        <v>21.41077130426131</v>
      </c>
      <c r="M383" s="6">
        <f>'Tela de entrada'!$K$15</f>
        <v>1</v>
      </c>
      <c r="N383" s="6">
        <f>'Tela de entrada'!$K$16</f>
        <v>10</v>
      </c>
      <c r="O383" s="6">
        <f>MAX(0,'Tela de entrada'!C401-'Tela de entrada'!H401)</f>
        <v>18.58922869573869</v>
      </c>
      <c r="P383" s="6">
        <f>MAX(0,O383-'Tela de entrada'!K401)</f>
        <v>12.58922869573869</v>
      </c>
      <c r="Q383" s="6">
        <f>MAX(0,P383-'Tela de entrada'!O401)</f>
        <v>0</v>
      </c>
    </row>
    <row r="384" spans="4:17" x14ac:dyDescent="0.25">
      <c r="D384" s="71">
        <v>383</v>
      </c>
      <c r="E384" s="56">
        <f>'Tela de entrada'!C402</f>
        <v>11</v>
      </c>
      <c r="F384" s="6">
        <f>'Tela de entrada'!H402+'Tela de entrada'!K402</f>
        <v>7.0043472361672849</v>
      </c>
      <c r="G384" s="6">
        <f>F384+'Tela de entrada'!O402</f>
        <v>11</v>
      </c>
      <c r="H384" s="96">
        <f>G384+'Tela de entrada'!S402</f>
        <v>11</v>
      </c>
      <c r="I384" s="96">
        <f>'Tela de entrada'!$G$14</f>
        <v>3</v>
      </c>
      <c r="J384" s="6">
        <f>'Tela de entrada'!$G$15</f>
        <v>15</v>
      </c>
      <c r="K384" s="6">
        <f>'Tela de entrada'!H402+'Tela de entrada'!$K$15</f>
        <v>5.8043472361672848</v>
      </c>
      <c r="L384" s="6">
        <f>'Tela de entrada'!H402+'Tela de entrada'!$K$16</f>
        <v>14.804347236167285</v>
      </c>
      <c r="M384" s="6">
        <f>'Tela de entrada'!$K$15</f>
        <v>1</v>
      </c>
      <c r="N384" s="6">
        <f>'Tela de entrada'!$K$16</f>
        <v>10</v>
      </c>
      <c r="O384" s="6">
        <f>MAX(0,'Tela de entrada'!C402-'Tela de entrada'!H402)</f>
        <v>6.1956527638327152</v>
      </c>
      <c r="P384" s="6">
        <f>MAX(0,O384-'Tela de entrada'!K402)</f>
        <v>3.9956527638327151</v>
      </c>
      <c r="Q384" s="6">
        <f>MAX(0,P384-'Tela de entrada'!O402)</f>
        <v>0</v>
      </c>
    </row>
    <row r="385" spans="4:17" x14ac:dyDescent="0.25">
      <c r="D385" s="71">
        <v>384</v>
      </c>
      <c r="E385" s="56">
        <f>'Tela de entrada'!C403</f>
        <v>22</v>
      </c>
      <c r="F385" s="6">
        <f>'Tela de entrada'!H403+'Tela de entrada'!K403</f>
        <v>13.029119065063828</v>
      </c>
      <c r="G385" s="6">
        <f>F385+'Tela de entrada'!O403</f>
        <v>22</v>
      </c>
      <c r="H385" s="96">
        <f>G385+'Tela de entrada'!S403</f>
        <v>22</v>
      </c>
      <c r="I385" s="96">
        <f>'Tela de entrada'!$G$14</f>
        <v>3</v>
      </c>
      <c r="J385" s="6">
        <f>'Tela de entrada'!$G$15</f>
        <v>15</v>
      </c>
      <c r="K385" s="6">
        <f>'Tela de entrada'!H403+'Tela de entrada'!$K$15</f>
        <v>9.6291190650638274</v>
      </c>
      <c r="L385" s="6">
        <f>'Tela de entrada'!H403+'Tela de entrada'!$K$16</f>
        <v>18.629119065063826</v>
      </c>
      <c r="M385" s="6">
        <f>'Tela de entrada'!$K$15</f>
        <v>1</v>
      </c>
      <c r="N385" s="6">
        <f>'Tela de entrada'!$K$16</f>
        <v>10</v>
      </c>
      <c r="O385" s="6">
        <f>MAX(0,'Tela de entrada'!C403-'Tela de entrada'!H403)</f>
        <v>13.370880934936173</v>
      </c>
      <c r="P385" s="6">
        <f>MAX(0,O385-'Tela de entrada'!K403)</f>
        <v>8.9708809349361722</v>
      </c>
      <c r="Q385" s="6">
        <f>MAX(0,P385-'Tela de entrada'!O403)</f>
        <v>0</v>
      </c>
    </row>
    <row r="386" spans="4:17" x14ac:dyDescent="0.25">
      <c r="D386" s="71">
        <v>385</v>
      </c>
      <c r="E386" s="56">
        <f>'Tela de entrada'!C404</f>
        <v>42</v>
      </c>
      <c r="F386" s="6">
        <f>'Tela de entrada'!H404+'Tela de entrada'!K404</f>
        <v>23.4</v>
      </c>
      <c r="G386" s="6">
        <f>F386+'Tela de entrada'!O404</f>
        <v>38.4</v>
      </c>
      <c r="H386" s="96">
        <f>G386+'Tela de entrada'!S404</f>
        <v>42</v>
      </c>
      <c r="I386" s="96">
        <f>'Tela de entrada'!$G$14</f>
        <v>3</v>
      </c>
      <c r="J386" s="6">
        <f>'Tela de entrada'!$G$15</f>
        <v>15</v>
      </c>
      <c r="K386" s="6">
        <f>'Tela de entrada'!H404+'Tela de entrada'!$K$15</f>
        <v>16</v>
      </c>
      <c r="L386" s="6">
        <f>'Tela de entrada'!H404+'Tela de entrada'!$K$16</f>
        <v>25</v>
      </c>
      <c r="M386" s="6">
        <f>'Tela de entrada'!$K$15</f>
        <v>1</v>
      </c>
      <c r="N386" s="6">
        <f>'Tela de entrada'!$K$16</f>
        <v>10</v>
      </c>
      <c r="O386" s="6">
        <f>MAX(0,'Tela de entrada'!C404-'Tela de entrada'!H404)</f>
        <v>27</v>
      </c>
      <c r="P386" s="6">
        <f>MAX(0,O386-'Tela de entrada'!K404)</f>
        <v>18.600000000000001</v>
      </c>
      <c r="Q386" s="6">
        <f>MAX(0,P386-'Tela de entrada'!O404)</f>
        <v>3.6000000000000014</v>
      </c>
    </row>
    <row r="387" spans="4:17" x14ac:dyDescent="0.25">
      <c r="D387" s="71">
        <v>386</v>
      </c>
      <c r="E387" s="56">
        <f>'Tela de entrada'!C405</f>
        <v>42</v>
      </c>
      <c r="F387" s="6">
        <f>'Tela de entrada'!H405+'Tela de entrada'!K405</f>
        <v>23.4</v>
      </c>
      <c r="G387" s="6">
        <f>F387+'Tela de entrada'!O405</f>
        <v>38.4</v>
      </c>
      <c r="H387" s="96">
        <f>G387+'Tela de entrada'!S405</f>
        <v>42</v>
      </c>
      <c r="I387" s="96">
        <f>'Tela de entrada'!$G$14</f>
        <v>3</v>
      </c>
      <c r="J387" s="6">
        <f>'Tela de entrada'!$G$15</f>
        <v>15</v>
      </c>
      <c r="K387" s="6">
        <f>'Tela de entrada'!H405+'Tela de entrada'!$K$15</f>
        <v>16</v>
      </c>
      <c r="L387" s="6">
        <f>'Tela de entrada'!H405+'Tela de entrada'!$K$16</f>
        <v>25</v>
      </c>
      <c r="M387" s="6">
        <f>'Tela de entrada'!$K$15</f>
        <v>1</v>
      </c>
      <c r="N387" s="6">
        <f>'Tela de entrada'!$K$16</f>
        <v>10</v>
      </c>
      <c r="O387" s="6">
        <f>MAX(0,'Tela de entrada'!C405-'Tela de entrada'!H405)</f>
        <v>27</v>
      </c>
      <c r="P387" s="6">
        <f>MAX(0,O387-'Tela de entrada'!K405)</f>
        <v>18.600000000000001</v>
      </c>
      <c r="Q387" s="6">
        <f>MAX(0,P387-'Tela de entrada'!O405)</f>
        <v>3.6000000000000014</v>
      </c>
    </row>
    <row r="388" spans="4:17" x14ac:dyDescent="0.25">
      <c r="D388" s="71">
        <v>387</v>
      </c>
      <c r="E388" s="56">
        <f>'Tela de entrada'!C406</f>
        <v>19</v>
      </c>
      <c r="F388" s="6">
        <f>'Tela de entrada'!H406+'Tela de entrada'!K406</f>
        <v>11.38599947536477</v>
      </c>
      <c r="G388" s="6">
        <f>F388+'Tela de entrada'!O406</f>
        <v>19</v>
      </c>
      <c r="H388" s="96">
        <f>G388+'Tela de entrada'!S406</f>
        <v>19</v>
      </c>
      <c r="I388" s="96">
        <f>'Tela de entrada'!$G$14</f>
        <v>3</v>
      </c>
      <c r="J388" s="6">
        <f>'Tela de entrada'!$G$15</f>
        <v>15</v>
      </c>
      <c r="K388" s="6">
        <f>'Tela de entrada'!H406+'Tela de entrada'!$K$15</f>
        <v>8.585999475364769</v>
      </c>
      <c r="L388" s="6">
        <f>'Tela de entrada'!H406+'Tela de entrada'!$K$16</f>
        <v>17.585999475364769</v>
      </c>
      <c r="M388" s="6">
        <f>'Tela de entrada'!$K$15</f>
        <v>1</v>
      </c>
      <c r="N388" s="6">
        <f>'Tela de entrada'!$K$16</f>
        <v>10</v>
      </c>
      <c r="O388" s="6">
        <f>MAX(0,'Tela de entrada'!C406-'Tela de entrada'!H406)</f>
        <v>11.414000524635231</v>
      </c>
      <c r="P388" s="6">
        <f>MAX(0,O388-'Tela de entrada'!K406)</f>
        <v>7.6140005246352311</v>
      </c>
      <c r="Q388" s="6">
        <f>MAX(0,P388-'Tela de entrada'!O406)</f>
        <v>8.8817841970012523E-16</v>
      </c>
    </row>
    <row r="389" spans="4:17" x14ac:dyDescent="0.25">
      <c r="D389" s="71">
        <v>388</v>
      </c>
      <c r="E389" s="56">
        <f>'Tela de entrada'!C407</f>
        <v>15</v>
      </c>
      <c r="F389" s="6">
        <f>'Tela de entrada'!H407+'Tela de entrada'!K407</f>
        <v>9.1951733557660269</v>
      </c>
      <c r="G389" s="6">
        <f>F389+'Tela de entrada'!O407</f>
        <v>15</v>
      </c>
      <c r="H389" s="96">
        <f>G389+'Tela de entrada'!S407</f>
        <v>15</v>
      </c>
      <c r="I389" s="96">
        <f>'Tela de entrada'!$G$14</f>
        <v>3</v>
      </c>
      <c r="J389" s="6">
        <f>'Tela de entrada'!$G$15</f>
        <v>15</v>
      </c>
      <c r="K389" s="6">
        <f>'Tela de entrada'!H407+'Tela de entrada'!$K$15</f>
        <v>7.1951733557660269</v>
      </c>
      <c r="L389" s="6">
        <f>'Tela de entrada'!H407+'Tela de entrada'!$K$16</f>
        <v>16.195173355766027</v>
      </c>
      <c r="M389" s="6">
        <f>'Tela de entrada'!$K$15</f>
        <v>1</v>
      </c>
      <c r="N389" s="6">
        <f>'Tela de entrada'!$K$16</f>
        <v>10</v>
      </c>
      <c r="O389" s="6">
        <f>MAX(0,'Tela de entrada'!C407-'Tela de entrada'!H407)</f>
        <v>8.8048266442339731</v>
      </c>
      <c r="P389" s="6">
        <f>MAX(0,O389-'Tela de entrada'!K407)</f>
        <v>5.8048266442339731</v>
      </c>
      <c r="Q389" s="6">
        <f>MAX(0,P389-'Tela de entrada'!O407)</f>
        <v>0</v>
      </c>
    </row>
    <row r="390" spans="4:17" x14ac:dyDescent="0.25">
      <c r="D390" s="71">
        <v>389</v>
      </c>
      <c r="E390" s="56">
        <f>'Tela de entrada'!C408</f>
        <v>33</v>
      </c>
      <c r="F390" s="6">
        <f>'Tela de entrada'!H408+'Tela de entrada'!K408</f>
        <v>19.053890893960364</v>
      </c>
      <c r="G390" s="6">
        <f>F390+'Tela de entrada'!O408</f>
        <v>33</v>
      </c>
      <c r="H390" s="96">
        <f>G390+'Tela de entrada'!S408</f>
        <v>33</v>
      </c>
      <c r="I390" s="96">
        <f>'Tela de entrada'!$G$14</f>
        <v>3</v>
      </c>
      <c r="J390" s="6">
        <f>'Tela de entrada'!$G$15</f>
        <v>15</v>
      </c>
      <c r="K390" s="6">
        <f>'Tela de entrada'!H408+'Tela de entrada'!$K$15</f>
        <v>13.453890893960367</v>
      </c>
      <c r="L390" s="6">
        <f>'Tela de entrada'!H408+'Tela de entrada'!$K$16</f>
        <v>22.453890893960367</v>
      </c>
      <c r="M390" s="6">
        <f>'Tela de entrada'!$K$15</f>
        <v>1</v>
      </c>
      <c r="N390" s="6">
        <f>'Tela de entrada'!$K$16</f>
        <v>10</v>
      </c>
      <c r="O390" s="6">
        <f>MAX(0,'Tela de entrada'!C408-'Tela de entrada'!H408)</f>
        <v>20.546109106039633</v>
      </c>
      <c r="P390" s="6">
        <f>MAX(0,O390-'Tela de entrada'!K408)</f>
        <v>13.946109106039634</v>
      </c>
      <c r="Q390" s="6">
        <f>MAX(0,P390-'Tela de entrada'!O408)</f>
        <v>0</v>
      </c>
    </row>
    <row r="391" spans="4:17" x14ac:dyDescent="0.25">
      <c r="D391" s="71">
        <v>390</v>
      </c>
      <c r="E391" s="56">
        <f>'Tela de entrada'!C409</f>
        <v>7</v>
      </c>
      <c r="F391" s="6">
        <f>'Tela de entrada'!H409+'Tela de entrada'!K409</f>
        <v>5.1836603258165947</v>
      </c>
      <c r="G391" s="6">
        <f>F391+'Tela de entrada'!O409</f>
        <v>7</v>
      </c>
      <c r="H391" s="96">
        <f>G391+'Tela de entrada'!S409</f>
        <v>7</v>
      </c>
      <c r="I391" s="96">
        <f>'Tela de entrada'!$G$14</f>
        <v>3</v>
      </c>
      <c r="J391" s="6">
        <f>'Tela de entrada'!$G$15</f>
        <v>15</v>
      </c>
      <c r="K391" s="6">
        <f>'Tela de entrada'!H409+'Tela de entrada'!$K$15</f>
        <v>4.7836603258165944</v>
      </c>
      <c r="L391" s="6">
        <f>'Tela de entrada'!H409+'Tela de entrada'!$K$16</f>
        <v>13.783660325816594</v>
      </c>
      <c r="M391" s="6">
        <f>'Tela de entrada'!$K$15</f>
        <v>1</v>
      </c>
      <c r="N391" s="6">
        <f>'Tela de entrada'!$K$16</f>
        <v>10</v>
      </c>
      <c r="O391" s="6">
        <f>MAX(0,'Tela de entrada'!C409-'Tela de entrada'!H409)</f>
        <v>3.2163396741834052</v>
      </c>
      <c r="P391" s="6">
        <f>MAX(0,O391-'Tela de entrada'!K409)</f>
        <v>1.8163396741834053</v>
      </c>
      <c r="Q391" s="6">
        <f>MAX(0,P391-'Tela de entrada'!O409)</f>
        <v>0</v>
      </c>
    </row>
    <row r="392" spans="4:17" x14ac:dyDescent="0.25">
      <c r="D392" s="71">
        <v>391</v>
      </c>
      <c r="E392" s="56">
        <f>'Tela de entrada'!C410</f>
        <v>21</v>
      </c>
      <c r="F392" s="6">
        <f>'Tela de entrada'!H410+'Tela de entrada'!K410</f>
        <v>12.481412535164139</v>
      </c>
      <c r="G392" s="6">
        <f>F392+'Tela de entrada'!O410</f>
        <v>21</v>
      </c>
      <c r="H392" s="96">
        <f>G392+'Tela de entrada'!S410</f>
        <v>21</v>
      </c>
      <c r="I392" s="96">
        <f>'Tela de entrada'!$G$14</f>
        <v>3</v>
      </c>
      <c r="J392" s="6">
        <f>'Tela de entrada'!$G$15</f>
        <v>15</v>
      </c>
      <c r="K392" s="6">
        <f>'Tela de entrada'!H410+'Tela de entrada'!$K$15</f>
        <v>9.2814125351641401</v>
      </c>
      <c r="L392" s="6">
        <f>'Tela de entrada'!H410+'Tela de entrada'!$K$16</f>
        <v>18.28141253516414</v>
      </c>
      <c r="M392" s="6">
        <f>'Tela de entrada'!$K$15</f>
        <v>1</v>
      </c>
      <c r="N392" s="6">
        <f>'Tela de entrada'!$K$16</f>
        <v>10</v>
      </c>
      <c r="O392" s="6">
        <f>MAX(0,'Tela de entrada'!C410-'Tela de entrada'!H410)</f>
        <v>12.71858746483586</v>
      </c>
      <c r="P392" s="6">
        <f>MAX(0,O392-'Tela de entrada'!K410)</f>
        <v>8.5185874648358606</v>
      </c>
      <c r="Q392" s="6">
        <f>MAX(0,P392-'Tela de entrada'!O410)</f>
        <v>0</v>
      </c>
    </row>
    <row r="393" spans="4:17" x14ac:dyDescent="0.25">
      <c r="D393" s="71">
        <v>392</v>
      </c>
      <c r="E393" s="56">
        <f>'Tela de entrada'!C411</f>
        <v>28</v>
      </c>
      <c r="F393" s="6">
        <f>'Tela de entrada'!H411+'Tela de entrada'!K411</f>
        <v>16.31535824446194</v>
      </c>
      <c r="G393" s="6">
        <f>F393+'Tela de entrada'!O411</f>
        <v>28</v>
      </c>
      <c r="H393" s="96">
        <f>G393+'Tela de entrada'!S411</f>
        <v>28</v>
      </c>
      <c r="I393" s="96">
        <f>'Tela de entrada'!$G$14</f>
        <v>3</v>
      </c>
      <c r="J393" s="6">
        <f>'Tela de entrada'!$G$15</f>
        <v>15</v>
      </c>
      <c r="K393" s="6">
        <f>'Tela de entrada'!H411+'Tela de entrada'!$K$15</f>
        <v>11.715358244461939</v>
      </c>
      <c r="L393" s="6">
        <f>'Tela de entrada'!H411+'Tela de entrada'!$K$16</f>
        <v>20.715358244461939</v>
      </c>
      <c r="M393" s="6">
        <f>'Tela de entrada'!$K$15</f>
        <v>1</v>
      </c>
      <c r="N393" s="6">
        <f>'Tela de entrada'!$K$16</f>
        <v>10</v>
      </c>
      <c r="O393" s="6">
        <f>MAX(0,'Tela de entrada'!C411-'Tela de entrada'!H411)</f>
        <v>17.284641755538061</v>
      </c>
      <c r="P393" s="6">
        <f>MAX(0,O393-'Tela de entrada'!K411)</f>
        <v>11.684641755538062</v>
      </c>
      <c r="Q393" s="6">
        <f>MAX(0,P393-'Tela de entrada'!O411)</f>
        <v>1.7763568394002505E-15</v>
      </c>
    </row>
    <row r="394" spans="4:17" x14ac:dyDescent="0.25">
      <c r="D394" s="71">
        <v>393</v>
      </c>
      <c r="E394" s="56">
        <f>'Tela de entrada'!C412</f>
        <v>11</v>
      </c>
      <c r="F394" s="6">
        <f>'Tela de entrada'!H412+'Tela de entrada'!K412</f>
        <v>7.0043472361672849</v>
      </c>
      <c r="G394" s="6">
        <f>F394+'Tela de entrada'!O412</f>
        <v>11</v>
      </c>
      <c r="H394" s="96">
        <f>G394+'Tela de entrada'!S412</f>
        <v>11</v>
      </c>
      <c r="I394" s="96">
        <f>'Tela de entrada'!$G$14</f>
        <v>3</v>
      </c>
      <c r="J394" s="6">
        <f>'Tela de entrada'!$G$15</f>
        <v>15</v>
      </c>
      <c r="K394" s="6">
        <f>'Tela de entrada'!H412+'Tela de entrada'!$K$15</f>
        <v>5.8043472361672848</v>
      </c>
      <c r="L394" s="6">
        <f>'Tela de entrada'!H412+'Tela de entrada'!$K$16</f>
        <v>14.804347236167285</v>
      </c>
      <c r="M394" s="6">
        <f>'Tela de entrada'!$K$15</f>
        <v>1</v>
      </c>
      <c r="N394" s="6">
        <f>'Tela de entrada'!$K$16</f>
        <v>10</v>
      </c>
      <c r="O394" s="6">
        <f>MAX(0,'Tela de entrada'!C412-'Tela de entrada'!H412)</f>
        <v>6.1956527638327152</v>
      </c>
      <c r="P394" s="6">
        <f>MAX(0,O394-'Tela de entrada'!K412)</f>
        <v>3.9956527638327151</v>
      </c>
      <c r="Q394" s="6">
        <f>MAX(0,P394-'Tela de entrada'!O412)</f>
        <v>0</v>
      </c>
    </row>
    <row r="395" spans="4:17" x14ac:dyDescent="0.25">
      <c r="D395" s="71">
        <v>394</v>
      </c>
      <c r="E395" s="56">
        <f>'Tela de entrada'!C413</f>
        <v>44</v>
      </c>
      <c r="F395" s="6">
        <f>'Tela de entrada'!H413+'Tela de entrada'!K413</f>
        <v>23.8</v>
      </c>
      <c r="G395" s="6">
        <f>F395+'Tela de entrada'!O413</f>
        <v>38.799999999999997</v>
      </c>
      <c r="H395" s="96">
        <f>G395+'Tela de entrada'!S413</f>
        <v>44</v>
      </c>
      <c r="I395" s="96">
        <f>'Tela de entrada'!$G$14</f>
        <v>3</v>
      </c>
      <c r="J395" s="6">
        <f>'Tela de entrada'!$G$15</f>
        <v>15</v>
      </c>
      <c r="K395" s="6">
        <f>'Tela de entrada'!H413+'Tela de entrada'!$K$15</f>
        <v>16</v>
      </c>
      <c r="L395" s="6">
        <f>'Tela de entrada'!H413+'Tela de entrada'!$K$16</f>
        <v>25</v>
      </c>
      <c r="M395" s="6">
        <f>'Tela de entrada'!$K$15</f>
        <v>1</v>
      </c>
      <c r="N395" s="6">
        <f>'Tela de entrada'!$K$16</f>
        <v>10</v>
      </c>
      <c r="O395" s="6">
        <f>MAX(0,'Tela de entrada'!C413-'Tela de entrada'!H413)</f>
        <v>29</v>
      </c>
      <c r="P395" s="6">
        <f>MAX(0,O395-'Tela de entrada'!K413)</f>
        <v>20.2</v>
      </c>
      <c r="Q395" s="6">
        <f>MAX(0,P395-'Tela de entrada'!O413)</f>
        <v>5.1999999999999993</v>
      </c>
    </row>
    <row r="396" spans="4:17" x14ac:dyDescent="0.25">
      <c r="D396" s="71">
        <v>395</v>
      </c>
      <c r="E396" s="56">
        <f>'Tela de entrada'!C414</f>
        <v>9</v>
      </c>
      <c r="F396" s="6">
        <f>'Tela de entrada'!H414+'Tela de entrada'!K414</f>
        <v>5.9089341763679135</v>
      </c>
      <c r="G396" s="6">
        <f>F396+'Tela de entrada'!O414</f>
        <v>9</v>
      </c>
      <c r="H396" s="96">
        <f>G396+'Tela de entrada'!S414</f>
        <v>9</v>
      </c>
      <c r="I396" s="96">
        <f>'Tela de entrada'!$G$14</f>
        <v>3</v>
      </c>
      <c r="J396" s="6">
        <f>'Tela de entrada'!$G$15</f>
        <v>15</v>
      </c>
      <c r="K396" s="6">
        <f>'Tela de entrada'!H414+'Tela de entrada'!$K$15</f>
        <v>5.1089341763679137</v>
      </c>
      <c r="L396" s="6">
        <f>'Tela de entrada'!H414+'Tela de entrada'!$K$16</f>
        <v>14.108934176367914</v>
      </c>
      <c r="M396" s="6">
        <f>'Tela de entrada'!$K$15</f>
        <v>1</v>
      </c>
      <c r="N396" s="6">
        <f>'Tela de entrada'!$K$16</f>
        <v>10</v>
      </c>
      <c r="O396" s="6">
        <f>MAX(0,'Tela de entrada'!C414-'Tela de entrada'!H414)</f>
        <v>4.8910658236320863</v>
      </c>
      <c r="P396" s="6">
        <f>MAX(0,O396-'Tela de entrada'!K414)</f>
        <v>3.0910658236320865</v>
      </c>
      <c r="Q396" s="6">
        <f>MAX(0,P396-'Tela de entrada'!O414)</f>
        <v>0</v>
      </c>
    </row>
    <row r="397" spans="4:17" x14ac:dyDescent="0.25">
      <c r="D397" s="71">
        <v>396</v>
      </c>
      <c r="E397" s="56">
        <f>'Tela de entrada'!C415</f>
        <v>30</v>
      </c>
      <c r="F397" s="6">
        <f>'Tela de entrada'!H415+'Tela de entrada'!K415</f>
        <v>17.41077130426131</v>
      </c>
      <c r="G397" s="6">
        <f>F397+'Tela de entrada'!O415</f>
        <v>30</v>
      </c>
      <c r="H397" s="96">
        <f>G397+'Tela de entrada'!S415</f>
        <v>30</v>
      </c>
      <c r="I397" s="96">
        <f>'Tela de entrada'!$G$14</f>
        <v>3</v>
      </c>
      <c r="J397" s="6">
        <f>'Tela de entrada'!$G$15</f>
        <v>15</v>
      </c>
      <c r="K397" s="6">
        <f>'Tela de entrada'!H415+'Tela de entrada'!$K$15</f>
        <v>12.41077130426131</v>
      </c>
      <c r="L397" s="6">
        <f>'Tela de entrada'!H415+'Tela de entrada'!$K$16</f>
        <v>21.41077130426131</v>
      </c>
      <c r="M397" s="6">
        <f>'Tela de entrada'!$K$15</f>
        <v>1</v>
      </c>
      <c r="N397" s="6">
        <f>'Tela de entrada'!$K$16</f>
        <v>10</v>
      </c>
      <c r="O397" s="6">
        <f>MAX(0,'Tela de entrada'!C415-'Tela de entrada'!H415)</f>
        <v>18.58922869573869</v>
      </c>
      <c r="P397" s="6">
        <f>MAX(0,O397-'Tela de entrada'!K415)</f>
        <v>12.58922869573869</v>
      </c>
      <c r="Q397" s="6">
        <f>MAX(0,P397-'Tela de entrada'!O415)</f>
        <v>0</v>
      </c>
    </row>
    <row r="398" spans="4:17" x14ac:dyDescent="0.25">
      <c r="D398" s="71">
        <v>397</v>
      </c>
      <c r="E398" s="56">
        <f>'Tela de entrada'!C416</f>
        <v>13</v>
      </c>
      <c r="F398" s="6">
        <f>'Tela de entrada'!H416+'Tela de entrada'!K416</f>
        <v>8.0997602959666555</v>
      </c>
      <c r="G398" s="6">
        <f>F398+'Tela de entrada'!O416</f>
        <v>13</v>
      </c>
      <c r="H398" s="96">
        <f>G398+'Tela de entrada'!S416</f>
        <v>13</v>
      </c>
      <c r="I398" s="96">
        <f>'Tela de entrada'!$G$14</f>
        <v>3</v>
      </c>
      <c r="J398" s="6">
        <f>'Tela de entrada'!$G$15</f>
        <v>15</v>
      </c>
      <c r="K398" s="6">
        <f>'Tela de entrada'!H416+'Tela de entrada'!$K$15</f>
        <v>6.4997602959666558</v>
      </c>
      <c r="L398" s="6">
        <f>'Tela de entrada'!H416+'Tela de entrada'!$K$16</f>
        <v>15.499760295966656</v>
      </c>
      <c r="M398" s="6">
        <f>'Tela de entrada'!$K$15</f>
        <v>1</v>
      </c>
      <c r="N398" s="6">
        <f>'Tela de entrada'!$K$16</f>
        <v>10</v>
      </c>
      <c r="O398" s="6">
        <f>MAX(0,'Tela de entrada'!C416-'Tela de entrada'!H416)</f>
        <v>7.5002397040333442</v>
      </c>
      <c r="P398" s="6">
        <f>MAX(0,O398-'Tela de entrada'!K416)</f>
        <v>4.9002397040333445</v>
      </c>
      <c r="Q398" s="6">
        <f>MAX(0,P398-'Tela de entrada'!O416)</f>
        <v>0</v>
      </c>
    </row>
    <row r="399" spans="4:17" x14ac:dyDescent="0.25">
      <c r="D399" s="71">
        <v>398</v>
      </c>
      <c r="E399" s="56">
        <f>'Tela de entrada'!C417</f>
        <v>28</v>
      </c>
      <c r="F399" s="6">
        <f>'Tela de entrada'!H417+'Tela de entrada'!K417</f>
        <v>16.31535824446194</v>
      </c>
      <c r="G399" s="6">
        <f>F399+'Tela de entrada'!O417</f>
        <v>28</v>
      </c>
      <c r="H399" s="96">
        <f>G399+'Tela de entrada'!S417</f>
        <v>28</v>
      </c>
      <c r="I399" s="96">
        <f>'Tela de entrada'!$G$14</f>
        <v>3</v>
      </c>
      <c r="J399" s="6">
        <f>'Tela de entrada'!$G$15</f>
        <v>15</v>
      </c>
      <c r="K399" s="6">
        <f>'Tela de entrada'!H417+'Tela de entrada'!$K$15</f>
        <v>11.715358244461939</v>
      </c>
      <c r="L399" s="6">
        <f>'Tela de entrada'!H417+'Tela de entrada'!$K$16</f>
        <v>20.715358244461939</v>
      </c>
      <c r="M399" s="6">
        <f>'Tela de entrada'!$K$15</f>
        <v>1</v>
      </c>
      <c r="N399" s="6">
        <f>'Tela de entrada'!$K$16</f>
        <v>10</v>
      </c>
      <c r="O399" s="6">
        <f>MAX(0,'Tela de entrada'!C417-'Tela de entrada'!H417)</f>
        <v>17.284641755538061</v>
      </c>
      <c r="P399" s="6">
        <f>MAX(0,O399-'Tela de entrada'!K417)</f>
        <v>11.684641755538062</v>
      </c>
      <c r="Q399" s="6">
        <f>MAX(0,P399-'Tela de entrada'!O417)</f>
        <v>1.7763568394002505E-15</v>
      </c>
    </row>
    <row r="400" spans="4:17" x14ac:dyDescent="0.25">
      <c r="D400" s="71">
        <v>399</v>
      </c>
      <c r="E400" s="56">
        <f>'Tela de entrada'!C418</f>
        <v>35</v>
      </c>
      <c r="F400" s="6">
        <f>'Tela de entrada'!H418+'Tela de entrada'!K418</f>
        <v>20.149303953759738</v>
      </c>
      <c r="G400" s="6">
        <f>F400+'Tela de entrada'!O418</f>
        <v>35</v>
      </c>
      <c r="H400" s="96">
        <f>G400+'Tela de entrada'!S418</f>
        <v>35</v>
      </c>
      <c r="I400" s="96">
        <f>'Tela de entrada'!$G$14</f>
        <v>3</v>
      </c>
      <c r="J400" s="6">
        <f>'Tela de entrada'!$G$15</f>
        <v>15</v>
      </c>
      <c r="K400" s="6">
        <f>'Tela de entrada'!H418+'Tela de entrada'!$K$15</f>
        <v>14.149303953759738</v>
      </c>
      <c r="L400" s="6">
        <f>'Tela de entrada'!H418+'Tela de entrada'!$K$16</f>
        <v>23.149303953759738</v>
      </c>
      <c r="M400" s="6">
        <f>'Tela de entrada'!$K$15</f>
        <v>1</v>
      </c>
      <c r="N400" s="6">
        <f>'Tela de entrada'!$K$16</f>
        <v>10</v>
      </c>
      <c r="O400" s="6">
        <f>MAX(0,'Tela de entrada'!C418-'Tela de entrada'!H418)</f>
        <v>21.850696046240262</v>
      </c>
      <c r="P400" s="6">
        <f>MAX(0,O400-'Tela de entrada'!K418)</f>
        <v>14.850696046240262</v>
      </c>
      <c r="Q400" s="6">
        <f>MAX(0,P400-'Tela de entrada'!O418)</f>
        <v>0</v>
      </c>
    </row>
    <row r="401" spans="4:17" x14ac:dyDescent="0.25">
      <c r="D401" s="71">
        <v>400</v>
      </c>
      <c r="E401" s="56">
        <f>'Tela de entrada'!C419</f>
        <v>38</v>
      </c>
      <c r="F401" s="6">
        <f>'Tela de entrada'!H419+'Tela de entrada'!K419</f>
        <v>21.792423543458796</v>
      </c>
      <c r="G401" s="6">
        <f>F401+'Tela de entrada'!O419</f>
        <v>36.792423543458796</v>
      </c>
      <c r="H401" s="96">
        <f>G401+'Tela de entrada'!S419</f>
        <v>38</v>
      </c>
      <c r="I401" s="96">
        <f>'Tela de entrada'!$G$14</f>
        <v>3</v>
      </c>
      <c r="J401" s="6">
        <f>'Tela de entrada'!$G$15</f>
        <v>15</v>
      </c>
      <c r="K401" s="6">
        <f>'Tela de entrada'!H419+'Tela de entrada'!$K$15</f>
        <v>15.192423543458794</v>
      </c>
      <c r="L401" s="6">
        <f>'Tela de entrada'!H419+'Tela de entrada'!$K$16</f>
        <v>24.192423543458794</v>
      </c>
      <c r="M401" s="6">
        <f>'Tela de entrada'!$K$15</f>
        <v>1</v>
      </c>
      <c r="N401" s="6">
        <f>'Tela de entrada'!$K$16</f>
        <v>10</v>
      </c>
      <c r="O401" s="6">
        <f>MAX(0,'Tela de entrada'!C419-'Tela de entrada'!H419)</f>
        <v>23.807576456541206</v>
      </c>
      <c r="P401" s="6">
        <f>MAX(0,O401-'Tela de entrada'!K419)</f>
        <v>16.207576456541204</v>
      </c>
      <c r="Q401" s="6">
        <f>MAX(0,P401-'Tela de entrada'!O419)</f>
        <v>1.2075764565412044</v>
      </c>
    </row>
    <row r="402" spans="4:17" x14ac:dyDescent="0.25">
      <c r="D402" s="71">
        <v>401</v>
      </c>
      <c r="E402" s="56">
        <f>'Tela de entrada'!C420</f>
        <v>38</v>
      </c>
      <c r="F402" s="6">
        <f>'Tela de entrada'!H420+'Tela de entrada'!K420</f>
        <v>21.792423543458796</v>
      </c>
      <c r="G402" s="6">
        <f>F402+'Tela de entrada'!O420</f>
        <v>36.792423543458796</v>
      </c>
      <c r="H402" s="96">
        <f>G402+'Tela de entrada'!S420</f>
        <v>38</v>
      </c>
      <c r="I402" s="96">
        <f>'Tela de entrada'!$G$14</f>
        <v>3</v>
      </c>
      <c r="J402" s="6">
        <f>'Tela de entrada'!$G$15</f>
        <v>15</v>
      </c>
      <c r="K402" s="6">
        <f>'Tela de entrada'!H420+'Tela de entrada'!$K$15</f>
        <v>15.192423543458794</v>
      </c>
      <c r="L402" s="6">
        <f>'Tela de entrada'!H420+'Tela de entrada'!$K$16</f>
        <v>24.192423543458794</v>
      </c>
      <c r="M402" s="6">
        <f>'Tela de entrada'!$K$15</f>
        <v>1</v>
      </c>
      <c r="N402" s="6">
        <f>'Tela de entrada'!$K$16</f>
        <v>10</v>
      </c>
      <c r="O402" s="6">
        <f>MAX(0,'Tela de entrada'!C420-'Tela de entrada'!H420)</f>
        <v>23.807576456541206</v>
      </c>
      <c r="P402" s="6">
        <f>MAX(0,O402-'Tela de entrada'!K420)</f>
        <v>16.207576456541204</v>
      </c>
      <c r="Q402" s="6">
        <f>MAX(0,P402-'Tela de entrada'!O420)</f>
        <v>1.2075764565412044</v>
      </c>
    </row>
    <row r="403" spans="4:17" x14ac:dyDescent="0.25">
      <c r="D403" s="71">
        <v>402</v>
      </c>
      <c r="E403" s="56">
        <f>'Tela de entrada'!C421</f>
        <v>43</v>
      </c>
      <c r="F403" s="6">
        <f>'Tela de entrada'!H421+'Tela de entrada'!K421</f>
        <v>23.6</v>
      </c>
      <c r="G403" s="6">
        <f>F403+'Tela de entrada'!O421</f>
        <v>38.6</v>
      </c>
      <c r="H403" s="96">
        <f>G403+'Tela de entrada'!S421</f>
        <v>43</v>
      </c>
      <c r="I403" s="96">
        <f>'Tela de entrada'!$G$14</f>
        <v>3</v>
      </c>
      <c r="J403" s="6">
        <f>'Tela de entrada'!$G$15</f>
        <v>15</v>
      </c>
      <c r="K403" s="6">
        <f>'Tela de entrada'!H421+'Tela de entrada'!$K$15</f>
        <v>16</v>
      </c>
      <c r="L403" s="6">
        <f>'Tela de entrada'!H421+'Tela de entrada'!$K$16</f>
        <v>25</v>
      </c>
      <c r="M403" s="6">
        <f>'Tela de entrada'!$K$15</f>
        <v>1</v>
      </c>
      <c r="N403" s="6">
        <f>'Tela de entrada'!$K$16</f>
        <v>10</v>
      </c>
      <c r="O403" s="6">
        <f>MAX(0,'Tela de entrada'!C421-'Tela de entrada'!H421)</f>
        <v>28</v>
      </c>
      <c r="P403" s="6">
        <f>MAX(0,O403-'Tela de entrada'!K421)</f>
        <v>19.399999999999999</v>
      </c>
      <c r="Q403" s="6">
        <f>MAX(0,P403-'Tela de entrada'!O421)</f>
        <v>4.3999999999999986</v>
      </c>
    </row>
    <row r="404" spans="4:17" x14ac:dyDescent="0.25">
      <c r="D404" s="71">
        <v>403</v>
      </c>
      <c r="E404" s="56">
        <f>'Tela de entrada'!C422</f>
        <v>22</v>
      </c>
      <c r="F404" s="6">
        <f>'Tela de entrada'!H422+'Tela de entrada'!K422</f>
        <v>13.029119065063828</v>
      </c>
      <c r="G404" s="6">
        <f>F404+'Tela de entrada'!O422</f>
        <v>22</v>
      </c>
      <c r="H404" s="96">
        <f>G404+'Tela de entrada'!S422</f>
        <v>22</v>
      </c>
      <c r="I404" s="96">
        <f>'Tela de entrada'!$G$14</f>
        <v>3</v>
      </c>
      <c r="J404" s="6">
        <f>'Tela de entrada'!$G$15</f>
        <v>15</v>
      </c>
      <c r="K404" s="6">
        <f>'Tela de entrada'!H422+'Tela de entrada'!$K$15</f>
        <v>9.6291190650638274</v>
      </c>
      <c r="L404" s="6">
        <f>'Tela de entrada'!H422+'Tela de entrada'!$K$16</f>
        <v>18.629119065063826</v>
      </c>
      <c r="M404" s="6">
        <f>'Tela de entrada'!$K$15</f>
        <v>1</v>
      </c>
      <c r="N404" s="6">
        <f>'Tela de entrada'!$K$16</f>
        <v>10</v>
      </c>
      <c r="O404" s="6">
        <f>MAX(0,'Tela de entrada'!C422-'Tela de entrada'!H422)</f>
        <v>13.370880934936173</v>
      </c>
      <c r="P404" s="6">
        <f>MAX(0,O404-'Tela de entrada'!K422)</f>
        <v>8.9708809349361722</v>
      </c>
      <c r="Q404" s="6">
        <f>MAX(0,P404-'Tela de entrada'!O422)</f>
        <v>0</v>
      </c>
    </row>
    <row r="405" spans="4:17" x14ac:dyDescent="0.25">
      <c r="D405" s="71">
        <v>404</v>
      </c>
      <c r="E405" s="56">
        <f>'Tela de entrada'!C423</f>
        <v>27</v>
      </c>
      <c r="F405" s="6">
        <f>'Tela de entrada'!H423+'Tela de entrada'!K423</f>
        <v>15.767651714562254</v>
      </c>
      <c r="G405" s="6">
        <f>F405+'Tela de entrada'!O423</f>
        <v>27</v>
      </c>
      <c r="H405" s="96">
        <f>G405+'Tela de entrada'!S423</f>
        <v>27</v>
      </c>
      <c r="I405" s="96">
        <f>'Tela de entrada'!$G$14</f>
        <v>3</v>
      </c>
      <c r="J405" s="6">
        <f>'Tela de entrada'!$G$15</f>
        <v>15</v>
      </c>
      <c r="K405" s="6">
        <f>'Tela de entrada'!H423+'Tela de entrada'!$K$15</f>
        <v>11.367651714562253</v>
      </c>
      <c r="L405" s="6">
        <f>'Tela de entrada'!H423+'Tela de entrada'!$K$16</f>
        <v>20.367651714562253</v>
      </c>
      <c r="M405" s="6">
        <f>'Tela de entrada'!$K$15</f>
        <v>1</v>
      </c>
      <c r="N405" s="6">
        <f>'Tela de entrada'!$K$16</f>
        <v>10</v>
      </c>
      <c r="O405" s="6">
        <f>MAX(0,'Tela de entrada'!C423-'Tela de entrada'!H423)</f>
        <v>16.632348285437747</v>
      </c>
      <c r="P405" s="6">
        <f>MAX(0,O405-'Tela de entrada'!K423)</f>
        <v>11.232348285437746</v>
      </c>
      <c r="Q405" s="6">
        <f>MAX(0,P405-'Tela de entrada'!O423)</f>
        <v>0</v>
      </c>
    </row>
    <row r="406" spans="4:17" x14ac:dyDescent="0.25">
      <c r="D406" s="71">
        <v>405</v>
      </c>
      <c r="E406" s="56">
        <f>'Tela de entrada'!C424</f>
        <v>33</v>
      </c>
      <c r="F406" s="6">
        <f>'Tela de entrada'!H424+'Tela de entrada'!K424</f>
        <v>19.053890893960364</v>
      </c>
      <c r="G406" s="6">
        <f>F406+'Tela de entrada'!O424</f>
        <v>33</v>
      </c>
      <c r="H406" s="96">
        <f>G406+'Tela de entrada'!S424</f>
        <v>33</v>
      </c>
      <c r="I406" s="96">
        <f>'Tela de entrada'!$G$14</f>
        <v>3</v>
      </c>
      <c r="J406" s="6">
        <f>'Tela de entrada'!$G$15</f>
        <v>15</v>
      </c>
      <c r="K406" s="6">
        <f>'Tela de entrada'!H424+'Tela de entrada'!$K$15</f>
        <v>13.453890893960367</v>
      </c>
      <c r="L406" s="6">
        <f>'Tela de entrada'!H424+'Tela de entrada'!$K$16</f>
        <v>22.453890893960367</v>
      </c>
      <c r="M406" s="6">
        <f>'Tela de entrada'!$K$15</f>
        <v>1</v>
      </c>
      <c r="N406" s="6">
        <f>'Tela de entrada'!$K$16</f>
        <v>10</v>
      </c>
      <c r="O406" s="6">
        <f>MAX(0,'Tela de entrada'!C424-'Tela de entrada'!H424)</f>
        <v>20.546109106039633</v>
      </c>
      <c r="P406" s="6">
        <f>MAX(0,O406-'Tela de entrada'!K424)</f>
        <v>13.946109106039634</v>
      </c>
      <c r="Q406" s="6">
        <f>MAX(0,P406-'Tela de entrada'!O424)</f>
        <v>0</v>
      </c>
    </row>
    <row r="407" spans="4:17" x14ac:dyDescent="0.25">
      <c r="D407" s="71">
        <v>406</v>
      </c>
      <c r="E407" s="56">
        <f>'Tela de entrada'!C425</f>
        <v>33</v>
      </c>
      <c r="F407" s="6">
        <f>'Tela de entrada'!H425+'Tela de entrada'!K425</f>
        <v>19.053890893960364</v>
      </c>
      <c r="G407" s="6">
        <f>F407+'Tela de entrada'!O425</f>
        <v>33</v>
      </c>
      <c r="H407" s="96">
        <f>G407+'Tela de entrada'!S425</f>
        <v>33</v>
      </c>
      <c r="I407" s="96">
        <f>'Tela de entrada'!$G$14</f>
        <v>3</v>
      </c>
      <c r="J407" s="6">
        <f>'Tela de entrada'!$G$15</f>
        <v>15</v>
      </c>
      <c r="K407" s="6">
        <f>'Tela de entrada'!H425+'Tela de entrada'!$K$15</f>
        <v>13.453890893960367</v>
      </c>
      <c r="L407" s="6">
        <f>'Tela de entrada'!H425+'Tela de entrada'!$K$16</f>
        <v>22.453890893960367</v>
      </c>
      <c r="M407" s="6">
        <f>'Tela de entrada'!$K$15</f>
        <v>1</v>
      </c>
      <c r="N407" s="6">
        <f>'Tela de entrada'!$K$16</f>
        <v>10</v>
      </c>
      <c r="O407" s="6">
        <f>MAX(0,'Tela de entrada'!C425-'Tela de entrada'!H425)</f>
        <v>20.546109106039633</v>
      </c>
      <c r="P407" s="6">
        <f>MAX(0,O407-'Tela de entrada'!K425)</f>
        <v>13.946109106039634</v>
      </c>
      <c r="Q407" s="6">
        <f>MAX(0,P407-'Tela de entrada'!O425)</f>
        <v>0</v>
      </c>
    </row>
    <row r="408" spans="4:17" x14ac:dyDescent="0.25">
      <c r="D408" s="71">
        <v>407</v>
      </c>
      <c r="E408" s="56">
        <f>'Tela de entrada'!C426</f>
        <v>8</v>
      </c>
      <c r="F408" s="6">
        <f>'Tela de entrada'!H426+'Tela de entrada'!K426</f>
        <v>5.3836603258165949</v>
      </c>
      <c r="G408" s="6">
        <f>F408+'Tela de entrada'!O426</f>
        <v>8</v>
      </c>
      <c r="H408" s="96">
        <f>G408+'Tela de entrada'!S426</f>
        <v>8</v>
      </c>
      <c r="I408" s="96">
        <f>'Tela de entrada'!$G$14</f>
        <v>3</v>
      </c>
      <c r="J408" s="6">
        <f>'Tela de entrada'!$G$15</f>
        <v>15</v>
      </c>
      <c r="K408" s="6">
        <f>'Tela de entrada'!H426+'Tela de entrada'!$K$15</f>
        <v>4.7836603258165944</v>
      </c>
      <c r="L408" s="6">
        <f>'Tela de entrada'!H426+'Tela de entrada'!$K$16</f>
        <v>13.783660325816594</v>
      </c>
      <c r="M408" s="6">
        <f>'Tela de entrada'!$K$15</f>
        <v>1</v>
      </c>
      <c r="N408" s="6">
        <f>'Tela de entrada'!$K$16</f>
        <v>10</v>
      </c>
      <c r="O408" s="6">
        <f>MAX(0,'Tela de entrada'!C426-'Tela de entrada'!H426)</f>
        <v>4.2163396741834056</v>
      </c>
      <c r="P408" s="6">
        <f>MAX(0,O408-'Tela de entrada'!K426)</f>
        <v>2.6163396741834055</v>
      </c>
      <c r="Q408" s="6">
        <f>MAX(0,P408-'Tela de entrada'!O426)</f>
        <v>4.4408920985006262E-16</v>
      </c>
    </row>
    <row r="409" spans="4:17" x14ac:dyDescent="0.25">
      <c r="D409" s="71">
        <v>408</v>
      </c>
      <c r="E409" s="56">
        <f>'Tela de entrada'!C427</f>
        <v>44</v>
      </c>
      <c r="F409" s="6">
        <f>'Tela de entrada'!H427+'Tela de entrada'!K427</f>
        <v>23.8</v>
      </c>
      <c r="G409" s="6">
        <f>F409+'Tela de entrada'!O427</f>
        <v>38.799999999999997</v>
      </c>
      <c r="H409" s="96">
        <f>G409+'Tela de entrada'!S427</f>
        <v>44</v>
      </c>
      <c r="I409" s="96">
        <f>'Tela de entrada'!$G$14</f>
        <v>3</v>
      </c>
      <c r="J409" s="6">
        <f>'Tela de entrada'!$G$15</f>
        <v>15</v>
      </c>
      <c r="K409" s="6">
        <f>'Tela de entrada'!H427+'Tela de entrada'!$K$15</f>
        <v>16</v>
      </c>
      <c r="L409" s="6">
        <f>'Tela de entrada'!H427+'Tela de entrada'!$K$16</f>
        <v>25</v>
      </c>
      <c r="M409" s="6">
        <f>'Tela de entrada'!$K$15</f>
        <v>1</v>
      </c>
      <c r="N409" s="6">
        <f>'Tela de entrada'!$K$16</f>
        <v>10</v>
      </c>
      <c r="O409" s="6">
        <f>MAX(0,'Tela de entrada'!C427-'Tela de entrada'!H427)</f>
        <v>29</v>
      </c>
      <c r="P409" s="6">
        <f>MAX(0,O409-'Tela de entrada'!K427)</f>
        <v>20.2</v>
      </c>
      <c r="Q409" s="6">
        <f>MAX(0,P409-'Tela de entrada'!O427)</f>
        <v>5.1999999999999993</v>
      </c>
    </row>
    <row r="410" spans="4:17" x14ac:dyDescent="0.25">
      <c r="D410" s="71">
        <v>409</v>
      </c>
      <c r="E410" s="56">
        <f>'Tela de entrada'!C428</f>
        <v>44</v>
      </c>
      <c r="F410" s="6">
        <f>'Tela de entrada'!H428+'Tela de entrada'!K428</f>
        <v>23.8</v>
      </c>
      <c r="G410" s="6">
        <f>F410+'Tela de entrada'!O428</f>
        <v>38.799999999999997</v>
      </c>
      <c r="H410" s="96">
        <f>G410+'Tela de entrada'!S428</f>
        <v>44</v>
      </c>
      <c r="I410" s="96">
        <f>'Tela de entrada'!$G$14</f>
        <v>3</v>
      </c>
      <c r="J410" s="6">
        <f>'Tela de entrada'!$G$15</f>
        <v>15</v>
      </c>
      <c r="K410" s="6">
        <f>'Tela de entrada'!H428+'Tela de entrada'!$K$15</f>
        <v>16</v>
      </c>
      <c r="L410" s="6">
        <f>'Tela de entrada'!H428+'Tela de entrada'!$K$16</f>
        <v>25</v>
      </c>
      <c r="M410" s="6">
        <f>'Tela de entrada'!$K$15</f>
        <v>1</v>
      </c>
      <c r="N410" s="6">
        <f>'Tela de entrada'!$K$16</f>
        <v>10</v>
      </c>
      <c r="O410" s="6">
        <f>MAX(0,'Tela de entrada'!C428-'Tela de entrada'!H428)</f>
        <v>29</v>
      </c>
      <c r="P410" s="6">
        <f>MAX(0,O410-'Tela de entrada'!K428)</f>
        <v>20.2</v>
      </c>
      <c r="Q410" s="6">
        <f>MAX(0,P410-'Tela de entrada'!O428)</f>
        <v>5.1999999999999993</v>
      </c>
    </row>
    <row r="411" spans="4:17" x14ac:dyDescent="0.25">
      <c r="D411" s="71">
        <v>410</v>
      </c>
      <c r="E411" s="56">
        <f>'Tela de entrada'!C429</f>
        <v>50</v>
      </c>
      <c r="F411" s="6">
        <f>'Tela de entrada'!H429+'Tela de entrada'!K429</f>
        <v>25</v>
      </c>
      <c r="G411" s="6">
        <f>F411+'Tela de entrada'!O429</f>
        <v>40</v>
      </c>
      <c r="H411" s="96">
        <f>G411+'Tela de entrada'!S429</f>
        <v>50</v>
      </c>
      <c r="I411" s="96">
        <f>'Tela de entrada'!$G$14</f>
        <v>3</v>
      </c>
      <c r="J411" s="6">
        <f>'Tela de entrada'!$G$15</f>
        <v>15</v>
      </c>
      <c r="K411" s="6">
        <f>'Tela de entrada'!H429+'Tela de entrada'!$K$15</f>
        <v>16</v>
      </c>
      <c r="L411" s="6">
        <f>'Tela de entrada'!H429+'Tela de entrada'!$K$16</f>
        <v>25</v>
      </c>
      <c r="M411" s="6">
        <f>'Tela de entrada'!$K$15</f>
        <v>1</v>
      </c>
      <c r="N411" s="6">
        <f>'Tela de entrada'!$K$16</f>
        <v>10</v>
      </c>
      <c r="O411" s="6">
        <f>MAX(0,'Tela de entrada'!C429-'Tela de entrada'!H429)</f>
        <v>35</v>
      </c>
      <c r="P411" s="6">
        <f>MAX(0,O411-'Tela de entrada'!K429)</f>
        <v>25</v>
      </c>
      <c r="Q411" s="6">
        <f>MAX(0,P411-'Tela de entrada'!O429)</f>
        <v>10</v>
      </c>
    </row>
    <row r="412" spans="4:17" x14ac:dyDescent="0.25">
      <c r="D412" s="71">
        <v>411</v>
      </c>
      <c r="E412" s="56">
        <f>'Tela de entrada'!C430</f>
        <v>26</v>
      </c>
      <c r="F412" s="6">
        <f>'Tela de entrada'!H430+'Tela de entrada'!K430</f>
        <v>15.219945184662567</v>
      </c>
      <c r="G412" s="6">
        <f>F412+'Tela de entrada'!O430</f>
        <v>26</v>
      </c>
      <c r="H412" s="96">
        <f>G412+'Tela de entrada'!S430</f>
        <v>26</v>
      </c>
      <c r="I412" s="96">
        <f>'Tela de entrada'!$G$14</f>
        <v>3</v>
      </c>
      <c r="J412" s="6">
        <f>'Tela de entrada'!$G$15</f>
        <v>15</v>
      </c>
      <c r="K412" s="6">
        <f>'Tela de entrada'!H430+'Tela de entrada'!$K$15</f>
        <v>11.019945184662568</v>
      </c>
      <c r="L412" s="6">
        <f>'Tela de entrada'!H430+'Tela de entrada'!$K$16</f>
        <v>20.019945184662568</v>
      </c>
      <c r="M412" s="6">
        <f>'Tela de entrada'!$K$15</f>
        <v>1</v>
      </c>
      <c r="N412" s="6">
        <f>'Tela de entrada'!$K$16</f>
        <v>10</v>
      </c>
      <c r="O412" s="6">
        <f>MAX(0,'Tela de entrada'!C430-'Tela de entrada'!H430)</f>
        <v>15.980054815337432</v>
      </c>
      <c r="P412" s="6">
        <f>MAX(0,O412-'Tela de entrada'!K430)</f>
        <v>10.780054815337433</v>
      </c>
      <c r="Q412" s="6">
        <f>MAX(0,P412-'Tela de entrada'!O430)</f>
        <v>0</v>
      </c>
    </row>
    <row r="413" spans="4:17" x14ac:dyDescent="0.25">
      <c r="D413" s="71">
        <v>412</v>
      </c>
      <c r="E413" s="56">
        <f>'Tela de entrada'!C431</f>
        <v>6</v>
      </c>
      <c r="F413" s="6">
        <f>'Tela de entrada'!H431+'Tela de entrada'!K431</f>
        <v>4.9836603258165946</v>
      </c>
      <c r="G413" s="6">
        <f>F413+'Tela de entrada'!O431</f>
        <v>6</v>
      </c>
      <c r="H413" s="96">
        <f>G413+'Tela de entrada'!S431</f>
        <v>6</v>
      </c>
      <c r="I413" s="96">
        <f>'Tela de entrada'!$G$14</f>
        <v>3</v>
      </c>
      <c r="J413" s="6">
        <f>'Tela de entrada'!$G$15</f>
        <v>15</v>
      </c>
      <c r="K413" s="6">
        <f>'Tela de entrada'!H431+'Tela de entrada'!$K$15</f>
        <v>4.7836603258165944</v>
      </c>
      <c r="L413" s="6">
        <f>'Tela de entrada'!H431+'Tela de entrada'!$K$16</f>
        <v>13.783660325816594</v>
      </c>
      <c r="M413" s="6">
        <f>'Tela de entrada'!$K$15</f>
        <v>1</v>
      </c>
      <c r="N413" s="6">
        <f>'Tela de entrada'!$K$16</f>
        <v>10</v>
      </c>
      <c r="O413" s="6">
        <f>MAX(0,'Tela de entrada'!C431-'Tela de entrada'!H431)</f>
        <v>2.2163396741834052</v>
      </c>
      <c r="P413" s="6">
        <f>MAX(0,O413-'Tela de entrada'!K431)</f>
        <v>1.0163396741834052</v>
      </c>
      <c r="Q413" s="6">
        <f>MAX(0,P413-'Tela de entrada'!O431)</f>
        <v>0</v>
      </c>
    </row>
    <row r="414" spans="4:17" x14ac:dyDescent="0.25">
      <c r="D414" s="71">
        <v>413</v>
      </c>
      <c r="E414" s="56">
        <f>'Tela de entrada'!C432</f>
        <v>8</v>
      </c>
      <c r="F414" s="6">
        <f>'Tela de entrada'!H432+'Tela de entrada'!K432</f>
        <v>5.3836603258165949</v>
      </c>
      <c r="G414" s="6">
        <f>F414+'Tela de entrada'!O432</f>
        <v>8</v>
      </c>
      <c r="H414" s="96">
        <f>G414+'Tela de entrada'!S432</f>
        <v>8</v>
      </c>
      <c r="I414" s="96">
        <f>'Tela de entrada'!$G$14</f>
        <v>3</v>
      </c>
      <c r="J414" s="6">
        <f>'Tela de entrada'!$G$15</f>
        <v>15</v>
      </c>
      <c r="K414" s="6">
        <f>'Tela de entrada'!H432+'Tela de entrada'!$K$15</f>
        <v>4.7836603258165944</v>
      </c>
      <c r="L414" s="6">
        <f>'Tela de entrada'!H432+'Tela de entrada'!$K$16</f>
        <v>13.783660325816594</v>
      </c>
      <c r="M414" s="6">
        <f>'Tela de entrada'!$K$15</f>
        <v>1</v>
      </c>
      <c r="N414" s="6">
        <f>'Tela de entrada'!$K$16</f>
        <v>10</v>
      </c>
      <c r="O414" s="6">
        <f>MAX(0,'Tela de entrada'!C432-'Tela de entrada'!H432)</f>
        <v>4.2163396741834056</v>
      </c>
      <c r="P414" s="6">
        <f>MAX(0,O414-'Tela de entrada'!K432)</f>
        <v>2.6163396741834055</v>
      </c>
      <c r="Q414" s="6">
        <f>MAX(0,P414-'Tela de entrada'!O432)</f>
        <v>4.4408920985006262E-16</v>
      </c>
    </row>
    <row r="415" spans="4:17" x14ac:dyDescent="0.25">
      <c r="D415" s="71">
        <v>414</v>
      </c>
      <c r="E415" s="56">
        <f>'Tela de entrada'!C433</f>
        <v>35</v>
      </c>
      <c r="F415" s="6">
        <f>'Tela de entrada'!H433+'Tela de entrada'!K433</f>
        <v>20.149303953759738</v>
      </c>
      <c r="G415" s="6">
        <f>F415+'Tela de entrada'!O433</f>
        <v>35</v>
      </c>
      <c r="H415" s="96">
        <f>G415+'Tela de entrada'!S433</f>
        <v>35</v>
      </c>
      <c r="I415" s="96">
        <f>'Tela de entrada'!$G$14</f>
        <v>3</v>
      </c>
      <c r="J415" s="6">
        <f>'Tela de entrada'!$G$15</f>
        <v>15</v>
      </c>
      <c r="K415" s="6">
        <f>'Tela de entrada'!H433+'Tela de entrada'!$K$15</f>
        <v>14.149303953759738</v>
      </c>
      <c r="L415" s="6">
        <f>'Tela de entrada'!H433+'Tela de entrada'!$K$16</f>
        <v>23.149303953759738</v>
      </c>
      <c r="M415" s="6">
        <f>'Tela de entrada'!$K$15</f>
        <v>1</v>
      </c>
      <c r="N415" s="6">
        <f>'Tela de entrada'!$K$16</f>
        <v>10</v>
      </c>
      <c r="O415" s="6">
        <f>MAX(0,'Tela de entrada'!C433-'Tela de entrada'!H433)</f>
        <v>21.850696046240262</v>
      </c>
      <c r="P415" s="6">
        <f>MAX(0,O415-'Tela de entrada'!K433)</f>
        <v>14.850696046240262</v>
      </c>
      <c r="Q415" s="6">
        <f>MAX(0,P415-'Tela de entrada'!O433)</f>
        <v>0</v>
      </c>
    </row>
    <row r="416" spans="4:17" x14ac:dyDescent="0.25">
      <c r="D416" s="71">
        <v>415</v>
      </c>
      <c r="E416" s="56">
        <f>'Tela de entrada'!C434</f>
        <v>35</v>
      </c>
      <c r="F416" s="6">
        <f>'Tela de entrada'!H434+'Tela de entrada'!K434</f>
        <v>20.149303953759738</v>
      </c>
      <c r="G416" s="6">
        <f>F416+'Tela de entrada'!O434</f>
        <v>35</v>
      </c>
      <c r="H416" s="96">
        <f>G416+'Tela de entrada'!S434</f>
        <v>35</v>
      </c>
      <c r="I416" s="96">
        <f>'Tela de entrada'!$G$14</f>
        <v>3</v>
      </c>
      <c r="J416" s="6">
        <f>'Tela de entrada'!$G$15</f>
        <v>15</v>
      </c>
      <c r="K416" s="6">
        <f>'Tela de entrada'!H434+'Tela de entrada'!$K$15</f>
        <v>14.149303953759738</v>
      </c>
      <c r="L416" s="6">
        <f>'Tela de entrada'!H434+'Tela de entrada'!$K$16</f>
        <v>23.149303953759738</v>
      </c>
      <c r="M416" s="6">
        <f>'Tela de entrada'!$K$15</f>
        <v>1</v>
      </c>
      <c r="N416" s="6">
        <f>'Tela de entrada'!$K$16</f>
        <v>10</v>
      </c>
      <c r="O416" s="6">
        <f>MAX(0,'Tela de entrada'!C434-'Tela de entrada'!H434)</f>
        <v>21.850696046240262</v>
      </c>
      <c r="P416" s="6">
        <f>MAX(0,O416-'Tela de entrada'!K434)</f>
        <v>14.850696046240262</v>
      </c>
      <c r="Q416" s="6">
        <f>MAX(0,P416-'Tela de entrada'!O434)</f>
        <v>0</v>
      </c>
    </row>
    <row r="417" spans="4:17" x14ac:dyDescent="0.25">
      <c r="D417" s="71">
        <v>416</v>
      </c>
      <c r="E417" s="56">
        <f>'Tela de entrada'!C435</f>
        <v>22</v>
      </c>
      <c r="F417" s="6">
        <f>'Tela de entrada'!H435+'Tela de entrada'!K435</f>
        <v>13.029119065063828</v>
      </c>
      <c r="G417" s="6">
        <f>F417+'Tela de entrada'!O435</f>
        <v>22</v>
      </c>
      <c r="H417" s="96">
        <f>G417+'Tela de entrada'!S435</f>
        <v>22</v>
      </c>
      <c r="I417" s="96">
        <f>'Tela de entrada'!$G$14</f>
        <v>3</v>
      </c>
      <c r="J417" s="6">
        <f>'Tela de entrada'!$G$15</f>
        <v>15</v>
      </c>
      <c r="K417" s="6">
        <f>'Tela de entrada'!H435+'Tela de entrada'!$K$15</f>
        <v>9.6291190650638274</v>
      </c>
      <c r="L417" s="6">
        <f>'Tela de entrada'!H435+'Tela de entrada'!$K$16</f>
        <v>18.629119065063826</v>
      </c>
      <c r="M417" s="6">
        <f>'Tela de entrada'!$K$15</f>
        <v>1</v>
      </c>
      <c r="N417" s="6">
        <f>'Tela de entrada'!$K$16</f>
        <v>10</v>
      </c>
      <c r="O417" s="6">
        <f>MAX(0,'Tela de entrada'!C435-'Tela de entrada'!H435)</f>
        <v>13.370880934936173</v>
      </c>
      <c r="P417" s="6">
        <f>MAX(0,O417-'Tela de entrada'!K435)</f>
        <v>8.9708809349361722</v>
      </c>
      <c r="Q417" s="6">
        <f>MAX(0,P417-'Tela de entrada'!O435)</f>
        <v>0</v>
      </c>
    </row>
    <row r="418" spans="4:17" x14ac:dyDescent="0.25">
      <c r="D418" s="71">
        <v>417</v>
      </c>
      <c r="E418" s="56">
        <f>'Tela de entrada'!C436</f>
        <v>50</v>
      </c>
      <c r="F418" s="6">
        <f>'Tela de entrada'!H436+'Tela de entrada'!K436</f>
        <v>25</v>
      </c>
      <c r="G418" s="6">
        <f>F418+'Tela de entrada'!O436</f>
        <v>40</v>
      </c>
      <c r="H418" s="96">
        <f>G418+'Tela de entrada'!S436</f>
        <v>50</v>
      </c>
      <c r="I418" s="96">
        <f>'Tela de entrada'!$G$14</f>
        <v>3</v>
      </c>
      <c r="J418" s="6">
        <f>'Tela de entrada'!$G$15</f>
        <v>15</v>
      </c>
      <c r="K418" s="6">
        <f>'Tela de entrada'!H436+'Tela de entrada'!$K$15</f>
        <v>16</v>
      </c>
      <c r="L418" s="6">
        <f>'Tela de entrada'!H436+'Tela de entrada'!$K$16</f>
        <v>25</v>
      </c>
      <c r="M418" s="6">
        <f>'Tela de entrada'!$K$15</f>
        <v>1</v>
      </c>
      <c r="N418" s="6">
        <f>'Tela de entrada'!$K$16</f>
        <v>10</v>
      </c>
      <c r="O418" s="6">
        <f>MAX(0,'Tela de entrada'!C436-'Tela de entrada'!H436)</f>
        <v>35</v>
      </c>
      <c r="P418" s="6">
        <f>MAX(0,O418-'Tela de entrada'!K436)</f>
        <v>25</v>
      </c>
      <c r="Q418" s="6">
        <f>MAX(0,P418-'Tela de entrada'!O436)</f>
        <v>10</v>
      </c>
    </row>
    <row r="419" spans="4:17" x14ac:dyDescent="0.25">
      <c r="D419" s="71">
        <v>418</v>
      </c>
      <c r="E419" s="56">
        <f>'Tela de entrada'!C437</f>
        <v>9</v>
      </c>
      <c r="F419" s="6">
        <f>'Tela de entrada'!H437+'Tela de entrada'!K437</f>
        <v>5.9089341763679135</v>
      </c>
      <c r="G419" s="6">
        <f>F419+'Tela de entrada'!O437</f>
        <v>9</v>
      </c>
      <c r="H419" s="96">
        <f>G419+'Tela de entrada'!S437</f>
        <v>9</v>
      </c>
      <c r="I419" s="96">
        <f>'Tela de entrada'!$G$14</f>
        <v>3</v>
      </c>
      <c r="J419" s="6">
        <f>'Tela de entrada'!$G$15</f>
        <v>15</v>
      </c>
      <c r="K419" s="6">
        <f>'Tela de entrada'!H437+'Tela de entrada'!$K$15</f>
        <v>5.1089341763679137</v>
      </c>
      <c r="L419" s="6">
        <f>'Tela de entrada'!H437+'Tela de entrada'!$K$16</f>
        <v>14.108934176367914</v>
      </c>
      <c r="M419" s="6">
        <f>'Tela de entrada'!$K$15</f>
        <v>1</v>
      </c>
      <c r="N419" s="6">
        <f>'Tela de entrada'!$K$16</f>
        <v>10</v>
      </c>
      <c r="O419" s="6">
        <f>MAX(0,'Tela de entrada'!C437-'Tela de entrada'!H437)</f>
        <v>4.8910658236320863</v>
      </c>
      <c r="P419" s="6">
        <f>MAX(0,O419-'Tela de entrada'!K437)</f>
        <v>3.0910658236320865</v>
      </c>
      <c r="Q419" s="6">
        <f>MAX(0,P419-'Tela de entrada'!O437)</f>
        <v>0</v>
      </c>
    </row>
    <row r="420" spans="4:17" x14ac:dyDescent="0.25">
      <c r="D420" s="71">
        <v>419</v>
      </c>
      <c r="E420" s="56">
        <f>'Tela de entrada'!C438</f>
        <v>7</v>
      </c>
      <c r="F420" s="6">
        <f>'Tela de entrada'!H438+'Tela de entrada'!K438</f>
        <v>5.1836603258165947</v>
      </c>
      <c r="G420" s="6">
        <f>F420+'Tela de entrada'!O438</f>
        <v>7</v>
      </c>
      <c r="H420" s="96">
        <f>G420+'Tela de entrada'!S438</f>
        <v>7</v>
      </c>
      <c r="I420" s="96">
        <f>'Tela de entrada'!$G$14</f>
        <v>3</v>
      </c>
      <c r="J420" s="6">
        <f>'Tela de entrada'!$G$15</f>
        <v>15</v>
      </c>
      <c r="K420" s="6">
        <f>'Tela de entrada'!H438+'Tela de entrada'!$K$15</f>
        <v>4.7836603258165944</v>
      </c>
      <c r="L420" s="6">
        <f>'Tela de entrada'!H438+'Tela de entrada'!$K$16</f>
        <v>13.783660325816594</v>
      </c>
      <c r="M420" s="6">
        <f>'Tela de entrada'!$K$15</f>
        <v>1</v>
      </c>
      <c r="N420" s="6">
        <f>'Tela de entrada'!$K$16</f>
        <v>10</v>
      </c>
      <c r="O420" s="6">
        <f>MAX(0,'Tela de entrada'!C438-'Tela de entrada'!H438)</f>
        <v>3.2163396741834052</v>
      </c>
      <c r="P420" s="6">
        <f>MAX(0,O420-'Tela de entrada'!K438)</f>
        <v>1.8163396741834053</v>
      </c>
      <c r="Q420" s="6">
        <f>MAX(0,P420-'Tela de entrada'!O438)</f>
        <v>0</v>
      </c>
    </row>
    <row r="421" spans="4:17" x14ac:dyDescent="0.25">
      <c r="D421" s="71">
        <v>420</v>
      </c>
      <c r="E421" s="56">
        <f>'Tela de entrada'!C439</f>
        <v>32</v>
      </c>
      <c r="F421" s="6">
        <f>'Tela de entrada'!H439+'Tela de entrada'!K439</f>
        <v>18.50618436406068</v>
      </c>
      <c r="G421" s="6">
        <f>F421+'Tela de entrada'!O439</f>
        <v>32</v>
      </c>
      <c r="H421" s="96">
        <f>G421+'Tela de entrada'!S439</f>
        <v>32</v>
      </c>
      <c r="I421" s="96">
        <f>'Tela de entrada'!$G$14</f>
        <v>3</v>
      </c>
      <c r="J421" s="6">
        <f>'Tela de entrada'!$G$15</f>
        <v>15</v>
      </c>
      <c r="K421" s="6">
        <f>'Tela de entrada'!H439+'Tela de entrada'!$K$15</f>
        <v>13.106184364060681</v>
      </c>
      <c r="L421" s="6">
        <f>'Tela de entrada'!H439+'Tela de entrada'!$K$16</f>
        <v>22.106184364060681</v>
      </c>
      <c r="M421" s="6">
        <f>'Tela de entrada'!$K$15</f>
        <v>1</v>
      </c>
      <c r="N421" s="6">
        <f>'Tela de entrada'!$K$16</f>
        <v>10</v>
      </c>
      <c r="O421" s="6">
        <f>MAX(0,'Tela de entrada'!C439-'Tela de entrada'!H439)</f>
        <v>19.893815635939319</v>
      </c>
      <c r="P421" s="6">
        <f>MAX(0,O421-'Tela de entrada'!K439)</f>
        <v>13.493815635939319</v>
      </c>
      <c r="Q421" s="6">
        <f>MAX(0,P421-'Tela de entrada'!O439)</f>
        <v>0</v>
      </c>
    </row>
    <row r="422" spans="4:17" x14ac:dyDescent="0.25">
      <c r="D422" s="71">
        <v>421</v>
      </c>
      <c r="E422" s="56">
        <f>'Tela de entrada'!C440</f>
        <v>9</v>
      </c>
      <c r="F422" s="6">
        <f>'Tela de entrada'!H440+'Tela de entrada'!K440</f>
        <v>5.9089341763679135</v>
      </c>
      <c r="G422" s="6">
        <f>F422+'Tela de entrada'!O440</f>
        <v>9</v>
      </c>
      <c r="H422" s="96">
        <f>G422+'Tela de entrada'!S440</f>
        <v>9</v>
      </c>
      <c r="I422" s="96">
        <f>'Tela de entrada'!$G$14</f>
        <v>3</v>
      </c>
      <c r="J422" s="6">
        <f>'Tela de entrada'!$G$15</f>
        <v>15</v>
      </c>
      <c r="K422" s="6">
        <f>'Tela de entrada'!H440+'Tela de entrada'!$K$15</f>
        <v>5.1089341763679137</v>
      </c>
      <c r="L422" s="6">
        <f>'Tela de entrada'!H440+'Tela de entrada'!$K$16</f>
        <v>14.108934176367914</v>
      </c>
      <c r="M422" s="6">
        <f>'Tela de entrada'!$K$15</f>
        <v>1</v>
      </c>
      <c r="N422" s="6">
        <f>'Tela de entrada'!$K$16</f>
        <v>10</v>
      </c>
      <c r="O422" s="6">
        <f>MAX(0,'Tela de entrada'!C440-'Tela de entrada'!H440)</f>
        <v>4.8910658236320863</v>
      </c>
      <c r="P422" s="6">
        <f>MAX(0,O422-'Tela de entrada'!K440)</f>
        <v>3.0910658236320865</v>
      </c>
      <c r="Q422" s="6">
        <f>MAX(0,P422-'Tela de entrada'!O440)</f>
        <v>0</v>
      </c>
    </row>
    <row r="423" spans="4:17" x14ac:dyDescent="0.25">
      <c r="D423" s="71">
        <v>422</v>
      </c>
      <c r="E423" s="56">
        <f>'Tela de entrada'!C441</f>
        <v>12</v>
      </c>
      <c r="F423" s="6">
        <f>'Tela de entrada'!H441+'Tela de entrada'!K441</f>
        <v>7.5520537660669707</v>
      </c>
      <c r="G423" s="6">
        <f>F423+'Tela de entrada'!O441</f>
        <v>12</v>
      </c>
      <c r="H423" s="96">
        <f>G423+'Tela de entrada'!S441</f>
        <v>12</v>
      </c>
      <c r="I423" s="96">
        <f>'Tela de entrada'!$G$14</f>
        <v>3</v>
      </c>
      <c r="J423" s="6">
        <f>'Tela de entrada'!$G$15</f>
        <v>15</v>
      </c>
      <c r="K423" s="6">
        <f>'Tela de entrada'!H441+'Tela de entrada'!$K$15</f>
        <v>6.1520537660669703</v>
      </c>
      <c r="L423" s="6">
        <f>'Tela de entrada'!H441+'Tela de entrada'!$K$16</f>
        <v>15.15205376606697</v>
      </c>
      <c r="M423" s="6">
        <f>'Tela de entrada'!$K$15</f>
        <v>1</v>
      </c>
      <c r="N423" s="6">
        <f>'Tela de entrada'!$K$16</f>
        <v>10</v>
      </c>
      <c r="O423" s="6">
        <f>MAX(0,'Tela de entrada'!C441-'Tela de entrada'!H441)</f>
        <v>6.8479462339330297</v>
      </c>
      <c r="P423" s="6">
        <f>MAX(0,O423-'Tela de entrada'!K441)</f>
        <v>4.4479462339330293</v>
      </c>
      <c r="Q423" s="6">
        <f>MAX(0,P423-'Tela de entrada'!O441)</f>
        <v>0</v>
      </c>
    </row>
    <row r="424" spans="4:17" x14ac:dyDescent="0.25">
      <c r="D424" s="71">
        <v>423</v>
      </c>
      <c r="E424" s="56">
        <f>'Tela de entrada'!C442</f>
        <v>11</v>
      </c>
      <c r="F424" s="6">
        <f>'Tela de entrada'!H442+'Tela de entrada'!K442</f>
        <v>7.0043472361672849</v>
      </c>
      <c r="G424" s="6">
        <f>F424+'Tela de entrada'!O442</f>
        <v>11</v>
      </c>
      <c r="H424" s="96">
        <f>G424+'Tela de entrada'!S442</f>
        <v>11</v>
      </c>
      <c r="I424" s="96">
        <f>'Tela de entrada'!$G$14</f>
        <v>3</v>
      </c>
      <c r="J424" s="6">
        <f>'Tela de entrada'!$G$15</f>
        <v>15</v>
      </c>
      <c r="K424" s="6">
        <f>'Tela de entrada'!H442+'Tela de entrada'!$K$15</f>
        <v>5.8043472361672848</v>
      </c>
      <c r="L424" s="6">
        <f>'Tela de entrada'!H442+'Tela de entrada'!$K$16</f>
        <v>14.804347236167285</v>
      </c>
      <c r="M424" s="6">
        <f>'Tela de entrada'!$K$15</f>
        <v>1</v>
      </c>
      <c r="N424" s="6">
        <f>'Tela de entrada'!$K$16</f>
        <v>10</v>
      </c>
      <c r="O424" s="6">
        <f>MAX(0,'Tela de entrada'!C442-'Tela de entrada'!H442)</f>
        <v>6.1956527638327152</v>
      </c>
      <c r="P424" s="6">
        <f>MAX(0,O424-'Tela de entrada'!K442)</f>
        <v>3.9956527638327151</v>
      </c>
      <c r="Q424" s="6">
        <f>MAX(0,P424-'Tela de entrada'!O442)</f>
        <v>0</v>
      </c>
    </row>
    <row r="425" spans="4:17" x14ac:dyDescent="0.25">
      <c r="D425" s="71">
        <v>424</v>
      </c>
      <c r="E425" s="56">
        <f>'Tela de entrada'!C443</f>
        <v>5</v>
      </c>
      <c r="F425" s="6">
        <f>'Tela de entrada'!H443+'Tela de entrada'!K443</f>
        <v>4.7836603258165944</v>
      </c>
      <c r="G425" s="6">
        <f>F425+'Tela de entrada'!O443</f>
        <v>5</v>
      </c>
      <c r="H425" s="96">
        <f>G425+'Tela de entrada'!S443</f>
        <v>5</v>
      </c>
      <c r="I425" s="96">
        <f>'Tela de entrada'!$G$14</f>
        <v>3</v>
      </c>
      <c r="J425" s="6">
        <f>'Tela de entrada'!$G$15</f>
        <v>15</v>
      </c>
      <c r="K425" s="6">
        <f>'Tela de entrada'!H443+'Tela de entrada'!$K$15</f>
        <v>4.7836603258165944</v>
      </c>
      <c r="L425" s="6">
        <f>'Tela de entrada'!H443+'Tela de entrada'!$K$16</f>
        <v>13.783660325816594</v>
      </c>
      <c r="M425" s="6">
        <f>'Tela de entrada'!$K$15</f>
        <v>1</v>
      </c>
      <c r="N425" s="6">
        <f>'Tela de entrada'!$K$16</f>
        <v>10</v>
      </c>
      <c r="O425" s="6">
        <f>MAX(0,'Tela de entrada'!C443-'Tela de entrada'!H443)</f>
        <v>1.2163396741834052</v>
      </c>
      <c r="P425" s="6">
        <f>MAX(0,O425-'Tela de entrada'!K443)</f>
        <v>0.21633967418340516</v>
      </c>
      <c r="Q425" s="6">
        <f>MAX(0,P425-'Tela de entrada'!O443)</f>
        <v>0</v>
      </c>
    </row>
    <row r="426" spans="4:17" x14ac:dyDescent="0.25">
      <c r="D426" s="71">
        <v>425</v>
      </c>
      <c r="E426" s="56">
        <f>'Tela de entrada'!C444</f>
        <v>48</v>
      </c>
      <c r="F426" s="6">
        <f>'Tela de entrada'!H444+'Tela de entrada'!K444</f>
        <v>24.6</v>
      </c>
      <c r="G426" s="6">
        <f>F426+'Tela de entrada'!O444</f>
        <v>39.6</v>
      </c>
      <c r="H426" s="96">
        <f>G426+'Tela de entrada'!S444</f>
        <v>48</v>
      </c>
      <c r="I426" s="96">
        <f>'Tela de entrada'!$G$14</f>
        <v>3</v>
      </c>
      <c r="J426" s="6">
        <f>'Tela de entrada'!$G$15</f>
        <v>15</v>
      </c>
      <c r="K426" s="6">
        <f>'Tela de entrada'!H444+'Tela de entrada'!$K$15</f>
        <v>16</v>
      </c>
      <c r="L426" s="6">
        <f>'Tela de entrada'!H444+'Tela de entrada'!$K$16</f>
        <v>25</v>
      </c>
      <c r="M426" s="6">
        <f>'Tela de entrada'!$K$15</f>
        <v>1</v>
      </c>
      <c r="N426" s="6">
        <f>'Tela de entrada'!$K$16</f>
        <v>10</v>
      </c>
      <c r="O426" s="6">
        <f>MAX(0,'Tela de entrada'!C444-'Tela de entrada'!H444)</f>
        <v>33</v>
      </c>
      <c r="P426" s="6">
        <f>MAX(0,O426-'Tela de entrada'!K444)</f>
        <v>23.4</v>
      </c>
      <c r="Q426" s="6">
        <f>MAX(0,P426-'Tela de entrada'!O444)</f>
        <v>8.3999999999999986</v>
      </c>
    </row>
    <row r="427" spans="4:17" x14ac:dyDescent="0.25">
      <c r="D427" s="71">
        <v>426</v>
      </c>
      <c r="E427" s="56">
        <f>'Tela de entrada'!C445</f>
        <v>44</v>
      </c>
      <c r="F427" s="6">
        <f>'Tela de entrada'!H445+'Tela de entrada'!K445</f>
        <v>23.8</v>
      </c>
      <c r="G427" s="6">
        <f>F427+'Tela de entrada'!O445</f>
        <v>38.799999999999997</v>
      </c>
      <c r="H427" s="96">
        <f>G427+'Tela de entrada'!S445</f>
        <v>44</v>
      </c>
      <c r="I427" s="96">
        <f>'Tela de entrada'!$G$14</f>
        <v>3</v>
      </c>
      <c r="J427" s="6">
        <f>'Tela de entrada'!$G$15</f>
        <v>15</v>
      </c>
      <c r="K427" s="6">
        <f>'Tela de entrada'!H445+'Tela de entrada'!$K$15</f>
        <v>16</v>
      </c>
      <c r="L427" s="6">
        <f>'Tela de entrada'!H445+'Tela de entrada'!$K$16</f>
        <v>25</v>
      </c>
      <c r="M427" s="6">
        <f>'Tela de entrada'!$K$15</f>
        <v>1</v>
      </c>
      <c r="N427" s="6">
        <f>'Tela de entrada'!$K$16</f>
        <v>10</v>
      </c>
      <c r="O427" s="6">
        <f>MAX(0,'Tela de entrada'!C445-'Tela de entrada'!H445)</f>
        <v>29</v>
      </c>
      <c r="P427" s="6">
        <f>MAX(0,O427-'Tela de entrada'!K445)</f>
        <v>20.2</v>
      </c>
      <c r="Q427" s="6">
        <f>MAX(0,P427-'Tela de entrada'!O445)</f>
        <v>5.1999999999999993</v>
      </c>
    </row>
    <row r="428" spans="4:17" x14ac:dyDescent="0.25">
      <c r="D428" s="71">
        <v>427</v>
      </c>
      <c r="E428" s="56">
        <f>'Tela de entrada'!C446</f>
        <v>32</v>
      </c>
      <c r="F428" s="6">
        <f>'Tela de entrada'!H446+'Tela de entrada'!K446</f>
        <v>18.50618436406068</v>
      </c>
      <c r="G428" s="6">
        <f>F428+'Tela de entrada'!O446</f>
        <v>32</v>
      </c>
      <c r="H428" s="96">
        <f>G428+'Tela de entrada'!S446</f>
        <v>32</v>
      </c>
      <c r="I428" s="96">
        <f>'Tela de entrada'!$G$14</f>
        <v>3</v>
      </c>
      <c r="J428" s="6">
        <f>'Tela de entrada'!$G$15</f>
        <v>15</v>
      </c>
      <c r="K428" s="6">
        <f>'Tela de entrada'!H446+'Tela de entrada'!$K$15</f>
        <v>13.106184364060681</v>
      </c>
      <c r="L428" s="6">
        <f>'Tela de entrada'!H446+'Tela de entrada'!$K$16</f>
        <v>22.106184364060681</v>
      </c>
      <c r="M428" s="6">
        <f>'Tela de entrada'!$K$15</f>
        <v>1</v>
      </c>
      <c r="N428" s="6">
        <f>'Tela de entrada'!$K$16</f>
        <v>10</v>
      </c>
      <c r="O428" s="6">
        <f>MAX(0,'Tela de entrada'!C446-'Tela de entrada'!H446)</f>
        <v>19.893815635939319</v>
      </c>
      <c r="P428" s="6">
        <f>MAX(0,O428-'Tela de entrada'!K446)</f>
        <v>13.493815635939319</v>
      </c>
      <c r="Q428" s="6">
        <f>MAX(0,P428-'Tela de entrada'!O446)</f>
        <v>0</v>
      </c>
    </row>
    <row r="429" spans="4:17" x14ac:dyDescent="0.25">
      <c r="D429" s="71">
        <v>428</v>
      </c>
      <c r="E429" s="56">
        <f>'Tela de entrada'!C447</f>
        <v>24</v>
      </c>
      <c r="F429" s="6">
        <f>'Tela de entrada'!H447+'Tela de entrada'!K447</f>
        <v>14.124532124863197</v>
      </c>
      <c r="G429" s="6">
        <f>F429+'Tela de entrada'!O447</f>
        <v>24</v>
      </c>
      <c r="H429" s="96">
        <f>G429+'Tela de entrada'!S447</f>
        <v>24</v>
      </c>
      <c r="I429" s="96">
        <f>'Tela de entrada'!$G$14</f>
        <v>3</v>
      </c>
      <c r="J429" s="6">
        <f>'Tela de entrada'!$G$15</f>
        <v>15</v>
      </c>
      <c r="K429" s="6">
        <f>'Tela de entrada'!H447+'Tela de entrada'!$K$15</f>
        <v>10.324532124863197</v>
      </c>
      <c r="L429" s="6">
        <f>'Tela de entrada'!H447+'Tela de entrada'!$K$16</f>
        <v>19.324532124863197</v>
      </c>
      <c r="M429" s="6">
        <f>'Tela de entrada'!$K$15</f>
        <v>1</v>
      </c>
      <c r="N429" s="6">
        <f>'Tela de entrada'!$K$16</f>
        <v>10</v>
      </c>
      <c r="O429" s="6">
        <f>MAX(0,'Tela de entrada'!C447-'Tela de entrada'!H447)</f>
        <v>14.675467875136803</v>
      </c>
      <c r="P429" s="6">
        <f>MAX(0,O429-'Tela de entrada'!K447)</f>
        <v>9.8754678751368026</v>
      </c>
      <c r="Q429" s="6">
        <f>MAX(0,P429-'Tela de entrada'!O447)</f>
        <v>0</v>
      </c>
    </row>
    <row r="430" spans="4:17" x14ac:dyDescent="0.25">
      <c r="D430" s="71">
        <v>429</v>
      </c>
      <c r="E430" s="56">
        <f>'Tela de entrada'!C448</f>
        <v>14</v>
      </c>
      <c r="F430" s="6">
        <f>'Tela de entrada'!H448+'Tela de entrada'!K448</f>
        <v>8.6474668258663421</v>
      </c>
      <c r="G430" s="6">
        <f>F430+'Tela de entrada'!O448</f>
        <v>14</v>
      </c>
      <c r="H430" s="96">
        <f>G430+'Tela de entrada'!S448</f>
        <v>14</v>
      </c>
      <c r="I430" s="96">
        <f>'Tela de entrada'!$G$14</f>
        <v>3</v>
      </c>
      <c r="J430" s="6">
        <f>'Tela de entrada'!$G$15</f>
        <v>15</v>
      </c>
      <c r="K430" s="6">
        <f>'Tela de entrada'!H448+'Tela de entrada'!$K$15</f>
        <v>6.8474668258663414</v>
      </c>
      <c r="L430" s="6">
        <f>'Tela de entrada'!H448+'Tela de entrada'!$K$16</f>
        <v>15.847466825866341</v>
      </c>
      <c r="M430" s="6">
        <f>'Tela de entrada'!$K$15</f>
        <v>1</v>
      </c>
      <c r="N430" s="6">
        <f>'Tela de entrada'!$K$16</f>
        <v>10</v>
      </c>
      <c r="O430" s="6">
        <f>MAX(0,'Tela de entrada'!C448-'Tela de entrada'!H448)</f>
        <v>8.1525331741336586</v>
      </c>
      <c r="P430" s="6">
        <f>MAX(0,O430-'Tela de entrada'!K448)</f>
        <v>5.3525331741336588</v>
      </c>
      <c r="Q430" s="6">
        <f>MAX(0,P430-'Tela de entrada'!O448)</f>
        <v>8.8817841970012523E-16</v>
      </c>
    </row>
    <row r="431" spans="4:17" x14ac:dyDescent="0.25">
      <c r="D431" s="71">
        <v>430</v>
      </c>
      <c r="E431" s="56">
        <f>'Tela de entrada'!C449</f>
        <v>18</v>
      </c>
      <c r="F431" s="6">
        <f>'Tela de entrada'!H449+'Tela de entrada'!K449</f>
        <v>10.838292945465083</v>
      </c>
      <c r="G431" s="6">
        <f>F431+'Tela de entrada'!O449</f>
        <v>18</v>
      </c>
      <c r="H431" s="96">
        <f>G431+'Tela de entrada'!S449</f>
        <v>18</v>
      </c>
      <c r="I431" s="96">
        <f>'Tela de entrada'!$G$14</f>
        <v>3</v>
      </c>
      <c r="J431" s="6">
        <f>'Tela de entrada'!$G$15</f>
        <v>15</v>
      </c>
      <c r="K431" s="6">
        <f>'Tela de entrada'!H449+'Tela de entrada'!$K$15</f>
        <v>8.2382929454650835</v>
      </c>
      <c r="L431" s="6">
        <f>'Tela de entrada'!H449+'Tela de entrada'!$K$16</f>
        <v>17.238292945465084</v>
      </c>
      <c r="M431" s="6">
        <f>'Tela de entrada'!$K$15</f>
        <v>1</v>
      </c>
      <c r="N431" s="6">
        <f>'Tela de entrada'!$K$16</f>
        <v>10</v>
      </c>
      <c r="O431" s="6">
        <f>MAX(0,'Tela de entrada'!C449-'Tela de entrada'!H449)</f>
        <v>10.761707054534916</v>
      </c>
      <c r="P431" s="6">
        <f>MAX(0,O431-'Tela de entrada'!K449)</f>
        <v>7.1617070545349168</v>
      </c>
      <c r="Q431" s="6">
        <f>MAX(0,P431-'Tela de entrada'!O449)</f>
        <v>0</v>
      </c>
    </row>
    <row r="432" spans="4:17" x14ac:dyDescent="0.25">
      <c r="D432" s="71">
        <v>431</v>
      </c>
      <c r="E432" s="56">
        <f>'Tela de entrada'!C450</f>
        <v>50</v>
      </c>
      <c r="F432" s="6">
        <f>'Tela de entrada'!H450+'Tela de entrada'!K450</f>
        <v>25</v>
      </c>
      <c r="G432" s="6">
        <f>F432+'Tela de entrada'!O450</f>
        <v>40</v>
      </c>
      <c r="H432" s="96">
        <f>G432+'Tela de entrada'!S450</f>
        <v>50</v>
      </c>
      <c r="I432" s="96">
        <f>'Tela de entrada'!$G$14</f>
        <v>3</v>
      </c>
      <c r="J432" s="6">
        <f>'Tela de entrada'!$G$15</f>
        <v>15</v>
      </c>
      <c r="K432" s="6">
        <f>'Tela de entrada'!H450+'Tela de entrada'!$K$15</f>
        <v>16</v>
      </c>
      <c r="L432" s="6">
        <f>'Tela de entrada'!H450+'Tela de entrada'!$K$16</f>
        <v>25</v>
      </c>
      <c r="M432" s="6">
        <f>'Tela de entrada'!$K$15</f>
        <v>1</v>
      </c>
      <c r="N432" s="6">
        <f>'Tela de entrada'!$K$16</f>
        <v>10</v>
      </c>
      <c r="O432" s="6">
        <f>MAX(0,'Tela de entrada'!C450-'Tela de entrada'!H450)</f>
        <v>35</v>
      </c>
      <c r="P432" s="6">
        <f>MAX(0,O432-'Tela de entrada'!K450)</f>
        <v>25</v>
      </c>
      <c r="Q432" s="6">
        <f>MAX(0,P432-'Tela de entrada'!O450)</f>
        <v>10</v>
      </c>
    </row>
    <row r="433" spans="4:17" x14ac:dyDescent="0.25">
      <c r="D433" s="71">
        <v>432</v>
      </c>
      <c r="E433" s="56">
        <f>'Tela de entrada'!C451</f>
        <v>7</v>
      </c>
      <c r="F433" s="6">
        <f>'Tela de entrada'!H451+'Tela de entrada'!K451</f>
        <v>5.1836603258165947</v>
      </c>
      <c r="G433" s="6">
        <f>F433+'Tela de entrada'!O451</f>
        <v>7</v>
      </c>
      <c r="H433" s="96">
        <f>G433+'Tela de entrada'!S451</f>
        <v>7</v>
      </c>
      <c r="I433" s="96">
        <f>'Tela de entrada'!$G$14</f>
        <v>3</v>
      </c>
      <c r="J433" s="6">
        <f>'Tela de entrada'!$G$15</f>
        <v>15</v>
      </c>
      <c r="K433" s="6">
        <f>'Tela de entrada'!H451+'Tela de entrada'!$K$15</f>
        <v>4.7836603258165944</v>
      </c>
      <c r="L433" s="6">
        <f>'Tela de entrada'!H451+'Tela de entrada'!$K$16</f>
        <v>13.783660325816594</v>
      </c>
      <c r="M433" s="6">
        <f>'Tela de entrada'!$K$15</f>
        <v>1</v>
      </c>
      <c r="N433" s="6">
        <f>'Tela de entrada'!$K$16</f>
        <v>10</v>
      </c>
      <c r="O433" s="6">
        <f>MAX(0,'Tela de entrada'!C451-'Tela de entrada'!H451)</f>
        <v>3.2163396741834052</v>
      </c>
      <c r="P433" s="6">
        <f>MAX(0,O433-'Tela de entrada'!K451)</f>
        <v>1.8163396741834053</v>
      </c>
      <c r="Q433" s="6">
        <f>MAX(0,P433-'Tela de entrada'!O451)</f>
        <v>0</v>
      </c>
    </row>
    <row r="434" spans="4:17" x14ac:dyDescent="0.25">
      <c r="D434" s="71">
        <v>433</v>
      </c>
      <c r="E434" s="56">
        <f>'Tela de entrada'!C452</f>
        <v>50</v>
      </c>
      <c r="F434" s="6">
        <f>'Tela de entrada'!H452+'Tela de entrada'!K452</f>
        <v>25</v>
      </c>
      <c r="G434" s="6">
        <f>F434+'Tela de entrada'!O452</f>
        <v>40</v>
      </c>
      <c r="H434" s="96">
        <f>G434+'Tela de entrada'!S452</f>
        <v>50</v>
      </c>
      <c r="I434" s="96">
        <f>'Tela de entrada'!$G$14</f>
        <v>3</v>
      </c>
      <c r="J434" s="6">
        <f>'Tela de entrada'!$G$15</f>
        <v>15</v>
      </c>
      <c r="K434" s="6">
        <f>'Tela de entrada'!H452+'Tela de entrada'!$K$15</f>
        <v>16</v>
      </c>
      <c r="L434" s="6">
        <f>'Tela de entrada'!H452+'Tela de entrada'!$K$16</f>
        <v>25</v>
      </c>
      <c r="M434" s="6">
        <f>'Tela de entrada'!$K$15</f>
        <v>1</v>
      </c>
      <c r="N434" s="6">
        <f>'Tela de entrada'!$K$16</f>
        <v>10</v>
      </c>
      <c r="O434" s="6">
        <f>MAX(0,'Tela de entrada'!C452-'Tela de entrada'!H452)</f>
        <v>35</v>
      </c>
      <c r="P434" s="6">
        <f>MAX(0,O434-'Tela de entrada'!K452)</f>
        <v>25</v>
      </c>
      <c r="Q434" s="6">
        <f>MAX(0,P434-'Tela de entrada'!O452)</f>
        <v>10</v>
      </c>
    </row>
    <row r="435" spans="4:17" x14ac:dyDescent="0.25">
      <c r="D435" s="71">
        <v>434</v>
      </c>
      <c r="E435" s="56">
        <f>'Tela de entrada'!C453</f>
        <v>18</v>
      </c>
      <c r="F435" s="6">
        <f>'Tela de entrada'!H453+'Tela de entrada'!K453</f>
        <v>10.838292945465083</v>
      </c>
      <c r="G435" s="6">
        <f>F435+'Tela de entrada'!O453</f>
        <v>18</v>
      </c>
      <c r="H435" s="96">
        <f>G435+'Tela de entrada'!S453</f>
        <v>18</v>
      </c>
      <c r="I435" s="96">
        <f>'Tela de entrada'!$G$14</f>
        <v>3</v>
      </c>
      <c r="J435" s="6">
        <f>'Tela de entrada'!$G$15</f>
        <v>15</v>
      </c>
      <c r="K435" s="6">
        <f>'Tela de entrada'!H453+'Tela de entrada'!$K$15</f>
        <v>8.2382929454650835</v>
      </c>
      <c r="L435" s="6">
        <f>'Tela de entrada'!H453+'Tela de entrada'!$K$16</f>
        <v>17.238292945465084</v>
      </c>
      <c r="M435" s="6">
        <f>'Tela de entrada'!$K$15</f>
        <v>1</v>
      </c>
      <c r="N435" s="6">
        <f>'Tela de entrada'!$K$16</f>
        <v>10</v>
      </c>
      <c r="O435" s="6">
        <f>MAX(0,'Tela de entrada'!C453-'Tela de entrada'!H453)</f>
        <v>10.761707054534916</v>
      </c>
      <c r="P435" s="6">
        <f>MAX(0,O435-'Tela de entrada'!K453)</f>
        <v>7.1617070545349168</v>
      </c>
      <c r="Q435" s="6">
        <f>MAX(0,P435-'Tela de entrada'!O453)</f>
        <v>0</v>
      </c>
    </row>
    <row r="436" spans="4:17" x14ac:dyDescent="0.25">
      <c r="D436" s="71">
        <v>435</v>
      </c>
      <c r="E436" s="56">
        <f>'Tela de entrada'!C454</f>
        <v>11</v>
      </c>
      <c r="F436" s="6">
        <f>'Tela de entrada'!H454+'Tela de entrada'!K454</f>
        <v>7.0043472361672849</v>
      </c>
      <c r="G436" s="6">
        <f>F436+'Tela de entrada'!O454</f>
        <v>11</v>
      </c>
      <c r="H436" s="96">
        <f>G436+'Tela de entrada'!S454</f>
        <v>11</v>
      </c>
      <c r="I436" s="96">
        <f>'Tela de entrada'!$G$14</f>
        <v>3</v>
      </c>
      <c r="J436" s="6">
        <f>'Tela de entrada'!$G$15</f>
        <v>15</v>
      </c>
      <c r="K436" s="6">
        <f>'Tela de entrada'!H454+'Tela de entrada'!$K$15</f>
        <v>5.8043472361672848</v>
      </c>
      <c r="L436" s="6">
        <f>'Tela de entrada'!H454+'Tela de entrada'!$K$16</f>
        <v>14.804347236167285</v>
      </c>
      <c r="M436" s="6">
        <f>'Tela de entrada'!$K$15</f>
        <v>1</v>
      </c>
      <c r="N436" s="6">
        <f>'Tela de entrada'!$K$16</f>
        <v>10</v>
      </c>
      <c r="O436" s="6">
        <f>MAX(0,'Tela de entrada'!C454-'Tela de entrada'!H454)</f>
        <v>6.1956527638327152</v>
      </c>
      <c r="P436" s="6">
        <f>MAX(0,O436-'Tela de entrada'!K454)</f>
        <v>3.9956527638327151</v>
      </c>
      <c r="Q436" s="6">
        <f>MAX(0,P436-'Tela de entrada'!O454)</f>
        <v>0</v>
      </c>
    </row>
    <row r="437" spans="4:17" x14ac:dyDescent="0.25">
      <c r="D437" s="71">
        <v>436</v>
      </c>
      <c r="E437" s="56">
        <f>'Tela de entrada'!C455</f>
        <v>29</v>
      </c>
      <c r="F437" s="6">
        <f>'Tela de entrada'!H455+'Tela de entrada'!K455</f>
        <v>16.863064774361622</v>
      </c>
      <c r="G437" s="6">
        <f>F437+'Tela de entrada'!O455</f>
        <v>29</v>
      </c>
      <c r="H437" s="96">
        <f>G437+'Tela de entrada'!S455</f>
        <v>29</v>
      </c>
      <c r="I437" s="96">
        <f>'Tela de entrada'!$G$14</f>
        <v>3</v>
      </c>
      <c r="J437" s="6">
        <f>'Tela de entrada'!$G$15</f>
        <v>15</v>
      </c>
      <c r="K437" s="6">
        <f>'Tela de entrada'!H455+'Tela de entrada'!$K$15</f>
        <v>12.063064774361623</v>
      </c>
      <c r="L437" s="6">
        <f>'Tela de entrada'!H455+'Tela de entrada'!$K$16</f>
        <v>21.063064774361621</v>
      </c>
      <c r="M437" s="6">
        <f>'Tela de entrada'!$K$15</f>
        <v>1</v>
      </c>
      <c r="N437" s="6">
        <f>'Tela de entrada'!$K$16</f>
        <v>10</v>
      </c>
      <c r="O437" s="6">
        <f>MAX(0,'Tela de entrada'!C455-'Tela de entrada'!H455)</f>
        <v>17.936935225638379</v>
      </c>
      <c r="P437" s="6">
        <f>MAX(0,O437-'Tela de entrada'!K455)</f>
        <v>12.136935225638378</v>
      </c>
      <c r="Q437" s="6">
        <f>MAX(0,P437-'Tela de entrada'!O455)</f>
        <v>0</v>
      </c>
    </row>
    <row r="438" spans="4:17" x14ac:dyDescent="0.25">
      <c r="D438" s="71">
        <v>437</v>
      </c>
      <c r="E438" s="56">
        <f>'Tela de entrada'!C456</f>
        <v>35</v>
      </c>
      <c r="F438" s="6">
        <f>'Tela de entrada'!H456+'Tela de entrada'!K456</f>
        <v>20.149303953759738</v>
      </c>
      <c r="G438" s="6">
        <f>F438+'Tela de entrada'!O456</f>
        <v>35</v>
      </c>
      <c r="H438" s="96">
        <f>G438+'Tela de entrada'!S456</f>
        <v>35</v>
      </c>
      <c r="I438" s="96">
        <f>'Tela de entrada'!$G$14</f>
        <v>3</v>
      </c>
      <c r="J438" s="6">
        <f>'Tela de entrada'!$G$15</f>
        <v>15</v>
      </c>
      <c r="K438" s="6">
        <f>'Tela de entrada'!H456+'Tela de entrada'!$K$15</f>
        <v>14.149303953759738</v>
      </c>
      <c r="L438" s="6">
        <f>'Tela de entrada'!H456+'Tela de entrada'!$K$16</f>
        <v>23.149303953759738</v>
      </c>
      <c r="M438" s="6">
        <f>'Tela de entrada'!$K$15</f>
        <v>1</v>
      </c>
      <c r="N438" s="6">
        <f>'Tela de entrada'!$K$16</f>
        <v>10</v>
      </c>
      <c r="O438" s="6">
        <f>MAX(0,'Tela de entrada'!C456-'Tela de entrada'!H456)</f>
        <v>21.850696046240262</v>
      </c>
      <c r="P438" s="6">
        <f>MAX(0,O438-'Tela de entrada'!K456)</f>
        <v>14.850696046240262</v>
      </c>
      <c r="Q438" s="6">
        <f>MAX(0,P438-'Tela de entrada'!O456)</f>
        <v>0</v>
      </c>
    </row>
    <row r="439" spans="4:17" x14ac:dyDescent="0.25">
      <c r="D439" s="71">
        <v>438</v>
      </c>
      <c r="E439" s="56">
        <f>'Tela de entrada'!C457</f>
        <v>39</v>
      </c>
      <c r="F439" s="6">
        <f>'Tela de entrada'!H457+'Tela de entrada'!K457</f>
        <v>22.34013007335848</v>
      </c>
      <c r="G439" s="6">
        <f>F439+'Tela de entrada'!O457</f>
        <v>37.34013007335848</v>
      </c>
      <c r="H439" s="96">
        <f>G439+'Tela de entrada'!S457</f>
        <v>39</v>
      </c>
      <c r="I439" s="96">
        <f>'Tela de entrada'!$G$14</f>
        <v>3</v>
      </c>
      <c r="J439" s="6">
        <f>'Tela de entrada'!$G$15</f>
        <v>15</v>
      </c>
      <c r="K439" s="6">
        <f>'Tela de entrada'!H457+'Tela de entrada'!$K$15</f>
        <v>15.54013007335848</v>
      </c>
      <c r="L439" s="6">
        <f>'Tela de entrada'!H457+'Tela de entrada'!$K$16</f>
        <v>24.54013007335848</v>
      </c>
      <c r="M439" s="6">
        <f>'Tela de entrada'!$K$15</f>
        <v>1</v>
      </c>
      <c r="N439" s="6">
        <f>'Tela de entrada'!$K$16</f>
        <v>10</v>
      </c>
      <c r="O439" s="6">
        <f>MAX(0,'Tela de entrada'!C457-'Tela de entrada'!H457)</f>
        <v>24.45986992664152</v>
      </c>
      <c r="P439" s="6">
        <f>MAX(0,O439-'Tela de entrada'!K457)</f>
        <v>16.65986992664152</v>
      </c>
      <c r="Q439" s="6">
        <f>MAX(0,P439-'Tela de entrada'!O457)</f>
        <v>1.6598699266415196</v>
      </c>
    </row>
    <row r="440" spans="4:17" x14ac:dyDescent="0.25">
      <c r="D440" s="71">
        <v>439</v>
      </c>
      <c r="E440" s="56">
        <f>'Tela de entrada'!C458</f>
        <v>42</v>
      </c>
      <c r="F440" s="6">
        <f>'Tela de entrada'!H458+'Tela de entrada'!K458</f>
        <v>23.4</v>
      </c>
      <c r="G440" s="6">
        <f>F440+'Tela de entrada'!O458</f>
        <v>38.4</v>
      </c>
      <c r="H440" s="96">
        <f>G440+'Tela de entrada'!S458</f>
        <v>42</v>
      </c>
      <c r="I440" s="96">
        <f>'Tela de entrada'!$G$14</f>
        <v>3</v>
      </c>
      <c r="J440" s="6">
        <f>'Tela de entrada'!$G$15</f>
        <v>15</v>
      </c>
      <c r="K440" s="6">
        <f>'Tela de entrada'!H458+'Tela de entrada'!$K$15</f>
        <v>16</v>
      </c>
      <c r="L440" s="6">
        <f>'Tela de entrada'!H458+'Tela de entrada'!$K$16</f>
        <v>25</v>
      </c>
      <c r="M440" s="6">
        <f>'Tela de entrada'!$K$15</f>
        <v>1</v>
      </c>
      <c r="N440" s="6">
        <f>'Tela de entrada'!$K$16</f>
        <v>10</v>
      </c>
      <c r="O440" s="6">
        <f>MAX(0,'Tela de entrada'!C458-'Tela de entrada'!H458)</f>
        <v>27</v>
      </c>
      <c r="P440" s="6">
        <f>MAX(0,O440-'Tela de entrada'!K458)</f>
        <v>18.600000000000001</v>
      </c>
      <c r="Q440" s="6">
        <f>MAX(0,P440-'Tela de entrada'!O458)</f>
        <v>3.6000000000000014</v>
      </c>
    </row>
    <row r="441" spans="4:17" x14ac:dyDescent="0.25">
      <c r="D441" s="71">
        <v>440</v>
      </c>
      <c r="E441" s="56">
        <f>'Tela de entrada'!C459</f>
        <v>42</v>
      </c>
      <c r="F441" s="6">
        <f>'Tela de entrada'!H459+'Tela de entrada'!K459</f>
        <v>23.4</v>
      </c>
      <c r="G441" s="6">
        <f>F441+'Tela de entrada'!O459</f>
        <v>38.4</v>
      </c>
      <c r="H441" s="96">
        <f>G441+'Tela de entrada'!S459</f>
        <v>42</v>
      </c>
      <c r="I441" s="96">
        <f>'Tela de entrada'!$G$14</f>
        <v>3</v>
      </c>
      <c r="J441" s="6">
        <f>'Tela de entrada'!$G$15</f>
        <v>15</v>
      </c>
      <c r="K441" s="6">
        <f>'Tela de entrada'!H459+'Tela de entrada'!$K$15</f>
        <v>16</v>
      </c>
      <c r="L441" s="6">
        <f>'Tela de entrada'!H459+'Tela de entrada'!$K$16</f>
        <v>25</v>
      </c>
      <c r="M441" s="6">
        <f>'Tela de entrada'!$K$15</f>
        <v>1</v>
      </c>
      <c r="N441" s="6">
        <f>'Tela de entrada'!$K$16</f>
        <v>10</v>
      </c>
      <c r="O441" s="6">
        <f>MAX(0,'Tela de entrada'!C459-'Tela de entrada'!H459)</f>
        <v>27</v>
      </c>
      <c r="P441" s="6">
        <f>MAX(0,O441-'Tela de entrada'!K459)</f>
        <v>18.600000000000001</v>
      </c>
      <c r="Q441" s="6">
        <f>MAX(0,P441-'Tela de entrada'!O459)</f>
        <v>3.6000000000000014</v>
      </c>
    </row>
    <row r="442" spans="4:17" x14ac:dyDescent="0.25">
      <c r="D442" s="71">
        <v>441</v>
      </c>
      <c r="E442" s="56">
        <f>'Tela de entrada'!C460</f>
        <v>13</v>
      </c>
      <c r="F442" s="6">
        <f>'Tela de entrada'!H460+'Tela de entrada'!K460</f>
        <v>8.0997602959666555</v>
      </c>
      <c r="G442" s="6">
        <f>F442+'Tela de entrada'!O460</f>
        <v>13</v>
      </c>
      <c r="H442" s="96">
        <f>G442+'Tela de entrada'!S460</f>
        <v>13</v>
      </c>
      <c r="I442" s="96">
        <f>'Tela de entrada'!$G$14</f>
        <v>3</v>
      </c>
      <c r="J442" s="6">
        <f>'Tela de entrada'!$G$15</f>
        <v>15</v>
      </c>
      <c r="K442" s="6">
        <f>'Tela de entrada'!H460+'Tela de entrada'!$K$15</f>
        <v>6.4997602959666558</v>
      </c>
      <c r="L442" s="6">
        <f>'Tela de entrada'!H460+'Tela de entrada'!$K$16</f>
        <v>15.499760295966656</v>
      </c>
      <c r="M442" s="6">
        <f>'Tela de entrada'!$K$15</f>
        <v>1</v>
      </c>
      <c r="N442" s="6">
        <f>'Tela de entrada'!$K$16</f>
        <v>10</v>
      </c>
      <c r="O442" s="6">
        <f>MAX(0,'Tela de entrada'!C460-'Tela de entrada'!H460)</f>
        <v>7.5002397040333442</v>
      </c>
      <c r="P442" s="6">
        <f>MAX(0,O442-'Tela de entrada'!K460)</f>
        <v>4.9002397040333445</v>
      </c>
      <c r="Q442" s="6">
        <f>MAX(0,P442-'Tela de entrada'!O460)</f>
        <v>0</v>
      </c>
    </row>
    <row r="443" spans="4:17" x14ac:dyDescent="0.25">
      <c r="D443" s="71">
        <v>442</v>
      </c>
      <c r="E443" s="56">
        <f>'Tela de entrada'!C461</f>
        <v>35</v>
      </c>
      <c r="F443" s="6">
        <f>'Tela de entrada'!H461+'Tela de entrada'!K461</f>
        <v>20.149303953759738</v>
      </c>
      <c r="G443" s="6">
        <f>F443+'Tela de entrada'!O461</f>
        <v>35</v>
      </c>
      <c r="H443" s="96">
        <f>G443+'Tela de entrada'!S461</f>
        <v>35</v>
      </c>
      <c r="I443" s="96">
        <f>'Tela de entrada'!$G$14</f>
        <v>3</v>
      </c>
      <c r="J443" s="6">
        <f>'Tela de entrada'!$G$15</f>
        <v>15</v>
      </c>
      <c r="K443" s="6">
        <f>'Tela de entrada'!H461+'Tela de entrada'!$K$15</f>
        <v>14.149303953759738</v>
      </c>
      <c r="L443" s="6">
        <f>'Tela de entrada'!H461+'Tela de entrada'!$K$16</f>
        <v>23.149303953759738</v>
      </c>
      <c r="M443" s="6">
        <f>'Tela de entrada'!$K$15</f>
        <v>1</v>
      </c>
      <c r="N443" s="6">
        <f>'Tela de entrada'!$K$16</f>
        <v>10</v>
      </c>
      <c r="O443" s="6">
        <f>MAX(0,'Tela de entrada'!C461-'Tela de entrada'!H461)</f>
        <v>21.850696046240262</v>
      </c>
      <c r="P443" s="6">
        <f>MAX(0,O443-'Tela de entrada'!K461)</f>
        <v>14.850696046240262</v>
      </c>
      <c r="Q443" s="6">
        <f>MAX(0,P443-'Tela de entrada'!O461)</f>
        <v>0</v>
      </c>
    </row>
    <row r="444" spans="4:17" x14ac:dyDescent="0.25">
      <c r="D444" s="71">
        <v>443</v>
      </c>
      <c r="E444" s="56">
        <f>'Tela de entrada'!C462</f>
        <v>37</v>
      </c>
      <c r="F444" s="6">
        <f>'Tela de entrada'!H462+'Tela de entrada'!K462</f>
        <v>21.244717013559111</v>
      </c>
      <c r="G444" s="6">
        <f>F444+'Tela de entrada'!O462</f>
        <v>36.244717013559111</v>
      </c>
      <c r="H444" s="96">
        <f>G444+'Tela de entrada'!S462</f>
        <v>37</v>
      </c>
      <c r="I444" s="96">
        <f>'Tela de entrada'!$G$14</f>
        <v>3</v>
      </c>
      <c r="J444" s="6">
        <f>'Tela de entrada'!$G$15</f>
        <v>15</v>
      </c>
      <c r="K444" s="6">
        <f>'Tela de entrada'!H462+'Tela de entrada'!$K$15</f>
        <v>14.84471701355911</v>
      </c>
      <c r="L444" s="6">
        <f>'Tela de entrada'!H462+'Tela de entrada'!$K$16</f>
        <v>23.844717013559112</v>
      </c>
      <c r="M444" s="6">
        <f>'Tela de entrada'!$K$15</f>
        <v>1</v>
      </c>
      <c r="N444" s="6">
        <f>'Tela de entrada'!$K$16</f>
        <v>10</v>
      </c>
      <c r="O444" s="6">
        <f>MAX(0,'Tela de entrada'!C462-'Tela de entrada'!H462)</f>
        <v>23.155282986440888</v>
      </c>
      <c r="P444" s="6">
        <f>MAX(0,O444-'Tela de entrada'!K462)</f>
        <v>15.755282986440887</v>
      </c>
      <c r="Q444" s="6">
        <f>MAX(0,P444-'Tela de entrada'!O462)</f>
        <v>0.75528298644088743</v>
      </c>
    </row>
    <row r="445" spans="4:17" x14ac:dyDescent="0.25">
      <c r="D445" s="71">
        <v>444</v>
      </c>
      <c r="E445" s="56">
        <f>'Tela de entrada'!C463</f>
        <v>39</v>
      </c>
      <c r="F445" s="6">
        <f>'Tela de entrada'!H463+'Tela de entrada'!K463</f>
        <v>22.34013007335848</v>
      </c>
      <c r="G445" s="6">
        <f>F445+'Tela de entrada'!O463</f>
        <v>37.34013007335848</v>
      </c>
      <c r="H445" s="96">
        <f>G445+'Tela de entrada'!S463</f>
        <v>39</v>
      </c>
      <c r="I445" s="96">
        <f>'Tela de entrada'!$G$14</f>
        <v>3</v>
      </c>
      <c r="J445" s="6">
        <f>'Tela de entrada'!$G$15</f>
        <v>15</v>
      </c>
      <c r="K445" s="6">
        <f>'Tela de entrada'!H463+'Tela de entrada'!$K$15</f>
        <v>15.54013007335848</v>
      </c>
      <c r="L445" s="6">
        <f>'Tela de entrada'!H463+'Tela de entrada'!$K$16</f>
        <v>24.54013007335848</v>
      </c>
      <c r="M445" s="6">
        <f>'Tela de entrada'!$K$15</f>
        <v>1</v>
      </c>
      <c r="N445" s="6">
        <f>'Tela de entrada'!$K$16</f>
        <v>10</v>
      </c>
      <c r="O445" s="6">
        <f>MAX(0,'Tela de entrada'!C463-'Tela de entrada'!H463)</f>
        <v>24.45986992664152</v>
      </c>
      <c r="P445" s="6">
        <f>MAX(0,O445-'Tela de entrada'!K463)</f>
        <v>16.65986992664152</v>
      </c>
      <c r="Q445" s="6">
        <f>MAX(0,P445-'Tela de entrada'!O463)</f>
        <v>1.6598699266415196</v>
      </c>
    </row>
    <row r="446" spans="4:17" x14ac:dyDescent="0.25">
      <c r="D446" s="71">
        <v>445</v>
      </c>
      <c r="E446" s="56">
        <f>'Tela de entrada'!C464</f>
        <v>44</v>
      </c>
      <c r="F446" s="6">
        <f>'Tela de entrada'!H464+'Tela de entrada'!K464</f>
        <v>23.8</v>
      </c>
      <c r="G446" s="6">
        <f>F446+'Tela de entrada'!O464</f>
        <v>38.799999999999997</v>
      </c>
      <c r="H446" s="96">
        <f>G446+'Tela de entrada'!S464</f>
        <v>44</v>
      </c>
      <c r="I446" s="96">
        <f>'Tela de entrada'!$G$14</f>
        <v>3</v>
      </c>
      <c r="J446" s="6">
        <f>'Tela de entrada'!$G$15</f>
        <v>15</v>
      </c>
      <c r="K446" s="6">
        <f>'Tela de entrada'!H464+'Tela de entrada'!$K$15</f>
        <v>16</v>
      </c>
      <c r="L446" s="6">
        <f>'Tela de entrada'!H464+'Tela de entrada'!$K$16</f>
        <v>25</v>
      </c>
      <c r="M446" s="6">
        <f>'Tela de entrada'!$K$15</f>
        <v>1</v>
      </c>
      <c r="N446" s="6">
        <f>'Tela de entrada'!$K$16</f>
        <v>10</v>
      </c>
      <c r="O446" s="6">
        <f>MAX(0,'Tela de entrada'!C464-'Tela de entrada'!H464)</f>
        <v>29</v>
      </c>
      <c r="P446" s="6">
        <f>MAX(0,O446-'Tela de entrada'!K464)</f>
        <v>20.2</v>
      </c>
      <c r="Q446" s="6">
        <f>MAX(0,P446-'Tela de entrada'!O464)</f>
        <v>5.1999999999999993</v>
      </c>
    </row>
    <row r="447" spans="4:17" x14ac:dyDescent="0.25">
      <c r="D447" s="71">
        <v>446</v>
      </c>
      <c r="E447" s="56">
        <f>'Tela de entrada'!C465</f>
        <v>26</v>
      </c>
      <c r="F447" s="6">
        <f>'Tela de entrada'!H465+'Tela de entrada'!K465</f>
        <v>15.219945184662567</v>
      </c>
      <c r="G447" s="6">
        <f>F447+'Tela de entrada'!O465</f>
        <v>26</v>
      </c>
      <c r="H447" s="96">
        <f>G447+'Tela de entrada'!S465</f>
        <v>26</v>
      </c>
      <c r="I447" s="96">
        <f>'Tela de entrada'!$G$14</f>
        <v>3</v>
      </c>
      <c r="J447" s="6">
        <f>'Tela de entrada'!$G$15</f>
        <v>15</v>
      </c>
      <c r="K447" s="6">
        <f>'Tela de entrada'!H465+'Tela de entrada'!$K$15</f>
        <v>11.019945184662568</v>
      </c>
      <c r="L447" s="6">
        <f>'Tela de entrada'!H465+'Tela de entrada'!$K$16</f>
        <v>20.019945184662568</v>
      </c>
      <c r="M447" s="6">
        <f>'Tela de entrada'!$K$15</f>
        <v>1</v>
      </c>
      <c r="N447" s="6">
        <f>'Tela de entrada'!$K$16</f>
        <v>10</v>
      </c>
      <c r="O447" s="6">
        <f>MAX(0,'Tela de entrada'!C465-'Tela de entrada'!H465)</f>
        <v>15.980054815337432</v>
      </c>
      <c r="P447" s="6">
        <f>MAX(0,O447-'Tela de entrada'!K465)</f>
        <v>10.780054815337433</v>
      </c>
      <c r="Q447" s="6">
        <f>MAX(0,P447-'Tela de entrada'!O465)</f>
        <v>0</v>
      </c>
    </row>
    <row r="448" spans="4:17" x14ac:dyDescent="0.25">
      <c r="D448" s="71">
        <v>447</v>
      </c>
      <c r="E448" s="56">
        <f>'Tela de entrada'!C466</f>
        <v>35</v>
      </c>
      <c r="F448" s="6">
        <f>'Tela de entrada'!H466+'Tela de entrada'!K466</f>
        <v>20.149303953759738</v>
      </c>
      <c r="G448" s="6">
        <f>F448+'Tela de entrada'!O466</f>
        <v>35</v>
      </c>
      <c r="H448" s="96">
        <f>G448+'Tela de entrada'!S466</f>
        <v>35</v>
      </c>
      <c r="I448" s="96">
        <f>'Tela de entrada'!$G$14</f>
        <v>3</v>
      </c>
      <c r="J448" s="6">
        <f>'Tela de entrada'!$G$15</f>
        <v>15</v>
      </c>
      <c r="K448" s="6">
        <f>'Tela de entrada'!H466+'Tela de entrada'!$K$15</f>
        <v>14.149303953759738</v>
      </c>
      <c r="L448" s="6">
        <f>'Tela de entrada'!H466+'Tela de entrada'!$K$16</f>
        <v>23.149303953759738</v>
      </c>
      <c r="M448" s="6">
        <f>'Tela de entrada'!$K$15</f>
        <v>1</v>
      </c>
      <c r="N448" s="6">
        <f>'Tela de entrada'!$K$16</f>
        <v>10</v>
      </c>
      <c r="O448" s="6">
        <f>MAX(0,'Tela de entrada'!C466-'Tela de entrada'!H466)</f>
        <v>21.850696046240262</v>
      </c>
      <c r="P448" s="6">
        <f>MAX(0,O448-'Tela de entrada'!K466)</f>
        <v>14.850696046240262</v>
      </c>
      <c r="Q448" s="6">
        <f>MAX(0,P448-'Tela de entrada'!O466)</f>
        <v>0</v>
      </c>
    </row>
    <row r="449" spans="4:17" x14ac:dyDescent="0.25">
      <c r="D449" s="71">
        <v>448</v>
      </c>
      <c r="E449" s="56">
        <f>'Tela de entrada'!C467</f>
        <v>6</v>
      </c>
      <c r="F449" s="6">
        <f>'Tela de entrada'!H467+'Tela de entrada'!K467</f>
        <v>4.9836603258165946</v>
      </c>
      <c r="G449" s="6">
        <f>F449+'Tela de entrada'!O467</f>
        <v>6</v>
      </c>
      <c r="H449" s="96">
        <f>G449+'Tela de entrada'!S467</f>
        <v>6</v>
      </c>
      <c r="I449" s="96">
        <f>'Tela de entrada'!$G$14</f>
        <v>3</v>
      </c>
      <c r="J449" s="6">
        <f>'Tela de entrada'!$G$15</f>
        <v>15</v>
      </c>
      <c r="K449" s="6">
        <f>'Tela de entrada'!H467+'Tela de entrada'!$K$15</f>
        <v>4.7836603258165944</v>
      </c>
      <c r="L449" s="6">
        <f>'Tela de entrada'!H467+'Tela de entrada'!$K$16</f>
        <v>13.783660325816594</v>
      </c>
      <c r="M449" s="6">
        <f>'Tela de entrada'!$K$15</f>
        <v>1</v>
      </c>
      <c r="N449" s="6">
        <f>'Tela de entrada'!$K$16</f>
        <v>10</v>
      </c>
      <c r="O449" s="6">
        <f>MAX(0,'Tela de entrada'!C467-'Tela de entrada'!H467)</f>
        <v>2.2163396741834052</v>
      </c>
      <c r="P449" s="6">
        <f>MAX(0,O449-'Tela de entrada'!K467)</f>
        <v>1.0163396741834052</v>
      </c>
      <c r="Q449" s="6">
        <f>MAX(0,P449-'Tela de entrada'!O467)</f>
        <v>0</v>
      </c>
    </row>
    <row r="450" spans="4:17" x14ac:dyDescent="0.25">
      <c r="D450" s="71">
        <v>449</v>
      </c>
      <c r="E450" s="56">
        <f>'Tela de entrada'!C468</f>
        <v>7</v>
      </c>
      <c r="F450" s="6">
        <f>'Tela de entrada'!H468+'Tela de entrada'!K468</f>
        <v>5.1836603258165947</v>
      </c>
      <c r="G450" s="6">
        <f>F450+'Tela de entrada'!O468</f>
        <v>7</v>
      </c>
      <c r="H450" s="96">
        <f>G450+'Tela de entrada'!S468</f>
        <v>7</v>
      </c>
      <c r="I450" s="96">
        <f>'Tela de entrada'!$G$14</f>
        <v>3</v>
      </c>
      <c r="J450" s="6">
        <f>'Tela de entrada'!$G$15</f>
        <v>15</v>
      </c>
      <c r="K450" s="6">
        <f>'Tela de entrada'!H468+'Tela de entrada'!$K$15</f>
        <v>4.7836603258165944</v>
      </c>
      <c r="L450" s="6">
        <f>'Tela de entrada'!H468+'Tela de entrada'!$K$16</f>
        <v>13.783660325816594</v>
      </c>
      <c r="M450" s="6">
        <f>'Tela de entrada'!$K$15</f>
        <v>1</v>
      </c>
      <c r="N450" s="6">
        <f>'Tela de entrada'!$K$16</f>
        <v>10</v>
      </c>
      <c r="O450" s="6">
        <f>MAX(0,'Tela de entrada'!C468-'Tela de entrada'!H468)</f>
        <v>3.2163396741834052</v>
      </c>
      <c r="P450" s="6">
        <f>MAX(0,O450-'Tela de entrada'!K468)</f>
        <v>1.8163396741834053</v>
      </c>
      <c r="Q450" s="6">
        <f>MAX(0,P450-'Tela de entrada'!O468)</f>
        <v>0</v>
      </c>
    </row>
    <row r="451" spans="4:17" x14ac:dyDescent="0.25">
      <c r="D451" s="71">
        <v>450</v>
      </c>
      <c r="E451" s="56">
        <f>'Tela de entrada'!C469</f>
        <v>46</v>
      </c>
      <c r="F451" s="6">
        <f>'Tela de entrada'!H469+'Tela de entrada'!K469</f>
        <v>24.2</v>
      </c>
      <c r="G451" s="6">
        <f>F451+'Tela de entrada'!O469</f>
        <v>39.200000000000003</v>
      </c>
      <c r="H451" s="96">
        <f>G451+'Tela de entrada'!S469</f>
        <v>46</v>
      </c>
      <c r="I451" s="96">
        <f>'Tela de entrada'!$G$14</f>
        <v>3</v>
      </c>
      <c r="J451" s="6">
        <f>'Tela de entrada'!$G$15</f>
        <v>15</v>
      </c>
      <c r="K451" s="6">
        <f>'Tela de entrada'!H469+'Tela de entrada'!$K$15</f>
        <v>16</v>
      </c>
      <c r="L451" s="6">
        <f>'Tela de entrada'!H469+'Tela de entrada'!$K$16</f>
        <v>25</v>
      </c>
      <c r="M451" s="6">
        <f>'Tela de entrada'!$K$15</f>
        <v>1</v>
      </c>
      <c r="N451" s="6">
        <f>'Tela de entrada'!$K$16</f>
        <v>10</v>
      </c>
      <c r="O451" s="6">
        <f>MAX(0,'Tela de entrada'!C469-'Tela de entrada'!H469)</f>
        <v>31</v>
      </c>
      <c r="P451" s="6">
        <f>MAX(0,O451-'Tela de entrada'!K469)</f>
        <v>21.8</v>
      </c>
      <c r="Q451" s="6">
        <f>MAX(0,P451-'Tela de entrada'!O469)</f>
        <v>6.8000000000000007</v>
      </c>
    </row>
    <row r="452" spans="4:17" x14ac:dyDescent="0.25">
      <c r="D452" s="71">
        <v>451</v>
      </c>
      <c r="E452" s="56">
        <f>'Tela de entrada'!C470</f>
        <v>9</v>
      </c>
      <c r="F452" s="6">
        <f>'Tela de entrada'!H470+'Tela de entrada'!K470</f>
        <v>5.9089341763679135</v>
      </c>
      <c r="G452" s="6">
        <f>F452+'Tela de entrada'!O470</f>
        <v>9</v>
      </c>
      <c r="H452" s="96">
        <f>G452+'Tela de entrada'!S470</f>
        <v>9</v>
      </c>
      <c r="I452" s="96">
        <f>'Tela de entrada'!$G$14</f>
        <v>3</v>
      </c>
      <c r="J452" s="6">
        <f>'Tela de entrada'!$G$15</f>
        <v>15</v>
      </c>
      <c r="K452" s="6">
        <f>'Tela de entrada'!H470+'Tela de entrada'!$K$15</f>
        <v>5.1089341763679137</v>
      </c>
      <c r="L452" s="6">
        <f>'Tela de entrada'!H470+'Tela de entrada'!$K$16</f>
        <v>14.108934176367914</v>
      </c>
      <c r="M452" s="6">
        <f>'Tela de entrada'!$K$15</f>
        <v>1</v>
      </c>
      <c r="N452" s="6">
        <f>'Tela de entrada'!$K$16</f>
        <v>10</v>
      </c>
      <c r="O452" s="6">
        <f>MAX(0,'Tela de entrada'!C470-'Tela de entrada'!H470)</f>
        <v>4.8910658236320863</v>
      </c>
      <c r="P452" s="6">
        <f>MAX(0,O452-'Tela de entrada'!K470)</f>
        <v>3.0910658236320865</v>
      </c>
      <c r="Q452" s="6">
        <f>MAX(0,P452-'Tela de entrada'!O470)</f>
        <v>0</v>
      </c>
    </row>
    <row r="453" spans="4:17" x14ac:dyDescent="0.25">
      <c r="D453" s="71">
        <v>452</v>
      </c>
      <c r="E453" s="56">
        <f>'Tela de entrada'!C471</f>
        <v>8</v>
      </c>
      <c r="F453" s="6">
        <f>'Tela de entrada'!H471+'Tela de entrada'!K471</f>
        <v>5.3836603258165949</v>
      </c>
      <c r="G453" s="6">
        <f>F453+'Tela de entrada'!O471</f>
        <v>8</v>
      </c>
      <c r="H453" s="96">
        <f>G453+'Tela de entrada'!S471</f>
        <v>8</v>
      </c>
      <c r="I453" s="96">
        <f>'Tela de entrada'!$G$14</f>
        <v>3</v>
      </c>
      <c r="J453" s="6">
        <f>'Tela de entrada'!$G$15</f>
        <v>15</v>
      </c>
      <c r="K453" s="6">
        <f>'Tela de entrada'!H471+'Tela de entrada'!$K$15</f>
        <v>4.7836603258165944</v>
      </c>
      <c r="L453" s="6">
        <f>'Tela de entrada'!H471+'Tela de entrada'!$K$16</f>
        <v>13.783660325816594</v>
      </c>
      <c r="M453" s="6">
        <f>'Tela de entrada'!$K$15</f>
        <v>1</v>
      </c>
      <c r="N453" s="6">
        <f>'Tela de entrada'!$K$16</f>
        <v>10</v>
      </c>
      <c r="O453" s="6">
        <f>MAX(0,'Tela de entrada'!C471-'Tela de entrada'!H471)</f>
        <v>4.2163396741834056</v>
      </c>
      <c r="P453" s="6">
        <f>MAX(0,O453-'Tela de entrada'!K471)</f>
        <v>2.6163396741834055</v>
      </c>
      <c r="Q453" s="6">
        <f>MAX(0,P453-'Tela de entrada'!O471)</f>
        <v>4.4408920985006262E-16</v>
      </c>
    </row>
    <row r="454" spans="4:17" x14ac:dyDescent="0.25">
      <c r="D454" s="71">
        <v>453</v>
      </c>
      <c r="E454" s="56">
        <f>'Tela de entrada'!C472</f>
        <v>39</v>
      </c>
      <c r="F454" s="6">
        <f>'Tela de entrada'!H472+'Tela de entrada'!K472</f>
        <v>22.34013007335848</v>
      </c>
      <c r="G454" s="6">
        <f>F454+'Tela de entrada'!O472</f>
        <v>37.34013007335848</v>
      </c>
      <c r="H454" s="96">
        <f>G454+'Tela de entrada'!S472</f>
        <v>39</v>
      </c>
      <c r="I454" s="96">
        <f>'Tela de entrada'!$G$14</f>
        <v>3</v>
      </c>
      <c r="J454" s="6">
        <f>'Tela de entrada'!$G$15</f>
        <v>15</v>
      </c>
      <c r="K454" s="6">
        <f>'Tela de entrada'!H472+'Tela de entrada'!$K$15</f>
        <v>15.54013007335848</v>
      </c>
      <c r="L454" s="6">
        <f>'Tela de entrada'!H472+'Tela de entrada'!$K$16</f>
        <v>24.54013007335848</v>
      </c>
      <c r="M454" s="6">
        <f>'Tela de entrada'!$K$15</f>
        <v>1</v>
      </c>
      <c r="N454" s="6">
        <f>'Tela de entrada'!$K$16</f>
        <v>10</v>
      </c>
      <c r="O454" s="6">
        <f>MAX(0,'Tela de entrada'!C472-'Tela de entrada'!H472)</f>
        <v>24.45986992664152</v>
      </c>
      <c r="P454" s="6">
        <f>MAX(0,O454-'Tela de entrada'!K472)</f>
        <v>16.65986992664152</v>
      </c>
      <c r="Q454" s="6">
        <f>MAX(0,P454-'Tela de entrada'!O472)</f>
        <v>1.6598699266415196</v>
      </c>
    </row>
    <row r="455" spans="4:17" x14ac:dyDescent="0.25">
      <c r="D455" s="71">
        <v>454</v>
      </c>
      <c r="E455" s="56">
        <f>'Tela de entrada'!C473</f>
        <v>25</v>
      </c>
      <c r="F455" s="6">
        <f>'Tela de entrada'!H473+'Tela de entrada'!K473</f>
        <v>14.672238654762884</v>
      </c>
      <c r="G455" s="6">
        <f>F455+'Tela de entrada'!O473</f>
        <v>25</v>
      </c>
      <c r="H455" s="96">
        <f>G455+'Tela de entrada'!S473</f>
        <v>25</v>
      </c>
      <c r="I455" s="96">
        <f>'Tela de entrada'!$G$14</f>
        <v>3</v>
      </c>
      <c r="J455" s="6">
        <f>'Tela de entrada'!$G$15</f>
        <v>15</v>
      </c>
      <c r="K455" s="6">
        <f>'Tela de entrada'!H473+'Tela de entrada'!$K$15</f>
        <v>10.672238654762884</v>
      </c>
      <c r="L455" s="6">
        <f>'Tela de entrada'!H473+'Tela de entrada'!$K$16</f>
        <v>19.672238654762886</v>
      </c>
      <c r="M455" s="6">
        <f>'Tela de entrada'!$K$15</f>
        <v>1</v>
      </c>
      <c r="N455" s="6">
        <f>'Tela de entrada'!$K$16</f>
        <v>10</v>
      </c>
      <c r="O455" s="6">
        <f>MAX(0,'Tela de entrada'!C473-'Tela de entrada'!H473)</f>
        <v>15.327761345237116</v>
      </c>
      <c r="P455" s="6">
        <f>MAX(0,O455-'Tela de entrada'!K473)</f>
        <v>10.327761345237116</v>
      </c>
      <c r="Q455" s="6">
        <f>MAX(0,P455-'Tela de entrada'!O473)</f>
        <v>0</v>
      </c>
    </row>
    <row r="456" spans="4:17" x14ac:dyDescent="0.25">
      <c r="D456" s="71">
        <v>455</v>
      </c>
      <c r="E456" s="56">
        <f>'Tela de entrada'!C474</f>
        <v>7</v>
      </c>
      <c r="F456" s="6">
        <f>'Tela de entrada'!H474+'Tela de entrada'!K474</f>
        <v>5.1836603258165947</v>
      </c>
      <c r="G456" s="6">
        <f>F456+'Tela de entrada'!O474</f>
        <v>7</v>
      </c>
      <c r="H456" s="96">
        <f>G456+'Tela de entrada'!S474</f>
        <v>7</v>
      </c>
      <c r="I456" s="96">
        <f>'Tela de entrada'!$G$14</f>
        <v>3</v>
      </c>
      <c r="J456" s="6">
        <f>'Tela de entrada'!$G$15</f>
        <v>15</v>
      </c>
      <c r="K456" s="6">
        <f>'Tela de entrada'!H474+'Tela de entrada'!$K$15</f>
        <v>4.7836603258165944</v>
      </c>
      <c r="L456" s="6">
        <f>'Tela de entrada'!H474+'Tela de entrada'!$K$16</f>
        <v>13.783660325816594</v>
      </c>
      <c r="M456" s="6">
        <f>'Tela de entrada'!$K$15</f>
        <v>1</v>
      </c>
      <c r="N456" s="6">
        <f>'Tela de entrada'!$K$16</f>
        <v>10</v>
      </c>
      <c r="O456" s="6">
        <f>MAX(0,'Tela de entrada'!C474-'Tela de entrada'!H474)</f>
        <v>3.2163396741834052</v>
      </c>
      <c r="P456" s="6">
        <f>MAX(0,O456-'Tela de entrada'!K474)</f>
        <v>1.8163396741834053</v>
      </c>
      <c r="Q456" s="6">
        <f>MAX(0,P456-'Tela de entrada'!O474)</f>
        <v>0</v>
      </c>
    </row>
    <row r="457" spans="4:17" x14ac:dyDescent="0.25">
      <c r="D457" s="71">
        <v>456</v>
      </c>
      <c r="E457" s="56">
        <f>'Tela de entrada'!C475</f>
        <v>19</v>
      </c>
      <c r="F457" s="6">
        <f>'Tela de entrada'!H475+'Tela de entrada'!K475</f>
        <v>11.38599947536477</v>
      </c>
      <c r="G457" s="6">
        <f>F457+'Tela de entrada'!O475</f>
        <v>19</v>
      </c>
      <c r="H457" s="96">
        <f>G457+'Tela de entrada'!S475</f>
        <v>19</v>
      </c>
      <c r="I457" s="96">
        <f>'Tela de entrada'!$G$14</f>
        <v>3</v>
      </c>
      <c r="J457" s="6">
        <f>'Tela de entrada'!$G$15</f>
        <v>15</v>
      </c>
      <c r="K457" s="6">
        <f>'Tela de entrada'!H475+'Tela de entrada'!$K$15</f>
        <v>8.585999475364769</v>
      </c>
      <c r="L457" s="6">
        <f>'Tela de entrada'!H475+'Tela de entrada'!$K$16</f>
        <v>17.585999475364769</v>
      </c>
      <c r="M457" s="6">
        <f>'Tela de entrada'!$K$15</f>
        <v>1</v>
      </c>
      <c r="N457" s="6">
        <f>'Tela de entrada'!$K$16</f>
        <v>10</v>
      </c>
      <c r="O457" s="6">
        <f>MAX(0,'Tela de entrada'!C475-'Tela de entrada'!H475)</f>
        <v>11.414000524635231</v>
      </c>
      <c r="P457" s="6">
        <f>MAX(0,O457-'Tela de entrada'!K475)</f>
        <v>7.6140005246352311</v>
      </c>
      <c r="Q457" s="6">
        <f>MAX(0,P457-'Tela de entrada'!O475)</f>
        <v>8.8817841970012523E-16</v>
      </c>
    </row>
    <row r="458" spans="4:17" x14ac:dyDescent="0.25">
      <c r="D458" s="71">
        <v>457</v>
      </c>
      <c r="E458" s="56">
        <f>'Tela de entrada'!C476</f>
        <v>14</v>
      </c>
      <c r="F458" s="6">
        <f>'Tela de entrada'!H476+'Tela de entrada'!K476</f>
        <v>8.6474668258663421</v>
      </c>
      <c r="G458" s="6">
        <f>F458+'Tela de entrada'!O476</f>
        <v>14</v>
      </c>
      <c r="H458" s="96">
        <f>G458+'Tela de entrada'!S476</f>
        <v>14</v>
      </c>
      <c r="I458" s="96">
        <f>'Tela de entrada'!$G$14</f>
        <v>3</v>
      </c>
      <c r="J458" s="6">
        <f>'Tela de entrada'!$G$15</f>
        <v>15</v>
      </c>
      <c r="K458" s="6">
        <f>'Tela de entrada'!H476+'Tela de entrada'!$K$15</f>
        <v>6.8474668258663414</v>
      </c>
      <c r="L458" s="6">
        <f>'Tela de entrada'!H476+'Tela de entrada'!$K$16</f>
        <v>15.847466825866341</v>
      </c>
      <c r="M458" s="6">
        <f>'Tela de entrada'!$K$15</f>
        <v>1</v>
      </c>
      <c r="N458" s="6">
        <f>'Tela de entrada'!$K$16</f>
        <v>10</v>
      </c>
      <c r="O458" s="6">
        <f>MAX(0,'Tela de entrada'!C476-'Tela de entrada'!H476)</f>
        <v>8.1525331741336586</v>
      </c>
      <c r="P458" s="6">
        <f>MAX(0,O458-'Tela de entrada'!K476)</f>
        <v>5.3525331741336588</v>
      </c>
      <c r="Q458" s="6">
        <f>MAX(0,P458-'Tela de entrada'!O476)</f>
        <v>8.8817841970012523E-16</v>
      </c>
    </row>
    <row r="459" spans="4:17" x14ac:dyDescent="0.25">
      <c r="D459" s="71">
        <v>458</v>
      </c>
      <c r="E459" s="56">
        <f>'Tela de entrada'!C477</f>
        <v>39</v>
      </c>
      <c r="F459" s="6">
        <f>'Tela de entrada'!H477+'Tela de entrada'!K477</f>
        <v>22.34013007335848</v>
      </c>
      <c r="G459" s="6">
        <f>F459+'Tela de entrada'!O477</f>
        <v>37.34013007335848</v>
      </c>
      <c r="H459" s="96">
        <f>G459+'Tela de entrada'!S477</f>
        <v>39</v>
      </c>
      <c r="I459" s="96">
        <f>'Tela de entrada'!$G$14</f>
        <v>3</v>
      </c>
      <c r="J459" s="6">
        <f>'Tela de entrada'!$G$15</f>
        <v>15</v>
      </c>
      <c r="K459" s="6">
        <f>'Tela de entrada'!H477+'Tela de entrada'!$K$15</f>
        <v>15.54013007335848</v>
      </c>
      <c r="L459" s="6">
        <f>'Tela de entrada'!H477+'Tela de entrada'!$K$16</f>
        <v>24.54013007335848</v>
      </c>
      <c r="M459" s="6">
        <f>'Tela de entrada'!$K$15</f>
        <v>1</v>
      </c>
      <c r="N459" s="6">
        <f>'Tela de entrada'!$K$16</f>
        <v>10</v>
      </c>
      <c r="O459" s="6">
        <f>MAX(0,'Tela de entrada'!C477-'Tela de entrada'!H477)</f>
        <v>24.45986992664152</v>
      </c>
      <c r="P459" s="6">
        <f>MAX(0,O459-'Tela de entrada'!K477)</f>
        <v>16.65986992664152</v>
      </c>
      <c r="Q459" s="6">
        <f>MAX(0,P459-'Tela de entrada'!O477)</f>
        <v>1.6598699266415196</v>
      </c>
    </row>
    <row r="460" spans="4:17" x14ac:dyDescent="0.25">
      <c r="D460" s="71">
        <v>459</v>
      </c>
      <c r="E460" s="56">
        <f>'Tela de entrada'!C478</f>
        <v>37</v>
      </c>
      <c r="F460" s="6">
        <f>'Tela de entrada'!H478+'Tela de entrada'!K478</f>
        <v>21.244717013559111</v>
      </c>
      <c r="G460" s="6">
        <f>F460+'Tela de entrada'!O478</f>
        <v>36.244717013559111</v>
      </c>
      <c r="H460" s="96">
        <f>G460+'Tela de entrada'!S478</f>
        <v>37</v>
      </c>
      <c r="I460" s="96">
        <f>'Tela de entrada'!$G$14</f>
        <v>3</v>
      </c>
      <c r="J460" s="6">
        <f>'Tela de entrada'!$G$15</f>
        <v>15</v>
      </c>
      <c r="K460" s="6">
        <f>'Tela de entrada'!H478+'Tela de entrada'!$K$15</f>
        <v>14.84471701355911</v>
      </c>
      <c r="L460" s="6">
        <f>'Tela de entrada'!H478+'Tela de entrada'!$K$16</f>
        <v>23.844717013559112</v>
      </c>
      <c r="M460" s="6">
        <f>'Tela de entrada'!$K$15</f>
        <v>1</v>
      </c>
      <c r="N460" s="6">
        <f>'Tela de entrada'!$K$16</f>
        <v>10</v>
      </c>
      <c r="O460" s="6">
        <f>MAX(0,'Tela de entrada'!C478-'Tela de entrada'!H478)</f>
        <v>23.155282986440888</v>
      </c>
      <c r="P460" s="6">
        <f>MAX(0,O460-'Tela de entrada'!K478)</f>
        <v>15.755282986440887</v>
      </c>
      <c r="Q460" s="6">
        <f>MAX(0,P460-'Tela de entrada'!O478)</f>
        <v>0.75528298644088743</v>
      </c>
    </row>
    <row r="461" spans="4:17" x14ac:dyDescent="0.25">
      <c r="D461" s="71">
        <v>460</v>
      </c>
      <c r="E461" s="56">
        <f>'Tela de entrada'!C479</f>
        <v>11</v>
      </c>
      <c r="F461" s="6">
        <f>'Tela de entrada'!H479+'Tela de entrada'!K479</f>
        <v>7.0043472361672849</v>
      </c>
      <c r="G461" s="6">
        <f>F461+'Tela de entrada'!O479</f>
        <v>11</v>
      </c>
      <c r="H461" s="96">
        <f>G461+'Tela de entrada'!S479</f>
        <v>11</v>
      </c>
      <c r="I461" s="96">
        <f>'Tela de entrada'!$G$14</f>
        <v>3</v>
      </c>
      <c r="J461" s="6">
        <f>'Tela de entrada'!$G$15</f>
        <v>15</v>
      </c>
      <c r="K461" s="6">
        <f>'Tela de entrada'!H479+'Tela de entrada'!$K$15</f>
        <v>5.8043472361672848</v>
      </c>
      <c r="L461" s="6">
        <f>'Tela de entrada'!H479+'Tela de entrada'!$K$16</f>
        <v>14.804347236167285</v>
      </c>
      <c r="M461" s="6">
        <f>'Tela de entrada'!$K$15</f>
        <v>1</v>
      </c>
      <c r="N461" s="6">
        <f>'Tela de entrada'!$K$16</f>
        <v>10</v>
      </c>
      <c r="O461" s="6">
        <f>MAX(0,'Tela de entrada'!C479-'Tela de entrada'!H479)</f>
        <v>6.1956527638327152</v>
      </c>
      <c r="P461" s="6">
        <f>MAX(0,O461-'Tela de entrada'!K479)</f>
        <v>3.9956527638327151</v>
      </c>
      <c r="Q461" s="6">
        <f>MAX(0,P461-'Tela de entrada'!O479)</f>
        <v>0</v>
      </c>
    </row>
    <row r="462" spans="4:17" x14ac:dyDescent="0.25">
      <c r="D462" s="71">
        <v>461</v>
      </c>
      <c r="E462" s="56">
        <f>'Tela de entrada'!C480</f>
        <v>21</v>
      </c>
      <c r="F462" s="6">
        <f>'Tela de entrada'!H480+'Tela de entrada'!K480</f>
        <v>12.481412535164139</v>
      </c>
      <c r="G462" s="6">
        <f>F462+'Tela de entrada'!O480</f>
        <v>21</v>
      </c>
      <c r="H462" s="96">
        <f>G462+'Tela de entrada'!S480</f>
        <v>21</v>
      </c>
      <c r="I462" s="96">
        <f>'Tela de entrada'!$G$14</f>
        <v>3</v>
      </c>
      <c r="J462" s="6">
        <f>'Tela de entrada'!$G$15</f>
        <v>15</v>
      </c>
      <c r="K462" s="6">
        <f>'Tela de entrada'!H480+'Tela de entrada'!$K$15</f>
        <v>9.2814125351641401</v>
      </c>
      <c r="L462" s="6">
        <f>'Tela de entrada'!H480+'Tela de entrada'!$K$16</f>
        <v>18.28141253516414</v>
      </c>
      <c r="M462" s="6">
        <f>'Tela de entrada'!$K$15</f>
        <v>1</v>
      </c>
      <c r="N462" s="6">
        <f>'Tela de entrada'!$K$16</f>
        <v>10</v>
      </c>
      <c r="O462" s="6">
        <f>MAX(0,'Tela de entrada'!C480-'Tela de entrada'!H480)</f>
        <v>12.71858746483586</v>
      </c>
      <c r="P462" s="6">
        <f>MAX(0,O462-'Tela de entrada'!K480)</f>
        <v>8.5185874648358606</v>
      </c>
      <c r="Q462" s="6">
        <f>MAX(0,P462-'Tela de entrada'!O480)</f>
        <v>0</v>
      </c>
    </row>
    <row r="463" spans="4:17" x14ac:dyDescent="0.25">
      <c r="D463" s="71">
        <v>462</v>
      </c>
      <c r="E463" s="56">
        <f>'Tela de entrada'!C481</f>
        <v>49</v>
      </c>
      <c r="F463" s="6">
        <f>'Tela de entrada'!H481+'Tela de entrada'!K481</f>
        <v>24.799999999999997</v>
      </c>
      <c r="G463" s="6">
        <f>F463+'Tela de entrada'!O481</f>
        <v>39.799999999999997</v>
      </c>
      <c r="H463" s="96">
        <f>G463+'Tela de entrada'!S481</f>
        <v>49</v>
      </c>
      <c r="I463" s="96">
        <f>'Tela de entrada'!$G$14</f>
        <v>3</v>
      </c>
      <c r="J463" s="6">
        <f>'Tela de entrada'!$G$15</f>
        <v>15</v>
      </c>
      <c r="K463" s="6">
        <f>'Tela de entrada'!H481+'Tela de entrada'!$K$15</f>
        <v>16</v>
      </c>
      <c r="L463" s="6">
        <f>'Tela de entrada'!H481+'Tela de entrada'!$K$16</f>
        <v>25</v>
      </c>
      <c r="M463" s="6">
        <f>'Tela de entrada'!$K$15</f>
        <v>1</v>
      </c>
      <c r="N463" s="6">
        <f>'Tela de entrada'!$K$16</f>
        <v>10</v>
      </c>
      <c r="O463" s="6">
        <f>MAX(0,'Tela de entrada'!C481-'Tela de entrada'!H481)</f>
        <v>34</v>
      </c>
      <c r="P463" s="6">
        <f>MAX(0,O463-'Tela de entrada'!K481)</f>
        <v>24.200000000000003</v>
      </c>
      <c r="Q463" s="6">
        <f>MAX(0,P463-'Tela de entrada'!O481)</f>
        <v>9.2000000000000028</v>
      </c>
    </row>
    <row r="464" spans="4:17" x14ac:dyDescent="0.25">
      <c r="D464" s="71">
        <v>463</v>
      </c>
      <c r="E464" s="56">
        <f>'Tela de entrada'!C482</f>
        <v>15</v>
      </c>
      <c r="F464" s="6">
        <f>'Tela de entrada'!H482+'Tela de entrada'!K482</f>
        <v>9.1951733557660269</v>
      </c>
      <c r="G464" s="6">
        <f>F464+'Tela de entrada'!O482</f>
        <v>15</v>
      </c>
      <c r="H464" s="96">
        <f>G464+'Tela de entrada'!S482</f>
        <v>15</v>
      </c>
      <c r="I464" s="96">
        <f>'Tela de entrada'!$G$14</f>
        <v>3</v>
      </c>
      <c r="J464" s="6">
        <f>'Tela de entrada'!$G$15</f>
        <v>15</v>
      </c>
      <c r="K464" s="6">
        <f>'Tela de entrada'!H482+'Tela de entrada'!$K$15</f>
        <v>7.1951733557660269</v>
      </c>
      <c r="L464" s="6">
        <f>'Tela de entrada'!H482+'Tela de entrada'!$K$16</f>
        <v>16.195173355766027</v>
      </c>
      <c r="M464" s="6">
        <f>'Tela de entrada'!$K$15</f>
        <v>1</v>
      </c>
      <c r="N464" s="6">
        <f>'Tela de entrada'!$K$16</f>
        <v>10</v>
      </c>
      <c r="O464" s="6">
        <f>MAX(0,'Tela de entrada'!C482-'Tela de entrada'!H482)</f>
        <v>8.8048266442339731</v>
      </c>
      <c r="P464" s="6">
        <f>MAX(0,O464-'Tela de entrada'!K482)</f>
        <v>5.8048266442339731</v>
      </c>
      <c r="Q464" s="6">
        <f>MAX(0,P464-'Tela de entrada'!O482)</f>
        <v>0</v>
      </c>
    </row>
    <row r="465" spans="4:17" x14ac:dyDescent="0.25">
      <c r="D465" s="71">
        <v>464</v>
      </c>
      <c r="E465" s="56">
        <f>'Tela de entrada'!C483</f>
        <v>34</v>
      </c>
      <c r="F465" s="6">
        <f>'Tela de entrada'!H483+'Tela de entrada'!K483</f>
        <v>19.601597423860053</v>
      </c>
      <c r="G465" s="6">
        <f>F465+'Tela de entrada'!O483</f>
        <v>34</v>
      </c>
      <c r="H465" s="96">
        <f>G465+'Tela de entrada'!S483</f>
        <v>34</v>
      </c>
      <c r="I465" s="96">
        <f>'Tela de entrada'!$G$14</f>
        <v>3</v>
      </c>
      <c r="J465" s="6">
        <f>'Tela de entrada'!$G$15</f>
        <v>15</v>
      </c>
      <c r="K465" s="6">
        <f>'Tela de entrada'!H483+'Tela de entrada'!$K$15</f>
        <v>13.801597423860052</v>
      </c>
      <c r="L465" s="6">
        <f>'Tela de entrada'!H483+'Tela de entrada'!$K$16</f>
        <v>22.801597423860052</v>
      </c>
      <c r="M465" s="6">
        <f>'Tela de entrada'!$K$15</f>
        <v>1</v>
      </c>
      <c r="N465" s="6">
        <f>'Tela de entrada'!$K$16</f>
        <v>10</v>
      </c>
      <c r="O465" s="6">
        <f>MAX(0,'Tela de entrada'!C483-'Tela de entrada'!H483)</f>
        <v>21.198402576139948</v>
      </c>
      <c r="P465" s="6">
        <f>MAX(0,O465-'Tela de entrada'!K483)</f>
        <v>14.398402576139947</v>
      </c>
      <c r="Q465" s="6">
        <f>MAX(0,P465-'Tela de entrada'!O483)</f>
        <v>0</v>
      </c>
    </row>
    <row r="466" spans="4:17" x14ac:dyDescent="0.25">
      <c r="D466" s="71">
        <v>465</v>
      </c>
      <c r="E466" s="56">
        <f>'Tela de entrada'!C484</f>
        <v>49</v>
      </c>
      <c r="F466" s="6">
        <f>'Tela de entrada'!H484+'Tela de entrada'!K484</f>
        <v>24.799999999999997</v>
      </c>
      <c r="G466" s="6">
        <f>F466+'Tela de entrada'!O484</f>
        <v>39.799999999999997</v>
      </c>
      <c r="H466" s="96">
        <f>G466+'Tela de entrada'!S484</f>
        <v>49</v>
      </c>
      <c r="I466" s="96">
        <f>'Tela de entrada'!$G$14</f>
        <v>3</v>
      </c>
      <c r="J466" s="6">
        <f>'Tela de entrada'!$G$15</f>
        <v>15</v>
      </c>
      <c r="K466" s="6">
        <f>'Tela de entrada'!H484+'Tela de entrada'!$K$15</f>
        <v>16</v>
      </c>
      <c r="L466" s="6">
        <f>'Tela de entrada'!H484+'Tela de entrada'!$K$16</f>
        <v>25</v>
      </c>
      <c r="M466" s="6">
        <f>'Tela de entrada'!$K$15</f>
        <v>1</v>
      </c>
      <c r="N466" s="6">
        <f>'Tela de entrada'!$K$16</f>
        <v>10</v>
      </c>
      <c r="O466" s="6">
        <f>MAX(0,'Tela de entrada'!C484-'Tela de entrada'!H484)</f>
        <v>34</v>
      </c>
      <c r="P466" s="6">
        <f>MAX(0,O466-'Tela de entrada'!K484)</f>
        <v>24.200000000000003</v>
      </c>
      <c r="Q466" s="6">
        <f>MAX(0,P466-'Tela de entrada'!O484)</f>
        <v>9.2000000000000028</v>
      </c>
    </row>
    <row r="467" spans="4:17" x14ac:dyDescent="0.25">
      <c r="D467" s="71">
        <v>466</v>
      </c>
      <c r="E467" s="56">
        <f>'Tela de entrada'!C485</f>
        <v>20</v>
      </c>
      <c r="F467" s="6">
        <f>'Tela de entrada'!H485+'Tela de entrada'!K485</f>
        <v>11.933706005264455</v>
      </c>
      <c r="G467" s="6">
        <f>F467+'Tela de entrada'!O485</f>
        <v>20</v>
      </c>
      <c r="H467" s="96">
        <f>G467+'Tela de entrada'!S485</f>
        <v>20</v>
      </c>
      <c r="I467" s="96">
        <f>'Tela de entrada'!$G$14</f>
        <v>3</v>
      </c>
      <c r="J467" s="6">
        <f>'Tela de entrada'!$G$15</f>
        <v>15</v>
      </c>
      <c r="K467" s="6">
        <f>'Tela de entrada'!H485+'Tela de entrada'!$K$15</f>
        <v>8.9337060052644546</v>
      </c>
      <c r="L467" s="6">
        <f>'Tela de entrada'!H485+'Tela de entrada'!$K$16</f>
        <v>17.933706005264455</v>
      </c>
      <c r="M467" s="6">
        <f>'Tela de entrada'!$K$15</f>
        <v>1</v>
      </c>
      <c r="N467" s="6">
        <f>'Tela de entrada'!$K$16</f>
        <v>10</v>
      </c>
      <c r="O467" s="6">
        <f>MAX(0,'Tela de entrada'!C485-'Tela de entrada'!H485)</f>
        <v>12.066293994735545</v>
      </c>
      <c r="P467" s="6">
        <f>MAX(0,O467-'Tela de entrada'!K485)</f>
        <v>8.0662939947355454</v>
      </c>
      <c r="Q467" s="6">
        <f>MAX(0,P467-'Tela de entrada'!O485)</f>
        <v>0</v>
      </c>
    </row>
    <row r="468" spans="4:17" x14ac:dyDescent="0.25">
      <c r="D468" s="71">
        <v>467</v>
      </c>
      <c r="E468" s="56">
        <f>'Tela de entrada'!C486</f>
        <v>23</v>
      </c>
      <c r="F468" s="6">
        <f>'Tela de entrada'!H486+'Tela de entrada'!K486</f>
        <v>13.576825594963511</v>
      </c>
      <c r="G468" s="6">
        <f>F468+'Tela de entrada'!O486</f>
        <v>23</v>
      </c>
      <c r="H468" s="96">
        <f>G468+'Tela de entrada'!S486</f>
        <v>23</v>
      </c>
      <c r="I468" s="96">
        <f>'Tela de entrada'!$G$14</f>
        <v>3</v>
      </c>
      <c r="J468" s="6">
        <f>'Tela de entrada'!$G$15</f>
        <v>15</v>
      </c>
      <c r="K468" s="6">
        <f>'Tela de entrada'!H486+'Tela de entrada'!$K$15</f>
        <v>9.9768255949635112</v>
      </c>
      <c r="L468" s="6">
        <f>'Tela de entrada'!H486+'Tela de entrada'!$K$16</f>
        <v>18.976825594963511</v>
      </c>
      <c r="M468" s="6">
        <f>'Tela de entrada'!$K$15</f>
        <v>1</v>
      </c>
      <c r="N468" s="6">
        <f>'Tela de entrada'!$K$16</f>
        <v>10</v>
      </c>
      <c r="O468" s="6">
        <f>MAX(0,'Tela de entrada'!C486-'Tela de entrada'!H486)</f>
        <v>14.023174405036489</v>
      </c>
      <c r="P468" s="6">
        <f>MAX(0,O468-'Tela de entrada'!K486)</f>
        <v>9.4231744050364892</v>
      </c>
      <c r="Q468" s="6">
        <f>MAX(0,P468-'Tela de entrada'!O486)</f>
        <v>0</v>
      </c>
    </row>
    <row r="469" spans="4:17" x14ac:dyDescent="0.25">
      <c r="D469" s="71">
        <v>468</v>
      </c>
      <c r="E469" s="56">
        <f>'Tela de entrada'!C487</f>
        <v>47</v>
      </c>
      <c r="F469" s="6">
        <f>'Tela de entrada'!H487+'Tela de entrada'!K487</f>
        <v>24.4</v>
      </c>
      <c r="G469" s="6">
        <f>F469+'Tela de entrada'!O487</f>
        <v>39.4</v>
      </c>
      <c r="H469" s="96">
        <f>G469+'Tela de entrada'!S487</f>
        <v>47</v>
      </c>
      <c r="I469" s="96">
        <f>'Tela de entrada'!$G$14</f>
        <v>3</v>
      </c>
      <c r="J469" s="6">
        <f>'Tela de entrada'!$G$15</f>
        <v>15</v>
      </c>
      <c r="K469" s="6">
        <f>'Tela de entrada'!H487+'Tela de entrada'!$K$15</f>
        <v>16</v>
      </c>
      <c r="L469" s="6">
        <f>'Tela de entrada'!H487+'Tela de entrada'!$K$16</f>
        <v>25</v>
      </c>
      <c r="M469" s="6">
        <f>'Tela de entrada'!$K$15</f>
        <v>1</v>
      </c>
      <c r="N469" s="6">
        <f>'Tela de entrada'!$K$16</f>
        <v>10</v>
      </c>
      <c r="O469" s="6">
        <f>MAX(0,'Tela de entrada'!C487-'Tela de entrada'!H487)</f>
        <v>32</v>
      </c>
      <c r="P469" s="6">
        <f>MAX(0,O469-'Tela de entrada'!K487)</f>
        <v>22.6</v>
      </c>
      <c r="Q469" s="6">
        <f>MAX(0,P469-'Tela de entrada'!O487)</f>
        <v>7.6000000000000014</v>
      </c>
    </row>
    <row r="470" spans="4:17" x14ac:dyDescent="0.25">
      <c r="D470" s="71">
        <v>469</v>
      </c>
      <c r="E470" s="56">
        <f>'Tela de entrada'!C488</f>
        <v>28</v>
      </c>
      <c r="F470" s="6">
        <f>'Tela de entrada'!H488+'Tela de entrada'!K488</f>
        <v>16.31535824446194</v>
      </c>
      <c r="G470" s="6">
        <f>F470+'Tela de entrada'!O488</f>
        <v>28</v>
      </c>
      <c r="H470" s="96">
        <f>G470+'Tela de entrada'!S488</f>
        <v>28</v>
      </c>
      <c r="I470" s="96">
        <f>'Tela de entrada'!$G$14</f>
        <v>3</v>
      </c>
      <c r="J470" s="6">
        <f>'Tela de entrada'!$G$15</f>
        <v>15</v>
      </c>
      <c r="K470" s="6">
        <f>'Tela de entrada'!H488+'Tela de entrada'!$K$15</f>
        <v>11.715358244461939</v>
      </c>
      <c r="L470" s="6">
        <f>'Tela de entrada'!H488+'Tela de entrada'!$K$16</f>
        <v>20.715358244461939</v>
      </c>
      <c r="M470" s="6">
        <f>'Tela de entrada'!$K$15</f>
        <v>1</v>
      </c>
      <c r="N470" s="6">
        <f>'Tela de entrada'!$K$16</f>
        <v>10</v>
      </c>
      <c r="O470" s="6">
        <f>MAX(0,'Tela de entrada'!C488-'Tela de entrada'!H488)</f>
        <v>17.284641755538061</v>
      </c>
      <c r="P470" s="6">
        <f>MAX(0,O470-'Tela de entrada'!K488)</f>
        <v>11.684641755538062</v>
      </c>
      <c r="Q470" s="6">
        <f>MAX(0,P470-'Tela de entrada'!O488)</f>
        <v>1.7763568394002505E-15</v>
      </c>
    </row>
    <row r="471" spans="4:17" x14ac:dyDescent="0.25">
      <c r="D471" s="71">
        <v>470</v>
      </c>
      <c r="E471" s="56">
        <f>'Tela de entrada'!C489</f>
        <v>27</v>
      </c>
      <c r="F471" s="6">
        <f>'Tela de entrada'!H489+'Tela de entrada'!K489</f>
        <v>15.767651714562254</v>
      </c>
      <c r="G471" s="6">
        <f>F471+'Tela de entrada'!O489</f>
        <v>27</v>
      </c>
      <c r="H471" s="96">
        <f>G471+'Tela de entrada'!S489</f>
        <v>27</v>
      </c>
      <c r="I471" s="96">
        <f>'Tela de entrada'!$G$14</f>
        <v>3</v>
      </c>
      <c r="J471" s="6">
        <f>'Tela de entrada'!$G$15</f>
        <v>15</v>
      </c>
      <c r="K471" s="6">
        <f>'Tela de entrada'!H489+'Tela de entrada'!$K$15</f>
        <v>11.367651714562253</v>
      </c>
      <c r="L471" s="6">
        <f>'Tela de entrada'!H489+'Tela de entrada'!$K$16</f>
        <v>20.367651714562253</v>
      </c>
      <c r="M471" s="6">
        <f>'Tela de entrada'!$K$15</f>
        <v>1</v>
      </c>
      <c r="N471" s="6">
        <f>'Tela de entrada'!$K$16</f>
        <v>10</v>
      </c>
      <c r="O471" s="6">
        <f>MAX(0,'Tela de entrada'!C489-'Tela de entrada'!H489)</f>
        <v>16.632348285437747</v>
      </c>
      <c r="P471" s="6">
        <f>MAX(0,O471-'Tela de entrada'!K489)</f>
        <v>11.232348285437746</v>
      </c>
      <c r="Q471" s="6">
        <f>MAX(0,P471-'Tela de entrada'!O489)</f>
        <v>0</v>
      </c>
    </row>
    <row r="472" spans="4:17" x14ac:dyDescent="0.25">
      <c r="D472" s="71">
        <v>471</v>
      </c>
      <c r="E472" s="56">
        <f>'Tela de entrada'!C490</f>
        <v>36</v>
      </c>
      <c r="F472" s="6">
        <f>'Tela de entrada'!H490+'Tela de entrada'!K490</f>
        <v>20.697010483659422</v>
      </c>
      <c r="G472" s="6">
        <f>F472+'Tela de entrada'!O490</f>
        <v>35.697010483659426</v>
      </c>
      <c r="H472" s="96">
        <f>G472+'Tela de entrada'!S490</f>
        <v>36</v>
      </c>
      <c r="I472" s="96">
        <f>'Tela de entrada'!$G$14</f>
        <v>3</v>
      </c>
      <c r="J472" s="6">
        <f>'Tela de entrada'!$G$15</f>
        <v>15</v>
      </c>
      <c r="K472" s="6">
        <f>'Tela de entrada'!H490+'Tela de entrada'!$K$15</f>
        <v>14.497010483659423</v>
      </c>
      <c r="L472" s="6">
        <f>'Tela de entrada'!H490+'Tela de entrada'!$K$16</f>
        <v>23.497010483659423</v>
      </c>
      <c r="M472" s="6">
        <f>'Tela de entrada'!$K$15</f>
        <v>1</v>
      </c>
      <c r="N472" s="6">
        <f>'Tela de entrada'!$K$16</f>
        <v>10</v>
      </c>
      <c r="O472" s="6">
        <f>MAX(0,'Tela de entrada'!C490-'Tela de entrada'!H490)</f>
        <v>22.502989516340577</v>
      </c>
      <c r="P472" s="6">
        <f>MAX(0,O472-'Tela de entrada'!K490)</f>
        <v>15.302989516340578</v>
      </c>
      <c r="Q472" s="6">
        <f>MAX(0,P472-'Tela de entrada'!O490)</f>
        <v>0.30298951634057758</v>
      </c>
    </row>
    <row r="473" spans="4:17" x14ac:dyDescent="0.25">
      <c r="D473" s="71">
        <v>472</v>
      </c>
      <c r="E473" s="56">
        <f>'Tela de entrada'!C491</f>
        <v>14</v>
      </c>
      <c r="F473" s="6">
        <f>'Tela de entrada'!H491+'Tela de entrada'!K491</f>
        <v>8.6474668258663421</v>
      </c>
      <c r="G473" s="6">
        <f>F473+'Tela de entrada'!O491</f>
        <v>14</v>
      </c>
      <c r="H473" s="96">
        <f>G473+'Tela de entrada'!S491</f>
        <v>14</v>
      </c>
      <c r="I473" s="96">
        <f>'Tela de entrada'!$G$14</f>
        <v>3</v>
      </c>
      <c r="J473" s="6">
        <f>'Tela de entrada'!$G$15</f>
        <v>15</v>
      </c>
      <c r="K473" s="6">
        <f>'Tela de entrada'!H491+'Tela de entrada'!$K$15</f>
        <v>6.8474668258663414</v>
      </c>
      <c r="L473" s="6">
        <f>'Tela de entrada'!H491+'Tela de entrada'!$K$16</f>
        <v>15.847466825866341</v>
      </c>
      <c r="M473" s="6">
        <f>'Tela de entrada'!$K$15</f>
        <v>1</v>
      </c>
      <c r="N473" s="6">
        <f>'Tela de entrada'!$K$16</f>
        <v>10</v>
      </c>
      <c r="O473" s="6">
        <f>MAX(0,'Tela de entrada'!C491-'Tela de entrada'!H491)</f>
        <v>8.1525331741336586</v>
      </c>
      <c r="P473" s="6">
        <f>MAX(0,O473-'Tela de entrada'!K491)</f>
        <v>5.3525331741336588</v>
      </c>
      <c r="Q473" s="6">
        <f>MAX(0,P473-'Tela de entrada'!O491)</f>
        <v>8.8817841970012523E-16</v>
      </c>
    </row>
    <row r="474" spans="4:17" x14ac:dyDescent="0.25">
      <c r="D474" s="71">
        <v>473</v>
      </c>
      <c r="E474" s="56">
        <f>'Tela de entrada'!C492</f>
        <v>32</v>
      </c>
      <c r="F474" s="6">
        <f>'Tela de entrada'!H492+'Tela de entrada'!K492</f>
        <v>18.50618436406068</v>
      </c>
      <c r="G474" s="6">
        <f>F474+'Tela de entrada'!O492</f>
        <v>32</v>
      </c>
      <c r="H474" s="96">
        <f>G474+'Tela de entrada'!S492</f>
        <v>32</v>
      </c>
      <c r="I474" s="96">
        <f>'Tela de entrada'!$G$14</f>
        <v>3</v>
      </c>
      <c r="J474" s="6">
        <f>'Tela de entrada'!$G$15</f>
        <v>15</v>
      </c>
      <c r="K474" s="6">
        <f>'Tela de entrada'!H492+'Tela de entrada'!$K$15</f>
        <v>13.106184364060681</v>
      </c>
      <c r="L474" s="6">
        <f>'Tela de entrada'!H492+'Tela de entrada'!$K$16</f>
        <v>22.106184364060681</v>
      </c>
      <c r="M474" s="6">
        <f>'Tela de entrada'!$K$15</f>
        <v>1</v>
      </c>
      <c r="N474" s="6">
        <f>'Tela de entrada'!$K$16</f>
        <v>10</v>
      </c>
      <c r="O474" s="6">
        <f>MAX(0,'Tela de entrada'!C492-'Tela de entrada'!H492)</f>
        <v>19.893815635939319</v>
      </c>
      <c r="P474" s="6">
        <f>MAX(0,O474-'Tela de entrada'!K492)</f>
        <v>13.493815635939319</v>
      </c>
      <c r="Q474" s="6">
        <f>MAX(0,P474-'Tela de entrada'!O492)</f>
        <v>0</v>
      </c>
    </row>
    <row r="475" spans="4:17" x14ac:dyDescent="0.25">
      <c r="D475" s="71">
        <v>474</v>
      </c>
      <c r="E475" s="56">
        <f>'Tela de entrada'!C493</f>
        <v>14</v>
      </c>
      <c r="F475" s="6">
        <f>'Tela de entrada'!H493+'Tela de entrada'!K493</f>
        <v>8.6474668258663421</v>
      </c>
      <c r="G475" s="6">
        <f>F475+'Tela de entrada'!O493</f>
        <v>14</v>
      </c>
      <c r="H475" s="96">
        <f>G475+'Tela de entrada'!S493</f>
        <v>14</v>
      </c>
      <c r="I475" s="96">
        <f>'Tela de entrada'!$G$14</f>
        <v>3</v>
      </c>
      <c r="J475" s="6">
        <f>'Tela de entrada'!$G$15</f>
        <v>15</v>
      </c>
      <c r="K475" s="6">
        <f>'Tela de entrada'!H493+'Tela de entrada'!$K$15</f>
        <v>6.8474668258663414</v>
      </c>
      <c r="L475" s="6">
        <f>'Tela de entrada'!H493+'Tela de entrada'!$K$16</f>
        <v>15.847466825866341</v>
      </c>
      <c r="M475" s="6">
        <f>'Tela de entrada'!$K$15</f>
        <v>1</v>
      </c>
      <c r="N475" s="6">
        <f>'Tela de entrada'!$K$16</f>
        <v>10</v>
      </c>
      <c r="O475" s="6">
        <f>MAX(0,'Tela de entrada'!C493-'Tela de entrada'!H493)</f>
        <v>8.1525331741336586</v>
      </c>
      <c r="P475" s="6">
        <f>MAX(0,O475-'Tela de entrada'!K493)</f>
        <v>5.3525331741336588</v>
      </c>
      <c r="Q475" s="6">
        <f>MAX(0,P475-'Tela de entrada'!O493)</f>
        <v>8.8817841970012523E-16</v>
      </c>
    </row>
    <row r="476" spans="4:17" x14ac:dyDescent="0.25">
      <c r="D476" s="71">
        <v>475</v>
      </c>
      <c r="E476" s="56">
        <f>'Tela de entrada'!C494</f>
        <v>6</v>
      </c>
      <c r="F476" s="6">
        <f>'Tela de entrada'!H494+'Tela de entrada'!K494</f>
        <v>4.9836603258165946</v>
      </c>
      <c r="G476" s="6">
        <f>F476+'Tela de entrada'!O494</f>
        <v>6</v>
      </c>
      <c r="H476" s="96">
        <f>G476+'Tela de entrada'!S494</f>
        <v>6</v>
      </c>
      <c r="I476" s="96">
        <f>'Tela de entrada'!$G$14</f>
        <v>3</v>
      </c>
      <c r="J476" s="6">
        <f>'Tela de entrada'!$G$15</f>
        <v>15</v>
      </c>
      <c r="K476" s="6">
        <f>'Tela de entrada'!H494+'Tela de entrada'!$K$15</f>
        <v>4.7836603258165944</v>
      </c>
      <c r="L476" s="6">
        <f>'Tela de entrada'!H494+'Tela de entrada'!$K$16</f>
        <v>13.783660325816594</v>
      </c>
      <c r="M476" s="6">
        <f>'Tela de entrada'!$K$15</f>
        <v>1</v>
      </c>
      <c r="N476" s="6">
        <f>'Tela de entrada'!$K$16</f>
        <v>10</v>
      </c>
      <c r="O476" s="6">
        <f>MAX(0,'Tela de entrada'!C494-'Tela de entrada'!H494)</f>
        <v>2.2163396741834052</v>
      </c>
      <c r="P476" s="6">
        <f>MAX(0,O476-'Tela de entrada'!K494)</f>
        <v>1.0163396741834052</v>
      </c>
      <c r="Q476" s="6">
        <f>MAX(0,P476-'Tela de entrada'!O494)</f>
        <v>0</v>
      </c>
    </row>
    <row r="477" spans="4:17" x14ac:dyDescent="0.25">
      <c r="D477" s="71">
        <v>476</v>
      </c>
      <c r="E477" s="56">
        <f>'Tela de entrada'!C495</f>
        <v>19</v>
      </c>
      <c r="F477" s="6">
        <f>'Tela de entrada'!H495+'Tela de entrada'!K495</f>
        <v>11.38599947536477</v>
      </c>
      <c r="G477" s="6">
        <f>F477+'Tela de entrada'!O495</f>
        <v>19</v>
      </c>
      <c r="H477" s="96">
        <f>G477+'Tela de entrada'!S495</f>
        <v>19</v>
      </c>
      <c r="I477" s="96">
        <f>'Tela de entrada'!$G$14</f>
        <v>3</v>
      </c>
      <c r="J477" s="6">
        <f>'Tela de entrada'!$G$15</f>
        <v>15</v>
      </c>
      <c r="K477" s="6">
        <f>'Tela de entrada'!H495+'Tela de entrada'!$K$15</f>
        <v>8.585999475364769</v>
      </c>
      <c r="L477" s="6">
        <f>'Tela de entrada'!H495+'Tela de entrada'!$K$16</f>
        <v>17.585999475364769</v>
      </c>
      <c r="M477" s="6">
        <f>'Tela de entrada'!$K$15</f>
        <v>1</v>
      </c>
      <c r="N477" s="6">
        <f>'Tela de entrada'!$K$16</f>
        <v>10</v>
      </c>
      <c r="O477" s="6">
        <f>MAX(0,'Tela de entrada'!C495-'Tela de entrada'!H495)</f>
        <v>11.414000524635231</v>
      </c>
      <c r="P477" s="6">
        <f>MAX(0,O477-'Tela de entrada'!K495)</f>
        <v>7.6140005246352311</v>
      </c>
      <c r="Q477" s="6">
        <f>MAX(0,P477-'Tela de entrada'!O495)</f>
        <v>8.8817841970012523E-16</v>
      </c>
    </row>
    <row r="478" spans="4:17" x14ac:dyDescent="0.25">
      <c r="D478" s="71">
        <v>477</v>
      </c>
      <c r="E478" s="56">
        <f>'Tela de entrada'!C496</f>
        <v>16</v>
      </c>
      <c r="F478" s="6">
        <f>'Tela de entrada'!H496+'Tela de entrada'!K496</f>
        <v>9.7428798856657117</v>
      </c>
      <c r="G478" s="6">
        <f>F478+'Tela de entrada'!O496</f>
        <v>16</v>
      </c>
      <c r="H478" s="96">
        <f>G478+'Tela de entrada'!S496</f>
        <v>16</v>
      </c>
      <c r="I478" s="96">
        <f>'Tela de entrada'!$G$14</f>
        <v>3</v>
      </c>
      <c r="J478" s="6">
        <f>'Tela de entrada'!$G$15</f>
        <v>15</v>
      </c>
      <c r="K478" s="6">
        <f>'Tela de entrada'!H496+'Tela de entrada'!$K$15</f>
        <v>7.5428798856657124</v>
      </c>
      <c r="L478" s="6">
        <f>'Tela de entrada'!H496+'Tela de entrada'!$K$16</f>
        <v>16.542879885665712</v>
      </c>
      <c r="M478" s="6">
        <f>'Tela de entrada'!$K$15</f>
        <v>1</v>
      </c>
      <c r="N478" s="6">
        <f>'Tela de entrada'!$K$16</f>
        <v>10</v>
      </c>
      <c r="O478" s="6">
        <f>MAX(0,'Tela de entrada'!C496-'Tela de entrada'!H496)</f>
        <v>9.4571201143342876</v>
      </c>
      <c r="P478" s="6">
        <f>MAX(0,O478-'Tela de entrada'!K496)</f>
        <v>6.2571201143342874</v>
      </c>
      <c r="Q478" s="6">
        <f>MAX(0,P478-'Tela de entrada'!O496)</f>
        <v>0</v>
      </c>
    </row>
    <row r="479" spans="4:17" x14ac:dyDescent="0.25">
      <c r="D479" s="71">
        <v>478</v>
      </c>
      <c r="E479" s="56">
        <f>'Tela de entrada'!C497</f>
        <v>31</v>
      </c>
      <c r="F479" s="6">
        <f>'Tela de entrada'!H497+'Tela de entrada'!K497</f>
        <v>17.958477834160995</v>
      </c>
      <c r="G479" s="6">
        <f>F479+'Tela de entrada'!O497</f>
        <v>31</v>
      </c>
      <c r="H479" s="96">
        <f>G479+'Tela de entrada'!S497</f>
        <v>31</v>
      </c>
      <c r="I479" s="96">
        <f>'Tela de entrada'!$G$14</f>
        <v>3</v>
      </c>
      <c r="J479" s="6">
        <f>'Tela de entrada'!$G$15</f>
        <v>15</v>
      </c>
      <c r="K479" s="6">
        <f>'Tela de entrada'!H497+'Tela de entrada'!$K$15</f>
        <v>12.758477834160995</v>
      </c>
      <c r="L479" s="6">
        <f>'Tela de entrada'!H497+'Tela de entrada'!$K$16</f>
        <v>21.758477834160995</v>
      </c>
      <c r="M479" s="6">
        <f>'Tela de entrada'!$K$15</f>
        <v>1</v>
      </c>
      <c r="N479" s="6">
        <f>'Tela de entrada'!$K$16</f>
        <v>10</v>
      </c>
      <c r="O479" s="6">
        <f>MAX(0,'Tela de entrada'!C497-'Tela de entrada'!H497)</f>
        <v>19.241522165839005</v>
      </c>
      <c r="P479" s="6">
        <f>MAX(0,O479-'Tela de entrada'!K497)</f>
        <v>13.041522165839005</v>
      </c>
      <c r="Q479" s="6">
        <f>MAX(0,P479-'Tela de entrada'!O497)</f>
        <v>0</v>
      </c>
    </row>
    <row r="480" spans="4:17" x14ac:dyDescent="0.25">
      <c r="D480" s="71">
        <v>479</v>
      </c>
      <c r="E480" s="56">
        <f>'Tela de entrada'!C498</f>
        <v>35</v>
      </c>
      <c r="F480" s="6">
        <f>'Tela de entrada'!H498+'Tela de entrada'!K498</f>
        <v>20.149303953759738</v>
      </c>
      <c r="G480" s="6">
        <f>F480+'Tela de entrada'!O498</f>
        <v>35</v>
      </c>
      <c r="H480" s="96">
        <f>G480+'Tela de entrada'!S498</f>
        <v>35</v>
      </c>
      <c r="I480" s="96">
        <f>'Tela de entrada'!$G$14</f>
        <v>3</v>
      </c>
      <c r="J480" s="6">
        <f>'Tela de entrada'!$G$15</f>
        <v>15</v>
      </c>
      <c r="K480" s="6">
        <f>'Tela de entrada'!H498+'Tela de entrada'!$K$15</f>
        <v>14.149303953759738</v>
      </c>
      <c r="L480" s="6">
        <f>'Tela de entrada'!H498+'Tela de entrada'!$K$16</f>
        <v>23.149303953759738</v>
      </c>
      <c r="M480" s="6">
        <f>'Tela de entrada'!$K$15</f>
        <v>1</v>
      </c>
      <c r="N480" s="6">
        <f>'Tela de entrada'!$K$16</f>
        <v>10</v>
      </c>
      <c r="O480" s="6">
        <f>MAX(0,'Tela de entrada'!C498-'Tela de entrada'!H498)</f>
        <v>21.850696046240262</v>
      </c>
      <c r="P480" s="6">
        <f>MAX(0,O480-'Tela de entrada'!K498)</f>
        <v>14.850696046240262</v>
      </c>
      <c r="Q480" s="6">
        <f>MAX(0,P480-'Tela de entrada'!O498)</f>
        <v>0</v>
      </c>
    </row>
    <row r="481" spans="4:17" x14ac:dyDescent="0.25">
      <c r="D481" s="71">
        <v>480</v>
      </c>
      <c r="E481" s="56">
        <f>'Tela de entrada'!C499</f>
        <v>6</v>
      </c>
      <c r="F481" s="6">
        <f>'Tela de entrada'!H499+'Tela de entrada'!K499</f>
        <v>4.9836603258165946</v>
      </c>
      <c r="G481" s="6">
        <f>F481+'Tela de entrada'!O499</f>
        <v>6</v>
      </c>
      <c r="H481" s="96">
        <f>G481+'Tela de entrada'!S499</f>
        <v>6</v>
      </c>
      <c r="I481" s="96">
        <f>'Tela de entrada'!$G$14</f>
        <v>3</v>
      </c>
      <c r="J481" s="6">
        <f>'Tela de entrada'!$G$15</f>
        <v>15</v>
      </c>
      <c r="K481" s="6">
        <f>'Tela de entrada'!H499+'Tela de entrada'!$K$15</f>
        <v>4.7836603258165944</v>
      </c>
      <c r="L481" s="6">
        <f>'Tela de entrada'!H499+'Tela de entrada'!$K$16</f>
        <v>13.783660325816594</v>
      </c>
      <c r="M481" s="6">
        <f>'Tela de entrada'!$K$15</f>
        <v>1</v>
      </c>
      <c r="N481" s="6">
        <f>'Tela de entrada'!$K$16</f>
        <v>10</v>
      </c>
      <c r="O481" s="6">
        <f>MAX(0,'Tela de entrada'!C499-'Tela de entrada'!H499)</f>
        <v>2.2163396741834052</v>
      </c>
      <c r="P481" s="6">
        <f>MAX(0,O481-'Tela de entrada'!K499)</f>
        <v>1.0163396741834052</v>
      </c>
      <c r="Q481" s="6">
        <f>MAX(0,P481-'Tela de entrada'!O499)</f>
        <v>0</v>
      </c>
    </row>
    <row r="482" spans="4:17" x14ac:dyDescent="0.25">
      <c r="D482" s="71">
        <v>481</v>
      </c>
      <c r="E482" s="56">
        <f>'Tela de entrada'!C500</f>
        <v>5</v>
      </c>
      <c r="F482" s="6">
        <f>'Tela de entrada'!H500+'Tela de entrada'!K500</f>
        <v>4.7836603258165944</v>
      </c>
      <c r="G482" s="6">
        <f>F482+'Tela de entrada'!O500</f>
        <v>5</v>
      </c>
      <c r="H482" s="96">
        <f>G482+'Tela de entrada'!S500</f>
        <v>5</v>
      </c>
      <c r="I482" s="96">
        <f>'Tela de entrada'!$G$14</f>
        <v>3</v>
      </c>
      <c r="J482" s="6">
        <f>'Tela de entrada'!$G$15</f>
        <v>15</v>
      </c>
      <c r="K482" s="6">
        <f>'Tela de entrada'!H500+'Tela de entrada'!$K$15</f>
        <v>4.7836603258165944</v>
      </c>
      <c r="L482" s="6">
        <f>'Tela de entrada'!H500+'Tela de entrada'!$K$16</f>
        <v>13.783660325816594</v>
      </c>
      <c r="M482" s="6">
        <f>'Tela de entrada'!$K$15</f>
        <v>1</v>
      </c>
      <c r="N482" s="6">
        <f>'Tela de entrada'!$K$16</f>
        <v>10</v>
      </c>
      <c r="O482" s="6">
        <f>MAX(0,'Tela de entrada'!C500-'Tela de entrada'!H500)</f>
        <v>1.2163396741834052</v>
      </c>
      <c r="P482" s="6">
        <f>MAX(0,O482-'Tela de entrada'!K500)</f>
        <v>0.21633967418340516</v>
      </c>
      <c r="Q482" s="6">
        <f>MAX(0,P482-'Tela de entrada'!O500)</f>
        <v>0</v>
      </c>
    </row>
    <row r="483" spans="4:17" x14ac:dyDescent="0.25">
      <c r="D483" s="71">
        <v>482</v>
      </c>
      <c r="E483" s="56">
        <f>'Tela de entrada'!C501</f>
        <v>13</v>
      </c>
      <c r="F483" s="6">
        <f>'Tela de entrada'!H501+'Tela de entrada'!K501</f>
        <v>8.0997602959666555</v>
      </c>
      <c r="G483" s="6">
        <f>F483+'Tela de entrada'!O501</f>
        <v>13</v>
      </c>
      <c r="H483" s="96">
        <f>G483+'Tela de entrada'!S501</f>
        <v>13</v>
      </c>
      <c r="I483" s="96">
        <f>'Tela de entrada'!$G$14</f>
        <v>3</v>
      </c>
      <c r="J483" s="6">
        <f>'Tela de entrada'!$G$15</f>
        <v>15</v>
      </c>
      <c r="K483" s="6">
        <f>'Tela de entrada'!H501+'Tela de entrada'!$K$15</f>
        <v>6.4997602959666558</v>
      </c>
      <c r="L483" s="6">
        <f>'Tela de entrada'!H501+'Tela de entrada'!$K$16</f>
        <v>15.499760295966656</v>
      </c>
      <c r="M483" s="6">
        <f>'Tela de entrada'!$K$15</f>
        <v>1</v>
      </c>
      <c r="N483" s="6">
        <f>'Tela de entrada'!$K$16</f>
        <v>10</v>
      </c>
      <c r="O483" s="6">
        <f>MAX(0,'Tela de entrada'!C501-'Tela de entrada'!H501)</f>
        <v>7.5002397040333442</v>
      </c>
      <c r="P483" s="6">
        <f>MAX(0,O483-'Tela de entrada'!K501)</f>
        <v>4.9002397040333445</v>
      </c>
      <c r="Q483" s="6">
        <f>MAX(0,P483-'Tela de entrada'!O501)</f>
        <v>0</v>
      </c>
    </row>
    <row r="484" spans="4:17" x14ac:dyDescent="0.25">
      <c r="D484" s="71">
        <v>483</v>
      </c>
      <c r="E484" s="56">
        <f>'Tela de entrada'!C502</f>
        <v>8</v>
      </c>
      <c r="F484" s="6">
        <f>'Tela de entrada'!H502+'Tela de entrada'!K502</f>
        <v>5.3836603258165949</v>
      </c>
      <c r="G484" s="6">
        <f>F484+'Tela de entrada'!O502</f>
        <v>8</v>
      </c>
      <c r="H484" s="96">
        <f>G484+'Tela de entrada'!S502</f>
        <v>8</v>
      </c>
      <c r="I484" s="96">
        <f>'Tela de entrada'!$G$14</f>
        <v>3</v>
      </c>
      <c r="J484" s="6">
        <f>'Tela de entrada'!$G$15</f>
        <v>15</v>
      </c>
      <c r="K484" s="6">
        <f>'Tela de entrada'!H502+'Tela de entrada'!$K$15</f>
        <v>4.7836603258165944</v>
      </c>
      <c r="L484" s="6">
        <f>'Tela de entrada'!H502+'Tela de entrada'!$K$16</f>
        <v>13.783660325816594</v>
      </c>
      <c r="M484" s="6">
        <f>'Tela de entrada'!$K$15</f>
        <v>1</v>
      </c>
      <c r="N484" s="6">
        <f>'Tela de entrada'!$K$16</f>
        <v>10</v>
      </c>
      <c r="O484" s="6">
        <f>MAX(0,'Tela de entrada'!C502-'Tela de entrada'!H502)</f>
        <v>4.2163396741834056</v>
      </c>
      <c r="P484" s="6">
        <f>MAX(0,O484-'Tela de entrada'!K502)</f>
        <v>2.6163396741834055</v>
      </c>
      <c r="Q484" s="6">
        <f>MAX(0,P484-'Tela de entrada'!O502)</f>
        <v>4.4408920985006262E-16</v>
      </c>
    </row>
    <row r="485" spans="4:17" x14ac:dyDescent="0.25">
      <c r="D485" s="71">
        <v>484</v>
      </c>
      <c r="E485" s="56">
        <f>'Tela de entrada'!C503</f>
        <v>21</v>
      </c>
      <c r="F485" s="6">
        <f>'Tela de entrada'!H503+'Tela de entrada'!K503</f>
        <v>12.481412535164139</v>
      </c>
      <c r="G485" s="6">
        <f>F485+'Tela de entrada'!O503</f>
        <v>21</v>
      </c>
      <c r="H485" s="96">
        <f>G485+'Tela de entrada'!S503</f>
        <v>21</v>
      </c>
      <c r="I485" s="96">
        <f>'Tela de entrada'!$G$14</f>
        <v>3</v>
      </c>
      <c r="J485" s="6">
        <f>'Tela de entrada'!$G$15</f>
        <v>15</v>
      </c>
      <c r="K485" s="6">
        <f>'Tela de entrada'!H503+'Tela de entrada'!$K$15</f>
        <v>9.2814125351641401</v>
      </c>
      <c r="L485" s="6">
        <f>'Tela de entrada'!H503+'Tela de entrada'!$K$16</f>
        <v>18.28141253516414</v>
      </c>
      <c r="M485" s="6">
        <f>'Tela de entrada'!$K$15</f>
        <v>1</v>
      </c>
      <c r="N485" s="6">
        <f>'Tela de entrada'!$K$16</f>
        <v>10</v>
      </c>
      <c r="O485" s="6">
        <f>MAX(0,'Tela de entrada'!C503-'Tela de entrada'!H503)</f>
        <v>12.71858746483586</v>
      </c>
      <c r="P485" s="6">
        <f>MAX(0,O485-'Tela de entrada'!K503)</f>
        <v>8.5185874648358606</v>
      </c>
      <c r="Q485" s="6">
        <f>MAX(0,P485-'Tela de entrada'!O503)</f>
        <v>0</v>
      </c>
    </row>
    <row r="486" spans="4:17" x14ac:dyDescent="0.25">
      <c r="D486" s="71">
        <v>485</v>
      </c>
      <c r="E486" s="56">
        <f>'Tela de entrada'!C504</f>
        <v>47</v>
      </c>
      <c r="F486" s="6">
        <f>'Tela de entrada'!H504+'Tela de entrada'!K504</f>
        <v>24.4</v>
      </c>
      <c r="G486" s="6">
        <f>F486+'Tela de entrada'!O504</f>
        <v>39.4</v>
      </c>
      <c r="H486" s="96">
        <f>G486+'Tela de entrada'!S504</f>
        <v>47</v>
      </c>
      <c r="I486" s="96">
        <f>'Tela de entrada'!$G$14</f>
        <v>3</v>
      </c>
      <c r="J486" s="6">
        <f>'Tela de entrada'!$G$15</f>
        <v>15</v>
      </c>
      <c r="K486" s="6">
        <f>'Tela de entrada'!H504+'Tela de entrada'!$K$15</f>
        <v>16</v>
      </c>
      <c r="L486" s="6">
        <f>'Tela de entrada'!H504+'Tela de entrada'!$K$16</f>
        <v>25</v>
      </c>
      <c r="M486" s="6">
        <f>'Tela de entrada'!$K$15</f>
        <v>1</v>
      </c>
      <c r="N486" s="6">
        <f>'Tela de entrada'!$K$16</f>
        <v>10</v>
      </c>
      <c r="O486" s="6">
        <f>MAX(0,'Tela de entrada'!C504-'Tela de entrada'!H504)</f>
        <v>32</v>
      </c>
      <c r="P486" s="6">
        <f>MAX(0,O486-'Tela de entrada'!K504)</f>
        <v>22.6</v>
      </c>
      <c r="Q486" s="6">
        <f>MAX(0,P486-'Tela de entrada'!O504)</f>
        <v>7.6000000000000014</v>
      </c>
    </row>
    <row r="487" spans="4:17" x14ac:dyDescent="0.25">
      <c r="D487" s="71">
        <v>486</v>
      </c>
      <c r="E487" s="56">
        <f>'Tela de entrada'!C505</f>
        <v>8</v>
      </c>
      <c r="F487" s="6">
        <f>'Tela de entrada'!H505+'Tela de entrada'!K505</f>
        <v>5.3836603258165949</v>
      </c>
      <c r="G487" s="6">
        <f>F487+'Tela de entrada'!O505</f>
        <v>8</v>
      </c>
      <c r="H487" s="96">
        <f>G487+'Tela de entrada'!S505</f>
        <v>8</v>
      </c>
      <c r="I487" s="96">
        <f>'Tela de entrada'!$G$14</f>
        <v>3</v>
      </c>
      <c r="J487" s="6">
        <f>'Tela de entrada'!$G$15</f>
        <v>15</v>
      </c>
      <c r="K487" s="6">
        <f>'Tela de entrada'!H505+'Tela de entrada'!$K$15</f>
        <v>4.7836603258165944</v>
      </c>
      <c r="L487" s="6">
        <f>'Tela de entrada'!H505+'Tela de entrada'!$K$16</f>
        <v>13.783660325816594</v>
      </c>
      <c r="M487" s="6">
        <f>'Tela de entrada'!$K$15</f>
        <v>1</v>
      </c>
      <c r="N487" s="6">
        <f>'Tela de entrada'!$K$16</f>
        <v>10</v>
      </c>
      <c r="O487" s="6">
        <f>MAX(0,'Tela de entrada'!C505-'Tela de entrada'!H505)</f>
        <v>4.2163396741834056</v>
      </c>
      <c r="P487" s="6">
        <f>MAX(0,O487-'Tela de entrada'!K505)</f>
        <v>2.6163396741834055</v>
      </c>
      <c r="Q487" s="6">
        <f>MAX(0,P487-'Tela de entrada'!O505)</f>
        <v>4.4408920985006262E-16</v>
      </c>
    </row>
    <row r="488" spans="4:17" x14ac:dyDescent="0.25">
      <c r="D488" s="71">
        <v>487</v>
      </c>
      <c r="E488" s="56">
        <f>'Tela de entrada'!C506</f>
        <v>7</v>
      </c>
      <c r="F488" s="6">
        <f>'Tela de entrada'!H506+'Tela de entrada'!K506</f>
        <v>5.1836603258165947</v>
      </c>
      <c r="G488" s="6">
        <f>F488+'Tela de entrada'!O506</f>
        <v>7</v>
      </c>
      <c r="H488" s="96">
        <f>G488+'Tela de entrada'!S506</f>
        <v>7</v>
      </c>
      <c r="I488" s="96">
        <f>'Tela de entrada'!$G$14</f>
        <v>3</v>
      </c>
      <c r="J488" s="6">
        <f>'Tela de entrada'!$G$15</f>
        <v>15</v>
      </c>
      <c r="K488" s="6">
        <f>'Tela de entrada'!H506+'Tela de entrada'!$K$15</f>
        <v>4.7836603258165944</v>
      </c>
      <c r="L488" s="6">
        <f>'Tela de entrada'!H506+'Tela de entrada'!$K$16</f>
        <v>13.783660325816594</v>
      </c>
      <c r="M488" s="6">
        <f>'Tela de entrada'!$K$15</f>
        <v>1</v>
      </c>
      <c r="N488" s="6">
        <f>'Tela de entrada'!$K$16</f>
        <v>10</v>
      </c>
      <c r="O488" s="6">
        <f>MAX(0,'Tela de entrada'!C506-'Tela de entrada'!H506)</f>
        <v>3.2163396741834052</v>
      </c>
      <c r="P488" s="6">
        <f>MAX(0,O488-'Tela de entrada'!K506)</f>
        <v>1.8163396741834053</v>
      </c>
      <c r="Q488" s="6">
        <f>MAX(0,P488-'Tela de entrada'!O506)</f>
        <v>0</v>
      </c>
    </row>
    <row r="489" spans="4:17" x14ac:dyDescent="0.25">
      <c r="D489" s="71">
        <v>488</v>
      </c>
      <c r="E489" s="56">
        <f>'Tela de entrada'!C507</f>
        <v>41</v>
      </c>
      <c r="F489" s="6">
        <f>'Tela de entrada'!H507+'Tela de entrada'!K507</f>
        <v>23.200000000000003</v>
      </c>
      <c r="G489" s="6">
        <f>F489+'Tela de entrada'!O507</f>
        <v>38.200000000000003</v>
      </c>
      <c r="H489" s="96">
        <f>G489+'Tela de entrada'!S507</f>
        <v>41</v>
      </c>
      <c r="I489" s="96">
        <f>'Tela de entrada'!$G$14</f>
        <v>3</v>
      </c>
      <c r="J489" s="6">
        <f>'Tela de entrada'!$G$15</f>
        <v>15</v>
      </c>
      <c r="K489" s="6">
        <f>'Tela de entrada'!H507+'Tela de entrada'!$K$15</f>
        <v>16</v>
      </c>
      <c r="L489" s="6">
        <f>'Tela de entrada'!H507+'Tela de entrada'!$K$16</f>
        <v>25</v>
      </c>
      <c r="M489" s="6">
        <f>'Tela de entrada'!$K$15</f>
        <v>1</v>
      </c>
      <c r="N489" s="6">
        <f>'Tela de entrada'!$K$16</f>
        <v>10</v>
      </c>
      <c r="O489" s="6">
        <f>MAX(0,'Tela de entrada'!C507-'Tela de entrada'!H507)</f>
        <v>26</v>
      </c>
      <c r="P489" s="6">
        <f>MAX(0,O489-'Tela de entrada'!K507)</f>
        <v>17.799999999999997</v>
      </c>
      <c r="Q489" s="6">
        <f>MAX(0,P489-'Tela de entrada'!O507)</f>
        <v>2.7999999999999972</v>
      </c>
    </row>
    <row r="490" spans="4:17" x14ac:dyDescent="0.25">
      <c r="D490" s="71">
        <v>489</v>
      </c>
      <c r="E490" s="56">
        <f>'Tela de entrada'!C508</f>
        <v>28</v>
      </c>
      <c r="F490" s="6">
        <f>'Tela de entrada'!H508+'Tela de entrada'!K508</f>
        <v>16.31535824446194</v>
      </c>
      <c r="G490" s="6">
        <f>F490+'Tela de entrada'!O508</f>
        <v>28</v>
      </c>
      <c r="H490" s="96">
        <f>G490+'Tela de entrada'!S508</f>
        <v>28</v>
      </c>
      <c r="I490" s="96">
        <f>'Tela de entrada'!$G$14</f>
        <v>3</v>
      </c>
      <c r="J490" s="6">
        <f>'Tela de entrada'!$G$15</f>
        <v>15</v>
      </c>
      <c r="K490" s="6">
        <f>'Tela de entrada'!H508+'Tela de entrada'!$K$15</f>
        <v>11.715358244461939</v>
      </c>
      <c r="L490" s="6">
        <f>'Tela de entrada'!H508+'Tela de entrada'!$K$16</f>
        <v>20.715358244461939</v>
      </c>
      <c r="M490" s="6">
        <f>'Tela de entrada'!$K$15</f>
        <v>1</v>
      </c>
      <c r="N490" s="6">
        <f>'Tela de entrada'!$K$16</f>
        <v>10</v>
      </c>
      <c r="O490" s="6">
        <f>MAX(0,'Tela de entrada'!C508-'Tela de entrada'!H508)</f>
        <v>17.284641755538061</v>
      </c>
      <c r="P490" s="6">
        <f>MAX(0,O490-'Tela de entrada'!K508)</f>
        <v>11.684641755538062</v>
      </c>
      <c r="Q490" s="6">
        <f>MAX(0,P490-'Tela de entrada'!O508)</f>
        <v>1.7763568394002505E-15</v>
      </c>
    </row>
    <row r="491" spans="4:17" x14ac:dyDescent="0.25">
      <c r="D491" s="71">
        <v>490</v>
      </c>
      <c r="E491" s="56">
        <f>'Tela de entrada'!C509</f>
        <v>24</v>
      </c>
      <c r="F491" s="6">
        <f>'Tela de entrada'!H509+'Tela de entrada'!K509</f>
        <v>14.124532124863197</v>
      </c>
      <c r="G491" s="6">
        <f>F491+'Tela de entrada'!O509</f>
        <v>24</v>
      </c>
      <c r="H491" s="96">
        <f>G491+'Tela de entrada'!S509</f>
        <v>24</v>
      </c>
      <c r="I491" s="96">
        <f>'Tela de entrada'!$G$14</f>
        <v>3</v>
      </c>
      <c r="J491" s="6">
        <f>'Tela de entrada'!$G$15</f>
        <v>15</v>
      </c>
      <c r="K491" s="6">
        <f>'Tela de entrada'!H509+'Tela de entrada'!$K$15</f>
        <v>10.324532124863197</v>
      </c>
      <c r="L491" s="6">
        <f>'Tela de entrada'!H509+'Tela de entrada'!$K$16</f>
        <v>19.324532124863197</v>
      </c>
      <c r="M491" s="6">
        <f>'Tela de entrada'!$K$15</f>
        <v>1</v>
      </c>
      <c r="N491" s="6">
        <f>'Tela de entrada'!$K$16</f>
        <v>10</v>
      </c>
      <c r="O491" s="6">
        <f>MAX(0,'Tela de entrada'!C509-'Tela de entrada'!H509)</f>
        <v>14.675467875136803</v>
      </c>
      <c r="P491" s="6">
        <f>MAX(0,O491-'Tela de entrada'!K509)</f>
        <v>9.8754678751368026</v>
      </c>
      <c r="Q491" s="6">
        <f>MAX(0,P491-'Tela de entrada'!O509)</f>
        <v>0</v>
      </c>
    </row>
    <row r="492" spans="4:17" x14ac:dyDescent="0.25">
      <c r="D492" s="71">
        <v>491</v>
      </c>
      <c r="E492" s="56">
        <f>'Tela de entrada'!C510</f>
        <v>20</v>
      </c>
      <c r="F492" s="6">
        <f>'Tela de entrada'!H510+'Tela de entrada'!K510</f>
        <v>11.933706005264455</v>
      </c>
      <c r="G492" s="6">
        <f>F492+'Tela de entrada'!O510</f>
        <v>20</v>
      </c>
      <c r="H492" s="96">
        <f>G492+'Tela de entrada'!S510</f>
        <v>20</v>
      </c>
      <c r="I492" s="96">
        <f>'Tela de entrada'!$G$14</f>
        <v>3</v>
      </c>
      <c r="J492" s="6">
        <f>'Tela de entrada'!$G$15</f>
        <v>15</v>
      </c>
      <c r="K492" s="6">
        <f>'Tela de entrada'!H510+'Tela de entrada'!$K$15</f>
        <v>8.9337060052644546</v>
      </c>
      <c r="L492" s="6">
        <f>'Tela de entrada'!H510+'Tela de entrada'!$K$16</f>
        <v>17.933706005264455</v>
      </c>
      <c r="M492" s="6">
        <f>'Tela de entrada'!$K$15</f>
        <v>1</v>
      </c>
      <c r="N492" s="6">
        <f>'Tela de entrada'!$K$16</f>
        <v>10</v>
      </c>
      <c r="O492" s="6">
        <f>MAX(0,'Tela de entrada'!C510-'Tela de entrada'!H510)</f>
        <v>12.066293994735545</v>
      </c>
      <c r="P492" s="6">
        <f>MAX(0,O492-'Tela de entrada'!K510)</f>
        <v>8.0662939947355454</v>
      </c>
      <c r="Q492" s="6">
        <f>MAX(0,P492-'Tela de entrada'!O510)</f>
        <v>0</v>
      </c>
    </row>
    <row r="493" spans="4:17" x14ac:dyDescent="0.25">
      <c r="D493" s="71">
        <v>492</v>
      </c>
      <c r="E493" s="56">
        <f>'Tela de entrada'!C511</f>
        <v>18</v>
      </c>
      <c r="F493" s="6">
        <f>'Tela de entrada'!H511+'Tela de entrada'!K511</f>
        <v>10.838292945465083</v>
      </c>
      <c r="G493" s="6">
        <f>F493+'Tela de entrada'!O511</f>
        <v>18</v>
      </c>
      <c r="H493" s="96">
        <f>G493+'Tela de entrada'!S511</f>
        <v>18</v>
      </c>
      <c r="I493" s="96">
        <f>'Tela de entrada'!$G$14</f>
        <v>3</v>
      </c>
      <c r="J493" s="6">
        <f>'Tela de entrada'!$G$15</f>
        <v>15</v>
      </c>
      <c r="K493" s="6">
        <f>'Tela de entrada'!H511+'Tela de entrada'!$K$15</f>
        <v>8.2382929454650835</v>
      </c>
      <c r="L493" s="6">
        <f>'Tela de entrada'!H511+'Tela de entrada'!$K$16</f>
        <v>17.238292945465084</v>
      </c>
      <c r="M493" s="6">
        <f>'Tela de entrada'!$K$15</f>
        <v>1</v>
      </c>
      <c r="N493" s="6">
        <f>'Tela de entrada'!$K$16</f>
        <v>10</v>
      </c>
      <c r="O493" s="6">
        <f>MAX(0,'Tela de entrada'!C511-'Tela de entrada'!H511)</f>
        <v>10.761707054534916</v>
      </c>
      <c r="P493" s="6">
        <f>MAX(0,O493-'Tela de entrada'!K511)</f>
        <v>7.1617070545349168</v>
      </c>
      <c r="Q493" s="6">
        <f>MAX(0,P493-'Tela de entrada'!O511)</f>
        <v>0</v>
      </c>
    </row>
    <row r="494" spans="4:17" x14ac:dyDescent="0.25">
      <c r="D494" s="71">
        <v>493</v>
      </c>
      <c r="E494" s="56">
        <f>'Tela de entrada'!C512</f>
        <v>44</v>
      </c>
      <c r="F494" s="6">
        <f>'Tela de entrada'!H512+'Tela de entrada'!K512</f>
        <v>23.8</v>
      </c>
      <c r="G494" s="6">
        <f>F494+'Tela de entrada'!O512</f>
        <v>38.799999999999997</v>
      </c>
      <c r="H494" s="96">
        <f>G494+'Tela de entrada'!S512</f>
        <v>44</v>
      </c>
      <c r="I494" s="96">
        <f>'Tela de entrada'!$G$14</f>
        <v>3</v>
      </c>
      <c r="J494" s="6">
        <f>'Tela de entrada'!$G$15</f>
        <v>15</v>
      </c>
      <c r="K494" s="6">
        <f>'Tela de entrada'!H512+'Tela de entrada'!$K$15</f>
        <v>16</v>
      </c>
      <c r="L494" s="6">
        <f>'Tela de entrada'!H512+'Tela de entrada'!$K$16</f>
        <v>25</v>
      </c>
      <c r="M494" s="6">
        <f>'Tela de entrada'!$K$15</f>
        <v>1</v>
      </c>
      <c r="N494" s="6">
        <f>'Tela de entrada'!$K$16</f>
        <v>10</v>
      </c>
      <c r="O494" s="6">
        <f>MAX(0,'Tela de entrada'!C512-'Tela de entrada'!H512)</f>
        <v>29</v>
      </c>
      <c r="P494" s="6">
        <f>MAX(0,O494-'Tela de entrada'!K512)</f>
        <v>20.2</v>
      </c>
      <c r="Q494" s="6">
        <f>MAX(0,P494-'Tela de entrada'!O512)</f>
        <v>5.1999999999999993</v>
      </c>
    </row>
    <row r="495" spans="4:17" x14ac:dyDescent="0.25">
      <c r="D495" s="71">
        <v>494</v>
      </c>
      <c r="E495" s="56">
        <f>'Tela de entrada'!C513</f>
        <v>5</v>
      </c>
      <c r="F495" s="6">
        <f>'Tela de entrada'!H513+'Tela de entrada'!K513</f>
        <v>4.7836603258165944</v>
      </c>
      <c r="G495" s="6">
        <f>F495+'Tela de entrada'!O513</f>
        <v>5</v>
      </c>
      <c r="H495" s="96">
        <f>G495+'Tela de entrada'!S513</f>
        <v>5</v>
      </c>
      <c r="I495" s="96">
        <f>'Tela de entrada'!$G$14</f>
        <v>3</v>
      </c>
      <c r="J495" s="6">
        <f>'Tela de entrada'!$G$15</f>
        <v>15</v>
      </c>
      <c r="K495" s="6">
        <f>'Tela de entrada'!H513+'Tela de entrada'!$K$15</f>
        <v>4.7836603258165944</v>
      </c>
      <c r="L495" s="6">
        <f>'Tela de entrada'!H513+'Tela de entrada'!$K$16</f>
        <v>13.783660325816594</v>
      </c>
      <c r="M495" s="6">
        <f>'Tela de entrada'!$K$15</f>
        <v>1</v>
      </c>
      <c r="N495" s="6">
        <f>'Tela de entrada'!$K$16</f>
        <v>10</v>
      </c>
      <c r="O495" s="6">
        <f>MAX(0,'Tela de entrada'!C513-'Tela de entrada'!H513)</f>
        <v>1.2163396741834052</v>
      </c>
      <c r="P495" s="6">
        <f>MAX(0,O495-'Tela de entrada'!K513)</f>
        <v>0.21633967418340516</v>
      </c>
      <c r="Q495" s="6">
        <f>MAX(0,P495-'Tela de entrada'!O513)</f>
        <v>0</v>
      </c>
    </row>
    <row r="496" spans="4:17" x14ac:dyDescent="0.25">
      <c r="D496" s="71">
        <v>495</v>
      </c>
      <c r="E496" s="56">
        <f>'Tela de entrada'!C514</f>
        <v>45</v>
      </c>
      <c r="F496" s="6">
        <f>'Tela de entrada'!H514+'Tela de entrada'!K514</f>
        <v>24</v>
      </c>
      <c r="G496" s="6">
        <f>F496+'Tela de entrada'!O514</f>
        <v>39</v>
      </c>
      <c r="H496" s="96">
        <f>G496+'Tela de entrada'!S514</f>
        <v>45</v>
      </c>
      <c r="I496" s="96">
        <f>'Tela de entrada'!$G$14</f>
        <v>3</v>
      </c>
      <c r="J496" s="6">
        <f>'Tela de entrada'!$G$15</f>
        <v>15</v>
      </c>
      <c r="K496" s="6">
        <f>'Tela de entrada'!H514+'Tela de entrada'!$K$15</f>
        <v>16</v>
      </c>
      <c r="L496" s="6">
        <f>'Tela de entrada'!H514+'Tela de entrada'!$K$16</f>
        <v>25</v>
      </c>
      <c r="M496" s="6">
        <f>'Tela de entrada'!$K$15</f>
        <v>1</v>
      </c>
      <c r="N496" s="6">
        <f>'Tela de entrada'!$K$16</f>
        <v>10</v>
      </c>
      <c r="O496" s="6">
        <f>MAX(0,'Tela de entrada'!C514-'Tela de entrada'!H514)</f>
        <v>30</v>
      </c>
      <c r="P496" s="6">
        <f>MAX(0,O496-'Tela de entrada'!K514)</f>
        <v>21</v>
      </c>
      <c r="Q496" s="6">
        <f>MAX(0,P496-'Tela de entrada'!O514)</f>
        <v>6</v>
      </c>
    </row>
    <row r="497" spans="4:17" x14ac:dyDescent="0.25">
      <c r="D497" s="71">
        <v>496</v>
      </c>
      <c r="E497" s="56">
        <f>'Tela de entrada'!C515</f>
        <v>22</v>
      </c>
      <c r="F497" s="6">
        <f>'Tela de entrada'!H515+'Tela de entrada'!K515</f>
        <v>13.029119065063828</v>
      </c>
      <c r="G497" s="6">
        <f>F497+'Tela de entrada'!O515</f>
        <v>22</v>
      </c>
      <c r="H497" s="96">
        <f>G497+'Tela de entrada'!S515</f>
        <v>22</v>
      </c>
      <c r="I497" s="96">
        <f>'Tela de entrada'!$G$14</f>
        <v>3</v>
      </c>
      <c r="J497" s="6">
        <f>'Tela de entrada'!$G$15</f>
        <v>15</v>
      </c>
      <c r="K497" s="6">
        <f>'Tela de entrada'!H515+'Tela de entrada'!$K$15</f>
        <v>9.6291190650638274</v>
      </c>
      <c r="L497" s="6">
        <f>'Tela de entrada'!H515+'Tela de entrada'!$K$16</f>
        <v>18.629119065063826</v>
      </c>
      <c r="M497" s="6">
        <f>'Tela de entrada'!$K$15</f>
        <v>1</v>
      </c>
      <c r="N497" s="6">
        <f>'Tela de entrada'!$K$16</f>
        <v>10</v>
      </c>
      <c r="O497" s="6">
        <f>MAX(0,'Tela de entrada'!C515-'Tela de entrada'!H515)</f>
        <v>13.370880934936173</v>
      </c>
      <c r="P497" s="6">
        <f>MAX(0,O497-'Tela de entrada'!K515)</f>
        <v>8.9708809349361722</v>
      </c>
      <c r="Q497" s="6">
        <f>MAX(0,P497-'Tela de entrada'!O515)</f>
        <v>0</v>
      </c>
    </row>
    <row r="498" spans="4:17" x14ac:dyDescent="0.25">
      <c r="D498" s="71">
        <v>497</v>
      </c>
      <c r="E498" s="56">
        <f>'Tela de entrada'!C516</f>
        <v>34</v>
      </c>
      <c r="F498" s="6">
        <f>'Tela de entrada'!H516+'Tela de entrada'!K516</f>
        <v>19.601597423860053</v>
      </c>
      <c r="G498" s="6">
        <f>F498+'Tela de entrada'!O516</f>
        <v>34</v>
      </c>
      <c r="H498" s="96">
        <f>G498+'Tela de entrada'!S516</f>
        <v>34</v>
      </c>
      <c r="I498" s="96">
        <f>'Tela de entrada'!$G$14</f>
        <v>3</v>
      </c>
      <c r="J498" s="6">
        <f>'Tela de entrada'!$G$15</f>
        <v>15</v>
      </c>
      <c r="K498" s="6">
        <f>'Tela de entrada'!H516+'Tela de entrada'!$K$15</f>
        <v>13.801597423860052</v>
      </c>
      <c r="L498" s="6">
        <f>'Tela de entrada'!H516+'Tela de entrada'!$K$16</f>
        <v>22.801597423860052</v>
      </c>
      <c r="M498" s="6">
        <f>'Tela de entrada'!$K$15</f>
        <v>1</v>
      </c>
      <c r="N498" s="6">
        <f>'Tela de entrada'!$K$16</f>
        <v>10</v>
      </c>
      <c r="O498" s="6">
        <f>MAX(0,'Tela de entrada'!C516-'Tela de entrada'!H516)</f>
        <v>21.198402576139948</v>
      </c>
      <c r="P498" s="6">
        <f>MAX(0,O498-'Tela de entrada'!K516)</f>
        <v>14.398402576139947</v>
      </c>
      <c r="Q498" s="6">
        <f>MAX(0,P498-'Tela de entrada'!O516)</f>
        <v>0</v>
      </c>
    </row>
    <row r="499" spans="4:17" x14ac:dyDescent="0.25">
      <c r="D499" s="71">
        <v>498</v>
      </c>
      <c r="E499" s="56">
        <f>'Tela de entrada'!C517</f>
        <v>24</v>
      </c>
      <c r="F499" s="6">
        <f>'Tela de entrada'!H517+'Tela de entrada'!K517</f>
        <v>14.124532124863197</v>
      </c>
      <c r="G499" s="6">
        <f>F499+'Tela de entrada'!O517</f>
        <v>24</v>
      </c>
      <c r="H499" s="96">
        <f>G499+'Tela de entrada'!S517</f>
        <v>24</v>
      </c>
      <c r="I499" s="96">
        <f>'Tela de entrada'!$G$14</f>
        <v>3</v>
      </c>
      <c r="J499" s="6">
        <f>'Tela de entrada'!$G$15</f>
        <v>15</v>
      </c>
      <c r="K499" s="6">
        <f>'Tela de entrada'!H517+'Tela de entrada'!$K$15</f>
        <v>10.324532124863197</v>
      </c>
      <c r="L499" s="6">
        <f>'Tela de entrada'!H517+'Tela de entrada'!$K$16</f>
        <v>19.324532124863197</v>
      </c>
      <c r="M499" s="6">
        <f>'Tela de entrada'!$K$15</f>
        <v>1</v>
      </c>
      <c r="N499" s="6">
        <f>'Tela de entrada'!$K$16</f>
        <v>10</v>
      </c>
      <c r="O499" s="6">
        <f>MAX(0,'Tela de entrada'!C517-'Tela de entrada'!H517)</f>
        <v>14.675467875136803</v>
      </c>
      <c r="P499" s="6">
        <f>MAX(0,O499-'Tela de entrada'!K517)</f>
        <v>9.8754678751368026</v>
      </c>
      <c r="Q499" s="6">
        <f>MAX(0,P499-'Tela de entrada'!O517)</f>
        <v>0</v>
      </c>
    </row>
    <row r="500" spans="4:17" x14ac:dyDescent="0.25">
      <c r="D500" s="71">
        <v>499</v>
      </c>
      <c r="E500" s="56">
        <f>'Tela de entrada'!C518</f>
        <v>25</v>
      </c>
      <c r="F500" s="6">
        <f>'Tela de entrada'!H518+'Tela de entrada'!K518</f>
        <v>14.672238654762884</v>
      </c>
      <c r="G500" s="6">
        <f>F500+'Tela de entrada'!O518</f>
        <v>25</v>
      </c>
      <c r="H500" s="96">
        <f>G500+'Tela de entrada'!S518</f>
        <v>25</v>
      </c>
      <c r="I500" s="96">
        <f>'Tela de entrada'!$G$14</f>
        <v>3</v>
      </c>
      <c r="J500" s="6">
        <f>'Tela de entrada'!$G$15</f>
        <v>15</v>
      </c>
      <c r="K500" s="6">
        <f>'Tela de entrada'!H518+'Tela de entrada'!$K$15</f>
        <v>10.672238654762884</v>
      </c>
      <c r="L500" s="6">
        <f>'Tela de entrada'!H518+'Tela de entrada'!$K$16</f>
        <v>19.672238654762886</v>
      </c>
      <c r="M500" s="6">
        <f>'Tela de entrada'!$K$15</f>
        <v>1</v>
      </c>
      <c r="N500" s="6">
        <f>'Tela de entrada'!$K$16</f>
        <v>10</v>
      </c>
      <c r="O500" s="6">
        <f>MAX(0,'Tela de entrada'!C518-'Tela de entrada'!H518)</f>
        <v>15.327761345237116</v>
      </c>
      <c r="P500" s="6">
        <f>MAX(0,O500-'Tela de entrada'!K518)</f>
        <v>10.327761345237116</v>
      </c>
      <c r="Q500" s="6">
        <f>MAX(0,P500-'Tela de entrada'!O518)</f>
        <v>0</v>
      </c>
    </row>
    <row r="501" spans="4:17" x14ac:dyDescent="0.25">
      <c r="D501" s="71">
        <v>500</v>
      </c>
      <c r="E501" s="56">
        <f>'Tela de entrada'!C519</f>
        <v>24</v>
      </c>
      <c r="F501" s="6">
        <f>'Tela de entrada'!H519+'Tela de entrada'!K519</f>
        <v>14.124532124863197</v>
      </c>
      <c r="G501" s="6">
        <f>F501+'Tela de entrada'!O519</f>
        <v>24</v>
      </c>
      <c r="H501" s="96">
        <f>G501+'Tela de entrada'!S519</f>
        <v>24</v>
      </c>
      <c r="I501" s="96">
        <f>'Tela de entrada'!$G$14</f>
        <v>3</v>
      </c>
      <c r="J501" s="6">
        <f>'Tela de entrada'!$G$15</f>
        <v>15</v>
      </c>
      <c r="K501" s="6">
        <f>'Tela de entrada'!H519+'Tela de entrada'!$K$15</f>
        <v>10.324532124863197</v>
      </c>
      <c r="L501" s="6">
        <f>'Tela de entrada'!H519+'Tela de entrada'!$K$16</f>
        <v>19.324532124863197</v>
      </c>
      <c r="M501" s="6">
        <f>'Tela de entrada'!$K$15</f>
        <v>1</v>
      </c>
      <c r="N501" s="6">
        <f>'Tela de entrada'!$K$16</f>
        <v>10</v>
      </c>
      <c r="O501" s="6">
        <f>MAX(0,'Tela de entrada'!C519-'Tela de entrada'!H519)</f>
        <v>14.675467875136803</v>
      </c>
      <c r="P501" s="6">
        <f>MAX(0,O501-'Tela de entrada'!K519)</f>
        <v>9.8754678751368026</v>
      </c>
      <c r="Q501" s="6">
        <f>MAX(0,P501-'Tela de entrada'!O519)</f>
        <v>0</v>
      </c>
    </row>
    <row r="502" spans="4:17" x14ac:dyDescent="0.25">
      <c r="D502" s="71">
        <v>501</v>
      </c>
      <c r="E502" s="56">
        <f>'Tela de entrada'!C520</f>
        <v>46</v>
      </c>
      <c r="F502" s="6">
        <f>'Tela de entrada'!H520+'Tela de entrada'!K520</f>
        <v>24.2</v>
      </c>
      <c r="G502" s="6">
        <f>F502+'Tela de entrada'!O520</f>
        <v>39.200000000000003</v>
      </c>
      <c r="H502" s="96">
        <f>G502+'Tela de entrada'!S520</f>
        <v>46</v>
      </c>
      <c r="I502" s="96">
        <f>'Tela de entrada'!$G$14</f>
        <v>3</v>
      </c>
      <c r="J502" s="6">
        <f>'Tela de entrada'!$G$15</f>
        <v>15</v>
      </c>
      <c r="K502" s="6">
        <f>'Tela de entrada'!H520+'Tela de entrada'!$K$15</f>
        <v>16</v>
      </c>
      <c r="L502" s="6">
        <f>'Tela de entrada'!H520+'Tela de entrada'!$K$16</f>
        <v>25</v>
      </c>
      <c r="M502" s="6">
        <f>'Tela de entrada'!$K$15</f>
        <v>1</v>
      </c>
      <c r="N502" s="6">
        <f>'Tela de entrada'!$K$16</f>
        <v>10</v>
      </c>
      <c r="O502" s="6">
        <f>MAX(0,'Tela de entrada'!C520-'Tela de entrada'!H520)</f>
        <v>31</v>
      </c>
      <c r="P502" s="6">
        <f>MAX(0,O502-'Tela de entrada'!K520)</f>
        <v>21.8</v>
      </c>
      <c r="Q502" s="6">
        <f>MAX(0,P502-'Tela de entrada'!O520)</f>
        <v>6.8000000000000007</v>
      </c>
    </row>
    <row r="503" spans="4:17" x14ac:dyDescent="0.25">
      <c r="D503" s="71">
        <v>502</v>
      </c>
      <c r="E503" s="56">
        <f>'Tela de entrada'!C521</f>
        <v>11</v>
      </c>
      <c r="F503" s="6">
        <f>'Tela de entrada'!H521+'Tela de entrada'!K521</f>
        <v>7.0043472361672849</v>
      </c>
      <c r="G503" s="6">
        <f>F503+'Tela de entrada'!O521</f>
        <v>11</v>
      </c>
      <c r="H503" s="96">
        <f>G503+'Tela de entrada'!S521</f>
        <v>11</v>
      </c>
      <c r="I503" s="96">
        <f>'Tela de entrada'!$G$14</f>
        <v>3</v>
      </c>
      <c r="J503" s="6">
        <f>'Tela de entrada'!$G$15</f>
        <v>15</v>
      </c>
      <c r="K503" s="6">
        <f>'Tela de entrada'!H521+'Tela de entrada'!$K$15</f>
        <v>5.8043472361672848</v>
      </c>
      <c r="L503" s="6">
        <f>'Tela de entrada'!H521+'Tela de entrada'!$K$16</f>
        <v>14.804347236167285</v>
      </c>
      <c r="M503" s="6">
        <f>'Tela de entrada'!$K$15</f>
        <v>1</v>
      </c>
      <c r="N503" s="6">
        <f>'Tela de entrada'!$K$16</f>
        <v>10</v>
      </c>
      <c r="O503" s="6">
        <f>MAX(0,'Tela de entrada'!C521-'Tela de entrada'!H521)</f>
        <v>6.1956527638327152</v>
      </c>
      <c r="P503" s="6">
        <f>MAX(0,O503-'Tela de entrada'!K521)</f>
        <v>3.9956527638327151</v>
      </c>
      <c r="Q503" s="6">
        <f>MAX(0,P503-'Tela de entrada'!O521)</f>
        <v>0</v>
      </c>
    </row>
    <row r="504" spans="4:17" x14ac:dyDescent="0.25">
      <c r="D504" s="71">
        <v>503</v>
      </c>
      <c r="E504" s="56">
        <f>'Tela de entrada'!C522</f>
        <v>32</v>
      </c>
      <c r="F504" s="6">
        <f>'Tela de entrada'!H522+'Tela de entrada'!K522</f>
        <v>18.50618436406068</v>
      </c>
      <c r="G504" s="6">
        <f>F504+'Tela de entrada'!O522</f>
        <v>32</v>
      </c>
      <c r="H504" s="96">
        <f>G504+'Tela de entrada'!S522</f>
        <v>32</v>
      </c>
      <c r="I504" s="96">
        <f>'Tela de entrada'!$G$14</f>
        <v>3</v>
      </c>
      <c r="J504" s="6">
        <f>'Tela de entrada'!$G$15</f>
        <v>15</v>
      </c>
      <c r="K504" s="6">
        <f>'Tela de entrada'!H522+'Tela de entrada'!$K$15</f>
        <v>13.106184364060681</v>
      </c>
      <c r="L504" s="6">
        <f>'Tela de entrada'!H522+'Tela de entrada'!$K$16</f>
        <v>22.106184364060681</v>
      </c>
      <c r="M504" s="6">
        <f>'Tela de entrada'!$K$15</f>
        <v>1</v>
      </c>
      <c r="N504" s="6">
        <f>'Tela de entrada'!$K$16</f>
        <v>10</v>
      </c>
      <c r="O504" s="6">
        <f>MAX(0,'Tela de entrada'!C522-'Tela de entrada'!H522)</f>
        <v>19.893815635939319</v>
      </c>
      <c r="P504" s="6">
        <f>MAX(0,O504-'Tela de entrada'!K522)</f>
        <v>13.493815635939319</v>
      </c>
      <c r="Q504" s="6">
        <f>MAX(0,P504-'Tela de entrada'!O522)</f>
        <v>0</v>
      </c>
    </row>
    <row r="505" spans="4:17" x14ac:dyDescent="0.25">
      <c r="D505" s="71">
        <v>504</v>
      </c>
      <c r="E505" s="56">
        <f>'Tela de entrada'!C523</f>
        <v>13</v>
      </c>
      <c r="F505" s="6">
        <f>'Tela de entrada'!H523+'Tela de entrada'!K523</f>
        <v>8.0997602959666555</v>
      </c>
      <c r="G505" s="6">
        <f>F505+'Tela de entrada'!O523</f>
        <v>13</v>
      </c>
      <c r="H505" s="96">
        <f>G505+'Tela de entrada'!S523</f>
        <v>13</v>
      </c>
      <c r="I505" s="96">
        <f>'Tela de entrada'!$G$14</f>
        <v>3</v>
      </c>
      <c r="J505" s="6">
        <f>'Tela de entrada'!$G$15</f>
        <v>15</v>
      </c>
      <c r="K505" s="6">
        <f>'Tela de entrada'!H523+'Tela de entrada'!$K$15</f>
        <v>6.4997602959666558</v>
      </c>
      <c r="L505" s="6">
        <f>'Tela de entrada'!H523+'Tela de entrada'!$K$16</f>
        <v>15.499760295966656</v>
      </c>
      <c r="M505" s="6">
        <f>'Tela de entrada'!$K$15</f>
        <v>1</v>
      </c>
      <c r="N505" s="6">
        <f>'Tela de entrada'!$K$16</f>
        <v>10</v>
      </c>
      <c r="O505" s="6">
        <f>MAX(0,'Tela de entrada'!C523-'Tela de entrada'!H523)</f>
        <v>7.5002397040333442</v>
      </c>
      <c r="P505" s="6">
        <f>MAX(0,O505-'Tela de entrada'!K523)</f>
        <v>4.9002397040333445</v>
      </c>
      <c r="Q505" s="6">
        <f>MAX(0,P505-'Tela de entrada'!O523)</f>
        <v>0</v>
      </c>
    </row>
    <row r="506" spans="4:17" x14ac:dyDescent="0.25">
      <c r="D506" s="71">
        <v>505</v>
      </c>
      <c r="E506" s="56">
        <f>'Tela de entrada'!C524</f>
        <v>29</v>
      </c>
      <c r="F506" s="6">
        <f>'Tela de entrada'!H524+'Tela de entrada'!K524</f>
        <v>16.863064774361622</v>
      </c>
      <c r="G506" s="6">
        <f>F506+'Tela de entrada'!O524</f>
        <v>29</v>
      </c>
      <c r="H506" s="96">
        <f>G506+'Tela de entrada'!S524</f>
        <v>29</v>
      </c>
      <c r="I506" s="96">
        <f>'Tela de entrada'!$G$14</f>
        <v>3</v>
      </c>
      <c r="J506" s="6">
        <f>'Tela de entrada'!$G$15</f>
        <v>15</v>
      </c>
      <c r="K506" s="6">
        <f>'Tela de entrada'!H524+'Tela de entrada'!$K$15</f>
        <v>12.063064774361623</v>
      </c>
      <c r="L506" s="6">
        <f>'Tela de entrada'!H524+'Tela de entrada'!$K$16</f>
        <v>21.063064774361621</v>
      </c>
      <c r="M506" s="6">
        <f>'Tela de entrada'!$K$15</f>
        <v>1</v>
      </c>
      <c r="N506" s="6">
        <f>'Tela de entrada'!$K$16</f>
        <v>10</v>
      </c>
      <c r="O506" s="6">
        <f>MAX(0,'Tela de entrada'!C524-'Tela de entrada'!H524)</f>
        <v>17.936935225638379</v>
      </c>
      <c r="P506" s="6">
        <f>MAX(0,O506-'Tela de entrada'!K524)</f>
        <v>12.136935225638378</v>
      </c>
      <c r="Q506" s="6">
        <f>MAX(0,P506-'Tela de entrada'!O524)</f>
        <v>0</v>
      </c>
    </row>
    <row r="507" spans="4:17" x14ac:dyDescent="0.25">
      <c r="D507" s="71">
        <v>506</v>
      </c>
      <c r="E507" s="56">
        <f>'Tela de entrada'!C525</f>
        <v>35</v>
      </c>
      <c r="F507" s="6">
        <f>'Tela de entrada'!H525+'Tela de entrada'!K525</f>
        <v>20.149303953759738</v>
      </c>
      <c r="G507" s="6">
        <f>F507+'Tela de entrada'!O525</f>
        <v>35</v>
      </c>
      <c r="H507" s="96">
        <f>G507+'Tela de entrada'!S525</f>
        <v>35</v>
      </c>
      <c r="I507" s="96">
        <f>'Tela de entrada'!$G$14</f>
        <v>3</v>
      </c>
      <c r="J507" s="6">
        <f>'Tela de entrada'!$G$15</f>
        <v>15</v>
      </c>
      <c r="K507" s="6">
        <f>'Tela de entrada'!H525+'Tela de entrada'!$K$15</f>
        <v>14.149303953759738</v>
      </c>
      <c r="L507" s="6">
        <f>'Tela de entrada'!H525+'Tela de entrada'!$K$16</f>
        <v>23.149303953759738</v>
      </c>
      <c r="M507" s="6">
        <f>'Tela de entrada'!$K$15</f>
        <v>1</v>
      </c>
      <c r="N507" s="6">
        <f>'Tela de entrada'!$K$16</f>
        <v>10</v>
      </c>
      <c r="O507" s="6">
        <f>MAX(0,'Tela de entrada'!C525-'Tela de entrada'!H525)</f>
        <v>21.850696046240262</v>
      </c>
      <c r="P507" s="6">
        <f>MAX(0,O507-'Tela de entrada'!K525)</f>
        <v>14.850696046240262</v>
      </c>
      <c r="Q507" s="6">
        <f>MAX(0,P507-'Tela de entrada'!O525)</f>
        <v>0</v>
      </c>
    </row>
    <row r="508" spans="4:17" x14ac:dyDescent="0.25">
      <c r="D508" s="71">
        <v>507</v>
      </c>
      <c r="E508" s="56">
        <f>'Tela de entrada'!C526</f>
        <v>33</v>
      </c>
      <c r="F508" s="6">
        <f>'Tela de entrada'!H526+'Tela de entrada'!K526</f>
        <v>19.053890893960364</v>
      </c>
      <c r="G508" s="6">
        <f>F508+'Tela de entrada'!O526</f>
        <v>33</v>
      </c>
      <c r="H508" s="96">
        <f>G508+'Tela de entrada'!S526</f>
        <v>33</v>
      </c>
      <c r="I508" s="96">
        <f>'Tela de entrada'!$G$14</f>
        <v>3</v>
      </c>
      <c r="J508" s="6">
        <f>'Tela de entrada'!$G$15</f>
        <v>15</v>
      </c>
      <c r="K508" s="6">
        <f>'Tela de entrada'!H526+'Tela de entrada'!$K$15</f>
        <v>13.453890893960367</v>
      </c>
      <c r="L508" s="6">
        <f>'Tela de entrada'!H526+'Tela de entrada'!$K$16</f>
        <v>22.453890893960367</v>
      </c>
      <c r="M508" s="6">
        <f>'Tela de entrada'!$K$15</f>
        <v>1</v>
      </c>
      <c r="N508" s="6">
        <f>'Tela de entrada'!$K$16</f>
        <v>10</v>
      </c>
      <c r="O508" s="6">
        <f>MAX(0,'Tela de entrada'!C526-'Tela de entrada'!H526)</f>
        <v>20.546109106039633</v>
      </c>
      <c r="P508" s="6">
        <f>MAX(0,O508-'Tela de entrada'!K526)</f>
        <v>13.946109106039634</v>
      </c>
      <c r="Q508" s="6">
        <f>MAX(0,P508-'Tela de entrada'!O526)</f>
        <v>0</v>
      </c>
    </row>
    <row r="509" spans="4:17" x14ac:dyDescent="0.25">
      <c r="D509" s="71">
        <v>508</v>
      </c>
      <c r="E509" s="56">
        <f>'Tela de entrada'!C527</f>
        <v>32</v>
      </c>
      <c r="F509" s="6">
        <f>'Tela de entrada'!H527+'Tela de entrada'!K527</f>
        <v>18.50618436406068</v>
      </c>
      <c r="G509" s="6">
        <f>F509+'Tela de entrada'!O527</f>
        <v>32</v>
      </c>
      <c r="H509" s="96">
        <f>G509+'Tela de entrada'!S527</f>
        <v>32</v>
      </c>
      <c r="I509" s="96">
        <f>'Tela de entrada'!$G$14</f>
        <v>3</v>
      </c>
      <c r="J509" s="6">
        <f>'Tela de entrada'!$G$15</f>
        <v>15</v>
      </c>
      <c r="K509" s="6">
        <f>'Tela de entrada'!H527+'Tela de entrada'!$K$15</f>
        <v>13.106184364060681</v>
      </c>
      <c r="L509" s="6">
        <f>'Tela de entrada'!H527+'Tela de entrada'!$K$16</f>
        <v>22.106184364060681</v>
      </c>
      <c r="M509" s="6">
        <f>'Tela de entrada'!$K$15</f>
        <v>1</v>
      </c>
      <c r="N509" s="6">
        <f>'Tela de entrada'!$K$16</f>
        <v>10</v>
      </c>
      <c r="O509" s="6">
        <f>MAX(0,'Tela de entrada'!C527-'Tela de entrada'!H527)</f>
        <v>19.893815635939319</v>
      </c>
      <c r="P509" s="6">
        <f>MAX(0,O509-'Tela de entrada'!K527)</f>
        <v>13.493815635939319</v>
      </c>
      <c r="Q509" s="6">
        <f>MAX(0,P509-'Tela de entrada'!O527)</f>
        <v>0</v>
      </c>
    </row>
    <row r="510" spans="4:17" x14ac:dyDescent="0.25">
      <c r="D510" s="71">
        <v>509</v>
      </c>
      <c r="E510" s="56">
        <f>'Tela de entrada'!C528</f>
        <v>21</v>
      </c>
      <c r="F510" s="6">
        <f>'Tela de entrada'!H528+'Tela de entrada'!K528</f>
        <v>12.481412535164139</v>
      </c>
      <c r="G510" s="6">
        <f>F510+'Tela de entrada'!O528</f>
        <v>21</v>
      </c>
      <c r="H510" s="96">
        <f>G510+'Tela de entrada'!S528</f>
        <v>21</v>
      </c>
      <c r="I510" s="96">
        <f>'Tela de entrada'!$G$14</f>
        <v>3</v>
      </c>
      <c r="J510" s="6">
        <f>'Tela de entrada'!$G$15</f>
        <v>15</v>
      </c>
      <c r="K510" s="6">
        <f>'Tela de entrada'!H528+'Tela de entrada'!$K$15</f>
        <v>9.2814125351641401</v>
      </c>
      <c r="L510" s="6">
        <f>'Tela de entrada'!H528+'Tela de entrada'!$K$16</f>
        <v>18.28141253516414</v>
      </c>
      <c r="M510" s="6">
        <f>'Tela de entrada'!$K$15</f>
        <v>1</v>
      </c>
      <c r="N510" s="6">
        <f>'Tela de entrada'!$K$16</f>
        <v>10</v>
      </c>
      <c r="O510" s="6">
        <f>MAX(0,'Tela de entrada'!C528-'Tela de entrada'!H528)</f>
        <v>12.71858746483586</v>
      </c>
      <c r="P510" s="6">
        <f>MAX(0,O510-'Tela de entrada'!K528)</f>
        <v>8.5185874648358606</v>
      </c>
      <c r="Q510" s="6">
        <f>MAX(0,P510-'Tela de entrada'!O528)</f>
        <v>0</v>
      </c>
    </row>
    <row r="511" spans="4:17" x14ac:dyDescent="0.25">
      <c r="D511" s="71">
        <v>510</v>
      </c>
      <c r="E511" s="56">
        <f>'Tela de entrada'!C529</f>
        <v>23</v>
      </c>
      <c r="F511" s="6">
        <f>'Tela de entrada'!H529+'Tela de entrada'!K529</f>
        <v>13.576825594963511</v>
      </c>
      <c r="G511" s="6">
        <f>F511+'Tela de entrada'!O529</f>
        <v>23</v>
      </c>
      <c r="H511" s="96">
        <f>G511+'Tela de entrada'!S529</f>
        <v>23</v>
      </c>
      <c r="I511" s="96">
        <f>'Tela de entrada'!$G$14</f>
        <v>3</v>
      </c>
      <c r="J511" s="6">
        <f>'Tela de entrada'!$G$15</f>
        <v>15</v>
      </c>
      <c r="K511" s="6">
        <f>'Tela de entrada'!H529+'Tela de entrada'!$K$15</f>
        <v>9.9768255949635112</v>
      </c>
      <c r="L511" s="6">
        <f>'Tela de entrada'!H529+'Tela de entrada'!$K$16</f>
        <v>18.976825594963511</v>
      </c>
      <c r="M511" s="6">
        <f>'Tela de entrada'!$K$15</f>
        <v>1</v>
      </c>
      <c r="N511" s="6">
        <f>'Tela de entrada'!$K$16</f>
        <v>10</v>
      </c>
      <c r="O511" s="6">
        <f>MAX(0,'Tela de entrada'!C529-'Tela de entrada'!H529)</f>
        <v>14.023174405036489</v>
      </c>
      <c r="P511" s="6">
        <f>MAX(0,O511-'Tela de entrada'!K529)</f>
        <v>9.4231744050364892</v>
      </c>
      <c r="Q511" s="6">
        <f>MAX(0,P511-'Tela de entrada'!O529)</f>
        <v>0</v>
      </c>
    </row>
    <row r="512" spans="4:17" x14ac:dyDescent="0.25">
      <c r="D512" s="71">
        <v>511</v>
      </c>
      <c r="E512" s="56">
        <f>'Tela de entrada'!C530</f>
        <v>12</v>
      </c>
      <c r="F512" s="6">
        <f>'Tela de entrada'!H530+'Tela de entrada'!K530</f>
        <v>7.5520537660669707</v>
      </c>
      <c r="G512" s="6">
        <f>F512+'Tela de entrada'!O530</f>
        <v>12</v>
      </c>
      <c r="H512" s="96">
        <f>G512+'Tela de entrada'!S530</f>
        <v>12</v>
      </c>
      <c r="I512" s="96">
        <f>'Tela de entrada'!$G$14</f>
        <v>3</v>
      </c>
      <c r="J512" s="6">
        <f>'Tela de entrada'!$G$15</f>
        <v>15</v>
      </c>
      <c r="K512" s="6">
        <f>'Tela de entrada'!H530+'Tela de entrada'!$K$15</f>
        <v>6.1520537660669703</v>
      </c>
      <c r="L512" s="6">
        <f>'Tela de entrada'!H530+'Tela de entrada'!$K$16</f>
        <v>15.15205376606697</v>
      </c>
      <c r="M512" s="6">
        <f>'Tela de entrada'!$K$15</f>
        <v>1</v>
      </c>
      <c r="N512" s="6">
        <f>'Tela de entrada'!$K$16</f>
        <v>10</v>
      </c>
      <c r="O512" s="6">
        <f>MAX(0,'Tela de entrada'!C530-'Tela de entrada'!H530)</f>
        <v>6.8479462339330297</v>
      </c>
      <c r="P512" s="6">
        <f>MAX(0,O512-'Tela de entrada'!K530)</f>
        <v>4.4479462339330293</v>
      </c>
      <c r="Q512" s="6">
        <f>MAX(0,P512-'Tela de entrada'!O530)</f>
        <v>0</v>
      </c>
    </row>
    <row r="513" spans="4:17" x14ac:dyDescent="0.25">
      <c r="D513" s="71">
        <v>512</v>
      </c>
      <c r="E513" s="56">
        <f>'Tela de entrada'!C531</f>
        <v>29</v>
      </c>
      <c r="F513" s="6">
        <f>'Tela de entrada'!H531+'Tela de entrada'!K531</f>
        <v>16.863064774361622</v>
      </c>
      <c r="G513" s="6">
        <f>F513+'Tela de entrada'!O531</f>
        <v>29</v>
      </c>
      <c r="H513" s="96">
        <f>G513+'Tela de entrada'!S531</f>
        <v>29</v>
      </c>
      <c r="I513" s="96">
        <f>'Tela de entrada'!$G$14</f>
        <v>3</v>
      </c>
      <c r="J513" s="6">
        <f>'Tela de entrada'!$G$15</f>
        <v>15</v>
      </c>
      <c r="K513" s="6">
        <f>'Tela de entrada'!H531+'Tela de entrada'!$K$15</f>
        <v>12.063064774361623</v>
      </c>
      <c r="L513" s="6">
        <f>'Tela de entrada'!H531+'Tela de entrada'!$K$16</f>
        <v>21.063064774361621</v>
      </c>
      <c r="M513" s="6">
        <f>'Tela de entrada'!$K$15</f>
        <v>1</v>
      </c>
      <c r="N513" s="6">
        <f>'Tela de entrada'!$K$16</f>
        <v>10</v>
      </c>
      <c r="O513" s="6">
        <f>MAX(0,'Tela de entrada'!C531-'Tela de entrada'!H531)</f>
        <v>17.936935225638379</v>
      </c>
      <c r="P513" s="6">
        <f>MAX(0,O513-'Tela de entrada'!K531)</f>
        <v>12.136935225638378</v>
      </c>
      <c r="Q513" s="6">
        <f>MAX(0,P513-'Tela de entrada'!O531)</f>
        <v>0</v>
      </c>
    </row>
    <row r="514" spans="4:17" x14ac:dyDescent="0.25">
      <c r="D514" s="71">
        <v>513</v>
      </c>
      <c r="E514" s="56">
        <f>'Tela de entrada'!C532</f>
        <v>26</v>
      </c>
      <c r="F514" s="6">
        <f>'Tela de entrada'!H532+'Tela de entrada'!K532</f>
        <v>15.219945184662567</v>
      </c>
      <c r="G514" s="6">
        <f>F514+'Tela de entrada'!O532</f>
        <v>26</v>
      </c>
      <c r="H514" s="96">
        <f>G514+'Tela de entrada'!S532</f>
        <v>26</v>
      </c>
      <c r="I514" s="96">
        <f>'Tela de entrada'!$G$14</f>
        <v>3</v>
      </c>
      <c r="J514" s="6">
        <f>'Tela de entrada'!$G$15</f>
        <v>15</v>
      </c>
      <c r="K514" s="6">
        <f>'Tela de entrada'!H532+'Tela de entrada'!$K$15</f>
        <v>11.019945184662568</v>
      </c>
      <c r="L514" s="6">
        <f>'Tela de entrada'!H532+'Tela de entrada'!$K$16</f>
        <v>20.019945184662568</v>
      </c>
      <c r="M514" s="6">
        <f>'Tela de entrada'!$K$15</f>
        <v>1</v>
      </c>
      <c r="N514" s="6">
        <f>'Tela de entrada'!$K$16</f>
        <v>10</v>
      </c>
      <c r="O514" s="6">
        <f>MAX(0,'Tela de entrada'!C532-'Tela de entrada'!H532)</f>
        <v>15.980054815337432</v>
      </c>
      <c r="P514" s="6">
        <f>MAX(0,O514-'Tela de entrada'!K532)</f>
        <v>10.780054815337433</v>
      </c>
      <c r="Q514" s="6">
        <f>MAX(0,P514-'Tela de entrada'!O532)</f>
        <v>0</v>
      </c>
    </row>
    <row r="515" spans="4:17" x14ac:dyDescent="0.25">
      <c r="D515" s="71">
        <v>514</v>
      </c>
      <c r="E515" s="56">
        <f>'Tela de entrada'!C533</f>
        <v>35</v>
      </c>
      <c r="F515" s="6">
        <f>'Tela de entrada'!H533+'Tela de entrada'!K533</f>
        <v>20.149303953759738</v>
      </c>
      <c r="G515" s="6">
        <f>F515+'Tela de entrada'!O533</f>
        <v>35</v>
      </c>
      <c r="H515" s="96">
        <f>G515+'Tela de entrada'!S533</f>
        <v>35</v>
      </c>
      <c r="I515" s="96">
        <f>'Tela de entrada'!$G$14</f>
        <v>3</v>
      </c>
      <c r="J515" s="6">
        <f>'Tela de entrada'!$G$15</f>
        <v>15</v>
      </c>
      <c r="K515" s="6">
        <f>'Tela de entrada'!H533+'Tela de entrada'!$K$15</f>
        <v>14.149303953759738</v>
      </c>
      <c r="L515" s="6">
        <f>'Tela de entrada'!H533+'Tela de entrada'!$K$16</f>
        <v>23.149303953759738</v>
      </c>
      <c r="M515" s="6">
        <f>'Tela de entrada'!$K$15</f>
        <v>1</v>
      </c>
      <c r="N515" s="6">
        <f>'Tela de entrada'!$K$16</f>
        <v>10</v>
      </c>
      <c r="O515" s="6">
        <f>MAX(0,'Tela de entrada'!C533-'Tela de entrada'!H533)</f>
        <v>21.850696046240262</v>
      </c>
      <c r="P515" s="6">
        <f>MAX(0,O515-'Tela de entrada'!K533)</f>
        <v>14.850696046240262</v>
      </c>
      <c r="Q515" s="6">
        <f>MAX(0,P515-'Tela de entrada'!O533)</f>
        <v>0</v>
      </c>
    </row>
    <row r="516" spans="4:17" x14ac:dyDescent="0.25">
      <c r="D516" s="71">
        <v>515</v>
      </c>
      <c r="E516" s="56">
        <f>'Tela de entrada'!C534</f>
        <v>50</v>
      </c>
      <c r="F516" s="6">
        <f>'Tela de entrada'!H534+'Tela de entrada'!K534</f>
        <v>25</v>
      </c>
      <c r="G516" s="6">
        <f>F516+'Tela de entrada'!O534</f>
        <v>40</v>
      </c>
      <c r="H516" s="96">
        <f>G516+'Tela de entrada'!S534</f>
        <v>50</v>
      </c>
      <c r="I516" s="96">
        <f>'Tela de entrada'!$G$14</f>
        <v>3</v>
      </c>
      <c r="J516" s="6">
        <f>'Tela de entrada'!$G$15</f>
        <v>15</v>
      </c>
      <c r="K516" s="6">
        <f>'Tela de entrada'!H534+'Tela de entrada'!$K$15</f>
        <v>16</v>
      </c>
      <c r="L516" s="6">
        <f>'Tela de entrada'!H534+'Tela de entrada'!$K$16</f>
        <v>25</v>
      </c>
      <c r="M516" s="6">
        <f>'Tela de entrada'!$K$15</f>
        <v>1</v>
      </c>
      <c r="N516" s="6">
        <f>'Tela de entrada'!$K$16</f>
        <v>10</v>
      </c>
      <c r="O516" s="6">
        <f>MAX(0,'Tela de entrada'!C534-'Tela de entrada'!H534)</f>
        <v>35</v>
      </c>
      <c r="P516" s="6">
        <f>MAX(0,O516-'Tela de entrada'!K534)</f>
        <v>25</v>
      </c>
      <c r="Q516" s="6">
        <f>MAX(0,P516-'Tela de entrada'!O534)</f>
        <v>10</v>
      </c>
    </row>
    <row r="517" spans="4:17" x14ac:dyDescent="0.25">
      <c r="D517" s="71">
        <v>516</v>
      </c>
      <c r="E517" s="56">
        <f>'Tela de entrada'!C535</f>
        <v>41</v>
      </c>
      <c r="F517" s="6">
        <f>'Tela de entrada'!H535+'Tela de entrada'!K535</f>
        <v>23.200000000000003</v>
      </c>
      <c r="G517" s="6">
        <f>F517+'Tela de entrada'!O535</f>
        <v>38.200000000000003</v>
      </c>
      <c r="H517" s="96">
        <f>G517+'Tela de entrada'!S535</f>
        <v>41</v>
      </c>
      <c r="I517" s="96">
        <f>'Tela de entrada'!$G$14</f>
        <v>3</v>
      </c>
      <c r="J517" s="6">
        <f>'Tela de entrada'!$G$15</f>
        <v>15</v>
      </c>
      <c r="K517" s="6">
        <f>'Tela de entrada'!H535+'Tela de entrada'!$K$15</f>
        <v>16</v>
      </c>
      <c r="L517" s="6">
        <f>'Tela de entrada'!H535+'Tela de entrada'!$K$16</f>
        <v>25</v>
      </c>
      <c r="M517" s="6">
        <f>'Tela de entrada'!$K$15</f>
        <v>1</v>
      </c>
      <c r="N517" s="6">
        <f>'Tela de entrada'!$K$16</f>
        <v>10</v>
      </c>
      <c r="O517" s="6">
        <f>MAX(0,'Tela de entrada'!C535-'Tela de entrada'!H535)</f>
        <v>26</v>
      </c>
      <c r="P517" s="6">
        <f>MAX(0,O517-'Tela de entrada'!K535)</f>
        <v>17.799999999999997</v>
      </c>
      <c r="Q517" s="6">
        <f>MAX(0,P517-'Tela de entrada'!O535)</f>
        <v>2.7999999999999972</v>
      </c>
    </row>
    <row r="518" spans="4:17" x14ac:dyDescent="0.25">
      <c r="D518" s="71">
        <v>517</v>
      </c>
      <c r="E518" s="56">
        <f>'Tela de entrada'!C536</f>
        <v>5</v>
      </c>
      <c r="F518" s="6">
        <f>'Tela de entrada'!H536+'Tela de entrada'!K536</f>
        <v>4.7836603258165944</v>
      </c>
      <c r="G518" s="6">
        <f>F518+'Tela de entrada'!O536</f>
        <v>5</v>
      </c>
      <c r="H518" s="96">
        <f>G518+'Tela de entrada'!S536</f>
        <v>5</v>
      </c>
      <c r="I518" s="96">
        <f>'Tela de entrada'!$G$14</f>
        <v>3</v>
      </c>
      <c r="J518" s="6">
        <f>'Tela de entrada'!$G$15</f>
        <v>15</v>
      </c>
      <c r="K518" s="6">
        <f>'Tela de entrada'!H536+'Tela de entrada'!$K$15</f>
        <v>4.7836603258165944</v>
      </c>
      <c r="L518" s="6">
        <f>'Tela de entrada'!H536+'Tela de entrada'!$K$16</f>
        <v>13.783660325816594</v>
      </c>
      <c r="M518" s="6">
        <f>'Tela de entrada'!$K$15</f>
        <v>1</v>
      </c>
      <c r="N518" s="6">
        <f>'Tela de entrada'!$K$16</f>
        <v>10</v>
      </c>
      <c r="O518" s="6">
        <f>MAX(0,'Tela de entrada'!C536-'Tela de entrada'!H536)</f>
        <v>1.2163396741834052</v>
      </c>
      <c r="P518" s="6">
        <f>MAX(0,O518-'Tela de entrada'!K536)</f>
        <v>0.21633967418340516</v>
      </c>
      <c r="Q518" s="6">
        <f>MAX(0,P518-'Tela de entrada'!O536)</f>
        <v>0</v>
      </c>
    </row>
    <row r="519" spans="4:17" x14ac:dyDescent="0.25">
      <c r="D519" s="71">
        <v>518</v>
      </c>
      <c r="E519" s="56">
        <f>'Tela de entrada'!C537</f>
        <v>20</v>
      </c>
      <c r="F519" s="6">
        <f>'Tela de entrada'!H537+'Tela de entrada'!K537</f>
        <v>11.933706005264455</v>
      </c>
      <c r="G519" s="6">
        <f>F519+'Tela de entrada'!O537</f>
        <v>20</v>
      </c>
      <c r="H519" s="96">
        <f>G519+'Tela de entrada'!S537</f>
        <v>20</v>
      </c>
      <c r="I519" s="96">
        <f>'Tela de entrada'!$G$14</f>
        <v>3</v>
      </c>
      <c r="J519" s="6">
        <f>'Tela de entrada'!$G$15</f>
        <v>15</v>
      </c>
      <c r="K519" s="6">
        <f>'Tela de entrada'!H537+'Tela de entrada'!$K$15</f>
        <v>8.9337060052644546</v>
      </c>
      <c r="L519" s="6">
        <f>'Tela de entrada'!H537+'Tela de entrada'!$K$16</f>
        <v>17.933706005264455</v>
      </c>
      <c r="M519" s="6">
        <f>'Tela de entrada'!$K$15</f>
        <v>1</v>
      </c>
      <c r="N519" s="6">
        <f>'Tela de entrada'!$K$16</f>
        <v>10</v>
      </c>
      <c r="O519" s="6">
        <f>MAX(0,'Tela de entrada'!C537-'Tela de entrada'!H537)</f>
        <v>12.066293994735545</v>
      </c>
      <c r="P519" s="6">
        <f>MAX(0,O519-'Tela de entrada'!K537)</f>
        <v>8.0662939947355454</v>
      </c>
      <c r="Q519" s="6">
        <f>MAX(0,P519-'Tela de entrada'!O537)</f>
        <v>0</v>
      </c>
    </row>
    <row r="520" spans="4:17" x14ac:dyDescent="0.25">
      <c r="D520" s="71">
        <v>519</v>
      </c>
      <c r="E520" s="56">
        <f>'Tela de entrada'!C538</f>
        <v>12</v>
      </c>
      <c r="F520" s="6">
        <f>'Tela de entrada'!H538+'Tela de entrada'!K538</f>
        <v>7.5520537660669707</v>
      </c>
      <c r="G520" s="6">
        <f>F520+'Tela de entrada'!O538</f>
        <v>12</v>
      </c>
      <c r="H520" s="96">
        <f>G520+'Tela de entrada'!S538</f>
        <v>12</v>
      </c>
      <c r="I520" s="96">
        <f>'Tela de entrada'!$G$14</f>
        <v>3</v>
      </c>
      <c r="J520" s="6">
        <f>'Tela de entrada'!$G$15</f>
        <v>15</v>
      </c>
      <c r="K520" s="6">
        <f>'Tela de entrada'!H538+'Tela de entrada'!$K$15</f>
        <v>6.1520537660669703</v>
      </c>
      <c r="L520" s="6">
        <f>'Tela de entrada'!H538+'Tela de entrada'!$K$16</f>
        <v>15.15205376606697</v>
      </c>
      <c r="M520" s="6">
        <f>'Tela de entrada'!$K$15</f>
        <v>1</v>
      </c>
      <c r="N520" s="6">
        <f>'Tela de entrada'!$K$16</f>
        <v>10</v>
      </c>
      <c r="O520" s="6">
        <f>MAX(0,'Tela de entrada'!C538-'Tela de entrada'!H538)</f>
        <v>6.8479462339330297</v>
      </c>
      <c r="P520" s="6">
        <f>MAX(0,O520-'Tela de entrada'!K538)</f>
        <v>4.4479462339330293</v>
      </c>
      <c r="Q520" s="6">
        <f>MAX(0,P520-'Tela de entrada'!O538)</f>
        <v>0</v>
      </c>
    </row>
    <row r="521" spans="4:17" x14ac:dyDescent="0.25">
      <c r="D521" s="71">
        <v>520</v>
      </c>
      <c r="E521" s="56">
        <f>'Tela de entrada'!C539</f>
        <v>19</v>
      </c>
      <c r="F521" s="6">
        <f>'Tela de entrada'!H539+'Tela de entrada'!K539</f>
        <v>11.38599947536477</v>
      </c>
      <c r="G521" s="6">
        <f>F521+'Tela de entrada'!O539</f>
        <v>19</v>
      </c>
      <c r="H521" s="96">
        <f>G521+'Tela de entrada'!S539</f>
        <v>19</v>
      </c>
      <c r="I521" s="96">
        <f>'Tela de entrada'!$G$14</f>
        <v>3</v>
      </c>
      <c r="J521" s="6">
        <f>'Tela de entrada'!$G$15</f>
        <v>15</v>
      </c>
      <c r="K521" s="6">
        <f>'Tela de entrada'!H539+'Tela de entrada'!$K$15</f>
        <v>8.585999475364769</v>
      </c>
      <c r="L521" s="6">
        <f>'Tela de entrada'!H539+'Tela de entrada'!$K$16</f>
        <v>17.585999475364769</v>
      </c>
      <c r="M521" s="6">
        <f>'Tela de entrada'!$K$15</f>
        <v>1</v>
      </c>
      <c r="N521" s="6">
        <f>'Tela de entrada'!$K$16</f>
        <v>10</v>
      </c>
      <c r="O521" s="6">
        <f>MAX(0,'Tela de entrada'!C539-'Tela de entrada'!H539)</f>
        <v>11.414000524635231</v>
      </c>
      <c r="P521" s="6">
        <f>MAX(0,O521-'Tela de entrada'!K539)</f>
        <v>7.6140005246352311</v>
      </c>
      <c r="Q521" s="6">
        <f>MAX(0,P521-'Tela de entrada'!O539)</f>
        <v>8.8817841970012523E-16</v>
      </c>
    </row>
    <row r="522" spans="4:17" x14ac:dyDescent="0.25">
      <c r="D522" s="71">
        <v>521</v>
      </c>
      <c r="E522" s="56">
        <f>'Tela de entrada'!C540</f>
        <v>29</v>
      </c>
      <c r="F522" s="6">
        <f>'Tela de entrada'!H540+'Tela de entrada'!K540</f>
        <v>16.863064774361622</v>
      </c>
      <c r="G522" s="6">
        <f>F522+'Tela de entrada'!O540</f>
        <v>29</v>
      </c>
      <c r="H522" s="96">
        <f>G522+'Tela de entrada'!S540</f>
        <v>29</v>
      </c>
      <c r="I522" s="96">
        <f>'Tela de entrada'!$G$14</f>
        <v>3</v>
      </c>
      <c r="J522" s="6">
        <f>'Tela de entrada'!$G$15</f>
        <v>15</v>
      </c>
      <c r="K522" s="6">
        <f>'Tela de entrada'!H540+'Tela de entrada'!$K$15</f>
        <v>12.063064774361623</v>
      </c>
      <c r="L522" s="6">
        <f>'Tela de entrada'!H540+'Tela de entrada'!$K$16</f>
        <v>21.063064774361621</v>
      </c>
      <c r="M522" s="6">
        <f>'Tela de entrada'!$K$15</f>
        <v>1</v>
      </c>
      <c r="N522" s="6">
        <f>'Tela de entrada'!$K$16</f>
        <v>10</v>
      </c>
      <c r="O522" s="6">
        <f>MAX(0,'Tela de entrada'!C540-'Tela de entrada'!H540)</f>
        <v>17.936935225638379</v>
      </c>
      <c r="P522" s="6">
        <f>MAX(0,O522-'Tela de entrada'!K540)</f>
        <v>12.136935225638378</v>
      </c>
      <c r="Q522" s="6">
        <f>MAX(0,P522-'Tela de entrada'!O540)</f>
        <v>0</v>
      </c>
    </row>
    <row r="523" spans="4:17" x14ac:dyDescent="0.25">
      <c r="D523" s="71">
        <v>522</v>
      </c>
      <c r="E523" s="56">
        <f>'Tela de entrada'!C541</f>
        <v>5</v>
      </c>
      <c r="F523" s="6">
        <f>'Tela de entrada'!H541+'Tela de entrada'!K541</f>
        <v>4.7836603258165944</v>
      </c>
      <c r="G523" s="6">
        <f>F523+'Tela de entrada'!O541</f>
        <v>5</v>
      </c>
      <c r="H523" s="96">
        <f>G523+'Tela de entrada'!S541</f>
        <v>5</v>
      </c>
      <c r="I523" s="96">
        <f>'Tela de entrada'!$G$14</f>
        <v>3</v>
      </c>
      <c r="J523" s="6">
        <f>'Tela de entrada'!$G$15</f>
        <v>15</v>
      </c>
      <c r="K523" s="6">
        <f>'Tela de entrada'!H541+'Tela de entrada'!$K$15</f>
        <v>4.7836603258165944</v>
      </c>
      <c r="L523" s="6">
        <f>'Tela de entrada'!H541+'Tela de entrada'!$K$16</f>
        <v>13.783660325816594</v>
      </c>
      <c r="M523" s="6">
        <f>'Tela de entrada'!$K$15</f>
        <v>1</v>
      </c>
      <c r="N523" s="6">
        <f>'Tela de entrada'!$K$16</f>
        <v>10</v>
      </c>
      <c r="O523" s="6">
        <f>MAX(0,'Tela de entrada'!C541-'Tela de entrada'!H541)</f>
        <v>1.2163396741834052</v>
      </c>
      <c r="P523" s="6">
        <f>MAX(0,O523-'Tela de entrada'!K541)</f>
        <v>0.21633967418340516</v>
      </c>
      <c r="Q523" s="6">
        <f>MAX(0,P523-'Tela de entrada'!O541)</f>
        <v>0</v>
      </c>
    </row>
    <row r="524" spans="4:17" x14ac:dyDescent="0.25">
      <c r="D524" s="71">
        <v>523</v>
      </c>
      <c r="E524" s="56">
        <f>'Tela de entrada'!C542</f>
        <v>45</v>
      </c>
      <c r="F524" s="6">
        <f>'Tela de entrada'!H542+'Tela de entrada'!K542</f>
        <v>24</v>
      </c>
      <c r="G524" s="6">
        <f>F524+'Tela de entrada'!O542</f>
        <v>39</v>
      </c>
      <c r="H524" s="96">
        <f>G524+'Tela de entrada'!S542</f>
        <v>45</v>
      </c>
      <c r="I524" s="96">
        <f>'Tela de entrada'!$G$14</f>
        <v>3</v>
      </c>
      <c r="J524" s="6">
        <f>'Tela de entrada'!$G$15</f>
        <v>15</v>
      </c>
      <c r="K524" s="6">
        <f>'Tela de entrada'!H542+'Tela de entrada'!$K$15</f>
        <v>16</v>
      </c>
      <c r="L524" s="6">
        <f>'Tela de entrada'!H542+'Tela de entrada'!$K$16</f>
        <v>25</v>
      </c>
      <c r="M524" s="6">
        <f>'Tela de entrada'!$K$15</f>
        <v>1</v>
      </c>
      <c r="N524" s="6">
        <f>'Tela de entrada'!$K$16</f>
        <v>10</v>
      </c>
      <c r="O524" s="6">
        <f>MAX(0,'Tela de entrada'!C542-'Tela de entrada'!H542)</f>
        <v>30</v>
      </c>
      <c r="P524" s="6">
        <f>MAX(0,O524-'Tela de entrada'!K542)</f>
        <v>21</v>
      </c>
      <c r="Q524" s="6">
        <f>MAX(0,P524-'Tela de entrada'!O542)</f>
        <v>6</v>
      </c>
    </row>
    <row r="525" spans="4:17" x14ac:dyDescent="0.25">
      <c r="D525" s="71">
        <v>524</v>
      </c>
      <c r="E525" s="56">
        <f>'Tela de entrada'!C543</f>
        <v>9</v>
      </c>
      <c r="F525" s="6">
        <f>'Tela de entrada'!H543+'Tela de entrada'!K543</f>
        <v>5.9089341763679135</v>
      </c>
      <c r="G525" s="6">
        <f>F525+'Tela de entrada'!O543</f>
        <v>9</v>
      </c>
      <c r="H525" s="96">
        <f>G525+'Tela de entrada'!S543</f>
        <v>9</v>
      </c>
      <c r="I525" s="96">
        <f>'Tela de entrada'!$G$14</f>
        <v>3</v>
      </c>
      <c r="J525" s="6">
        <f>'Tela de entrada'!$G$15</f>
        <v>15</v>
      </c>
      <c r="K525" s="6">
        <f>'Tela de entrada'!H543+'Tela de entrada'!$K$15</f>
        <v>5.1089341763679137</v>
      </c>
      <c r="L525" s="6">
        <f>'Tela de entrada'!H543+'Tela de entrada'!$K$16</f>
        <v>14.108934176367914</v>
      </c>
      <c r="M525" s="6">
        <f>'Tela de entrada'!$K$15</f>
        <v>1</v>
      </c>
      <c r="N525" s="6">
        <f>'Tela de entrada'!$K$16</f>
        <v>10</v>
      </c>
      <c r="O525" s="6">
        <f>MAX(0,'Tela de entrada'!C543-'Tela de entrada'!H543)</f>
        <v>4.8910658236320863</v>
      </c>
      <c r="P525" s="6">
        <f>MAX(0,O525-'Tela de entrada'!K543)</f>
        <v>3.0910658236320865</v>
      </c>
      <c r="Q525" s="6">
        <f>MAX(0,P525-'Tela de entrada'!O543)</f>
        <v>0</v>
      </c>
    </row>
    <row r="526" spans="4:17" x14ac:dyDescent="0.25">
      <c r="D526" s="71">
        <v>525</v>
      </c>
      <c r="E526" s="56">
        <f>'Tela de entrada'!C544</f>
        <v>41</v>
      </c>
      <c r="F526" s="6">
        <f>'Tela de entrada'!H544+'Tela de entrada'!K544</f>
        <v>23.200000000000003</v>
      </c>
      <c r="G526" s="6">
        <f>F526+'Tela de entrada'!O544</f>
        <v>38.200000000000003</v>
      </c>
      <c r="H526" s="96">
        <f>G526+'Tela de entrada'!S544</f>
        <v>41</v>
      </c>
      <c r="I526" s="96">
        <f>'Tela de entrada'!$G$14</f>
        <v>3</v>
      </c>
      <c r="J526" s="6">
        <f>'Tela de entrada'!$G$15</f>
        <v>15</v>
      </c>
      <c r="K526" s="6">
        <f>'Tela de entrada'!H544+'Tela de entrada'!$K$15</f>
        <v>16</v>
      </c>
      <c r="L526" s="6">
        <f>'Tela de entrada'!H544+'Tela de entrada'!$K$16</f>
        <v>25</v>
      </c>
      <c r="M526" s="6">
        <f>'Tela de entrada'!$K$15</f>
        <v>1</v>
      </c>
      <c r="N526" s="6">
        <f>'Tela de entrada'!$K$16</f>
        <v>10</v>
      </c>
      <c r="O526" s="6">
        <f>MAX(0,'Tela de entrada'!C544-'Tela de entrada'!H544)</f>
        <v>26</v>
      </c>
      <c r="P526" s="6">
        <f>MAX(0,O526-'Tela de entrada'!K544)</f>
        <v>17.799999999999997</v>
      </c>
      <c r="Q526" s="6">
        <f>MAX(0,P526-'Tela de entrada'!O544)</f>
        <v>2.7999999999999972</v>
      </c>
    </row>
    <row r="527" spans="4:17" x14ac:dyDescent="0.25">
      <c r="D527" s="71">
        <v>526</v>
      </c>
      <c r="E527" s="56">
        <f>'Tela de entrada'!C545</f>
        <v>13</v>
      </c>
      <c r="F527" s="6">
        <f>'Tela de entrada'!H545+'Tela de entrada'!K545</f>
        <v>8.0997602959666555</v>
      </c>
      <c r="G527" s="6">
        <f>F527+'Tela de entrada'!O545</f>
        <v>13</v>
      </c>
      <c r="H527" s="96">
        <f>G527+'Tela de entrada'!S545</f>
        <v>13</v>
      </c>
      <c r="I527" s="96">
        <f>'Tela de entrada'!$G$14</f>
        <v>3</v>
      </c>
      <c r="J527" s="6">
        <f>'Tela de entrada'!$G$15</f>
        <v>15</v>
      </c>
      <c r="K527" s="6">
        <f>'Tela de entrada'!H545+'Tela de entrada'!$K$15</f>
        <v>6.4997602959666558</v>
      </c>
      <c r="L527" s="6">
        <f>'Tela de entrada'!H545+'Tela de entrada'!$K$16</f>
        <v>15.499760295966656</v>
      </c>
      <c r="M527" s="6">
        <f>'Tela de entrada'!$K$15</f>
        <v>1</v>
      </c>
      <c r="N527" s="6">
        <f>'Tela de entrada'!$K$16</f>
        <v>10</v>
      </c>
      <c r="O527" s="6">
        <f>MAX(0,'Tela de entrada'!C545-'Tela de entrada'!H545)</f>
        <v>7.5002397040333442</v>
      </c>
      <c r="P527" s="6">
        <f>MAX(0,O527-'Tela de entrada'!K545)</f>
        <v>4.9002397040333445</v>
      </c>
      <c r="Q527" s="6">
        <f>MAX(0,P527-'Tela de entrada'!O545)</f>
        <v>0</v>
      </c>
    </row>
    <row r="528" spans="4:17" x14ac:dyDescent="0.25">
      <c r="D528" s="71">
        <v>527</v>
      </c>
      <c r="E528" s="56">
        <f>'Tela de entrada'!C546</f>
        <v>26</v>
      </c>
      <c r="F528" s="6">
        <f>'Tela de entrada'!H546+'Tela de entrada'!K546</f>
        <v>15.219945184662567</v>
      </c>
      <c r="G528" s="6">
        <f>F528+'Tela de entrada'!O546</f>
        <v>26</v>
      </c>
      <c r="H528" s="96">
        <f>G528+'Tela de entrada'!S546</f>
        <v>26</v>
      </c>
      <c r="I528" s="96">
        <f>'Tela de entrada'!$G$14</f>
        <v>3</v>
      </c>
      <c r="J528" s="6">
        <f>'Tela de entrada'!$G$15</f>
        <v>15</v>
      </c>
      <c r="K528" s="6">
        <f>'Tela de entrada'!H546+'Tela de entrada'!$K$15</f>
        <v>11.019945184662568</v>
      </c>
      <c r="L528" s="6">
        <f>'Tela de entrada'!H546+'Tela de entrada'!$K$16</f>
        <v>20.019945184662568</v>
      </c>
      <c r="M528" s="6">
        <f>'Tela de entrada'!$K$15</f>
        <v>1</v>
      </c>
      <c r="N528" s="6">
        <f>'Tela de entrada'!$K$16</f>
        <v>10</v>
      </c>
      <c r="O528" s="6">
        <f>MAX(0,'Tela de entrada'!C546-'Tela de entrada'!H546)</f>
        <v>15.980054815337432</v>
      </c>
      <c r="P528" s="6">
        <f>MAX(0,O528-'Tela de entrada'!K546)</f>
        <v>10.780054815337433</v>
      </c>
      <c r="Q528" s="6">
        <f>MAX(0,P528-'Tela de entrada'!O546)</f>
        <v>0</v>
      </c>
    </row>
    <row r="529" spans="4:17" x14ac:dyDescent="0.25">
      <c r="D529" s="71">
        <v>528</v>
      </c>
      <c r="E529" s="56">
        <f>'Tela de entrada'!C547</f>
        <v>40</v>
      </c>
      <c r="F529" s="6">
        <f>'Tela de entrada'!H547+'Tela de entrada'!K547</f>
        <v>22.887836603258165</v>
      </c>
      <c r="G529" s="6">
        <f>F529+'Tela de entrada'!O547</f>
        <v>37.887836603258165</v>
      </c>
      <c r="H529" s="96">
        <f>G529+'Tela de entrada'!S547</f>
        <v>40</v>
      </c>
      <c r="I529" s="96">
        <f>'Tela de entrada'!$G$14</f>
        <v>3</v>
      </c>
      <c r="J529" s="6">
        <f>'Tela de entrada'!$G$15</f>
        <v>15</v>
      </c>
      <c r="K529" s="6">
        <f>'Tela de entrada'!H547+'Tela de entrada'!$K$15</f>
        <v>15.887836603258167</v>
      </c>
      <c r="L529" s="6">
        <f>'Tela de entrada'!H547+'Tela de entrada'!$K$16</f>
        <v>24.887836603258165</v>
      </c>
      <c r="M529" s="6">
        <f>'Tela de entrada'!$K$15</f>
        <v>1</v>
      </c>
      <c r="N529" s="6">
        <f>'Tela de entrada'!$K$16</f>
        <v>10</v>
      </c>
      <c r="O529" s="6">
        <f>MAX(0,'Tela de entrada'!C547-'Tela de entrada'!H547)</f>
        <v>25.112163396741835</v>
      </c>
      <c r="P529" s="6">
        <f>MAX(0,O529-'Tela de entrada'!K547)</f>
        <v>17.112163396741835</v>
      </c>
      <c r="Q529" s="6">
        <f>MAX(0,P529-'Tela de entrada'!O547)</f>
        <v>2.1121633967418347</v>
      </c>
    </row>
    <row r="530" spans="4:17" x14ac:dyDescent="0.25">
      <c r="D530" s="71">
        <v>529</v>
      </c>
      <c r="E530" s="56">
        <f>'Tela de entrada'!C548</f>
        <v>24</v>
      </c>
      <c r="F530" s="6">
        <f>'Tela de entrada'!H548+'Tela de entrada'!K548</f>
        <v>14.124532124863197</v>
      </c>
      <c r="G530" s="6">
        <f>F530+'Tela de entrada'!O548</f>
        <v>24</v>
      </c>
      <c r="H530" s="96">
        <f>G530+'Tela de entrada'!S548</f>
        <v>24</v>
      </c>
      <c r="I530" s="96">
        <f>'Tela de entrada'!$G$14</f>
        <v>3</v>
      </c>
      <c r="J530" s="6">
        <f>'Tela de entrada'!$G$15</f>
        <v>15</v>
      </c>
      <c r="K530" s="6">
        <f>'Tela de entrada'!H548+'Tela de entrada'!$K$15</f>
        <v>10.324532124863197</v>
      </c>
      <c r="L530" s="6">
        <f>'Tela de entrada'!H548+'Tela de entrada'!$K$16</f>
        <v>19.324532124863197</v>
      </c>
      <c r="M530" s="6">
        <f>'Tela de entrada'!$K$15</f>
        <v>1</v>
      </c>
      <c r="N530" s="6">
        <f>'Tela de entrada'!$K$16</f>
        <v>10</v>
      </c>
      <c r="O530" s="6">
        <f>MAX(0,'Tela de entrada'!C548-'Tela de entrada'!H548)</f>
        <v>14.675467875136803</v>
      </c>
      <c r="P530" s="6">
        <f>MAX(0,O530-'Tela de entrada'!K548)</f>
        <v>9.8754678751368026</v>
      </c>
      <c r="Q530" s="6">
        <f>MAX(0,P530-'Tela de entrada'!O548)</f>
        <v>0</v>
      </c>
    </row>
    <row r="531" spans="4:17" x14ac:dyDescent="0.25">
      <c r="D531" s="71">
        <v>530</v>
      </c>
      <c r="E531" s="56">
        <f>'Tela de entrada'!C549</f>
        <v>9</v>
      </c>
      <c r="F531" s="6">
        <f>'Tela de entrada'!H549+'Tela de entrada'!K549</f>
        <v>5.9089341763679135</v>
      </c>
      <c r="G531" s="6">
        <f>F531+'Tela de entrada'!O549</f>
        <v>9</v>
      </c>
      <c r="H531" s="96">
        <f>G531+'Tela de entrada'!S549</f>
        <v>9</v>
      </c>
      <c r="I531" s="96">
        <f>'Tela de entrada'!$G$14</f>
        <v>3</v>
      </c>
      <c r="J531" s="6">
        <f>'Tela de entrada'!$G$15</f>
        <v>15</v>
      </c>
      <c r="K531" s="6">
        <f>'Tela de entrada'!H549+'Tela de entrada'!$K$15</f>
        <v>5.1089341763679137</v>
      </c>
      <c r="L531" s="6">
        <f>'Tela de entrada'!H549+'Tela de entrada'!$K$16</f>
        <v>14.108934176367914</v>
      </c>
      <c r="M531" s="6">
        <f>'Tela de entrada'!$K$15</f>
        <v>1</v>
      </c>
      <c r="N531" s="6">
        <f>'Tela de entrada'!$K$16</f>
        <v>10</v>
      </c>
      <c r="O531" s="6">
        <f>MAX(0,'Tela de entrada'!C549-'Tela de entrada'!H549)</f>
        <v>4.8910658236320863</v>
      </c>
      <c r="P531" s="6">
        <f>MAX(0,O531-'Tela de entrada'!K549)</f>
        <v>3.0910658236320865</v>
      </c>
      <c r="Q531" s="6">
        <f>MAX(0,P531-'Tela de entrada'!O549)</f>
        <v>0</v>
      </c>
    </row>
    <row r="532" spans="4:17" x14ac:dyDescent="0.25">
      <c r="D532" s="71">
        <v>531</v>
      </c>
      <c r="E532" s="56">
        <f>'Tela de entrada'!C550</f>
        <v>29</v>
      </c>
      <c r="F532" s="6">
        <f>'Tela de entrada'!H550+'Tela de entrada'!K550</f>
        <v>16.863064774361622</v>
      </c>
      <c r="G532" s="6">
        <f>F532+'Tela de entrada'!O550</f>
        <v>29</v>
      </c>
      <c r="H532" s="96">
        <f>G532+'Tela de entrada'!S550</f>
        <v>29</v>
      </c>
      <c r="I532" s="96">
        <f>'Tela de entrada'!$G$14</f>
        <v>3</v>
      </c>
      <c r="J532" s="6">
        <f>'Tela de entrada'!$G$15</f>
        <v>15</v>
      </c>
      <c r="K532" s="6">
        <f>'Tela de entrada'!H550+'Tela de entrada'!$K$15</f>
        <v>12.063064774361623</v>
      </c>
      <c r="L532" s="6">
        <f>'Tela de entrada'!H550+'Tela de entrada'!$K$16</f>
        <v>21.063064774361621</v>
      </c>
      <c r="M532" s="6">
        <f>'Tela de entrada'!$K$15</f>
        <v>1</v>
      </c>
      <c r="N532" s="6">
        <f>'Tela de entrada'!$K$16</f>
        <v>10</v>
      </c>
      <c r="O532" s="6">
        <f>MAX(0,'Tela de entrada'!C550-'Tela de entrada'!H550)</f>
        <v>17.936935225638379</v>
      </c>
      <c r="P532" s="6">
        <f>MAX(0,O532-'Tela de entrada'!K550)</f>
        <v>12.136935225638378</v>
      </c>
      <c r="Q532" s="6">
        <f>MAX(0,P532-'Tela de entrada'!O550)</f>
        <v>0</v>
      </c>
    </row>
    <row r="533" spans="4:17" x14ac:dyDescent="0.25">
      <c r="D533" s="71">
        <v>532</v>
      </c>
      <c r="E533" s="56">
        <f>'Tela de entrada'!C551</f>
        <v>32</v>
      </c>
      <c r="F533" s="6">
        <f>'Tela de entrada'!H551+'Tela de entrada'!K551</f>
        <v>18.50618436406068</v>
      </c>
      <c r="G533" s="6">
        <f>F533+'Tela de entrada'!O551</f>
        <v>32</v>
      </c>
      <c r="H533" s="96">
        <f>G533+'Tela de entrada'!S551</f>
        <v>32</v>
      </c>
      <c r="I533" s="96">
        <f>'Tela de entrada'!$G$14</f>
        <v>3</v>
      </c>
      <c r="J533" s="6">
        <f>'Tela de entrada'!$G$15</f>
        <v>15</v>
      </c>
      <c r="K533" s="6">
        <f>'Tela de entrada'!H551+'Tela de entrada'!$K$15</f>
        <v>13.106184364060681</v>
      </c>
      <c r="L533" s="6">
        <f>'Tela de entrada'!H551+'Tela de entrada'!$K$16</f>
        <v>22.106184364060681</v>
      </c>
      <c r="M533" s="6">
        <f>'Tela de entrada'!$K$15</f>
        <v>1</v>
      </c>
      <c r="N533" s="6">
        <f>'Tela de entrada'!$K$16</f>
        <v>10</v>
      </c>
      <c r="O533" s="6">
        <f>MAX(0,'Tela de entrada'!C551-'Tela de entrada'!H551)</f>
        <v>19.893815635939319</v>
      </c>
      <c r="P533" s="6">
        <f>MAX(0,O533-'Tela de entrada'!K551)</f>
        <v>13.493815635939319</v>
      </c>
      <c r="Q533" s="6">
        <f>MAX(0,P533-'Tela de entrada'!O551)</f>
        <v>0</v>
      </c>
    </row>
    <row r="534" spans="4:17" x14ac:dyDescent="0.25">
      <c r="D534" s="71">
        <v>533</v>
      </c>
      <c r="E534" s="56">
        <f>'Tela de entrada'!C552</f>
        <v>18</v>
      </c>
      <c r="F534" s="6">
        <f>'Tela de entrada'!H552+'Tela de entrada'!K552</f>
        <v>10.838292945465083</v>
      </c>
      <c r="G534" s="6">
        <f>F534+'Tela de entrada'!O552</f>
        <v>18</v>
      </c>
      <c r="H534" s="96">
        <f>G534+'Tela de entrada'!S552</f>
        <v>18</v>
      </c>
      <c r="I534" s="96">
        <f>'Tela de entrada'!$G$14</f>
        <v>3</v>
      </c>
      <c r="J534" s="6">
        <f>'Tela de entrada'!$G$15</f>
        <v>15</v>
      </c>
      <c r="K534" s="6">
        <f>'Tela de entrada'!H552+'Tela de entrada'!$K$15</f>
        <v>8.2382929454650835</v>
      </c>
      <c r="L534" s="6">
        <f>'Tela de entrada'!H552+'Tela de entrada'!$K$16</f>
        <v>17.238292945465084</v>
      </c>
      <c r="M534" s="6">
        <f>'Tela de entrada'!$K$15</f>
        <v>1</v>
      </c>
      <c r="N534" s="6">
        <f>'Tela de entrada'!$K$16</f>
        <v>10</v>
      </c>
      <c r="O534" s="6">
        <f>MAX(0,'Tela de entrada'!C552-'Tela de entrada'!H552)</f>
        <v>10.761707054534916</v>
      </c>
      <c r="P534" s="6">
        <f>MAX(0,O534-'Tela de entrada'!K552)</f>
        <v>7.1617070545349168</v>
      </c>
      <c r="Q534" s="6">
        <f>MAX(0,P534-'Tela de entrada'!O552)</f>
        <v>0</v>
      </c>
    </row>
    <row r="535" spans="4:17" x14ac:dyDescent="0.25">
      <c r="D535" s="71">
        <v>534</v>
      </c>
      <c r="E535" s="56">
        <f>'Tela de entrada'!C553</f>
        <v>34</v>
      </c>
      <c r="F535" s="6">
        <f>'Tela de entrada'!H553+'Tela de entrada'!K553</f>
        <v>19.601597423860053</v>
      </c>
      <c r="G535" s="6">
        <f>F535+'Tela de entrada'!O553</f>
        <v>34</v>
      </c>
      <c r="H535" s="96">
        <f>G535+'Tela de entrada'!S553</f>
        <v>34</v>
      </c>
      <c r="I535" s="96">
        <f>'Tela de entrada'!$G$14</f>
        <v>3</v>
      </c>
      <c r="J535" s="6">
        <f>'Tela de entrada'!$G$15</f>
        <v>15</v>
      </c>
      <c r="K535" s="6">
        <f>'Tela de entrada'!H553+'Tela de entrada'!$K$15</f>
        <v>13.801597423860052</v>
      </c>
      <c r="L535" s="6">
        <f>'Tela de entrada'!H553+'Tela de entrada'!$K$16</f>
        <v>22.801597423860052</v>
      </c>
      <c r="M535" s="6">
        <f>'Tela de entrada'!$K$15</f>
        <v>1</v>
      </c>
      <c r="N535" s="6">
        <f>'Tela de entrada'!$K$16</f>
        <v>10</v>
      </c>
      <c r="O535" s="6">
        <f>MAX(0,'Tela de entrada'!C553-'Tela de entrada'!H553)</f>
        <v>21.198402576139948</v>
      </c>
      <c r="P535" s="6">
        <f>MAX(0,O535-'Tela de entrada'!K553)</f>
        <v>14.398402576139947</v>
      </c>
      <c r="Q535" s="6">
        <f>MAX(0,P535-'Tela de entrada'!O553)</f>
        <v>0</v>
      </c>
    </row>
    <row r="536" spans="4:17" x14ac:dyDescent="0.25">
      <c r="D536" s="71">
        <v>535</v>
      </c>
      <c r="E536" s="56">
        <f>'Tela de entrada'!C554</f>
        <v>8</v>
      </c>
      <c r="F536" s="6">
        <f>'Tela de entrada'!H554+'Tela de entrada'!K554</f>
        <v>5.3836603258165949</v>
      </c>
      <c r="G536" s="6">
        <f>F536+'Tela de entrada'!O554</f>
        <v>8</v>
      </c>
      <c r="H536" s="96">
        <f>G536+'Tela de entrada'!S554</f>
        <v>8</v>
      </c>
      <c r="I536" s="96">
        <f>'Tela de entrada'!$G$14</f>
        <v>3</v>
      </c>
      <c r="J536" s="6">
        <f>'Tela de entrada'!$G$15</f>
        <v>15</v>
      </c>
      <c r="K536" s="6">
        <f>'Tela de entrada'!H554+'Tela de entrada'!$K$15</f>
        <v>4.7836603258165944</v>
      </c>
      <c r="L536" s="6">
        <f>'Tela de entrada'!H554+'Tela de entrada'!$K$16</f>
        <v>13.783660325816594</v>
      </c>
      <c r="M536" s="6">
        <f>'Tela de entrada'!$K$15</f>
        <v>1</v>
      </c>
      <c r="N536" s="6">
        <f>'Tela de entrada'!$K$16</f>
        <v>10</v>
      </c>
      <c r="O536" s="6">
        <f>MAX(0,'Tela de entrada'!C554-'Tela de entrada'!H554)</f>
        <v>4.2163396741834056</v>
      </c>
      <c r="P536" s="6">
        <f>MAX(0,O536-'Tela de entrada'!K554)</f>
        <v>2.6163396741834055</v>
      </c>
      <c r="Q536" s="6">
        <f>MAX(0,P536-'Tela de entrada'!O554)</f>
        <v>4.4408920985006262E-16</v>
      </c>
    </row>
    <row r="537" spans="4:17" x14ac:dyDescent="0.25">
      <c r="D537" s="71">
        <v>536</v>
      </c>
      <c r="E537" s="56">
        <f>'Tela de entrada'!C555</f>
        <v>39</v>
      </c>
      <c r="F537" s="6">
        <f>'Tela de entrada'!H555+'Tela de entrada'!K555</f>
        <v>22.34013007335848</v>
      </c>
      <c r="G537" s="6">
        <f>F537+'Tela de entrada'!O555</f>
        <v>37.34013007335848</v>
      </c>
      <c r="H537" s="96">
        <f>G537+'Tela de entrada'!S555</f>
        <v>39</v>
      </c>
      <c r="I537" s="96">
        <f>'Tela de entrada'!$G$14</f>
        <v>3</v>
      </c>
      <c r="J537" s="6">
        <f>'Tela de entrada'!$G$15</f>
        <v>15</v>
      </c>
      <c r="K537" s="6">
        <f>'Tela de entrada'!H555+'Tela de entrada'!$K$15</f>
        <v>15.54013007335848</v>
      </c>
      <c r="L537" s="6">
        <f>'Tela de entrada'!H555+'Tela de entrada'!$K$16</f>
        <v>24.54013007335848</v>
      </c>
      <c r="M537" s="6">
        <f>'Tela de entrada'!$K$15</f>
        <v>1</v>
      </c>
      <c r="N537" s="6">
        <f>'Tela de entrada'!$K$16</f>
        <v>10</v>
      </c>
      <c r="O537" s="6">
        <f>MAX(0,'Tela de entrada'!C555-'Tela de entrada'!H555)</f>
        <v>24.45986992664152</v>
      </c>
      <c r="P537" s="6">
        <f>MAX(0,O537-'Tela de entrada'!K555)</f>
        <v>16.65986992664152</v>
      </c>
      <c r="Q537" s="6">
        <f>MAX(0,P537-'Tela de entrada'!O555)</f>
        <v>1.6598699266415196</v>
      </c>
    </row>
    <row r="538" spans="4:17" x14ac:dyDescent="0.25">
      <c r="D538" s="71">
        <v>537</v>
      </c>
      <c r="E538" s="56">
        <f>'Tela de entrada'!C556</f>
        <v>34</v>
      </c>
      <c r="F538" s="6">
        <f>'Tela de entrada'!H556+'Tela de entrada'!K556</f>
        <v>19.601597423860053</v>
      </c>
      <c r="G538" s="6">
        <f>F538+'Tela de entrada'!O556</f>
        <v>34</v>
      </c>
      <c r="H538" s="96">
        <f>G538+'Tela de entrada'!S556</f>
        <v>34</v>
      </c>
      <c r="I538" s="96">
        <f>'Tela de entrada'!$G$14</f>
        <v>3</v>
      </c>
      <c r="J538" s="6">
        <f>'Tela de entrada'!$G$15</f>
        <v>15</v>
      </c>
      <c r="K538" s="6">
        <f>'Tela de entrada'!H556+'Tela de entrada'!$K$15</f>
        <v>13.801597423860052</v>
      </c>
      <c r="L538" s="6">
        <f>'Tela de entrada'!H556+'Tela de entrada'!$K$16</f>
        <v>22.801597423860052</v>
      </c>
      <c r="M538" s="6">
        <f>'Tela de entrada'!$K$15</f>
        <v>1</v>
      </c>
      <c r="N538" s="6">
        <f>'Tela de entrada'!$K$16</f>
        <v>10</v>
      </c>
      <c r="O538" s="6">
        <f>MAX(0,'Tela de entrada'!C556-'Tela de entrada'!H556)</f>
        <v>21.198402576139948</v>
      </c>
      <c r="P538" s="6">
        <f>MAX(0,O538-'Tela de entrada'!K556)</f>
        <v>14.398402576139947</v>
      </c>
      <c r="Q538" s="6">
        <f>MAX(0,P538-'Tela de entrada'!O556)</f>
        <v>0</v>
      </c>
    </row>
    <row r="539" spans="4:17" x14ac:dyDescent="0.25">
      <c r="D539" s="71">
        <v>538</v>
      </c>
      <c r="E539" s="56">
        <f>'Tela de entrada'!C557</f>
        <v>25</v>
      </c>
      <c r="F539" s="6">
        <f>'Tela de entrada'!H557+'Tela de entrada'!K557</f>
        <v>14.672238654762884</v>
      </c>
      <c r="G539" s="6">
        <f>F539+'Tela de entrada'!O557</f>
        <v>25</v>
      </c>
      <c r="H539" s="96">
        <f>G539+'Tela de entrada'!S557</f>
        <v>25</v>
      </c>
      <c r="I539" s="96">
        <f>'Tela de entrada'!$G$14</f>
        <v>3</v>
      </c>
      <c r="J539" s="6">
        <f>'Tela de entrada'!$G$15</f>
        <v>15</v>
      </c>
      <c r="K539" s="6">
        <f>'Tela de entrada'!H557+'Tela de entrada'!$K$15</f>
        <v>10.672238654762884</v>
      </c>
      <c r="L539" s="6">
        <f>'Tela de entrada'!H557+'Tela de entrada'!$K$16</f>
        <v>19.672238654762886</v>
      </c>
      <c r="M539" s="6">
        <f>'Tela de entrada'!$K$15</f>
        <v>1</v>
      </c>
      <c r="N539" s="6">
        <f>'Tela de entrada'!$K$16</f>
        <v>10</v>
      </c>
      <c r="O539" s="6">
        <f>MAX(0,'Tela de entrada'!C557-'Tela de entrada'!H557)</f>
        <v>15.327761345237116</v>
      </c>
      <c r="P539" s="6">
        <f>MAX(0,O539-'Tela de entrada'!K557)</f>
        <v>10.327761345237116</v>
      </c>
      <c r="Q539" s="6">
        <f>MAX(0,P539-'Tela de entrada'!O557)</f>
        <v>0</v>
      </c>
    </row>
    <row r="540" spans="4:17" x14ac:dyDescent="0.25">
      <c r="D540" s="71">
        <v>539</v>
      </c>
      <c r="E540" s="56">
        <f>'Tela de entrada'!C558</f>
        <v>50</v>
      </c>
      <c r="F540" s="6">
        <f>'Tela de entrada'!H558+'Tela de entrada'!K558</f>
        <v>25</v>
      </c>
      <c r="G540" s="6">
        <f>F540+'Tela de entrada'!O558</f>
        <v>40</v>
      </c>
      <c r="H540" s="96">
        <f>G540+'Tela de entrada'!S558</f>
        <v>50</v>
      </c>
      <c r="I540" s="96">
        <f>'Tela de entrada'!$G$14</f>
        <v>3</v>
      </c>
      <c r="J540" s="6">
        <f>'Tela de entrada'!$G$15</f>
        <v>15</v>
      </c>
      <c r="K540" s="6">
        <f>'Tela de entrada'!H558+'Tela de entrada'!$K$15</f>
        <v>16</v>
      </c>
      <c r="L540" s="6">
        <f>'Tela de entrada'!H558+'Tela de entrada'!$K$16</f>
        <v>25</v>
      </c>
      <c r="M540" s="6">
        <f>'Tela de entrada'!$K$15</f>
        <v>1</v>
      </c>
      <c r="N540" s="6">
        <f>'Tela de entrada'!$K$16</f>
        <v>10</v>
      </c>
      <c r="O540" s="6">
        <f>MAX(0,'Tela de entrada'!C558-'Tela de entrada'!H558)</f>
        <v>35</v>
      </c>
      <c r="P540" s="6">
        <f>MAX(0,O540-'Tela de entrada'!K558)</f>
        <v>25</v>
      </c>
      <c r="Q540" s="6">
        <f>MAX(0,P540-'Tela de entrada'!O558)</f>
        <v>10</v>
      </c>
    </row>
    <row r="541" spans="4:17" x14ac:dyDescent="0.25">
      <c r="D541" s="71">
        <v>540</v>
      </c>
      <c r="E541" s="56">
        <f>'Tela de entrada'!C559</f>
        <v>29</v>
      </c>
      <c r="F541" s="6">
        <f>'Tela de entrada'!H559+'Tela de entrada'!K559</f>
        <v>16.863064774361622</v>
      </c>
      <c r="G541" s="6">
        <f>F541+'Tela de entrada'!O559</f>
        <v>29</v>
      </c>
      <c r="H541" s="96">
        <f>G541+'Tela de entrada'!S559</f>
        <v>29</v>
      </c>
      <c r="I541" s="96">
        <f>'Tela de entrada'!$G$14</f>
        <v>3</v>
      </c>
      <c r="J541" s="6">
        <f>'Tela de entrada'!$G$15</f>
        <v>15</v>
      </c>
      <c r="K541" s="6">
        <f>'Tela de entrada'!H559+'Tela de entrada'!$K$15</f>
        <v>12.063064774361623</v>
      </c>
      <c r="L541" s="6">
        <f>'Tela de entrada'!H559+'Tela de entrada'!$K$16</f>
        <v>21.063064774361621</v>
      </c>
      <c r="M541" s="6">
        <f>'Tela de entrada'!$K$15</f>
        <v>1</v>
      </c>
      <c r="N541" s="6">
        <f>'Tela de entrada'!$K$16</f>
        <v>10</v>
      </c>
      <c r="O541" s="6">
        <f>MAX(0,'Tela de entrada'!C559-'Tela de entrada'!H559)</f>
        <v>17.936935225638379</v>
      </c>
      <c r="P541" s="6">
        <f>MAX(0,O541-'Tela de entrada'!K559)</f>
        <v>12.136935225638378</v>
      </c>
      <c r="Q541" s="6">
        <f>MAX(0,P541-'Tela de entrada'!O559)</f>
        <v>0</v>
      </c>
    </row>
    <row r="542" spans="4:17" x14ac:dyDescent="0.25">
      <c r="D542" s="71">
        <v>541</v>
      </c>
      <c r="E542" s="56">
        <f>'Tela de entrada'!C560</f>
        <v>21</v>
      </c>
      <c r="F542" s="6">
        <f>'Tela de entrada'!H560+'Tela de entrada'!K560</f>
        <v>12.481412535164139</v>
      </c>
      <c r="G542" s="6">
        <f>F542+'Tela de entrada'!O560</f>
        <v>21</v>
      </c>
      <c r="H542" s="96">
        <f>G542+'Tela de entrada'!S560</f>
        <v>21</v>
      </c>
      <c r="I542" s="96">
        <f>'Tela de entrada'!$G$14</f>
        <v>3</v>
      </c>
      <c r="J542" s="6">
        <f>'Tela de entrada'!$G$15</f>
        <v>15</v>
      </c>
      <c r="K542" s="6">
        <f>'Tela de entrada'!H560+'Tela de entrada'!$K$15</f>
        <v>9.2814125351641401</v>
      </c>
      <c r="L542" s="6">
        <f>'Tela de entrada'!H560+'Tela de entrada'!$K$16</f>
        <v>18.28141253516414</v>
      </c>
      <c r="M542" s="6">
        <f>'Tela de entrada'!$K$15</f>
        <v>1</v>
      </c>
      <c r="N542" s="6">
        <f>'Tela de entrada'!$K$16</f>
        <v>10</v>
      </c>
      <c r="O542" s="6">
        <f>MAX(0,'Tela de entrada'!C560-'Tela de entrada'!H560)</f>
        <v>12.71858746483586</v>
      </c>
      <c r="P542" s="6">
        <f>MAX(0,O542-'Tela de entrada'!K560)</f>
        <v>8.5185874648358606</v>
      </c>
      <c r="Q542" s="6">
        <f>MAX(0,P542-'Tela de entrada'!O560)</f>
        <v>0</v>
      </c>
    </row>
    <row r="543" spans="4:17" x14ac:dyDescent="0.25">
      <c r="D543" s="71">
        <v>542</v>
      </c>
      <c r="E543" s="56">
        <f>'Tela de entrada'!C561</f>
        <v>16</v>
      </c>
      <c r="F543" s="6">
        <f>'Tela de entrada'!H561+'Tela de entrada'!K561</f>
        <v>9.7428798856657117</v>
      </c>
      <c r="G543" s="6">
        <f>F543+'Tela de entrada'!O561</f>
        <v>16</v>
      </c>
      <c r="H543" s="96">
        <f>G543+'Tela de entrada'!S561</f>
        <v>16</v>
      </c>
      <c r="I543" s="96">
        <f>'Tela de entrada'!$G$14</f>
        <v>3</v>
      </c>
      <c r="J543" s="6">
        <f>'Tela de entrada'!$G$15</f>
        <v>15</v>
      </c>
      <c r="K543" s="6">
        <f>'Tela de entrada'!H561+'Tela de entrada'!$K$15</f>
        <v>7.5428798856657124</v>
      </c>
      <c r="L543" s="6">
        <f>'Tela de entrada'!H561+'Tela de entrada'!$K$16</f>
        <v>16.542879885665712</v>
      </c>
      <c r="M543" s="6">
        <f>'Tela de entrada'!$K$15</f>
        <v>1</v>
      </c>
      <c r="N543" s="6">
        <f>'Tela de entrada'!$K$16</f>
        <v>10</v>
      </c>
      <c r="O543" s="6">
        <f>MAX(0,'Tela de entrada'!C561-'Tela de entrada'!H561)</f>
        <v>9.4571201143342876</v>
      </c>
      <c r="P543" s="6">
        <f>MAX(0,O543-'Tela de entrada'!K561)</f>
        <v>6.2571201143342874</v>
      </c>
      <c r="Q543" s="6">
        <f>MAX(0,P543-'Tela de entrada'!O561)</f>
        <v>0</v>
      </c>
    </row>
    <row r="544" spans="4:17" x14ac:dyDescent="0.25">
      <c r="D544" s="71">
        <v>543</v>
      </c>
      <c r="E544" s="56">
        <f>'Tela de entrada'!C562</f>
        <v>9</v>
      </c>
      <c r="F544" s="6">
        <f>'Tela de entrada'!H562+'Tela de entrada'!K562</f>
        <v>5.9089341763679135</v>
      </c>
      <c r="G544" s="6">
        <f>F544+'Tela de entrada'!O562</f>
        <v>9</v>
      </c>
      <c r="H544" s="96">
        <f>G544+'Tela de entrada'!S562</f>
        <v>9</v>
      </c>
      <c r="I544" s="96">
        <f>'Tela de entrada'!$G$14</f>
        <v>3</v>
      </c>
      <c r="J544" s="6">
        <f>'Tela de entrada'!$G$15</f>
        <v>15</v>
      </c>
      <c r="K544" s="6">
        <f>'Tela de entrada'!H562+'Tela de entrada'!$K$15</f>
        <v>5.1089341763679137</v>
      </c>
      <c r="L544" s="6">
        <f>'Tela de entrada'!H562+'Tela de entrada'!$K$16</f>
        <v>14.108934176367914</v>
      </c>
      <c r="M544" s="6">
        <f>'Tela de entrada'!$K$15</f>
        <v>1</v>
      </c>
      <c r="N544" s="6">
        <f>'Tela de entrada'!$K$16</f>
        <v>10</v>
      </c>
      <c r="O544" s="6">
        <f>MAX(0,'Tela de entrada'!C562-'Tela de entrada'!H562)</f>
        <v>4.8910658236320863</v>
      </c>
      <c r="P544" s="6">
        <f>MAX(0,O544-'Tela de entrada'!K562)</f>
        <v>3.0910658236320865</v>
      </c>
      <c r="Q544" s="6">
        <f>MAX(0,P544-'Tela de entrada'!O562)</f>
        <v>0</v>
      </c>
    </row>
    <row r="545" spans="4:17" x14ac:dyDescent="0.25">
      <c r="D545" s="71">
        <v>544</v>
      </c>
      <c r="E545" s="56">
        <f>'Tela de entrada'!C563</f>
        <v>9</v>
      </c>
      <c r="F545" s="6">
        <f>'Tela de entrada'!H563+'Tela de entrada'!K563</f>
        <v>5.9089341763679135</v>
      </c>
      <c r="G545" s="6">
        <f>F545+'Tela de entrada'!O563</f>
        <v>9</v>
      </c>
      <c r="H545" s="96">
        <f>G545+'Tela de entrada'!S563</f>
        <v>9</v>
      </c>
      <c r="I545" s="96">
        <f>'Tela de entrada'!$G$14</f>
        <v>3</v>
      </c>
      <c r="J545" s="6">
        <f>'Tela de entrada'!$G$15</f>
        <v>15</v>
      </c>
      <c r="K545" s="6">
        <f>'Tela de entrada'!H563+'Tela de entrada'!$K$15</f>
        <v>5.1089341763679137</v>
      </c>
      <c r="L545" s="6">
        <f>'Tela de entrada'!H563+'Tela de entrada'!$K$16</f>
        <v>14.108934176367914</v>
      </c>
      <c r="M545" s="6">
        <f>'Tela de entrada'!$K$15</f>
        <v>1</v>
      </c>
      <c r="N545" s="6">
        <f>'Tela de entrada'!$K$16</f>
        <v>10</v>
      </c>
      <c r="O545" s="6">
        <f>MAX(0,'Tela de entrada'!C563-'Tela de entrada'!H563)</f>
        <v>4.8910658236320863</v>
      </c>
      <c r="P545" s="6">
        <f>MAX(0,O545-'Tela de entrada'!K563)</f>
        <v>3.0910658236320865</v>
      </c>
      <c r="Q545" s="6">
        <f>MAX(0,P545-'Tela de entrada'!O563)</f>
        <v>0</v>
      </c>
    </row>
    <row r="546" spans="4:17" x14ac:dyDescent="0.25">
      <c r="D546" s="71">
        <v>545</v>
      </c>
      <c r="E546" s="56">
        <f>'Tela de entrada'!C564</f>
        <v>47</v>
      </c>
      <c r="F546" s="6">
        <f>'Tela de entrada'!H564+'Tela de entrada'!K564</f>
        <v>24.4</v>
      </c>
      <c r="G546" s="6">
        <f>F546+'Tela de entrada'!O564</f>
        <v>39.4</v>
      </c>
      <c r="H546" s="96">
        <f>G546+'Tela de entrada'!S564</f>
        <v>47</v>
      </c>
      <c r="I546" s="96">
        <f>'Tela de entrada'!$G$14</f>
        <v>3</v>
      </c>
      <c r="J546" s="6">
        <f>'Tela de entrada'!$G$15</f>
        <v>15</v>
      </c>
      <c r="K546" s="6">
        <f>'Tela de entrada'!H564+'Tela de entrada'!$K$15</f>
        <v>16</v>
      </c>
      <c r="L546" s="6">
        <f>'Tela de entrada'!H564+'Tela de entrada'!$K$16</f>
        <v>25</v>
      </c>
      <c r="M546" s="6">
        <f>'Tela de entrada'!$K$15</f>
        <v>1</v>
      </c>
      <c r="N546" s="6">
        <f>'Tela de entrada'!$K$16</f>
        <v>10</v>
      </c>
      <c r="O546" s="6">
        <f>MAX(0,'Tela de entrada'!C564-'Tela de entrada'!H564)</f>
        <v>32</v>
      </c>
      <c r="P546" s="6">
        <f>MAX(0,O546-'Tela de entrada'!K564)</f>
        <v>22.6</v>
      </c>
      <c r="Q546" s="6">
        <f>MAX(0,P546-'Tela de entrada'!O564)</f>
        <v>7.6000000000000014</v>
      </c>
    </row>
    <row r="547" spans="4:17" x14ac:dyDescent="0.25">
      <c r="D547" s="71">
        <v>546</v>
      </c>
      <c r="E547" s="56">
        <f>'Tela de entrada'!C565</f>
        <v>14</v>
      </c>
      <c r="F547" s="6">
        <f>'Tela de entrada'!H565+'Tela de entrada'!K565</f>
        <v>8.6474668258663421</v>
      </c>
      <c r="G547" s="6">
        <f>F547+'Tela de entrada'!O565</f>
        <v>14</v>
      </c>
      <c r="H547" s="96">
        <f>G547+'Tela de entrada'!S565</f>
        <v>14</v>
      </c>
      <c r="I547" s="96">
        <f>'Tela de entrada'!$G$14</f>
        <v>3</v>
      </c>
      <c r="J547" s="6">
        <f>'Tela de entrada'!$G$15</f>
        <v>15</v>
      </c>
      <c r="K547" s="6">
        <f>'Tela de entrada'!H565+'Tela de entrada'!$K$15</f>
        <v>6.8474668258663414</v>
      </c>
      <c r="L547" s="6">
        <f>'Tela de entrada'!H565+'Tela de entrada'!$K$16</f>
        <v>15.847466825866341</v>
      </c>
      <c r="M547" s="6">
        <f>'Tela de entrada'!$K$15</f>
        <v>1</v>
      </c>
      <c r="N547" s="6">
        <f>'Tela de entrada'!$K$16</f>
        <v>10</v>
      </c>
      <c r="O547" s="6">
        <f>MAX(0,'Tela de entrada'!C565-'Tela de entrada'!H565)</f>
        <v>8.1525331741336586</v>
      </c>
      <c r="P547" s="6">
        <f>MAX(0,O547-'Tela de entrada'!K565)</f>
        <v>5.3525331741336588</v>
      </c>
      <c r="Q547" s="6">
        <f>MAX(0,P547-'Tela de entrada'!O565)</f>
        <v>8.8817841970012523E-16</v>
      </c>
    </row>
    <row r="548" spans="4:17" x14ac:dyDescent="0.25">
      <c r="D548" s="71">
        <v>547</v>
      </c>
      <c r="E548" s="56">
        <f>'Tela de entrada'!C566</f>
        <v>48</v>
      </c>
      <c r="F548" s="6">
        <f>'Tela de entrada'!H566+'Tela de entrada'!K566</f>
        <v>24.6</v>
      </c>
      <c r="G548" s="6">
        <f>F548+'Tela de entrada'!O566</f>
        <v>39.6</v>
      </c>
      <c r="H548" s="96">
        <f>G548+'Tela de entrada'!S566</f>
        <v>48</v>
      </c>
      <c r="I548" s="96">
        <f>'Tela de entrada'!$G$14</f>
        <v>3</v>
      </c>
      <c r="J548" s="6">
        <f>'Tela de entrada'!$G$15</f>
        <v>15</v>
      </c>
      <c r="K548" s="6">
        <f>'Tela de entrada'!H566+'Tela de entrada'!$K$15</f>
        <v>16</v>
      </c>
      <c r="L548" s="6">
        <f>'Tela de entrada'!H566+'Tela de entrada'!$K$16</f>
        <v>25</v>
      </c>
      <c r="M548" s="6">
        <f>'Tela de entrada'!$K$15</f>
        <v>1</v>
      </c>
      <c r="N548" s="6">
        <f>'Tela de entrada'!$K$16</f>
        <v>10</v>
      </c>
      <c r="O548" s="6">
        <f>MAX(0,'Tela de entrada'!C566-'Tela de entrada'!H566)</f>
        <v>33</v>
      </c>
      <c r="P548" s="6">
        <f>MAX(0,O548-'Tela de entrada'!K566)</f>
        <v>23.4</v>
      </c>
      <c r="Q548" s="6">
        <f>MAX(0,P548-'Tela de entrada'!O566)</f>
        <v>8.3999999999999986</v>
      </c>
    </row>
    <row r="549" spans="4:17" x14ac:dyDescent="0.25">
      <c r="D549" s="71">
        <v>548</v>
      </c>
      <c r="E549" s="56">
        <f>'Tela de entrada'!C567</f>
        <v>18</v>
      </c>
      <c r="F549" s="6">
        <f>'Tela de entrada'!H567+'Tela de entrada'!K567</f>
        <v>10.838292945465083</v>
      </c>
      <c r="G549" s="6">
        <f>F549+'Tela de entrada'!O567</f>
        <v>18</v>
      </c>
      <c r="H549" s="96">
        <f>G549+'Tela de entrada'!S567</f>
        <v>18</v>
      </c>
      <c r="I549" s="96">
        <f>'Tela de entrada'!$G$14</f>
        <v>3</v>
      </c>
      <c r="J549" s="6">
        <f>'Tela de entrada'!$G$15</f>
        <v>15</v>
      </c>
      <c r="K549" s="6">
        <f>'Tela de entrada'!H567+'Tela de entrada'!$K$15</f>
        <v>8.2382929454650835</v>
      </c>
      <c r="L549" s="6">
        <f>'Tela de entrada'!H567+'Tela de entrada'!$K$16</f>
        <v>17.238292945465084</v>
      </c>
      <c r="M549" s="6">
        <f>'Tela de entrada'!$K$15</f>
        <v>1</v>
      </c>
      <c r="N549" s="6">
        <f>'Tela de entrada'!$K$16</f>
        <v>10</v>
      </c>
      <c r="O549" s="6">
        <f>MAX(0,'Tela de entrada'!C567-'Tela de entrada'!H567)</f>
        <v>10.761707054534916</v>
      </c>
      <c r="P549" s="6">
        <f>MAX(0,O549-'Tela de entrada'!K567)</f>
        <v>7.1617070545349168</v>
      </c>
      <c r="Q549" s="6">
        <f>MAX(0,P549-'Tela de entrada'!O567)</f>
        <v>0</v>
      </c>
    </row>
    <row r="550" spans="4:17" x14ac:dyDescent="0.25">
      <c r="D550" s="71">
        <v>549</v>
      </c>
      <c r="E550" s="56">
        <f>'Tela de entrada'!C568</f>
        <v>15</v>
      </c>
      <c r="F550" s="6">
        <f>'Tela de entrada'!H568+'Tela de entrada'!K568</f>
        <v>9.1951733557660269</v>
      </c>
      <c r="G550" s="6">
        <f>F550+'Tela de entrada'!O568</f>
        <v>15</v>
      </c>
      <c r="H550" s="96">
        <f>G550+'Tela de entrada'!S568</f>
        <v>15</v>
      </c>
      <c r="I550" s="96">
        <f>'Tela de entrada'!$G$14</f>
        <v>3</v>
      </c>
      <c r="J550" s="6">
        <f>'Tela de entrada'!$G$15</f>
        <v>15</v>
      </c>
      <c r="K550" s="6">
        <f>'Tela de entrada'!H568+'Tela de entrada'!$K$15</f>
        <v>7.1951733557660269</v>
      </c>
      <c r="L550" s="6">
        <f>'Tela de entrada'!H568+'Tela de entrada'!$K$16</f>
        <v>16.195173355766027</v>
      </c>
      <c r="M550" s="6">
        <f>'Tela de entrada'!$K$15</f>
        <v>1</v>
      </c>
      <c r="N550" s="6">
        <f>'Tela de entrada'!$K$16</f>
        <v>10</v>
      </c>
      <c r="O550" s="6">
        <f>MAX(0,'Tela de entrada'!C568-'Tela de entrada'!H568)</f>
        <v>8.8048266442339731</v>
      </c>
      <c r="P550" s="6">
        <f>MAX(0,O550-'Tela de entrada'!K568)</f>
        <v>5.8048266442339731</v>
      </c>
      <c r="Q550" s="6">
        <f>MAX(0,P550-'Tela de entrada'!O568)</f>
        <v>0</v>
      </c>
    </row>
    <row r="551" spans="4:17" x14ac:dyDescent="0.25">
      <c r="D551" s="71">
        <v>550</v>
      </c>
      <c r="E551" s="56">
        <f>'Tela de entrada'!C569</f>
        <v>7</v>
      </c>
      <c r="F551" s="6">
        <f>'Tela de entrada'!H569+'Tela de entrada'!K569</f>
        <v>5.1836603258165947</v>
      </c>
      <c r="G551" s="6">
        <f>F551+'Tela de entrada'!O569</f>
        <v>7</v>
      </c>
      <c r="H551" s="96">
        <f>G551+'Tela de entrada'!S569</f>
        <v>7</v>
      </c>
      <c r="I551" s="96">
        <f>'Tela de entrada'!$G$14</f>
        <v>3</v>
      </c>
      <c r="J551" s="6">
        <f>'Tela de entrada'!$G$15</f>
        <v>15</v>
      </c>
      <c r="K551" s="6">
        <f>'Tela de entrada'!H569+'Tela de entrada'!$K$15</f>
        <v>4.7836603258165944</v>
      </c>
      <c r="L551" s="6">
        <f>'Tela de entrada'!H569+'Tela de entrada'!$K$16</f>
        <v>13.783660325816594</v>
      </c>
      <c r="M551" s="6">
        <f>'Tela de entrada'!$K$15</f>
        <v>1</v>
      </c>
      <c r="N551" s="6">
        <f>'Tela de entrada'!$K$16</f>
        <v>10</v>
      </c>
      <c r="O551" s="6">
        <f>MAX(0,'Tela de entrada'!C569-'Tela de entrada'!H569)</f>
        <v>3.2163396741834052</v>
      </c>
      <c r="P551" s="6">
        <f>MAX(0,O551-'Tela de entrada'!K569)</f>
        <v>1.8163396741834053</v>
      </c>
      <c r="Q551" s="6">
        <f>MAX(0,P551-'Tela de entrada'!O569)</f>
        <v>0</v>
      </c>
    </row>
    <row r="552" spans="4:17" x14ac:dyDescent="0.25">
      <c r="D552" s="71">
        <v>551</v>
      </c>
      <c r="E552" s="56">
        <f>'Tela de entrada'!C570</f>
        <v>43</v>
      </c>
      <c r="F552" s="6">
        <f>'Tela de entrada'!H570+'Tela de entrada'!K570</f>
        <v>23.6</v>
      </c>
      <c r="G552" s="6">
        <f>F552+'Tela de entrada'!O570</f>
        <v>38.6</v>
      </c>
      <c r="H552" s="96">
        <f>G552+'Tela de entrada'!S570</f>
        <v>43</v>
      </c>
      <c r="I552" s="96">
        <f>'Tela de entrada'!$G$14</f>
        <v>3</v>
      </c>
      <c r="J552" s="6">
        <f>'Tela de entrada'!$G$15</f>
        <v>15</v>
      </c>
      <c r="K552" s="6">
        <f>'Tela de entrada'!H570+'Tela de entrada'!$K$15</f>
        <v>16</v>
      </c>
      <c r="L552" s="6">
        <f>'Tela de entrada'!H570+'Tela de entrada'!$K$16</f>
        <v>25</v>
      </c>
      <c r="M552" s="6">
        <f>'Tela de entrada'!$K$15</f>
        <v>1</v>
      </c>
      <c r="N552" s="6">
        <f>'Tela de entrada'!$K$16</f>
        <v>10</v>
      </c>
      <c r="O552" s="6">
        <f>MAX(0,'Tela de entrada'!C570-'Tela de entrada'!H570)</f>
        <v>28</v>
      </c>
      <c r="P552" s="6">
        <f>MAX(0,O552-'Tela de entrada'!K570)</f>
        <v>19.399999999999999</v>
      </c>
      <c r="Q552" s="6">
        <f>MAX(0,P552-'Tela de entrada'!O570)</f>
        <v>4.3999999999999986</v>
      </c>
    </row>
    <row r="553" spans="4:17" x14ac:dyDescent="0.25">
      <c r="D553" s="71">
        <v>552</v>
      </c>
      <c r="E553" s="56">
        <f>'Tela de entrada'!C571</f>
        <v>23</v>
      </c>
      <c r="F553" s="6">
        <f>'Tela de entrada'!H571+'Tela de entrada'!K571</f>
        <v>13.576825594963511</v>
      </c>
      <c r="G553" s="6">
        <f>F553+'Tela de entrada'!O571</f>
        <v>23</v>
      </c>
      <c r="H553" s="96">
        <f>G553+'Tela de entrada'!S571</f>
        <v>23</v>
      </c>
      <c r="I553" s="96">
        <f>'Tela de entrada'!$G$14</f>
        <v>3</v>
      </c>
      <c r="J553" s="6">
        <f>'Tela de entrada'!$G$15</f>
        <v>15</v>
      </c>
      <c r="K553" s="6">
        <f>'Tela de entrada'!H571+'Tela de entrada'!$K$15</f>
        <v>9.9768255949635112</v>
      </c>
      <c r="L553" s="6">
        <f>'Tela de entrada'!H571+'Tela de entrada'!$K$16</f>
        <v>18.976825594963511</v>
      </c>
      <c r="M553" s="6">
        <f>'Tela de entrada'!$K$15</f>
        <v>1</v>
      </c>
      <c r="N553" s="6">
        <f>'Tela de entrada'!$K$16</f>
        <v>10</v>
      </c>
      <c r="O553" s="6">
        <f>MAX(0,'Tela de entrada'!C571-'Tela de entrada'!H571)</f>
        <v>14.023174405036489</v>
      </c>
      <c r="P553" s="6">
        <f>MAX(0,O553-'Tela de entrada'!K571)</f>
        <v>9.4231744050364892</v>
      </c>
      <c r="Q553" s="6">
        <f>MAX(0,P553-'Tela de entrada'!O571)</f>
        <v>0</v>
      </c>
    </row>
    <row r="554" spans="4:17" x14ac:dyDescent="0.25">
      <c r="D554" s="71">
        <v>553</v>
      </c>
      <c r="E554" s="56">
        <f>'Tela de entrada'!C572</f>
        <v>49</v>
      </c>
      <c r="F554" s="6">
        <f>'Tela de entrada'!H572+'Tela de entrada'!K572</f>
        <v>24.799999999999997</v>
      </c>
      <c r="G554" s="6">
        <f>F554+'Tela de entrada'!O572</f>
        <v>39.799999999999997</v>
      </c>
      <c r="H554" s="96">
        <f>G554+'Tela de entrada'!S572</f>
        <v>49</v>
      </c>
      <c r="I554" s="96">
        <f>'Tela de entrada'!$G$14</f>
        <v>3</v>
      </c>
      <c r="J554" s="6">
        <f>'Tela de entrada'!$G$15</f>
        <v>15</v>
      </c>
      <c r="K554" s="6">
        <f>'Tela de entrada'!H572+'Tela de entrada'!$K$15</f>
        <v>16</v>
      </c>
      <c r="L554" s="6">
        <f>'Tela de entrada'!H572+'Tela de entrada'!$K$16</f>
        <v>25</v>
      </c>
      <c r="M554" s="6">
        <f>'Tela de entrada'!$K$15</f>
        <v>1</v>
      </c>
      <c r="N554" s="6">
        <f>'Tela de entrada'!$K$16</f>
        <v>10</v>
      </c>
      <c r="O554" s="6">
        <f>MAX(0,'Tela de entrada'!C572-'Tela de entrada'!H572)</f>
        <v>34</v>
      </c>
      <c r="P554" s="6">
        <f>MAX(0,O554-'Tela de entrada'!K572)</f>
        <v>24.200000000000003</v>
      </c>
      <c r="Q554" s="6">
        <f>MAX(0,P554-'Tela de entrada'!O572)</f>
        <v>9.2000000000000028</v>
      </c>
    </row>
    <row r="555" spans="4:17" x14ac:dyDescent="0.25">
      <c r="D555" s="71">
        <v>554</v>
      </c>
      <c r="E555" s="56">
        <f>'Tela de entrada'!C573</f>
        <v>31</v>
      </c>
      <c r="F555" s="6">
        <f>'Tela de entrada'!H573+'Tela de entrada'!K573</f>
        <v>17.958477834160995</v>
      </c>
      <c r="G555" s="6">
        <f>F555+'Tela de entrada'!O573</f>
        <v>31</v>
      </c>
      <c r="H555" s="96">
        <f>G555+'Tela de entrada'!S573</f>
        <v>31</v>
      </c>
      <c r="I555" s="96">
        <f>'Tela de entrada'!$G$14</f>
        <v>3</v>
      </c>
      <c r="J555" s="6">
        <f>'Tela de entrada'!$G$15</f>
        <v>15</v>
      </c>
      <c r="K555" s="6">
        <f>'Tela de entrada'!H573+'Tela de entrada'!$K$15</f>
        <v>12.758477834160995</v>
      </c>
      <c r="L555" s="6">
        <f>'Tela de entrada'!H573+'Tela de entrada'!$K$16</f>
        <v>21.758477834160995</v>
      </c>
      <c r="M555" s="6">
        <f>'Tela de entrada'!$K$15</f>
        <v>1</v>
      </c>
      <c r="N555" s="6">
        <f>'Tela de entrada'!$K$16</f>
        <v>10</v>
      </c>
      <c r="O555" s="6">
        <f>MAX(0,'Tela de entrada'!C573-'Tela de entrada'!H573)</f>
        <v>19.241522165839005</v>
      </c>
      <c r="P555" s="6">
        <f>MAX(0,O555-'Tela de entrada'!K573)</f>
        <v>13.041522165839005</v>
      </c>
      <c r="Q555" s="6">
        <f>MAX(0,P555-'Tela de entrada'!O573)</f>
        <v>0</v>
      </c>
    </row>
    <row r="556" spans="4:17" x14ac:dyDescent="0.25">
      <c r="D556" s="71">
        <v>555</v>
      </c>
      <c r="E556" s="56">
        <f>'Tela de entrada'!C574</f>
        <v>46</v>
      </c>
      <c r="F556" s="6">
        <f>'Tela de entrada'!H574+'Tela de entrada'!K574</f>
        <v>24.2</v>
      </c>
      <c r="G556" s="6">
        <f>F556+'Tela de entrada'!O574</f>
        <v>39.200000000000003</v>
      </c>
      <c r="H556" s="96">
        <f>G556+'Tela de entrada'!S574</f>
        <v>46</v>
      </c>
      <c r="I556" s="96">
        <f>'Tela de entrada'!$G$14</f>
        <v>3</v>
      </c>
      <c r="J556" s="6">
        <f>'Tela de entrada'!$G$15</f>
        <v>15</v>
      </c>
      <c r="K556" s="6">
        <f>'Tela de entrada'!H574+'Tela de entrada'!$K$15</f>
        <v>16</v>
      </c>
      <c r="L556" s="6">
        <f>'Tela de entrada'!H574+'Tela de entrada'!$K$16</f>
        <v>25</v>
      </c>
      <c r="M556" s="6">
        <f>'Tela de entrada'!$K$15</f>
        <v>1</v>
      </c>
      <c r="N556" s="6">
        <f>'Tela de entrada'!$K$16</f>
        <v>10</v>
      </c>
      <c r="O556" s="6">
        <f>MAX(0,'Tela de entrada'!C574-'Tela de entrada'!H574)</f>
        <v>31</v>
      </c>
      <c r="P556" s="6">
        <f>MAX(0,O556-'Tela de entrada'!K574)</f>
        <v>21.8</v>
      </c>
      <c r="Q556" s="6">
        <f>MAX(0,P556-'Tela de entrada'!O574)</f>
        <v>6.8000000000000007</v>
      </c>
    </row>
    <row r="557" spans="4:17" x14ac:dyDescent="0.25">
      <c r="D557" s="71">
        <v>556</v>
      </c>
      <c r="E557" s="56">
        <f>'Tela de entrada'!C575</f>
        <v>20</v>
      </c>
      <c r="F557" s="6">
        <f>'Tela de entrada'!H575+'Tela de entrada'!K575</f>
        <v>11.933706005264455</v>
      </c>
      <c r="G557" s="6">
        <f>F557+'Tela de entrada'!O575</f>
        <v>20</v>
      </c>
      <c r="H557" s="96">
        <f>G557+'Tela de entrada'!S575</f>
        <v>20</v>
      </c>
      <c r="I557" s="96">
        <f>'Tela de entrada'!$G$14</f>
        <v>3</v>
      </c>
      <c r="J557" s="6">
        <f>'Tela de entrada'!$G$15</f>
        <v>15</v>
      </c>
      <c r="K557" s="6">
        <f>'Tela de entrada'!H575+'Tela de entrada'!$K$15</f>
        <v>8.9337060052644546</v>
      </c>
      <c r="L557" s="6">
        <f>'Tela de entrada'!H575+'Tela de entrada'!$K$16</f>
        <v>17.933706005264455</v>
      </c>
      <c r="M557" s="6">
        <f>'Tela de entrada'!$K$15</f>
        <v>1</v>
      </c>
      <c r="N557" s="6">
        <f>'Tela de entrada'!$K$16</f>
        <v>10</v>
      </c>
      <c r="O557" s="6">
        <f>MAX(0,'Tela de entrada'!C575-'Tela de entrada'!H575)</f>
        <v>12.066293994735545</v>
      </c>
      <c r="P557" s="6">
        <f>MAX(0,O557-'Tela de entrada'!K575)</f>
        <v>8.0662939947355454</v>
      </c>
      <c r="Q557" s="6">
        <f>MAX(0,P557-'Tela de entrada'!O575)</f>
        <v>0</v>
      </c>
    </row>
    <row r="558" spans="4:17" x14ac:dyDescent="0.25">
      <c r="D558" s="71">
        <v>557</v>
      </c>
      <c r="E558" s="56">
        <f>'Tela de entrada'!C576</f>
        <v>33</v>
      </c>
      <c r="F558" s="6">
        <f>'Tela de entrada'!H576+'Tela de entrada'!K576</f>
        <v>19.053890893960364</v>
      </c>
      <c r="G558" s="6">
        <f>F558+'Tela de entrada'!O576</f>
        <v>33</v>
      </c>
      <c r="H558" s="96">
        <f>G558+'Tela de entrada'!S576</f>
        <v>33</v>
      </c>
      <c r="I558" s="96">
        <f>'Tela de entrada'!$G$14</f>
        <v>3</v>
      </c>
      <c r="J558" s="6">
        <f>'Tela de entrada'!$G$15</f>
        <v>15</v>
      </c>
      <c r="K558" s="6">
        <f>'Tela de entrada'!H576+'Tela de entrada'!$K$15</f>
        <v>13.453890893960367</v>
      </c>
      <c r="L558" s="6">
        <f>'Tela de entrada'!H576+'Tela de entrada'!$K$16</f>
        <v>22.453890893960367</v>
      </c>
      <c r="M558" s="6">
        <f>'Tela de entrada'!$K$15</f>
        <v>1</v>
      </c>
      <c r="N558" s="6">
        <f>'Tela de entrada'!$K$16</f>
        <v>10</v>
      </c>
      <c r="O558" s="6">
        <f>MAX(0,'Tela de entrada'!C576-'Tela de entrada'!H576)</f>
        <v>20.546109106039633</v>
      </c>
      <c r="P558" s="6">
        <f>MAX(0,O558-'Tela de entrada'!K576)</f>
        <v>13.946109106039634</v>
      </c>
      <c r="Q558" s="6">
        <f>MAX(0,P558-'Tela de entrada'!O576)</f>
        <v>0</v>
      </c>
    </row>
    <row r="559" spans="4:17" x14ac:dyDescent="0.25">
      <c r="D559" s="71">
        <v>558</v>
      </c>
      <c r="E559" s="56">
        <f>'Tela de entrada'!C577</f>
        <v>11</v>
      </c>
      <c r="F559" s="6">
        <f>'Tela de entrada'!H577+'Tela de entrada'!K577</f>
        <v>7.0043472361672849</v>
      </c>
      <c r="G559" s="6">
        <f>F559+'Tela de entrada'!O577</f>
        <v>11</v>
      </c>
      <c r="H559" s="96">
        <f>G559+'Tela de entrada'!S577</f>
        <v>11</v>
      </c>
      <c r="I559" s="96">
        <f>'Tela de entrada'!$G$14</f>
        <v>3</v>
      </c>
      <c r="J559" s="6">
        <f>'Tela de entrada'!$G$15</f>
        <v>15</v>
      </c>
      <c r="K559" s="6">
        <f>'Tela de entrada'!H577+'Tela de entrada'!$K$15</f>
        <v>5.8043472361672848</v>
      </c>
      <c r="L559" s="6">
        <f>'Tela de entrada'!H577+'Tela de entrada'!$K$16</f>
        <v>14.804347236167285</v>
      </c>
      <c r="M559" s="6">
        <f>'Tela de entrada'!$K$15</f>
        <v>1</v>
      </c>
      <c r="N559" s="6">
        <f>'Tela de entrada'!$K$16</f>
        <v>10</v>
      </c>
      <c r="O559" s="6">
        <f>MAX(0,'Tela de entrada'!C577-'Tela de entrada'!H577)</f>
        <v>6.1956527638327152</v>
      </c>
      <c r="P559" s="6">
        <f>MAX(0,O559-'Tela de entrada'!K577)</f>
        <v>3.9956527638327151</v>
      </c>
      <c r="Q559" s="6">
        <f>MAX(0,P559-'Tela de entrada'!O577)</f>
        <v>0</v>
      </c>
    </row>
    <row r="560" spans="4:17" x14ac:dyDescent="0.25">
      <c r="D560" s="71">
        <v>559</v>
      </c>
      <c r="E560" s="56">
        <f>'Tela de entrada'!C578</f>
        <v>29</v>
      </c>
      <c r="F560" s="6">
        <f>'Tela de entrada'!H578+'Tela de entrada'!K578</f>
        <v>16.863064774361622</v>
      </c>
      <c r="G560" s="6">
        <f>F560+'Tela de entrada'!O578</f>
        <v>29</v>
      </c>
      <c r="H560" s="96">
        <f>G560+'Tela de entrada'!S578</f>
        <v>29</v>
      </c>
      <c r="I560" s="96">
        <f>'Tela de entrada'!$G$14</f>
        <v>3</v>
      </c>
      <c r="J560" s="6">
        <f>'Tela de entrada'!$G$15</f>
        <v>15</v>
      </c>
      <c r="K560" s="6">
        <f>'Tela de entrada'!H578+'Tela de entrada'!$K$15</f>
        <v>12.063064774361623</v>
      </c>
      <c r="L560" s="6">
        <f>'Tela de entrada'!H578+'Tela de entrada'!$K$16</f>
        <v>21.063064774361621</v>
      </c>
      <c r="M560" s="6">
        <f>'Tela de entrada'!$K$15</f>
        <v>1</v>
      </c>
      <c r="N560" s="6">
        <f>'Tela de entrada'!$K$16</f>
        <v>10</v>
      </c>
      <c r="O560" s="6">
        <f>MAX(0,'Tela de entrada'!C578-'Tela de entrada'!H578)</f>
        <v>17.936935225638379</v>
      </c>
      <c r="P560" s="6">
        <f>MAX(0,O560-'Tela de entrada'!K578)</f>
        <v>12.136935225638378</v>
      </c>
      <c r="Q560" s="6">
        <f>MAX(0,P560-'Tela de entrada'!O578)</f>
        <v>0</v>
      </c>
    </row>
    <row r="561" spans="4:17" x14ac:dyDescent="0.25">
      <c r="D561" s="71">
        <v>560</v>
      </c>
      <c r="E561" s="56">
        <f>'Tela de entrada'!C579</f>
        <v>26</v>
      </c>
      <c r="F561" s="6">
        <f>'Tela de entrada'!H579+'Tela de entrada'!K579</f>
        <v>15.219945184662567</v>
      </c>
      <c r="G561" s="6">
        <f>F561+'Tela de entrada'!O579</f>
        <v>26</v>
      </c>
      <c r="H561" s="96">
        <f>G561+'Tela de entrada'!S579</f>
        <v>26</v>
      </c>
      <c r="I561" s="96">
        <f>'Tela de entrada'!$G$14</f>
        <v>3</v>
      </c>
      <c r="J561" s="6">
        <f>'Tela de entrada'!$G$15</f>
        <v>15</v>
      </c>
      <c r="K561" s="6">
        <f>'Tela de entrada'!H579+'Tela de entrada'!$K$15</f>
        <v>11.019945184662568</v>
      </c>
      <c r="L561" s="6">
        <f>'Tela de entrada'!H579+'Tela de entrada'!$K$16</f>
        <v>20.019945184662568</v>
      </c>
      <c r="M561" s="6">
        <f>'Tela de entrada'!$K$15</f>
        <v>1</v>
      </c>
      <c r="N561" s="6">
        <f>'Tela de entrada'!$K$16</f>
        <v>10</v>
      </c>
      <c r="O561" s="6">
        <f>MAX(0,'Tela de entrada'!C579-'Tela de entrada'!H579)</f>
        <v>15.980054815337432</v>
      </c>
      <c r="P561" s="6">
        <f>MAX(0,O561-'Tela de entrada'!K579)</f>
        <v>10.780054815337433</v>
      </c>
      <c r="Q561" s="6">
        <f>MAX(0,P561-'Tela de entrada'!O579)</f>
        <v>0</v>
      </c>
    </row>
    <row r="562" spans="4:17" x14ac:dyDescent="0.25">
      <c r="D562" s="71">
        <v>561</v>
      </c>
      <c r="E562" s="56">
        <f>'Tela de entrada'!C580</f>
        <v>8</v>
      </c>
      <c r="F562" s="6">
        <f>'Tela de entrada'!H580+'Tela de entrada'!K580</f>
        <v>5.3836603258165949</v>
      </c>
      <c r="G562" s="6">
        <f>F562+'Tela de entrada'!O580</f>
        <v>8</v>
      </c>
      <c r="H562" s="96">
        <f>G562+'Tela de entrada'!S580</f>
        <v>8</v>
      </c>
      <c r="I562" s="96">
        <f>'Tela de entrada'!$G$14</f>
        <v>3</v>
      </c>
      <c r="J562" s="6">
        <f>'Tela de entrada'!$G$15</f>
        <v>15</v>
      </c>
      <c r="K562" s="6">
        <f>'Tela de entrada'!H580+'Tela de entrada'!$K$15</f>
        <v>4.7836603258165944</v>
      </c>
      <c r="L562" s="6">
        <f>'Tela de entrada'!H580+'Tela de entrada'!$K$16</f>
        <v>13.783660325816594</v>
      </c>
      <c r="M562" s="6">
        <f>'Tela de entrada'!$K$15</f>
        <v>1</v>
      </c>
      <c r="N562" s="6">
        <f>'Tela de entrada'!$K$16</f>
        <v>10</v>
      </c>
      <c r="O562" s="6">
        <f>MAX(0,'Tela de entrada'!C580-'Tela de entrada'!H580)</f>
        <v>4.2163396741834056</v>
      </c>
      <c r="P562" s="6">
        <f>MAX(0,O562-'Tela de entrada'!K580)</f>
        <v>2.6163396741834055</v>
      </c>
      <c r="Q562" s="6">
        <f>MAX(0,P562-'Tela de entrada'!O580)</f>
        <v>4.4408920985006262E-16</v>
      </c>
    </row>
    <row r="563" spans="4:17" x14ac:dyDescent="0.25">
      <c r="D563" s="71">
        <v>562</v>
      </c>
      <c r="E563" s="56">
        <f>'Tela de entrada'!C581</f>
        <v>49</v>
      </c>
      <c r="F563" s="6">
        <f>'Tela de entrada'!H581+'Tela de entrada'!K581</f>
        <v>24.799999999999997</v>
      </c>
      <c r="G563" s="6">
        <f>F563+'Tela de entrada'!O581</f>
        <v>39.799999999999997</v>
      </c>
      <c r="H563" s="96">
        <f>G563+'Tela de entrada'!S581</f>
        <v>49</v>
      </c>
      <c r="I563" s="96">
        <f>'Tela de entrada'!$G$14</f>
        <v>3</v>
      </c>
      <c r="J563" s="6">
        <f>'Tela de entrada'!$G$15</f>
        <v>15</v>
      </c>
      <c r="K563" s="6">
        <f>'Tela de entrada'!H581+'Tela de entrada'!$K$15</f>
        <v>16</v>
      </c>
      <c r="L563" s="6">
        <f>'Tela de entrada'!H581+'Tela de entrada'!$K$16</f>
        <v>25</v>
      </c>
      <c r="M563" s="6">
        <f>'Tela de entrada'!$K$15</f>
        <v>1</v>
      </c>
      <c r="N563" s="6">
        <f>'Tela de entrada'!$K$16</f>
        <v>10</v>
      </c>
      <c r="O563" s="6">
        <f>MAX(0,'Tela de entrada'!C581-'Tela de entrada'!H581)</f>
        <v>34</v>
      </c>
      <c r="P563" s="6">
        <f>MAX(0,O563-'Tela de entrada'!K581)</f>
        <v>24.200000000000003</v>
      </c>
      <c r="Q563" s="6">
        <f>MAX(0,P563-'Tela de entrada'!O581)</f>
        <v>9.2000000000000028</v>
      </c>
    </row>
    <row r="564" spans="4:17" x14ac:dyDescent="0.25">
      <c r="D564" s="71">
        <v>563</v>
      </c>
      <c r="E564" s="56">
        <f>'Tela de entrada'!C582</f>
        <v>17</v>
      </c>
      <c r="F564" s="6">
        <f>'Tela de entrada'!H582+'Tela de entrada'!K582</f>
        <v>10.290586415565398</v>
      </c>
      <c r="G564" s="6">
        <f>F564+'Tela de entrada'!O582</f>
        <v>17</v>
      </c>
      <c r="H564" s="96">
        <f>G564+'Tela de entrada'!S582</f>
        <v>17</v>
      </c>
      <c r="I564" s="96">
        <f>'Tela de entrada'!$G$14</f>
        <v>3</v>
      </c>
      <c r="J564" s="6">
        <f>'Tela de entrada'!$G$15</f>
        <v>15</v>
      </c>
      <c r="K564" s="6">
        <f>'Tela de entrada'!H582+'Tela de entrada'!$K$15</f>
        <v>7.890586415565398</v>
      </c>
      <c r="L564" s="6">
        <f>'Tela de entrada'!H582+'Tela de entrada'!$K$16</f>
        <v>16.890586415565398</v>
      </c>
      <c r="M564" s="6">
        <f>'Tela de entrada'!$K$15</f>
        <v>1</v>
      </c>
      <c r="N564" s="6">
        <f>'Tela de entrada'!$K$16</f>
        <v>10</v>
      </c>
      <c r="O564" s="6">
        <f>MAX(0,'Tela de entrada'!C582-'Tela de entrada'!H582)</f>
        <v>10.109413584434602</v>
      </c>
      <c r="P564" s="6">
        <f>MAX(0,O564-'Tela de entrada'!K582)</f>
        <v>6.7094135844346017</v>
      </c>
      <c r="Q564" s="6">
        <f>MAX(0,P564-'Tela de entrada'!O582)</f>
        <v>0</v>
      </c>
    </row>
    <row r="565" spans="4:17" x14ac:dyDescent="0.25">
      <c r="D565" s="71">
        <v>564</v>
      </c>
      <c r="E565" s="56">
        <f>'Tela de entrada'!C583</f>
        <v>7</v>
      </c>
      <c r="F565" s="6">
        <f>'Tela de entrada'!H583+'Tela de entrada'!K583</f>
        <v>5.1836603258165947</v>
      </c>
      <c r="G565" s="6">
        <f>F565+'Tela de entrada'!O583</f>
        <v>7</v>
      </c>
      <c r="H565" s="96">
        <f>G565+'Tela de entrada'!S583</f>
        <v>7</v>
      </c>
      <c r="I565" s="96">
        <f>'Tela de entrada'!$G$14</f>
        <v>3</v>
      </c>
      <c r="J565" s="6">
        <f>'Tela de entrada'!$G$15</f>
        <v>15</v>
      </c>
      <c r="K565" s="6">
        <f>'Tela de entrada'!H583+'Tela de entrada'!$K$15</f>
        <v>4.7836603258165944</v>
      </c>
      <c r="L565" s="6">
        <f>'Tela de entrada'!H583+'Tela de entrada'!$K$16</f>
        <v>13.783660325816594</v>
      </c>
      <c r="M565" s="6">
        <f>'Tela de entrada'!$K$15</f>
        <v>1</v>
      </c>
      <c r="N565" s="6">
        <f>'Tela de entrada'!$K$16</f>
        <v>10</v>
      </c>
      <c r="O565" s="6">
        <f>MAX(0,'Tela de entrada'!C583-'Tela de entrada'!H583)</f>
        <v>3.2163396741834052</v>
      </c>
      <c r="P565" s="6">
        <f>MAX(0,O565-'Tela de entrada'!K583)</f>
        <v>1.8163396741834053</v>
      </c>
      <c r="Q565" s="6">
        <f>MAX(0,P565-'Tela de entrada'!O583)</f>
        <v>0</v>
      </c>
    </row>
    <row r="566" spans="4:17" x14ac:dyDescent="0.25">
      <c r="D566" s="71">
        <v>565</v>
      </c>
      <c r="E566" s="56">
        <f>'Tela de entrada'!C584</f>
        <v>48</v>
      </c>
      <c r="F566" s="6">
        <f>'Tela de entrada'!H584+'Tela de entrada'!K584</f>
        <v>24.6</v>
      </c>
      <c r="G566" s="6">
        <f>F566+'Tela de entrada'!O584</f>
        <v>39.6</v>
      </c>
      <c r="H566" s="96">
        <f>G566+'Tela de entrada'!S584</f>
        <v>48</v>
      </c>
      <c r="I566" s="96">
        <f>'Tela de entrada'!$G$14</f>
        <v>3</v>
      </c>
      <c r="J566" s="6">
        <f>'Tela de entrada'!$G$15</f>
        <v>15</v>
      </c>
      <c r="K566" s="6">
        <f>'Tela de entrada'!H584+'Tela de entrada'!$K$15</f>
        <v>16</v>
      </c>
      <c r="L566" s="6">
        <f>'Tela de entrada'!H584+'Tela de entrada'!$K$16</f>
        <v>25</v>
      </c>
      <c r="M566" s="6">
        <f>'Tela de entrada'!$K$15</f>
        <v>1</v>
      </c>
      <c r="N566" s="6">
        <f>'Tela de entrada'!$K$16</f>
        <v>10</v>
      </c>
      <c r="O566" s="6">
        <f>MAX(0,'Tela de entrada'!C584-'Tela de entrada'!H584)</f>
        <v>33</v>
      </c>
      <c r="P566" s="6">
        <f>MAX(0,O566-'Tela de entrada'!K584)</f>
        <v>23.4</v>
      </c>
      <c r="Q566" s="6">
        <f>MAX(0,P566-'Tela de entrada'!O584)</f>
        <v>8.3999999999999986</v>
      </c>
    </row>
    <row r="567" spans="4:17" x14ac:dyDescent="0.25">
      <c r="D567" s="71">
        <v>566</v>
      </c>
      <c r="E567" s="56">
        <f>'Tela de entrada'!C585</f>
        <v>34</v>
      </c>
      <c r="F567" s="6">
        <f>'Tela de entrada'!H585+'Tela de entrada'!K585</f>
        <v>19.601597423860053</v>
      </c>
      <c r="G567" s="6">
        <f>F567+'Tela de entrada'!O585</f>
        <v>34</v>
      </c>
      <c r="H567" s="96">
        <f>G567+'Tela de entrada'!S585</f>
        <v>34</v>
      </c>
      <c r="I567" s="96">
        <f>'Tela de entrada'!$G$14</f>
        <v>3</v>
      </c>
      <c r="J567" s="6">
        <f>'Tela de entrada'!$G$15</f>
        <v>15</v>
      </c>
      <c r="K567" s="6">
        <f>'Tela de entrada'!H585+'Tela de entrada'!$K$15</f>
        <v>13.801597423860052</v>
      </c>
      <c r="L567" s="6">
        <f>'Tela de entrada'!H585+'Tela de entrada'!$K$16</f>
        <v>22.801597423860052</v>
      </c>
      <c r="M567" s="6">
        <f>'Tela de entrada'!$K$15</f>
        <v>1</v>
      </c>
      <c r="N567" s="6">
        <f>'Tela de entrada'!$K$16</f>
        <v>10</v>
      </c>
      <c r="O567" s="6">
        <f>MAX(0,'Tela de entrada'!C585-'Tela de entrada'!H585)</f>
        <v>21.198402576139948</v>
      </c>
      <c r="P567" s="6">
        <f>MAX(0,O567-'Tela de entrada'!K585)</f>
        <v>14.398402576139947</v>
      </c>
      <c r="Q567" s="6">
        <f>MAX(0,P567-'Tela de entrada'!O585)</f>
        <v>0</v>
      </c>
    </row>
    <row r="568" spans="4:17" x14ac:dyDescent="0.25">
      <c r="D568" s="71">
        <v>567</v>
      </c>
      <c r="E568" s="56">
        <f>'Tela de entrada'!C586</f>
        <v>7</v>
      </c>
      <c r="F568" s="6">
        <f>'Tela de entrada'!H586+'Tela de entrada'!K586</f>
        <v>5.1836603258165947</v>
      </c>
      <c r="G568" s="6">
        <f>F568+'Tela de entrada'!O586</f>
        <v>7</v>
      </c>
      <c r="H568" s="96">
        <f>G568+'Tela de entrada'!S586</f>
        <v>7</v>
      </c>
      <c r="I568" s="96">
        <f>'Tela de entrada'!$G$14</f>
        <v>3</v>
      </c>
      <c r="J568" s="6">
        <f>'Tela de entrada'!$G$15</f>
        <v>15</v>
      </c>
      <c r="K568" s="6">
        <f>'Tela de entrada'!H586+'Tela de entrada'!$K$15</f>
        <v>4.7836603258165944</v>
      </c>
      <c r="L568" s="6">
        <f>'Tela de entrada'!H586+'Tela de entrada'!$K$16</f>
        <v>13.783660325816594</v>
      </c>
      <c r="M568" s="6">
        <f>'Tela de entrada'!$K$15</f>
        <v>1</v>
      </c>
      <c r="N568" s="6">
        <f>'Tela de entrada'!$K$16</f>
        <v>10</v>
      </c>
      <c r="O568" s="6">
        <f>MAX(0,'Tela de entrada'!C586-'Tela de entrada'!H586)</f>
        <v>3.2163396741834052</v>
      </c>
      <c r="P568" s="6">
        <f>MAX(0,O568-'Tela de entrada'!K586)</f>
        <v>1.8163396741834053</v>
      </c>
      <c r="Q568" s="6">
        <f>MAX(0,P568-'Tela de entrada'!O586)</f>
        <v>0</v>
      </c>
    </row>
    <row r="569" spans="4:17" x14ac:dyDescent="0.25">
      <c r="D569" s="71">
        <v>568</v>
      </c>
      <c r="E569" s="56">
        <f>'Tela de entrada'!C587</f>
        <v>24</v>
      </c>
      <c r="F569" s="6">
        <f>'Tela de entrada'!H587+'Tela de entrada'!K587</f>
        <v>14.124532124863197</v>
      </c>
      <c r="G569" s="6">
        <f>F569+'Tela de entrada'!O587</f>
        <v>24</v>
      </c>
      <c r="H569" s="96">
        <f>G569+'Tela de entrada'!S587</f>
        <v>24</v>
      </c>
      <c r="I569" s="96">
        <f>'Tela de entrada'!$G$14</f>
        <v>3</v>
      </c>
      <c r="J569" s="6">
        <f>'Tela de entrada'!$G$15</f>
        <v>15</v>
      </c>
      <c r="K569" s="6">
        <f>'Tela de entrada'!H587+'Tela de entrada'!$K$15</f>
        <v>10.324532124863197</v>
      </c>
      <c r="L569" s="6">
        <f>'Tela de entrada'!H587+'Tela de entrada'!$K$16</f>
        <v>19.324532124863197</v>
      </c>
      <c r="M569" s="6">
        <f>'Tela de entrada'!$K$15</f>
        <v>1</v>
      </c>
      <c r="N569" s="6">
        <f>'Tela de entrada'!$K$16</f>
        <v>10</v>
      </c>
      <c r="O569" s="6">
        <f>MAX(0,'Tela de entrada'!C587-'Tela de entrada'!H587)</f>
        <v>14.675467875136803</v>
      </c>
      <c r="P569" s="6">
        <f>MAX(0,O569-'Tela de entrada'!K587)</f>
        <v>9.8754678751368026</v>
      </c>
      <c r="Q569" s="6">
        <f>MAX(0,P569-'Tela de entrada'!O587)</f>
        <v>0</v>
      </c>
    </row>
    <row r="570" spans="4:17" x14ac:dyDescent="0.25">
      <c r="D570" s="71">
        <v>569</v>
      </c>
      <c r="E570" s="56">
        <f>'Tela de entrada'!C588</f>
        <v>49</v>
      </c>
      <c r="F570" s="6">
        <f>'Tela de entrada'!H588+'Tela de entrada'!K588</f>
        <v>24.799999999999997</v>
      </c>
      <c r="G570" s="6">
        <f>F570+'Tela de entrada'!O588</f>
        <v>39.799999999999997</v>
      </c>
      <c r="H570" s="96">
        <f>G570+'Tela de entrada'!S588</f>
        <v>49</v>
      </c>
      <c r="I570" s="96">
        <f>'Tela de entrada'!$G$14</f>
        <v>3</v>
      </c>
      <c r="J570" s="6">
        <f>'Tela de entrada'!$G$15</f>
        <v>15</v>
      </c>
      <c r="K570" s="6">
        <f>'Tela de entrada'!H588+'Tela de entrada'!$K$15</f>
        <v>16</v>
      </c>
      <c r="L570" s="6">
        <f>'Tela de entrada'!H588+'Tela de entrada'!$K$16</f>
        <v>25</v>
      </c>
      <c r="M570" s="6">
        <f>'Tela de entrada'!$K$15</f>
        <v>1</v>
      </c>
      <c r="N570" s="6">
        <f>'Tela de entrada'!$K$16</f>
        <v>10</v>
      </c>
      <c r="O570" s="6">
        <f>MAX(0,'Tela de entrada'!C588-'Tela de entrada'!H588)</f>
        <v>34</v>
      </c>
      <c r="P570" s="6">
        <f>MAX(0,O570-'Tela de entrada'!K588)</f>
        <v>24.200000000000003</v>
      </c>
      <c r="Q570" s="6">
        <f>MAX(0,P570-'Tela de entrada'!O588)</f>
        <v>9.2000000000000028</v>
      </c>
    </row>
    <row r="571" spans="4:17" x14ac:dyDescent="0.25">
      <c r="D571" s="71">
        <v>570</v>
      </c>
      <c r="E571" s="56">
        <f>'Tela de entrada'!C589</f>
        <v>6</v>
      </c>
      <c r="F571" s="6">
        <f>'Tela de entrada'!H589+'Tela de entrada'!K589</f>
        <v>4.9836603258165946</v>
      </c>
      <c r="G571" s="6">
        <f>F571+'Tela de entrada'!O589</f>
        <v>6</v>
      </c>
      <c r="H571" s="96">
        <f>G571+'Tela de entrada'!S589</f>
        <v>6</v>
      </c>
      <c r="I571" s="96">
        <f>'Tela de entrada'!$G$14</f>
        <v>3</v>
      </c>
      <c r="J571" s="6">
        <f>'Tela de entrada'!$G$15</f>
        <v>15</v>
      </c>
      <c r="K571" s="6">
        <f>'Tela de entrada'!H589+'Tela de entrada'!$K$15</f>
        <v>4.7836603258165944</v>
      </c>
      <c r="L571" s="6">
        <f>'Tela de entrada'!H589+'Tela de entrada'!$K$16</f>
        <v>13.783660325816594</v>
      </c>
      <c r="M571" s="6">
        <f>'Tela de entrada'!$K$15</f>
        <v>1</v>
      </c>
      <c r="N571" s="6">
        <f>'Tela de entrada'!$K$16</f>
        <v>10</v>
      </c>
      <c r="O571" s="6">
        <f>MAX(0,'Tela de entrada'!C589-'Tela de entrada'!H589)</f>
        <v>2.2163396741834052</v>
      </c>
      <c r="P571" s="6">
        <f>MAX(0,O571-'Tela de entrada'!K589)</f>
        <v>1.0163396741834052</v>
      </c>
      <c r="Q571" s="6">
        <f>MAX(0,P571-'Tela de entrada'!O589)</f>
        <v>0</v>
      </c>
    </row>
    <row r="572" spans="4:17" x14ac:dyDescent="0.25">
      <c r="D572" s="71">
        <v>571</v>
      </c>
      <c r="E572" s="56">
        <f>'Tela de entrada'!C590</f>
        <v>6</v>
      </c>
      <c r="F572" s="6">
        <f>'Tela de entrada'!H590+'Tela de entrada'!K590</f>
        <v>4.9836603258165946</v>
      </c>
      <c r="G572" s="6">
        <f>F572+'Tela de entrada'!O590</f>
        <v>6</v>
      </c>
      <c r="H572" s="96">
        <f>G572+'Tela de entrada'!S590</f>
        <v>6</v>
      </c>
      <c r="I572" s="96">
        <f>'Tela de entrada'!$G$14</f>
        <v>3</v>
      </c>
      <c r="J572" s="6">
        <f>'Tela de entrada'!$G$15</f>
        <v>15</v>
      </c>
      <c r="K572" s="6">
        <f>'Tela de entrada'!H590+'Tela de entrada'!$K$15</f>
        <v>4.7836603258165944</v>
      </c>
      <c r="L572" s="6">
        <f>'Tela de entrada'!H590+'Tela de entrada'!$K$16</f>
        <v>13.783660325816594</v>
      </c>
      <c r="M572" s="6">
        <f>'Tela de entrada'!$K$15</f>
        <v>1</v>
      </c>
      <c r="N572" s="6">
        <f>'Tela de entrada'!$K$16</f>
        <v>10</v>
      </c>
      <c r="O572" s="6">
        <f>MAX(0,'Tela de entrada'!C590-'Tela de entrada'!H590)</f>
        <v>2.2163396741834052</v>
      </c>
      <c r="P572" s="6">
        <f>MAX(0,O572-'Tela de entrada'!K590)</f>
        <v>1.0163396741834052</v>
      </c>
      <c r="Q572" s="6">
        <f>MAX(0,P572-'Tela de entrada'!O590)</f>
        <v>0</v>
      </c>
    </row>
    <row r="573" spans="4:17" x14ac:dyDescent="0.25">
      <c r="D573" s="71">
        <v>572</v>
      </c>
      <c r="E573" s="56">
        <f>'Tela de entrada'!C591</f>
        <v>32</v>
      </c>
      <c r="F573" s="6">
        <f>'Tela de entrada'!H591+'Tela de entrada'!K591</f>
        <v>18.50618436406068</v>
      </c>
      <c r="G573" s="6">
        <f>F573+'Tela de entrada'!O591</f>
        <v>32</v>
      </c>
      <c r="H573" s="96">
        <f>G573+'Tela de entrada'!S591</f>
        <v>32</v>
      </c>
      <c r="I573" s="96">
        <f>'Tela de entrada'!$G$14</f>
        <v>3</v>
      </c>
      <c r="J573" s="6">
        <f>'Tela de entrada'!$G$15</f>
        <v>15</v>
      </c>
      <c r="K573" s="6">
        <f>'Tela de entrada'!H591+'Tela de entrada'!$K$15</f>
        <v>13.106184364060681</v>
      </c>
      <c r="L573" s="6">
        <f>'Tela de entrada'!H591+'Tela de entrada'!$K$16</f>
        <v>22.106184364060681</v>
      </c>
      <c r="M573" s="6">
        <f>'Tela de entrada'!$K$15</f>
        <v>1</v>
      </c>
      <c r="N573" s="6">
        <f>'Tela de entrada'!$K$16</f>
        <v>10</v>
      </c>
      <c r="O573" s="6">
        <f>MAX(0,'Tela de entrada'!C591-'Tela de entrada'!H591)</f>
        <v>19.893815635939319</v>
      </c>
      <c r="P573" s="6">
        <f>MAX(0,O573-'Tela de entrada'!K591)</f>
        <v>13.493815635939319</v>
      </c>
      <c r="Q573" s="6">
        <f>MAX(0,P573-'Tela de entrada'!O591)</f>
        <v>0</v>
      </c>
    </row>
    <row r="574" spans="4:17" x14ac:dyDescent="0.25">
      <c r="D574" s="71">
        <v>573</v>
      </c>
      <c r="E574" s="56">
        <f>'Tela de entrada'!C592</f>
        <v>44</v>
      </c>
      <c r="F574" s="6">
        <f>'Tela de entrada'!H592+'Tela de entrada'!K592</f>
        <v>23.8</v>
      </c>
      <c r="G574" s="6">
        <f>F574+'Tela de entrada'!O592</f>
        <v>38.799999999999997</v>
      </c>
      <c r="H574" s="96">
        <f>G574+'Tela de entrada'!S592</f>
        <v>44</v>
      </c>
      <c r="I574" s="96">
        <f>'Tela de entrada'!$G$14</f>
        <v>3</v>
      </c>
      <c r="J574" s="6">
        <f>'Tela de entrada'!$G$15</f>
        <v>15</v>
      </c>
      <c r="K574" s="6">
        <f>'Tela de entrada'!H592+'Tela de entrada'!$K$15</f>
        <v>16</v>
      </c>
      <c r="L574" s="6">
        <f>'Tela de entrada'!H592+'Tela de entrada'!$K$16</f>
        <v>25</v>
      </c>
      <c r="M574" s="6">
        <f>'Tela de entrada'!$K$15</f>
        <v>1</v>
      </c>
      <c r="N574" s="6">
        <f>'Tela de entrada'!$K$16</f>
        <v>10</v>
      </c>
      <c r="O574" s="6">
        <f>MAX(0,'Tela de entrada'!C592-'Tela de entrada'!H592)</f>
        <v>29</v>
      </c>
      <c r="P574" s="6">
        <f>MAX(0,O574-'Tela de entrada'!K592)</f>
        <v>20.2</v>
      </c>
      <c r="Q574" s="6">
        <f>MAX(0,P574-'Tela de entrada'!O592)</f>
        <v>5.1999999999999993</v>
      </c>
    </row>
    <row r="575" spans="4:17" x14ac:dyDescent="0.25">
      <c r="D575" s="71">
        <v>574</v>
      </c>
      <c r="E575" s="56">
        <f>'Tela de entrada'!C593</f>
        <v>43</v>
      </c>
      <c r="F575" s="6">
        <f>'Tela de entrada'!H593+'Tela de entrada'!K593</f>
        <v>23.6</v>
      </c>
      <c r="G575" s="6">
        <f>F575+'Tela de entrada'!O593</f>
        <v>38.6</v>
      </c>
      <c r="H575" s="96">
        <f>G575+'Tela de entrada'!S593</f>
        <v>43</v>
      </c>
      <c r="I575" s="96">
        <f>'Tela de entrada'!$G$14</f>
        <v>3</v>
      </c>
      <c r="J575" s="6">
        <f>'Tela de entrada'!$G$15</f>
        <v>15</v>
      </c>
      <c r="K575" s="6">
        <f>'Tela de entrada'!H593+'Tela de entrada'!$K$15</f>
        <v>16</v>
      </c>
      <c r="L575" s="6">
        <f>'Tela de entrada'!H593+'Tela de entrada'!$K$16</f>
        <v>25</v>
      </c>
      <c r="M575" s="6">
        <f>'Tela de entrada'!$K$15</f>
        <v>1</v>
      </c>
      <c r="N575" s="6">
        <f>'Tela de entrada'!$K$16</f>
        <v>10</v>
      </c>
      <c r="O575" s="6">
        <f>MAX(0,'Tela de entrada'!C593-'Tela de entrada'!H593)</f>
        <v>28</v>
      </c>
      <c r="P575" s="6">
        <f>MAX(0,O575-'Tela de entrada'!K593)</f>
        <v>19.399999999999999</v>
      </c>
      <c r="Q575" s="6">
        <f>MAX(0,P575-'Tela de entrada'!O593)</f>
        <v>4.3999999999999986</v>
      </c>
    </row>
    <row r="576" spans="4:17" x14ac:dyDescent="0.25">
      <c r="D576" s="71">
        <v>575</v>
      </c>
      <c r="E576" s="56">
        <f>'Tela de entrada'!C594</f>
        <v>23</v>
      </c>
      <c r="F576" s="6">
        <f>'Tela de entrada'!H594+'Tela de entrada'!K594</f>
        <v>13.576825594963511</v>
      </c>
      <c r="G576" s="6">
        <f>F576+'Tela de entrada'!O594</f>
        <v>23</v>
      </c>
      <c r="H576" s="96">
        <f>G576+'Tela de entrada'!S594</f>
        <v>23</v>
      </c>
      <c r="I576" s="96">
        <f>'Tela de entrada'!$G$14</f>
        <v>3</v>
      </c>
      <c r="J576" s="6">
        <f>'Tela de entrada'!$G$15</f>
        <v>15</v>
      </c>
      <c r="K576" s="6">
        <f>'Tela de entrada'!H594+'Tela de entrada'!$K$15</f>
        <v>9.9768255949635112</v>
      </c>
      <c r="L576" s="6">
        <f>'Tela de entrada'!H594+'Tela de entrada'!$K$16</f>
        <v>18.976825594963511</v>
      </c>
      <c r="M576" s="6">
        <f>'Tela de entrada'!$K$15</f>
        <v>1</v>
      </c>
      <c r="N576" s="6">
        <f>'Tela de entrada'!$K$16</f>
        <v>10</v>
      </c>
      <c r="O576" s="6">
        <f>MAX(0,'Tela de entrada'!C594-'Tela de entrada'!H594)</f>
        <v>14.023174405036489</v>
      </c>
      <c r="P576" s="6">
        <f>MAX(0,O576-'Tela de entrada'!K594)</f>
        <v>9.4231744050364892</v>
      </c>
      <c r="Q576" s="6">
        <f>MAX(0,P576-'Tela de entrada'!O594)</f>
        <v>0</v>
      </c>
    </row>
    <row r="577" spans="4:17" x14ac:dyDescent="0.25">
      <c r="D577" s="71">
        <v>576</v>
      </c>
      <c r="E577" s="56">
        <f>'Tela de entrada'!C595</f>
        <v>5</v>
      </c>
      <c r="F577" s="6">
        <f>'Tela de entrada'!H595+'Tela de entrada'!K595</f>
        <v>4.7836603258165944</v>
      </c>
      <c r="G577" s="6">
        <f>F577+'Tela de entrada'!O595</f>
        <v>5</v>
      </c>
      <c r="H577" s="96">
        <f>G577+'Tela de entrada'!S595</f>
        <v>5</v>
      </c>
      <c r="I577" s="96">
        <f>'Tela de entrada'!$G$14</f>
        <v>3</v>
      </c>
      <c r="J577" s="6">
        <f>'Tela de entrada'!$G$15</f>
        <v>15</v>
      </c>
      <c r="K577" s="6">
        <f>'Tela de entrada'!H595+'Tela de entrada'!$K$15</f>
        <v>4.7836603258165944</v>
      </c>
      <c r="L577" s="6">
        <f>'Tela de entrada'!H595+'Tela de entrada'!$K$16</f>
        <v>13.783660325816594</v>
      </c>
      <c r="M577" s="6">
        <f>'Tela de entrada'!$K$15</f>
        <v>1</v>
      </c>
      <c r="N577" s="6">
        <f>'Tela de entrada'!$K$16</f>
        <v>10</v>
      </c>
      <c r="O577" s="6">
        <f>MAX(0,'Tela de entrada'!C595-'Tela de entrada'!H595)</f>
        <v>1.2163396741834052</v>
      </c>
      <c r="P577" s="6">
        <f>MAX(0,O577-'Tela de entrada'!K595)</f>
        <v>0.21633967418340516</v>
      </c>
      <c r="Q577" s="6">
        <f>MAX(0,P577-'Tela de entrada'!O595)</f>
        <v>0</v>
      </c>
    </row>
    <row r="578" spans="4:17" x14ac:dyDescent="0.25">
      <c r="D578" s="71">
        <v>577</v>
      </c>
      <c r="E578" s="56">
        <f>'Tela de entrada'!C596</f>
        <v>25</v>
      </c>
      <c r="F578" s="6">
        <f>'Tela de entrada'!H596+'Tela de entrada'!K596</f>
        <v>14.672238654762884</v>
      </c>
      <c r="G578" s="6">
        <f>F578+'Tela de entrada'!O596</f>
        <v>25</v>
      </c>
      <c r="H578" s="96">
        <f>G578+'Tela de entrada'!S596</f>
        <v>25</v>
      </c>
      <c r="I578" s="96">
        <f>'Tela de entrada'!$G$14</f>
        <v>3</v>
      </c>
      <c r="J578" s="6">
        <f>'Tela de entrada'!$G$15</f>
        <v>15</v>
      </c>
      <c r="K578" s="6">
        <f>'Tela de entrada'!H596+'Tela de entrada'!$K$15</f>
        <v>10.672238654762884</v>
      </c>
      <c r="L578" s="6">
        <f>'Tela de entrada'!H596+'Tela de entrada'!$K$16</f>
        <v>19.672238654762886</v>
      </c>
      <c r="M578" s="6">
        <f>'Tela de entrada'!$K$15</f>
        <v>1</v>
      </c>
      <c r="N578" s="6">
        <f>'Tela de entrada'!$K$16</f>
        <v>10</v>
      </c>
      <c r="O578" s="6">
        <f>MAX(0,'Tela de entrada'!C596-'Tela de entrada'!H596)</f>
        <v>15.327761345237116</v>
      </c>
      <c r="P578" s="6">
        <f>MAX(0,O578-'Tela de entrada'!K596)</f>
        <v>10.327761345237116</v>
      </c>
      <c r="Q578" s="6">
        <f>MAX(0,P578-'Tela de entrada'!O596)</f>
        <v>0</v>
      </c>
    </row>
    <row r="579" spans="4:17" x14ac:dyDescent="0.25">
      <c r="D579" s="71">
        <v>578</v>
      </c>
      <c r="E579" s="56">
        <f>'Tela de entrada'!C597</f>
        <v>11</v>
      </c>
      <c r="F579" s="6">
        <f>'Tela de entrada'!H597+'Tela de entrada'!K597</f>
        <v>7.0043472361672849</v>
      </c>
      <c r="G579" s="6">
        <f>F579+'Tela de entrada'!O597</f>
        <v>11</v>
      </c>
      <c r="H579" s="96">
        <f>G579+'Tela de entrada'!S597</f>
        <v>11</v>
      </c>
      <c r="I579" s="96">
        <f>'Tela de entrada'!$G$14</f>
        <v>3</v>
      </c>
      <c r="J579" s="6">
        <f>'Tela de entrada'!$G$15</f>
        <v>15</v>
      </c>
      <c r="K579" s="6">
        <f>'Tela de entrada'!H597+'Tela de entrada'!$K$15</f>
        <v>5.8043472361672848</v>
      </c>
      <c r="L579" s="6">
        <f>'Tela de entrada'!H597+'Tela de entrada'!$K$16</f>
        <v>14.804347236167285</v>
      </c>
      <c r="M579" s="6">
        <f>'Tela de entrada'!$K$15</f>
        <v>1</v>
      </c>
      <c r="N579" s="6">
        <f>'Tela de entrada'!$K$16</f>
        <v>10</v>
      </c>
      <c r="O579" s="6">
        <f>MAX(0,'Tela de entrada'!C597-'Tela de entrada'!H597)</f>
        <v>6.1956527638327152</v>
      </c>
      <c r="P579" s="6">
        <f>MAX(0,O579-'Tela de entrada'!K597)</f>
        <v>3.9956527638327151</v>
      </c>
      <c r="Q579" s="6">
        <f>MAX(0,P579-'Tela de entrada'!O597)</f>
        <v>0</v>
      </c>
    </row>
    <row r="580" spans="4:17" x14ac:dyDescent="0.25">
      <c r="D580" s="71">
        <v>579</v>
      </c>
      <c r="E580" s="56">
        <f>'Tela de entrada'!C598</f>
        <v>28</v>
      </c>
      <c r="F580" s="6">
        <f>'Tela de entrada'!H598+'Tela de entrada'!K598</f>
        <v>16.31535824446194</v>
      </c>
      <c r="G580" s="6">
        <f>F580+'Tela de entrada'!O598</f>
        <v>28</v>
      </c>
      <c r="H580" s="96">
        <f>G580+'Tela de entrada'!S598</f>
        <v>28</v>
      </c>
      <c r="I580" s="96">
        <f>'Tela de entrada'!$G$14</f>
        <v>3</v>
      </c>
      <c r="J580" s="6">
        <f>'Tela de entrada'!$G$15</f>
        <v>15</v>
      </c>
      <c r="K580" s="6">
        <f>'Tela de entrada'!H598+'Tela de entrada'!$K$15</f>
        <v>11.715358244461939</v>
      </c>
      <c r="L580" s="6">
        <f>'Tela de entrada'!H598+'Tela de entrada'!$K$16</f>
        <v>20.715358244461939</v>
      </c>
      <c r="M580" s="6">
        <f>'Tela de entrada'!$K$15</f>
        <v>1</v>
      </c>
      <c r="N580" s="6">
        <f>'Tela de entrada'!$K$16</f>
        <v>10</v>
      </c>
      <c r="O580" s="6">
        <f>MAX(0,'Tela de entrada'!C598-'Tela de entrada'!H598)</f>
        <v>17.284641755538061</v>
      </c>
      <c r="P580" s="6">
        <f>MAX(0,O580-'Tela de entrada'!K598)</f>
        <v>11.684641755538062</v>
      </c>
      <c r="Q580" s="6">
        <f>MAX(0,P580-'Tela de entrada'!O598)</f>
        <v>1.7763568394002505E-15</v>
      </c>
    </row>
    <row r="581" spans="4:17" x14ac:dyDescent="0.25">
      <c r="D581" s="71">
        <v>580</v>
      </c>
      <c r="E581" s="56">
        <f>'Tela de entrada'!C599</f>
        <v>24</v>
      </c>
      <c r="F581" s="6">
        <f>'Tela de entrada'!H599+'Tela de entrada'!K599</f>
        <v>14.124532124863197</v>
      </c>
      <c r="G581" s="6">
        <f>F581+'Tela de entrada'!O599</f>
        <v>24</v>
      </c>
      <c r="H581" s="96">
        <f>G581+'Tela de entrada'!S599</f>
        <v>24</v>
      </c>
      <c r="I581" s="96">
        <f>'Tela de entrada'!$G$14</f>
        <v>3</v>
      </c>
      <c r="J581" s="6">
        <f>'Tela de entrada'!$G$15</f>
        <v>15</v>
      </c>
      <c r="K581" s="6">
        <f>'Tela de entrada'!H599+'Tela de entrada'!$K$15</f>
        <v>10.324532124863197</v>
      </c>
      <c r="L581" s="6">
        <f>'Tela de entrada'!H599+'Tela de entrada'!$K$16</f>
        <v>19.324532124863197</v>
      </c>
      <c r="M581" s="6">
        <f>'Tela de entrada'!$K$15</f>
        <v>1</v>
      </c>
      <c r="N581" s="6">
        <f>'Tela de entrada'!$K$16</f>
        <v>10</v>
      </c>
      <c r="O581" s="6">
        <f>MAX(0,'Tela de entrada'!C599-'Tela de entrada'!H599)</f>
        <v>14.675467875136803</v>
      </c>
      <c r="P581" s="6">
        <f>MAX(0,O581-'Tela de entrada'!K599)</f>
        <v>9.8754678751368026</v>
      </c>
      <c r="Q581" s="6">
        <f>MAX(0,P581-'Tela de entrada'!O599)</f>
        <v>0</v>
      </c>
    </row>
    <row r="582" spans="4:17" x14ac:dyDescent="0.25">
      <c r="D582" s="71">
        <v>581</v>
      </c>
      <c r="E582" s="56">
        <f>'Tela de entrada'!C600</f>
        <v>47</v>
      </c>
      <c r="F582" s="6">
        <f>'Tela de entrada'!H600+'Tela de entrada'!K600</f>
        <v>24.4</v>
      </c>
      <c r="G582" s="6">
        <f>F582+'Tela de entrada'!O600</f>
        <v>39.4</v>
      </c>
      <c r="H582" s="96">
        <f>G582+'Tela de entrada'!S600</f>
        <v>47</v>
      </c>
      <c r="I582" s="96">
        <f>'Tela de entrada'!$G$14</f>
        <v>3</v>
      </c>
      <c r="J582" s="6">
        <f>'Tela de entrada'!$G$15</f>
        <v>15</v>
      </c>
      <c r="K582" s="6">
        <f>'Tela de entrada'!H600+'Tela de entrada'!$K$15</f>
        <v>16</v>
      </c>
      <c r="L582" s="6">
        <f>'Tela de entrada'!H600+'Tela de entrada'!$K$16</f>
        <v>25</v>
      </c>
      <c r="M582" s="6">
        <f>'Tela de entrada'!$K$15</f>
        <v>1</v>
      </c>
      <c r="N582" s="6">
        <f>'Tela de entrada'!$K$16</f>
        <v>10</v>
      </c>
      <c r="O582" s="6">
        <f>MAX(0,'Tela de entrada'!C600-'Tela de entrada'!H600)</f>
        <v>32</v>
      </c>
      <c r="P582" s="6">
        <f>MAX(0,O582-'Tela de entrada'!K600)</f>
        <v>22.6</v>
      </c>
      <c r="Q582" s="6">
        <f>MAX(0,P582-'Tela de entrada'!O600)</f>
        <v>7.6000000000000014</v>
      </c>
    </row>
    <row r="583" spans="4:17" x14ac:dyDescent="0.25">
      <c r="D583" s="71">
        <v>582</v>
      </c>
      <c r="E583" s="56">
        <f>'Tela de entrada'!C601</f>
        <v>9</v>
      </c>
      <c r="F583" s="6">
        <f>'Tela de entrada'!H601+'Tela de entrada'!K601</f>
        <v>5.9089341763679135</v>
      </c>
      <c r="G583" s="6">
        <f>F583+'Tela de entrada'!O601</f>
        <v>9</v>
      </c>
      <c r="H583" s="96">
        <f>G583+'Tela de entrada'!S601</f>
        <v>9</v>
      </c>
      <c r="I583" s="96">
        <f>'Tela de entrada'!$G$14</f>
        <v>3</v>
      </c>
      <c r="J583" s="6">
        <f>'Tela de entrada'!$G$15</f>
        <v>15</v>
      </c>
      <c r="K583" s="6">
        <f>'Tela de entrada'!H601+'Tela de entrada'!$K$15</f>
        <v>5.1089341763679137</v>
      </c>
      <c r="L583" s="6">
        <f>'Tela de entrada'!H601+'Tela de entrada'!$K$16</f>
        <v>14.108934176367914</v>
      </c>
      <c r="M583" s="6">
        <f>'Tela de entrada'!$K$15</f>
        <v>1</v>
      </c>
      <c r="N583" s="6">
        <f>'Tela de entrada'!$K$16</f>
        <v>10</v>
      </c>
      <c r="O583" s="6">
        <f>MAX(0,'Tela de entrada'!C601-'Tela de entrada'!H601)</f>
        <v>4.8910658236320863</v>
      </c>
      <c r="P583" s="6">
        <f>MAX(0,O583-'Tela de entrada'!K601)</f>
        <v>3.0910658236320865</v>
      </c>
      <c r="Q583" s="6">
        <f>MAX(0,P583-'Tela de entrada'!O601)</f>
        <v>0</v>
      </c>
    </row>
    <row r="584" spans="4:17" x14ac:dyDescent="0.25">
      <c r="D584" s="71">
        <v>583</v>
      </c>
      <c r="E584" s="56">
        <f>'Tela de entrada'!C602</f>
        <v>20</v>
      </c>
      <c r="F584" s="6">
        <f>'Tela de entrada'!H602+'Tela de entrada'!K602</f>
        <v>11.933706005264455</v>
      </c>
      <c r="G584" s="6">
        <f>F584+'Tela de entrada'!O602</f>
        <v>20</v>
      </c>
      <c r="H584" s="96">
        <f>G584+'Tela de entrada'!S602</f>
        <v>20</v>
      </c>
      <c r="I584" s="96">
        <f>'Tela de entrada'!$G$14</f>
        <v>3</v>
      </c>
      <c r="J584" s="6">
        <f>'Tela de entrada'!$G$15</f>
        <v>15</v>
      </c>
      <c r="K584" s="6">
        <f>'Tela de entrada'!H602+'Tela de entrada'!$K$15</f>
        <v>8.9337060052644546</v>
      </c>
      <c r="L584" s="6">
        <f>'Tela de entrada'!H602+'Tela de entrada'!$K$16</f>
        <v>17.933706005264455</v>
      </c>
      <c r="M584" s="6">
        <f>'Tela de entrada'!$K$15</f>
        <v>1</v>
      </c>
      <c r="N584" s="6">
        <f>'Tela de entrada'!$K$16</f>
        <v>10</v>
      </c>
      <c r="O584" s="6">
        <f>MAX(0,'Tela de entrada'!C602-'Tela de entrada'!H602)</f>
        <v>12.066293994735545</v>
      </c>
      <c r="P584" s="6">
        <f>MAX(0,O584-'Tela de entrada'!K602)</f>
        <v>8.0662939947355454</v>
      </c>
      <c r="Q584" s="6">
        <f>MAX(0,P584-'Tela de entrada'!O602)</f>
        <v>0</v>
      </c>
    </row>
    <row r="585" spans="4:17" x14ac:dyDescent="0.25">
      <c r="D585" s="71">
        <v>584</v>
      </c>
      <c r="E585" s="56">
        <f>'Tela de entrada'!C603</f>
        <v>27</v>
      </c>
      <c r="F585" s="6">
        <f>'Tela de entrada'!H603+'Tela de entrada'!K603</f>
        <v>15.767651714562254</v>
      </c>
      <c r="G585" s="6">
        <f>F585+'Tela de entrada'!O603</f>
        <v>27</v>
      </c>
      <c r="H585" s="96">
        <f>G585+'Tela de entrada'!S603</f>
        <v>27</v>
      </c>
      <c r="I585" s="96">
        <f>'Tela de entrada'!$G$14</f>
        <v>3</v>
      </c>
      <c r="J585" s="6">
        <f>'Tela de entrada'!$G$15</f>
        <v>15</v>
      </c>
      <c r="K585" s="6">
        <f>'Tela de entrada'!H603+'Tela de entrada'!$K$15</f>
        <v>11.367651714562253</v>
      </c>
      <c r="L585" s="6">
        <f>'Tela de entrada'!H603+'Tela de entrada'!$K$16</f>
        <v>20.367651714562253</v>
      </c>
      <c r="M585" s="6">
        <f>'Tela de entrada'!$K$15</f>
        <v>1</v>
      </c>
      <c r="N585" s="6">
        <f>'Tela de entrada'!$K$16</f>
        <v>10</v>
      </c>
      <c r="O585" s="6">
        <f>MAX(0,'Tela de entrada'!C603-'Tela de entrada'!H603)</f>
        <v>16.632348285437747</v>
      </c>
      <c r="P585" s="6">
        <f>MAX(0,O585-'Tela de entrada'!K603)</f>
        <v>11.232348285437746</v>
      </c>
      <c r="Q585" s="6">
        <f>MAX(0,P585-'Tela de entrada'!O603)</f>
        <v>0</v>
      </c>
    </row>
    <row r="586" spans="4:17" x14ac:dyDescent="0.25">
      <c r="D586" s="71">
        <v>585</v>
      </c>
      <c r="E586" s="56">
        <f>'Tela de entrada'!C604</f>
        <v>43</v>
      </c>
      <c r="F586" s="6">
        <f>'Tela de entrada'!H604+'Tela de entrada'!K604</f>
        <v>23.6</v>
      </c>
      <c r="G586" s="6">
        <f>F586+'Tela de entrada'!O604</f>
        <v>38.6</v>
      </c>
      <c r="H586" s="96">
        <f>G586+'Tela de entrada'!S604</f>
        <v>43</v>
      </c>
      <c r="I586" s="96">
        <f>'Tela de entrada'!$G$14</f>
        <v>3</v>
      </c>
      <c r="J586" s="6">
        <f>'Tela de entrada'!$G$15</f>
        <v>15</v>
      </c>
      <c r="K586" s="6">
        <f>'Tela de entrada'!H604+'Tela de entrada'!$K$15</f>
        <v>16</v>
      </c>
      <c r="L586" s="6">
        <f>'Tela de entrada'!H604+'Tela de entrada'!$K$16</f>
        <v>25</v>
      </c>
      <c r="M586" s="6">
        <f>'Tela de entrada'!$K$15</f>
        <v>1</v>
      </c>
      <c r="N586" s="6">
        <f>'Tela de entrada'!$K$16</f>
        <v>10</v>
      </c>
      <c r="O586" s="6">
        <f>MAX(0,'Tela de entrada'!C604-'Tela de entrada'!H604)</f>
        <v>28</v>
      </c>
      <c r="P586" s="6">
        <f>MAX(0,O586-'Tela de entrada'!K604)</f>
        <v>19.399999999999999</v>
      </c>
      <c r="Q586" s="6">
        <f>MAX(0,P586-'Tela de entrada'!O604)</f>
        <v>4.3999999999999986</v>
      </c>
    </row>
    <row r="587" spans="4:17" x14ac:dyDescent="0.25">
      <c r="D587" s="71">
        <v>586</v>
      </c>
      <c r="E587" s="56">
        <f>'Tela de entrada'!C605</f>
        <v>39</v>
      </c>
      <c r="F587" s="6">
        <f>'Tela de entrada'!H605+'Tela de entrada'!K605</f>
        <v>22.34013007335848</v>
      </c>
      <c r="G587" s="6">
        <f>F587+'Tela de entrada'!O605</f>
        <v>37.34013007335848</v>
      </c>
      <c r="H587" s="96">
        <f>G587+'Tela de entrada'!S605</f>
        <v>39</v>
      </c>
      <c r="I587" s="96">
        <f>'Tela de entrada'!$G$14</f>
        <v>3</v>
      </c>
      <c r="J587" s="6">
        <f>'Tela de entrada'!$G$15</f>
        <v>15</v>
      </c>
      <c r="K587" s="6">
        <f>'Tela de entrada'!H605+'Tela de entrada'!$K$15</f>
        <v>15.54013007335848</v>
      </c>
      <c r="L587" s="6">
        <f>'Tela de entrada'!H605+'Tela de entrada'!$K$16</f>
        <v>24.54013007335848</v>
      </c>
      <c r="M587" s="6">
        <f>'Tela de entrada'!$K$15</f>
        <v>1</v>
      </c>
      <c r="N587" s="6">
        <f>'Tela de entrada'!$K$16</f>
        <v>10</v>
      </c>
      <c r="O587" s="6">
        <f>MAX(0,'Tela de entrada'!C605-'Tela de entrada'!H605)</f>
        <v>24.45986992664152</v>
      </c>
      <c r="P587" s="6">
        <f>MAX(0,O587-'Tela de entrada'!K605)</f>
        <v>16.65986992664152</v>
      </c>
      <c r="Q587" s="6">
        <f>MAX(0,P587-'Tela de entrada'!O605)</f>
        <v>1.6598699266415196</v>
      </c>
    </row>
    <row r="588" spans="4:17" x14ac:dyDescent="0.25">
      <c r="D588" s="71">
        <v>587</v>
      </c>
      <c r="E588" s="56">
        <f>'Tela de entrada'!C606</f>
        <v>24</v>
      </c>
      <c r="F588" s="6">
        <f>'Tela de entrada'!H606+'Tela de entrada'!K606</f>
        <v>14.124532124863197</v>
      </c>
      <c r="G588" s="6">
        <f>F588+'Tela de entrada'!O606</f>
        <v>24</v>
      </c>
      <c r="H588" s="96">
        <f>G588+'Tela de entrada'!S606</f>
        <v>24</v>
      </c>
      <c r="I588" s="96">
        <f>'Tela de entrada'!$G$14</f>
        <v>3</v>
      </c>
      <c r="J588" s="6">
        <f>'Tela de entrada'!$G$15</f>
        <v>15</v>
      </c>
      <c r="K588" s="6">
        <f>'Tela de entrada'!H606+'Tela de entrada'!$K$15</f>
        <v>10.324532124863197</v>
      </c>
      <c r="L588" s="6">
        <f>'Tela de entrada'!H606+'Tela de entrada'!$K$16</f>
        <v>19.324532124863197</v>
      </c>
      <c r="M588" s="6">
        <f>'Tela de entrada'!$K$15</f>
        <v>1</v>
      </c>
      <c r="N588" s="6">
        <f>'Tela de entrada'!$K$16</f>
        <v>10</v>
      </c>
      <c r="O588" s="6">
        <f>MAX(0,'Tela de entrada'!C606-'Tela de entrada'!H606)</f>
        <v>14.675467875136803</v>
      </c>
      <c r="P588" s="6">
        <f>MAX(0,O588-'Tela de entrada'!K606)</f>
        <v>9.8754678751368026</v>
      </c>
      <c r="Q588" s="6">
        <f>MAX(0,P588-'Tela de entrada'!O606)</f>
        <v>0</v>
      </c>
    </row>
    <row r="589" spans="4:17" x14ac:dyDescent="0.25">
      <c r="D589" s="71">
        <v>588</v>
      </c>
      <c r="E589" s="56">
        <f>'Tela de entrada'!C607</f>
        <v>45</v>
      </c>
      <c r="F589" s="6">
        <f>'Tela de entrada'!H607+'Tela de entrada'!K607</f>
        <v>24</v>
      </c>
      <c r="G589" s="6">
        <f>F589+'Tela de entrada'!O607</f>
        <v>39</v>
      </c>
      <c r="H589" s="96">
        <f>G589+'Tela de entrada'!S607</f>
        <v>45</v>
      </c>
      <c r="I589" s="96">
        <f>'Tela de entrada'!$G$14</f>
        <v>3</v>
      </c>
      <c r="J589" s="6">
        <f>'Tela de entrada'!$G$15</f>
        <v>15</v>
      </c>
      <c r="K589" s="6">
        <f>'Tela de entrada'!H607+'Tela de entrada'!$K$15</f>
        <v>16</v>
      </c>
      <c r="L589" s="6">
        <f>'Tela de entrada'!H607+'Tela de entrada'!$K$16</f>
        <v>25</v>
      </c>
      <c r="M589" s="6">
        <f>'Tela de entrada'!$K$15</f>
        <v>1</v>
      </c>
      <c r="N589" s="6">
        <f>'Tela de entrada'!$K$16</f>
        <v>10</v>
      </c>
      <c r="O589" s="6">
        <f>MAX(0,'Tela de entrada'!C607-'Tela de entrada'!H607)</f>
        <v>30</v>
      </c>
      <c r="P589" s="6">
        <f>MAX(0,O589-'Tela de entrada'!K607)</f>
        <v>21</v>
      </c>
      <c r="Q589" s="6">
        <f>MAX(0,P589-'Tela de entrada'!O607)</f>
        <v>6</v>
      </c>
    </row>
    <row r="590" spans="4:17" x14ac:dyDescent="0.25">
      <c r="D590" s="71">
        <v>589</v>
      </c>
      <c r="E590" s="56">
        <f>'Tela de entrada'!C608</f>
        <v>14</v>
      </c>
      <c r="F590" s="6">
        <f>'Tela de entrada'!H608+'Tela de entrada'!K608</f>
        <v>8.6474668258663421</v>
      </c>
      <c r="G590" s="6">
        <f>F590+'Tela de entrada'!O608</f>
        <v>14</v>
      </c>
      <c r="H590" s="96">
        <f>G590+'Tela de entrada'!S608</f>
        <v>14</v>
      </c>
      <c r="I590" s="96">
        <f>'Tela de entrada'!$G$14</f>
        <v>3</v>
      </c>
      <c r="J590" s="6">
        <f>'Tela de entrada'!$G$15</f>
        <v>15</v>
      </c>
      <c r="K590" s="6">
        <f>'Tela de entrada'!H608+'Tela de entrada'!$K$15</f>
        <v>6.8474668258663414</v>
      </c>
      <c r="L590" s="6">
        <f>'Tela de entrada'!H608+'Tela de entrada'!$K$16</f>
        <v>15.847466825866341</v>
      </c>
      <c r="M590" s="6">
        <f>'Tela de entrada'!$K$15</f>
        <v>1</v>
      </c>
      <c r="N590" s="6">
        <f>'Tela de entrada'!$K$16</f>
        <v>10</v>
      </c>
      <c r="O590" s="6">
        <f>MAX(0,'Tela de entrada'!C608-'Tela de entrada'!H608)</f>
        <v>8.1525331741336586</v>
      </c>
      <c r="P590" s="6">
        <f>MAX(0,O590-'Tela de entrada'!K608)</f>
        <v>5.3525331741336588</v>
      </c>
      <c r="Q590" s="6">
        <f>MAX(0,P590-'Tela de entrada'!O608)</f>
        <v>8.8817841970012523E-16</v>
      </c>
    </row>
    <row r="591" spans="4:17" x14ac:dyDescent="0.25">
      <c r="D591" s="71">
        <v>590</v>
      </c>
      <c r="E591" s="56">
        <f>'Tela de entrada'!C609</f>
        <v>12</v>
      </c>
      <c r="F591" s="6">
        <f>'Tela de entrada'!H609+'Tela de entrada'!K609</f>
        <v>7.5520537660669707</v>
      </c>
      <c r="G591" s="6">
        <f>F591+'Tela de entrada'!O609</f>
        <v>12</v>
      </c>
      <c r="H591" s="96">
        <f>G591+'Tela de entrada'!S609</f>
        <v>12</v>
      </c>
      <c r="I591" s="96">
        <f>'Tela de entrada'!$G$14</f>
        <v>3</v>
      </c>
      <c r="J591" s="6">
        <f>'Tela de entrada'!$G$15</f>
        <v>15</v>
      </c>
      <c r="K591" s="6">
        <f>'Tela de entrada'!H609+'Tela de entrada'!$K$15</f>
        <v>6.1520537660669703</v>
      </c>
      <c r="L591" s="6">
        <f>'Tela de entrada'!H609+'Tela de entrada'!$K$16</f>
        <v>15.15205376606697</v>
      </c>
      <c r="M591" s="6">
        <f>'Tela de entrada'!$K$15</f>
        <v>1</v>
      </c>
      <c r="N591" s="6">
        <f>'Tela de entrada'!$K$16</f>
        <v>10</v>
      </c>
      <c r="O591" s="6">
        <f>MAX(0,'Tela de entrada'!C609-'Tela de entrada'!H609)</f>
        <v>6.8479462339330297</v>
      </c>
      <c r="P591" s="6">
        <f>MAX(0,O591-'Tela de entrada'!K609)</f>
        <v>4.4479462339330293</v>
      </c>
      <c r="Q591" s="6">
        <f>MAX(0,P591-'Tela de entrada'!O609)</f>
        <v>0</v>
      </c>
    </row>
    <row r="592" spans="4:17" x14ac:dyDescent="0.25">
      <c r="D592" s="71">
        <v>591</v>
      </c>
      <c r="E592" s="56">
        <f>'Tela de entrada'!C610</f>
        <v>7</v>
      </c>
      <c r="F592" s="6">
        <f>'Tela de entrada'!H610+'Tela de entrada'!K610</f>
        <v>5.1836603258165947</v>
      </c>
      <c r="G592" s="6">
        <f>F592+'Tela de entrada'!O610</f>
        <v>7</v>
      </c>
      <c r="H592" s="96">
        <f>G592+'Tela de entrada'!S610</f>
        <v>7</v>
      </c>
      <c r="I592" s="96">
        <f>'Tela de entrada'!$G$14</f>
        <v>3</v>
      </c>
      <c r="J592" s="6">
        <f>'Tela de entrada'!$G$15</f>
        <v>15</v>
      </c>
      <c r="K592" s="6">
        <f>'Tela de entrada'!H610+'Tela de entrada'!$K$15</f>
        <v>4.7836603258165944</v>
      </c>
      <c r="L592" s="6">
        <f>'Tela de entrada'!H610+'Tela de entrada'!$K$16</f>
        <v>13.783660325816594</v>
      </c>
      <c r="M592" s="6">
        <f>'Tela de entrada'!$K$15</f>
        <v>1</v>
      </c>
      <c r="N592" s="6">
        <f>'Tela de entrada'!$K$16</f>
        <v>10</v>
      </c>
      <c r="O592" s="6">
        <f>MAX(0,'Tela de entrada'!C610-'Tela de entrada'!H610)</f>
        <v>3.2163396741834052</v>
      </c>
      <c r="P592" s="6">
        <f>MAX(0,O592-'Tela de entrada'!K610)</f>
        <v>1.8163396741834053</v>
      </c>
      <c r="Q592" s="6">
        <f>MAX(0,P592-'Tela de entrada'!O610)</f>
        <v>0</v>
      </c>
    </row>
    <row r="593" spans="4:17" x14ac:dyDescent="0.25">
      <c r="D593" s="71">
        <v>592</v>
      </c>
      <c r="E593" s="56">
        <f>'Tela de entrada'!C611</f>
        <v>44</v>
      </c>
      <c r="F593" s="6">
        <f>'Tela de entrada'!H611+'Tela de entrada'!K611</f>
        <v>23.8</v>
      </c>
      <c r="G593" s="6">
        <f>F593+'Tela de entrada'!O611</f>
        <v>38.799999999999997</v>
      </c>
      <c r="H593" s="96">
        <f>G593+'Tela de entrada'!S611</f>
        <v>44</v>
      </c>
      <c r="I593" s="96">
        <f>'Tela de entrada'!$G$14</f>
        <v>3</v>
      </c>
      <c r="J593" s="6">
        <f>'Tela de entrada'!$G$15</f>
        <v>15</v>
      </c>
      <c r="K593" s="6">
        <f>'Tela de entrada'!H611+'Tela de entrada'!$K$15</f>
        <v>16</v>
      </c>
      <c r="L593" s="6">
        <f>'Tela de entrada'!H611+'Tela de entrada'!$K$16</f>
        <v>25</v>
      </c>
      <c r="M593" s="6">
        <f>'Tela de entrada'!$K$15</f>
        <v>1</v>
      </c>
      <c r="N593" s="6">
        <f>'Tela de entrada'!$K$16</f>
        <v>10</v>
      </c>
      <c r="O593" s="6">
        <f>MAX(0,'Tela de entrada'!C611-'Tela de entrada'!H611)</f>
        <v>29</v>
      </c>
      <c r="P593" s="6">
        <f>MAX(0,O593-'Tela de entrada'!K611)</f>
        <v>20.2</v>
      </c>
      <c r="Q593" s="6">
        <f>MAX(0,P593-'Tela de entrada'!O611)</f>
        <v>5.1999999999999993</v>
      </c>
    </row>
    <row r="594" spans="4:17" x14ac:dyDescent="0.25">
      <c r="D594" s="71">
        <v>593</v>
      </c>
      <c r="E594" s="56">
        <f>'Tela de entrada'!C612</f>
        <v>21</v>
      </c>
      <c r="F594" s="6">
        <f>'Tela de entrada'!H612+'Tela de entrada'!K612</f>
        <v>12.481412535164139</v>
      </c>
      <c r="G594" s="6">
        <f>F594+'Tela de entrada'!O612</f>
        <v>21</v>
      </c>
      <c r="H594" s="96">
        <f>G594+'Tela de entrada'!S612</f>
        <v>21</v>
      </c>
      <c r="I594" s="96">
        <f>'Tela de entrada'!$G$14</f>
        <v>3</v>
      </c>
      <c r="J594" s="6">
        <f>'Tela de entrada'!$G$15</f>
        <v>15</v>
      </c>
      <c r="K594" s="6">
        <f>'Tela de entrada'!H612+'Tela de entrada'!$K$15</f>
        <v>9.2814125351641401</v>
      </c>
      <c r="L594" s="6">
        <f>'Tela de entrada'!H612+'Tela de entrada'!$K$16</f>
        <v>18.28141253516414</v>
      </c>
      <c r="M594" s="6">
        <f>'Tela de entrada'!$K$15</f>
        <v>1</v>
      </c>
      <c r="N594" s="6">
        <f>'Tela de entrada'!$K$16</f>
        <v>10</v>
      </c>
      <c r="O594" s="6">
        <f>MAX(0,'Tela de entrada'!C612-'Tela de entrada'!H612)</f>
        <v>12.71858746483586</v>
      </c>
      <c r="P594" s="6">
        <f>MAX(0,O594-'Tela de entrada'!K612)</f>
        <v>8.5185874648358606</v>
      </c>
      <c r="Q594" s="6">
        <f>MAX(0,P594-'Tela de entrada'!O612)</f>
        <v>0</v>
      </c>
    </row>
    <row r="595" spans="4:17" x14ac:dyDescent="0.25">
      <c r="D595" s="71">
        <v>594</v>
      </c>
      <c r="E595" s="56">
        <f>'Tela de entrada'!C613</f>
        <v>34</v>
      </c>
      <c r="F595" s="6">
        <f>'Tela de entrada'!H613+'Tela de entrada'!K613</f>
        <v>19.601597423860053</v>
      </c>
      <c r="G595" s="6">
        <f>F595+'Tela de entrada'!O613</f>
        <v>34</v>
      </c>
      <c r="H595" s="96">
        <f>G595+'Tela de entrada'!S613</f>
        <v>34</v>
      </c>
      <c r="I595" s="96">
        <f>'Tela de entrada'!$G$14</f>
        <v>3</v>
      </c>
      <c r="J595" s="6">
        <f>'Tela de entrada'!$G$15</f>
        <v>15</v>
      </c>
      <c r="K595" s="6">
        <f>'Tela de entrada'!H613+'Tela de entrada'!$K$15</f>
        <v>13.801597423860052</v>
      </c>
      <c r="L595" s="6">
        <f>'Tela de entrada'!H613+'Tela de entrada'!$K$16</f>
        <v>22.801597423860052</v>
      </c>
      <c r="M595" s="6">
        <f>'Tela de entrada'!$K$15</f>
        <v>1</v>
      </c>
      <c r="N595" s="6">
        <f>'Tela de entrada'!$K$16</f>
        <v>10</v>
      </c>
      <c r="O595" s="6">
        <f>MAX(0,'Tela de entrada'!C613-'Tela de entrada'!H613)</f>
        <v>21.198402576139948</v>
      </c>
      <c r="P595" s="6">
        <f>MAX(0,O595-'Tela de entrada'!K613)</f>
        <v>14.398402576139947</v>
      </c>
      <c r="Q595" s="6">
        <f>MAX(0,P595-'Tela de entrada'!O613)</f>
        <v>0</v>
      </c>
    </row>
    <row r="596" spans="4:17" x14ac:dyDescent="0.25">
      <c r="D596" s="71">
        <v>595</v>
      </c>
      <c r="E596" s="56">
        <f>'Tela de entrada'!C614</f>
        <v>40</v>
      </c>
      <c r="F596" s="6">
        <f>'Tela de entrada'!H614+'Tela de entrada'!K614</f>
        <v>22.887836603258165</v>
      </c>
      <c r="G596" s="6">
        <f>F596+'Tela de entrada'!O614</f>
        <v>37.887836603258165</v>
      </c>
      <c r="H596" s="96">
        <f>G596+'Tela de entrada'!S614</f>
        <v>40</v>
      </c>
      <c r="I596" s="96">
        <f>'Tela de entrada'!$G$14</f>
        <v>3</v>
      </c>
      <c r="J596" s="6">
        <f>'Tela de entrada'!$G$15</f>
        <v>15</v>
      </c>
      <c r="K596" s="6">
        <f>'Tela de entrada'!H614+'Tela de entrada'!$K$15</f>
        <v>15.887836603258167</v>
      </c>
      <c r="L596" s="6">
        <f>'Tela de entrada'!H614+'Tela de entrada'!$K$16</f>
        <v>24.887836603258165</v>
      </c>
      <c r="M596" s="6">
        <f>'Tela de entrada'!$K$15</f>
        <v>1</v>
      </c>
      <c r="N596" s="6">
        <f>'Tela de entrada'!$K$16</f>
        <v>10</v>
      </c>
      <c r="O596" s="6">
        <f>MAX(0,'Tela de entrada'!C614-'Tela de entrada'!H614)</f>
        <v>25.112163396741835</v>
      </c>
      <c r="P596" s="6">
        <f>MAX(0,O596-'Tela de entrada'!K614)</f>
        <v>17.112163396741835</v>
      </c>
      <c r="Q596" s="6">
        <f>MAX(0,P596-'Tela de entrada'!O614)</f>
        <v>2.1121633967418347</v>
      </c>
    </row>
    <row r="597" spans="4:17" x14ac:dyDescent="0.25">
      <c r="D597" s="71">
        <v>596</v>
      </c>
      <c r="E597" s="56">
        <f>'Tela de entrada'!C615</f>
        <v>46</v>
      </c>
      <c r="F597" s="6">
        <f>'Tela de entrada'!H615+'Tela de entrada'!K615</f>
        <v>24.2</v>
      </c>
      <c r="G597" s="6">
        <f>F597+'Tela de entrada'!O615</f>
        <v>39.200000000000003</v>
      </c>
      <c r="H597" s="96">
        <f>G597+'Tela de entrada'!S615</f>
        <v>46</v>
      </c>
      <c r="I597" s="96">
        <f>'Tela de entrada'!$G$14</f>
        <v>3</v>
      </c>
      <c r="J597" s="6">
        <f>'Tela de entrada'!$G$15</f>
        <v>15</v>
      </c>
      <c r="K597" s="6">
        <f>'Tela de entrada'!H615+'Tela de entrada'!$K$15</f>
        <v>16</v>
      </c>
      <c r="L597" s="6">
        <f>'Tela de entrada'!H615+'Tela de entrada'!$K$16</f>
        <v>25</v>
      </c>
      <c r="M597" s="6">
        <f>'Tela de entrada'!$K$15</f>
        <v>1</v>
      </c>
      <c r="N597" s="6">
        <f>'Tela de entrada'!$K$16</f>
        <v>10</v>
      </c>
      <c r="O597" s="6">
        <f>MAX(0,'Tela de entrada'!C615-'Tela de entrada'!H615)</f>
        <v>31</v>
      </c>
      <c r="P597" s="6">
        <f>MAX(0,O597-'Tela de entrada'!K615)</f>
        <v>21.8</v>
      </c>
      <c r="Q597" s="6">
        <f>MAX(0,P597-'Tela de entrada'!O615)</f>
        <v>6.8000000000000007</v>
      </c>
    </row>
    <row r="598" spans="4:17" x14ac:dyDescent="0.25">
      <c r="D598" s="71">
        <v>597</v>
      </c>
      <c r="E598" s="56">
        <f>'Tela de entrada'!C616</f>
        <v>17</v>
      </c>
      <c r="F598" s="6">
        <f>'Tela de entrada'!H616+'Tela de entrada'!K616</f>
        <v>10.290586415565398</v>
      </c>
      <c r="G598" s="6">
        <f>F598+'Tela de entrada'!O616</f>
        <v>17</v>
      </c>
      <c r="H598" s="96">
        <f>G598+'Tela de entrada'!S616</f>
        <v>17</v>
      </c>
      <c r="I598" s="96">
        <f>'Tela de entrada'!$G$14</f>
        <v>3</v>
      </c>
      <c r="J598" s="6">
        <f>'Tela de entrada'!$G$15</f>
        <v>15</v>
      </c>
      <c r="K598" s="6">
        <f>'Tela de entrada'!H616+'Tela de entrada'!$K$15</f>
        <v>7.890586415565398</v>
      </c>
      <c r="L598" s="6">
        <f>'Tela de entrada'!H616+'Tela de entrada'!$K$16</f>
        <v>16.890586415565398</v>
      </c>
      <c r="M598" s="6">
        <f>'Tela de entrada'!$K$15</f>
        <v>1</v>
      </c>
      <c r="N598" s="6">
        <f>'Tela de entrada'!$K$16</f>
        <v>10</v>
      </c>
      <c r="O598" s="6">
        <f>MAX(0,'Tela de entrada'!C616-'Tela de entrada'!H616)</f>
        <v>10.109413584434602</v>
      </c>
      <c r="P598" s="6">
        <f>MAX(0,O598-'Tela de entrada'!K616)</f>
        <v>6.7094135844346017</v>
      </c>
      <c r="Q598" s="6">
        <f>MAX(0,P598-'Tela de entrada'!O616)</f>
        <v>0</v>
      </c>
    </row>
    <row r="599" spans="4:17" x14ac:dyDescent="0.25">
      <c r="D599" s="71">
        <v>598</v>
      </c>
      <c r="E599" s="56">
        <f>'Tela de entrada'!C617</f>
        <v>39</v>
      </c>
      <c r="F599" s="6">
        <f>'Tela de entrada'!H617+'Tela de entrada'!K617</f>
        <v>22.34013007335848</v>
      </c>
      <c r="G599" s="6">
        <f>F599+'Tela de entrada'!O617</f>
        <v>37.34013007335848</v>
      </c>
      <c r="H599" s="96">
        <f>G599+'Tela de entrada'!S617</f>
        <v>39</v>
      </c>
      <c r="I599" s="96">
        <f>'Tela de entrada'!$G$14</f>
        <v>3</v>
      </c>
      <c r="J599" s="6">
        <f>'Tela de entrada'!$G$15</f>
        <v>15</v>
      </c>
      <c r="K599" s="6">
        <f>'Tela de entrada'!H617+'Tela de entrada'!$K$15</f>
        <v>15.54013007335848</v>
      </c>
      <c r="L599" s="6">
        <f>'Tela de entrada'!H617+'Tela de entrada'!$K$16</f>
        <v>24.54013007335848</v>
      </c>
      <c r="M599" s="6">
        <f>'Tela de entrada'!$K$15</f>
        <v>1</v>
      </c>
      <c r="N599" s="6">
        <f>'Tela de entrada'!$K$16</f>
        <v>10</v>
      </c>
      <c r="O599" s="6">
        <f>MAX(0,'Tela de entrada'!C617-'Tela de entrada'!H617)</f>
        <v>24.45986992664152</v>
      </c>
      <c r="P599" s="6">
        <f>MAX(0,O599-'Tela de entrada'!K617)</f>
        <v>16.65986992664152</v>
      </c>
      <c r="Q599" s="6">
        <f>MAX(0,P599-'Tela de entrada'!O617)</f>
        <v>1.6598699266415196</v>
      </c>
    </row>
    <row r="600" spans="4:17" x14ac:dyDescent="0.25">
      <c r="D600" s="71">
        <v>599</v>
      </c>
      <c r="E600" s="56">
        <f>'Tela de entrada'!C618</f>
        <v>44</v>
      </c>
      <c r="F600" s="6">
        <f>'Tela de entrada'!H618+'Tela de entrada'!K618</f>
        <v>23.8</v>
      </c>
      <c r="G600" s="6">
        <f>F600+'Tela de entrada'!O618</f>
        <v>38.799999999999997</v>
      </c>
      <c r="H600" s="96">
        <f>G600+'Tela de entrada'!S618</f>
        <v>44</v>
      </c>
      <c r="I600" s="96">
        <f>'Tela de entrada'!$G$14</f>
        <v>3</v>
      </c>
      <c r="J600" s="6">
        <f>'Tela de entrada'!$G$15</f>
        <v>15</v>
      </c>
      <c r="K600" s="6">
        <f>'Tela de entrada'!H618+'Tela de entrada'!$K$15</f>
        <v>16</v>
      </c>
      <c r="L600" s="6">
        <f>'Tela de entrada'!H618+'Tela de entrada'!$K$16</f>
        <v>25</v>
      </c>
      <c r="M600" s="6">
        <f>'Tela de entrada'!$K$15</f>
        <v>1</v>
      </c>
      <c r="N600" s="6">
        <f>'Tela de entrada'!$K$16</f>
        <v>10</v>
      </c>
      <c r="O600" s="6">
        <f>MAX(0,'Tela de entrada'!C618-'Tela de entrada'!H618)</f>
        <v>29</v>
      </c>
      <c r="P600" s="6">
        <f>MAX(0,O600-'Tela de entrada'!K618)</f>
        <v>20.2</v>
      </c>
      <c r="Q600" s="6">
        <f>MAX(0,P600-'Tela de entrada'!O618)</f>
        <v>5.1999999999999993</v>
      </c>
    </row>
    <row r="601" spans="4:17" x14ac:dyDescent="0.25">
      <c r="D601" s="71">
        <v>600</v>
      </c>
      <c r="E601" s="56">
        <f>'Tela de entrada'!C619</f>
        <v>12</v>
      </c>
      <c r="F601" s="6">
        <f>'Tela de entrada'!H619+'Tela de entrada'!K619</f>
        <v>7.5520537660669707</v>
      </c>
      <c r="G601" s="6">
        <f>F601+'Tela de entrada'!O619</f>
        <v>12</v>
      </c>
      <c r="H601" s="96">
        <f>G601+'Tela de entrada'!S619</f>
        <v>12</v>
      </c>
      <c r="I601" s="96">
        <f>'Tela de entrada'!$G$14</f>
        <v>3</v>
      </c>
      <c r="J601" s="6">
        <f>'Tela de entrada'!$G$15</f>
        <v>15</v>
      </c>
      <c r="K601" s="6">
        <f>'Tela de entrada'!H619+'Tela de entrada'!$K$15</f>
        <v>6.1520537660669703</v>
      </c>
      <c r="L601" s="6">
        <f>'Tela de entrada'!H619+'Tela de entrada'!$K$16</f>
        <v>15.15205376606697</v>
      </c>
      <c r="M601" s="6">
        <f>'Tela de entrada'!$K$15</f>
        <v>1</v>
      </c>
      <c r="N601" s="6">
        <f>'Tela de entrada'!$K$16</f>
        <v>10</v>
      </c>
      <c r="O601" s="6">
        <f>MAX(0,'Tela de entrada'!C619-'Tela de entrada'!H619)</f>
        <v>6.8479462339330297</v>
      </c>
      <c r="P601" s="6">
        <f>MAX(0,O601-'Tela de entrada'!K619)</f>
        <v>4.4479462339330293</v>
      </c>
      <c r="Q601" s="6">
        <f>MAX(0,P601-'Tela de entrada'!O619)</f>
        <v>0</v>
      </c>
    </row>
    <row r="602" spans="4:17" x14ac:dyDescent="0.25">
      <c r="D602" s="71">
        <v>601</v>
      </c>
      <c r="E602" s="56">
        <f>'Tela de entrada'!C620</f>
        <v>49</v>
      </c>
      <c r="F602" s="6">
        <f>'Tela de entrada'!H620+'Tela de entrada'!K620</f>
        <v>24.799999999999997</v>
      </c>
      <c r="G602" s="6">
        <f>F602+'Tela de entrada'!O620</f>
        <v>39.799999999999997</v>
      </c>
      <c r="H602" s="96">
        <f>G602+'Tela de entrada'!S620</f>
        <v>49</v>
      </c>
      <c r="I602" s="96">
        <f>'Tela de entrada'!$G$14</f>
        <v>3</v>
      </c>
      <c r="J602" s="6">
        <f>'Tela de entrada'!$G$15</f>
        <v>15</v>
      </c>
      <c r="K602" s="6">
        <f>'Tela de entrada'!H620+'Tela de entrada'!$K$15</f>
        <v>16</v>
      </c>
      <c r="L602" s="6">
        <f>'Tela de entrada'!H620+'Tela de entrada'!$K$16</f>
        <v>25</v>
      </c>
      <c r="M602" s="6">
        <f>'Tela de entrada'!$K$15</f>
        <v>1</v>
      </c>
      <c r="N602" s="6">
        <f>'Tela de entrada'!$K$16</f>
        <v>10</v>
      </c>
      <c r="O602" s="6">
        <f>MAX(0,'Tela de entrada'!C620-'Tela de entrada'!H620)</f>
        <v>34</v>
      </c>
      <c r="P602" s="6">
        <f>MAX(0,O602-'Tela de entrada'!K620)</f>
        <v>24.200000000000003</v>
      </c>
      <c r="Q602" s="6">
        <f>MAX(0,P602-'Tela de entrada'!O620)</f>
        <v>9.2000000000000028</v>
      </c>
    </row>
    <row r="603" spans="4:17" x14ac:dyDescent="0.25">
      <c r="D603" s="71">
        <v>602</v>
      </c>
      <c r="E603" s="56">
        <f>'Tela de entrada'!C621</f>
        <v>43</v>
      </c>
      <c r="F603" s="6">
        <f>'Tela de entrada'!H621+'Tela de entrada'!K621</f>
        <v>23.6</v>
      </c>
      <c r="G603" s="6">
        <f>F603+'Tela de entrada'!O621</f>
        <v>38.6</v>
      </c>
      <c r="H603" s="96">
        <f>G603+'Tela de entrada'!S621</f>
        <v>43</v>
      </c>
      <c r="I603" s="96">
        <f>'Tela de entrada'!$G$14</f>
        <v>3</v>
      </c>
      <c r="J603" s="6">
        <f>'Tela de entrada'!$G$15</f>
        <v>15</v>
      </c>
      <c r="K603" s="6">
        <f>'Tela de entrada'!H621+'Tela de entrada'!$K$15</f>
        <v>16</v>
      </c>
      <c r="L603" s="6">
        <f>'Tela de entrada'!H621+'Tela de entrada'!$K$16</f>
        <v>25</v>
      </c>
      <c r="M603" s="6">
        <f>'Tela de entrada'!$K$15</f>
        <v>1</v>
      </c>
      <c r="N603" s="6">
        <f>'Tela de entrada'!$K$16</f>
        <v>10</v>
      </c>
      <c r="O603" s="6">
        <f>MAX(0,'Tela de entrada'!C621-'Tela de entrada'!H621)</f>
        <v>28</v>
      </c>
      <c r="P603" s="6">
        <f>MAX(0,O603-'Tela de entrada'!K621)</f>
        <v>19.399999999999999</v>
      </c>
      <c r="Q603" s="6">
        <f>MAX(0,P603-'Tela de entrada'!O621)</f>
        <v>4.3999999999999986</v>
      </c>
    </row>
    <row r="604" spans="4:17" x14ac:dyDescent="0.25">
      <c r="D604" s="71">
        <v>603</v>
      </c>
      <c r="E604" s="56">
        <f>'Tela de entrada'!C622</f>
        <v>5</v>
      </c>
      <c r="F604" s="6">
        <f>'Tela de entrada'!H622+'Tela de entrada'!K622</f>
        <v>4.7836603258165944</v>
      </c>
      <c r="G604" s="6">
        <f>F604+'Tela de entrada'!O622</f>
        <v>5</v>
      </c>
      <c r="H604" s="96">
        <f>G604+'Tela de entrada'!S622</f>
        <v>5</v>
      </c>
      <c r="I604" s="96">
        <f>'Tela de entrada'!$G$14</f>
        <v>3</v>
      </c>
      <c r="J604" s="6">
        <f>'Tela de entrada'!$G$15</f>
        <v>15</v>
      </c>
      <c r="K604" s="6">
        <f>'Tela de entrada'!H622+'Tela de entrada'!$K$15</f>
        <v>4.7836603258165944</v>
      </c>
      <c r="L604" s="6">
        <f>'Tela de entrada'!H622+'Tela de entrada'!$K$16</f>
        <v>13.783660325816594</v>
      </c>
      <c r="M604" s="6">
        <f>'Tela de entrada'!$K$15</f>
        <v>1</v>
      </c>
      <c r="N604" s="6">
        <f>'Tela de entrada'!$K$16</f>
        <v>10</v>
      </c>
      <c r="O604" s="6">
        <f>MAX(0,'Tela de entrada'!C622-'Tela de entrada'!H622)</f>
        <v>1.2163396741834052</v>
      </c>
      <c r="P604" s="6">
        <f>MAX(0,O604-'Tela de entrada'!K622)</f>
        <v>0.21633967418340516</v>
      </c>
      <c r="Q604" s="6">
        <f>MAX(0,P604-'Tela de entrada'!O622)</f>
        <v>0</v>
      </c>
    </row>
    <row r="605" spans="4:17" x14ac:dyDescent="0.25">
      <c r="D605" s="71">
        <v>604</v>
      </c>
      <c r="E605" s="56">
        <f>'Tela de entrada'!C623</f>
        <v>42</v>
      </c>
      <c r="F605" s="6">
        <f>'Tela de entrada'!H623+'Tela de entrada'!K623</f>
        <v>23.4</v>
      </c>
      <c r="G605" s="6">
        <f>F605+'Tela de entrada'!O623</f>
        <v>38.4</v>
      </c>
      <c r="H605" s="96">
        <f>G605+'Tela de entrada'!S623</f>
        <v>42</v>
      </c>
      <c r="I605" s="96">
        <f>'Tela de entrada'!$G$14</f>
        <v>3</v>
      </c>
      <c r="J605" s="6">
        <f>'Tela de entrada'!$G$15</f>
        <v>15</v>
      </c>
      <c r="K605" s="6">
        <f>'Tela de entrada'!H623+'Tela de entrada'!$K$15</f>
        <v>16</v>
      </c>
      <c r="L605" s="6">
        <f>'Tela de entrada'!H623+'Tela de entrada'!$K$16</f>
        <v>25</v>
      </c>
      <c r="M605" s="6">
        <f>'Tela de entrada'!$K$15</f>
        <v>1</v>
      </c>
      <c r="N605" s="6">
        <f>'Tela de entrada'!$K$16</f>
        <v>10</v>
      </c>
      <c r="O605" s="6">
        <f>MAX(0,'Tela de entrada'!C623-'Tela de entrada'!H623)</f>
        <v>27</v>
      </c>
      <c r="P605" s="6">
        <f>MAX(0,O605-'Tela de entrada'!K623)</f>
        <v>18.600000000000001</v>
      </c>
      <c r="Q605" s="6">
        <f>MAX(0,P605-'Tela de entrada'!O623)</f>
        <v>3.6000000000000014</v>
      </c>
    </row>
    <row r="606" spans="4:17" x14ac:dyDescent="0.25">
      <c r="D606" s="71">
        <v>605</v>
      </c>
      <c r="E606" s="56">
        <f>'Tela de entrada'!C624</f>
        <v>16</v>
      </c>
      <c r="F606" s="6">
        <f>'Tela de entrada'!H624+'Tela de entrada'!K624</f>
        <v>9.7428798856657117</v>
      </c>
      <c r="G606" s="6">
        <f>F606+'Tela de entrada'!O624</f>
        <v>16</v>
      </c>
      <c r="H606" s="96">
        <f>G606+'Tela de entrada'!S624</f>
        <v>16</v>
      </c>
      <c r="I606" s="96">
        <f>'Tela de entrada'!$G$14</f>
        <v>3</v>
      </c>
      <c r="J606" s="6">
        <f>'Tela de entrada'!$G$15</f>
        <v>15</v>
      </c>
      <c r="K606" s="6">
        <f>'Tela de entrada'!H624+'Tela de entrada'!$K$15</f>
        <v>7.5428798856657124</v>
      </c>
      <c r="L606" s="6">
        <f>'Tela de entrada'!H624+'Tela de entrada'!$K$16</f>
        <v>16.542879885665712</v>
      </c>
      <c r="M606" s="6">
        <f>'Tela de entrada'!$K$15</f>
        <v>1</v>
      </c>
      <c r="N606" s="6">
        <f>'Tela de entrada'!$K$16</f>
        <v>10</v>
      </c>
      <c r="O606" s="6">
        <f>MAX(0,'Tela de entrada'!C624-'Tela de entrada'!H624)</f>
        <v>9.4571201143342876</v>
      </c>
      <c r="P606" s="6">
        <f>MAX(0,O606-'Tela de entrada'!K624)</f>
        <v>6.2571201143342874</v>
      </c>
      <c r="Q606" s="6">
        <f>MAX(0,P606-'Tela de entrada'!O624)</f>
        <v>0</v>
      </c>
    </row>
    <row r="607" spans="4:17" x14ac:dyDescent="0.25">
      <c r="D607" s="71">
        <v>606</v>
      </c>
      <c r="E607" s="56">
        <f>'Tela de entrada'!C625</f>
        <v>12</v>
      </c>
      <c r="F607" s="6">
        <f>'Tela de entrada'!H625+'Tela de entrada'!K625</f>
        <v>7.5520537660669707</v>
      </c>
      <c r="G607" s="6">
        <f>F607+'Tela de entrada'!O625</f>
        <v>12</v>
      </c>
      <c r="H607" s="96">
        <f>G607+'Tela de entrada'!S625</f>
        <v>12</v>
      </c>
      <c r="I607" s="96">
        <f>'Tela de entrada'!$G$14</f>
        <v>3</v>
      </c>
      <c r="J607" s="6">
        <f>'Tela de entrada'!$G$15</f>
        <v>15</v>
      </c>
      <c r="K607" s="6">
        <f>'Tela de entrada'!H625+'Tela de entrada'!$K$15</f>
        <v>6.1520537660669703</v>
      </c>
      <c r="L607" s="6">
        <f>'Tela de entrada'!H625+'Tela de entrada'!$K$16</f>
        <v>15.15205376606697</v>
      </c>
      <c r="M607" s="6">
        <f>'Tela de entrada'!$K$15</f>
        <v>1</v>
      </c>
      <c r="N607" s="6">
        <f>'Tela de entrada'!$K$16</f>
        <v>10</v>
      </c>
      <c r="O607" s="6">
        <f>MAX(0,'Tela de entrada'!C625-'Tela de entrada'!H625)</f>
        <v>6.8479462339330297</v>
      </c>
      <c r="P607" s="6">
        <f>MAX(0,O607-'Tela de entrada'!K625)</f>
        <v>4.4479462339330293</v>
      </c>
      <c r="Q607" s="6">
        <f>MAX(0,P607-'Tela de entrada'!O625)</f>
        <v>0</v>
      </c>
    </row>
    <row r="608" spans="4:17" x14ac:dyDescent="0.25">
      <c r="D608" s="71">
        <v>607</v>
      </c>
      <c r="E608" s="56">
        <f>'Tela de entrada'!C626</f>
        <v>38</v>
      </c>
      <c r="F608" s="6">
        <f>'Tela de entrada'!H626+'Tela de entrada'!K626</f>
        <v>21.792423543458796</v>
      </c>
      <c r="G608" s="6">
        <f>F608+'Tela de entrada'!O626</f>
        <v>36.792423543458796</v>
      </c>
      <c r="H608" s="96">
        <f>G608+'Tela de entrada'!S626</f>
        <v>38</v>
      </c>
      <c r="I608" s="96">
        <f>'Tela de entrada'!$G$14</f>
        <v>3</v>
      </c>
      <c r="J608" s="6">
        <f>'Tela de entrada'!$G$15</f>
        <v>15</v>
      </c>
      <c r="K608" s="6">
        <f>'Tela de entrada'!H626+'Tela de entrada'!$K$15</f>
        <v>15.192423543458794</v>
      </c>
      <c r="L608" s="6">
        <f>'Tela de entrada'!H626+'Tela de entrada'!$K$16</f>
        <v>24.192423543458794</v>
      </c>
      <c r="M608" s="6">
        <f>'Tela de entrada'!$K$15</f>
        <v>1</v>
      </c>
      <c r="N608" s="6">
        <f>'Tela de entrada'!$K$16</f>
        <v>10</v>
      </c>
      <c r="O608" s="6">
        <f>MAX(0,'Tela de entrada'!C626-'Tela de entrada'!H626)</f>
        <v>23.807576456541206</v>
      </c>
      <c r="P608" s="6">
        <f>MAX(0,O608-'Tela de entrada'!K626)</f>
        <v>16.207576456541204</v>
      </c>
      <c r="Q608" s="6">
        <f>MAX(0,P608-'Tela de entrada'!O626)</f>
        <v>1.2075764565412044</v>
      </c>
    </row>
    <row r="609" spans="4:17" x14ac:dyDescent="0.25">
      <c r="D609" s="71">
        <v>608</v>
      </c>
      <c r="E609" s="56">
        <f>'Tela de entrada'!C627</f>
        <v>27</v>
      </c>
      <c r="F609" s="6">
        <f>'Tela de entrada'!H627+'Tela de entrada'!K627</f>
        <v>15.767651714562254</v>
      </c>
      <c r="G609" s="6">
        <f>F609+'Tela de entrada'!O627</f>
        <v>27</v>
      </c>
      <c r="H609" s="96">
        <f>G609+'Tela de entrada'!S627</f>
        <v>27</v>
      </c>
      <c r="I609" s="96">
        <f>'Tela de entrada'!$G$14</f>
        <v>3</v>
      </c>
      <c r="J609" s="6">
        <f>'Tela de entrada'!$G$15</f>
        <v>15</v>
      </c>
      <c r="K609" s="6">
        <f>'Tela de entrada'!H627+'Tela de entrada'!$K$15</f>
        <v>11.367651714562253</v>
      </c>
      <c r="L609" s="6">
        <f>'Tela de entrada'!H627+'Tela de entrada'!$K$16</f>
        <v>20.367651714562253</v>
      </c>
      <c r="M609" s="6">
        <f>'Tela de entrada'!$K$15</f>
        <v>1</v>
      </c>
      <c r="N609" s="6">
        <f>'Tela de entrada'!$K$16</f>
        <v>10</v>
      </c>
      <c r="O609" s="6">
        <f>MAX(0,'Tela de entrada'!C627-'Tela de entrada'!H627)</f>
        <v>16.632348285437747</v>
      </c>
      <c r="P609" s="6">
        <f>MAX(0,O609-'Tela de entrada'!K627)</f>
        <v>11.232348285437746</v>
      </c>
      <c r="Q609" s="6">
        <f>MAX(0,P609-'Tela de entrada'!O627)</f>
        <v>0</v>
      </c>
    </row>
    <row r="610" spans="4:17" x14ac:dyDescent="0.25">
      <c r="D610" s="71">
        <v>609</v>
      </c>
      <c r="E610" s="56">
        <f>'Tela de entrada'!C628</f>
        <v>11</v>
      </c>
      <c r="F610" s="6">
        <f>'Tela de entrada'!H628+'Tela de entrada'!K628</f>
        <v>7.0043472361672849</v>
      </c>
      <c r="G610" s="6">
        <f>F610+'Tela de entrada'!O628</f>
        <v>11</v>
      </c>
      <c r="H610" s="96">
        <f>G610+'Tela de entrada'!S628</f>
        <v>11</v>
      </c>
      <c r="I610" s="96">
        <f>'Tela de entrada'!$G$14</f>
        <v>3</v>
      </c>
      <c r="J610" s="6">
        <f>'Tela de entrada'!$G$15</f>
        <v>15</v>
      </c>
      <c r="K610" s="6">
        <f>'Tela de entrada'!H628+'Tela de entrada'!$K$15</f>
        <v>5.8043472361672848</v>
      </c>
      <c r="L610" s="6">
        <f>'Tela de entrada'!H628+'Tela de entrada'!$K$16</f>
        <v>14.804347236167285</v>
      </c>
      <c r="M610" s="6">
        <f>'Tela de entrada'!$K$15</f>
        <v>1</v>
      </c>
      <c r="N610" s="6">
        <f>'Tela de entrada'!$K$16</f>
        <v>10</v>
      </c>
      <c r="O610" s="6">
        <f>MAX(0,'Tela de entrada'!C628-'Tela de entrada'!H628)</f>
        <v>6.1956527638327152</v>
      </c>
      <c r="P610" s="6">
        <f>MAX(0,O610-'Tela de entrada'!K628)</f>
        <v>3.9956527638327151</v>
      </c>
      <c r="Q610" s="6">
        <f>MAX(0,P610-'Tela de entrada'!O628)</f>
        <v>0</v>
      </c>
    </row>
    <row r="611" spans="4:17" x14ac:dyDescent="0.25">
      <c r="D611" s="71">
        <v>610</v>
      </c>
      <c r="E611" s="56">
        <f>'Tela de entrada'!C629</f>
        <v>11</v>
      </c>
      <c r="F611" s="6">
        <f>'Tela de entrada'!H629+'Tela de entrada'!K629</f>
        <v>7.0043472361672849</v>
      </c>
      <c r="G611" s="6">
        <f>F611+'Tela de entrada'!O629</f>
        <v>11</v>
      </c>
      <c r="H611" s="96">
        <f>G611+'Tela de entrada'!S629</f>
        <v>11</v>
      </c>
      <c r="I611" s="96">
        <f>'Tela de entrada'!$G$14</f>
        <v>3</v>
      </c>
      <c r="J611" s="6">
        <f>'Tela de entrada'!$G$15</f>
        <v>15</v>
      </c>
      <c r="K611" s="6">
        <f>'Tela de entrada'!H629+'Tela de entrada'!$K$15</f>
        <v>5.8043472361672848</v>
      </c>
      <c r="L611" s="6">
        <f>'Tela de entrada'!H629+'Tela de entrada'!$K$16</f>
        <v>14.804347236167285</v>
      </c>
      <c r="M611" s="6">
        <f>'Tela de entrada'!$K$15</f>
        <v>1</v>
      </c>
      <c r="N611" s="6">
        <f>'Tela de entrada'!$K$16</f>
        <v>10</v>
      </c>
      <c r="O611" s="6">
        <f>MAX(0,'Tela de entrada'!C629-'Tela de entrada'!H629)</f>
        <v>6.1956527638327152</v>
      </c>
      <c r="P611" s="6">
        <f>MAX(0,O611-'Tela de entrada'!K629)</f>
        <v>3.9956527638327151</v>
      </c>
      <c r="Q611" s="6">
        <f>MAX(0,P611-'Tela de entrada'!O629)</f>
        <v>0</v>
      </c>
    </row>
    <row r="612" spans="4:17" x14ac:dyDescent="0.25">
      <c r="D612" s="71">
        <v>611</v>
      </c>
      <c r="E612" s="56">
        <f>'Tela de entrada'!C630</f>
        <v>20</v>
      </c>
      <c r="F612" s="6">
        <f>'Tela de entrada'!H630+'Tela de entrada'!K630</f>
        <v>11.933706005264455</v>
      </c>
      <c r="G612" s="6">
        <f>F612+'Tela de entrada'!O630</f>
        <v>20</v>
      </c>
      <c r="H612" s="96">
        <f>G612+'Tela de entrada'!S630</f>
        <v>20</v>
      </c>
      <c r="I612" s="96">
        <f>'Tela de entrada'!$G$14</f>
        <v>3</v>
      </c>
      <c r="J612" s="6">
        <f>'Tela de entrada'!$G$15</f>
        <v>15</v>
      </c>
      <c r="K612" s="6">
        <f>'Tela de entrada'!H630+'Tela de entrada'!$K$15</f>
        <v>8.9337060052644546</v>
      </c>
      <c r="L612" s="6">
        <f>'Tela de entrada'!H630+'Tela de entrada'!$K$16</f>
        <v>17.933706005264455</v>
      </c>
      <c r="M612" s="6">
        <f>'Tela de entrada'!$K$15</f>
        <v>1</v>
      </c>
      <c r="N612" s="6">
        <f>'Tela de entrada'!$K$16</f>
        <v>10</v>
      </c>
      <c r="O612" s="6">
        <f>MAX(0,'Tela de entrada'!C630-'Tela de entrada'!H630)</f>
        <v>12.066293994735545</v>
      </c>
      <c r="P612" s="6">
        <f>MAX(0,O612-'Tela de entrada'!K630)</f>
        <v>8.0662939947355454</v>
      </c>
      <c r="Q612" s="6">
        <f>MAX(0,P612-'Tela de entrada'!O630)</f>
        <v>0</v>
      </c>
    </row>
    <row r="613" spans="4:17" x14ac:dyDescent="0.25">
      <c r="D613" s="71">
        <v>612</v>
      </c>
      <c r="E613" s="56">
        <f>'Tela de entrada'!C631</f>
        <v>36</v>
      </c>
      <c r="F613" s="6">
        <f>'Tela de entrada'!H631+'Tela de entrada'!K631</f>
        <v>20.697010483659422</v>
      </c>
      <c r="G613" s="6">
        <f>F613+'Tela de entrada'!O631</f>
        <v>35.697010483659426</v>
      </c>
      <c r="H613" s="96">
        <f>G613+'Tela de entrada'!S631</f>
        <v>36</v>
      </c>
      <c r="I613" s="96">
        <f>'Tela de entrada'!$G$14</f>
        <v>3</v>
      </c>
      <c r="J613" s="6">
        <f>'Tela de entrada'!$G$15</f>
        <v>15</v>
      </c>
      <c r="K613" s="6">
        <f>'Tela de entrada'!H631+'Tela de entrada'!$K$15</f>
        <v>14.497010483659423</v>
      </c>
      <c r="L613" s="6">
        <f>'Tela de entrada'!H631+'Tela de entrada'!$K$16</f>
        <v>23.497010483659423</v>
      </c>
      <c r="M613" s="6">
        <f>'Tela de entrada'!$K$15</f>
        <v>1</v>
      </c>
      <c r="N613" s="6">
        <f>'Tela de entrada'!$K$16</f>
        <v>10</v>
      </c>
      <c r="O613" s="6">
        <f>MAX(0,'Tela de entrada'!C631-'Tela de entrada'!H631)</f>
        <v>22.502989516340577</v>
      </c>
      <c r="P613" s="6">
        <f>MAX(0,O613-'Tela de entrada'!K631)</f>
        <v>15.302989516340578</v>
      </c>
      <c r="Q613" s="6">
        <f>MAX(0,P613-'Tela de entrada'!O631)</f>
        <v>0.30298951634057758</v>
      </c>
    </row>
    <row r="614" spans="4:17" x14ac:dyDescent="0.25">
      <c r="D614" s="71">
        <v>613</v>
      </c>
      <c r="E614" s="56">
        <f>'Tela de entrada'!C632</f>
        <v>26</v>
      </c>
      <c r="F614" s="6">
        <f>'Tela de entrada'!H632+'Tela de entrada'!K632</f>
        <v>15.219945184662567</v>
      </c>
      <c r="G614" s="6">
        <f>F614+'Tela de entrada'!O632</f>
        <v>26</v>
      </c>
      <c r="H614" s="96">
        <f>G614+'Tela de entrada'!S632</f>
        <v>26</v>
      </c>
      <c r="I614" s="96">
        <f>'Tela de entrada'!$G$14</f>
        <v>3</v>
      </c>
      <c r="J614" s="6">
        <f>'Tela de entrada'!$G$15</f>
        <v>15</v>
      </c>
      <c r="K614" s="6">
        <f>'Tela de entrada'!H632+'Tela de entrada'!$K$15</f>
        <v>11.019945184662568</v>
      </c>
      <c r="L614" s="6">
        <f>'Tela de entrada'!H632+'Tela de entrada'!$K$16</f>
        <v>20.019945184662568</v>
      </c>
      <c r="M614" s="6">
        <f>'Tela de entrada'!$K$15</f>
        <v>1</v>
      </c>
      <c r="N614" s="6">
        <f>'Tela de entrada'!$K$16</f>
        <v>10</v>
      </c>
      <c r="O614" s="6">
        <f>MAX(0,'Tela de entrada'!C632-'Tela de entrada'!H632)</f>
        <v>15.980054815337432</v>
      </c>
      <c r="P614" s="6">
        <f>MAX(0,O614-'Tela de entrada'!K632)</f>
        <v>10.780054815337433</v>
      </c>
      <c r="Q614" s="6">
        <f>MAX(0,P614-'Tela de entrada'!O632)</f>
        <v>0</v>
      </c>
    </row>
    <row r="615" spans="4:17" x14ac:dyDescent="0.25">
      <c r="D615" s="71">
        <v>614</v>
      </c>
      <c r="E615" s="56">
        <f>'Tela de entrada'!C633</f>
        <v>42</v>
      </c>
      <c r="F615" s="6">
        <f>'Tela de entrada'!H633+'Tela de entrada'!K633</f>
        <v>23.4</v>
      </c>
      <c r="G615" s="6">
        <f>F615+'Tela de entrada'!O633</f>
        <v>38.4</v>
      </c>
      <c r="H615" s="96">
        <f>G615+'Tela de entrada'!S633</f>
        <v>42</v>
      </c>
      <c r="I615" s="96">
        <f>'Tela de entrada'!$G$14</f>
        <v>3</v>
      </c>
      <c r="J615" s="6">
        <f>'Tela de entrada'!$G$15</f>
        <v>15</v>
      </c>
      <c r="K615" s="6">
        <f>'Tela de entrada'!H633+'Tela de entrada'!$K$15</f>
        <v>16</v>
      </c>
      <c r="L615" s="6">
        <f>'Tela de entrada'!H633+'Tela de entrada'!$K$16</f>
        <v>25</v>
      </c>
      <c r="M615" s="6">
        <f>'Tela de entrada'!$K$15</f>
        <v>1</v>
      </c>
      <c r="N615" s="6">
        <f>'Tela de entrada'!$K$16</f>
        <v>10</v>
      </c>
      <c r="O615" s="6">
        <f>MAX(0,'Tela de entrada'!C633-'Tela de entrada'!H633)</f>
        <v>27</v>
      </c>
      <c r="P615" s="6">
        <f>MAX(0,O615-'Tela de entrada'!K633)</f>
        <v>18.600000000000001</v>
      </c>
      <c r="Q615" s="6">
        <f>MAX(0,P615-'Tela de entrada'!O633)</f>
        <v>3.6000000000000014</v>
      </c>
    </row>
    <row r="616" spans="4:17" x14ac:dyDescent="0.25">
      <c r="D616" s="71">
        <v>615</v>
      </c>
      <c r="E616" s="56">
        <f>'Tela de entrada'!C634</f>
        <v>10</v>
      </c>
      <c r="F616" s="6">
        <f>'Tela de entrada'!H634+'Tela de entrada'!K634</f>
        <v>6.4566407062675992</v>
      </c>
      <c r="G616" s="6">
        <f>F616+'Tela de entrada'!O634</f>
        <v>10</v>
      </c>
      <c r="H616" s="96">
        <f>G616+'Tela de entrada'!S634</f>
        <v>10</v>
      </c>
      <c r="I616" s="96">
        <f>'Tela de entrada'!$G$14</f>
        <v>3</v>
      </c>
      <c r="J616" s="6">
        <f>'Tela de entrada'!$G$15</f>
        <v>15</v>
      </c>
      <c r="K616" s="6">
        <f>'Tela de entrada'!H634+'Tela de entrada'!$K$15</f>
        <v>5.4566407062675992</v>
      </c>
      <c r="L616" s="6">
        <f>'Tela de entrada'!H634+'Tela de entrada'!$K$16</f>
        <v>14.456640706267599</v>
      </c>
      <c r="M616" s="6">
        <f>'Tela de entrada'!$K$15</f>
        <v>1</v>
      </c>
      <c r="N616" s="6">
        <f>'Tela de entrada'!$K$16</f>
        <v>10</v>
      </c>
      <c r="O616" s="6">
        <f>MAX(0,'Tela de entrada'!C634-'Tela de entrada'!H634)</f>
        <v>5.5433592937324008</v>
      </c>
      <c r="P616" s="6">
        <f>MAX(0,O616-'Tela de entrada'!K634)</f>
        <v>3.5433592937324008</v>
      </c>
      <c r="Q616" s="6">
        <f>MAX(0,P616-'Tela de entrada'!O634)</f>
        <v>0</v>
      </c>
    </row>
    <row r="617" spans="4:17" x14ac:dyDescent="0.25">
      <c r="D617" s="71">
        <v>616</v>
      </c>
      <c r="E617" s="56">
        <f>'Tela de entrada'!C635</f>
        <v>39</v>
      </c>
      <c r="F617" s="6">
        <f>'Tela de entrada'!H635+'Tela de entrada'!K635</f>
        <v>22.34013007335848</v>
      </c>
      <c r="G617" s="6">
        <f>F617+'Tela de entrada'!O635</f>
        <v>37.34013007335848</v>
      </c>
      <c r="H617" s="96">
        <f>G617+'Tela de entrada'!S635</f>
        <v>39</v>
      </c>
      <c r="I617" s="96">
        <f>'Tela de entrada'!$G$14</f>
        <v>3</v>
      </c>
      <c r="J617" s="6">
        <f>'Tela de entrada'!$G$15</f>
        <v>15</v>
      </c>
      <c r="K617" s="6">
        <f>'Tela de entrada'!H635+'Tela de entrada'!$K$15</f>
        <v>15.54013007335848</v>
      </c>
      <c r="L617" s="6">
        <f>'Tela de entrada'!H635+'Tela de entrada'!$K$16</f>
        <v>24.54013007335848</v>
      </c>
      <c r="M617" s="6">
        <f>'Tela de entrada'!$K$15</f>
        <v>1</v>
      </c>
      <c r="N617" s="6">
        <f>'Tela de entrada'!$K$16</f>
        <v>10</v>
      </c>
      <c r="O617" s="6">
        <f>MAX(0,'Tela de entrada'!C635-'Tela de entrada'!H635)</f>
        <v>24.45986992664152</v>
      </c>
      <c r="P617" s="6">
        <f>MAX(0,O617-'Tela de entrada'!K635)</f>
        <v>16.65986992664152</v>
      </c>
      <c r="Q617" s="6">
        <f>MAX(0,P617-'Tela de entrada'!O635)</f>
        <v>1.6598699266415196</v>
      </c>
    </row>
    <row r="618" spans="4:17" x14ac:dyDescent="0.25">
      <c r="D618" s="71">
        <v>617</v>
      </c>
      <c r="E618" s="56">
        <f>'Tela de entrada'!C636</f>
        <v>36</v>
      </c>
      <c r="F618" s="6">
        <f>'Tela de entrada'!H636+'Tela de entrada'!K636</f>
        <v>20.697010483659422</v>
      </c>
      <c r="G618" s="6">
        <f>F618+'Tela de entrada'!O636</f>
        <v>35.697010483659426</v>
      </c>
      <c r="H618" s="96">
        <f>G618+'Tela de entrada'!S636</f>
        <v>36</v>
      </c>
      <c r="I618" s="96">
        <f>'Tela de entrada'!$G$14</f>
        <v>3</v>
      </c>
      <c r="J618" s="6">
        <f>'Tela de entrada'!$G$15</f>
        <v>15</v>
      </c>
      <c r="K618" s="6">
        <f>'Tela de entrada'!H636+'Tela de entrada'!$K$15</f>
        <v>14.497010483659423</v>
      </c>
      <c r="L618" s="6">
        <f>'Tela de entrada'!H636+'Tela de entrada'!$K$16</f>
        <v>23.497010483659423</v>
      </c>
      <c r="M618" s="6">
        <f>'Tela de entrada'!$K$15</f>
        <v>1</v>
      </c>
      <c r="N618" s="6">
        <f>'Tela de entrada'!$K$16</f>
        <v>10</v>
      </c>
      <c r="O618" s="6">
        <f>MAX(0,'Tela de entrada'!C636-'Tela de entrada'!H636)</f>
        <v>22.502989516340577</v>
      </c>
      <c r="P618" s="6">
        <f>MAX(0,O618-'Tela de entrada'!K636)</f>
        <v>15.302989516340578</v>
      </c>
      <c r="Q618" s="6">
        <f>MAX(0,P618-'Tela de entrada'!O636)</f>
        <v>0.30298951634057758</v>
      </c>
    </row>
    <row r="619" spans="4:17" x14ac:dyDescent="0.25">
      <c r="D619" s="71">
        <v>618</v>
      </c>
      <c r="E619" s="56">
        <f>'Tela de entrada'!C637</f>
        <v>24</v>
      </c>
      <c r="F619" s="6">
        <f>'Tela de entrada'!H637+'Tela de entrada'!K637</f>
        <v>14.124532124863197</v>
      </c>
      <c r="G619" s="6">
        <f>F619+'Tela de entrada'!O637</f>
        <v>24</v>
      </c>
      <c r="H619" s="96">
        <f>G619+'Tela de entrada'!S637</f>
        <v>24</v>
      </c>
      <c r="I619" s="96">
        <f>'Tela de entrada'!$G$14</f>
        <v>3</v>
      </c>
      <c r="J619" s="6">
        <f>'Tela de entrada'!$G$15</f>
        <v>15</v>
      </c>
      <c r="K619" s="6">
        <f>'Tela de entrada'!H637+'Tela de entrada'!$K$15</f>
        <v>10.324532124863197</v>
      </c>
      <c r="L619" s="6">
        <f>'Tela de entrada'!H637+'Tela de entrada'!$K$16</f>
        <v>19.324532124863197</v>
      </c>
      <c r="M619" s="6">
        <f>'Tela de entrada'!$K$15</f>
        <v>1</v>
      </c>
      <c r="N619" s="6">
        <f>'Tela de entrada'!$K$16</f>
        <v>10</v>
      </c>
      <c r="O619" s="6">
        <f>MAX(0,'Tela de entrada'!C637-'Tela de entrada'!H637)</f>
        <v>14.675467875136803</v>
      </c>
      <c r="P619" s="6">
        <f>MAX(0,O619-'Tela de entrada'!K637)</f>
        <v>9.8754678751368026</v>
      </c>
      <c r="Q619" s="6">
        <f>MAX(0,P619-'Tela de entrada'!O637)</f>
        <v>0</v>
      </c>
    </row>
    <row r="620" spans="4:17" x14ac:dyDescent="0.25">
      <c r="D620" s="71">
        <v>619</v>
      </c>
      <c r="E620" s="56">
        <f>'Tela de entrada'!C638</f>
        <v>17</v>
      </c>
      <c r="F620" s="6">
        <f>'Tela de entrada'!H638+'Tela de entrada'!K638</f>
        <v>10.290586415565398</v>
      </c>
      <c r="G620" s="6">
        <f>F620+'Tela de entrada'!O638</f>
        <v>17</v>
      </c>
      <c r="H620" s="96">
        <f>G620+'Tela de entrada'!S638</f>
        <v>17</v>
      </c>
      <c r="I620" s="96">
        <f>'Tela de entrada'!$G$14</f>
        <v>3</v>
      </c>
      <c r="J620" s="6">
        <f>'Tela de entrada'!$G$15</f>
        <v>15</v>
      </c>
      <c r="K620" s="6">
        <f>'Tela de entrada'!H638+'Tela de entrada'!$K$15</f>
        <v>7.890586415565398</v>
      </c>
      <c r="L620" s="6">
        <f>'Tela de entrada'!H638+'Tela de entrada'!$K$16</f>
        <v>16.890586415565398</v>
      </c>
      <c r="M620" s="6">
        <f>'Tela de entrada'!$K$15</f>
        <v>1</v>
      </c>
      <c r="N620" s="6">
        <f>'Tela de entrada'!$K$16</f>
        <v>10</v>
      </c>
      <c r="O620" s="6">
        <f>MAX(0,'Tela de entrada'!C638-'Tela de entrada'!H638)</f>
        <v>10.109413584434602</v>
      </c>
      <c r="P620" s="6">
        <f>MAX(0,O620-'Tela de entrada'!K638)</f>
        <v>6.7094135844346017</v>
      </c>
      <c r="Q620" s="6">
        <f>MAX(0,P620-'Tela de entrada'!O638)</f>
        <v>0</v>
      </c>
    </row>
    <row r="621" spans="4:17" x14ac:dyDescent="0.25">
      <c r="D621" s="71">
        <v>620</v>
      </c>
      <c r="E621" s="56">
        <f>'Tela de entrada'!C639</f>
        <v>15</v>
      </c>
      <c r="F621" s="6">
        <f>'Tela de entrada'!H639+'Tela de entrada'!K639</f>
        <v>9.1951733557660269</v>
      </c>
      <c r="G621" s="6">
        <f>F621+'Tela de entrada'!O639</f>
        <v>15</v>
      </c>
      <c r="H621" s="96">
        <f>G621+'Tela de entrada'!S639</f>
        <v>15</v>
      </c>
      <c r="I621" s="96">
        <f>'Tela de entrada'!$G$14</f>
        <v>3</v>
      </c>
      <c r="J621" s="6">
        <f>'Tela de entrada'!$G$15</f>
        <v>15</v>
      </c>
      <c r="K621" s="6">
        <f>'Tela de entrada'!H639+'Tela de entrada'!$K$15</f>
        <v>7.1951733557660269</v>
      </c>
      <c r="L621" s="6">
        <f>'Tela de entrada'!H639+'Tela de entrada'!$K$16</f>
        <v>16.195173355766027</v>
      </c>
      <c r="M621" s="6">
        <f>'Tela de entrada'!$K$15</f>
        <v>1</v>
      </c>
      <c r="N621" s="6">
        <f>'Tela de entrada'!$K$16</f>
        <v>10</v>
      </c>
      <c r="O621" s="6">
        <f>MAX(0,'Tela de entrada'!C639-'Tela de entrada'!H639)</f>
        <v>8.8048266442339731</v>
      </c>
      <c r="P621" s="6">
        <f>MAX(0,O621-'Tela de entrada'!K639)</f>
        <v>5.8048266442339731</v>
      </c>
      <c r="Q621" s="6">
        <f>MAX(0,P621-'Tela de entrada'!O639)</f>
        <v>0</v>
      </c>
    </row>
    <row r="622" spans="4:17" x14ac:dyDescent="0.25">
      <c r="D622" s="71">
        <v>621</v>
      </c>
      <c r="E622" s="56">
        <f>'Tela de entrada'!C640</f>
        <v>39</v>
      </c>
      <c r="F622" s="6">
        <f>'Tela de entrada'!H640+'Tela de entrada'!K640</f>
        <v>22.34013007335848</v>
      </c>
      <c r="G622" s="6">
        <f>F622+'Tela de entrada'!O640</f>
        <v>37.34013007335848</v>
      </c>
      <c r="H622" s="96">
        <f>G622+'Tela de entrada'!S640</f>
        <v>39</v>
      </c>
      <c r="I622" s="96">
        <f>'Tela de entrada'!$G$14</f>
        <v>3</v>
      </c>
      <c r="J622" s="6">
        <f>'Tela de entrada'!$G$15</f>
        <v>15</v>
      </c>
      <c r="K622" s="6">
        <f>'Tela de entrada'!H640+'Tela de entrada'!$K$15</f>
        <v>15.54013007335848</v>
      </c>
      <c r="L622" s="6">
        <f>'Tela de entrada'!H640+'Tela de entrada'!$K$16</f>
        <v>24.54013007335848</v>
      </c>
      <c r="M622" s="6">
        <f>'Tela de entrada'!$K$15</f>
        <v>1</v>
      </c>
      <c r="N622" s="6">
        <f>'Tela de entrada'!$K$16</f>
        <v>10</v>
      </c>
      <c r="O622" s="6">
        <f>MAX(0,'Tela de entrada'!C640-'Tela de entrada'!H640)</f>
        <v>24.45986992664152</v>
      </c>
      <c r="P622" s="6">
        <f>MAX(0,O622-'Tela de entrada'!K640)</f>
        <v>16.65986992664152</v>
      </c>
      <c r="Q622" s="6">
        <f>MAX(0,P622-'Tela de entrada'!O640)</f>
        <v>1.6598699266415196</v>
      </c>
    </row>
    <row r="623" spans="4:17" x14ac:dyDescent="0.25">
      <c r="D623" s="71">
        <v>622</v>
      </c>
      <c r="E623" s="56">
        <f>'Tela de entrada'!C641</f>
        <v>47</v>
      </c>
      <c r="F623" s="6">
        <f>'Tela de entrada'!H641+'Tela de entrada'!K641</f>
        <v>24.4</v>
      </c>
      <c r="G623" s="6">
        <f>F623+'Tela de entrada'!O641</f>
        <v>39.4</v>
      </c>
      <c r="H623" s="96">
        <f>G623+'Tela de entrada'!S641</f>
        <v>47</v>
      </c>
      <c r="I623" s="96">
        <f>'Tela de entrada'!$G$14</f>
        <v>3</v>
      </c>
      <c r="J623" s="6">
        <f>'Tela de entrada'!$G$15</f>
        <v>15</v>
      </c>
      <c r="K623" s="6">
        <f>'Tela de entrada'!H641+'Tela de entrada'!$K$15</f>
        <v>16</v>
      </c>
      <c r="L623" s="6">
        <f>'Tela de entrada'!H641+'Tela de entrada'!$K$16</f>
        <v>25</v>
      </c>
      <c r="M623" s="6">
        <f>'Tela de entrada'!$K$15</f>
        <v>1</v>
      </c>
      <c r="N623" s="6">
        <f>'Tela de entrada'!$K$16</f>
        <v>10</v>
      </c>
      <c r="O623" s="6">
        <f>MAX(0,'Tela de entrada'!C641-'Tela de entrada'!H641)</f>
        <v>32</v>
      </c>
      <c r="P623" s="6">
        <f>MAX(0,O623-'Tela de entrada'!K641)</f>
        <v>22.6</v>
      </c>
      <c r="Q623" s="6">
        <f>MAX(0,P623-'Tela de entrada'!O641)</f>
        <v>7.6000000000000014</v>
      </c>
    </row>
    <row r="624" spans="4:17" x14ac:dyDescent="0.25">
      <c r="D624" s="71">
        <v>623</v>
      </c>
      <c r="E624" s="56">
        <f>'Tela de entrada'!C642</f>
        <v>24</v>
      </c>
      <c r="F624" s="6">
        <f>'Tela de entrada'!H642+'Tela de entrada'!K642</f>
        <v>14.124532124863197</v>
      </c>
      <c r="G624" s="6">
        <f>F624+'Tela de entrada'!O642</f>
        <v>24</v>
      </c>
      <c r="H624" s="96">
        <f>G624+'Tela de entrada'!S642</f>
        <v>24</v>
      </c>
      <c r="I624" s="96">
        <f>'Tela de entrada'!$G$14</f>
        <v>3</v>
      </c>
      <c r="J624" s="6">
        <f>'Tela de entrada'!$G$15</f>
        <v>15</v>
      </c>
      <c r="K624" s="6">
        <f>'Tela de entrada'!H642+'Tela de entrada'!$K$15</f>
        <v>10.324532124863197</v>
      </c>
      <c r="L624" s="6">
        <f>'Tela de entrada'!H642+'Tela de entrada'!$K$16</f>
        <v>19.324532124863197</v>
      </c>
      <c r="M624" s="6">
        <f>'Tela de entrada'!$K$15</f>
        <v>1</v>
      </c>
      <c r="N624" s="6">
        <f>'Tela de entrada'!$K$16</f>
        <v>10</v>
      </c>
      <c r="O624" s="6">
        <f>MAX(0,'Tela de entrada'!C642-'Tela de entrada'!H642)</f>
        <v>14.675467875136803</v>
      </c>
      <c r="P624" s="6">
        <f>MAX(0,O624-'Tela de entrada'!K642)</f>
        <v>9.8754678751368026</v>
      </c>
      <c r="Q624" s="6">
        <f>MAX(0,P624-'Tela de entrada'!O642)</f>
        <v>0</v>
      </c>
    </row>
    <row r="625" spans="4:17" x14ac:dyDescent="0.25">
      <c r="D625" s="71">
        <v>624</v>
      </c>
      <c r="E625" s="56">
        <f>'Tela de entrada'!C643</f>
        <v>31</v>
      </c>
      <c r="F625" s="6">
        <f>'Tela de entrada'!H643+'Tela de entrada'!K643</f>
        <v>17.958477834160995</v>
      </c>
      <c r="G625" s="6">
        <f>F625+'Tela de entrada'!O643</f>
        <v>31</v>
      </c>
      <c r="H625" s="96">
        <f>G625+'Tela de entrada'!S643</f>
        <v>31</v>
      </c>
      <c r="I625" s="96">
        <f>'Tela de entrada'!$G$14</f>
        <v>3</v>
      </c>
      <c r="J625" s="6">
        <f>'Tela de entrada'!$G$15</f>
        <v>15</v>
      </c>
      <c r="K625" s="6">
        <f>'Tela de entrada'!H643+'Tela de entrada'!$K$15</f>
        <v>12.758477834160995</v>
      </c>
      <c r="L625" s="6">
        <f>'Tela de entrada'!H643+'Tela de entrada'!$K$16</f>
        <v>21.758477834160995</v>
      </c>
      <c r="M625" s="6">
        <f>'Tela de entrada'!$K$15</f>
        <v>1</v>
      </c>
      <c r="N625" s="6">
        <f>'Tela de entrada'!$K$16</f>
        <v>10</v>
      </c>
      <c r="O625" s="6">
        <f>MAX(0,'Tela de entrada'!C643-'Tela de entrada'!H643)</f>
        <v>19.241522165839005</v>
      </c>
      <c r="P625" s="6">
        <f>MAX(0,O625-'Tela de entrada'!K643)</f>
        <v>13.041522165839005</v>
      </c>
      <c r="Q625" s="6">
        <f>MAX(0,P625-'Tela de entrada'!O643)</f>
        <v>0</v>
      </c>
    </row>
    <row r="626" spans="4:17" x14ac:dyDescent="0.25">
      <c r="D626" s="71">
        <v>625</v>
      </c>
      <c r="E626" s="56">
        <f>'Tela de entrada'!C644</f>
        <v>50</v>
      </c>
      <c r="F626" s="6">
        <f>'Tela de entrada'!H644+'Tela de entrada'!K644</f>
        <v>25</v>
      </c>
      <c r="G626" s="6">
        <f>F626+'Tela de entrada'!O644</f>
        <v>40</v>
      </c>
      <c r="H626" s="96">
        <f>G626+'Tela de entrada'!S644</f>
        <v>50</v>
      </c>
      <c r="I626" s="96">
        <f>'Tela de entrada'!$G$14</f>
        <v>3</v>
      </c>
      <c r="J626" s="6">
        <f>'Tela de entrada'!$G$15</f>
        <v>15</v>
      </c>
      <c r="K626" s="6">
        <f>'Tela de entrada'!H644+'Tela de entrada'!$K$15</f>
        <v>16</v>
      </c>
      <c r="L626" s="6">
        <f>'Tela de entrada'!H644+'Tela de entrada'!$K$16</f>
        <v>25</v>
      </c>
      <c r="M626" s="6">
        <f>'Tela de entrada'!$K$15</f>
        <v>1</v>
      </c>
      <c r="N626" s="6">
        <f>'Tela de entrada'!$K$16</f>
        <v>10</v>
      </c>
      <c r="O626" s="6">
        <f>MAX(0,'Tela de entrada'!C644-'Tela de entrada'!H644)</f>
        <v>35</v>
      </c>
      <c r="P626" s="6">
        <f>MAX(0,O626-'Tela de entrada'!K644)</f>
        <v>25</v>
      </c>
      <c r="Q626" s="6">
        <f>MAX(0,P626-'Tela de entrada'!O644)</f>
        <v>10</v>
      </c>
    </row>
    <row r="627" spans="4:17" x14ac:dyDescent="0.25">
      <c r="D627" s="71">
        <v>626</v>
      </c>
      <c r="E627" s="56">
        <f>'Tela de entrada'!C645</f>
        <v>6</v>
      </c>
      <c r="F627" s="6">
        <f>'Tela de entrada'!H645+'Tela de entrada'!K645</f>
        <v>4.9836603258165946</v>
      </c>
      <c r="G627" s="6">
        <f>F627+'Tela de entrada'!O645</f>
        <v>6</v>
      </c>
      <c r="H627" s="96">
        <f>G627+'Tela de entrada'!S645</f>
        <v>6</v>
      </c>
      <c r="I627" s="96">
        <f>'Tela de entrada'!$G$14</f>
        <v>3</v>
      </c>
      <c r="J627" s="6">
        <f>'Tela de entrada'!$G$15</f>
        <v>15</v>
      </c>
      <c r="K627" s="6">
        <f>'Tela de entrada'!H645+'Tela de entrada'!$K$15</f>
        <v>4.7836603258165944</v>
      </c>
      <c r="L627" s="6">
        <f>'Tela de entrada'!H645+'Tela de entrada'!$K$16</f>
        <v>13.783660325816594</v>
      </c>
      <c r="M627" s="6">
        <f>'Tela de entrada'!$K$15</f>
        <v>1</v>
      </c>
      <c r="N627" s="6">
        <f>'Tela de entrada'!$K$16</f>
        <v>10</v>
      </c>
      <c r="O627" s="6">
        <f>MAX(0,'Tela de entrada'!C645-'Tela de entrada'!H645)</f>
        <v>2.2163396741834052</v>
      </c>
      <c r="P627" s="6">
        <f>MAX(0,O627-'Tela de entrada'!K645)</f>
        <v>1.0163396741834052</v>
      </c>
      <c r="Q627" s="6">
        <f>MAX(0,P627-'Tela de entrada'!O645)</f>
        <v>0</v>
      </c>
    </row>
    <row r="628" spans="4:17" x14ac:dyDescent="0.25">
      <c r="D628" s="71">
        <v>627</v>
      </c>
      <c r="E628" s="56">
        <f>'Tela de entrada'!C646</f>
        <v>21</v>
      </c>
      <c r="F628" s="6">
        <f>'Tela de entrada'!H646+'Tela de entrada'!K646</f>
        <v>12.481412535164139</v>
      </c>
      <c r="G628" s="6">
        <f>F628+'Tela de entrada'!O646</f>
        <v>21</v>
      </c>
      <c r="H628" s="96">
        <f>G628+'Tela de entrada'!S646</f>
        <v>21</v>
      </c>
      <c r="I628" s="96">
        <f>'Tela de entrada'!$G$14</f>
        <v>3</v>
      </c>
      <c r="J628" s="6">
        <f>'Tela de entrada'!$G$15</f>
        <v>15</v>
      </c>
      <c r="K628" s="6">
        <f>'Tela de entrada'!H646+'Tela de entrada'!$K$15</f>
        <v>9.2814125351641401</v>
      </c>
      <c r="L628" s="6">
        <f>'Tela de entrada'!H646+'Tela de entrada'!$K$16</f>
        <v>18.28141253516414</v>
      </c>
      <c r="M628" s="6">
        <f>'Tela de entrada'!$K$15</f>
        <v>1</v>
      </c>
      <c r="N628" s="6">
        <f>'Tela de entrada'!$K$16</f>
        <v>10</v>
      </c>
      <c r="O628" s="6">
        <f>MAX(0,'Tela de entrada'!C646-'Tela de entrada'!H646)</f>
        <v>12.71858746483586</v>
      </c>
      <c r="P628" s="6">
        <f>MAX(0,O628-'Tela de entrada'!K646)</f>
        <v>8.5185874648358606</v>
      </c>
      <c r="Q628" s="6">
        <f>MAX(0,P628-'Tela de entrada'!O646)</f>
        <v>0</v>
      </c>
    </row>
    <row r="629" spans="4:17" x14ac:dyDescent="0.25">
      <c r="D629" s="71">
        <v>628</v>
      </c>
      <c r="E629" s="56">
        <f>'Tela de entrada'!C647</f>
        <v>25</v>
      </c>
      <c r="F629" s="6">
        <f>'Tela de entrada'!H647+'Tela de entrada'!K647</f>
        <v>14.672238654762884</v>
      </c>
      <c r="G629" s="6">
        <f>F629+'Tela de entrada'!O647</f>
        <v>25</v>
      </c>
      <c r="H629" s="96">
        <f>G629+'Tela de entrada'!S647</f>
        <v>25</v>
      </c>
      <c r="I629" s="96">
        <f>'Tela de entrada'!$G$14</f>
        <v>3</v>
      </c>
      <c r="J629" s="6">
        <f>'Tela de entrada'!$G$15</f>
        <v>15</v>
      </c>
      <c r="K629" s="6">
        <f>'Tela de entrada'!H647+'Tela de entrada'!$K$15</f>
        <v>10.672238654762884</v>
      </c>
      <c r="L629" s="6">
        <f>'Tela de entrada'!H647+'Tela de entrada'!$K$16</f>
        <v>19.672238654762886</v>
      </c>
      <c r="M629" s="6">
        <f>'Tela de entrada'!$K$15</f>
        <v>1</v>
      </c>
      <c r="N629" s="6">
        <f>'Tela de entrada'!$K$16</f>
        <v>10</v>
      </c>
      <c r="O629" s="6">
        <f>MAX(0,'Tela de entrada'!C647-'Tela de entrada'!H647)</f>
        <v>15.327761345237116</v>
      </c>
      <c r="P629" s="6">
        <f>MAX(0,O629-'Tela de entrada'!K647)</f>
        <v>10.327761345237116</v>
      </c>
      <c r="Q629" s="6">
        <f>MAX(0,P629-'Tela de entrada'!O647)</f>
        <v>0</v>
      </c>
    </row>
    <row r="630" spans="4:17" x14ac:dyDescent="0.25">
      <c r="D630" s="71">
        <v>629</v>
      </c>
      <c r="E630" s="56">
        <f>'Tela de entrada'!C648</f>
        <v>42</v>
      </c>
      <c r="F630" s="6">
        <f>'Tela de entrada'!H648+'Tela de entrada'!K648</f>
        <v>23.4</v>
      </c>
      <c r="G630" s="6">
        <f>F630+'Tela de entrada'!O648</f>
        <v>38.4</v>
      </c>
      <c r="H630" s="96">
        <f>G630+'Tela de entrada'!S648</f>
        <v>42</v>
      </c>
      <c r="I630" s="96">
        <f>'Tela de entrada'!$G$14</f>
        <v>3</v>
      </c>
      <c r="J630" s="6">
        <f>'Tela de entrada'!$G$15</f>
        <v>15</v>
      </c>
      <c r="K630" s="6">
        <f>'Tela de entrada'!H648+'Tela de entrada'!$K$15</f>
        <v>16</v>
      </c>
      <c r="L630" s="6">
        <f>'Tela de entrada'!H648+'Tela de entrada'!$K$16</f>
        <v>25</v>
      </c>
      <c r="M630" s="6">
        <f>'Tela de entrada'!$K$15</f>
        <v>1</v>
      </c>
      <c r="N630" s="6">
        <f>'Tela de entrada'!$K$16</f>
        <v>10</v>
      </c>
      <c r="O630" s="6">
        <f>MAX(0,'Tela de entrada'!C648-'Tela de entrada'!H648)</f>
        <v>27</v>
      </c>
      <c r="P630" s="6">
        <f>MAX(0,O630-'Tela de entrada'!K648)</f>
        <v>18.600000000000001</v>
      </c>
      <c r="Q630" s="6">
        <f>MAX(0,P630-'Tela de entrada'!O648)</f>
        <v>3.6000000000000014</v>
      </c>
    </row>
    <row r="631" spans="4:17" x14ac:dyDescent="0.25">
      <c r="D631" s="71">
        <v>630</v>
      </c>
      <c r="E631" s="56">
        <f>'Tela de entrada'!C649</f>
        <v>38</v>
      </c>
      <c r="F631" s="6">
        <f>'Tela de entrada'!H649+'Tela de entrada'!K649</f>
        <v>21.792423543458796</v>
      </c>
      <c r="G631" s="6">
        <f>F631+'Tela de entrada'!O649</f>
        <v>36.792423543458796</v>
      </c>
      <c r="H631" s="96">
        <f>G631+'Tela de entrada'!S649</f>
        <v>38</v>
      </c>
      <c r="I631" s="96">
        <f>'Tela de entrada'!$G$14</f>
        <v>3</v>
      </c>
      <c r="J631" s="6">
        <f>'Tela de entrada'!$G$15</f>
        <v>15</v>
      </c>
      <c r="K631" s="6">
        <f>'Tela de entrada'!H649+'Tela de entrada'!$K$15</f>
        <v>15.192423543458794</v>
      </c>
      <c r="L631" s="6">
        <f>'Tela de entrada'!H649+'Tela de entrada'!$K$16</f>
        <v>24.192423543458794</v>
      </c>
      <c r="M631" s="6">
        <f>'Tela de entrada'!$K$15</f>
        <v>1</v>
      </c>
      <c r="N631" s="6">
        <f>'Tela de entrada'!$K$16</f>
        <v>10</v>
      </c>
      <c r="O631" s="6">
        <f>MAX(0,'Tela de entrada'!C649-'Tela de entrada'!H649)</f>
        <v>23.807576456541206</v>
      </c>
      <c r="P631" s="6">
        <f>MAX(0,O631-'Tela de entrada'!K649)</f>
        <v>16.207576456541204</v>
      </c>
      <c r="Q631" s="6">
        <f>MAX(0,P631-'Tela de entrada'!O649)</f>
        <v>1.2075764565412044</v>
      </c>
    </row>
    <row r="632" spans="4:17" x14ac:dyDescent="0.25">
      <c r="D632" s="71">
        <v>631</v>
      </c>
      <c r="E632" s="56">
        <f>'Tela de entrada'!C650</f>
        <v>10</v>
      </c>
      <c r="F632" s="6">
        <f>'Tela de entrada'!H650+'Tela de entrada'!K650</f>
        <v>6.4566407062675992</v>
      </c>
      <c r="G632" s="6">
        <f>F632+'Tela de entrada'!O650</f>
        <v>10</v>
      </c>
      <c r="H632" s="96">
        <f>G632+'Tela de entrada'!S650</f>
        <v>10</v>
      </c>
      <c r="I632" s="96">
        <f>'Tela de entrada'!$G$14</f>
        <v>3</v>
      </c>
      <c r="J632" s="6">
        <f>'Tela de entrada'!$G$15</f>
        <v>15</v>
      </c>
      <c r="K632" s="6">
        <f>'Tela de entrada'!H650+'Tela de entrada'!$K$15</f>
        <v>5.4566407062675992</v>
      </c>
      <c r="L632" s="6">
        <f>'Tela de entrada'!H650+'Tela de entrada'!$K$16</f>
        <v>14.456640706267599</v>
      </c>
      <c r="M632" s="6">
        <f>'Tela de entrada'!$K$15</f>
        <v>1</v>
      </c>
      <c r="N632" s="6">
        <f>'Tela de entrada'!$K$16</f>
        <v>10</v>
      </c>
      <c r="O632" s="6">
        <f>MAX(0,'Tela de entrada'!C650-'Tela de entrada'!H650)</f>
        <v>5.5433592937324008</v>
      </c>
      <c r="P632" s="6">
        <f>MAX(0,O632-'Tela de entrada'!K650)</f>
        <v>3.5433592937324008</v>
      </c>
      <c r="Q632" s="6">
        <f>MAX(0,P632-'Tela de entrada'!O650)</f>
        <v>0</v>
      </c>
    </row>
    <row r="633" spans="4:17" x14ac:dyDescent="0.25">
      <c r="D633" s="71">
        <v>632</v>
      </c>
      <c r="E633" s="56">
        <f>'Tela de entrada'!C651</f>
        <v>33</v>
      </c>
      <c r="F633" s="6">
        <f>'Tela de entrada'!H651+'Tela de entrada'!K651</f>
        <v>19.053890893960364</v>
      </c>
      <c r="G633" s="6">
        <f>F633+'Tela de entrada'!O651</f>
        <v>33</v>
      </c>
      <c r="H633" s="96">
        <f>G633+'Tela de entrada'!S651</f>
        <v>33</v>
      </c>
      <c r="I633" s="96">
        <f>'Tela de entrada'!$G$14</f>
        <v>3</v>
      </c>
      <c r="J633" s="6">
        <f>'Tela de entrada'!$G$15</f>
        <v>15</v>
      </c>
      <c r="K633" s="6">
        <f>'Tela de entrada'!H651+'Tela de entrada'!$K$15</f>
        <v>13.453890893960367</v>
      </c>
      <c r="L633" s="6">
        <f>'Tela de entrada'!H651+'Tela de entrada'!$K$16</f>
        <v>22.453890893960367</v>
      </c>
      <c r="M633" s="6">
        <f>'Tela de entrada'!$K$15</f>
        <v>1</v>
      </c>
      <c r="N633" s="6">
        <f>'Tela de entrada'!$K$16</f>
        <v>10</v>
      </c>
      <c r="O633" s="6">
        <f>MAX(0,'Tela de entrada'!C651-'Tela de entrada'!H651)</f>
        <v>20.546109106039633</v>
      </c>
      <c r="P633" s="6">
        <f>MAX(0,O633-'Tela de entrada'!K651)</f>
        <v>13.946109106039634</v>
      </c>
      <c r="Q633" s="6">
        <f>MAX(0,P633-'Tela de entrada'!O651)</f>
        <v>0</v>
      </c>
    </row>
    <row r="634" spans="4:17" x14ac:dyDescent="0.25">
      <c r="D634" s="71">
        <v>633</v>
      </c>
      <c r="E634" s="56">
        <f>'Tela de entrada'!C652</f>
        <v>32</v>
      </c>
      <c r="F634" s="6">
        <f>'Tela de entrada'!H652+'Tela de entrada'!K652</f>
        <v>18.50618436406068</v>
      </c>
      <c r="G634" s="6">
        <f>F634+'Tela de entrada'!O652</f>
        <v>32</v>
      </c>
      <c r="H634" s="96">
        <f>G634+'Tela de entrada'!S652</f>
        <v>32</v>
      </c>
      <c r="I634" s="96">
        <f>'Tela de entrada'!$G$14</f>
        <v>3</v>
      </c>
      <c r="J634" s="6">
        <f>'Tela de entrada'!$G$15</f>
        <v>15</v>
      </c>
      <c r="K634" s="6">
        <f>'Tela de entrada'!H652+'Tela de entrada'!$K$15</f>
        <v>13.106184364060681</v>
      </c>
      <c r="L634" s="6">
        <f>'Tela de entrada'!H652+'Tela de entrada'!$K$16</f>
        <v>22.106184364060681</v>
      </c>
      <c r="M634" s="6">
        <f>'Tela de entrada'!$K$15</f>
        <v>1</v>
      </c>
      <c r="N634" s="6">
        <f>'Tela de entrada'!$K$16</f>
        <v>10</v>
      </c>
      <c r="O634" s="6">
        <f>MAX(0,'Tela de entrada'!C652-'Tela de entrada'!H652)</f>
        <v>19.893815635939319</v>
      </c>
      <c r="P634" s="6">
        <f>MAX(0,O634-'Tela de entrada'!K652)</f>
        <v>13.493815635939319</v>
      </c>
      <c r="Q634" s="6">
        <f>MAX(0,P634-'Tela de entrada'!O652)</f>
        <v>0</v>
      </c>
    </row>
    <row r="635" spans="4:17" x14ac:dyDescent="0.25">
      <c r="D635" s="71">
        <v>634</v>
      </c>
      <c r="E635" s="56">
        <f>'Tela de entrada'!C653</f>
        <v>36</v>
      </c>
      <c r="F635" s="6">
        <f>'Tela de entrada'!H653+'Tela de entrada'!K653</f>
        <v>20.697010483659422</v>
      </c>
      <c r="G635" s="6">
        <f>F635+'Tela de entrada'!O653</f>
        <v>35.697010483659426</v>
      </c>
      <c r="H635" s="96">
        <f>G635+'Tela de entrada'!S653</f>
        <v>36</v>
      </c>
      <c r="I635" s="96">
        <f>'Tela de entrada'!$G$14</f>
        <v>3</v>
      </c>
      <c r="J635" s="6">
        <f>'Tela de entrada'!$G$15</f>
        <v>15</v>
      </c>
      <c r="K635" s="6">
        <f>'Tela de entrada'!H653+'Tela de entrada'!$K$15</f>
        <v>14.497010483659423</v>
      </c>
      <c r="L635" s="6">
        <f>'Tela de entrada'!H653+'Tela de entrada'!$K$16</f>
        <v>23.497010483659423</v>
      </c>
      <c r="M635" s="6">
        <f>'Tela de entrada'!$K$15</f>
        <v>1</v>
      </c>
      <c r="N635" s="6">
        <f>'Tela de entrada'!$K$16</f>
        <v>10</v>
      </c>
      <c r="O635" s="6">
        <f>MAX(0,'Tela de entrada'!C653-'Tela de entrada'!H653)</f>
        <v>22.502989516340577</v>
      </c>
      <c r="P635" s="6">
        <f>MAX(0,O635-'Tela de entrada'!K653)</f>
        <v>15.302989516340578</v>
      </c>
      <c r="Q635" s="6">
        <f>MAX(0,P635-'Tela de entrada'!O653)</f>
        <v>0.30298951634057758</v>
      </c>
    </row>
    <row r="636" spans="4:17" x14ac:dyDescent="0.25">
      <c r="D636" s="71">
        <v>635</v>
      </c>
      <c r="E636" s="56">
        <f>'Tela de entrada'!C654</f>
        <v>16</v>
      </c>
      <c r="F636" s="6">
        <f>'Tela de entrada'!H654+'Tela de entrada'!K654</f>
        <v>9.7428798856657117</v>
      </c>
      <c r="G636" s="6">
        <f>F636+'Tela de entrada'!O654</f>
        <v>16</v>
      </c>
      <c r="H636" s="96">
        <f>G636+'Tela de entrada'!S654</f>
        <v>16</v>
      </c>
      <c r="I636" s="96">
        <f>'Tela de entrada'!$G$14</f>
        <v>3</v>
      </c>
      <c r="J636" s="6">
        <f>'Tela de entrada'!$G$15</f>
        <v>15</v>
      </c>
      <c r="K636" s="6">
        <f>'Tela de entrada'!H654+'Tela de entrada'!$K$15</f>
        <v>7.5428798856657124</v>
      </c>
      <c r="L636" s="6">
        <f>'Tela de entrada'!H654+'Tela de entrada'!$K$16</f>
        <v>16.542879885665712</v>
      </c>
      <c r="M636" s="6">
        <f>'Tela de entrada'!$K$15</f>
        <v>1</v>
      </c>
      <c r="N636" s="6">
        <f>'Tela de entrada'!$K$16</f>
        <v>10</v>
      </c>
      <c r="O636" s="6">
        <f>MAX(0,'Tela de entrada'!C654-'Tela de entrada'!H654)</f>
        <v>9.4571201143342876</v>
      </c>
      <c r="P636" s="6">
        <f>MAX(0,O636-'Tela de entrada'!K654)</f>
        <v>6.2571201143342874</v>
      </c>
      <c r="Q636" s="6">
        <f>MAX(0,P636-'Tela de entrada'!O654)</f>
        <v>0</v>
      </c>
    </row>
    <row r="637" spans="4:17" x14ac:dyDescent="0.25">
      <c r="D637" s="71">
        <v>636</v>
      </c>
      <c r="E637" s="56">
        <f>'Tela de entrada'!C655</f>
        <v>50</v>
      </c>
      <c r="F637" s="6">
        <f>'Tela de entrada'!H655+'Tela de entrada'!K655</f>
        <v>25</v>
      </c>
      <c r="G637" s="6">
        <f>F637+'Tela de entrada'!O655</f>
        <v>40</v>
      </c>
      <c r="H637" s="96">
        <f>G637+'Tela de entrada'!S655</f>
        <v>50</v>
      </c>
      <c r="I637" s="96">
        <f>'Tela de entrada'!$G$14</f>
        <v>3</v>
      </c>
      <c r="J637" s="6">
        <f>'Tela de entrada'!$G$15</f>
        <v>15</v>
      </c>
      <c r="K637" s="6">
        <f>'Tela de entrada'!H655+'Tela de entrada'!$K$15</f>
        <v>16</v>
      </c>
      <c r="L637" s="6">
        <f>'Tela de entrada'!H655+'Tela de entrada'!$K$16</f>
        <v>25</v>
      </c>
      <c r="M637" s="6">
        <f>'Tela de entrada'!$K$15</f>
        <v>1</v>
      </c>
      <c r="N637" s="6">
        <f>'Tela de entrada'!$K$16</f>
        <v>10</v>
      </c>
      <c r="O637" s="6">
        <f>MAX(0,'Tela de entrada'!C655-'Tela de entrada'!H655)</f>
        <v>35</v>
      </c>
      <c r="P637" s="6">
        <f>MAX(0,O637-'Tela de entrada'!K655)</f>
        <v>25</v>
      </c>
      <c r="Q637" s="6">
        <f>MAX(0,P637-'Tela de entrada'!O655)</f>
        <v>10</v>
      </c>
    </row>
    <row r="638" spans="4:17" x14ac:dyDescent="0.25">
      <c r="D638" s="71">
        <v>637</v>
      </c>
      <c r="E638" s="56">
        <f>'Tela de entrada'!C656</f>
        <v>13</v>
      </c>
      <c r="F638" s="6">
        <f>'Tela de entrada'!H656+'Tela de entrada'!K656</f>
        <v>8.0997602959666555</v>
      </c>
      <c r="G638" s="6">
        <f>F638+'Tela de entrada'!O656</f>
        <v>13</v>
      </c>
      <c r="H638" s="96">
        <f>G638+'Tela de entrada'!S656</f>
        <v>13</v>
      </c>
      <c r="I638" s="96">
        <f>'Tela de entrada'!$G$14</f>
        <v>3</v>
      </c>
      <c r="J638" s="6">
        <f>'Tela de entrada'!$G$15</f>
        <v>15</v>
      </c>
      <c r="K638" s="6">
        <f>'Tela de entrada'!H656+'Tela de entrada'!$K$15</f>
        <v>6.4997602959666558</v>
      </c>
      <c r="L638" s="6">
        <f>'Tela de entrada'!H656+'Tela de entrada'!$K$16</f>
        <v>15.499760295966656</v>
      </c>
      <c r="M638" s="6">
        <f>'Tela de entrada'!$K$15</f>
        <v>1</v>
      </c>
      <c r="N638" s="6">
        <f>'Tela de entrada'!$K$16</f>
        <v>10</v>
      </c>
      <c r="O638" s="6">
        <f>MAX(0,'Tela de entrada'!C656-'Tela de entrada'!H656)</f>
        <v>7.5002397040333442</v>
      </c>
      <c r="P638" s="6">
        <f>MAX(0,O638-'Tela de entrada'!K656)</f>
        <v>4.9002397040333445</v>
      </c>
      <c r="Q638" s="6">
        <f>MAX(0,P638-'Tela de entrada'!O656)</f>
        <v>0</v>
      </c>
    </row>
    <row r="639" spans="4:17" x14ac:dyDescent="0.25">
      <c r="D639" s="71">
        <v>638</v>
      </c>
      <c r="E639" s="56">
        <f>'Tela de entrada'!C657</f>
        <v>37</v>
      </c>
      <c r="F639" s="6">
        <f>'Tela de entrada'!H657+'Tela de entrada'!K657</f>
        <v>21.244717013559111</v>
      </c>
      <c r="G639" s="6">
        <f>F639+'Tela de entrada'!O657</f>
        <v>36.244717013559111</v>
      </c>
      <c r="H639" s="96">
        <f>G639+'Tela de entrada'!S657</f>
        <v>37</v>
      </c>
      <c r="I639" s="96">
        <f>'Tela de entrada'!$G$14</f>
        <v>3</v>
      </c>
      <c r="J639" s="6">
        <f>'Tela de entrada'!$G$15</f>
        <v>15</v>
      </c>
      <c r="K639" s="6">
        <f>'Tela de entrada'!H657+'Tela de entrada'!$K$15</f>
        <v>14.84471701355911</v>
      </c>
      <c r="L639" s="6">
        <f>'Tela de entrada'!H657+'Tela de entrada'!$K$16</f>
        <v>23.844717013559112</v>
      </c>
      <c r="M639" s="6">
        <f>'Tela de entrada'!$K$15</f>
        <v>1</v>
      </c>
      <c r="N639" s="6">
        <f>'Tela de entrada'!$K$16</f>
        <v>10</v>
      </c>
      <c r="O639" s="6">
        <f>MAX(0,'Tela de entrada'!C657-'Tela de entrada'!H657)</f>
        <v>23.155282986440888</v>
      </c>
      <c r="P639" s="6">
        <f>MAX(0,O639-'Tela de entrada'!K657)</f>
        <v>15.755282986440887</v>
      </c>
      <c r="Q639" s="6">
        <f>MAX(0,P639-'Tela de entrada'!O657)</f>
        <v>0.75528298644088743</v>
      </c>
    </row>
    <row r="640" spans="4:17" x14ac:dyDescent="0.25">
      <c r="D640" s="71">
        <v>639</v>
      </c>
      <c r="E640" s="56">
        <f>'Tela de entrada'!C658</f>
        <v>36</v>
      </c>
      <c r="F640" s="6">
        <f>'Tela de entrada'!H658+'Tela de entrada'!K658</f>
        <v>20.697010483659422</v>
      </c>
      <c r="G640" s="6">
        <f>F640+'Tela de entrada'!O658</f>
        <v>35.697010483659426</v>
      </c>
      <c r="H640" s="96">
        <f>G640+'Tela de entrada'!S658</f>
        <v>36</v>
      </c>
      <c r="I640" s="96">
        <f>'Tela de entrada'!$G$14</f>
        <v>3</v>
      </c>
      <c r="J640" s="6">
        <f>'Tela de entrada'!$G$15</f>
        <v>15</v>
      </c>
      <c r="K640" s="6">
        <f>'Tela de entrada'!H658+'Tela de entrada'!$K$15</f>
        <v>14.497010483659423</v>
      </c>
      <c r="L640" s="6">
        <f>'Tela de entrada'!H658+'Tela de entrada'!$K$16</f>
        <v>23.497010483659423</v>
      </c>
      <c r="M640" s="6">
        <f>'Tela de entrada'!$K$15</f>
        <v>1</v>
      </c>
      <c r="N640" s="6">
        <f>'Tela de entrada'!$K$16</f>
        <v>10</v>
      </c>
      <c r="O640" s="6">
        <f>MAX(0,'Tela de entrada'!C658-'Tela de entrada'!H658)</f>
        <v>22.502989516340577</v>
      </c>
      <c r="P640" s="6">
        <f>MAX(0,O640-'Tela de entrada'!K658)</f>
        <v>15.302989516340578</v>
      </c>
      <c r="Q640" s="6">
        <f>MAX(0,P640-'Tela de entrada'!O658)</f>
        <v>0.30298951634057758</v>
      </c>
    </row>
    <row r="641" spans="4:17" x14ac:dyDescent="0.25">
      <c r="D641" s="71">
        <v>640</v>
      </c>
      <c r="E641" s="56">
        <f>'Tela de entrada'!C659</f>
        <v>45</v>
      </c>
      <c r="F641" s="6">
        <f>'Tela de entrada'!H659+'Tela de entrada'!K659</f>
        <v>24</v>
      </c>
      <c r="G641" s="6">
        <f>F641+'Tela de entrada'!O659</f>
        <v>39</v>
      </c>
      <c r="H641" s="96">
        <f>G641+'Tela de entrada'!S659</f>
        <v>45</v>
      </c>
      <c r="I641" s="96">
        <f>'Tela de entrada'!$G$14</f>
        <v>3</v>
      </c>
      <c r="J641" s="6">
        <f>'Tela de entrada'!$G$15</f>
        <v>15</v>
      </c>
      <c r="K641" s="6">
        <f>'Tela de entrada'!H659+'Tela de entrada'!$K$15</f>
        <v>16</v>
      </c>
      <c r="L641" s="6">
        <f>'Tela de entrada'!H659+'Tela de entrada'!$K$16</f>
        <v>25</v>
      </c>
      <c r="M641" s="6">
        <f>'Tela de entrada'!$K$15</f>
        <v>1</v>
      </c>
      <c r="N641" s="6">
        <f>'Tela de entrada'!$K$16</f>
        <v>10</v>
      </c>
      <c r="O641" s="6">
        <f>MAX(0,'Tela de entrada'!C659-'Tela de entrada'!H659)</f>
        <v>30</v>
      </c>
      <c r="P641" s="6">
        <f>MAX(0,O641-'Tela de entrada'!K659)</f>
        <v>21</v>
      </c>
      <c r="Q641" s="6">
        <f>MAX(0,P641-'Tela de entrada'!O659)</f>
        <v>6</v>
      </c>
    </row>
    <row r="642" spans="4:17" x14ac:dyDescent="0.25">
      <c r="D642" s="71">
        <v>641</v>
      </c>
      <c r="E642" s="56">
        <f>'Tela de entrada'!C660</f>
        <v>50</v>
      </c>
      <c r="F642" s="6">
        <f>'Tela de entrada'!H660+'Tela de entrada'!K660</f>
        <v>25</v>
      </c>
      <c r="G642" s="6">
        <f>F642+'Tela de entrada'!O660</f>
        <v>40</v>
      </c>
      <c r="H642" s="96">
        <f>G642+'Tela de entrada'!S660</f>
        <v>50</v>
      </c>
      <c r="I642" s="96">
        <f>'Tela de entrada'!$G$14</f>
        <v>3</v>
      </c>
      <c r="J642" s="6">
        <f>'Tela de entrada'!$G$15</f>
        <v>15</v>
      </c>
      <c r="K642" s="6">
        <f>'Tela de entrada'!H660+'Tela de entrada'!$K$15</f>
        <v>16</v>
      </c>
      <c r="L642" s="6">
        <f>'Tela de entrada'!H660+'Tela de entrada'!$K$16</f>
        <v>25</v>
      </c>
      <c r="M642" s="6">
        <f>'Tela de entrada'!$K$15</f>
        <v>1</v>
      </c>
      <c r="N642" s="6">
        <f>'Tela de entrada'!$K$16</f>
        <v>10</v>
      </c>
      <c r="O642" s="6">
        <f>MAX(0,'Tela de entrada'!C660-'Tela de entrada'!H660)</f>
        <v>35</v>
      </c>
      <c r="P642" s="6">
        <f>MAX(0,O642-'Tela de entrada'!K660)</f>
        <v>25</v>
      </c>
      <c r="Q642" s="6">
        <f>MAX(0,P642-'Tela de entrada'!O660)</f>
        <v>10</v>
      </c>
    </row>
    <row r="643" spans="4:17" x14ac:dyDescent="0.25">
      <c r="D643" s="71">
        <v>642</v>
      </c>
      <c r="E643" s="56">
        <f>'Tela de entrada'!C661</f>
        <v>20</v>
      </c>
      <c r="F643" s="6">
        <f>'Tela de entrada'!H661+'Tela de entrada'!K661</f>
        <v>11.933706005264455</v>
      </c>
      <c r="G643" s="6">
        <f>F643+'Tela de entrada'!O661</f>
        <v>20</v>
      </c>
      <c r="H643" s="96">
        <f>G643+'Tela de entrada'!S661</f>
        <v>20</v>
      </c>
      <c r="I643" s="96">
        <f>'Tela de entrada'!$G$14</f>
        <v>3</v>
      </c>
      <c r="J643" s="6">
        <f>'Tela de entrada'!$G$15</f>
        <v>15</v>
      </c>
      <c r="K643" s="6">
        <f>'Tela de entrada'!H661+'Tela de entrada'!$K$15</f>
        <v>8.9337060052644546</v>
      </c>
      <c r="L643" s="6">
        <f>'Tela de entrada'!H661+'Tela de entrada'!$K$16</f>
        <v>17.933706005264455</v>
      </c>
      <c r="M643" s="6">
        <f>'Tela de entrada'!$K$15</f>
        <v>1</v>
      </c>
      <c r="N643" s="6">
        <f>'Tela de entrada'!$K$16</f>
        <v>10</v>
      </c>
      <c r="O643" s="6">
        <f>MAX(0,'Tela de entrada'!C661-'Tela de entrada'!H661)</f>
        <v>12.066293994735545</v>
      </c>
      <c r="P643" s="6">
        <f>MAX(0,O643-'Tela de entrada'!K661)</f>
        <v>8.0662939947355454</v>
      </c>
      <c r="Q643" s="6">
        <f>MAX(0,P643-'Tela de entrada'!O661)</f>
        <v>0</v>
      </c>
    </row>
    <row r="644" spans="4:17" x14ac:dyDescent="0.25">
      <c r="D644" s="71">
        <v>643</v>
      </c>
      <c r="E644" s="56">
        <f>'Tela de entrada'!C662</f>
        <v>22</v>
      </c>
      <c r="F644" s="6">
        <f>'Tela de entrada'!H662+'Tela de entrada'!K662</f>
        <v>13.029119065063828</v>
      </c>
      <c r="G644" s="6">
        <f>F644+'Tela de entrada'!O662</f>
        <v>22</v>
      </c>
      <c r="H644" s="96">
        <f>G644+'Tela de entrada'!S662</f>
        <v>22</v>
      </c>
      <c r="I644" s="96">
        <f>'Tela de entrada'!$G$14</f>
        <v>3</v>
      </c>
      <c r="J644" s="6">
        <f>'Tela de entrada'!$G$15</f>
        <v>15</v>
      </c>
      <c r="K644" s="6">
        <f>'Tela de entrada'!H662+'Tela de entrada'!$K$15</f>
        <v>9.6291190650638274</v>
      </c>
      <c r="L644" s="6">
        <f>'Tela de entrada'!H662+'Tela de entrada'!$K$16</f>
        <v>18.629119065063826</v>
      </c>
      <c r="M644" s="6">
        <f>'Tela de entrada'!$K$15</f>
        <v>1</v>
      </c>
      <c r="N644" s="6">
        <f>'Tela de entrada'!$K$16</f>
        <v>10</v>
      </c>
      <c r="O644" s="6">
        <f>MAX(0,'Tela de entrada'!C662-'Tela de entrada'!H662)</f>
        <v>13.370880934936173</v>
      </c>
      <c r="P644" s="6">
        <f>MAX(0,O644-'Tela de entrada'!K662)</f>
        <v>8.9708809349361722</v>
      </c>
      <c r="Q644" s="6">
        <f>MAX(0,P644-'Tela de entrada'!O662)</f>
        <v>0</v>
      </c>
    </row>
    <row r="645" spans="4:17" x14ac:dyDescent="0.25">
      <c r="D645" s="71">
        <v>644</v>
      </c>
      <c r="E645" s="56">
        <f>'Tela de entrada'!C663</f>
        <v>23</v>
      </c>
      <c r="F645" s="6">
        <f>'Tela de entrada'!H663+'Tela de entrada'!K663</f>
        <v>13.576825594963511</v>
      </c>
      <c r="G645" s="6">
        <f>F645+'Tela de entrada'!O663</f>
        <v>23</v>
      </c>
      <c r="H645" s="96">
        <f>G645+'Tela de entrada'!S663</f>
        <v>23</v>
      </c>
      <c r="I645" s="96">
        <f>'Tela de entrada'!$G$14</f>
        <v>3</v>
      </c>
      <c r="J645" s="6">
        <f>'Tela de entrada'!$G$15</f>
        <v>15</v>
      </c>
      <c r="K645" s="6">
        <f>'Tela de entrada'!H663+'Tela de entrada'!$K$15</f>
        <v>9.9768255949635112</v>
      </c>
      <c r="L645" s="6">
        <f>'Tela de entrada'!H663+'Tela de entrada'!$K$16</f>
        <v>18.976825594963511</v>
      </c>
      <c r="M645" s="6">
        <f>'Tela de entrada'!$K$15</f>
        <v>1</v>
      </c>
      <c r="N645" s="6">
        <f>'Tela de entrada'!$K$16</f>
        <v>10</v>
      </c>
      <c r="O645" s="6">
        <f>MAX(0,'Tela de entrada'!C663-'Tela de entrada'!H663)</f>
        <v>14.023174405036489</v>
      </c>
      <c r="P645" s="6">
        <f>MAX(0,O645-'Tela de entrada'!K663)</f>
        <v>9.4231744050364892</v>
      </c>
      <c r="Q645" s="6">
        <f>MAX(0,P645-'Tela de entrada'!O663)</f>
        <v>0</v>
      </c>
    </row>
    <row r="646" spans="4:17" x14ac:dyDescent="0.25">
      <c r="D646" s="71">
        <v>645</v>
      </c>
      <c r="E646" s="56">
        <f>'Tela de entrada'!C664</f>
        <v>8</v>
      </c>
      <c r="F646" s="6">
        <f>'Tela de entrada'!H664+'Tela de entrada'!K664</f>
        <v>5.3836603258165949</v>
      </c>
      <c r="G646" s="6">
        <f>F646+'Tela de entrada'!O664</f>
        <v>8</v>
      </c>
      <c r="H646" s="96">
        <f>G646+'Tela de entrada'!S664</f>
        <v>8</v>
      </c>
      <c r="I646" s="96">
        <f>'Tela de entrada'!$G$14</f>
        <v>3</v>
      </c>
      <c r="J646" s="6">
        <f>'Tela de entrada'!$G$15</f>
        <v>15</v>
      </c>
      <c r="K646" s="6">
        <f>'Tela de entrada'!H664+'Tela de entrada'!$K$15</f>
        <v>4.7836603258165944</v>
      </c>
      <c r="L646" s="6">
        <f>'Tela de entrada'!H664+'Tela de entrada'!$K$16</f>
        <v>13.783660325816594</v>
      </c>
      <c r="M646" s="6">
        <f>'Tela de entrada'!$K$15</f>
        <v>1</v>
      </c>
      <c r="N646" s="6">
        <f>'Tela de entrada'!$K$16</f>
        <v>10</v>
      </c>
      <c r="O646" s="6">
        <f>MAX(0,'Tela de entrada'!C664-'Tela de entrada'!H664)</f>
        <v>4.2163396741834056</v>
      </c>
      <c r="P646" s="6">
        <f>MAX(0,O646-'Tela de entrada'!K664)</f>
        <v>2.6163396741834055</v>
      </c>
      <c r="Q646" s="6">
        <f>MAX(0,P646-'Tela de entrada'!O664)</f>
        <v>4.4408920985006262E-16</v>
      </c>
    </row>
    <row r="647" spans="4:17" x14ac:dyDescent="0.25">
      <c r="D647" s="71">
        <v>646</v>
      </c>
      <c r="E647" s="56">
        <f>'Tela de entrada'!C665</f>
        <v>32</v>
      </c>
      <c r="F647" s="6">
        <f>'Tela de entrada'!H665+'Tela de entrada'!K665</f>
        <v>18.50618436406068</v>
      </c>
      <c r="G647" s="6">
        <f>F647+'Tela de entrada'!O665</f>
        <v>32</v>
      </c>
      <c r="H647" s="96">
        <f>G647+'Tela de entrada'!S665</f>
        <v>32</v>
      </c>
      <c r="I647" s="96">
        <f>'Tela de entrada'!$G$14</f>
        <v>3</v>
      </c>
      <c r="J647" s="6">
        <f>'Tela de entrada'!$G$15</f>
        <v>15</v>
      </c>
      <c r="K647" s="6">
        <f>'Tela de entrada'!H665+'Tela de entrada'!$K$15</f>
        <v>13.106184364060681</v>
      </c>
      <c r="L647" s="6">
        <f>'Tela de entrada'!H665+'Tela de entrada'!$K$16</f>
        <v>22.106184364060681</v>
      </c>
      <c r="M647" s="6">
        <f>'Tela de entrada'!$K$15</f>
        <v>1</v>
      </c>
      <c r="N647" s="6">
        <f>'Tela de entrada'!$K$16</f>
        <v>10</v>
      </c>
      <c r="O647" s="6">
        <f>MAX(0,'Tela de entrada'!C665-'Tela de entrada'!H665)</f>
        <v>19.893815635939319</v>
      </c>
      <c r="P647" s="6">
        <f>MAX(0,O647-'Tela de entrada'!K665)</f>
        <v>13.493815635939319</v>
      </c>
      <c r="Q647" s="6">
        <f>MAX(0,P647-'Tela de entrada'!O665)</f>
        <v>0</v>
      </c>
    </row>
    <row r="648" spans="4:17" x14ac:dyDescent="0.25">
      <c r="D648" s="71">
        <v>647</v>
      </c>
      <c r="E648" s="56">
        <f>'Tela de entrada'!C666</f>
        <v>19</v>
      </c>
      <c r="F648" s="6">
        <f>'Tela de entrada'!H666+'Tela de entrada'!K666</f>
        <v>11.38599947536477</v>
      </c>
      <c r="G648" s="6">
        <f>F648+'Tela de entrada'!O666</f>
        <v>19</v>
      </c>
      <c r="H648" s="96">
        <f>G648+'Tela de entrada'!S666</f>
        <v>19</v>
      </c>
      <c r="I648" s="96">
        <f>'Tela de entrada'!$G$14</f>
        <v>3</v>
      </c>
      <c r="J648" s="6">
        <f>'Tela de entrada'!$G$15</f>
        <v>15</v>
      </c>
      <c r="K648" s="6">
        <f>'Tela de entrada'!H666+'Tela de entrada'!$K$15</f>
        <v>8.585999475364769</v>
      </c>
      <c r="L648" s="6">
        <f>'Tela de entrada'!H666+'Tela de entrada'!$K$16</f>
        <v>17.585999475364769</v>
      </c>
      <c r="M648" s="6">
        <f>'Tela de entrada'!$K$15</f>
        <v>1</v>
      </c>
      <c r="N648" s="6">
        <f>'Tela de entrada'!$K$16</f>
        <v>10</v>
      </c>
      <c r="O648" s="6">
        <f>MAX(0,'Tela de entrada'!C666-'Tela de entrada'!H666)</f>
        <v>11.414000524635231</v>
      </c>
      <c r="P648" s="6">
        <f>MAX(0,O648-'Tela de entrada'!K666)</f>
        <v>7.6140005246352311</v>
      </c>
      <c r="Q648" s="6">
        <f>MAX(0,P648-'Tela de entrada'!O666)</f>
        <v>8.8817841970012523E-16</v>
      </c>
    </row>
    <row r="649" spans="4:17" x14ac:dyDescent="0.25">
      <c r="D649" s="71">
        <v>648</v>
      </c>
      <c r="E649" s="56">
        <f>'Tela de entrada'!C667</f>
        <v>8</v>
      </c>
      <c r="F649" s="6">
        <f>'Tela de entrada'!H667+'Tela de entrada'!K667</f>
        <v>5.3836603258165949</v>
      </c>
      <c r="G649" s="6">
        <f>F649+'Tela de entrada'!O667</f>
        <v>8</v>
      </c>
      <c r="H649" s="96">
        <f>G649+'Tela de entrada'!S667</f>
        <v>8</v>
      </c>
      <c r="I649" s="96">
        <f>'Tela de entrada'!$G$14</f>
        <v>3</v>
      </c>
      <c r="J649" s="6">
        <f>'Tela de entrada'!$G$15</f>
        <v>15</v>
      </c>
      <c r="K649" s="6">
        <f>'Tela de entrada'!H667+'Tela de entrada'!$K$15</f>
        <v>4.7836603258165944</v>
      </c>
      <c r="L649" s="6">
        <f>'Tela de entrada'!H667+'Tela de entrada'!$K$16</f>
        <v>13.783660325816594</v>
      </c>
      <c r="M649" s="6">
        <f>'Tela de entrada'!$K$15</f>
        <v>1</v>
      </c>
      <c r="N649" s="6">
        <f>'Tela de entrada'!$K$16</f>
        <v>10</v>
      </c>
      <c r="O649" s="6">
        <f>MAX(0,'Tela de entrada'!C667-'Tela de entrada'!H667)</f>
        <v>4.2163396741834056</v>
      </c>
      <c r="P649" s="6">
        <f>MAX(0,O649-'Tela de entrada'!K667)</f>
        <v>2.6163396741834055</v>
      </c>
      <c r="Q649" s="6">
        <f>MAX(0,P649-'Tela de entrada'!O667)</f>
        <v>4.4408920985006262E-16</v>
      </c>
    </row>
    <row r="650" spans="4:17" x14ac:dyDescent="0.25">
      <c r="D650" s="71">
        <v>649</v>
      </c>
      <c r="E650" s="56">
        <f>'Tela de entrada'!C668</f>
        <v>14</v>
      </c>
      <c r="F650" s="6">
        <f>'Tela de entrada'!H668+'Tela de entrada'!K668</f>
        <v>8.6474668258663421</v>
      </c>
      <c r="G650" s="6">
        <f>F650+'Tela de entrada'!O668</f>
        <v>14</v>
      </c>
      <c r="H650" s="96">
        <f>G650+'Tela de entrada'!S668</f>
        <v>14</v>
      </c>
      <c r="I650" s="96">
        <f>'Tela de entrada'!$G$14</f>
        <v>3</v>
      </c>
      <c r="J650" s="6">
        <f>'Tela de entrada'!$G$15</f>
        <v>15</v>
      </c>
      <c r="K650" s="6">
        <f>'Tela de entrada'!H668+'Tela de entrada'!$K$15</f>
        <v>6.8474668258663414</v>
      </c>
      <c r="L650" s="6">
        <f>'Tela de entrada'!H668+'Tela de entrada'!$K$16</f>
        <v>15.847466825866341</v>
      </c>
      <c r="M650" s="6">
        <f>'Tela de entrada'!$K$15</f>
        <v>1</v>
      </c>
      <c r="N650" s="6">
        <f>'Tela de entrada'!$K$16</f>
        <v>10</v>
      </c>
      <c r="O650" s="6">
        <f>MAX(0,'Tela de entrada'!C668-'Tela de entrada'!H668)</f>
        <v>8.1525331741336586</v>
      </c>
      <c r="P650" s="6">
        <f>MAX(0,O650-'Tela de entrada'!K668)</f>
        <v>5.3525331741336588</v>
      </c>
      <c r="Q650" s="6">
        <f>MAX(0,P650-'Tela de entrada'!O668)</f>
        <v>8.8817841970012523E-16</v>
      </c>
    </row>
    <row r="651" spans="4:17" x14ac:dyDescent="0.25">
      <c r="D651" s="71">
        <v>650</v>
      </c>
      <c r="E651" s="56">
        <f>'Tela de entrada'!C669</f>
        <v>37</v>
      </c>
      <c r="F651" s="6">
        <f>'Tela de entrada'!H669+'Tela de entrada'!K669</f>
        <v>21.244717013559111</v>
      </c>
      <c r="G651" s="6">
        <f>F651+'Tela de entrada'!O669</f>
        <v>36.244717013559111</v>
      </c>
      <c r="H651" s="96">
        <f>G651+'Tela de entrada'!S669</f>
        <v>37</v>
      </c>
      <c r="I651" s="96">
        <f>'Tela de entrada'!$G$14</f>
        <v>3</v>
      </c>
      <c r="J651" s="6">
        <f>'Tela de entrada'!$G$15</f>
        <v>15</v>
      </c>
      <c r="K651" s="6">
        <f>'Tela de entrada'!H669+'Tela de entrada'!$K$15</f>
        <v>14.84471701355911</v>
      </c>
      <c r="L651" s="6">
        <f>'Tela de entrada'!H669+'Tela de entrada'!$K$16</f>
        <v>23.844717013559112</v>
      </c>
      <c r="M651" s="6">
        <f>'Tela de entrada'!$K$15</f>
        <v>1</v>
      </c>
      <c r="N651" s="6">
        <f>'Tela de entrada'!$K$16</f>
        <v>10</v>
      </c>
      <c r="O651" s="6">
        <f>MAX(0,'Tela de entrada'!C669-'Tela de entrada'!H669)</f>
        <v>23.155282986440888</v>
      </c>
      <c r="P651" s="6">
        <f>MAX(0,O651-'Tela de entrada'!K669)</f>
        <v>15.755282986440887</v>
      </c>
      <c r="Q651" s="6">
        <f>MAX(0,P651-'Tela de entrada'!O669)</f>
        <v>0.75528298644088743</v>
      </c>
    </row>
    <row r="652" spans="4:17" x14ac:dyDescent="0.25">
      <c r="D652" s="71">
        <v>651</v>
      </c>
      <c r="E652" s="56">
        <f>'Tela de entrada'!C670</f>
        <v>10</v>
      </c>
      <c r="F652" s="6">
        <f>'Tela de entrada'!H670+'Tela de entrada'!K670</f>
        <v>6.4566407062675992</v>
      </c>
      <c r="G652" s="6">
        <f>F652+'Tela de entrada'!O670</f>
        <v>10</v>
      </c>
      <c r="H652" s="96">
        <f>G652+'Tela de entrada'!S670</f>
        <v>10</v>
      </c>
      <c r="I652" s="96">
        <f>'Tela de entrada'!$G$14</f>
        <v>3</v>
      </c>
      <c r="J652" s="6">
        <f>'Tela de entrada'!$G$15</f>
        <v>15</v>
      </c>
      <c r="K652" s="6">
        <f>'Tela de entrada'!H670+'Tela de entrada'!$K$15</f>
        <v>5.4566407062675992</v>
      </c>
      <c r="L652" s="6">
        <f>'Tela de entrada'!H670+'Tela de entrada'!$K$16</f>
        <v>14.456640706267599</v>
      </c>
      <c r="M652" s="6">
        <f>'Tela de entrada'!$K$15</f>
        <v>1</v>
      </c>
      <c r="N652" s="6">
        <f>'Tela de entrada'!$K$16</f>
        <v>10</v>
      </c>
      <c r="O652" s="6">
        <f>MAX(0,'Tela de entrada'!C670-'Tela de entrada'!H670)</f>
        <v>5.5433592937324008</v>
      </c>
      <c r="P652" s="6">
        <f>MAX(0,O652-'Tela de entrada'!K670)</f>
        <v>3.5433592937324008</v>
      </c>
      <c r="Q652" s="6">
        <f>MAX(0,P652-'Tela de entrada'!O670)</f>
        <v>0</v>
      </c>
    </row>
    <row r="653" spans="4:17" x14ac:dyDescent="0.25">
      <c r="D653" s="71">
        <v>652</v>
      </c>
      <c r="E653" s="56">
        <f>'Tela de entrada'!C671</f>
        <v>20</v>
      </c>
      <c r="F653" s="6">
        <f>'Tela de entrada'!H671+'Tela de entrada'!K671</f>
        <v>11.933706005264455</v>
      </c>
      <c r="G653" s="6">
        <f>F653+'Tela de entrada'!O671</f>
        <v>20</v>
      </c>
      <c r="H653" s="96">
        <f>G653+'Tela de entrada'!S671</f>
        <v>20</v>
      </c>
      <c r="I653" s="96">
        <f>'Tela de entrada'!$G$14</f>
        <v>3</v>
      </c>
      <c r="J653" s="6">
        <f>'Tela de entrada'!$G$15</f>
        <v>15</v>
      </c>
      <c r="K653" s="6">
        <f>'Tela de entrada'!H671+'Tela de entrada'!$K$15</f>
        <v>8.9337060052644546</v>
      </c>
      <c r="L653" s="6">
        <f>'Tela de entrada'!H671+'Tela de entrada'!$K$16</f>
        <v>17.933706005264455</v>
      </c>
      <c r="M653" s="6">
        <f>'Tela de entrada'!$K$15</f>
        <v>1</v>
      </c>
      <c r="N653" s="6">
        <f>'Tela de entrada'!$K$16</f>
        <v>10</v>
      </c>
      <c r="O653" s="6">
        <f>MAX(0,'Tela de entrada'!C671-'Tela de entrada'!H671)</f>
        <v>12.066293994735545</v>
      </c>
      <c r="P653" s="6">
        <f>MAX(0,O653-'Tela de entrada'!K671)</f>
        <v>8.0662939947355454</v>
      </c>
      <c r="Q653" s="6">
        <f>MAX(0,P653-'Tela de entrada'!O671)</f>
        <v>0</v>
      </c>
    </row>
    <row r="654" spans="4:17" x14ac:dyDescent="0.25">
      <c r="D654" s="71">
        <v>653</v>
      </c>
      <c r="E654" s="56">
        <f>'Tela de entrada'!C672</f>
        <v>37</v>
      </c>
      <c r="F654" s="6">
        <f>'Tela de entrada'!H672+'Tela de entrada'!K672</f>
        <v>21.244717013559111</v>
      </c>
      <c r="G654" s="6">
        <f>F654+'Tela de entrada'!O672</f>
        <v>36.244717013559111</v>
      </c>
      <c r="H654" s="96">
        <f>G654+'Tela de entrada'!S672</f>
        <v>37</v>
      </c>
      <c r="I654" s="96">
        <f>'Tela de entrada'!$G$14</f>
        <v>3</v>
      </c>
      <c r="J654" s="6">
        <f>'Tela de entrada'!$G$15</f>
        <v>15</v>
      </c>
      <c r="K654" s="6">
        <f>'Tela de entrada'!H672+'Tela de entrada'!$K$15</f>
        <v>14.84471701355911</v>
      </c>
      <c r="L654" s="6">
        <f>'Tela de entrada'!H672+'Tela de entrada'!$K$16</f>
        <v>23.844717013559112</v>
      </c>
      <c r="M654" s="6">
        <f>'Tela de entrada'!$K$15</f>
        <v>1</v>
      </c>
      <c r="N654" s="6">
        <f>'Tela de entrada'!$K$16</f>
        <v>10</v>
      </c>
      <c r="O654" s="6">
        <f>MAX(0,'Tela de entrada'!C672-'Tela de entrada'!H672)</f>
        <v>23.155282986440888</v>
      </c>
      <c r="P654" s="6">
        <f>MAX(0,O654-'Tela de entrada'!K672)</f>
        <v>15.755282986440887</v>
      </c>
      <c r="Q654" s="6">
        <f>MAX(0,P654-'Tela de entrada'!O672)</f>
        <v>0.75528298644088743</v>
      </c>
    </row>
    <row r="655" spans="4:17" x14ac:dyDescent="0.25">
      <c r="D655" s="71">
        <v>654</v>
      </c>
      <c r="E655" s="56">
        <f>'Tela de entrada'!C673</f>
        <v>18</v>
      </c>
      <c r="F655" s="6">
        <f>'Tela de entrada'!H673+'Tela de entrada'!K673</f>
        <v>10.838292945465083</v>
      </c>
      <c r="G655" s="6">
        <f>F655+'Tela de entrada'!O673</f>
        <v>18</v>
      </c>
      <c r="H655" s="96">
        <f>G655+'Tela de entrada'!S673</f>
        <v>18</v>
      </c>
      <c r="I655" s="96">
        <f>'Tela de entrada'!$G$14</f>
        <v>3</v>
      </c>
      <c r="J655" s="6">
        <f>'Tela de entrada'!$G$15</f>
        <v>15</v>
      </c>
      <c r="K655" s="6">
        <f>'Tela de entrada'!H673+'Tela de entrada'!$K$15</f>
        <v>8.2382929454650835</v>
      </c>
      <c r="L655" s="6">
        <f>'Tela de entrada'!H673+'Tela de entrada'!$K$16</f>
        <v>17.238292945465084</v>
      </c>
      <c r="M655" s="6">
        <f>'Tela de entrada'!$K$15</f>
        <v>1</v>
      </c>
      <c r="N655" s="6">
        <f>'Tela de entrada'!$K$16</f>
        <v>10</v>
      </c>
      <c r="O655" s="6">
        <f>MAX(0,'Tela de entrada'!C673-'Tela de entrada'!H673)</f>
        <v>10.761707054534916</v>
      </c>
      <c r="P655" s="6">
        <f>MAX(0,O655-'Tela de entrada'!K673)</f>
        <v>7.1617070545349168</v>
      </c>
      <c r="Q655" s="6">
        <f>MAX(0,P655-'Tela de entrada'!O673)</f>
        <v>0</v>
      </c>
    </row>
    <row r="656" spans="4:17" x14ac:dyDescent="0.25">
      <c r="D656" s="71">
        <v>655</v>
      </c>
      <c r="E656" s="56">
        <f>'Tela de entrada'!C674</f>
        <v>19</v>
      </c>
      <c r="F656" s="6">
        <f>'Tela de entrada'!H674+'Tela de entrada'!K674</f>
        <v>11.38599947536477</v>
      </c>
      <c r="G656" s="6">
        <f>F656+'Tela de entrada'!O674</f>
        <v>19</v>
      </c>
      <c r="H656" s="96">
        <f>G656+'Tela de entrada'!S674</f>
        <v>19</v>
      </c>
      <c r="I656" s="96">
        <f>'Tela de entrada'!$G$14</f>
        <v>3</v>
      </c>
      <c r="J656" s="6">
        <f>'Tela de entrada'!$G$15</f>
        <v>15</v>
      </c>
      <c r="K656" s="6">
        <f>'Tela de entrada'!H674+'Tela de entrada'!$K$15</f>
        <v>8.585999475364769</v>
      </c>
      <c r="L656" s="6">
        <f>'Tela de entrada'!H674+'Tela de entrada'!$K$16</f>
        <v>17.585999475364769</v>
      </c>
      <c r="M656" s="6">
        <f>'Tela de entrada'!$K$15</f>
        <v>1</v>
      </c>
      <c r="N656" s="6">
        <f>'Tela de entrada'!$K$16</f>
        <v>10</v>
      </c>
      <c r="O656" s="6">
        <f>MAX(0,'Tela de entrada'!C674-'Tela de entrada'!H674)</f>
        <v>11.414000524635231</v>
      </c>
      <c r="P656" s="6">
        <f>MAX(0,O656-'Tela de entrada'!K674)</f>
        <v>7.6140005246352311</v>
      </c>
      <c r="Q656" s="6">
        <f>MAX(0,P656-'Tela de entrada'!O674)</f>
        <v>8.8817841970012523E-16</v>
      </c>
    </row>
    <row r="657" spans="4:17" x14ac:dyDescent="0.25">
      <c r="D657" s="71">
        <v>656</v>
      </c>
      <c r="E657" s="56">
        <f>'Tela de entrada'!C675</f>
        <v>45</v>
      </c>
      <c r="F657" s="6">
        <f>'Tela de entrada'!H675+'Tela de entrada'!K675</f>
        <v>24</v>
      </c>
      <c r="G657" s="6">
        <f>F657+'Tela de entrada'!O675</f>
        <v>39</v>
      </c>
      <c r="H657" s="96">
        <f>G657+'Tela de entrada'!S675</f>
        <v>45</v>
      </c>
      <c r="I657" s="96">
        <f>'Tela de entrada'!$G$14</f>
        <v>3</v>
      </c>
      <c r="J657" s="6">
        <f>'Tela de entrada'!$G$15</f>
        <v>15</v>
      </c>
      <c r="K657" s="6">
        <f>'Tela de entrada'!H675+'Tela de entrada'!$K$15</f>
        <v>16</v>
      </c>
      <c r="L657" s="6">
        <f>'Tela de entrada'!H675+'Tela de entrada'!$K$16</f>
        <v>25</v>
      </c>
      <c r="M657" s="6">
        <f>'Tela de entrada'!$K$15</f>
        <v>1</v>
      </c>
      <c r="N657" s="6">
        <f>'Tela de entrada'!$K$16</f>
        <v>10</v>
      </c>
      <c r="O657" s="6">
        <f>MAX(0,'Tela de entrada'!C675-'Tela de entrada'!H675)</f>
        <v>30</v>
      </c>
      <c r="P657" s="6">
        <f>MAX(0,O657-'Tela de entrada'!K675)</f>
        <v>21</v>
      </c>
      <c r="Q657" s="6">
        <f>MAX(0,P657-'Tela de entrada'!O675)</f>
        <v>6</v>
      </c>
    </row>
    <row r="658" spans="4:17" x14ac:dyDescent="0.25">
      <c r="D658" s="71">
        <v>657</v>
      </c>
      <c r="E658" s="56">
        <f>'Tela de entrada'!C676</f>
        <v>22</v>
      </c>
      <c r="F658" s="6">
        <f>'Tela de entrada'!H676+'Tela de entrada'!K676</f>
        <v>13.029119065063828</v>
      </c>
      <c r="G658" s="6">
        <f>F658+'Tela de entrada'!O676</f>
        <v>22</v>
      </c>
      <c r="H658" s="96">
        <f>G658+'Tela de entrada'!S676</f>
        <v>22</v>
      </c>
      <c r="I658" s="96">
        <f>'Tela de entrada'!$G$14</f>
        <v>3</v>
      </c>
      <c r="J658" s="6">
        <f>'Tela de entrada'!$G$15</f>
        <v>15</v>
      </c>
      <c r="K658" s="6">
        <f>'Tela de entrada'!H676+'Tela de entrada'!$K$15</f>
        <v>9.6291190650638274</v>
      </c>
      <c r="L658" s="6">
        <f>'Tela de entrada'!H676+'Tela de entrada'!$K$16</f>
        <v>18.629119065063826</v>
      </c>
      <c r="M658" s="6">
        <f>'Tela de entrada'!$K$15</f>
        <v>1</v>
      </c>
      <c r="N658" s="6">
        <f>'Tela de entrada'!$K$16</f>
        <v>10</v>
      </c>
      <c r="O658" s="6">
        <f>MAX(0,'Tela de entrada'!C676-'Tela de entrada'!H676)</f>
        <v>13.370880934936173</v>
      </c>
      <c r="P658" s="6">
        <f>MAX(0,O658-'Tela de entrada'!K676)</f>
        <v>8.9708809349361722</v>
      </c>
      <c r="Q658" s="6">
        <f>MAX(0,P658-'Tela de entrada'!O676)</f>
        <v>0</v>
      </c>
    </row>
    <row r="659" spans="4:17" x14ac:dyDescent="0.25">
      <c r="D659" s="71">
        <v>658</v>
      </c>
      <c r="E659" s="56">
        <f>'Tela de entrada'!C677</f>
        <v>15</v>
      </c>
      <c r="F659" s="6">
        <f>'Tela de entrada'!H677+'Tela de entrada'!K677</f>
        <v>9.1951733557660269</v>
      </c>
      <c r="G659" s="6">
        <f>F659+'Tela de entrada'!O677</f>
        <v>15</v>
      </c>
      <c r="H659" s="96">
        <f>G659+'Tela de entrada'!S677</f>
        <v>15</v>
      </c>
      <c r="I659" s="96">
        <f>'Tela de entrada'!$G$14</f>
        <v>3</v>
      </c>
      <c r="J659" s="6">
        <f>'Tela de entrada'!$G$15</f>
        <v>15</v>
      </c>
      <c r="K659" s="6">
        <f>'Tela de entrada'!H677+'Tela de entrada'!$K$15</f>
        <v>7.1951733557660269</v>
      </c>
      <c r="L659" s="6">
        <f>'Tela de entrada'!H677+'Tela de entrada'!$K$16</f>
        <v>16.195173355766027</v>
      </c>
      <c r="M659" s="6">
        <f>'Tela de entrada'!$K$15</f>
        <v>1</v>
      </c>
      <c r="N659" s="6">
        <f>'Tela de entrada'!$K$16</f>
        <v>10</v>
      </c>
      <c r="O659" s="6">
        <f>MAX(0,'Tela de entrada'!C677-'Tela de entrada'!H677)</f>
        <v>8.8048266442339731</v>
      </c>
      <c r="P659" s="6">
        <f>MAX(0,O659-'Tela de entrada'!K677)</f>
        <v>5.8048266442339731</v>
      </c>
      <c r="Q659" s="6">
        <f>MAX(0,P659-'Tela de entrada'!O677)</f>
        <v>0</v>
      </c>
    </row>
    <row r="660" spans="4:17" x14ac:dyDescent="0.25">
      <c r="D660" s="71">
        <v>659</v>
      </c>
      <c r="E660" s="56">
        <f>'Tela de entrada'!C678</f>
        <v>49</v>
      </c>
      <c r="F660" s="6">
        <f>'Tela de entrada'!H678+'Tela de entrada'!K678</f>
        <v>24.799999999999997</v>
      </c>
      <c r="G660" s="6">
        <f>F660+'Tela de entrada'!O678</f>
        <v>39.799999999999997</v>
      </c>
      <c r="H660" s="96">
        <f>G660+'Tela de entrada'!S678</f>
        <v>49</v>
      </c>
      <c r="I660" s="96">
        <f>'Tela de entrada'!$G$14</f>
        <v>3</v>
      </c>
      <c r="J660" s="6">
        <f>'Tela de entrada'!$G$15</f>
        <v>15</v>
      </c>
      <c r="K660" s="6">
        <f>'Tela de entrada'!H678+'Tela de entrada'!$K$15</f>
        <v>16</v>
      </c>
      <c r="L660" s="6">
        <f>'Tela de entrada'!H678+'Tela de entrada'!$K$16</f>
        <v>25</v>
      </c>
      <c r="M660" s="6">
        <f>'Tela de entrada'!$K$15</f>
        <v>1</v>
      </c>
      <c r="N660" s="6">
        <f>'Tela de entrada'!$K$16</f>
        <v>10</v>
      </c>
      <c r="O660" s="6">
        <f>MAX(0,'Tela de entrada'!C678-'Tela de entrada'!H678)</f>
        <v>34</v>
      </c>
      <c r="P660" s="6">
        <f>MAX(0,O660-'Tela de entrada'!K678)</f>
        <v>24.200000000000003</v>
      </c>
      <c r="Q660" s="6">
        <f>MAX(0,P660-'Tela de entrada'!O678)</f>
        <v>9.2000000000000028</v>
      </c>
    </row>
    <row r="661" spans="4:17" x14ac:dyDescent="0.25">
      <c r="D661" s="71">
        <v>660</v>
      </c>
      <c r="E661" s="56">
        <f>'Tela de entrada'!C679</f>
        <v>32</v>
      </c>
      <c r="F661" s="6">
        <f>'Tela de entrada'!H679+'Tela de entrada'!K679</f>
        <v>18.50618436406068</v>
      </c>
      <c r="G661" s="6">
        <f>F661+'Tela de entrada'!O679</f>
        <v>32</v>
      </c>
      <c r="H661" s="96">
        <f>G661+'Tela de entrada'!S679</f>
        <v>32</v>
      </c>
      <c r="I661" s="96">
        <f>'Tela de entrada'!$G$14</f>
        <v>3</v>
      </c>
      <c r="J661" s="6">
        <f>'Tela de entrada'!$G$15</f>
        <v>15</v>
      </c>
      <c r="K661" s="6">
        <f>'Tela de entrada'!H679+'Tela de entrada'!$K$15</f>
        <v>13.106184364060681</v>
      </c>
      <c r="L661" s="6">
        <f>'Tela de entrada'!H679+'Tela de entrada'!$K$16</f>
        <v>22.106184364060681</v>
      </c>
      <c r="M661" s="6">
        <f>'Tela de entrada'!$K$15</f>
        <v>1</v>
      </c>
      <c r="N661" s="6">
        <f>'Tela de entrada'!$K$16</f>
        <v>10</v>
      </c>
      <c r="O661" s="6">
        <f>MAX(0,'Tela de entrada'!C679-'Tela de entrada'!H679)</f>
        <v>19.893815635939319</v>
      </c>
      <c r="P661" s="6">
        <f>MAX(0,O661-'Tela de entrada'!K679)</f>
        <v>13.493815635939319</v>
      </c>
      <c r="Q661" s="6">
        <f>MAX(0,P661-'Tela de entrada'!O679)</f>
        <v>0</v>
      </c>
    </row>
    <row r="662" spans="4:17" x14ac:dyDescent="0.25">
      <c r="D662" s="71">
        <v>661</v>
      </c>
      <c r="E662" s="56">
        <f>'Tela de entrada'!C680</f>
        <v>26</v>
      </c>
      <c r="F662" s="6">
        <f>'Tela de entrada'!H680+'Tela de entrada'!K680</f>
        <v>15.219945184662567</v>
      </c>
      <c r="G662" s="6">
        <f>F662+'Tela de entrada'!O680</f>
        <v>26</v>
      </c>
      <c r="H662" s="96">
        <f>G662+'Tela de entrada'!S680</f>
        <v>26</v>
      </c>
      <c r="I662" s="96">
        <f>'Tela de entrada'!$G$14</f>
        <v>3</v>
      </c>
      <c r="J662" s="6">
        <f>'Tela de entrada'!$G$15</f>
        <v>15</v>
      </c>
      <c r="K662" s="6">
        <f>'Tela de entrada'!H680+'Tela de entrada'!$K$15</f>
        <v>11.019945184662568</v>
      </c>
      <c r="L662" s="6">
        <f>'Tela de entrada'!H680+'Tela de entrada'!$K$16</f>
        <v>20.019945184662568</v>
      </c>
      <c r="M662" s="6">
        <f>'Tela de entrada'!$K$15</f>
        <v>1</v>
      </c>
      <c r="N662" s="6">
        <f>'Tela de entrada'!$K$16</f>
        <v>10</v>
      </c>
      <c r="O662" s="6">
        <f>MAX(0,'Tela de entrada'!C680-'Tela de entrada'!H680)</f>
        <v>15.980054815337432</v>
      </c>
      <c r="P662" s="6">
        <f>MAX(0,O662-'Tela de entrada'!K680)</f>
        <v>10.780054815337433</v>
      </c>
      <c r="Q662" s="6">
        <f>MAX(0,P662-'Tela de entrada'!O680)</f>
        <v>0</v>
      </c>
    </row>
    <row r="663" spans="4:17" x14ac:dyDescent="0.25">
      <c r="D663" s="71">
        <v>662</v>
      </c>
      <c r="E663" s="56">
        <f>'Tela de entrada'!C681</f>
        <v>47</v>
      </c>
      <c r="F663" s="6">
        <f>'Tela de entrada'!H681+'Tela de entrada'!K681</f>
        <v>24.4</v>
      </c>
      <c r="G663" s="6">
        <f>F663+'Tela de entrada'!O681</f>
        <v>39.4</v>
      </c>
      <c r="H663" s="96">
        <f>G663+'Tela de entrada'!S681</f>
        <v>47</v>
      </c>
      <c r="I663" s="96">
        <f>'Tela de entrada'!$G$14</f>
        <v>3</v>
      </c>
      <c r="J663" s="6">
        <f>'Tela de entrada'!$G$15</f>
        <v>15</v>
      </c>
      <c r="K663" s="6">
        <f>'Tela de entrada'!H681+'Tela de entrada'!$K$15</f>
        <v>16</v>
      </c>
      <c r="L663" s="6">
        <f>'Tela de entrada'!H681+'Tela de entrada'!$K$16</f>
        <v>25</v>
      </c>
      <c r="M663" s="6">
        <f>'Tela de entrada'!$K$15</f>
        <v>1</v>
      </c>
      <c r="N663" s="6">
        <f>'Tela de entrada'!$K$16</f>
        <v>10</v>
      </c>
      <c r="O663" s="6">
        <f>MAX(0,'Tela de entrada'!C681-'Tela de entrada'!H681)</f>
        <v>32</v>
      </c>
      <c r="P663" s="6">
        <f>MAX(0,O663-'Tela de entrada'!K681)</f>
        <v>22.6</v>
      </c>
      <c r="Q663" s="6">
        <f>MAX(0,P663-'Tela de entrada'!O681)</f>
        <v>7.6000000000000014</v>
      </c>
    </row>
    <row r="664" spans="4:17" x14ac:dyDescent="0.25">
      <c r="D664" s="71">
        <v>663</v>
      </c>
      <c r="E664" s="56">
        <f>'Tela de entrada'!C682</f>
        <v>15</v>
      </c>
      <c r="F664" s="6">
        <f>'Tela de entrada'!H682+'Tela de entrada'!K682</f>
        <v>9.1951733557660269</v>
      </c>
      <c r="G664" s="6">
        <f>F664+'Tela de entrada'!O682</f>
        <v>15</v>
      </c>
      <c r="H664" s="96">
        <f>G664+'Tela de entrada'!S682</f>
        <v>15</v>
      </c>
      <c r="I664" s="96">
        <f>'Tela de entrada'!$G$14</f>
        <v>3</v>
      </c>
      <c r="J664" s="6">
        <f>'Tela de entrada'!$G$15</f>
        <v>15</v>
      </c>
      <c r="K664" s="6">
        <f>'Tela de entrada'!H682+'Tela de entrada'!$K$15</f>
        <v>7.1951733557660269</v>
      </c>
      <c r="L664" s="6">
        <f>'Tela de entrada'!H682+'Tela de entrada'!$K$16</f>
        <v>16.195173355766027</v>
      </c>
      <c r="M664" s="6">
        <f>'Tela de entrada'!$K$15</f>
        <v>1</v>
      </c>
      <c r="N664" s="6">
        <f>'Tela de entrada'!$K$16</f>
        <v>10</v>
      </c>
      <c r="O664" s="6">
        <f>MAX(0,'Tela de entrada'!C682-'Tela de entrada'!H682)</f>
        <v>8.8048266442339731</v>
      </c>
      <c r="P664" s="6">
        <f>MAX(0,O664-'Tela de entrada'!K682)</f>
        <v>5.8048266442339731</v>
      </c>
      <c r="Q664" s="6">
        <f>MAX(0,P664-'Tela de entrada'!O682)</f>
        <v>0</v>
      </c>
    </row>
    <row r="665" spans="4:17" x14ac:dyDescent="0.25">
      <c r="D665" s="71">
        <v>664</v>
      </c>
      <c r="E665" s="56">
        <f>'Tela de entrada'!C683</f>
        <v>37</v>
      </c>
      <c r="F665" s="6">
        <f>'Tela de entrada'!H683+'Tela de entrada'!K683</f>
        <v>21.244717013559111</v>
      </c>
      <c r="G665" s="6">
        <f>F665+'Tela de entrada'!O683</f>
        <v>36.244717013559111</v>
      </c>
      <c r="H665" s="96">
        <f>G665+'Tela de entrada'!S683</f>
        <v>37</v>
      </c>
      <c r="I665" s="96">
        <f>'Tela de entrada'!$G$14</f>
        <v>3</v>
      </c>
      <c r="J665" s="6">
        <f>'Tela de entrada'!$G$15</f>
        <v>15</v>
      </c>
      <c r="K665" s="6">
        <f>'Tela de entrada'!H683+'Tela de entrada'!$K$15</f>
        <v>14.84471701355911</v>
      </c>
      <c r="L665" s="6">
        <f>'Tela de entrada'!H683+'Tela de entrada'!$K$16</f>
        <v>23.844717013559112</v>
      </c>
      <c r="M665" s="6">
        <f>'Tela de entrada'!$K$15</f>
        <v>1</v>
      </c>
      <c r="N665" s="6">
        <f>'Tela de entrada'!$K$16</f>
        <v>10</v>
      </c>
      <c r="O665" s="6">
        <f>MAX(0,'Tela de entrada'!C683-'Tela de entrada'!H683)</f>
        <v>23.155282986440888</v>
      </c>
      <c r="P665" s="6">
        <f>MAX(0,O665-'Tela de entrada'!K683)</f>
        <v>15.755282986440887</v>
      </c>
      <c r="Q665" s="6">
        <f>MAX(0,P665-'Tela de entrada'!O683)</f>
        <v>0.75528298644088743</v>
      </c>
    </row>
    <row r="666" spans="4:17" x14ac:dyDescent="0.25">
      <c r="D666" s="71">
        <v>665</v>
      </c>
      <c r="E666" s="56">
        <f>'Tela de entrada'!C684</f>
        <v>31</v>
      </c>
      <c r="F666" s="6">
        <f>'Tela de entrada'!H684+'Tela de entrada'!K684</f>
        <v>17.958477834160995</v>
      </c>
      <c r="G666" s="6">
        <f>F666+'Tela de entrada'!O684</f>
        <v>31</v>
      </c>
      <c r="H666" s="96">
        <f>G666+'Tela de entrada'!S684</f>
        <v>31</v>
      </c>
      <c r="I666" s="96">
        <f>'Tela de entrada'!$G$14</f>
        <v>3</v>
      </c>
      <c r="J666" s="6">
        <f>'Tela de entrada'!$G$15</f>
        <v>15</v>
      </c>
      <c r="K666" s="6">
        <f>'Tela de entrada'!H684+'Tela de entrada'!$K$15</f>
        <v>12.758477834160995</v>
      </c>
      <c r="L666" s="6">
        <f>'Tela de entrada'!H684+'Tela de entrada'!$K$16</f>
        <v>21.758477834160995</v>
      </c>
      <c r="M666" s="6">
        <f>'Tela de entrada'!$K$15</f>
        <v>1</v>
      </c>
      <c r="N666" s="6">
        <f>'Tela de entrada'!$K$16</f>
        <v>10</v>
      </c>
      <c r="O666" s="6">
        <f>MAX(0,'Tela de entrada'!C684-'Tela de entrada'!H684)</f>
        <v>19.241522165839005</v>
      </c>
      <c r="P666" s="6">
        <f>MAX(0,O666-'Tela de entrada'!K684)</f>
        <v>13.041522165839005</v>
      </c>
      <c r="Q666" s="6">
        <f>MAX(0,P666-'Tela de entrada'!O684)</f>
        <v>0</v>
      </c>
    </row>
    <row r="667" spans="4:17" x14ac:dyDescent="0.25">
      <c r="D667" s="71">
        <v>666</v>
      </c>
      <c r="E667" s="56">
        <f>'Tela de entrada'!C685</f>
        <v>23</v>
      </c>
      <c r="F667" s="6">
        <f>'Tela de entrada'!H685+'Tela de entrada'!K685</f>
        <v>13.576825594963511</v>
      </c>
      <c r="G667" s="6">
        <f>F667+'Tela de entrada'!O685</f>
        <v>23</v>
      </c>
      <c r="H667" s="96">
        <f>G667+'Tela de entrada'!S685</f>
        <v>23</v>
      </c>
      <c r="I667" s="96">
        <f>'Tela de entrada'!$G$14</f>
        <v>3</v>
      </c>
      <c r="J667" s="6">
        <f>'Tela de entrada'!$G$15</f>
        <v>15</v>
      </c>
      <c r="K667" s="6">
        <f>'Tela de entrada'!H685+'Tela de entrada'!$K$15</f>
        <v>9.9768255949635112</v>
      </c>
      <c r="L667" s="6">
        <f>'Tela de entrada'!H685+'Tela de entrada'!$K$16</f>
        <v>18.976825594963511</v>
      </c>
      <c r="M667" s="6">
        <f>'Tela de entrada'!$K$15</f>
        <v>1</v>
      </c>
      <c r="N667" s="6">
        <f>'Tela de entrada'!$K$16</f>
        <v>10</v>
      </c>
      <c r="O667" s="6">
        <f>MAX(0,'Tela de entrada'!C685-'Tela de entrada'!H685)</f>
        <v>14.023174405036489</v>
      </c>
      <c r="P667" s="6">
        <f>MAX(0,O667-'Tela de entrada'!K685)</f>
        <v>9.4231744050364892</v>
      </c>
      <c r="Q667" s="6">
        <f>MAX(0,P667-'Tela de entrada'!O685)</f>
        <v>0</v>
      </c>
    </row>
    <row r="668" spans="4:17" x14ac:dyDescent="0.25">
      <c r="D668" s="71">
        <v>667</v>
      </c>
      <c r="E668" s="56">
        <f>'Tela de entrada'!C686</f>
        <v>23</v>
      </c>
      <c r="F668" s="6">
        <f>'Tela de entrada'!H686+'Tela de entrada'!K686</f>
        <v>13.576825594963511</v>
      </c>
      <c r="G668" s="6">
        <f>F668+'Tela de entrada'!O686</f>
        <v>23</v>
      </c>
      <c r="H668" s="96">
        <f>G668+'Tela de entrada'!S686</f>
        <v>23</v>
      </c>
      <c r="I668" s="96">
        <f>'Tela de entrada'!$G$14</f>
        <v>3</v>
      </c>
      <c r="J668" s="6">
        <f>'Tela de entrada'!$G$15</f>
        <v>15</v>
      </c>
      <c r="K668" s="6">
        <f>'Tela de entrada'!H686+'Tela de entrada'!$K$15</f>
        <v>9.9768255949635112</v>
      </c>
      <c r="L668" s="6">
        <f>'Tela de entrada'!H686+'Tela de entrada'!$K$16</f>
        <v>18.976825594963511</v>
      </c>
      <c r="M668" s="6">
        <f>'Tela de entrada'!$K$15</f>
        <v>1</v>
      </c>
      <c r="N668" s="6">
        <f>'Tela de entrada'!$K$16</f>
        <v>10</v>
      </c>
      <c r="O668" s="6">
        <f>MAX(0,'Tela de entrada'!C686-'Tela de entrada'!H686)</f>
        <v>14.023174405036489</v>
      </c>
      <c r="P668" s="6">
        <f>MAX(0,O668-'Tela de entrada'!K686)</f>
        <v>9.4231744050364892</v>
      </c>
      <c r="Q668" s="6">
        <f>MAX(0,P668-'Tela de entrada'!O686)</f>
        <v>0</v>
      </c>
    </row>
    <row r="669" spans="4:17" x14ac:dyDescent="0.25">
      <c r="D669" s="71">
        <v>668</v>
      </c>
      <c r="E669" s="56">
        <f>'Tela de entrada'!C687</f>
        <v>9</v>
      </c>
      <c r="F669" s="6">
        <f>'Tela de entrada'!H687+'Tela de entrada'!K687</f>
        <v>5.9089341763679135</v>
      </c>
      <c r="G669" s="6">
        <f>F669+'Tela de entrada'!O687</f>
        <v>9</v>
      </c>
      <c r="H669" s="96">
        <f>G669+'Tela de entrada'!S687</f>
        <v>9</v>
      </c>
      <c r="I669" s="96">
        <f>'Tela de entrada'!$G$14</f>
        <v>3</v>
      </c>
      <c r="J669" s="6">
        <f>'Tela de entrada'!$G$15</f>
        <v>15</v>
      </c>
      <c r="K669" s="6">
        <f>'Tela de entrada'!H687+'Tela de entrada'!$K$15</f>
        <v>5.1089341763679137</v>
      </c>
      <c r="L669" s="6">
        <f>'Tela de entrada'!H687+'Tela de entrada'!$K$16</f>
        <v>14.108934176367914</v>
      </c>
      <c r="M669" s="6">
        <f>'Tela de entrada'!$K$15</f>
        <v>1</v>
      </c>
      <c r="N669" s="6">
        <f>'Tela de entrada'!$K$16</f>
        <v>10</v>
      </c>
      <c r="O669" s="6">
        <f>MAX(0,'Tela de entrada'!C687-'Tela de entrada'!H687)</f>
        <v>4.8910658236320863</v>
      </c>
      <c r="P669" s="6">
        <f>MAX(0,O669-'Tela de entrada'!K687)</f>
        <v>3.0910658236320865</v>
      </c>
      <c r="Q669" s="6">
        <f>MAX(0,P669-'Tela de entrada'!O687)</f>
        <v>0</v>
      </c>
    </row>
    <row r="670" spans="4:17" x14ac:dyDescent="0.25">
      <c r="D670" s="71">
        <v>669</v>
      </c>
      <c r="E670" s="56">
        <f>'Tela de entrada'!C688</f>
        <v>37</v>
      </c>
      <c r="F670" s="6">
        <f>'Tela de entrada'!H688+'Tela de entrada'!K688</f>
        <v>21.244717013559111</v>
      </c>
      <c r="G670" s="6">
        <f>F670+'Tela de entrada'!O688</f>
        <v>36.244717013559111</v>
      </c>
      <c r="H670" s="96">
        <f>G670+'Tela de entrada'!S688</f>
        <v>37</v>
      </c>
      <c r="I670" s="96">
        <f>'Tela de entrada'!$G$14</f>
        <v>3</v>
      </c>
      <c r="J670" s="6">
        <f>'Tela de entrada'!$G$15</f>
        <v>15</v>
      </c>
      <c r="K670" s="6">
        <f>'Tela de entrada'!H688+'Tela de entrada'!$K$15</f>
        <v>14.84471701355911</v>
      </c>
      <c r="L670" s="6">
        <f>'Tela de entrada'!H688+'Tela de entrada'!$K$16</f>
        <v>23.844717013559112</v>
      </c>
      <c r="M670" s="6">
        <f>'Tela de entrada'!$K$15</f>
        <v>1</v>
      </c>
      <c r="N670" s="6">
        <f>'Tela de entrada'!$K$16</f>
        <v>10</v>
      </c>
      <c r="O670" s="6">
        <f>MAX(0,'Tela de entrada'!C688-'Tela de entrada'!H688)</f>
        <v>23.155282986440888</v>
      </c>
      <c r="P670" s="6">
        <f>MAX(0,O670-'Tela de entrada'!K688)</f>
        <v>15.755282986440887</v>
      </c>
      <c r="Q670" s="6">
        <f>MAX(0,P670-'Tela de entrada'!O688)</f>
        <v>0.75528298644088743</v>
      </c>
    </row>
    <row r="671" spans="4:17" x14ac:dyDescent="0.25">
      <c r="D671" s="71">
        <v>670</v>
      </c>
      <c r="E671" s="56">
        <f>'Tela de entrada'!C689</f>
        <v>41</v>
      </c>
      <c r="F671" s="6">
        <f>'Tela de entrada'!H689+'Tela de entrada'!K689</f>
        <v>23.200000000000003</v>
      </c>
      <c r="G671" s="6">
        <f>F671+'Tela de entrada'!O689</f>
        <v>38.200000000000003</v>
      </c>
      <c r="H671" s="96">
        <f>G671+'Tela de entrada'!S689</f>
        <v>41</v>
      </c>
      <c r="I671" s="96">
        <f>'Tela de entrada'!$G$14</f>
        <v>3</v>
      </c>
      <c r="J671" s="6">
        <f>'Tela de entrada'!$G$15</f>
        <v>15</v>
      </c>
      <c r="K671" s="6">
        <f>'Tela de entrada'!H689+'Tela de entrada'!$K$15</f>
        <v>16</v>
      </c>
      <c r="L671" s="6">
        <f>'Tela de entrada'!H689+'Tela de entrada'!$K$16</f>
        <v>25</v>
      </c>
      <c r="M671" s="6">
        <f>'Tela de entrada'!$K$15</f>
        <v>1</v>
      </c>
      <c r="N671" s="6">
        <f>'Tela de entrada'!$K$16</f>
        <v>10</v>
      </c>
      <c r="O671" s="6">
        <f>MAX(0,'Tela de entrada'!C689-'Tela de entrada'!H689)</f>
        <v>26</v>
      </c>
      <c r="P671" s="6">
        <f>MAX(0,O671-'Tela de entrada'!K689)</f>
        <v>17.799999999999997</v>
      </c>
      <c r="Q671" s="6">
        <f>MAX(0,P671-'Tela de entrada'!O689)</f>
        <v>2.7999999999999972</v>
      </c>
    </row>
    <row r="672" spans="4:17" x14ac:dyDescent="0.25">
      <c r="D672" s="71">
        <v>671</v>
      </c>
      <c r="E672" s="56">
        <f>'Tela de entrada'!C690</f>
        <v>47</v>
      </c>
      <c r="F672" s="6">
        <f>'Tela de entrada'!H690+'Tela de entrada'!K690</f>
        <v>24.4</v>
      </c>
      <c r="G672" s="6">
        <f>F672+'Tela de entrada'!O690</f>
        <v>39.4</v>
      </c>
      <c r="H672" s="96">
        <f>G672+'Tela de entrada'!S690</f>
        <v>47</v>
      </c>
      <c r="I672" s="96">
        <f>'Tela de entrada'!$G$14</f>
        <v>3</v>
      </c>
      <c r="J672" s="6">
        <f>'Tela de entrada'!$G$15</f>
        <v>15</v>
      </c>
      <c r="K672" s="6">
        <f>'Tela de entrada'!H690+'Tela de entrada'!$K$15</f>
        <v>16</v>
      </c>
      <c r="L672" s="6">
        <f>'Tela de entrada'!H690+'Tela de entrada'!$K$16</f>
        <v>25</v>
      </c>
      <c r="M672" s="6">
        <f>'Tela de entrada'!$K$15</f>
        <v>1</v>
      </c>
      <c r="N672" s="6">
        <f>'Tela de entrada'!$K$16</f>
        <v>10</v>
      </c>
      <c r="O672" s="6">
        <f>MAX(0,'Tela de entrada'!C690-'Tela de entrada'!H690)</f>
        <v>32</v>
      </c>
      <c r="P672" s="6">
        <f>MAX(0,O672-'Tela de entrada'!K690)</f>
        <v>22.6</v>
      </c>
      <c r="Q672" s="6">
        <f>MAX(0,P672-'Tela de entrada'!O690)</f>
        <v>7.6000000000000014</v>
      </c>
    </row>
    <row r="673" spans="4:17" x14ac:dyDescent="0.25">
      <c r="D673" s="71">
        <v>672</v>
      </c>
      <c r="E673" s="56">
        <f>'Tela de entrada'!C691</f>
        <v>44</v>
      </c>
      <c r="F673" s="6">
        <f>'Tela de entrada'!H691+'Tela de entrada'!K691</f>
        <v>23.8</v>
      </c>
      <c r="G673" s="6">
        <f>F673+'Tela de entrada'!O691</f>
        <v>38.799999999999997</v>
      </c>
      <c r="H673" s="96">
        <f>G673+'Tela de entrada'!S691</f>
        <v>44</v>
      </c>
      <c r="I673" s="96">
        <f>'Tela de entrada'!$G$14</f>
        <v>3</v>
      </c>
      <c r="J673" s="6">
        <f>'Tela de entrada'!$G$15</f>
        <v>15</v>
      </c>
      <c r="K673" s="6">
        <f>'Tela de entrada'!H691+'Tela de entrada'!$K$15</f>
        <v>16</v>
      </c>
      <c r="L673" s="6">
        <f>'Tela de entrada'!H691+'Tela de entrada'!$K$16</f>
        <v>25</v>
      </c>
      <c r="M673" s="6">
        <f>'Tela de entrada'!$K$15</f>
        <v>1</v>
      </c>
      <c r="N673" s="6">
        <f>'Tela de entrada'!$K$16</f>
        <v>10</v>
      </c>
      <c r="O673" s="6">
        <f>MAX(0,'Tela de entrada'!C691-'Tela de entrada'!H691)</f>
        <v>29</v>
      </c>
      <c r="P673" s="6">
        <f>MAX(0,O673-'Tela de entrada'!K691)</f>
        <v>20.2</v>
      </c>
      <c r="Q673" s="6">
        <f>MAX(0,P673-'Tela de entrada'!O691)</f>
        <v>5.1999999999999993</v>
      </c>
    </row>
    <row r="674" spans="4:17" x14ac:dyDescent="0.25">
      <c r="D674" s="71">
        <v>673</v>
      </c>
      <c r="E674" s="56">
        <f>'Tela de entrada'!C692</f>
        <v>37</v>
      </c>
      <c r="F674" s="6">
        <f>'Tela de entrada'!H692+'Tela de entrada'!K692</f>
        <v>21.244717013559111</v>
      </c>
      <c r="G674" s="6">
        <f>F674+'Tela de entrada'!O692</f>
        <v>36.244717013559111</v>
      </c>
      <c r="H674" s="96">
        <f>G674+'Tela de entrada'!S692</f>
        <v>37</v>
      </c>
      <c r="I674" s="96">
        <f>'Tela de entrada'!$G$14</f>
        <v>3</v>
      </c>
      <c r="J674" s="6">
        <f>'Tela de entrada'!$G$15</f>
        <v>15</v>
      </c>
      <c r="K674" s="6">
        <f>'Tela de entrada'!H692+'Tela de entrada'!$K$15</f>
        <v>14.84471701355911</v>
      </c>
      <c r="L674" s="6">
        <f>'Tela de entrada'!H692+'Tela de entrada'!$K$16</f>
        <v>23.844717013559112</v>
      </c>
      <c r="M674" s="6">
        <f>'Tela de entrada'!$K$15</f>
        <v>1</v>
      </c>
      <c r="N674" s="6">
        <f>'Tela de entrada'!$K$16</f>
        <v>10</v>
      </c>
      <c r="O674" s="6">
        <f>MAX(0,'Tela de entrada'!C692-'Tela de entrada'!H692)</f>
        <v>23.155282986440888</v>
      </c>
      <c r="P674" s="6">
        <f>MAX(0,O674-'Tela de entrada'!K692)</f>
        <v>15.755282986440887</v>
      </c>
      <c r="Q674" s="6">
        <f>MAX(0,P674-'Tela de entrada'!O692)</f>
        <v>0.75528298644088743</v>
      </c>
    </row>
    <row r="675" spans="4:17" x14ac:dyDescent="0.25">
      <c r="D675" s="71">
        <v>674</v>
      </c>
      <c r="E675" s="56">
        <f>'Tela de entrada'!C693</f>
        <v>29</v>
      </c>
      <c r="F675" s="6">
        <f>'Tela de entrada'!H693+'Tela de entrada'!K693</f>
        <v>16.863064774361622</v>
      </c>
      <c r="G675" s="6">
        <f>F675+'Tela de entrada'!O693</f>
        <v>29</v>
      </c>
      <c r="H675" s="96">
        <f>G675+'Tela de entrada'!S693</f>
        <v>29</v>
      </c>
      <c r="I675" s="96">
        <f>'Tela de entrada'!$G$14</f>
        <v>3</v>
      </c>
      <c r="J675" s="6">
        <f>'Tela de entrada'!$G$15</f>
        <v>15</v>
      </c>
      <c r="K675" s="6">
        <f>'Tela de entrada'!H693+'Tela de entrada'!$K$15</f>
        <v>12.063064774361623</v>
      </c>
      <c r="L675" s="6">
        <f>'Tela de entrada'!H693+'Tela de entrada'!$K$16</f>
        <v>21.063064774361621</v>
      </c>
      <c r="M675" s="6">
        <f>'Tela de entrada'!$K$15</f>
        <v>1</v>
      </c>
      <c r="N675" s="6">
        <f>'Tela de entrada'!$K$16</f>
        <v>10</v>
      </c>
      <c r="O675" s="6">
        <f>MAX(0,'Tela de entrada'!C693-'Tela de entrada'!H693)</f>
        <v>17.936935225638379</v>
      </c>
      <c r="P675" s="6">
        <f>MAX(0,O675-'Tela de entrada'!K693)</f>
        <v>12.136935225638378</v>
      </c>
      <c r="Q675" s="6">
        <f>MAX(0,P675-'Tela de entrada'!O693)</f>
        <v>0</v>
      </c>
    </row>
    <row r="676" spans="4:17" x14ac:dyDescent="0.25">
      <c r="D676" s="71">
        <v>675</v>
      </c>
      <c r="E676" s="56">
        <f>'Tela de entrada'!C694</f>
        <v>13</v>
      </c>
      <c r="F676" s="6">
        <f>'Tela de entrada'!H694+'Tela de entrada'!K694</f>
        <v>8.0997602959666555</v>
      </c>
      <c r="G676" s="6">
        <f>F676+'Tela de entrada'!O694</f>
        <v>13</v>
      </c>
      <c r="H676" s="96">
        <f>G676+'Tela de entrada'!S694</f>
        <v>13</v>
      </c>
      <c r="I676" s="96">
        <f>'Tela de entrada'!$G$14</f>
        <v>3</v>
      </c>
      <c r="J676" s="6">
        <f>'Tela de entrada'!$G$15</f>
        <v>15</v>
      </c>
      <c r="K676" s="6">
        <f>'Tela de entrada'!H694+'Tela de entrada'!$K$15</f>
        <v>6.4997602959666558</v>
      </c>
      <c r="L676" s="6">
        <f>'Tela de entrada'!H694+'Tela de entrada'!$K$16</f>
        <v>15.499760295966656</v>
      </c>
      <c r="M676" s="6">
        <f>'Tela de entrada'!$K$15</f>
        <v>1</v>
      </c>
      <c r="N676" s="6">
        <f>'Tela de entrada'!$K$16</f>
        <v>10</v>
      </c>
      <c r="O676" s="6">
        <f>MAX(0,'Tela de entrada'!C694-'Tela de entrada'!H694)</f>
        <v>7.5002397040333442</v>
      </c>
      <c r="P676" s="6">
        <f>MAX(0,O676-'Tela de entrada'!K694)</f>
        <v>4.9002397040333445</v>
      </c>
      <c r="Q676" s="6">
        <f>MAX(0,P676-'Tela de entrada'!O694)</f>
        <v>0</v>
      </c>
    </row>
    <row r="677" spans="4:17" x14ac:dyDescent="0.25">
      <c r="D677" s="71">
        <v>676</v>
      </c>
      <c r="E677" s="56">
        <f>'Tela de entrada'!C695</f>
        <v>6</v>
      </c>
      <c r="F677" s="6">
        <f>'Tela de entrada'!H695+'Tela de entrada'!K695</f>
        <v>4.9836603258165946</v>
      </c>
      <c r="G677" s="6">
        <f>F677+'Tela de entrada'!O695</f>
        <v>6</v>
      </c>
      <c r="H677" s="96">
        <f>G677+'Tela de entrada'!S695</f>
        <v>6</v>
      </c>
      <c r="I677" s="96">
        <f>'Tela de entrada'!$G$14</f>
        <v>3</v>
      </c>
      <c r="J677" s="6">
        <f>'Tela de entrada'!$G$15</f>
        <v>15</v>
      </c>
      <c r="K677" s="6">
        <f>'Tela de entrada'!H695+'Tela de entrada'!$K$15</f>
        <v>4.7836603258165944</v>
      </c>
      <c r="L677" s="6">
        <f>'Tela de entrada'!H695+'Tela de entrada'!$K$16</f>
        <v>13.783660325816594</v>
      </c>
      <c r="M677" s="6">
        <f>'Tela de entrada'!$K$15</f>
        <v>1</v>
      </c>
      <c r="N677" s="6">
        <f>'Tela de entrada'!$K$16</f>
        <v>10</v>
      </c>
      <c r="O677" s="6">
        <f>MAX(0,'Tela de entrada'!C695-'Tela de entrada'!H695)</f>
        <v>2.2163396741834052</v>
      </c>
      <c r="P677" s="6">
        <f>MAX(0,O677-'Tela de entrada'!K695)</f>
        <v>1.0163396741834052</v>
      </c>
      <c r="Q677" s="6">
        <f>MAX(0,P677-'Tela de entrada'!O695)</f>
        <v>0</v>
      </c>
    </row>
    <row r="678" spans="4:17" x14ac:dyDescent="0.25">
      <c r="D678" s="71">
        <v>677</v>
      </c>
      <c r="E678" s="56">
        <f>'Tela de entrada'!C696</f>
        <v>24</v>
      </c>
      <c r="F678" s="6">
        <f>'Tela de entrada'!H696+'Tela de entrada'!K696</f>
        <v>14.124532124863197</v>
      </c>
      <c r="G678" s="6">
        <f>F678+'Tela de entrada'!O696</f>
        <v>24</v>
      </c>
      <c r="H678" s="96">
        <f>G678+'Tela de entrada'!S696</f>
        <v>24</v>
      </c>
      <c r="I678" s="96">
        <f>'Tela de entrada'!$G$14</f>
        <v>3</v>
      </c>
      <c r="J678" s="6">
        <f>'Tela de entrada'!$G$15</f>
        <v>15</v>
      </c>
      <c r="K678" s="6">
        <f>'Tela de entrada'!H696+'Tela de entrada'!$K$15</f>
        <v>10.324532124863197</v>
      </c>
      <c r="L678" s="6">
        <f>'Tela de entrada'!H696+'Tela de entrada'!$K$16</f>
        <v>19.324532124863197</v>
      </c>
      <c r="M678" s="6">
        <f>'Tela de entrada'!$K$15</f>
        <v>1</v>
      </c>
      <c r="N678" s="6">
        <f>'Tela de entrada'!$K$16</f>
        <v>10</v>
      </c>
      <c r="O678" s="6">
        <f>MAX(0,'Tela de entrada'!C696-'Tela de entrada'!H696)</f>
        <v>14.675467875136803</v>
      </c>
      <c r="P678" s="6">
        <f>MAX(0,O678-'Tela de entrada'!K696)</f>
        <v>9.8754678751368026</v>
      </c>
      <c r="Q678" s="6">
        <f>MAX(0,P678-'Tela de entrada'!O696)</f>
        <v>0</v>
      </c>
    </row>
    <row r="679" spans="4:17" x14ac:dyDescent="0.25">
      <c r="D679" s="71">
        <v>678</v>
      </c>
      <c r="E679" s="56">
        <f>'Tela de entrada'!C697</f>
        <v>14</v>
      </c>
      <c r="F679" s="6">
        <f>'Tela de entrada'!H697+'Tela de entrada'!K697</f>
        <v>8.6474668258663421</v>
      </c>
      <c r="G679" s="6">
        <f>F679+'Tela de entrada'!O697</f>
        <v>14</v>
      </c>
      <c r="H679" s="96">
        <f>G679+'Tela de entrada'!S697</f>
        <v>14</v>
      </c>
      <c r="I679" s="96">
        <f>'Tela de entrada'!$G$14</f>
        <v>3</v>
      </c>
      <c r="J679" s="6">
        <f>'Tela de entrada'!$G$15</f>
        <v>15</v>
      </c>
      <c r="K679" s="6">
        <f>'Tela de entrada'!H697+'Tela de entrada'!$K$15</f>
        <v>6.8474668258663414</v>
      </c>
      <c r="L679" s="6">
        <f>'Tela de entrada'!H697+'Tela de entrada'!$K$16</f>
        <v>15.847466825866341</v>
      </c>
      <c r="M679" s="6">
        <f>'Tela de entrada'!$K$15</f>
        <v>1</v>
      </c>
      <c r="N679" s="6">
        <f>'Tela de entrada'!$K$16</f>
        <v>10</v>
      </c>
      <c r="O679" s="6">
        <f>MAX(0,'Tela de entrada'!C697-'Tela de entrada'!H697)</f>
        <v>8.1525331741336586</v>
      </c>
      <c r="P679" s="6">
        <f>MAX(0,O679-'Tela de entrada'!K697)</f>
        <v>5.3525331741336588</v>
      </c>
      <c r="Q679" s="6">
        <f>MAX(0,P679-'Tela de entrada'!O697)</f>
        <v>8.8817841970012523E-16</v>
      </c>
    </row>
    <row r="680" spans="4:17" x14ac:dyDescent="0.25">
      <c r="D680" s="71">
        <v>679</v>
      </c>
      <c r="E680" s="56">
        <f>'Tela de entrada'!C698</f>
        <v>15</v>
      </c>
      <c r="F680" s="6">
        <f>'Tela de entrada'!H698+'Tela de entrada'!K698</f>
        <v>9.1951733557660269</v>
      </c>
      <c r="G680" s="6">
        <f>F680+'Tela de entrada'!O698</f>
        <v>15</v>
      </c>
      <c r="H680" s="96">
        <f>G680+'Tela de entrada'!S698</f>
        <v>15</v>
      </c>
      <c r="I680" s="96">
        <f>'Tela de entrada'!$G$14</f>
        <v>3</v>
      </c>
      <c r="J680" s="6">
        <f>'Tela de entrada'!$G$15</f>
        <v>15</v>
      </c>
      <c r="K680" s="6">
        <f>'Tela de entrada'!H698+'Tela de entrada'!$K$15</f>
        <v>7.1951733557660269</v>
      </c>
      <c r="L680" s="6">
        <f>'Tela de entrada'!H698+'Tela de entrada'!$K$16</f>
        <v>16.195173355766027</v>
      </c>
      <c r="M680" s="6">
        <f>'Tela de entrada'!$K$15</f>
        <v>1</v>
      </c>
      <c r="N680" s="6">
        <f>'Tela de entrada'!$K$16</f>
        <v>10</v>
      </c>
      <c r="O680" s="6">
        <f>MAX(0,'Tela de entrada'!C698-'Tela de entrada'!H698)</f>
        <v>8.8048266442339731</v>
      </c>
      <c r="P680" s="6">
        <f>MAX(0,O680-'Tela de entrada'!K698)</f>
        <v>5.8048266442339731</v>
      </c>
      <c r="Q680" s="6">
        <f>MAX(0,P680-'Tela de entrada'!O698)</f>
        <v>0</v>
      </c>
    </row>
    <row r="681" spans="4:17" x14ac:dyDescent="0.25">
      <c r="D681" s="71">
        <v>680</v>
      </c>
      <c r="E681" s="56">
        <f>'Tela de entrada'!C699</f>
        <v>43</v>
      </c>
      <c r="F681" s="6">
        <f>'Tela de entrada'!H699+'Tela de entrada'!K699</f>
        <v>23.6</v>
      </c>
      <c r="G681" s="6">
        <f>F681+'Tela de entrada'!O699</f>
        <v>38.6</v>
      </c>
      <c r="H681" s="96">
        <f>G681+'Tela de entrada'!S699</f>
        <v>43</v>
      </c>
      <c r="I681" s="96">
        <f>'Tela de entrada'!$G$14</f>
        <v>3</v>
      </c>
      <c r="J681" s="6">
        <f>'Tela de entrada'!$G$15</f>
        <v>15</v>
      </c>
      <c r="K681" s="6">
        <f>'Tela de entrada'!H699+'Tela de entrada'!$K$15</f>
        <v>16</v>
      </c>
      <c r="L681" s="6">
        <f>'Tela de entrada'!H699+'Tela de entrada'!$K$16</f>
        <v>25</v>
      </c>
      <c r="M681" s="6">
        <f>'Tela de entrada'!$K$15</f>
        <v>1</v>
      </c>
      <c r="N681" s="6">
        <f>'Tela de entrada'!$K$16</f>
        <v>10</v>
      </c>
      <c r="O681" s="6">
        <f>MAX(0,'Tela de entrada'!C699-'Tela de entrada'!H699)</f>
        <v>28</v>
      </c>
      <c r="P681" s="6">
        <f>MAX(0,O681-'Tela de entrada'!K699)</f>
        <v>19.399999999999999</v>
      </c>
      <c r="Q681" s="6">
        <f>MAX(0,P681-'Tela de entrada'!O699)</f>
        <v>4.3999999999999986</v>
      </c>
    </row>
    <row r="682" spans="4:17" x14ac:dyDescent="0.25">
      <c r="D682" s="71">
        <v>681</v>
      </c>
      <c r="E682" s="56">
        <f>'Tela de entrada'!C700</f>
        <v>16</v>
      </c>
      <c r="F682" s="6">
        <f>'Tela de entrada'!H700+'Tela de entrada'!K700</f>
        <v>9.7428798856657117</v>
      </c>
      <c r="G682" s="6">
        <f>F682+'Tela de entrada'!O700</f>
        <v>16</v>
      </c>
      <c r="H682" s="96">
        <f>G682+'Tela de entrada'!S700</f>
        <v>16</v>
      </c>
      <c r="I682" s="96">
        <f>'Tela de entrada'!$G$14</f>
        <v>3</v>
      </c>
      <c r="J682" s="6">
        <f>'Tela de entrada'!$G$15</f>
        <v>15</v>
      </c>
      <c r="K682" s="6">
        <f>'Tela de entrada'!H700+'Tela de entrada'!$K$15</f>
        <v>7.5428798856657124</v>
      </c>
      <c r="L682" s="6">
        <f>'Tela de entrada'!H700+'Tela de entrada'!$K$16</f>
        <v>16.542879885665712</v>
      </c>
      <c r="M682" s="6">
        <f>'Tela de entrada'!$K$15</f>
        <v>1</v>
      </c>
      <c r="N682" s="6">
        <f>'Tela de entrada'!$K$16</f>
        <v>10</v>
      </c>
      <c r="O682" s="6">
        <f>MAX(0,'Tela de entrada'!C700-'Tela de entrada'!H700)</f>
        <v>9.4571201143342876</v>
      </c>
      <c r="P682" s="6">
        <f>MAX(0,O682-'Tela de entrada'!K700)</f>
        <v>6.2571201143342874</v>
      </c>
      <c r="Q682" s="6">
        <f>MAX(0,P682-'Tela de entrada'!O700)</f>
        <v>0</v>
      </c>
    </row>
    <row r="683" spans="4:17" x14ac:dyDescent="0.25">
      <c r="D683" s="71">
        <v>682</v>
      </c>
      <c r="E683" s="56">
        <f>'Tela de entrada'!C701</f>
        <v>17</v>
      </c>
      <c r="F683" s="6">
        <f>'Tela de entrada'!H701+'Tela de entrada'!K701</f>
        <v>10.290586415565398</v>
      </c>
      <c r="G683" s="6">
        <f>F683+'Tela de entrada'!O701</f>
        <v>17</v>
      </c>
      <c r="H683" s="96">
        <f>G683+'Tela de entrada'!S701</f>
        <v>17</v>
      </c>
      <c r="I683" s="96">
        <f>'Tela de entrada'!$G$14</f>
        <v>3</v>
      </c>
      <c r="J683" s="6">
        <f>'Tela de entrada'!$G$15</f>
        <v>15</v>
      </c>
      <c r="K683" s="6">
        <f>'Tela de entrada'!H701+'Tela de entrada'!$K$15</f>
        <v>7.890586415565398</v>
      </c>
      <c r="L683" s="6">
        <f>'Tela de entrada'!H701+'Tela de entrada'!$K$16</f>
        <v>16.890586415565398</v>
      </c>
      <c r="M683" s="6">
        <f>'Tela de entrada'!$K$15</f>
        <v>1</v>
      </c>
      <c r="N683" s="6">
        <f>'Tela de entrada'!$K$16</f>
        <v>10</v>
      </c>
      <c r="O683" s="6">
        <f>MAX(0,'Tela de entrada'!C701-'Tela de entrada'!H701)</f>
        <v>10.109413584434602</v>
      </c>
      <c r="P683" s="6">
        <f>MAX(0,O683-'Tela de entrada'!K701)</f>
        <v>6.7094135844346017</v>
      </c>
      <c r="Q683" s="6">
        <f>MAX(0,P683-'Tela de entrada'!O701)</f>
        <v>0</v>
      </c>
    </row>
    <row r="684" spans="4:17" x14ac:dyDescent="0.25">
      <c r="D684" s="71">
        <v>683</v>
      </c>
      <c r="E684" s="56">
        <f>'Tela de entrada'!C702</f>
        <v>24</v>
      </c>
      <c r="F684" s="6">
        <f>'Tela de entrada'!H702+'Tela de entrada'!K702</f>
        <v>14.124532124863197</v>
      </c>
      <c r="G684" s="6">
        <f>F684+'Tela de entrada'!O702</f>
        <v>24</v>
      </c>
      <c r="H684" s="96">
        <f>G684+'Tela de entrada'!S702</f>
        <v>24</v>
      </c>
      <c r="I684" s="96">
        <f>'Tela de entrada'!$G$14</f>
        <v>3</v>
      </c>
      <c r="J684" s="6">
        <f>'Tela de entrada'!$G$15</f>
        <v>15</v>
      </c>
      <c r="K684" s="6">
        <f>'Tela de entrada'!H702+'Tela de entrada'!$K$15</f>
        <v>10.324532124863197</v>
      </c>
      <c r="L684" s="6">
        <f>'Tela de entrada'!H702+'Tela de entrada'!$K$16</f>
        <v>19.324532124863197</v>
      </c>
      <c r="M684" s="6">
        <f>'Tela de entrada'!$K$15</f>
        <v>1</v>
      </c>
      <c r="N684" s="6">
        <f>'Tela de entrada'!$K$16</f>
        <v>10</v>
      </c>
      <c r="O684" s="6">
        <f>MAX(0,'Tela de entrada'!C702-'Tela de entrada'!H702)</f>
        <v>14.675467875136803</v>
      </c>
      <c r="P684" s="6">
        <f>MAX(0,O684-'Tela de entrada'!K702)</f>
        <v>9.8754678751368026</v>
      </c>
      <c r="Q684" s="6">
        <f>MAX(0,P684-'Tela de entrada'!O702)</f>
        <v>0</v>
      </c>
    </row>
    <row r="685" spans="4:17" x14ac:dyDescent="0.25">
      <c r="D685" s="71">
        <v>684</v>
      </c>
      <c r="E685" s="56">
        <f>'Tela de entrada'!C703</f>
        <v>38</v>
      </c>
      <c r="F685" s="6">
        <f>'Tela de entrada'!H703+'Tela de entrada'!K703</f>
        <v>21.792423543458796</v>
      </c>
      <c r="G685" s="6">
        <f>F685+'Tela de entrada'!O703</f>
        <v>36.792423543458796</v>
      </c>
      <c r="H685" s="96">
        <f>G685+'Tela de entrada'!S703</f>
        <v>38</v>
      </c>
      <c r="I685" s="96">
        <f>'Tela de entrada'!$G$14</f>
        <v>3</v>
      </c>
      <c r="J685" s="6">
        <f>'Tela de entrada'!$G$15</f>
        <v>15</v>
      </c>
      <c r="K685" s="6">
        <f>'Tela de entrada'!H703+'Tela de entrada'!$K$15</f>
        <v>15.192423543458794</v>
      </c>
      <c r="L685" s="6">
        <f>'Tela de entrada'!H703+'Tela de entrada'!$K$16</f>
        <v>24.192423543458794</v>
      </c>
      <c r="M685" s="6">
        <f>'Tela de entrada'!$K$15</f>
        <v>1</v>
      </c>
      <c r="N685" s="6">
        <f>'Tela de entrada'!$K$16</f>
        <v>10</v>
      </c>
      <c r="O685" s="6">
        <f>MAX(0,'Tela de entrada'!C703-'Tela de entrada'!H703)</f>
        <v>23.807576456541206</v>
      </c>
      <c r="P685" s="6">
        <f>MAX(0,O685-'Tela de entrada'!K703)</f>
        <v>16.207576456541204</v>
      </c>
      <c r="Q685" s="6">
        <f>MAX(0,P685-'Tela de entrada'!O703)</f>
        <v>1.2075764565412044</v>
      </c>
    </row>
    <row r="686" spans="4:17" x14ac:dyDescent="0.25">
      <c r="D686" s="71">
        <v>685</v>
      </c>
      <c r="E686" s="56">
        <f>'Tela de entrada'!C704</f>
        <v>49</v>
      </c>
      <c r="F686" s="6">
        <f>'Tela de entrada'!H704+'Tela de entrada'!K704</f>
        <v>24.799999999999997</v>
      </c>
      <c r="G686" s="6">
        <f>F686+'Tela de entrada'!O704</f>
        <v>39.799999999999997</v>
      </c>
      <c r="H686" s="96">
        <f>G686+'Tela de entrada'!S704</f>
        <v>49</v>
      </c>
      <c r="I686" s="96">
        <f>'Tela de entrada'!$G$14</f>
        <v>3</v>
      </c>
      <c r="J686" s="6">
        <f>'Tela de entrada'!$G$15</f>
        <v>15</v>
      </c>
      <c r="K686" s="6">
        <f>'Tela de entrada'!H704+'Tela de entrada'!$K$15</f>
        <v>16</v>
      </c>
      <c r="L686" s="6">
        <f>'Tela de entrada'!H704+'Tela de entrada'!$K$16</f>
        <v>25</v>
      </c>
      <c r="M686" s="6">
        <f>'Tela de entrada'!$K$15</f>
        <v>1</v>
      </c>
      <c r="N686" s="6">
        <f>'Tela de entrada'!$K$16</f>
        <v>10</v>
      </c>
      <c r="O686" s="6">
        <f>MAX(0,'Tela de entrada'!C704-'Tela de entrada'!H704)</f>
        <v>34</v>
      </c>
      <c r="P686" s="6">
        <f>MAX(0,O686-'Tela de entrada'!K704)</f>
        <v>24.200000000000003</v>
      </c>
      <c r="Q686" s="6">
        <f>MAX(0,P686-'Tela de entrada'!O704)</f>
        <v>9.2000000000000028</v>
      </c>
    </row>
    <row r="687" spans="4:17" x14ac:dyDescent="0.25">
      <c r="D687" s="71">
        <v>686</v>
      </c>
      <c r="E687" s="56">
        <f>'Tela de entrada'!C705</f>
        <v>40</v>
      </c>
      <c r="F687" s="6">
        <f>'Tela de entrada'!H705+'Tela de entrada'!K705</f>
        <v>22.887836603258165</v>
      </c>
      <c r="G687" s="6">
        <f>F687+'Tela de entrada'!O705</f>
        <v>37.887836603258165</v>
      </c>
      <c r="H687" s="96">
        <f>G687+'Tela de entrada'!S705</f>
        <v>40</v>
      </c>
      <c r="I687" s="96">
        <f>'Tela de entrada'!$G$14</f>
        <v>3</v>
      </c>
      <c r="J687" s="6">
        <f>'Tela de entrada'!$G$15</f>
        <v>15</v>
      </c>
      <c r="K687" s="6">
        <f>'Tela de entrada'!H705+'Tela de entrada'!$K$15</f>
        <v>15.887836603258167</v>
      </c>
      <c r="L687" s="6">
        <f>'Tela de entrada'!H705+'Tela de entrada'!$K$16</f>
        <v>24.887836603258165</v>
      </c>
      <c r="M687" s="6">
        <f>'Tela de entrada'!$K$15</f>
        <v>1</v>
      </c>
      <c r="N687" s="6">
        <f>'Tela de entrada'!$K$16</f>
        <v>10</v>
      </c>
      <c r="O687" s="6">
        <f>MAX(0,'Tela de entrada'!C705-'Tela de entrada'!H705)</f>
        <v>25.112163396741835</v>
      </c>
      <c r="P687" s="6">
        <f>MAX(0,O687-'Tela de entrada'!K705)</f>
        <v>17.112163396741835</v>
      </c>
      <c r="Q687" s="6">
        <f>MAX(0,P687-'Tela de entrada'!O705)</f>
        <v>2.1121633967418347</v>
      </c>
    </row>
    <row r="688" spans="4:17" x14ac:dyDescent="0.25">
      <c r="D688" s="71">
        <v>687</v>
      </c>
      <c r="E688" s="56">
        <f>'Tela de entrada'!C706</f>
        <v>15</v>
      </c>
      <c r="F688" s="6">
        <f>'Tela de entrada'!H706+'Tela de entrada'!K706</f>
        <v>9.1951733557660269</v>
      </c>
      <c r="G688" s="6">
        <f>F688+'Tela de entrada'!O706</f>
        <v>15</v>
      </c>
      <c r="H688" s="96">
        <f>G688+'Tela de entrada'!S706</f>
        <v>15</v>
      </c>
      <c r="I688" s="96">
        <f>'Tela de entrada'!$G$14</f>
        <v>3</v>
      </c>
      <c r="J688" s="6">
        <f>'Tela de entrada'!$G$15</f>
        <v>15</v>
      </c>
      <c r="K688" s="6">
        <f>'Tela de entrada'!H706+'Tela de entrada'!$K$15</f>
        <v>7.1951733557660269</v>
      </c>
      <c r="L688" s="6">
        <f>'Tela de entrada'!H706+'Tela de entrada'!$K$16</f>
        <v>16.195173355766027</v>
      </c>
      <c r="M688" s="6">
        <f>'Tela de entrada'!$K$15</f>
        <v>1</v>
      </c>
      <c r="N688" s="6">
        <f>'Tela de entrada'!$K$16</f>
        <v>10</v>
      </c>
      <c r="O688" s="6">
        <f>MAX(0,'Tela de entrada'!C706-'Tela de entrada'!H706)</f>
        <v>8.8048266442339731</v>
      </c>
      <c r="P688" s="6">
        <f>MAX(0,O688-'Tela de entrada'!K706)</f>
        <v>5.8048266442339731</v>
      </c>
      <c r="Q688" s="6">
        <f>MAX(0,P688-'Tela de entrada'!O706)</f>
        <v>0</v>
      </c>
    </row>
    <row r="689" spans="4:17" x14ac:dyDescent="0.25">
      <c r="D689" s="71">
        <v>688</v>
      </c>
      <c r="E689" s="56">
        <f>'Tela de entrada'!C707</f>
        <v>19</v>
      </c>
      <c r="F689" s="6">
        <f>'Tela de entrada'!H707+'Tela de entrada'!K707</f>
        <v>11.38599947536477</v>
      </c>
      <c r="G689" s="6">
        <f>F689+'Tela de entrada'!O707</f>
        <v>19</v>
      </c>
      <c r="H689" s="96">
        <f>G689+'Tela de entrada'!S707</f>
        <v>19</v>
      </c>
      <c r="I689" s="96">
        <f>'Tela de entrada'!$G$14</f>
        <v>3</v>
      </c>
      <c r="J689" s="6">
        <f>'Tela de entrada'!$G$15</f>
        <v>15</v>
      </c>
      <c r="K689" s="6">
        <f>'Tela de entrada'!H707+'Tela de entrada'!$K$15</f>
        <v>8.585999475364769</v>
      </c>
      <c r="L689" s="6">
        <f>'Tela de entrada'!H707+'Tela de entrada'!$K$16</f>
        <v>17.585999475364769</v>
      </c>
      <c r="M689" s="6">
        <f>'Tela de entrada'!$K$15</f>
        <v>1</v>
      </c>
      <c r="N689" s="6">
        <f>'Tela de entrada'!$K$16</f>
        <v>10</v>
      </c>
      <c r="O689" s="6">
        <f>MAX(0,'Tela de entrada'!C707-'Tela de entrada'!H707)</f>
        <v>11.414000524635231</v>
      </c>
      <c r="P689" s="6">
        <f>MAX(0,O689-'Tela de entrada'!K707)</f>
        <v>7.6140005246352311</v>
      </c>
      <c r="Q689" s="6">
        <f>MAX(0,P689-'Tela de entrada'!O707)</f>
        <v>8.8817841970012523E-16</v>
      </c>
    </row>
    <row r="690" spans="4:17" x14ac:dyDescent="0.25">
      <c r="D690" s="71">
        <v>689</v>
      </c>
      <c r="E690" s="56">
        <f>'Tela de entrada'!C708</f>
        <v>33</v>
      </c>
      <c r="F690" s="6">
        <f>'Tela de entrada'!H708+'Tela de entrada'!K708</f>
        <v>19.053890893960364</v>
      </c>
      <c r="G690" s="6">
        <f>F690+'Tela de entrada'!O708</f>
        <v>33</v>
      </c>
      <c r="H690" s="96">
        <f>G690+'Tela de entrada'!S708</f>
        <v>33</v>
      </c>
      <c r="I690" s="96">
        <f>'Tela de entrada'!$G$14</f>
        <v>3</v>
      </c>
      <c r="J690" s="6">
        <f>'Tela de entrada'!$G$15</f>
        <v>15</v>
      </c>
      <c r="K690" s="6">
        <f>'Tela de entrada'!H708+'Tela de entrada'!$K$15</f>
        <v>13.453890893960367</v>
      </c>
      <c r="L690" s="6">
        <f>'Tela de entrada'!H708+'Tela de entrada'!$K$16</f>
        <v>22.453890893960367</v>
      </c>
      <c r="M690" s="6">
        <f>'Tela de entrada'!$K$15</f>
        <v>1</v>
      </c>
      <c r="N690" s="6">
        <f>'Tela de entrada'!$K$16</f>
        <v>10</v>
      </c>
      <c r="O690" s="6">
        <f>MAX(0,'Tela de entrada'!C708-'Tela de entrada'!H708)</f>
        <v>20.546109106039633</v>
      </c>
      <c r="P690" s="6">
        <f>MAX(0,O690-'Tela de entrada'!K708)</f>
        <v>13.946109106039634</v>
      </c>
      <c r="Q690" s="6">
        <f>MAX(0,P690-'Tela de entrada'!O708)</f>
        <v>0</v>
      </c>
    </row>
    <row r="691" spans="4:17" x14ac:dyDescent="0.25">
      <c r="D691" s="71">
        <v>690</v>
      </c>
      <c r="E691" s="56">
        <f>'Tela de entrada'!C709</f>
        <v>29</v>
      </c>
      <c r="F691" s="6">
        <f>'Tela de entrada'!H709+'Tela de entrada'!K709</f>
        <v>16.863064774361622</v>
      </c>
      <c r="G691" s="6">
        <f>F691+'Tela de entrada'!O709</f>
        <v>29</v>
      </c>
      <c r="H691" s="96">
        <f>G691+'Tela de entrada'!S709</f>
        <v>29</v>
      </c>
      <c r="I691" s="96">
        <f>'Tela de entrada'!$G$14</f>
        <v>3</v>
      </c>
      <c r="J691" s="6">
        <f>'Tela de entrada'!$G$15</f>
        <v>15</v>
      </c>
      <c r="K691" s="6">
        <f>'Tela de entrada'!H709+'Tela de entrada'!$K$15</f>
        <v>12.063064774361623</v>
      </c>
      <c r="L691" s="6">
        <f>'Tela de entrada'!H709+'Tela de entrada'!$K$16</f>
        <v>21.063064774361621</v>
      </c>
      <c r="M691" s="6">
        <f>'Tela de entrada'!$K$15</f>
        <v>1</v>
      </c>
      <c r="N691" s="6">
        <f>'Tela de entrada'!$K$16</f>
        <v>10</v>
      </c>
      <c r="O691" s="6">
        <f>MAX(0,'Tela de entrada'!C709-'Tela de entrada'!H709)</f>
        <v>17.936935225638379</v>
      </c>
      <c r="P691" s="6">
        <f>MAX(0,O691-'Tela de entrada'!K709)</f>
        <v>12.136935225638378</v>
      </c>
      <c r="Q691" s="6">
        <f>MAX(0,P691-'Tela de entrada'!O709)</f>
        <v>0</v>
      </c>
    </row>
    <row r="692" spans="4:17" x14ac:dyDescent="0.25">
      <c r="D692" s="71">
        <v>691</v>
      </c>
      <c r="E692" s="56">
        <f>'Tela de entrada'!C710</f>
        <v>23</v>
      </c>
      <c r="F692" s="6">
        <f>'Tela de entrada'!H710+'Tela de entrada'!K710</f>
        <v>13.576825594963511</v>
      </c>
      <c r="G692" s="6">
        <f>F692+'Tela de entrada'!O710</f>
        <v>23</v>
      </c>
      <c r="H692" s="96">
        <f>G692+'Tela de entrada'!S710</f>
        <v>23</v>
      </c>
      <c r="I692" s="96">
        <f>'Tela de entrada'!$G$14</f>
        <v>3</v>
      </c>
      <c r="J692" s="6">
        <f>'Tela de entrada'!$G$15</f>
        <v>15</v>
      </c>
      <c r="K692" s="6">
        <f>'Tela de entrada'!H710+'Tela de entrada'!$K$15</f>
        <v>9.9768255949635112</v>
      </c>
      <c r="L692" s="6">
        <f>'Tela de entrada'!H710+'Tela de entrada'!$K$16</f>
        <v>18.976825594963511</v>
      </c>
      <c r="M692" s="6">
        <f>'Tela de entrada'!$K$15</f>
        <v>1</v>
      </c>
      <c r="N692" s="6">
        <f>'Tela de entrada'!$K$16</f>
        <v>10</v>
      </c>
      <c r="O692" s="6">
        <f>MAX(0,'Tela de entrada'!C710-'Tela de entrada'!H710)</f>
        <v>14.023174405036489</v>
      </c>
      <c r="P692" s="6">
        <f>MAX(0,O692-'Tela de entrada'!K710)</f>
        <v>9.4231744050364892</v>
      </c>
      <c r="Q692" s="6">
        <f>MAX(0,P692-'Tela de entrada'!O710)</f>
        <v>0</v>
      </c>
    </row>
    <row r="693" spans="4:17" x14ac:dyDescent="0.25">
      <c r="D693" s="71">
        <v>692</v>
      </c>
      <c r="E693" s="56">
        <f>'Tela de entrada'!C711</f>
        <v>49</v>
      </c>
      <c r="F693" s="6">
        <f>'Tela de entrada'!H711+'Tela de entrada'!K711</f>
        <v>24.799999999999997</v>
      </c>
      <c r="G693" s="6">
        <f>F693+'Tela de entrada'!O711</f>
        <v>39.799999999999997</v>
      </c>
      <c r="H693" s="96">
        <f>G693+'Tela de entrada'!S711</f>
        <v>49</v>
      </c>
      <c r="I693" s="96">
        <f>'Tela de entrada'!$G$14</f>
        <v>3</v>
      </c>
      <c r="J693" s="6">
        <f>'Tela de entrada'!$G$15</f>
        <v>15</v>
      </c>
      <c r="K693" s="6">
        <f>'Tela de entrada'!H711+'Tela de entrada'!$K$15</f>
        <v>16</v>
      </c>
      <c r="L693" s="6">
        <f>'Tela de entrada'!H711+'Tela de entrada'!$K$16</f>
        <v>25</v>
      </c>
      <c r="M693" s="6">
        <f>'Tela de entrada'!$K$15</f>
        <v>1</v>
      </c>
      <c r="N693" s="6">
        <f>'Tela de entrada'!$K$16</f>
        <v>10</v>
      </c>
      <c r="O693" s="6">
        <f>MAX(0,'Tela de entrada'!C711-'Tela de entrada'!H711)</f>
        <v>34</v>
      </c>
      <c r="P693" s="6">
        <f>MAX(0,O693-'Tela de entrada'!K711)</f>
        <v>24.200000000000003</v>
      </c>
      <c r="Q693" s="6">
        <f>MAX(0,P693-'Tela de entrada'!O711)</f>
        <v>9.2000000000000028</v>
      </c>
    </row>
    <row r="694" spans="4:17" x14ac:dyDescent="0.25">
      <c r="D694" s="71">
        <v>693</v>
      </c>
      <c r="E694" s="56">
        <f>'Tela de entrada'!C712</f>
        <v>32</v>
      </c>
      <c r="F694" s="6">
        <f>'Tela de entrada'!H712+'Tela de entrada'!K712</f>
        <v>18.50618436406068</v>
      </c>
      <c r="G694" s="6">
        <f>F694+'Tela de entrada'!O712</f>
        <v>32</v>
      </c>
      <c r="H694" s="96">
        <f>G694+'Tela de entrada'!S712</f>
        <v>32</v>
      </c>
      <c r="I694" s="96">
        <f>'Tela de entrada'!$G$14</f>
        <v>3</v>
      </c>
      <c r="J694" s="6">
        <f>'Tela de entrada'!$G$15</f>
        <v>15</v>
      </c>
      <c r="K694" s="6">
        <f>'Tela de entrada'!H712+'Tela de entrada'!$K$15</f>
        <v>13.106184364060681</v>
      </c>
      <c r="L694" s="6">
        <f>'Tela de entrada'!H712+'Tela de entrada'!$K$16</f>
        <v>22.106184364060681</v>
      </c>
      <c r="M694" s="6">
        <f>'Tela de entrada'!$K$15</f>
        <v>1</v>
      </c>
      <c r="N694" s="6">
        <f>'Tela de entrada'!$K$16</f>
        <v>10</v>
      </c>
      <c r="O694" s="6">
        <f>MAX(0,'Tela de entrada'!C712-'Tela de entrada'!H712)</f>
        <v>19.893815635939319</v>
      </c>
      <c r="P694" s="6">
        <f>MAX(0,O694-'Tela de entrada'!K712)</f>
        <v>13.493815635939319</v>
      </c>
      <c r="Q694" s="6">
        <f>MAX(0,P694-'Tela de entrada'!O712)</f>
        <v>0</v>
      </c>
    </row>
    <row r="695" spans="4:17" x14ac:dyDescent="0.25">
      <c r="D695" s="71">
        <v>694</v>
      </c>
      <c r="E695" s="56">
        <f>'Tela de entrada'!C713</f>
        <v>5</v>
      </c>
      <c r="F695" s="6">
        <f>'Tela de entrada'!H713+'Tela de entrada'!K713</f>
        <v>4.7836603258165944</v>
      </c>
      <c r="G695" s="6">
        <f>F695+'Tela de entrada'!O713</f>
        <v>5</v>
      </c>
      <c r="H695" s="96">
        <f>G695+'Tela de entrada'!S713</f>
        <v>5</v>
      </c>
      <c r="I695" s="96">
        <f>'Tela de entrada'!$G$14</f>
        <v>3</v>
      </c>
      <c r="J695" s="6">
        <f>'Tela de entrada'!$G$15</f>
        <v>15</v>
      </c>
      <c r="K695" s="6">
        <f>'Tela de entrada'!H713+'Tela de entrada'!$K$15</f>
        <v>4.7836603258165944</v>
      </c>
      <c r="L695" s="6">
        <f>'Tela de entrada'!H713+'Tela de entrada'!$K$16</f>
        <v>13.783660325816594</v>
      </c>
      <c r="M695" s="6">
        <f>'Tela de entrada'!$K$15</f>
        <v>1</v>
      </c>
      <c r="N695" s="6">
        <f>'Tela de entrada'!$K$16</f>
        <v>10</v>
      </c>
      <c r="O695" s="6">
        <f>MAX(0,'Tela de entrada'!C713-'Tela de entrada'!H713)</f>
        <v>1.2163396741834052</v>
      </c>
      <c r="P695" s="6">
        <f>MAX(0,O695-'Tela de entrada'!K713)</f>
        <v>0.21633967418340516</v>
      </c>
      <c r="Q695" s="6">
        <f>MAX(0,P695-'Tela de entrada'!O713)</f>
        <v>0</v>
      </c>
    </row>
    <row r="696" spans="4:17" x14ac:dyDescent="0.25">
      <c r="D696" s="71">
        <v>695</v>
      </c>
      <c r="E696" s="56">
        <f>'Tela de entrada'!C714</f>
        <v>13</v>
      </c>
      <c r="F696" s="6">
        <f>'Tela de entrada'!H714+'Tela de entrada'!K714</f>
        <v>8.0997602959666555</v>
      </c>
      <c r="G696" s="6">
        <f>F696+'Tela de entrada'!O714</f>
        <v>13</v>
      </c>
      <c r="H696" s="96">
        <f>G696+'Tela de entrada'!S714</f>
        <v>13</v>
      </c>
      <c r="I696" s="96">
        <f>'Tela de entrada'!$G$14</f>
        <v>3</v>
      </c>
      <c r="J696" s="6">
        <f>'Tela de entrada'!$G$15</f>
        <v>15</v>
      </c>
      <c r="K696" s="6">
        <f>'Tela de entrada'!H714+'Tela de entrada'!$K$15</f>
        <v>6.4997602959666558</v>
      </c>
      <c r="L696" s="6">
        <f>'Tela de entrada'!H714+'Tela de entrada'!$K$16</f>
        <v>15.499760295966656</v>
      </c>
      <c r="M696" s="6">
        <f>'Tela de entrada'!$K$15</f>
        <v>1</v>
      </c>
      <c r="N696" s="6">
        <f>'Tela de entrada'!$K$16</f>
        <v>10</v>
      </c>
      <c r="O696" s="6">
        <f>MAX(0,'Tela de entrada'!C714-'Tela de entrada'!H714)</f>
        <v>7.5002397040333442</v>
      </c>
      <c r="P696" s="6">
        <f>MAX(0,O696-'Tela de entrada'!K714)</f>
        <v>4.9002397040333445</v>
      </c>
      <c r="Q696" s="6">
        <f>MAX(0,P696-'Tela de entrada'!O714)</f>
        <v>0</v>
      </c>
    </row>
    <row r="697" spans="4:17" x14ac:dyDescent="0.25">
      <c r="D697" s="71">
        <v>696</v>
      </c>
      <c r="E697" s="56">
        <f>'Tela de entrada'!C715</f>
        <v>21</v>
      </c>
      <c r="F697" s="6">
        <f>'Tela de entrada'!H715+'Tela de entrada'!K715</f>
        <v>12.481412535164139</v>
      </c>
      <c r="G697" s="6">
        <f>F697+'Tela de entrada'!O715</f>
        <v>21</v>
      </c>
      <c r="H697" s="96">
        <f>G697+'Tela de entrada'!S715</f>
        <v>21</v>
      </c>
      <c r="I697" s="96">
        <f>'Tela de entrada'!$G$14</f>
        <v>3</v>
      </c>
      <c r="J697" s="6">
        <f>'Tela de entrada'!$G$15</f>
        <v>15</v>
      </c>
      <c r="K697" s="6">
        <f>'Tela de entrada'!H715+'Tela de entrada'!$K$15</f>
        <v>9.2814125351641401</v>
      </c>
      <c r="L697" s="6">
        <f>'Tela de entrada'!H715+'Tela de entrada'!$K$16</f>
        <v>18.28141253516414</v>
      </c>
      <c r="M697" s="6">
        <f>'Tela de entrada'!$K$15</f>
        <v>1</v>
      </c>
      <c r="N697" s="6">
        <f>'Tela de entrada'!$K$16</f>
        <v>10</v>
      </c>
      <c r="O697" s="6">
        <f>MAX(0,'Tela de entrada'!C715-'Tela de entrada'!H715)</f>
        <v>12.71858746483586</v>
      </c>
      <c r="P697" s="6">
        <f>MAX(0,O697-'Tela de entrada'!K715)</f>
        <v>8.5185874648358606</v>
      </c>
      <c r="Q697" s="6">
        <f>MAX(0,P697-'Tela de entrada'!O715)</f>
        <v>0</v>
      </c>
    </row>
    <row r="698" spans="4:17" x14ac:dyDescent="0.25">
      <c r="D698" s="71">
        <v>697</v>
      </c>
      <c r="E698" s="56">
        <f>'Tela de entrada'!C716</f>
        <v>37</v>
      </c>
      <c r="F698" s="6">
        <f>'Tela de entrada'!H716+'Tela de entrada'!K716</f>
        <v>21.244717013559111</v>
      </c>
      <c r="G698" s="6">
        <f>F698+'Tela de entrada'!O716</f>
        <v>36.244717013559111</v>
      </c>
      <c r="H698" s="96">
        <f>G698+'Tela de entrada'!S716</f>
        <v>37</v>
      </c>
      <c r="I698" s="96">
        <f>'Tela de entrada'!$G$14</f>
        <v>3</v>
      </c>
      <c r="J698" s="6">
        <f>'Tela de entrada'!$G$15</f>
        <v>15</v>
      </c>
      <c r="K698" s="6">
        <f>'Tela de entrada'!H716+'Tela de entrada'!$K$15</f>
        <v>14.84471701355911</v>
      </c>
      <c r="L698" s="6">
        <f>'Tela de entrada'!H716+'Tela de entrada'!$K$16</f>
        <v>23.844717013559112</v>
      </c>
      <c r="M698" s="6">
        <f>'Tela de entrada'!$K$15</f>
        <v>1</v>
      </c>
      <c r="N698" s="6">
        <f>'Tela de entrada'!$K$16</f>
        <v>10</v>
      </c>
      <c r="O698" s="6">
        <f>MAX(0,'Tela de entrada'!C716-'Tela de entrada'!H716)</f>
        <v>23.155282986440888</v>
      </c>
      <c r="P698" s="6">
        <f>MAX(0,O698-'Tela de entrada'!K716)</f>
        <v>15.755282986440887</v>
      </c>
      <c r="Q698" s="6">
        <f>MAX(0,P698-'Tela de entrada'!O716)</f>
        <v>0.75528298644088743</v>
      </c>
    </row>
    <row r="699" spans="4:17" x14ac:dyDescent="0.25">
      <c r="D699" s="71">
        <v>698</v>
      </c>
      <c r="E699" s="56">
        <f>'Tela de entrada'!C717</f>
        <v>30</v>
      </c>
      <c r="F699" s="6">
        <f>'Tela de entrada'!H717+'Tela de entrada'!K717</f>
        <v>17.41077130426131</v>
      </c>
      <c r="G699" s="6">
        <f>F699+'Tela de entrada'!O717</f>
        <v>30</v>
      </c>
      <c r="H699" s="96">
        <f>G699+'Tela de entrada'!S717</f>
        <v>30</v>
      </c>
      <c r="I699" s="96">
        <f>'Tela de entrada'!$G$14</f>
        <v>3</v>
      </c>
      <c r="J699" s="6">
        <f>'Tela de entrada'!$G$15</f>
        <v>15</v>
      </c>
      <c r="K699" s="6">
        <f>'Tela de entrada'!H717+'Tela de entrada'!$K$15</f>
        <v>12.41077130426131</v>
      </c>
      <c r="L699" s="6">
        <f>'Tela de entrada'!H717+'Tela de entrada'!$K$16</f>
        <v>21.41077130426131</v>
      </c>
      <c r="M699" s="6">
        <f>'Tela de entrada'!$K$15</f>
        <v>1</v>
      </c>
      <c r="N699" s="6">
        <f>'Tela de entrada'!$K$16</f>
        <v>10</v>
      </c>
      <c r="O699" s="6">
        <f>MAX(0,'Tela de entrada'!C717-'Tela de entrada'!H717)</f>
        <v>18.58922869573869</v>
      </c>
      <c r="P699" s="6">
        <f>MAX(0,O699-'Tela de entrada'!K717)</f>
        <v>12.58922869573869</v>
      </c>
      <c r="Q699" s="6">
        <f>MAX(0,P699-'Tela de entrada'!O717)</f>
        <v>0</v>
      </c>
    </row>
    <row r="700" spans="4:17" x14ac:dyDescent="0.25">
      <c r="D700" s="71">
        <v>699</v>
      </c>
      <c r="E700" s="56">
        <f>'Tela de entrada'!C718</f>
        <v>11</v>
      </c>
      <c r="F700" s="6">
        <f>'Tela de entrada'!H718+'Tela de entrada'!K718</f>
        <v>7.0043472361672849</v>
      </c>
      <c r="G700" s="6">
        <f>F700+'Tela de entrada'!O718</f>
        <v>11</v>
      </c>
      <c r="H700" s="96">
        <f>G700+'Tela de entrada'!S718</f>
        <v>11</v>
      </c>
      <c r="I700" s="96">
        <f>'Tela de entrada'!$G$14</f>
        <v>3</v>
      </c>
      <c r="J700" s="6">
        <f>'Tela de entrada'!$G$15</f>
        <v>15</v>
      </c>
      <c r="K700" s="6">
        <f>'Tela de entrada'!H718+'Tela de entrada'!$K$15</f>
        <v>5.8043472361672848</v>
      </c>
      <c r="L700" s="6">
        <f>'Tela de entrada'!H718+'Tela de entrada'!$K$16</f>
        <v>14.804347236167285</v>
      </c>
      <c r="M700" s="6">
        <f>'Tela de entrada'!$K$15</f>
        <v>1</v>
      </c>
      <c r="N700" s="6">
        <f>'Tela de entrada'!$K$16</f>
        <v>10</v>
      </c>
      <c r="O700" s="6">
        <f>MAX(0,'Tela de entrada'!C718-'Tela de entrada'!H718)</f>
        <v>6.1956527638327152</v>
      </c>
      <c r="P700" s="6">
        <f>MAX(0,O700-'Tela de entrada'!K718)</f>
        <v>3.9956527638327151</v>
      </c>
      <c r="Q700" s="6">
        <f>MAX(0,P700-'Tela de entrada'!O718)</f>
        <v>0</v>
      </c>
    </row>
    <row r="701" spans="4:17" x14ac:dyDescent="0.25">
      <c r="D701" s="71">
        <v>700</v>
      </c>
      <c r="E701" s="56">
        <f>'Tela de entrada'!C719</f>
        <v>49</v>
      </c>
      <c r="F701" s="6">
        <f>'Tela de entrada'!H719+'Tela de entrada'!K719</f>
        <v>24.799999999999997</v>
      </c>
      <c r="G701" s="6">
        <f>F701+'Tela de entrada'!O719</f>
        <v>39.799999999999997</v>
      </c>
      <c r="H701" s="96">
        <f>G701+'Tela de entrada'!S719</f>
        <v>49</v>
      </c>
      <c r="I701" s="96">
        <f>'Tela de entrada'!$G$14</f>
        <v>3</v>
      </c>
      <c r="J701" s="6">
        <f>'Tela de entrada'!$G$15</f>
        <v>15</v>
      </c>
      <c r="K701" s="6">
        <f>'Tela de entrada'!H719+'Tela de entrada'!$K$15</f>
        <v>16</v>
      </c>
      <c r="L701" s="6">
        <f>'Tela de entrada'!H719+'Tela de entrada'!$K$16</f>
        <v>25</v>
      </c>
      <c r="M701" s="6">
        <f>'Tela de entrada'!$K$15</f>
        <v>1</v>
      </c>
      <c r="N701" s="6">
        <f>'Tela de entrada'!$K$16</f>
        <v>10</v>
      </c>
      <c r="O701" s="6">
        <f>MAX(0,'Tela de entrada'!C719-'Tela de entrada'!H719)</f>
        <v>34</v>
      </c>
      <c r="P701" s="6">
        <f>MAX(0,O701-'Tela de entrada'!K719)</f>
        <v>24.200000000000003</v>
      </c>
      <c r="Q701" s="6">
        <f>MAX(0,P701-'Tela de entrada'!O719)</f>
        <v>9.2000000000000028</v>
      </c>
    </row>
    <row r="702" spans="4:17" x14ac:dyDescent="0.25">
      <c r="D702" s="71">
        <v>701</v>
      </c>
      <c r="E702" s="56">
        <f>'Tela de entrada'!C720</f>
        <v>28</v>
      </c>
      <c r="F702" s="6">
        <f>'Tela de entrada'!H720+'Tela de entrada'!K720</f>
        <v>16.31535824446194</v>
      </c>
      <c r="G702" s="6">
        <f>F702+'Tela de entrada'!O720</f>
        <v>28</v>
      </c>
      <c r="H702" s="96">
        <f>G702+'Tela de entrada'!S720</f>
        <v>28</v>
      </c>
      <c r="I702" s="96">
        <f>'Tela de entrada'!$G$14</f>
        <v>3</v>
      </c>
      <c r="J702" s="6">
        <f>'Tela de entrada'!$G$15</f>
        <v>15</v>
      </c>
      <c r="K702" s="6">
        <f>'Tela de entrada'!H720+'Tela de entrada'!$K$15</f>
        <v>11.715358244461939</v>
      </c>
      <c r="L702" s="6">
        <f>'Tela de entrada'!H720+'Tela de entrada'!$K$16</f>
        <v>20.715358244461939</v>
      </c>
      <c r="M702" s="6">
        <f>'Tela de entrada'!$K$15</f>
        <v>1</v>
      </c>
      <c r="N702" s="6">
        <f>'Tela de entrada'!$K$16</f>
        <v>10</v>
      </c>
      <c r="O702" s="6">
        <f>MAX(0,'Tela de entrada'!C720-'Tela de entrada'!H720)</f>
        <v>17.284641755538061</v>
      </c>
      <c r="P702" s="6">
        <f>MAX(0,O702-'Tela de entrada'!K720)</f>
        <v>11.684641755538062</v>
      </c>
      <c r="Q702" s="6">
        <f>MAX(0,P702-'Tela de entrada'!O720)</f>
        <v>1.7763568394002505E-15</v>
      </c>
    </row>
    <row r="703" spans="4:17" x14ac:dyDescent="0.25">
      <c r="D703" s="71">
        <v>702</v>
      </c>
      <c r="E703" s="56">
        <f>'Tela de entrada'!C721</f>
        <v>36</v>
      </c>
      <c r="F703" s="6">
        <f>'Tela de entrada'!H721+'Tela de entrada'!K721</f>
        <v>20.697010483659422</v>
      </c>
      <c r="G703" s="6">
        <f>F703+'Tela de entrada'!O721</f>
        <v>35.697010483659426</v>
      </c>
      <c r="H703" s="96">
        <f>G703+'Tela de entrada'!S721</f>
        <v>36</v>
      </c>
      <c r="I703" s="96">
        <f>'Tela de entrada'!$G$14</f>
        <v>3</v>
      </c>
      <c r="J703" s="6">
        <f>'Tela de entrada'!$G$15</f>
        <v>15</v>
      </c>
      <c r="K703" s="6">
        <f>'Tela de entrada'!H721+'Tela de entrada'!$K$15</f>
        <v>14.497010483659423</v>
      </c>
      <c r="L703" s="6">
        <f>'Tela de entrada'!H721+'Tela de entrada'!$K$16</f>
        <v>23.497010483659423</v>
      </c>
      <c r="M703" s="6">
        <f>'Tela de entrada'!$K$15</f>
        <v>1</v>
      </c>
      <c r="N703" s="6">
        <f>'Tela de entrada'!$K$16</f>
        <v>10</v>
      </c>
      <c r="O703" s="6">
        <f>MAX(0,'Tela de entrada'!C721-'Tela de entrada'!H721)</f>
        <v>22.502989516340577</v>
      </c>
      <c r="P703" s="6">
        <f>MAX(0,O703-'Tela de entrada'!K721)</f>
        <v>15.302989516340578</v>
      </c>
      <c r="Q703" s="6">
        <f>MAX(0,P703-'Tela de entrada'!O721)</f>
        <v>0.30298951634057758</v>
      </c>
    </row>
    <row r="704" spans="4:17" x14ac:dyDescent="0.25">
      <c r="D704" s="71">
        <v>703</v>
      </c>
      <c r="E704" s="56">
        <f>'Tela de entrada'!C722</f>
        <v>8</v>
      </c>
      <c r="F704" s="6">
        <f>'Tela de entrada'!H722+'Tela de entrada'!K722</f>
        <v>5.3836603258165949</v>
      </c>
      <c r="G704" s="6">
        <f>F704+'Tela de entrada'!O722</f>
        <v>8</v>
      </c>
      <c r="H704" s="96">
        <f>G704+'Tela de entrada'!S722</f>
        <v>8</v>
      </c>
      <c r="I704" s="96">
        <f>'Tela de entrada'!$G$14</f>
        <v>3</v>
      </c>
      <c r="J704" s="6">
        <f>'Tela de entrada'!$G$15</f>
        <v>15</v>
      </c>
      <c r="K704" s="6">
        <f>'Tela de entrada'!H722+'Tela de entrada'!$K$15</f>
        <v>4.7836603258165944</v>
      </c>
      <c r="L704" s="6">
        <f>'Tela de entrada'!H722+'Tela de entrada'!$K$16</f>
        <v>13.783660325816594</v>
      </c>
      <c r="M704" s="6">
        <f>'Tela de entrada'!$K$15</f>
        <v>1</v>
      </c>
      <c r="N704" s="6">
        <f>'Tela de entrada'!$K$16</f>
        <v>10</v>
      </c>
      <c r="O704" s="6">
        <f>MAX(0,'Tela de entrada'!C722-'Tela de entrada'!H722)</f>
        <v>4.2163396741834056</v>
      </c>
      <c r="P704" s="6">
        <f>MAX(0,O704-'Tela de entrada'!K722)</f>
        <v>2.6163396741834055</v>
      </c>
      <c r="Q704" s="6">
        <f>MAX(0,P704-'Tela de entrada'!O722)</f>
        <v>4.4408920985006262E-16</v>
      </c>
    </row>
    <row r="705" spans="4:17" x14ac:dyDescent="0.25">
      <c r="D705" s="71">
        <v>704</v>
      </c>
      <c r="E705" s="56">
        <f>'Tela de entrada'!C723</f>
        <v>28</v>
      </c>
      <c r="F705" s="6">
        <f>'Tela de entrada'!H723+'Tela de entrada'!K723</f>
        <v>16.31535824446194</v>
      </c>
      <c r="G705" s="6">
        <f>F705+'Tela de entrada'!O723</f>
        <v>28</v>
      </c>
      <c r="H705" s="96">
        <f>G705+'Tela de entrada'!S723</f>
        <v>28</v>
      </c>
      <c r="I705" s="96">
        <f>'Tela de entrada'!$G$14</f>
        <v>3</v>
      </c>
      <c r="J705" s="6">
        <f>'Tela de entrada'!$G$15</f>
        <v>15</v>
      </c>
      <c r="K705" s="6">
        <f>'Tela de entrada'!H723+'Tela de entrada'!$K$15</f>
        <v>11.715358244461939</v>
      </c>
      <c r="L705" s="6">
        <f>'Tela de entrada'!H723+'Tela de entrada'!$K$16</f>
        <v>20.715358244461939</v>
      </c>
      <c r="M705" s="6">
        <f>'Tela de entrada'!$K$15</f>
        <v>1</v>
      </c>
      <c r="N705" s="6">
        <f>'Tela de entrada'!$K$16</f>
        <v>10</v>
      </c>
      <c r="O705" s="6">
        <f>MAX(0,'Tela de entrada'!C723-'Tela de entrada'!H723)</f>
        <v>17.284641755538061</v>
      </c>
      <c r="P705" s="6">
        <f>MAX(0,O705-'Tela de entrada'!K723)</f>
        <v>11.684641755538062</v>
      </c>
      <c r="Q705" s="6">
        <f>MAX(0,P705-'Tela de entrada'!O723)</f>
        <v>1.7763568394002505E-15</v>
      </c>
    </row>
    <row r="706" spans="4:17" x14ac:dyDescent="0.25">
      <c r="D706" s="71">
        <v>705</v>
      </c>
      <c r="E706" s="56">
        <f>'Tela de entrada'!C724</f>
        <v>19</v>
      </c>
      <c r="F706" s="6">
        <f>'Tela de entrada'!H724+'Tela de entrada'!K724</f>
        <v>11.38599947536477</v>
      </c>
      <c r="G706" s="6">
        <f>F706+'Tela de entrada'!O724</f>
        <v>19</v>
      </c>
      <c r="H706" s="96">
        <f>G706+'Tela de entrada'!S724</f>
        <v>19</v>
      </c>
      <c r="I706" s="96">
        <f>'Tela de entrada'!$G$14</f>
        <v>3</v>
      </c>
      <c r="J706" s="6">
        <f>'Tela de entrada'!$G$15</f>
        <v>15</v>
      </c>
      <c r="K706" s="6">
        <f>'Tela de entrada'!H724+'Tela de entrada'!$K$15</f>
        <v>8.585999475364769</v>
      </c>
      <c r="L706" s="6">
        <f>'Tela de entrada'!H724+'Tela de entrada'!$K$16</f>
        <v>17.585999475364769</v>
      </c>
      <c r="M706" s="6">
        <f>'Tela de entrada'!$K$15</f>
        <v>1</v>
      </c>
      <c r="N706" s="6">
        <f>'Tela de entrada'!$K$16</f>
        <v>10</v>
      </c>
      <c r="O706" s="6">
        <f>MAX(0,'Tela de entrada'!C724-'Tela de entrada'!H724)</f>
        <v>11.414000524635231</v>
      </c>
      <c r="P706" s="6">
        <f>MAX(0,O706-'Tela de entrada'!K724)</f>
        <v>7.6140005246352311</v>
      </c>
      <c r="Q706" s="6">
        <f>MAX(0,P706-'Tela de entrada'!O724)</f>
        <v>8.8817841970012523E-16</v>
      </c>
    </row>
    <row r="707" spans="4:17" x14ac:dyDescent="0.25">
      <c r="D707" s="71">
        <v>706</v>
      </c>
      <c r="E707" s="56">
        <f>'Tela de entrada'!C725</f>
        <v>43</v>
      </c>
      <c r="F707" s="6">
        <f>'Tela de entrada'!H725+'Tela de entrada'!K725</f>
        <v>23.6</v>
      </c>
      <c r="G707" s="6">
        <f>F707+'Tela de entrada'!O725</f>
        <v>38.6</v>
      </c>
      <c r="H707" s="96">
        <f>G707+'Tela de entrada'!S725</f>
        <v>43</v>
      </c>
      <c r="I707" s="96">
        <f>'Tela de entrada'!$G$14</f>
        <v>3</v>
      </c>
      <c r="J707" s="6">
        <f>'Tela de entrada'!$G$15</f>
        <v>15</v>
      </c>
      <c r="K707" s="6">
        <f>'Tela de entrada'!H725+'Tela de entrada'!$K$15</f>
        <v>16</v>
      </c>
      <c r="L707" s="6">
        <f>'Tela de entrada'!H725+'Tela de entrada'!$K$16</f>
        <v>25</v>
      </c>
      <c r="M707" s="6">
        <f>'Tela de entrada'!$K$15</f>
        <v>1</v>
      </c>
      <c r="N707" s="6">
        <f>'Tela de entrada'!$K$16</f>
        <v>10</v>
      </c>
      <c r="O707" s="6">
        <f>MAX(0,'Tela de entrada'!C725-'Tela de entrada'!H725)</f>
        <v>28</v>
      </c>
      <c r="P707" s="6">
        <f>MAX(0,O707-'Tela de entrada'!K725)</f>
        <v>19.399999999999999</v>
      </c>
      <c r="Q707" s="6">
        <f>MAX(0,P707-'Tela de entrada'!O725)</f>
        <v>4.3999999999999986</v>
      </c>
    </row>
    <row r="708" spans="4:17" x14ac:dyDescent="0.25">
      <c r="D708" s="71">
        <v>707</v>
      </c>
      <c r="E708" s="56">
        <f>'Tela de entrada'!C726</f>
        <v>12</v>
      </c>
      <c r="F708" s="6">
        <f>'Tela de entrada'!H726+'Tela de entrada'!K726</f>
        <v>7.5520537660669707</v>
      </c>
      <c r="G708" s="6">
        <f>F708+'Tela de entrada'!O726</f>
        <v>12</v>
      </c>
      <c r="H708" s="96">
        <f>G708+'Tela de entrada'!S726</f>
        <v>12</v>
      </c>
      <c r="I708" s="96">
        <f>'Tela de entrada'!$G$14</f>
        <v>3</v>
      </c>
      <c r="J708" s="6">
        <f>'Tela de entrada'!$G$15</f>
        <v>15</v>
      </c>
      <c r="K708" s="6">
        <f>'Tela de entrada'!H726+'Tela de entrada'!$K$15</f>
        <v>6.1520537660669703</v>
      </c>
      <c r="L708" s="6">
        <f>'Tela de entrada'!H726+'Tela de entrada'!$K$16</f>
        <v>15.15205376606697</v>
      </c>
      <c r="M708" s="6">
        <f>'Tela de entrada'!$K$15</f>
        <v>1</v>
      </c>
      <c r="N708" s="6">
        <f>'Tela de entrada'!$K$16</f>
        <v>10</v>
      </c>
      <c r="O708" s="6">
        <f>MAX(0,'Tela de entrada'!C726-'Tela de entrada'!H726)</f>
        <v>6.8479462339330297</v>
      </c>
      <c r="P708" s="6">
        <f>MAX(0,O708-'Tela de entrada'!K726)</f>
        <v>4.4479462339330293</v>
      </c>
      <c r="Q708" s="6">
        <f>MAX(0,P708-'Tela de entrada'!O726)</f>
        <v>0</v>
      </c>
    </row>
    <row r="709" spans="4:17" x14ac:dyDescent="0.25">
      <c r="D709" s="71">
        <v>708</v>
      </c>
      <c r="E709" s="56">
        <f>'Tela de entrada'!C727</f>
        <v>36</v>
      </c>
      <c r="F709" s="6">
        <f>'Tela de entrada'!H727+'Tela de entrada'!K727</f>
        <v>20.697010483659422</v>
      </c>
      <c r="G709" s="6">
        <f>F709+'Tela de entrada'!O727</f>
        <v>35.697010483659426</v>
      </c>
      <c r="H709" s="96">
        <f>G709+'Tela de entrada'!S727</f>
        <v>36</v>
      </c>
      <c r="I709" s="96">
        <f>'Tela de entrada'!$G$14</f>
        <v>3</v>
      </c>
      <c r="J709" s="6">
        <f>'Tela de entrada'!$G$15</f>
        <v>15</v>
      </c>
      <c r="K709" s="6">
        <f>'Tela de entrada'!H727+'Tela de entrada'!$K$15</f>
        <v>14.497010483659423</v>
      </c>
      <c r="L709" s="6">
        <f>'Tela de entrada'!H727+'Tela de entrada'!$K$16</f>
        <v>23.497010483659423</v>
      </c>
      <c r="M709" s="6">
        <f>'Tela de entrada'!$K$15</f>
        <v>1</v>
      </c>
      <c r="N709" s="6">
        <f>'Tela de entrada'!$K$16</f>
        <v>10</v>
      </c>
      <c r="O709" s="6">
        <f>MAX(0,'Tela de entrada'!C727-'Tela de entrada'!H727)</f>
        <v>22.502989516340577</v>
      </c>
      <c r="P709" s="6">
        <f>MAX(0,O709-'Tela de entrada'!K727)</f>
        <v>15.302989516340578</v>
      </c>
      <c r="Q709" s="6">
        <f>MAX(0,P709-'Tela de entrada'!O727)</f>
        <v>0.30298951634057758</v>
      </c>
    </row>
    <row r="710" spans="4:17" x14ac:dyDescent="0.25">
      <c r="D710" s="71">
        <v>709</v>
      </c>
      <c r="E710" s="56">
        <f>'Tela de entrada'!C728</f>
        <v>39</v>
      </c>
      <c r="F710" s="6">
        <f>'Tela de entrada'!H728+'Tela de entrada'!K728</f>
        <v>22.34013007335848</v>
      </c>
      <c r="G710" s="6">
        <f>F710+'Tela de entrada'!O728</f>
        <v>37.34013007335848</v>
      </c>
      <c r="H710" s="96">
        <f>G710+'Tela de entrada'!S728</f>
        <v>39</v>
      </c>
      <c r="I710" s="96">
        <f>'Tela de entrada'!$G$14</f>
        <v>3</v>
      </c>
      <c r="J710" s="6">
        <f>'Tela de entrada'!$G$15</f>
        <v>15</v>
      </c>
      <c r="K710" s="6">
        <f>'Tela de entrada'!H728+'Tela de entrada'!$K$15</f>
        <v>15.54013007335848</v>
      </c>
      <c r="L710" s="6">
        <f>'Tela de entrada'!H728+'Tela de entrada'!$K$16</f>
        <v>24.54013007335848</v>
      </c>
      <c r="M710" s="6">
        <f>'Tela de entrada'!$K$15</f>
        <v>1</v>
      </c>
      <c r="N710" s="6">
        <f>'Tela de entrada'!$K$16</f>
        <v>10</v>
      </c>
      <c r="O710" s="6">
        <f>MAX(0,'Tela de entrada'!C728-'Tela de entrada'!H728)</f>
        <v>24.45986992664152</v>
      </c>
      <c r="P710" s="6">
        <f>MAX(0,O710-'Tela de entrada'!K728)</f>
        <v>16.65986992664152</v>
      </c>
      <c r="Q710" s="6">
        <f>MAX(0,P710-'Tela de entrada'!O728)</f>
        <v>1.6598699266415196</v>
      </c>
    </row>
    <row r="711" spans="4:17" x14ac:dyDescent="0.25">
      <c r="D711" s="71">
        <v>710</v>
      </c>
      <c r="E711" s="56">
        <f>'Tela de entrada'!C729</f>
        <v>27</v>
      </c>
      <c r="F711" s="6">
        <f>'Tela de entrada'!H729+'Tela de entrada'!K729</f>
        <v>15.767651714562254</v>
      </c>
      <c r="G711" s="6">
        <f>F711+'Tela de entrada'!O729</f>
        <v>27</v>
      </c>
      <c r="H711" s="96">
        <f>G711+'Tela de entrada'!S729</f>
        <v>27</v>
      </c>
      <c r="I711" s="96">
        <f>'Tela de entrada'!$G$14</f>
        <v>3</v>
      </c>
      <c r="J711" s="6">
        <f>'Tela de entrada'!$G$15</f>
        <v>15</v>
      </c>
      <c r="K711" s="6">
        <f>'Tela de entrada'!H729+'Tela de entrada'!$K$15</f>
        <v>11.367651714562253</v>
      </c>
      <c r="L711" s="6">
        <f>'Tela de entrada'!H729+'Tela de entrada'!$K$16</f>
        <v>20.367651714562253</v>
      </c>
      <c r="M711" s="6">
        <f>'Tela de entrada'!$K$15</f>
        <v>1</v>
      </c>
      <c r="N711" s="6">
        <f>'Tela de entrada'!$K$16</f>
        <v>10</v>
      </c>
      <c r="O711" s="6">
        <f>MAX(0,'Tela de entrada'!C729-'Tela de entrada'!H729)</f>
        <v>16.632348285437747</v>
      </c>
      <c r="P711" s="6">
        <f>MAX(0,O711-'Tela de entrada'!K729)</f>
        <v>11.232348285437746</v>
      </c>
      <c r="Q711" s="6">
        <f>MAX(0,P711-'Tela de entrada'!O729)</f>
        <v>0</v>
      </c>
    </row>
    <row r="712" spans="4:17" x14ac:dyDescent="0.25">
      <c r="D712" s="71">
        <v>711</v>
      </c>
      <c r="E712" s="56">
        <f>'Tela de entrada'!C730</f>
        <v>13</v>
      </c>
      <c r="F712" s="6">
        <f>'Tela de entrada'!H730+'Tela de entrada'!K730</f>
        <v>8.0997602959666555</v>
      </c>
      <c r="G712" s="6">
        <f>F712+'Tela de entrada'!O730</f>
        <v>13</v>
      </c>
      <c r="H712" s="96">
        <f>G712+'Tela de entrada'!S730</f>
        <v>13</v>
      </c>
      <c r="I712" s="96">
        <f>'Tela de entrada'!$G$14</f>
        <v>3</v>
      </c>
      <c r="J712" s="6">
        <f>'Tela de entrada'!$G$15</f>
        <v>15</v>
      </c>
      <c r="K712" s="6">
        <f>'Tela de entrada'!H730+'Tela de entrada'!$K$15</f>
        <v>6.4997602959666558</v>
      </c>
      <c r="L712" s="6">
        <f>'Tela de entrada'!H730+'Tela de entrada'!$K$16</f>
        <v>15.499760295966656</v>
      </c>
      <c r="M712" s="6">
        <f>'Tela de entrada'!$K$15</f>
        <v>1</v>
      </c>
      <c r="N712" s="6">
        <f>'Tela de entrada'!$K$16</f>
        <v>10</v>
      </c>
      <c r="O712" s="6">
        <f>MAX(0,'Tela de entrada'!C730-'Tela de entrada'!H730)</f>
        <v>7.5002397040333442</v>
      </c>
      <c r="P712" s="6">
        <f>MAX(0,O712-'Tela de entrada'!K730)</f>
        <v>4.9002397040333445</v>
      </c>
      <c r="Q712" s="6">
        <f>MAX(0,P712-'Tela de entrada'!O730)</f>
        <v>0</v>
      </c>
    </row>
    <row r="713" spans="4:17" x14ac:dyDescent="0.25">
      <c r="D713" s="71">
        <v>712</v>
      </c>
      <c r="E713" s="56">
        <f>'Tela de entrada'!C731</f>
        <v>12</v>
      </c>
      <c r="F713" s="6">
        <f>'Tela de entrada'!H731+'Tela de entrada'!K731</f>
        <v>7.5520537660669707</v>
      </c>
      <c r="G713" s="6">
        <f>F713+'Tela de entrada'!O731</f>
        <v>12</v>
      </c>
      <c r="H713" s="96">
        <f>G713+'Tela de entrada'!S731</f>
        <v>12</v>
      </c>
      <c r="I713" s="96">
        <f>'Tela de entrada'!$G$14</f>
        <v>3</v>
      </c>
      <c r="J713" s="6">
        <f>'Tela de entrada'!$G$15</f>
        <v>15</v>
      </c>
      <c r="K713" s="6">
        <f>'Tela de entrada'!H731+'Tela de entrada'!$K$15</f>
        <v>6.1520537660669703</v>
      </c>
      <c r="L713" s="6">
        <f>'Tela de entrada'!H731+'Tela de entrada'!$K$16</f>
        <v>15.15205376606697</v>
      </c>
      <c r="M713" s="6">
        <f>'Tela de entrada'!$K$15</f>
        <v>1</v>
      </c>
      <c r="N713" s="6">
        <f>'Tela de entrada'!$K$16</f>
        <v>10</v>
      </c>
      <c r="O713" s="6">
        <f>MAX(0,'Tela de entrada'!C731-'Tela de entrada'!H731)</f>
        <v>6.8479462339330297</v>
      </c>
      <c r="P713" s="6">
        <f>MAX(0,O713-'Tela de entrada'!K731)</f>
        <v>4.4479462339330293</v>
      </c>
      <c r="Q713" s="6">
        <f>MAX(0,P713-'Tela de entrada'!O731)</f>
        <v>0</v>
      </c>
    </row>
    <row r="714" spans="4:17" x14ac:dyDescent="0.25">
      <c r="D714" s="71">
        <v>713</v>
      </c>
      <c r="E714" s="56">
        <f>'Tela de entrada'!C732</f>
        <v>23</v>
      </c>
      <c r="F714" s="6">
        <f>'Tela de entrada'!H732+'Tela de entrada'!K732</f>
        <v>13.576825594963511</v>
      </c>
      <c r="G714" s="6">
        <f>F714+'Tela de entrada'!O732</f>
        <v>23</v>
      </c>
      <c r="H714" s="96">
        <f>G714+'Tela de entrada'!S732</f>
        <v>23</v>
      </c>
      <c r="I714" s="96">
        <f>'Tela de entrada'!$G$14</f>
        <v>3</v>
      </c>
      <c r="J714" s="6">
        <f>'Tela de entrada'!$G$15</f>
        <v>15</v>
      </c>
      <c r="K714" s="6">
        <f>'Tela de entrada'!H732+'Tela de entrada'!$K$15</f>
        <v>9.9768255949635112</v>
      </c>
      <c r="L714" s="6">
        <f>'Tela de entrada'!H732+'Tela de entrada'!$K$16</f>
        <v>18.976825594963511</v>
      </c>
      <c r="M714" s="6">
        <f>'Tela de entrada'!$K$15</f>
        <v>1</v>
      </c>
      <c r="N714" s="6">
        <f>'Tela de entrada'!$K$16</f>
        <v>10</v>
      </c>
      <c r="O714" s="6">
        <f>MAX(0,'Tela de entrada'!C732-'Tela de entrada'!H732)</f>
        <v>14.023174405036489</v>
      </c>
      <c r="P714" s="6">
        <f>MAX(0,O714-'Tela de entrada'!K732)</f>
        <v>9.4231744050364892</v>
      </c>
      <c r="Q714" s="6">
        <f>MAX(0,P714-'Tela de entrada'!O732)</f>
        <v>0</v>
      </c>
    </row>
    <row r="715" spans="4:17" x14ac:dyDescent="0.25">
      <c r="D715" s="71">
        <v>714</v>
      </c>
      <c r="E715" s="56">
        <f>'Tela de entrada'!C733</f>
        <v>11</v>
      </c>
      <c r="F715" s="6">
        <f>'Tela de entrada'!H733+'Tela de entrada'!K733</f>
        <v>7.0043472361672849</v>
      </c>
      <c r="G715" s="6">
        <f>F715+'Tela de entrada'!O733</f>
        <v>11</v>
      </c>
      <c r="H715" s="96">
        <f>G715+'Tela de entrada'!S733</f>
        <v>11</v>
      </c>
      <c r="I715" s="96">
        <f>'Tela de entrada'!$G$14</f>
        <v>3</v>
      </c>
      <c r="J715" s="6">
        <f>'Tela de entrada'!$G$15</f>
        <v>15</v>
      </c>
      <c r="K715" s="6">
        <f>'Tela de entrada'!H733+'Tela de entrada'!$K$15</f>
        <v>5.8043472361672848</v>
      </c>
      <c r="L715" s="6">
        <f>'Tela de entrada'!H733+'Tela de entrada'!$K$16</f>
        <v>14.804347236167285</v>
      </c>
      <c r="M715" s="6">
        <f>'Tela de entrada'!$K$15</f>
        <v>1</v>
      </c>
      <c r="N715" s="6">
        <f>'Tela de entrada'!$K$16</f>
        <v>10</v>
      </c>
      <c r="O715" s="6">
        <f>MAX(0,'Tela de entrada'!C733-'Tela de entrada'!H733)</f>
        <v>6.1956527638327152</v>
      </c>
      <c r="P715" s="6">
        <f>MAX(0,O715-'Tela de entrada'!K733)</f>
        <v>3.9956527638327151</v>
      </c>
      <c r="Q715" s="6">
        <f>MAX(0,P715-'Tela de entrada'!O733)</f>
        <v>0</v>
      </c>
    </row>
    <row r="716" spans="4:17" x14ac:dyDescent="0.25">
      <c r="D716" s="71">
        <v>715</v>
      </c>
      <c r="E716" s="56">
        <f>'Tela de entrada'!C734</f>
        <v>22</v>
      </c>
      <c r="F716" s="6">
        <f>'Tela de entrada'!H734+'Tela de entrada'!K734</f>
        <v>13.029119065063828</v>
      </c>
      <c r="G716" s="6">
        <f>F716+'Tela de entrada'!O734</f>
        <v>22</v>
      </c>
      <c r="H716" s="96">
        <f>G716+'Tela de entrada'!S734</f>
        <v>22</v>
      </c>
      <c r="I716" s="96">
        <f>'Tela de entrada'!$G$14</f>
        <v>3</v>
      </c>
      <c r="J716" s="6">
        <f>'Tela de entrada'!$G$15</f>
        <v>15</v>
      </c>
      <c r="K716" s="6">
        <f>'Tela de entrada'!H734+'Tela de entrada'!$K$15</f>
        <v>9.6291190650638274</v>
      </c>
      <c r="L716" s="6">
        <f>'Tela de entrada'!H734+'Tela de entrada'!$K$16</f>
        <v>18.629119065063826</v>
      </c>
      <c r="M716" s="6">
        <f>'Tela de entrada'!$K$15</f>
        <v>1</v>
      </c>
      <c r="N716" s="6">
        <f>'Tela de entrada'!$K$16</f>
        <v>10</v>
      </c>
      <c r="O716" s="6">
        <f>MAX(0,'Tela de entrada'!C734-'Tela de entrada'!H734)</f>
        <v>13.370880934936173</v>
      </c>
      <c r="P716" s="6">
        <f>MAX(0,O716-'Tela de entrada'!K734)</f>
        <v>8.9708809349361722</v>
      </c>
      <c r="Q716" s="6">
        <f>MAX(0,P716-'Tela de entrada'!O734)</f>
        <v>0</v>
      </c>
    </row>
    <row r="717" spans="4:17" x14ac:dyDescent="0.25">
      <c r="D717" s="71">
        <v>716</v>
      </c>
      <c r="E717" s="56">
        <f>'Tela de entrada'!C735</f>
        <v>17</v>
      </c>
      <c r="F717" s="6">
        <f>'Tela de entrada'!H735+'Tela de entrada'!K735</f>
        <v>10.290586415565398</v>
      </c>
      <c r="G717" s="6">
        <f>F717+'Tela de entrada'!O735</f>
        <v>17</v>
      </c>
      <c r="H717" s="96">
        <f>G717+'Tela de entrada'!S735</f>
        <v>17</v>
      </c>
      <c r="I717" s="96">
        <f>'Tela de entrada'!$G$14</f>
        <v>3</v>
      </c>
      <c r="J717" s="6">
        <f>'Tela de entrada'!$G$15</f>
        <v>15</v>
      </c>
      <c r="K717" s="6">
        <f>'Tela de entrada'!H735+'Tela de entrada'!$K$15</f>
        <v>7.890586415565398</v>
      </c>
      <c r="L717" s="6">
        <f>'Tela de entrada'!H735+'Tela de entrada'!$K$16</f>
        <v>16.890586415565398</v>
      </c>
      <c r="M717" s="6">
        <f>'Tela de entrada'!$K$15</f>
        <v>1</v>
      </c>
      <c r="N717" s="6">
        <f>'Tela de entrada'!$K$16</f>
        <v>10</v>
      </c>
      <c r="O717" s="6">
        <f>MAX(0,'Tela de entrada'!C735-'Tela de entrada'!H735)</f>
        <v>10.109413584434602</v>
      </c>
      <c r="P717" s="6">
        <f>MAX(0,O717-'Tela de entrada'!K735)</f>
        <v>6.7094135844346017</v>
      </c>
      <c r="Q717" s="6">
        <f>MAX(0,P717-'Tela de entrada'!O735)</f>
        <v>0</v>
      </c>
    </row>
    <row r="718" spans="4:17" x14ac:dyDescent="0.25">
      <c r="D718" s="71">
        <v>717</v>
      </c>
      <c r="E718" s="56">
        <f>'Tela de entrada'!C736</f>
        <v>21</v>
      </c>
      <c r="F718" s="6">
        <f>'Tela de entrada'!H736+'Tela de entrada'!K736</f>
        <v>12.481412535164139</v>
      </c>
      <c r="G718" s="6">
        <f>F718+'Tela de entrada'!O736</f>
        <v>21</v>
      </c>
      <c r="H718" s="96">
        <f>G718+'Tela de entrada'!S736</f>
        <v>21</v>
      </c>
      <c r="I718" s="96">
        <f>'Tela de entrada'!$G$14</f>
        <v>3</v>
      </c>
      <c r="J718" s="6">
        <f>'Tela de entrada'!$G$15</f>
        <v>15</v>
      </c>
      <c r="K718" s="6">
        <f>'Tela de entrada'!H736+'Tela de entrada'!$K$15</f>
        <v>9.2814125351641401</v>
      </c>
      <c r="L718" s="6">
        <f>'Tela de entrada'!H736+'Tela de entrada'!$K$16</f>
        <v>18.28141253516414</v>
      </c>
      <c r="M718" s="6">
        <f>'Tela de entrada'!$K$15</f>
        <v>1</v>
      </c>
      <c r="N718" s="6">
        <f>'Tela de entrada'!$K$16</f>
        <v>10</v>
      </c>
      <c r="O718" s="6">
        <f>MAX(0,'Tela de entrada'!C736-'Tela de entrada'!H736)</f>
        <v>12.71858746483586</v>
      </c>
      <c r="P718" s="6">
        <f>MAX(0,O718-'Tela de entrada'!K736)</f>
        <v>8.5185874648358606</v>
      </c>
      <c r="Q718" s="6">
        <f>MAX(0,P718-'Tela de entrada'!O736)</f>
        <v>0</v>
      </c>
    </row>
    <row r="719" spans="4:17" x14ac:dyDescent="0.25">
      <c r="D719" s="71">
        <v>718</v>
      </c>
      <c r="E719" s="56">
        <f>'Tela de entrada'!C737</f>
        <v>49</v>
      </c>
      <c r="F719" s="6">
        <f>'Tela de entrada'!H737+'Tela de entrada'!K737</f>
        <v>24.799999999999997</v>
      </c>
      <c r="G719" s="6">
        <f>F719+'Tela de entrada'!O737</f>
        <v>39.799999999999997</v>
      </c>
      <c r="H719" s="96">
        <f>G719+'Tela de entrada'!S737</f>
        <v>49</v>
      </c>
      <c r="I719" s="96">
        <f>'Tela de entrada'!$G$14</f>
        <v>3</v>
      </c>
      <c r="J719" s="6">
        <f>'Tela de entrada'!$G$15</f>
        <v>15</v>
      </c>
      <c r="K719" s="6">
        <f>'Tela de entrada'!H737+'Tela de entrada'!$K$15</f>
        <v>16</v>
      </c>
      <c r="L719" s="6">
        <f>'Tela de entrada'!H737+'Tela de entrada'!$K$16</f>
        <v>25</v>
      </c>
      <c r="M719" s="6">
        <f>'Tela de entrada'!$K$15</f>
        <v>1</v>
      </c>
      <c r="N719" s="6">
        <f>'Tela de entrada'!$K$16</f>
        <v>10</v>
      </c>
      <c r="O719" s="6">
        <f>MAX(0,'Tela de entrada'!C737-'Tela de entrada'!H737)</f>
        <v>34</v>
      </c>
      <c r="P719" s="6">
        <f>MAX(0,O719-'Tela de entrada'!K737)</f>
        <v>24.200000000000003</v>
      </c>
      <c r="Q719" s="6">
        <f>MAX(0,P719-'Tela de entrada'!O737)</f>
        <v>9.2000000000000028</v>
      </c>
    </row>
    <row r="720" spans="4:17" x14ac:dyDescent="0.25">
      <c r="D720" s="71">
        <v>719</v>
      </c>
      <c r="E720" s="56">
        <f>'Tela de entrada'!C738</f>
        <v>26</v>
      </c>
      <c r="F720" s="6">
        <f>'Tela de entrada'!H738+'Tela de entrada'!K738</f>
        <v>15.219945184662567</v>
      </c>
      <c r="G720" s="6">
        <f>F720+'Tela de entrada'!O738</f>
        <v>26</v>
      </c>
      <c r="H720" s="96">
        <f>G720+'Tela de entrada'!S738</f>
        <v>26</v>
      </c>
      <c r="I720" s="96">
        <f>'Tela de entrada'!$G$14</f>
        <v>3</v>
      </c>
      <c r="J720" s="6">
        <f>'Tela de entrada'!$G$15</f>
        <v>15</v>
      </c>
      <c r="K720" s="6">
        <f>'Tela de entrada'!H738+'Tela de entrada'!$K$15</f>
        <v>11.019945184662568</v>
      </c>
      <c r="L720" s="6">
        <f>'Tela de entrada'!H738+'Tela de entrada'!$K$16</f>
        <v>20.019945184662568</v>
      </c>
      <c r="M720" s="6">
        <f>'Tela de entrada'!$K$15</f>
        <v>1</v>
      </c>
      <c r="N720" s="6">
        <f>'Tela de entrada'!$K$16</f>
        <v>10</v>
      </c>
      <c r="O720" s="6">
        <f>MAX(0,'Tela de entrada'!C738-'Tela de entrada'!H738)</f>
        <v>15.980054815337432</v>
      </c>
      <c r="P720" s="6">
        <f>MAX(0,O720-'Tela de entrada'!K738)</f>
        <v>10.780054815337433</v>
      </c>
      <c r="Q720" s="6">
        <f>MAX(0,P720-'Tela de entrada'!O738)</f>
        <v>0</v>
      </c>
    </row>
    <row r="721" spans="4:17" x14ac:dyDescent="0.25">
      <c r="D721" s="71">
        <v>720</v>
      </c>
      <c r="E721" s="56">
        <f>'Tela de entrada'!C739</f>
        <v>13</v>
      </c>
      <c r="F721" s="6">
        <f>'Tela de entrada'!H739+'Tela de entrada'!K739</f>
        <v>8.0997602959666555</v>
      </c>
      <c r="G721" s="6">
        <f>F721+'Tela de entrada'!O739</f>
        <v>13</v>
      </c>
      <c r="H721" s="96">
        <f>G721+'Tela de entrada'!S739</f>
        <v>13</v>
      </c>
      <c r="I721" s="96">
        <f>'Tela de entrada'!$G$14</f>
        <v>3</v>
      </c>
      <c r="J721" s="6">
        <f>'Tela de entrada'!$G$15</f>
        <v>15</v>
      </c>
      <c r="K721" s="6">
        <f>'Tela de entrada'!H739+'Tela de entrada'!$K$15</f>
        <v>6.4997602959666558</v>
      </c>
      <c r="L721" s="6">
        <f>'Tela de entrada'!H739+'Tela de entrada'!$K$16</f>
        <v>15.499760295966656</v>
      </c>
      <c r="M721" s="6">
        <f>'Tela de entrada'!$K$15</f>
        <v>1</v>
      </c>
      <c r="N721" s="6">
        <f>'Tela de entrada'!$K$16</f>
        <v>10</v>
      </c>
      <c r="O721" s="6">
        <f>MAX(0,'Tela de entrada'!C739-'Tela de entrada'!H739)</f>
        <v>7.5002397040333442</v>
      </c>
      <c r="P721" s="6">
        <f>MAX(0,O721-'Tela de entrada'!K739)</f>
        <v>4.9002397040333445</v>
      </c>
      <c r="Q721" s="6">
        <f>MAX(0,P721-'Tela de entrada'!O739)</f>
        <v>0</v>
      </c>
    </row>
    <row r="722" spans="4:17" x14ac:dyDescent="0.25">
      <c r="D722" s="71">
        <v>721</v>
      </c>
      <c r="E722" s="56">
        <f>'Tela de entrada'!C740</f>
        <v>50</v>
      </c>
      <c r="F722" s="6">
        <f>'Tela de entrada'!H740+'Tela de entrada'!K740</f>
        <v>25</v>
      </c>
      <c r="G722" s="6">
        <f>F722+'Tela de entrada'!O740</f>
        <v>40</v>
      </c>
      <c r="H722" s="96">
        <f>G722+'Tela de entrada'!S740</f>
        <v>50</v>
      </c>
      <c r="I722" s="96">
        <f>'Tela de entrada'!$G$14</f>
        <v>3</v>
      </c>
      <c r="J722" s="6">
        <f>'Tela de entrada'!$G$15</f>
        <v>15</v>
      </c>
      <c r="K722" s="6">
        <f>'Tela de entrada'!H740+'Tela de entrada'!$K$15</f>
        <v>16</v>
      </c>
      <c r="L722" s="6">
        <f>'Tela de entrada'!H740+'Tela de entrada'!$K$16</f>
        <v>25</v>
      </c>
      <c r="M722" s="6">
        <f>'Tela de entrada'!$K$15</f>
        <v>1</v>
      </c>
      <c r="N722" s="6">
        <f>'Tela de entrada'!$K$16</f>
        <v>10</v>
      </c>
      <c r="O722" s="6">
        <f>MAX(0,'Tela de entrada'!C740-'Tela de entrada'!H740)</f>
        <v>35</v>
      </c>
      <c r="P722" s="6">
        <f>MAX(0,O722-'Tela de entrada'!K740)</f>
        <v>25</v>
      </c>
      <c r="Q722" s="6">
        <f>MAX(0,P722-'Tela de entrada'!O740)</f>
        <v>10</v>
      </c>
    </row>
    <row r="723" spans="4:17" x14ac:dyDescent="0.25">
      <c r="D723" s="71">
        <v>722</v>
      </c>
      <c r="E723" s="56">
        <f>'Tela de entrada'!C741</f>
        <v>18</v>
      </c>
      <c r="F723" s="6">
        <f>'Tela de entrada'!H741+'Tela de entrada'!K741</f>
        <v>10.838292945465083</v>
      </c>
      <c r="G723" s="6">
        <f>F723+'Tela de entrada'!O741</f>
        <v>18</v>
      </c>
      <c r="H723" s="96">
        <f>G723+'Tela de entrada'!S741</f>
        <v>18</v>
      </c>
      <c r="I723" s="96">
        <f>'Tela de entrada'!$G$14</f>
        <v>3</v>
      </c>
      <c r="J723" s="6">
        <f>'Tela de entrada'!$G$15</f>
        <v>15</v>
      </c>
      <c r="K723" s="6">
        <f>'Tela de entrada'!H741+'Tela de entrada'!$K$15</f>
        <v>8.2382929454650835</v>
      </c>
      <c r="L723" s="6">
        <f>'Tela de entrada'!H741+'Tela de entrada'!$K$16</f>
        <v>17.238292945465084</v>
      </c>
      <c r="M723" s="6">
        <f>'Tela de entrada'!$K$15</f>
        <v>1</v>
      </c>
      <c r="N723" s="6">
        <f>'Tela de entrada'!$K$16</f>
        <v>10</v>
      </c>
      <c r="O723" s="6">
        <f>MAX(0,'Tela de entrada'!C741-'Tela de entrada'!H741)</f>
        <v>10.761707054534916</v>
      </c>
      <c r="P723" s="6">
        <f>MAX(0,O723-'Tela de entrada'!K741)</f>
        <v>7.1617070545349168</v>
      </c>
      <c r="Q723" s="6">
        <f>MAX(0,P723-'Tela de entrada'!O741)</f>
        <v>0</v>
      </c>
    </row>
    <row r="724" spans="4:17" x14ac:dyDescent="0.25">
      <c r="D724" s="71">
        <v>723</v>
      </c>
      <c r="E724" s="56">
        <f>'Tela de entrada'!C742</f>
        <v>31</v>
      </c>
      <c r="F724" s="6">
        <f>'Tela de entrada'!H742+'Tela de entrada'!K742</f>
        <v>17.958477834160995</v>
      </c>
      <c r="G724" s="6">
        <f>F724+'Tela de entrada'!O742</f>
        <v>31</v>
      </c>
      <c r="H724" s="96">
        <f>G724+'Tela de entrada'!S742</f>
        <v>31</v>
      </c>
      <c r="I724" s="96">
        <f>'Tela de entrada'!$G$14</f>
        <v>3</v>
      </c>
      <c r="J724" s="6">
        <f>'Tela de entrada'!$G$15</f>
        <v>15</v>
      </c>
      <c r="K724" s="6">
        <f>'Tela de entrada'!H742+'Tela de entrada'!$K$15</f>
        <v>12.758477834160995</v>
      </c>
      <c r="L724" s="6">
        <f>'Tela de entrada'!H742+'Tela de entrada'!$K$16</f>
        <v>21.758477834160995</v>
      </c>
      <c r="M724" s="6">
        <f>'Tela de entrada'!$K$15</f>
        <v>1</v>
      </c>
      <c r="N724" s="6">
        <f>'Tela de entrada'!$K$16</f>
        <v>10</v>
      </c>
      <c r="O724" s="6">
        <f>MAX(0,'Tela de entrada'!C742-'Tela de entrada'!H742)</f>
        <v>19.241522165839005</v>
      </c>
      <c r="P724" s="6">
        <f>MAX(0,O724-'Tela de entrada'!K742)</f>
        <v>13.041522165839005</v>
      </c>
      <c r="Q724" s="6">
        <f>MAX(0,P724-'Tela de entrada'!O742)</f>
        <v>0</v>
      </c>
    </row>
    <row r="725" spans="4:17" x14ac:dyDescent="0.25">
      <c r="D725" s="71">
        <v>724</v>
      </c>
      <c r="E725" s="56">
        <f>'Tela de entrada'!C743</f>
        <v>35</v>
      </c>
      <c r="F725" s="6">
        <f>'Tela de entrada'!H743+'Tela de entrada'!K743</f>
        <v>20.149303953759738</v>
      </c>
      <c r="G725" s="6">
        <f>F725+'Tela de entrada'!O743</f>
        <v>35</v>
      </c>
      <c r="H725" s="96">
        <f>G725+'Tela de entrada'!S743</f>
        <v>35</v>
      </c>
      <c r="I725" s="96">
        <f>'Tela de entrada'!$G$14</f>
        <v>3</v>
      </c>
      <c r="J725" s="6">
        <f>'Tela de entrada'!$G$15</f>
        <v>15</v>
      </c>
      <c r="K725" s="6">
        <f>'Tela de entrada'!H743+'Tela de entrada'!$K$15</f>
        <v>14.149303953759738</v>
      </c>
      <c r="L725" s="6">
        <f>'Tela de entrada'!H743+'Tela de entrada'!$K$16</f>
        <v>23.149303953759738</v>
      </c>
      <c r="M725" s="6">
        <f>'Tela de entrada'!$K$15</f>
        <v>1</v>
      </c>
      <c r="N725" s="6">
        <f>'Tela de entrada'!$K$16</f>
        <v>10</v>
      </c>
      <c r="O725" s="6">
        <f>MAX(0,'Tela de entrada'!C743-'Tela de entrada'!H743)</f>
        <v>21.850696046240262</v>
      </c>
      <c r="P725" s="6">
        <f>MAX(0,O725-'Tela de entrada'!K743)</f>
        <v>14.850696046240262</v>
      </c>
      <c r="Q725" s="6">
        <f>MAX(0,P725-'Tela de entrada'!O743)</f>
        <v>0</v>
      </c>
    </row>
    <row r="726" spans="4:17" x14ac:dyDescent="0.25">
      <c r="D726" s="71">
        <v>725</v>
      </c>
      <c r="E726" s="56">
        <f>'Tela de entrada'!C744</f>
        <v>38</v>
      </c>
      <c r="F726" s="6">
        <f>'Tela de entrada'!H744+'Tela de entrada'!K744</f>
        <v>21.792423543458796</v>
      </c>
      <c r="G726" s="6">
        <f>F726+'Tela de entrada'!O744</f>
        <v>36.792423543458796</v>
      </c>
      <c r="H726" s="96">
        <f>G726+'Tela de entrada'!S744</f>
        <v>38</v>
      </c>
      <c r="I726" s="96">
        <f>'Tela de entrada'!$G$14</f>
        <v>3</v>
      </c>
      <c r="J726" s="6">
        <f>'Tela de entrada'!$G$15</f>
        <v>15</v>
      </c>
      <c r="K726" s="6">
        <f>'Tela de entrada'!H744+'Tela de entrada'!$K$15</f>
        <v>15.192423543458794</v>
      </c>
      <c r="L726" s="6">
        <f>'Tela de entrada'!H744+'Tela de entrada'!$K$16</f>
        <v>24.192423543458794</v>
      </c>
      <c r="M726" s="6">
        <f>'Tela de entrada'!$K$15</f>
        <v>1</v>
      </c>
      <c r="N726" s="6">
        <f>'Tela de entrada'!$K$16</f>
        <v>10</v>
      </c>
      <c r="O726" s="6">
        <f>MAX(0,'Tela de entrada'!C744-'Tela de entrada'!H744)</f>
        <v>23.807576456541206</v>
      </c>
      <c r="P726" s="6">
        <f>MAX(0,O726-'Tela de entrada'!K744)</f>
        <v>16.207576456541204</v>
      </c>
      <c r="Q726" s="6">
        <f>MAX(0,P726-'Tela de entrada'!O744)</f>
        <v>1.2075764565412044</v>
      </c>
    </row>
    <row r="727" spans="4:17" x14ac:dyDescent="0.25">
      <c r="D727" s="71">
        <v>726</v>
      </c>
      <c r="E727" s="56">
        <f>'Tela de entrada'!C745</f>
        <v>11</v>
      </c>
      <c r="F727" s="6">
        <f>'Tela de entrada'!H745+'Tela de entrada'!K745</f>
        <v>7.0043472361672849</v>
      </c>
      <c r="G727" s="6">
        <f>F727+'Tela de entrada'!O745</f>
        <v>11</v>
      </c>
      <c r="H727" s="96">
        <f>G727+'Tela de entrada'!S745</f>
        <v>11</v>
      </c>
      <c r="I727" s="96">
        <f>'Tela de entrada'!$G$14</f>
        <v>3</v>
      </c>
      <c r="J727" s="6">
        <f>'Tela de entrada'!$G$15</f>
        <v>15</v>
      </c>
      <c r="K727" s="6">
        <f>'Tela de entrada'!H745+'Tela de entrada'!$K$15</f>
        <v>5.8043472361672848</v>
      </c>
      <c r="L727" s="6">
        <f>'Tela de entrada'!H745+'Tela de entrada'!$K$16</f>
        <v>14.804347236167285</v>
      </c>
      <c r="M727" s="6">
        <f>'Tela de entrada'!$K$15</f>
        <v>1</v>
      </c>
      <c r="N727" s="6">
        <f>'Tela de entrada'!$K$16</f>
        <v>10</v>
      </c>
      <c r="O727" s="6">
        <f>MAX(0,'Tela de entrada'!C745-'Tela de entrada'!H745)</f>
        <v>6.1956527638327152</v>
      </c>
      <c r="P727" s="6">
        <f>MAX(0,O727-'Tela de entrada'!K745)</f>
        <v>3.9956527638327151</v>
      </c>
      <c r="Q727" s="6">
        <f>MAX(0,P727-'Tela de entrada'!O745)</f>
        <v>0</v>
      </c>
    </row>
    <row r="728" spans="4:17" x14ac:dyDescent="0.25">
      <c r="D728" s="71">
        <v>727</v>
      </c>
      <c r="E728" s="56">
        <f>'Tela de entrada'!C746</f>
        <v>6</v>
      </c>
      <c r="F728" s="6">
        <f>'Tela de entrada'!H746+'Tela de entrada'!K746</f>
        <v>4.9836603258165946</v>
      </c>
      <c r="G728" s="6">
        <f>F728+'Tela de entrada'!O746</f>
        <v>6</v>
      </c>
      <c r="H728" s="96">
        <f>G728+'Tela de entrada'!S746</f>
        <v>6</v>
      </c>
      <c r="I728" s="96">
        <f>'Tela de entrada'!$G$14</f>
        <v>3</v>
      </c>
      <c r="J728" s="6">
        <f>'Tela de entrada'!$G$15</f>
        <v>15</v>
      </c>
      <c r="K728" s="6">
        <f>'Tela de entrada'!H746+'Tela de entrada'!$K$15</f>
        <v>4.7836603258165944</v>
      </c>
      <c r="L728" s="6">
        <f>'Tela de entrada'!H746+'Tela de entrada'!$K$16</f>
        <v>13.783660325816594</v>
      </c>
      <c r="M728" s="6">
        <f>'Tela de entrada'!$K$15</f>
        <v>1</v>
      </c>
      <c r="N728" s="6">
        <f>'Tela de entrada'!$K$16</f>
        <v>10</v>
      </c>
      <c r="O728" s="6">
        <f>MAX(0,'Tela de entrada'!C746-'Tela de entrada'!H746)</f>
        <v>2.2163396741834052</v>
      </c>
      <c r="P728" s="6">
        <f>MAX(0,O728-'Tela de entrada'!K746)</f>
        <v>1.0163396741834052</v>
      </c>
      <c r="Q728" s="6">
        <f>MAX(0,P728-'Tela de entrada'!O746)</f>
        <v>0</v>
      </c>
    </row>
    <row r="729" spans="4:17" x14ac:dyDescent="0.25">
      <c r="D729" s="71">
        <v>728</v>
      </c>
      <c r="E729" s="56">
        <f>'Tela de entrada'!C747</f>
        <v>28</v>
      </c>
      <c r="F729" s="6">
        <f>'Tela de entrada'!H747+'Tela de entrada'!K747</f>
        <v>16.31535824446194</v>
      </c>
      <c r="G729" s="6">
        <f>F729+'Tela de entrada'!O747</f>
        <v>28</v>
      </c>
      <c r="H729" s="96">
        <f>G729+'Tela de entrada'!S747</f>
        <v>28</v>
      </c>
      <c r="I729" s="96">
        <f>'Tela de entrada'!$G$14</f>
        <v>3</v>
      </c>
      <c r="J729" s="6">
        <f>'Tela de entrada'!$G$15</f>
        <v>15</v>
      </c>
      <c r="K729" s="6">
        <f>'Tela de entrada'!H747+'Tela de entrada'!$K$15</f>
        <v>11.715358244461939</v>
      </c>
      <c r="L729" s="6">
        <f>'Tela de entrada'!H747+'Tela de entrada'!$K$16</f>
        <v>20.715358244461939</v>
      </c>
      <c r="M729" s="6">
        <f>'Tela de entrada'!$K$15</f>
        <v>1</v>
      </c>
      <c r="N729" s="6">
        <f>'Tela de entrada'!$K$16</f>
        <v>10</v>
      </c>
      <c r="O729" s="6">
        <f>MAX(0,'Tela de entrada'!C747-'Tela de entrada'!H747)</f>
        <v>17.284641755538061</v>
      </c>
      <c r="P729" s="6">
        <f>MAX(0,O729-'Tela de entrada'!K747)</f>
        <v>11.684641755538062</v>
      </c>
      <c r="Q729" s="6">
        <f>MAX(0,P729-'Tela de entrada'!O747)</f>
        <v>1.7763568394002505E-15</v>
      </c>
    </row>
    <row r="730" spans="4:17" x14ac:dyDescent="0.25">
      <c r="D730" s="71">
        <v>729</v>
      </c>
      <c r="E730" s="56">
        <f>'Tela de entrada'!C748</f>
        <v>28</v>
      </c>
      <c r="F730" s="6">
        <f>'Tela de entrada'!H748+'Tela de entrada'!K748</f>
        <v>16.31535824446194</v>
      </c>
      <c r="G730" s="6">
        <f>F730+'Tela de entrada'!O748</f>
        <v>28</v>
      </c>
      <c r="H730" s="96">
        <f>G730+'Tela de entrada'!S748</f>
        <v>28</v>
      </c>
      <c r="I730" s="96">
        <f>'Tela de entrada'!$G$14</f>
        <v>3</v>
      </c>
      <c r="J730" s="6">
        <f>'Tela de entrada'!$G$15</f>
        <v>15</v>
      </c>
      <c r="K730" s="6">
        <f>'Tela de entrada'!H748+'Tela de entrada'!$K$15</f>
        <v>11.715358244461939</v>
      </c>
      <c r="L730" s="6">
        <f>'Tela de entrada'!H748+'Tela de entrada'!$K$16</f>
        <v>20.715358244461939</v>
      </c>
      <c r="M730" s="6">
        <f>'Tela de entrada'!$K$15</f>
        <v>1</v>
      </c>
      <c r="N730" s="6">
        <f>'Tela de entrada'!$K$16</f>
        <v>10</v>
      </c>
      <c r="O730" s="6">
        <f>MAX(0,'Tela de entrada'!C748-'Tela de entrada'!H748)</f>
        <v>17.284641755538061</v>
      </c>
      <c r="P730" s="6">
        <f>MAX(0,O730-'Tela de entrada'!K748)</f>
        <v>11.684641755538062</v>
      </c>
      <c r="Q730" s="6">
        <f>MAX(0,P730-'Tela de entrada'!O748)</f>
        <v>1.7763568394002505E-15</v>
      </c>
    </row>
    <row r="731" spans="4:17" x14ac:dyDescent="0.25">
      <c r="D731" s="71">
        <v>730</v>
      </c>
      <c r="E731" s="56">
        <f>'Tela de entrada'!C749</f>
        <v>22</v>
      </c>
      <c r="F731" s="6">
        <f>'Tela de entrada'!H749+'Tela de entrada'!K749</f>
        <v>13.029119065063828</v>
      </c>
      <c r="G731" s="6">
        <f>F731+'Tela de entrada'!O749</f>
        <v>22</v>
      </c>
      <c r="H731" s="96">
        <f>G731+'Tela de entrada'!S749</f>
        <v>22</v>
      </c>
      <c r="I731" s="96">
        <f>'Tela de entrada'!$G$14</f>
        <v>3</v>
      </c>
      <c r="J731" s="6">
        <f>'Tela de entrada'!$G$15</f>
        <v>15</v>
      </c>
      <c r="K731" s="6">
        <f>'Tela de entrada'!H749+'Tela de entrada'!$K$15</f>
        <v>9.6291190650638274</v>
      </c>
      <c r="L731" s="6">
        <f>'Tela de entrada'!H749+'Tela de entrada'!$K$16</f>
        <v>18.629119065063826</v>
      </c>
      <c r="M731" s="6">
        <f>'Tela de entrada'!$K$15</f>
        <v>1</v>
      </c>
      <c r="N731" s="6">
        <f>'Tela de entrada'!$K$16</f>
        <v>10</v>
      </c>
      <c r="O731" s="6">
        <f>MAX(0,'Tela de entrada'!C749-'Tela de entrada'!H749)</f>
        <v>13.370880934936173</v>
      </c>
      <c r="P731" s="6">
        <f>MAX(0,O731-'Tela de entrada'!K749)</f>
        <v>8.9708809349361722</v>
      </c>
      <c r="Q731" s="6">
        <f>MAX(0,P731-'Tela de entrada'!O749)</f>
        <v>0</v>
      </c>
    </row>
    <row r="732" spans="4:17" x14ac:dyDescent="0.25">
      <c r="D732" s="71">
        <v>731</v>
      </c>
      <c r="E732" s="56">
        <f>'Tela de entrada'!C750</f>
        <v>23</v>
      </c>
      <c r="F732" s="6">
        <f>'Tela de entrada'!H750+'Tela de entrada'!K750</f>
        <v>13.576825594963511</v>
      </c>
      <c r="G732" s="6">
        <f>F732+'Tela de entrada'!O750</f>
        <v>23</v>
      </c>
      <c r="H732" s="96">
        <f>G732+'Tela de entrada'!S750</f>
        <v>23</v>
      </c>
      <c r="I732" s="96">
        <f>'Tela de entrada'!$G$14</f>
        <v>3</v>
      </c>
      <c r="J732" s="6">
        <f>'Tela de entrada'!$G$15</f>
        <v>15</v>
      </c>
      <c r="K732" s="6">
        <f>'Tela de entrada'!H750+'Tela de entrada'!$K$15</f>
        <v>9.9768255949635112</v>
      </c>
      <c r="L732" s="6">
        <f>'Tela de entrada'!H750+'Tela de entrada'!$K$16</f>
        <v>18.976825594963511</v>
      </c>
      <c r="M732" s="6">
        <f>'Tela de entrada'!$K$15</f>
        <v>1</v>
      </c>
      <c r="N732" s="6">
        <f>'Tela de entrada'!$K$16</f>
        <v>10</v>
      </c>
      <c r="O732" s="6">
        <f>MAX(0,'Tela de entrada'!C750-'Tela de entrada'!H750)</f>
        <v>14.023174405036489</v>
      </c>
      <c r="P732" s="6">
        <f>MAX(0,O732-'Tela de entrada'!K750)</f>
        <v>9.4231744050364892</v>
      </c>
      <c r="Q732" s="6">
        <f>MAX(0,P732-'Tela de entrada'!O750)</f>
        <v>0</v>
      </c>
    </row>
    <row r="733" spans="4:17" x14ac:dyDescent="0.25">
      <c r="D733" s="71">
        <v>732</v>
      </c>
      <c r="E733" s="56">
        <f>'Tela de entrada'!C751</f>
        <v>11</v>
      </c>
      <c r="F733" s="6">
        <f>'Tela de entrada'!H751+'Tela de entrada'!K751</f>
        <v>7.0043472361672849</v>
      </c>
      <c r="G733" s="6">
        <f>F733+'Tela de entrada'!O751</f>
        <v>11</v>
      </c>
      <c r="H733" s="96">
        <f>G733+'Tela de entrada'!S751</f>
        <v>11</v>
      </c>
      <c r="I733" s="96">
        <f>'Tela de entrada'!$G$14</f>
        <v>3</v>
      </c>
      <c r="J733" s="6">
        <f>'Tela de entrada'!$G$15</f>
        <v>15</v>
      </c>
      <c r="K733" s="6">
        <f>'Tela de entrada'!H751+'Tela de entrada'!$K$15</f>
        <v>5.8043472361672848</v>
      </c>
      <c r="L733" s="6">
        <f>'Tela de entrada'!H751+'Tela de entrada'!$K$16</f>
        <v>14.804347236167285</v>
      </c>
      <c r="M733" s="6">
        <f>'Tela de entrada'!$K$15</f>
        <v>1</v>
      </c>
      <c r="N733" s="6">
        <f>'Tela de entrada'!$K$16</f>
        <v>10</v>
      </c>
      <c r="O733" s="6">
        <f>MAX(0,'Tela de entrada'!C751-'Tela de entrada'!H751)</f>
        <v>6.1956527638327152</v>
      </c>
      <c r="P733" s="6">
        <f>MAX(0,O733-'Tela de entrada'!K751)</f>
        <v>3.9956527638327151</v>
      </c>
      <c r="Q733" s="6">
        <f>MAX(0,P733-'Tela de entrada'!O751)</f>
        <v>0</v>
      </c>
    </row>
    <row r="734" spans="4:17" x14ac:dyDescent="0.25">
      <c r="D734" s="71">
        <v>733</v>
      </c>
      <c r="E734" s="56">
        <f>'Tela de entrada'!C752</f>
        <v>45</v>
      </c>
      <c r="F734" s="6">
        <f>'Tela de entrada'!H752+'Tela de entrada'!K752</f>
        <v>24</v>
      </c>
      <c r="G734" s="6">
        <f>F734+'Tela de entrada'!O752</f>
        <v>39</v>
      </c>
      <c r="H734" s="96">
        <f>G734+'Tela de entrada'!S752</f>
        <v>45</v>
      </c>
      <c r="I734" s="96">
        <f>'Tela de entrada'!$G$14</f>
        <v>3</v>
      </c>
      <c r="J734" s="6">
        <f>'Tela de entrada'!$G$15</f>
        <v>15</v>
      </c>
      <c r="K734" s="6">
        <f>'Tela de entrada'!H752+'Tela de entrada'!$K$15</f>
        <v>16</v>
      </c>
      <c r="L734" s="6">
        <f>'Tela de entrada'!H752+'Tela de entrada'!$K$16</f>
        <v>25</v>
      </c>
      <c r="M734" s="6">
        <f>'Tela de entrada'!$K$15</f>
        <v>1</v>
      </c>
      <c r="N734" s="6">
        <f>'Tela de entrada'!$K$16</f>
        <v>10</v>
      </c>
      <c r="O734" s="6">
        <f>MAX(0,'Tela de entrada'!C752-'Tela de entrada'!H752)</f>
        <v>30</v>
      </c>
      <c r="P734" s="6">
        <f>MAX(0,O734-'Tela de entrada'!K752)</f>
        <v>21</v>
      </c>
      <c r="Q734" s="6">
        <f>MAX(0,P734-'Tela de entrada'!O752)</f>
        <v>6</v>
      </c>
    </row>
    <row r="735" spans="4:17" x14ac:dyDescent="0.25">
      <c r="D735" s="71">
        <v>734</v>
      </c>
      <c r="E735" s="56">
        <f>'Tela de entrada'!C753</f>
        <v>43</v>
      </c>
      <c r="F735" s="6">
        <f>'Tela de entrada'!H753+'Tela de entrada'!K753</f>
        <v>23.6</v>
      </c>
      <c r="G735" s="6">
        <f>F735+'Tela de entrada'!O753</f>
        <v>38.6</v>
      </c>
      <c r="H735" s="96">
        <f>G735+'Tela de entrada'!S753</f>
        <v>43</v>
      </c>
      <c r="I735" s="96">
        <f>'Tela de entrada'!$G$14</f>
        <v>3</v>
      </c>
      <c r="J735" s="6">
        <f>'Tela de entrada'!$G$15</f>
        <v>15</v>
      </c>
      <c r="K735" s="6">
        <f>'Tela de entrada'!H753+'Tela de entrada'!$K$15</f>
        <v>16</v>
      </c>
      <c r="L735" s="6">
        <f>'Tela de entrada'!H753+'Tela de entrada'!$K$16</f>
        <v>25</v>
      </c>
      <c r="M735" s="6">
        <f>'Tela de entrada'!$K$15</f>
        <v>1</v>
      </c>
      <c r="N735" s="6">
        <f>'Tela de entrada'!$K$16</f>
        <v>10</v>
      </c>
      <c r="O735" s="6">
        <f>MAX(0,'Tela de entrada'!C753-'Tela de entrada'!H753)</f>
        <v>28</v>
      </c>
      <c r="P735" s="6">
        <f>MAX(0,O735-'Tela de entrada'!K753)</f>
        <v>19.399999999999999</v>
      </c>
      <c r="Q735" s="6">
        <f>MAX(0,P735-'Tela de entrada'!O753)</f>
        <v>4.3999999999999986</v>
      </c>
    </row>
    <row r="736" spans="4:17" x14ac:dyDescent="0.25">
      <c r="D736" s="71">
        <v>735</v>
      </c>
      <c r="E736" s="56">
        <f>'Tela de entrada'!C754</f>
        <v>18</v>
      </c>
      <c r="F736" s="6">
        <f>'Tela de entrada'!H754+'Tela de entrada'!K754</f>
        <v>10.838292945465083</v>
      </c>
      <c r="G736" s="6">
        <f>F736+'Tela de entrada'!O754</f>
        <v>18</v>
      </c>
      <c r="H736" s="96">
        <f>G736+'Tela de entrada'!S754</f>
        <v>18</v>
      </c>
      <c r="I736" s="96">
        <f>'Tela de entrada'!$G$14</f>
        <v>3</v>
      </c>
      <c r="J736" s="6">
        <f>'Tela de entrada'!$G$15</f>
        <v>15</v>
      </c>
      <c r="K736" s="6">
        <f>'Tela de entrada'!H754+'Tela de entrada'!$K$15</f>
        <v>8.2382929454650835</v>
      </c>
      <c r="L736" s="6">
        <f>'Tela de entrada'!H754+'Tela de entrada'!$K$16</f>
        <v>17.238292945465084</v>
      </c>
      <c r="M736" s="6">
        <f>'Tela de entrada'!$K$15</f>
        <v>1</v>
      </c>
      <c r="N736" s="6">
        <f>'Tela de entrada'!$K$16</f>
        <v>10</v>
      </c>
      <c r="O736" s="6">
        <f>MAX(0,'Tela de entrada'!C754-'Tela de entrada'!H754)</f>
        <v>10.761707054534916</v>
      </c>
      <c r="P736" s="6">
        <f>MAX(0,O736-'Tela de entrada'!K754)</f>
        <v>7.1617070545349168</v>
      </c>
      <c r="Q736" s="6">
        <f>MAX(0,P736-'Tela de entrada'!O754)</f>
        <v>0</v>
      </c>
    </row>
    <row r="737" spans="4:17" x14ac:dyDescent="0.25">
      <c r="D737" s="71">
        <v>736</v>
      </c>
      <c r="E737" s="56">
        <f>'Tela de entrada'!C755</f>
        <v>15</v>
      </c>
      <c r="F737" s="6">
        <f>'Tela de entrada'!H755+'Tela de entrada'!K755</f>
        <v>9.1951733557660269</v>
      </c>
      <c r="G737" s="6">
        <f>F737+'Tela de entrada'!O755</f>
        <v>15</v>
      </c>
      <c r="H737" s="96">
        <f>G737+'Tela de entrada'!S755</f>
        <v>15</v>
      </c>
      <c r="I737" s="96">
        <f>'Tela de entrada'!$G$14</f>
        <v>3</v>
      </c>
      <c r="J737" s="6">
        <f>'Tela de entrada'!$G$15</f>
        <v>15</v>
      </c>
      <c r="K737" s="6">
        <f>'Tela de entrada'!H755+'Tela de entrada'!$K$15</f>
        <v>7.1951733557660269</v>
      </c>
      <c r="L737" s="6">
        <f>'Tela de entrada'!H755+'Tela de entrada'!$K$16</f>
        <v>16.195173355766027</v>
      </c>
      <c r="M737" s="6">
        <f>'Tela de entrada'!$K$15</f>
        <v>1</v>
      </c>
      <c r="N737" s="6">
        <f>'Tela de entrada'!$K$16</f>
        <v>10</v>
      </c>
      <c r="O737" s="6">
        <f>MAX(0,'Tela de entrada'!C755-'Tela de entrada'!H755)</f>
        <v>8.8048266442339731</v>
      </c>
      <c r="P737" s="6">
        <f>MAX(0,O737-'Tela de entrada'!K755)</f>
        <v>5.8048266442339731</v>
      </c>
      <c r="Q737" s="6">
        <f>MAX(0,P737-'Tela de entrada'!O755)</f>
        <v>0</v>
      </c>
    </row>
    <row r="738" spans="4:17" x14ac:dyDescent="0.25">
      <c r="D738" s="71">
        <v>737</v>
      </c>
      <c r="E738" s="56">
        <f>'Tela de entrada'!C756</f>
        <v>12</v>
      </c>
      <c r="F738" s="6">
        <f>'Tela de entrada'!H756+'Tela de entrada'!K756</f>
        <v>7.5520537660669707</v>
      </c>
      <c r="G738" s="6">
        <f>F738+'Tela de entrada'!O756</f>
        <v>12</v>
      </c>
      <c r="H738" s="96">
        <f>G738+'Tela de entrada'!S756</f>
        <v>12</v>
      </c>
      <c r="I738" s="96">
        <f>'Tela de entrada'!$G$14</f>
        <v>3</v>
      </c>
      <c r="J738" s="6">
        <f>'Tela de entrada'!$G$15</f>
        <v>15</v>
      </c>
      <c r="K738" s="6">
        <f>'Tela de entrada'!H756+'Tela de entrada'!$K$15</f>
        <v>6.1520537660669703</v>
      </c>
      <c r="L738" s="6">
        <f>'Tela de entrada'!H756+'Tela de entrada'!$K$16</f>
        <v>15.15205376606697</v>
      </c>
      <c r="M738" s="6">
        <f>'Tela de entrada'!$K$15</f>
        <v>1</v>
      </c>
      <c r="N738" s="6">
        <f>'Tela de entrada'!$K$16</f>
        <v>10</v>
      </c>
      <c r="O738" s="6">
        <f>MAX(0,'Tela de entrada'!C756-'Tela de entrada'!H756)</f>
        <v>6.8479462339330297</v>
      </c>
      <c r="P738" s="6">
        <f>MAX(0,O738-'Tela de entrada'!K756)</f>
        <v>4.4479462339330293</v>
      </c>
      <c r="Q738" s="6">
        <f>MAX(0,P738-'Tela de entrada'!O756)</f>
        <v>0</v>
      </c>
    </row>
    <row r="739" spans="4:17" x14ac:dyDescent="0.25">
      <c r="D739" s="71">
        <v>738</v>
      </c>
      <c r="E739" s="56">
        <f>'Tela de entrada'!C757</f>
        <v>15</v>
      </c>
      <c r="F739" s="6">
        <f>'Tela de entrada'!H757+'Tela de entrada'!K757</f>
        <v>9.1951733557660269</v>
      </c>
      <c r="G739" s="6">
        <f>F739+'Tela de entrada'!O757</f>
        <v>15</v>
      </c>
      <c r="H739" s="96">
        <f>G739+'Tela de entrada'!S757</f>
        <v>15</v>
      </c>
      <c r="I739" s="96">
        <f>'Tela de entrada'!$G$14</f>
        <v>3</v>
      </c>
      <c r="J739" s="6">
        <f>'Tela de entrada'!$G$15</f>
        <v>15</v>
      </c>
      <c r="K739" s="6">
        <f>'Tela de entrada'!H757+'Tela de entrada'!$K$15</f>
        <v>7.1951733557660269</v>
      </c>
      <c r="L739" s="6">
        <f>'Tela de entrada'!H757+'Tela de entrada'!$K$16</f>
        <v>16.195173355766027</v>
      </c>
      <c r="M739" s="6">
        <f>'Tela de entrada'!$K$15</f>
        <v>1</v>
      </c>
      <c r="N739" s="6">
        <f>'Tela de entrada'!$K$16</f>
        <v>10</v>
      </c>
      <c r="O739" s="6">
        <f>MAX(0,'Tela de entrada'!C757-'Tela de entrada'!H757)</f>
        <v>8.8048266442339731</v>
      </c>
      <c r="P739" s="6">
        <f>MAX(0,O739-'Tela de entrada'!K757)</f>
        <v>5.8048266442339731</v>
      </c>
      <c r="Q739" s="6">
        <f>MAX(0,P739-'Tela de entrada'!O757)</f>
        <v>0</v>
      </c>
    </row>
    <row r="740" spans="4:17" x14ac:dyDescent="0.25">
      <c r="D740" s="71">
        <v>739</v>
      </c>
      <c r="E740" s="56">
        <f>'Tela de entrada'!C758</f>
        <v>17</v>
      </c>
      <c r="F740" s="6">
        <f>'Tela de entrada'!H758+'Tela de entrada'!K758</f>
        <v>10.290586415565398</v>
      </c>
      <c r="G740" s="6">
        <f>F740+'Tela de entrada'!O758</f>
        <v>17</v>
      </c>
      <c r="H740" s="96">
        <f>G740+'Tela de entrada'!S758</f>
        <v>17</v>
      </c>
      <c r="I740" s="96">
        <f>'Tela de entrada'!$G$14</f>
        <v>3</v>
      </c>
      <c r="J740" s="6">
        <f>'Tela de entrada'!$G$15</f>
        <v>15</v>
      </c>
      <c r="K740" s="6">
        <f>'Tela de entrada'!H758+'Tela de entrada'!$K$15</f>
        <v>7.890586415565398</v>
      </c>
      <c r="L740" s="6">
        <f>'Tela de entrada'!H758+'Tela de entrada'!$K$16</f>
        <v>16.890586415565398</v>
      </c>
      <c r="M740" s="6">
        <f>'Tela de entrada'!$K$15</f>
        <v>1</v>
      </c>
      <c r="N740" s="6">
        <f>'Tela de entrada'!$K$16</f>
        <v>10</v>
      </c>
      <c r="O740" s="6">
        <f>MAX(0,'Tela de entrada'!C758-'Tela de entrada'!H758)</f>
        <v>10.109413584434602</v>
      </c>
      <c r="P740" s="6">
        <f>MAX(0,O740-'Tela de entrada'!K758)</f>
        <v>6.7094135844346017</v>
      </c>
      <c r="Q740" s="6">
        <f>MAX(0,P740-'Tela de entrada'!O758)</f>
        <v>0</v>
      </c>
    </row>
    <row r="741" spans="4:17" x14ac:dyDescent="0.25">
      <c r="D741" s="71">
        <v>740</v>
      </c>
      <c r="E741" s="56">
        <f>'Tela de entrada'!C759</f>
        <v>9</v>
      </c>
      <c r="F741" s="6">
        <f>'Tela de entrada'!H759+'Tela de entrada'!K759</f>
        <v>5.9089341763679135</v>
      </c>
      <c r="G741" s="6">
        <f>F741+'Tela de entrada'!O759</f>
        <v>9</v>
      </c>
      <c r="H741" s="96">
        <f>G741+'Tela de entrada'!S759</f>
        <v>9</v>
      </c>
      <c r="I741" s="96">
        <f>'Tela de entrada'!$G$14</f>
        <v>3</v>
      </c>
      <c r="J741" s="6">
        <f>'Tela de entrada'!$G$15</f>
        <v>15</v>
      </c>
      <c r="K741" s="6">
        <f>'Tela de entrada'!H759+'Tela de entrada'!$K$15</f>
        <v>5.1089341763679137</v>
      </c>
      <c r="L741" s="6">
        <f>'Tela de entrada'!H759+'Tela de entrada'!$K$16</f>
        <v>14.108934176367914</v>
      </c>
      <c r="M741" s="6">
        <f>'Tela de entrada'!$K$15</f>
        <v>1</v>
      </c>
      <c r="N741" s="6">
        <f>'Tela de entrada'!$K$16</f>
        <v>10</v>
      </c>
      <c r="O741" s="6">
        <f>MAX(0,'Tela de entrada'!C759-'Tela de entrada'!H759)</f>
        <v>4.8910658236320863</v>
      </c>
      <c r="P741" s="6">
        <f>MAX(0,O741-'Tela de entrada'!K759)</f>
        <v>3.0910658236320865</v>
      </c>
      <c r="Q741" s="6">
        <f>MAX(0,P741-'Tela de entrada'!O759)</f>
        <v>0</v>
      </c>
    </row>
    <row r="742" spans="4:17" x14ac:dyDescent="0.25">
      <c r="D742" s="71">
        <v>741</v>
      </c>
      <c r="E742" s="56">
        <f>'Tela de entrada'!C760</f>
        <v>17</v>
      </c>
      <c r="F742" s="6">
        <f>'Tela de entrada'!H760+'Tela de entrada'!K760</f>
        <v>10.290586415565398</v>
      </c>
      <c r="G742" s="6">
        <f>F742+'Tela de entrada'!O760</f>
        <v>17</v>
      </c>
      <c r="H742" s="96">
        <f>G742+'Tela de entrada'!S760</f>
        <v>17</v>
      </c>
      <c r="I742" s="96">
        <f>'Tela de entrada'!$G$14</f>
        <v>3</v>
      </c>
      <c r="J742" s="6">
        <f>'Tela de entrada'!$G$15</f>
        <v>15</v>
      </c>
      <c r="K742" s="6">
        <f>'Tela de entrada'!H760+'Tela de entrada'!$K$15</f>
        <v>7.890586415565398</v>
      </c>
      <c r="L742" s="6">
        <f>'Tela de entrada'!H760+'Tela de entrada'!$K$16</f>
        <v>16.890586415565398</v>
      </c>
      <c r="M742" s="6">
        <f>'Tela de entrada'!$K$15</f>
        <v>1</v>
      </c>
      <c r="N742" s="6">
        <f>'Tela de entrada'!$K$16</f>
        <v>10</v>
      </c>
      <c r="O742" s="6">
        <f>MAX(0,'Tela de entrada'!C760-'Tela de entrada'!H760)</f>
        <v>10.109413584434602</v>
      </c>
      <c r="P742" s="6">
        <f>MAX(0,O742-'Tela de entrada'!K760)</f>
        <v>6.7094135844346017</v>
      </c>
      <c r="Q742" s="6">
        <f>MAX(0,P742-'Tela de entrada'!O760)</f>
        <v>0</v>
      </c>
    </row>
    <row r="743" spans="4:17" x14ac:dyDescent="0.25">
      <c r="D743" s="71">
        <v>742</v>
      </c>
      <c r="E743" s="56">
        <f>'Tela de entrada'!C761</f>
        <v>17</v>
      </c>
      <c r="F743" s="6">
        <f>'Tela de entrada'!H761+'Tela de entrada'!K761</f>
        <v>10.290586415565398</v>
      </c>
      <c r="G743" s="6">
        <f>F743+'Tela de entrada'!O761</f>
        <v>17</v>
      </c>
      <c r="H743" s="96">
        <f>G743+'Tela de entrada'!S761</f>
        <v>17</v>
      </c>
      <c r="I743" s="96">
        <f>'Tela de entrada'!$G$14</f>
        <v>3</v>
      </c>
      <c r="J743" s="6">
        <f>'Tela de entrada'!$G$15</f>
        <v>15</v>
      </c>
      <c r="K743" s="6">
        <f>'Tela de entrada'!H761+'Tela de entrada'!$K$15</f>
        <v>7.890586415565398</v>
      </c>
      <c r="L743" s="6">
        <f>'Tela de entrada'!H761+'Tela de entrada'!$K$16</f>
        <v>16.890586415565398</v>
      </c>
      <c r="M743" s="6">
        <f>'Tela de entrada'!$K$15</f>
        <v>1</v>
      </c>
      <c r="N743" s="6">
        <f>'Tela de entrada'!$K$16</f>
        <v>10</v>
      </c>
      <c r="O743" s="6">
        <f>MAX(0,'Tela de entrada'!C761-'Tela de entrada'!H761)</f>
        <v>10.109413584434602</v>
      </c>
      <c r="P743" s="6">
        <f>MAX(0,O743-'Tela de entrada'!K761)</f>
        <v>6.7094135844346017</v>
      </c>
      <c r="Q743" s="6">
        <f>MAX(0,P743-'Tela de entrada'!O761)</f>
        <v>0</v>
      </c>
    </row>
    <row r="744" spans="4:17" x14ac:dyDescent="0.25">
      <c r="D744" s="71">
        <v>743</v>
      </c>
      <c r="E744" s="56">
        <f>'Tela de entrada'!C762</f>
        <v>35</v>
      </c>
      <c r="F744" s="6">
        <f>'Tela de entrada'!H762+'Tela de entrada'!K762</f>
        <v>20.149303953759738</v>
      </c>
      <c r="G744" s="6">
        <f>F744+'Tela de entrada'!O762</f>
        <v>35</v>
      </c>
      <c r="H744" s="96">
        <f>G744+'Tela de entrada'!S762</f>
        <v>35</v>
      </c>
      <c r="I744" s="96">
        <f>'Tela de entrada'!$G$14</f>
        <v>3</v>
      </c>
      <c r="J744" s="6">
        <f>'Tela de entrada'!$G$15</f>
        <v>15</v>
      </c>
      <c r="K744" s="6">
        <f>'Tela de entrada'!H762+'Tela de entrada'!$K$15</f>
        <v>14.149303953759738</v>
      </c>
      <c r="L744" s="6">
        <f>'Tela de entrada'!H762+'Tela de entrada'!$K$16</f>
        <v>23.149303953759738</v>
      </c>
      <c r="M744" s="6">
        <f>'Tela de entrada'!$K$15</f>
        <v>1</v>
      </c>
      <c r="N744" s="6">
        <f>'Tela de entrada'!$K$16</f>
        <v>10</v>
      </c>
      <c r="O744" s="6">
        <f>MAX(0,'Tela de entrada'!C762-'Tela de entrada'!H762)</f>
        <v>21.850696046240262</v>
      </c>
      <c r="P744" s="6">
        <f>MAX(0,O744-'Tela de entrada'!K762)</f>
        <v>14.850696046240262</v>
      </c>
      <c r="Q744" s="6">
        <f>MAX(0,P744-'Tela de entrada'!O762)</f>
        <v>0</v>
      </c>
    </row>
    <row r="745" spans="4:17" x14ac:dyDescent="0.25">
      <c r="D745" s="72">
        <v>744</v>
      </c>
      <c r="E745" s="56">
        <f>'Tela de entrada'!C763</f>
        <v>40</v>
      </c>
      <c r="F745" s="6">
        <f>'Tela de entrada'!H763+'Tela de entrada'!K763</f>
        <v>22.887836603258165</v>
      </c>
      <c r="G745" s="6">
        <f>F745+'Tela de entrada'!O763</f>
        <v>37.887836603258165</v>
      </c>
      <c r="H745" s="96">
        <f>G745+'Tela de entrada'!S763</f>
        <v>40</v>
      </c>
      <c r="I745" s="96">
        <f>'Tela de entrada'!$G$14</f>
        <v>3</v>
      </c>
      <c r="J745" s="6">
        <f>'Tela de entrada'!$G$15</f>
        <v>15</v>
      </c>
      <c r="K745" s="6">
        <f>'Tela de entrada'!H763+'Tela de entrada'!$K$15</f>
        <v>15.887836603258167</v>
      </c>
      <c r="L745" s="6">
        <f>'Tela de entrada'!H763+'Tela de entrada'!$K$16</f>
        <v>24.887836603258165</v>
      </c>
      <c r="M745" s="6">
        <f>'Tela de entrada'!$K$15</f>
        <v>1</v>
      </c>
      <c r="N745" s="6">
        <f>'Tela de entrada'!$K$16</f>
        <v>10</v>
      </c>
      <c r="O745" s="6">
        <f>MAX(0,'Tela de entrada'!C763-'Tela de entrada'!H763)</f>
        <v>25.112163396741835</v>
      </c>
      <c r="P745" s="6">
        <f>MAX(0,O745-'Tela de entrada'!K763)</f>
        <v>17.112163396741835</v>
      </c>
      <c r="Q745" s="6">
        <f>MAX(0,P745-'Tela de entrada'!O763)</f>
        <v>2.1121633967418347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zoomScale="85" zoomScaleNormal="85" workbookViewId="0">
      <selection activeCell="E7" sqref="E7:G7"/>
    </sheetView>
  </sheetViews>
  <sheetFormatPr defaultRowHeight="12.75" x14ac:dyDescent="0.2"/>
  <cols>
    <col min="1" max="1" width="5.42578125" style="6" customWidth="1"/>
    <col min="2" max="3" width="9.140625" style="6"/>
    <col min="4" max="4" width="4.28515625" style="6" customWidth="1"/>
    <col min="5" max="5" width="35.7109375" style="6" customWidth="1"/>
    <col min="6" max="6" width="9.140625" style="6"/>
    <col min="7" max="7" width="21.42578125" style="6" bestFit="1" customWidth="1"/>
    <col min="8" max="8" width="4.140625" style="6" customWidth="1"/>
    <col min="9" max="11" width="6.140625" style="6" customWidth="1"/>
    <col min="12" max="12" width="6.140625" style="7" customWidth="1"/>
    <col min="13" max="28" width="6.140625" style="6" customWidth="1"/>
    <col min="29" max="16384" width="9.140625" style="6"/>
  </cols>
  <sheetData>
    <row r="1" spans="1:28" x14ac:dyDescent="0.2">
      <c r="A1" s="103" t="s">
        <v>46</v>
      </c>
      <c r="B1" s="103"/>
      <c r="C1" s="103"/>
      <c r="D1" s="9"/>
      <c r="E1" s="103" t="s">
        <v>32</v>
      </c>
      <c r="F1" s="103"/>
      <c r="G1" s="103"/>
      <c r="H1" s="9"/>
      <c r="I1" s="103" t="s">
        <v>43</v>
      </c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</row>
    <row r="2" spans="1:28" x14ac:dyDescent="0.2">
      <c r="A2" s="6" t="s">
        <v>48</v>
      </c>
      <c r="B2" s="104" t="s">
        <v>14</v>
      </c>
      <c r="C2" s="104"/>
      <c r="E2" s="10" t="s">
        <v>33</v>
      </c>
      <c r="F2" s="8"/>
      <c r="G2" s="6" t="s">
        <v>34</v>
      </c>
      <c r="I2" s="6">
        <v>1</v>
      </c>
      <c r="J2" s="6">
        <v>2</v>
      </c>
      <c r="K2" s="6">
        <v>3</v>
      </c>
      <c r="L2" s="6">
        <v>4</v>
      </c>
      <c r="M2" s="6">
        <v>5</v>
      </c>
      <c r="N2" s="6">
        <v>6</v>
      </c>
      <c r="O2" s="6">
        <v>7</v>
      </c>
      <c r="P2" s="6">
        <v>8</v>
      </c>
      <c r="Q2" s="6">
        <v>9</v>
      </c>
      <c r="R2" s="6">
        <v>10</v>
      </c>
      <c r="S2" s="6">
        <v>11</v>
      </c>
      <c r="T2" s="6">
        <v>12</v>
      </c>
      <c r="U2" s="6">
        <v>13</v>
      </c>
      <c r="V2" s="6">
        <v>14</v>
      </c>
      <c r="W2" s="6">
        <v>15</v>
      </c>
      <c r="X2" s="6">
        <v>16</v>
      </c>
      <c r="Y2" s="6">
        <v>17</v>
      </c>
      <c r="Z2" s="6">
        <v>18</v>
      </c>
      <c r="AA2" s="6">
        <v>19</v>
      </c>
      <c r="AB2" s="6">
        <v>20</v>
      </c>
    </row>
    <row r="3" spans="1:28" x14ac:dyDescent="0.2">
      <c r="A3" s="6">
        <v>1</v>
      </c>
      <c r="B3" s="8"/>
      <c r="C3" s="6" t="s">
        <v>47</v>
      </c>
      <c r="E3" s="10" t="s">
        <v>37</v>
      </c>
      <c r="F3" s="8"/>
      <c r="G3" s="6" t="s">
        <v>41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x14ac:dyDescent="0.2">
      <c r="A4" s="6">
        <v>2</v>
      </c>
      <c r="B4" s="8"/>
      <c r="C4" s="6" t="s">
        <v>47</v>
      </c>
      <c r="E4" s="10" t="s">
        <v>36</v>
      </c>
      <c r="F4" s="8"/>
      <c r="G4" s="6" t="s">
        <v>34</v>
      </c>
      <c r="I4" s="103" t="s">
        <v>45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</row>
    <row r="5" spans="1:28" x14ac:dyDescent="0.2">
      <c r="A5" s="6">
        <v>3</v>
      </c>
      <c r="B5" s="8"/>
      <c r="C5" s="6" t="s">
        <v>47</v>
      </c>
      <c r="E5" s="10" t="s">
        <v>35</v>
      </c>
      <c r="F5" s="8"/>
      <c r="G5" s="6" t="s">
        <v>34</v>
      </c>
      <c r="I5" s="6">
        <v>1</v>
      </c>
      <c r="J5" s="6">
        <v>2</v>
      </c>
      <c r="K5" s="6">
        <v>3</v>
      </c>
      <c r="L5" s="6">
        <v>4</v>
      </c>
      <c r="M5" s="6">
        <v>5</v>
      </c>
      <c r="N5" s="6">
        <v>6</v>
      </c>
      <c r="O5" s="6">
        <v>7</v>
      </c>
      <c r="P5" s="6">
        <v>8</v>
      </c>
      <c r="Q5" s="6">
        <v>9</v>
      </c>
      <c r="R5" s="6">
        <v>10</v>
      </c>
      <c r="S5" s="6">
        <v>11</v>
      </c>
      <c r="T5" s="6">
        <v>12</v>
      </c>
      <c r="U5" s="6">
        <v>13</v>
      </c>
      <c r="V5" s="6">
        <v>14</v>
      </c>
      <c r="W5" s="6">
        <v>15</v>
      </c>
      <c r="X5" s="6">
        <v>16</v>
      </c>
      <c r="Y5" s="6">
        <v>17</v>
      </c>
      <c r="Z5" s="6">
        <v>18</v>
      </c>
      <c r="AA5" s="6">
        <v>19</v>
      </c>
      <c r="AB5" s="6">
        <v>20</v>
      </c>
    </row>
    <row r="6" spans="1:28" x14ac:dyDescent="0.2">
      <c r="A6" s="6">
        <v>4</v>
      </c>
      <c r="B6" s="8"/>
      <c r="C6" s="6" t="s">
        <v>47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5" customHeight="1" x14ac:dyDescent="0.2">
      <c r="A7" s="6">
        <v>5</v>
      </c>
      <c r="B7" s="8"/>
      <c r="C7" s="6" t="s">
        <v>47</v>
      </c>
      <c r="E7" s="103" t="s">
        <v>25</v>
      </c>
      <c r="F7" s="103"/>
      <c r="G7" s="103"/>
      <c r="H7" s="9"/>
      <c r="L7" s="6"/>
    </row>
    <row r="8" spans="1:28" x14ac:dyDescent="0.2">
      <c r="A8" s="6">
        <v>6</v>
      </c>
      <c r="B8" s="8"/>
      <c r="C8" s="6" t="s">
        <v>47</v>
      </c>
      <c r="E8" s="6" t="s">
        <v>27</v>
      </c>
      <c r="F8" s="7"/>
      <c r="I8" s="103" t="s">
        <v>44</v>
      </c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</row>
    <row r="9" spans="1:28" x14ac:dyDescent="0.2">
      <c r="A9" s="6">
        <v>7</v>
      </c>
      <c r="B9" s="8"/>
      <c r="C9" s="6" t="s">
        <v>47</v>
      </c>
      <c r="E9" s="6" t="s">
        <v>29</v>
      </c>
      <c r="F9" s="8"/>
      <c r="G9" s="6" t="s">
        <v>34</v>
      </c>
      <c r="I9" s="6">
        <v>1</v>
      </c>
      <c r="J9" s="6">
        <v>2</v>
      </c>
      <c r="K9" s="6">
        <v>3</v>
      </c>
      <c r="L9" s="6">
        <v>4</v>
      </c>
      <c r="M9" s="6">
        <v>5</v>
      </c>
      <c r="N9" s="6">
        <v>6</v>
      </c>
      <c r="O9" s="6">
        <v>7</v>
      </c>
      <c r="P9" s="6">
        <v>8</v>
      </c>
      <c r="Q9" s="6">
        <v>9</v>
      </c>
      <c r="R9" s="6">
        <v>10</v>
      </c>
      <c r="S9" s="6">
        <v>11</v>
      </c>
      <c r="T9" s="6">
        <v>12</v>
      </c>
      <c r="U9" s="6">
        <v>13</v>
      </c>
      <c r="V9" s="6">
        <v>14</v>
      </c>
      <c r="W9" s="6">
        <v>15</v>
      </c>
      <c r="X9" s="6">
        <v>16</v>
      </c>
      <c r="Y9" s="6">
        <v>17</v>
      </c>
      <c r="Z9" s="6">
        <v>18</v>
      </c>
      <c r="AA9" s="6">
        <v>19</v>
      </c>
      <c r="AB9" s="6">
        <v>20</v>
      </c>
    </row>
    <row r="10" spans="1:28" x14ac:dyDescent="0.2">
      <c r="A10" s="6">
        <v>8</v>
      </c>
      <c r="B10" s="8"/>
      <c r="C10" s="6" t="s">
        <v>47</v>
      </c>
      <c r="E10" s="6" t="s">
        <v>30</v>
      </c>
      <c r="F10" s="8"/>
      <c r="G10" s="6" t="s">
        <v>34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x14ac:dyDescent="0.2">
      <c r="A11" s="6">
        <v>9</v>
      </c>
      <c r="B11" s="8"/>
      <c r="C11" s="6" t="s">
        <v>47</v>
      </c>
      <c r="E11" s="6" t="s">
        <v>31</v>
      </c>
      <c r="F11" s="8"/>
      <c r="L11" s="6"/>
    </row>
    <row r="12" spans="1:28" x14ac:dyDescent="0.2">
      <c r="A12" s="6">
        <v>10</v>
      </c>
      <c r="B12" s="8"/>
      <c r="C12" s="6" t="s">
        <v>47</v>
      </c>
      <c r="F12" s="7"/>
      <c r="L12" s="6"/>
    </row>
    <row r="13" spans="1:28" x14ac:dyDescent="0.2">
      <c r="A13" s="6">
        <v>11</v>
      </c>
      <c r="B13" s="8"/>
      <c r="C13" s="6" t="s">
        <v>47</v>
      </c>
      <c r="E13" s="6" t="s">
        <v>28</v>
      </c>
      <c r="F13" s="7"/>
      <c r="I13" s="103" t="s">
        <v>44</v>
      </c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</row>
    <row r="14" spans="1:28" x14ac:dyDescent="0.2">
      <c r="A14" s="6">
        <v>12</v>
      </c>
      <c r="B14" s="8"/>
      <c r="C14" s="6" t="s">
        <v>47</v>
      </c>
      <c r="E14" s="6" t="s">
        <v>29</v>
      </c>
      <c r="F14" s="8"/>
      <c r="G14" s="6" t="s">
        <v>34</v>
      </c>
      <c r="I14" s="6">
        <v>1</v>
      </c>
      <c r="J14" s="6">
        <v>2</v>
      </c>
      <c r="K14" s="6">
        <v>3</v>
      </c>
      <c r="L14" s="6">
        <v>4</v>
      </c>
      <c r="M14" s="6">
        <v>5</v>
      </c>
      <c r="N14" s="6">
        <v>6</v>
      </c>
      <c r="O14" s="6">
        <v>7</v>
      </c>
      <c r="P14" s="6">
        <v>8</v>
      </c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  <c r="X14" s="6">
        <v>16</v>
      </c>
      <c r="Y14" s="6">
        <v>17</v>
      </c>
      <c r="Z14" s="6">
        <v>18</v>
      </c>
      <c r="AA14" s="6">
        <v>19</v>
      </c>
      <c r="AB14" s="6">
        <v>20</v>
      </c>
    </row>
    <row r="15" spans="1:28" x14ac:dyDescent="0.2">
      <c r="A15" s="6">
        <v>13</v>
      </c>
      <c r="B15" s="8"/>
      <c r="C15" s="6" t="s">
        <v>47</v>
      </c>
      <c r="E15" s="6" t="s">
        <v>30</v>
      </c>
      <c r="F15" s="8"/>
      <c r="G15" s="6" t="s">
        <v>34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x14ac:dyDescent="0.2">
      <c r="A16" s="6">
        <v>14</v>
      </c>
      <c r="B16" s="8"/>
      <c r="C16" s="6" t="s">
        <v>47</v>
      </c>
      <c r="E16" s="6" t="s">
        <v>31</v>
      </c>
      <c r="F16" s="8"/>
    </row>
    <row r="17" spans="1:28" x14ac:dyDescent="0.2">
      <c r="A17" s="6">
        <v>15</v>
      </c>
      <c r="B17" s="8"/>
      <c r="C17" s="6" t="s">
        <v>47</v>
      </c>
    </row>
    <row r="18" spans="1:28" x14ac:dyDescent="0.2">
      <c r="A18" s="6">
        <v>16</v>
      </c>
      <c r="B18" s="8"/>
      <c r="C18" s="6" t="s">
        <v>47</v>
      </c>
      <c r="E18" s="103" t="s">
        <v>26</v>
      </c>
      <c r="F18" s="103"/>
      <c r="G18" s="103"/>
      <c r="H18" s="9"/>
      <c r="I18" s="103" t="s">
        <v>44</v>
      </c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</row>
    <row r="19" spans="1:28" x14ac:dyDescent="0.2">
      <c r="A19" s="6">
        <v>17</v>
      </c>
      <c r="B19" s="8"/>
      <c r="C19" s="6" t="s">
        <v>47</v>
      </c>
      <c r="E19" s="6" t="s">
        <v>29</v>
      </c>
      <c r="F19" s="8"/>
      <c r="G19" s="6" t="s">
        <v>34</v>
      </c>
      <c r="I19" s="6">
        <v>1</v>
      </c>
      <c r="J19" s="6">
        <v>2</v>
      </c>
      <c r="K19" s="6">
        <v>3</v>
      </c>
      <c r="L19" s="6">
        <v>4</v>
      </c>
      <c r="M19" s="6">
        <v>5</v>
      </c>
      <c r="N19" s="6">
        <v>6</v>
      </c>
      <c r="O19" s="6">
        <v>7</v>
      </c>
      <c r="P19" s="6">
        <v>8</v>
      </c>
      <c r="Q19" s="6">
        <v>9</v>
      </c>
      <c r="R19" s="6">
        <v>10</v>
      </c>
      <c r="S19" s="6">
        <v>11</v>
      </c>
      <c r="T19" s="6">
        <v>12</v>
      </c>
      <c r="U19" s="6">
        <v>13</v>
      </c>
      <c r="V19" s="6">
        <v>14</v>
      </c>
      <c r="W19" s="6">
        <v>15</v>
      </c>
      <c r="X19" s="6">
        <v>16</v>
      </c>
      <c r="Y19" s="6">
        <v>17</v>
      </c>
      <c r="Z19" s="6">
        <v>18</v>
      </c>
      <c r="AA19" s="6">
        <v>19</v>
      </c>
      <c r="AB19" s="6">
        <v>20</v>
      </c>
    </row>
    <row r="20" spans="1:28" x14ac:dyDescent="0.2">
      <c r="A20" s="6">
        <v>18</v>
      </c>
      <c r="B20" s="8"/>
      <c r="C20" s="6" t="s">
        <v>47</v>
      </c>
      <c r="E20" s="6" t="s">
        <v>30</v>
      </c>
      <c r="F20" s="8"/>
      <c r="G20" s="6" t="s">
        <v>34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2">
      <c r="A21" s="6">
        <v>19</v>
      </c>
      <c r="B21" s="8"/>
      <c r="C21" s="6" t="s">
        <v>47</v>
      </c>
      <c r="E21" s="6" t="s">
        <v>37</v>
      </c>
      <c r="F21" s="8"/>
      <c r="G21" s="6" t="s">
        <v>41</v>
      </c>
    </row>
    <row r="22" spans="1:28" x14ac:dyDescent="0.2">
      <c r="A22" s="6">
        <v>20</v>
      </c>
      <c r="B22" s="8"/>
      <c r="C22" s="6" t="s">
        <v>47</v>
      </c>
      <c r="E22" s="6" t="s">
        <v>38</v>
      </c>
      <c r="F22" s="8"/>
      <c r="G22" s="6" t="s">
        <v>34</v>
      </c>
    </row>
    <row r="23" spans="1:28" x14ac:dyDescent="0.2">
      <c r="E23" s="6" t="s">
        <v>39</v>
      </c>
      <c r="F23" s="8"/>
      <c r="G23" s="6" t="s">
        <v>34</v>
      </c>
    </row>
    <row r="24" spans="1:28" x14ac:dyDescent="0.2">
      <c r="E24" s="6" t="s">
        <v>40</v>
      </c>
      <c r="F24" s="8"/>
      <c r="G24" s="6" t="s">
        <v>42</v>
      </c>
    </row>
  </sheetData>
  <mergeCells count="10">
    <mergeCell ref="I8:AB8"/>
    <mergeCell ref="I13:AB13"/>
    <mergeCell ref="I4:AB4"/>
    <mergeCell ref="I18:AB18"/>
    <mergeCell ref="A1:C1"/>
    <mergeCell ref="B2:C2"/>
    <mergeCell ref="E7:G7"/>
    <mergeCell ref="E18:G18"/>
    <mergeCell ref="E1:G1"/>
    <mergeCell ref="I1:A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Tela de entrada</vt:lpstr>
      <vt:lpstr>Contrato Flexível Percentual</vt:lpstr>
      <vt:lpstr>Contrato Firme</vt:lpstr>
      <vt:lpstr>Contrato Flexível Prioridade</vt:lpstr>
      <vt:lpstr>Plan5</vt:lpstr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2014.1.0</dc:creator>
  <cp:lastModifiedBy>2013.3.0</cp:lastModifiedBy>
  <dcterms:created xsi:type="dcterms:W3CDTF">2013-09-04T13:22:03Z</dcterms:created>
  <dcterms:modified xsi:type="dcterms:W3CDTF">2013-09-23T19:37:21Z</dcterms:modified>
</cp:coreProperties>
</file>